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EDC\Downloads\"/>
    </mc:Choice>
  </mc:AlternateContent>
  <bookViews>
    <workbookView xWindow="0" yWindow="0" windowWidth="20490" windowHeight="7335" activeTab="1"/>
  </bookViews>
  <sheets>
    <sheet name="Company wide FAR" sheetId="1" r:id="rId1"/>
    <sheet name="Sheet1" sheetId="2" r:id="rId2"/>
  </sheets>
  <externalReferences>
    <externalReference r:id="rId3"/>
  </externalReferences>
  <definedNames>
    <definedName name="_xlnm._FilterDatabase" localSheetId="0" hidden="1">'Company wide FAR'!$A$6:$AL$4383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N3" i="2"/>
  <c r="M3" i="2" s="1"/>
  <c r="K3" i="2"/>
  <c r="N2" i="2"/>
  <c r="M2" i="2" s="1"/>
  <c r="L2" i="2" l="1"/>
  <c r="L3" i="2"/>
  <c r="W4391" i="1"/>
  <c r="V4391" i="1"/>
  <c r="U4391" i="1"/>
  <c r="T4391" i="1"/>
  <c r="S4391" i="1"/>
  <c r="R4391" i="1"/>
  <c r="Q4391" i="1"/>
  <c r="P4391" i="1"/>
  <c r="O4391" i="1"/>
  <c r="N4391" i="1"/>
  <c r="M4391" i="1"/>
  <c r="L4391" i="1"/>
  <c r="K4391" i="1"/>
  <c r="J4391" i="1"/>
  <c r="I4390" i="1"/>
  <c r="I4389" i="1"/>
  <c r="I4388" i="1"/>
  <c r="K4387" i="1"/>
  <c r="I4387" i="1"/>
  <c r="I4386" i="1"/>
  <c r="I4391" i="1" s="1"/>
  <c r="AB4384" i="1"/>
  <c r="AA4384" i="1"/>
  <c r="AJ4383" i="1"/>
  <c r="AI4383" i="1" s="1"/>
  <c r="Z4383" i="1" s="1"/>
  <c r="AD4383" i="1" s="1"/>
  <c r="AG4383" i="1"/>
  <c r="AH4383" i="1" s="1"/>
  <c r="AC4383" i="1"/>
  <c r="X4383" i="1"/>
  <c r="Y4383" i="1" s="1"/>
  <c r="W4383" i="1"/>
  <c r="U4383" i="1"/>
  <c r="S4383" i="1"/>
  <c r="R4383" i="1"/>
  <c r="Q4383" i="1"/>
  <c r="P4383" i="1"/>
  <c r="O4383" i="1"/>
  <c r="N4383" i="1"/>
  <c r="M4383" i="1"/>
  <c r="L4383" i="1"/>
  <c r="K4383" i="1"/>
  <c r="J4383" i="1"/>
  <c r="AJ4382" i="1"/>
  <c r="AI4382" i="1" s="1"/>
  <c r="AG4382" i="1"/>
  <c r="AH4382" i="1" s="1"/>
  <c r="AC4382" i="1"/>
  <c r="Z4382" i="1"/>
  <c r="AD4382" i="1" s="1"/>
  <c r="AE4382" i="1" s="1"/>
  <c r="AF4382" i="1" s="1"/>
  <c r="Y4382" i="1"/>
  <c r="X4382" i="1"/>
  <c r="W4382" i="1"/>
  <c r="U4382" i="1"/>
  <c r="S4382" i="1"/>
  <c r="R4382" i="1"/>
  <c r="Q4382" i="1"/>
  <c r="P4382" i="1"/>
  <c r="O4382" i="1"/>
  <c r="N4382" i="1"/>
  <c r="M4382" i="1"/>
  <c r="L4382" i="1"/>
  <c r="K4382" i="1"/>
  <c r="J4382" i="1"/>
  <c r="AJ4381" i="1"/>
  <c r="AI4381" i="1"/>
  <c r="AG4381" i="1"/>
  <c r="AC4381" i="1"/>
  <c r="Y4381" i="1"/>
  <c r="X4381" i="1"/>
  <c r="W4381" i="1"/>
  <c r="U4381" i="1"/>
  <c r="S4381" i="1"/>
  <c r="R4381" i="1"/>
  <c r="Q4381" i="1"/>
  <c r="P4381" i="1"/>
  <c r="O4381" i="1"/>
  <c r="N4381" i="1"/>
  <c r="M4381" i="1"/>
  <c r="L4381" i="1"/>
  <c r="K4381" i="1"/>
  <c r="J4381" i="1"/>
  <c r="AJ4380" i="1"/>
  <c r="AI4380" i="1"/>
  <c r="AH4380" i="1"/>
  <c r="AG4380" i="1"/>
  <c r="AC4380" i="1"/>
  <c r="X4380" i="1"/>
  <c r="Y4380" i="1" s="1"/>
  <c r="W4380" i="1"/>
  <c r="U4380" i="1"/>
  <c r="S4380" i="1"/>
  <c r="R4380" i="1"/>
  <c r="Q4380" i="1"/>
  <c r="P4380" i="1"/>
  <c r="O4380" i="1"/>
  <c r="N4380" i="1"/>
  <c r="M4380" i="1"/>
  <c r="L4380" i="1"/>
  <c r="K4380" i="1"/>
  <c r="J4380" i="1"/>
  <c r="AJ4379" i="1"/>
  <c r="AI4379" i="1" s="1"/>
  <c r="AG4379" i="1"/>
  <c r="AC4379" i="1"/>
  <c r="X4379" i="1"/>
  <c r="Y4379" i="1" s="1"/>
  <c r="W4379" i="1"/>
  <c r="U4379" i="1"/>
  <c r="S4379" i="1"/>
  <c r="R4379" i="1"/>
  <c r="Q4379" i="1"/>
  <c r="P4379" i="1"/>
  <c r="O4379" i="1"/>
  <c r="N4379" i="1"/>
  <c r="M4379" i="1"/>
  <c r="L4379" i="1"/>
  <c r="K4379" i="1"/>
  <c r="J4379" i="1"/>
  <c r="AJ4378" i="1"/>
  <c r="AI4378" i="1" s="1"/>
  <c r="AG4378" i="1"/>
  <c r="AC4378" i="1"/>
  <c r="AE4378" i="1" s="1"/>
  <c r="AF4378" i="1" s="1"/>
  <c r="Z4378" i="1"/>
  <c r="AD4378" i="1" s="1"/>
  <c r="Y4378" i="1"/>
  <c r="X4378" i="1"/>
  <c r="W4378" i="1"/>
  <c r="U4378" i="1"/>
  <c r="S4378" i="1"/>
  <c r="R4378" i="1"/>
  <c r="Q4378" i="1"/>
  <c r="P4378" i="1"/>
  <c r="O4378" i="1"/>
  <c r="N4378" i="1"/>
  <c r="M4378" i="1"/>
  <c r="L4378" i="1"/>
  <c r="K4378" i="1"/>
  <c r="J4378" i="1"/>
  <c r="AJ4377" i="1"/>
  <c r="AI4377" i="1"/>
  <c r="AG4377" i="1"/>
  <c r="AC4377" i="1"/>
  <c r="Y4377" i="1"/>
  <c r="X4377" i="1"/>
  <c r="W4377" i="1"/>
  <c r="U4377" i="1"/>
  <c r="S4377" i="1"/>
  <c r="R4377" i="1"/>
  <c r="Q4377" i="1"/>
  <c r="P4377" i="1"/>
  <c r="O4377" i="1"/>
  <c r="N4377" i="1"/>
  <c r="M4377" i="1"/>
  <c r="L4377" i="1"/>
  <c r="K4377" i="1"/>
  <c r="J4377" i="1"/>
  <c r="AJ4376" i="1"/>
  <c r="AI4376" i="1"/>
  <c r="AH4376" i="1"/>
  <c r="AG4376" i="1"/>
  <c r="X4376" i="1"/>
  <c r="Y4376" i="1" s="1"/>
  <c r="Z4376" i="1" s="1"/>
  <c r="AD4376" i="1" s="1"/>
  <c r="AE4376" i="1" s="1"/>
  <c r="AF4376" i="1" s="1"/>
  <c r="W4376" i="1"/>
  <c r="U4376" i="1"/>
  <c r="S4376" i="1"/>
  <c r="R4376" i="1"/>
  <c r="Q4376" i="1"/>
  <c r="P4376" i="1"/>
  <c r="O4376" i="1"/>
  <c r="N4376" i="1"/>
  <c r="M4376" i="1"/>
  <c r="L4376" i="1"/>
  <c r="K4376" i="1"/>
  <c r="J4376" i="1"/>
  <c r="AJ4375" i="1"/>
  <c r="AI4375" i="1" s="1"/>
  <c r="Z4375" i="1" s="1"/>
  <c r="AD4375" i="1" s="1"/>
  <c r="AE4375" i="1" s="1"/>
  <c r="AF4375" i="1" s="1"/>
  <c r="AG4375" i="1"/>
  <c r="Y4375" i="1"/>
  <c r="X4375" i="1"/>
  <c r="W4375" i="1"/>
  <c r="U4375" i="1"/>
  <c r="S4375" i="1"/>
  <c r="R4375" i="1"/>
  <c r="Q4375" i="1"/>
  <c r="P4375" i="1"/>
  <c r="O4375" i="1"/>
  <c r="N4375" i="1"/>
  <c r="M4375" i="1"/>
  <c r="L4375" i="1"/>
  <c r="K4375" i="1"/>
  <c r="J4375" i="1"/>
  <c r="AJ4374" i="1"/>
  <c r="AI4374" i="1"/>
  <c r="AH4374" i="1"/>
  <c r="AG4374" i="1"/>
  <c r="X4374" i="1"/>
  <c r="Y4374" i="1" s="1"/>
  <c r="W4374" i="1"/>
  <c r="U4374" i="1"/>
  <c r="S4374" i="1"/>
  <c r="R4374" i="1"/>
  <c r="Q4374" i="1"/>
  <c r="P4374" i="1"/>
  <c r="O4374" i="1"/>
  <c r="N4374" i="1"/>
  <c r="M4374" i="1"/>
  <c r="L4374" i="1"/>
  <c r="K4374" i="1"/>
  <c r="J4374" i="1"/>
  <c r="AJ4373" i="1"/>
  <c r="AI4373" i="1" s="1"/>
  <c r="AG4373" i="1"/>
  <c r="AH4373" i="1" s="1"/>
  <c r="AC4373" i="1"/>
  <c r="Z4373" i="1"/>
  <c r="AD4373" i="1" s="1"/>
  <c r="Y4373" i="1"/>
  <c r="X4373" i="1"/>
  <c r="W4373" i="1"/>
  <c r="U4373" i="1"/>
  <c r="S4373" i="1"/>
  <c r="R4373" i="1"/>
  <c r="Q4373" i="1"/>
  <c r="P4373" i="1"/>
  <c r="O4373" i="1"/>
  <c r="N4373" i="1"/>
  <c r="M4373" i="1"/>
  <c r="L4373" i="1"/>
  <c r="K4373" i="1"/>
  <c r="J4373" i="1"/>
  <c r="AJ4372" i="1"/>
  <c r="AI4372" i="1"/>
  <c r="AG4372" i="1"/>
  <c r="X4372" i="1"/>
  <c r="Y4372" i="1" s="1"/>
  <c r="W4372" i="1"/>
  <c r="U4372" i="1"/>
  <c r="S4372" i="1"/>
  <c r="R4372" i="1"/>
  <c r="Q4372" i="1"/>
  <c r="P4372" i="1"/>
  <c r="O4372" i="1"/>
  <c r="N4372" i="1"/>
  <c r="M4372" i="1"/>
  <c r="L4372" i="1"/>
  <c r="K4372" i="1"/>
  <c r="J4372" i="1"/>
  <c r="AJ4371" i="1"/>
  <c r="AI4371" i="1" s="1"/>
  <c r="Z4371" i="1" s="1"/>
  <c r="AD4371" i="1" s="1"/>
  <c r="AE4371" i="1" s="1"/>
  <c r="AF4371" i="1" s="1"/>
  <c r="AG4371" i="1"/>
  <c r="AH4371" i="1" s="1"/>
  <c r="Y4371" i="1"/>
  <c r="X4371" i="1"/>
  <c r="W4371" i="1"/>
  <c r="U4371" i="1"/>
  <c r="S4371" i="1"/>
  <c r="R4371" i="1"/>
  <c r="Q4371" i="1"/>
  <c r="P4371" i="1"/>
  <c r="O4371" i="1"/>
  <c r="N4371" i="1"/>
  <c r="M4371" i="1"/>
  <c r="L4371" i="1"/>
  <c r="K4371" i="1"/>
  <c r="J4371" i="1"/>
  <c r="AJ4370" i="1"/>
  <c r="AI4370" i="1"/>
  <c r="AG4370" i="1"/>
  <c r="AC4370" i="1"/>
  <c r="Y4370" i="1"/>
  <c r="X4370" i="1"/>
  <c r="W4370" i="1"/>
  <c r="U4370" i="1"/>
  <c r="S4370" i="1"/>
  <c r="R4370" i="1"/>
  <c r="Q4370" i="1"/>
  <c r="P4370" i="1"/>
  <c r="O4370" i="1"/>
  <c r="N4370" i="1"/>
  <c r="M4370" i="1"/>
  <c r="L4370" i="1"/>
  <c r="K4370" i="1"/>
  <c r="J4370" i="1"/>
  <c r="AJ4369" i="1"/>
  <c r="AI4369" i="1"/>
  <c r="Z4369" i="1" s="1"/>
  <c r="AD4369" i="1" s="1"/>
  <c r="AH4369" i="1"/>
  <c r="AG4369" i="1"/>
  <c r="AC4369" i="1"/>
  <c r="X4369" i="1"/>
  <c r="Y4369" i="1" s="1"/>
  <c r="W4369" i="1"/>
  <c r="V4369" i="1"/>
  <c r="U4369" i="1"/>
  <c r="S4369" i="1"/>
  <c r="R4369" i="1"/>
  <c r="Q4369" i="1"/>
  <c r="P4369" i="1"/>
  <c r="O4369" i="1"/>
  <c r="N4369" i="1"/>
  <c r="M4369" i="1"/>
  <c r="L4369" i="1"/>
  <c r="K4369" i="1"/>
  <c r="J4369" i="1"/>
  <c r="AJ4368" i="1"/>
  <c r="AI4368" i="1"/>
  <c r="Z4368" i="1" s="1"/>
  <c r="AD4368" i="1" s="1"/>
  <c r="AH4368" i="1"/>
  <c r="AG4368" i="1"/>
  <c r="AC4368" i="1"/>
  <c r="X4368" i="1"/>
  <c r="Y4368" i="1" s="1"/>
  <c r="W4368" i="1"/>
  <c r="U4368" i="1"/>
  <c r="S4368" i="1"/>
  <c r="R4368" i="1"/>
  <c r="Q4368" i="1"/>
  <c r="P4368" i="1"/>
  <c r="O4368" i="1"/>
  <c r="N4368" i="1"/>
  <c r="M4368" i="1"/>
  <c r="L4368" i="1"/>
  <c r="K4368" i="1"/>
  <c r="J4368" i="1"/>
  <c r="AJ4367" i="1"/>
  <c r="AI4367" i="1" s="1"/>
  <c r="AG4367" i="1"/>
  <c r="AH4367" i="1" s="1"/>
  <c r="AC4367" i="1"/>
  <c r="X4367" i="1"/>
  <c r="Y4367" i="1" s="1"/>
  <c r="W4367" i="1"/>
  <c r="V4367" i="1"/>
  <c r="U4367" i="1"/>
  <c r="S4367" i="1"/>
  <c r="R4367" i="1"/>
  <c r="Q4367" i="1"/>
  <c r="P4367" i="1"/>
  <c r="O4367" i="1"/>
  <c r="N4367" i="1"/>
  <c r="M4367" i="1"/>
  <c r="L4367" i="1"/>
  <c r="K4367" i="1"/>
  <c r="J4367" i="1"/>
  <c r="AJ4366" i="1"/>
  <c r="AI4366" i="1" s="1"/>
  <c r="Z4366" i="1" s="1"/>
  <c r="AD4366" i="1" s="1"/>
  <c r="AG4366" i="1"/>
  <c r="AH4366" i="1" s="1"/>
  <c r="AC4366" i="1"/>
  <c r="X4366" i="1"/>
  <c r="Y4366" i="1" s="1"/>
  <c r="W4366" i="1"/>
  <c r="U4366" i="1"/>
  <c r="S4366" i="1"/>
  <c r="R4366" i="1"/>
  <c r="Q4366" i="1"/>
  <c r="P4366" i="1"/>
  <c r="O4366" i="1"/>
  <c r="N4366" i="1"/>
  <c r="M4366" i="1"/>
  <c r="L4366" i="1"/>
  <c r="K4366" i="1"/>
  <c r="J4366" i="1"/>
  <c r="AJ4365" i="1"/>
  <c r="AI4365" i="1" s="1"/>
  <c r="AG4365" i="1"/>
  <c r="AH4365" i="1" s="1"/>
  <c r="AC4365" i="1"/>
  <c r="Z4365" i="1"/>
  <c r="AD4365" i="1" s="1"/>
  <c r="Y4365" i="1"/>
  <c r="X4365" i="1"/>
  <c r="W4365" i="1"/>
  <c r="U4365" i="1"/>
  <c r="S4365" i="1"/>
  <c r="R4365" i="1"/>
  <c r="Q4365" i="1"/>
  <c r="P4365" i="1"/>
  <c r="O4365" i="1"/>
  <c r="N4365" i="1"/>
  <c r="M4365" i="1"/>
  <c r="L4365" i="1"/>
  <c r="K4365" i="1"/>
  <c r="J4365" i="1"/>
  <c r="AJ4364" i="1"/>
  <c r="AI4364" i="1"/>
  <c r="AG4364" i="1"/>
  <c r="X4364" i="1"/>
  <c r="Y4364" i="1" s="1"/>
  <c r="W4364" i="1"/>
  <c r="U4364" i="1"/>
  <c r="S4364" i="1"/>
  <c r="R4364" i="1"/>
  <c r="Q4364" i="1"/>
  <c r="P4364" i="1"/>
  <c r="O4364" i="1"/>
  <c r="N4364" i="1"/>
  <c r="M4364" i="1"/>
  <c r="L4364" i="1"/>
  <c r="K4364" i="1"/>
  <c r="J4364" i="1"/>
  <c r="AJ4363" i="1"/>
  <c r="AI4363" i="1" s="1"/>
  <c r="Z4363" i="1" s="1"/>
  <c r="AD4363" i="1" s="1"/>
  <c r="AE4363" i="1" s="1"/>
  <c r="AF4363" i="1" s="1"/>
  <c r="AG4363" i="1"/>
  <c r="Y4363" i="1"/>
  <c r="X4363" i="1"/>
  <c r="W4363" i="1"/>
  <c r="U4363" i="1"/>
  <c r="S4363" i="1"/>
  <c r="R4363" i="1"/>
  <c r="Q4363" i="1"/>
  <c r="P4363" i="1"/>
  <c r="O4363" i="1"/>
  <c r="N4363" i="1"/>
  <c r="M4363" i="1"/>
  <c r="L4363" i="1"/>
  <c r="K4363" i="1"/>
  <c r="J4363" i="1"/>
  <c r="AJ4362" i="1"/>
  <c r="AI4362" i="1"/>
  <c r="AG4362" i="1"/>
  <c r="X4362" i="1"/>
  <c r="Y4362" i="1" s="1"/>
  <c r="W4362" i="1"/>
  <c r="U4362" i="1"/>
  <c r="S4362" i="1"/>
  <c r="R4362" i="1"/>
  <c r="Q4362" i="1"/>
  <c r="P4362" i="1"/>
  <c r="O4362" i="1"/>
  <c r="N4362" i="1"/>
  <c r="M4362" i="1"/>
  <c r="L4362" i="1"/>
  <c r="K4362" i="1"/>
  <c r="J4362" i="1"/>
  <c r="AJ4361" i="1"/>
  <c r="AI4361" i="1" s="1"/>
  <c r="AG4361" i="1"/>
  <c r="Z4361" i="1"/>
  <c r="AD4361" i="1" s="1"/>
  <c r="AE4361" i="1" s="1"/>
  <c r="AF4361" i="1" s="1"/>
  <c r="Y4361" i="1"/>
  <c r="X4361" i="1"/>
  <c r="W4361" i="1"/>
  <c r="U4361" i="1"/>
  <c r="S4361" i="1"/>
  <c r="R4361" i="1"/>
  <c r="Q4361" i="1"/>
  <c r="P4361" i="1"/>
  <c r="O4361" i="1"/>
  <c r="N4361" i="1"/>
  <c r="M4361" i="1"/>
  <c r="L4361" i="1"/>
  <c r="K4361" i="1"/>
  <c r="J4361" i="1"/>
  <c r="AJ4360" i="1"/>
  <c r="AI4360" i="1"/>
  <c r="AG4360" i="1"/>
  <c r="X4360" i="1"/>
  <c r="Y4360" i="1" s="1"/>
  <c r="W4360" i="1"/>
  <c r="U4360" i="1"/>
  <c r="S4360" i="1"/>
  <c r="R4360" i="1"/>
  <c r="Q4360" i="1"/>
  <c r="P4360" i="1"/>
  <c r="O4360" i="1"/>
  <c r="N4360" i="1"/>
  <c r="M4360" i="1"/>
  <c r="L4360" i="1"/>
  <c r="K4360" i="1"/>
  <c r="J4360" i="1"/>
  <c r="AJ4359" i="1"/>
  <c r="AI4359" i="1" s="1"/>
  <c r="Z4359" i="1" s="1"/>
  <c r="AD4359" i="1" s="1"/>
  <c r="AE4359" i="1" s="1"/>
  <c r="AF4359" i="1" s="1"/>
  <c r="AG4359" i="1"/>
  <c r="Y4359" i="1"/>
  <c r="X4359" i="1"/>
  <c r="W4359" i="1"/>
  <c r="U4359" i="1"/>
  <c r="S4359" i="1"/>
  <c r="R4359" i="1"/>
  <c r="Q4359" i="1"/>
  <c r="P4359" i="1"/>
  <c r="O4359" i="1"/>
  <c r="N4359" i="1"/>
  <c r="M4359" i="1"/>
  <c r="L4359" i="1"/>
  <c r="K4359" i="1"/>
  <c r="J4359" i="1"/>
  <c r="AJ4358" i="1"/>
  <c r="AI4358" i="1"/>
  <c r="AG4358" i="1"/>
  <c r="X4358" i="1"/>
  <c r="Y4358" i="1" s="1"/>
  <c r="W4358" i="1"/>
  <c r="U4358" i="1"/>
  <c r="S4358" i="1"/>
  <c r="R4358" i="1"/>
  <c r="Q4358" i="1"/>
  <c r="P4358" i="1"/>
  <c r="O4358" i="1"/>
  <c r="N4358" i="1"/>
  <c r="M4358" i="1"/>
  <c r="L4358" i="1"/>
  <c r="K4358" i="1"/>
  <c r="J4358" i="1"/>
  <c r="AJ4357" i="1"/>
  <c r="AI4357" i="1" s="1"/>
  <c r="AG4357" i="1"/>
  <c r="AC4357" i="1"/>
  <c r="X4357" i="1"/>
  <c r="Y4357" i="1" s="1"/>
  <c r="W4357" i="1"/>
  <c r="U4357" i="1"/>
  <c r="S4357" i="1"/>
  <c r="R4357" i="1"/>
  <c r="Q4357" i="1"/>
  <c r="P4357" i="1"/>
  <c r="O4357" i="1"/>
  <c r="N4357" i="1"/>
  <c r="M4357" i="1"/>
  <c r="L4357" i="1"/>
  <c r="K4357" i="1"/>
  <c r="J4357" i="1"/>
  <c r="AJ4356" i="1"/>
  <c r="AI4356" i="1" s="1"/>
  <c r="AG4356" i="1"/>
  <c r="AF4356" i="1"/>
  <c r="AC4356" i="1"/>
  <c r="AE4356" i="1" s="1"/>
  <c r="Z4356" i="1"/>
  <c r="AD4356" i="1" s="1"/>
  <c r="Y4356" i="1"/>
  <c r="X4356" i="1"/>
  <c r="W4356" i="1"/>
  <c r="U4356" i="1"/>
  <c r="S4356" i="1"/>
  <c r="R4356" i="1"/>
  <c r="Q4356" i="1"/>
  <c r="P4356" i="1"/>
  <c r="O4356" i="1"/>
  <c r="N4356" i="1"/>
  <c r="M4356" i="1"/>
  <c r="L4356" i="1"/>
  <c r="K4356" i="1"/>
  <c r="J4356" i="1"/>
  <c r="AJ4355" i="1"/>
  <c r="AI4355" i="1"/>
  <c r="AG4355" i="1"/>
  <c r="AC4355" i="1"/>
  <c r="Y4355" i="1"/>
  <c r="X4355" i="1"/>
  <c r="W4355" i="1"/>
  <c r="U4355" i="1"/>
  <c r="S4355" i="1"/>
  <c r="R4355" i="1"/>
  <c r="Q4355" i="1"/>
  <c r="P4355" i="1"/>
  <c r="O4355" i="1"/>
  <c r="N4355" i="1"/>
  <c r="M4355" i="1"/>
  <c r="L4355" i="1"/>
  <c r="K4355" i="1"/>
  <c r="J4355" i="1"/>
  <c r="AJ4354" i="1"/>
  <c r="AI4354" i="1"/>
  <c r="Z4354" i="1" s="1"/>
  <c r="AH4354" i="1"/>
  <c r="AG4354" i="1"/>
  <c r="AD4354" i="1"/>
  <c r="AE4354" i="1" s="1"/>
  <c r="AF4354" i="1" s="1"/>
  <c r="AC4354" i="1"/>
  <c r="X4354" i="1"/>
  <c r="Y4354" i="1" s="1"/>
  <c r="W4354" i="1"/>
  <c r="U4354" i="1"/>
  <c r="S4354" i="1"/>
  <c r="R4354" i="1"/>
  <c r="Q4354" i="1"/>
  <c r="P4354" i="1"/>
  <c r="O4354" i="1"/>
  <c r="N4354" i="1"/>
  <c r="M4354" i="1"/>
  <c r="L4354" i="1"/>
  <c r="K4354" i="1"/>
  <c r="J4354" i="1"/>
  <c r="AJ4353" i="1"/>
  <c r="AI4353" i="1" s="1"/>
  <c r="AG4353" i="1"/>
  <c r="AH4353" i="1" s="1"/>
  <c r="AC4353" i="1"/>
  <c r="X4353" i="1"/>
  <c r="Y4353" i="1" s="1"/>
  <c r="W4353" i="1"/>
  <c r="U4353" i="1"/>
  <c r="S4353" i="1"/>
  <c r="R4353" i="1"/>
  <c r="Q4353" i="1"/>
  <c r="P4353" i="1"/>
  <c r="O4353" i="1"/>
  <c r="N4353" i="1"/>
  <c r="M4353" i="1"/>
  <c r="L4353" i="1"/>
  <c r="K4353" i="1"/>
  <c r="J4353" i="1"/>
  <c r="AJ4352" i="1"/>
  <c r="AI4352" i="1" s="1"/>
  <c r="AG4352" i="1"/>
  <c r="AH4352" i="1" s="1"/>
  <c r="AF4352" i="1"/>
  <c r="Z4352" i="1"/>
  <c r="AD4352" i="1" s="1"/>
  <c r="AE4352" i="1" s="1"/>
  <c r="Y4352" i="1"/>
  <c r="X4352" i="1"/>
  <c r="W4352" i="1"/>
  <c r="U4352" i="1"/>
  <c r="S4352" i="1"/>
  <c r="R4352" i="1"/>
  <c r="Q4352" i="1"/>
  <c r="P4352" i="1"/>
  <c r="O4352" i="1"/>
  <c r="N4352" i="1"/>
  <c r="M4352" i="1"/>
  <c r="L4352" i="1"/>
  <c r="K4352" i="1"/>
  <c r="J4352" i="1"/>
  <c r="AJ4351" i="1"/>
  <c r="AI4351" i="1"/>
  <c r="AH4351" i="1" s="1"/>
  <c r="AG4351" i="1"/>
  <c r="X4351" i="1"/>
  <c r="Y4351" i="1" s="1"/>
  <c r="W4351" i="1"/>
  <c r="U4351" i="1"/>
  <c r="S4351" i="1"/>
  <c r="R4351" i="1"/>
  <c r="Q4351" i="1"/>
  <c r="P4351" i="1"/>
  <c r="O4351" i="1"/>
  <c r="N4351" i="1"/>
  <c r="M4351" i="1"/>
  <c r="L4351" i="1"/>
  <c r="K4351" i="1"/>
  <c r="J4351" i="1"/>
  <c r="AJ4350" i="1"/>
  <c r="AI4350" i="1" s="1"/>
  <c r="AG4350" i="1"/>
  <c r="X4350" i="1"/>
  <c r="Y4350" i="1" s="1"/>
  <c r="W4350" i="1"/>
  <c r="U4350" i="1"/>
  <c r="S4350" i="1"/>
  <c r="R4350" i="1"/>
  <c r="Q4350" i="1"/>
  <c r="P4350" i="1"/>
  <c r="O4350" i="1"/>
  <c r="N4350" i="1"/>
  <c r="M4350" i="1"/>
  <c r="L4350" i="1"/>
  <c r="K4350" i="1"/>
  <c r="J4350" i="1"/>
  <c r="AJ4349" i="1"/>
  <c r="AI4349" i="1"/>
  <c r="Z4349" i="1" s="1"/>
  <c r="AD4349" i="1" s="1"/>
  <c r="AE4349" i="1" s="1"/>
  <c r="AF4349" i="1" s="1"/>
  <c r="AG4349" i="1"/>
  <c r="AH4349" i="1" s="1"/>
  <c r="X4349" i="1"/>
  <c r="Y4349" i="1" s="1"/>
  <c r="W4349" i="1"/>
  <c r="U4349" i="1"/>
  <c r="S4349" i="1"/>
  <c r="R4349" i="1"/>
  <c r="Q4349" i="1"/>
  <c r="P4349" i="1"/>
  <c r="O4349" i="1"/>
  <c r="N4349" i="1"/>
  <c r="M4349" i="1"/>
  <c r="L4349" i="1"/>
  <c r="K4349" i="1"/>
  <c r="J4349" i="1"/>
  <c r="AJ4348" i="1"/>
  <c r="AI4348" i="1" s="1"/>
  <c r="AG4348" i="1"/>
  <c r="X4348" i="1"/>
  <c r="Y4348" i="1" s="1"/>
  <c r="W4348" i="1"/>
  <c r="U4348" i="1"/>
  <c r="S4348" i="1"/>
  <c r="R4348" i="1"/>
  <c r="Q4348" i="1"/>
  <c r="P4348" i="1"/>
  <c r="O4348" i="1"/>
  <c r="N4348" i="1"/>
  <c r="M4348" i="1"/>
  <c r="L4348" i="1"/>
  <c r="K4348" i="1"/>
  <c r="J4348" i="1"/>
  <c r="AJ4347" i="1"/>
  <c r="AI4347" i="1"/>
  <c r="Z4347" i="1" s="1"/>
  <c r="AD4347" i="1" s="1"/>
  <c r="AE4347" i="1" s="1"/>
  <c r="AF4347" i="1" s="1"/>
  <c r="AG4347" i="1"/>
  <c r="AH4347" i="1" s="1"/>
  <c r="X4347" i="1"/>
  <c r="Y4347" i="1" s="1"/>
  <c r="W4347" i="1"/>
  <c r="U4347" i="1"/>
  <c r="S4347" i="1"/>
  <c r="R4347" i="1"/>
  <c r="Q4347" i="1"/>
  <c r="P4347" i="1"/>
  <c r="O4347" i="1"/>
  <c r="N4347" i="1"/>
  <c r="M4347" i="1"/>
  <c r="L4347" i="1"/>
  <c r="K4347" i="1"/>
  <c r="J4347" i="1"/>
  <c r="AJ4346" i="1"/>
  <c r="AI4346" i="1" s="1"/>
  <c r="Z4346" i="1" s="1"/>
  <c r="AD4346" i="1" s="1"/>
  <c r="AE4346" i="1" s="1"/>
  <c r="AF4346" i="1" s="1"/>
  <c r="AG4346" i="1"/>
  <c r="X4346" i="1"/>
  <c r="Y4346" i="1" s="1"/>
  <c r="W4346" i="1"/>
  <c r="U4346" i="1"/>
  <c r="S4346" i="1"/>
  <c r="R4346" i="1"/>
  <c r="Q4346" i="1"/>
  <c r="P4346" i="1"/>
  <c r="O4346" i="1"/>
  <c r="N4346" i="1"/>
  <c r="M4346" i="1"/>
  <c r="L4346" i="1"/>
  <c r="K4346" i="1"/>
  <c r="J4346" i="1"/>
  <c r="AJ4345" i="1"/>
  <c r="AI4345" i="1"/>
  <c r="AG4345" i="1"/>
  <c r="AH4345" i="1" s="1"/>
  <c r="AC4345" i="1"/>
  <c r="Y4345" i="1"/>
  <c r="X4345" i="1"/>
  <c r="W4345" i="1"/>
  <c r="V4345" i="1"/>
  <c r="U4345" i="1"/>
  <c r="S4345" i="1"/>
  <c r="R4345" i="1"/>
  <c r="Q4345" i="1"/>
  <c r="P4345" i="1"/>
  <c r="O4345" i="1"/>
  <c r="N4345" i="1"/>
  <c r="M4345" i="1"/>
  <c r="L4345" i="1"/>
  <c r="K4345" i="1"/>
  <c r="J4345" i="1"/>
  <c r="AJ4344" i="1"/>
  <c r="AI4344" i="1"/>
  <c r="AH4344" i="1" s="1"/>
  <c r="AG4344" i="1"/>
  <c r="X4344" i="1"/>
  <c r="Y4344" i="1" s="1"/>
  <c r="W4344" i="1"/>
  <c r="U4344" i="1"/>
  <c r="S4344" i="1"/>
  <c r="R4344" i="1"/>
  <c r="Q4344" i="1"/>
  <c r="P4344" i="1"/>
  <c r="O4344" i="1"/>
  <c r="N4344" i="1"/>
  <c r="M4344" i="1"/>
  <c r="L4344" i="1"/>
  <c r="K4344" i="1"/>
  <c r="J4344" i="1"/>
  <c r="AJ4343" i="1"/>
  <c r="AI4343" i="1"/>
  <c r="AG4343" i="1"/>
  <c r="Z4343" i="1"/>
  <c r="AD4343" i="1" s="1"/>
  <c r="AE4343" i="1" s="1"/>
  <c r="AF4343" i="1" s="1"/>
  <c r="Y4343" i="1"/>
  <c r="X4343" i="1"/>
  <c r="W4343" i="1"/>
  <c r="U4343" i="1"/>
  <c r="S4343" i="1"/>
  <c r="R4343" i="1"/>
  <c r="Q4343" i="1"/>
  <c r="P4343" i="1"/>
  <c r="O4343" i="1"/>
  <c r="N4343" i="1"/>
  <c r="M4343" i="1"/>
  <c r="L4343" i="1"/>
  <c r="K4343" i="1"/>
  <c r="J4343" i="1"/>
  <c r="AJ4342" i="1"/>
  <c r="AI4342" i="1"/>
  <c r="AG4342" i="1"/>
  <c r="X4342" i="1"/>
  <c r="Y4342" i="1" s="1"/>
  <c r="W4342" i="1"/>
  <c r="U4342" i="1"/>
  <c r="S4342" i="1"/>
  <c r="R4342" i="1"/>
  <c r="Q4342" i="1"/>
  <c r="P4342" i="1"/>
  <c r="O4342" i="1"/>
  <c r="N4342" i="1"/>
  <c r="M4342" i="1"/>
  <c r="L4342" i="1"/>
  <c r="K4342" i="1"/>
  <c r="J4342" i="1"/>
  <c r="AJ4341" i="1"/>
  <c r="AI4341" i="1"/>
  <c r="AG4341" i="1"/>
  <c r="AH4341" i="1" s="1"/>
  <c r="AC4341" i="1"/>
  <c r="Y4341" i="1"/>
  <c r="Z4341" i="1" s="1"/>
  <c r="AD4341" i="1" s="1"/>
  <c r="X4341" i="1"/>
  <c r="W4341" i="1"/>
  <c r="U4341" i="1"/>
  <c r="S4341" i="1"/>
  <c r="R4341" i="1"/>
  <c r="Q4341" i="1"/>
  <c r="P4341" i="1"/>
  <c r="O4341" i="1"/>
  <c r="N4341" i="1"/>
  <c r="M4341" i="1"/>
  <c r="L4341" i="1"/>
  <c r="K4341" i="1"/>
  <c r="J4341" i="1"/>
  <c r="AJ4340" i="1"/>
  <c r="AI4340" i="1" s="1"/>
  <c r="AG4340" i="1"/>
  <c r="AC4340" i="1"/>
  <c r="X4340" i="1"/>
  <c r="Y4340" i="1" s="1"/>
  <c r="W4340" i="1"/>
  <c r="U4340" i="1"/>
  <c r="S4340" i="1"/>
  <c r="R4340" i="1"/>
  <c r="Q4340" i="1"/>
  <c r="P4340" i="1"/>
  <c r="O4340" i="1"/>
  <c r="N4340" i="1"/>
  <c r="M4340" i="1"/>
  <c r="L4340" i="1"/>
  <c r="K4340" i="1"/>
  <c r="J4340" i="1"/>
  <c r="AJ4339" i="1"/>
  <c r="AI4339" i="1"/>
  <c r="Z4339" i="1" s="1"/>
  <c r="AD4339" i="1" s="1"/>
  <c r="AE4339" i="1" s="1"/>
  <c r="AF4339" i="1" s="1"/>
  <c r="AG4339" i="1"/>
  <c r="AH4339" i="1" s="1"/>
  <c r="AC4339" i="1"/>
  <c r="Y4339" i="1"/>
  <c r="X4339" i="1"/>
  <c r="W4339" i="1"/>
  <c r="U4339" i="1"/>
  <c r="S4339" i="1"/>
  <c r="R4339" i="1"/>
  <c r="Q4339" i="1"/>
  <c r="P4339" i="1"/>
  <c r="O4339" i="1"/>
  <c r="N4339" i="1"/>
  <c r="M4339" i="1"/>
  <c r="L4339" i="1"/>
  <c r="K4339" i="1"/>
  <c r="J4339" i="1"/>
  <c r="AJ4338" i="1"/>
  <c r="AI4338" i="1" s="1"/>
  <c r="AG4338" i="1"/>
  <c r="AC4338" i="1"/>
  <c r="X4338" i="1"/>
  <c r="Y4338" i="1" s="1"/>
  <c r="W4338" i="1"/>
  <c r="U4338" i="1"/>
  <c r="S4338" i="1"/>
  <c r="R4338" i="1"/>
  <c r="Q4338" i="1"/>
  <c r="P4338" i="1"/>
  <c r="O4338" i="1"/>
  <c r="N4338" i="1"/>
  <c r="M4338" i="1"/>
  <c r="L4338" i="1"/>
  <c r="K4338" i="1"/>
  <c r="J4338" i="1"/>
  <c r="AJ4337" i="1"/>
  <c r="AI4337" i="1" s="1"/>
  <c r="Z4337" i="1" s="1"/>
  <c r="AD4337" i="1" s="1"/>
  <c r="AG4337" i="1"/>
  <c r="AC4337" i="1"/>
  <c r="Y4337" i="1"/>
  <c r="X4337" i="1"/>
  <c r="W4337" i="1"/>
  <c r="U4337" i="1"/>
  <c r="S4337" i="1"/>
  <c r="R4337" i="1"/>
  <c r="Q4337" i="1"/>
  <c r="P4337" i="1"/>
  <c r="O4337" i="1"/>
  <c r="N4337" i="1"/>
  <c r="M4337" i="1"/>
  <c r="L4337" i="1"/>
  <c r="K4337" i="1"/>
  <c r="J4337" i="1"/>
  <c r="AJ4336" i="1"/>
  <c r="AI4336" i="1" s="1"/>
  <c r="AG4336" i="1"/>
  <c r="AC4336" i="1"/>
  <c r="Y4336" i="1"/>
  <c r="X4336" i="1"/>
  <c r="W4336" i="1"/>
  <c r="U4336" i="1"/>
  <c r="S4336" i="1"/>
  <c r="R4336" i="1"/>
  <c r="Q4336" i="1"/>
  <c r="P4336" i="1"/>
  <c r="O4336" i="1"/>
  <c r="N4336" i="1"/>
  <c r="M4336" i="1"/>
  <c r="L4336" i="1"/>
  <c r="K4336" i="1"/>
  <c r="J4336" i="1"/>
  <c r="AJ4335" i="1"/>
  <c r="AI4335" i="1"/>
  <c r="Z4335" i="1" s="1"/>
  <c r="AD4335" i="1" s="1"/>
  <c r="AE4335" i="1" s="1"/>
  <c r="AF4335" i="1" s="1"/>
  <c r="AG4335" i="1"/>
  <c r="AC4335" i="1"/>
  <c r="Y4335" i="1"/>
  <c r="X4335" i="1"/>
  <c r="W4335" i="1"/>
  <c r="U4335" i="1"/>
  <c r="S4335" i="1"/>
  <c r="R4335" i="1"/>
  <c r="Q4335" i="1"/>
  <c r="P4335" i="1"/>
  <c r="O4335" i="1"/>
  <c r="N4335" i="1"/>
  <c r="M4335" i="1"/>
  <c r="L4335" i="1"/>
  <c r="K4335" i="1"/>
  <c r="J4335" i="1"/>
  <c r="AJ4334" i="1"/>
  <c r="AI4334" i="1" s="1"/>
  <c r="AG4334" i="1"/>
  <c r="AC4334" i="1"/>
  <c r="X4334" i="1"/>
  <c r="Y4334" i="1" s="1"/>
  <c r="W4334" i="1"/>
  <c r="U4334" i="1"/>
  <c r="S4334" i="1"/>
  <c r="R4334" i="1"/>
  <c r="Q4334" i="1"/>
  <c r="P4334" i="1"/>
  <c r="O4334" i="1"/>
  <c r="N4334" i="1"/>
  <c r="M4334" i="1"/>
  <c r="L4334" i="1"/>
  <c r="K4334" i="1"/>
  <c r="J4334" i="1"/>
  <c r="AJ4333" i="1"/>
  <c r="AI4333" i="1" s="1"/>
  <c r="Z4333" i="1" s="1"/>
  <c r="AD4333" i="1" s="1"/>
  <c r="AG4333" i="1"/>
  <c r="AC4333" i="1"/>
  <c r="Y4333" i="1"/>
  <c r="X4333" i="1"/>
  <c r="W4333" i="1"/>
  <c r="U4333" i="1"/>
  <c r="S4333" i="1"/>
  <c r="R4333" i="1"/>
  <c r="Q4333" i="1"/>
  <c r="P4333" i="1"/>
  <c r="O4333" i="1"/>
  <c r="N4333" i="1"/>
  <c r="M4333" i="1"/>
  <c r="L4333" i="1"/>
  <c r="K4333" i="1"/>
  <c r="J4333" i="1"/>
  <c r="AJ4332" i="1"/>
  <c r="AI4332" i="1" s="1"/>
  <c r="AG4332" i="1"/>
  <c r="AC4332" i="1"/>
  <c r="Y4332" i="1"/>
  <c r="X4332" i="1"/>
  <c r="W4332" i="1"/>
  <c r="U4332" i="1"/>
  <c r="S4332" i="1"/>
  <c r="R4332" i="1"/>
  <c r="Q4332" i="1"/>
  <c r="P4332" i="1"/>
  <c r="O4332" i="1"/>
  <c r="N4332" i="1"/>
  <c r="M4332" i="1"/>
  <c r="L4332" i="1"/>
  <c r="K4332" i="1"/>
  <c r="J4332" i="1"/>
  <c r="AJ4331" i="1"/>
  <c r="AI4331" i="1"/>
  <c r="Z4331" i="1" s="1"/>
  <c r="AD4331" i="1" s="1"/>
  <c r="AE4331" i="1" s="1"/>
  <c r="AF4331" i="1" s="1"/>
  <c r="AG4331" i="1"/>
  <c r="AH4331" i="1" s="1"/>
  <c r="AC4331" i="1"/>
  <c r="Y4331" i="1"/>
  <c r="X4331" i="1"/>
  <c r="W4331" i="1"/>
  <c r="U4331" i="1"/>
  <c r="S4331" i="1"/>
  <c r="R4331" i="1"/>
  <c r="Q4331" i="1"/>
  <c r="P4331" i="1"/>
  <c r="O4331" i="1"/>
  <c r="N4331" i="1"/>
  <c r="M4331" i="1"/>
  <c r="L4331" i="1"/>
  <c r="K4331" i="1"/>
  <c r="J4331" i="1"/>
  <c r="AJ4330" i="1"/>
  <c r="AI4330" i="1" s="1"/>
  <c r="AG4330" i="1"/>
  <c r="Y4330" i="1"/>
  <c r="X4330" i="1"/>
  <c r="W4330" i="1"/>
  <c r="U4330" i="1"/>
  <c r="S4330" i="1"/>
  <c r="R4330" i="1"/>
  <c r="Q4330" i="1"/>
  <c r="P4330" i="1"/>
  <c r="O4330" i="1"/>
  <c r="N4330" i="1"/>
  <c r="M4330" i="1"/>
  <c r="L4330" i="1"/>
  <c r="K4330" i="1"/>
  <c r="J4330" i="1"/>
  <c r="AJ4329" i="1"/>
  <c r="AI4329" i="1" s="1"/>
  <c r="AG4329" i="1"/>
  <c r="Y4329" i="1"/>
  <c r="X4329" i="1"/>
  <c r="W4329" i="1"/>
  <c r="U4329" i="1"/>
  <c r="S4329" i="1"/>
  <c r="R4329" i="1"/>
  <c r="Q4329" i="1"/>
  <c r="P4329" i="1"/>
  <c r="O4329" i="1"/>
  <c r="N4329" i="1"/>
  <c r="M4329" i="1"/>
  <c r="L4329" i="1"/>
  <c r="K4329" i="1"/>
  <c r="J4329" i="1"/>
  <c r="AJ4328" i="1"/>
  <c r="AI4328" i="1" s="1"/>
  <c r="AG4328" i="1"/>
  <c r="Y4328" i="1"/>
  <c r="X4328" i="1"/>
  <c r="W4328" i="1"/>
  <c r="U4328" i="1"/>
  <c r="S4328" i="1"/>
  <c r="R4328" i="1"/>
  <c r="Q4328" i="1"/>
  <c r="P4328" i="1"/>
  <c r="O4328" i="1"/>
  <c r="N4328" i="1"/>
  <c r="M4328" i="1"/>
  <c r="L4328" i="1"/>
  <c r="K4328" i="1"/>
  <c r="J4328" i="1"/>
  <c r="AJ4327" i="1"/>
  <c r="AI4327" i="1" s="1"/>
  <c r="AG4327" i="1"/>
  <c r="Y4327" i="1"/>
  <c r="X4327" i="1"/>
  <c r="W4327" i="1"/>
  <c r="U4327" i="1"/>
  <c r="S4327" i="1"/>
  <c r="R4327" i="1"/>
  <c r="Q4327" i="1"/>
  <c r="P4327" i="1"/>
  <c r="O4327" i="1"/>
  <c r="N4327" i="1"/>
  <c r="M4327" i="1"/>
  <c r="L4327" i="1"/>
  <c r="K4327" i="1"/>
  <c r="J4327" i="1"/>
  <c r="AJ4326" i="1"/>
  <c r="AI4326" i="1" s="1"/>
  <c r="AG4326" i="1"/>
  <c r="AC4326" i="1"/>
  <c r="X4326" i="1"/>
  <c r="Y4326" i="1" s="1"/>
  <c r="W4326" i="1"/>
  <c r="U4326" i="1"/>
  <c r="S4326" i="1"/>
  <c r="R4326" i="1"/>
  <c r="Q4326" i="1"/>
  <c r="P4326" i="1"/>
  <c r="O4326" i="1"/>
  <c r="N4326" i="1"/>
  <c r="M4326" i="1"/>
  <c r="L4326" i="1"/>
  <c r="K4326" i="1"/>
  <c r="J4326" i="1"/>
  <c r="AJ4325" i="1"/>
  <c r="AI4325" i="1" s="1"/>
  <c r="Z4325" i="1" s="1"/>
  <c r="AD4325" i="1" s="1"/>
  <c r="AG4325" i="1"/>
  <c r="AC4325" i="1"/>
  <c r="Y4325" i="1"/>
  <c r="X4325" i="1"/>
  <c r="W4325" i="1"/>
  <c r="U4325" i="1"/>
  <c r="S4325" i="1"/>
  <c r="R4325" i="1"/>
  <c r="Q4325" i="1"/>
  <c r="P4325" i="1"/>
  <c r="O4325" i="1"/>
  <c r="N4325" i="1"/>
  <c r="M4325" i="1"/>
  <c r="L4325" i="1"/>
  <c r="K4325" i="1"/>
  <c r="J4325" i="1"/>
  <c r="AJ4324" i="1"/>
  <c r="AI4324" i="1" s="1"/>
  <c r="AG4324" i="1"/>
  <c r="AC4324" i="1"/>
  <c r="Y4324" i="1"/>
  <c r="X4324" i="1"/>
  <c r="W4324" i="1"/>
  <c r="U4324" i="1"/>
  <c r="S4324" i="1"/>
  <c r="R4324" i="1"/>
  <c r="Q4324" i="1"/>
  <c r="P4324" i="1"/>
  <c r="O4324" i="1"/>
  <c r="N4324" i="1"/>
  <c r="M4324" i="1"/>
  <c r="L4324" i="1"/>
  <c r="K4324" i="1"/>
  <c r="J4324" i="1"/>
  <c r="AJ4323" i="1"/>
  <c r="AI4323" i="1"/>
  <c r="AG4323" i="1"/>
  <c r="AC4323" i="1"/>
  <c r="Y4323" i="1"/>
  <c r="X4323" i="1"/>
  <c r="W4323" i="1"/>
  <c r="U4323" i="1"/>
  <c r="S4323" i="1"/>
  <c r="R4323" i="1"/>
  <c r="Q4323" i="1"/>
  <c r="P4323" i="1"/>
  <c r="O4323" i="1"/>
  <c r="N4323" i="1"/>
  <c r="M4323" i="1"/>
  <c r="L4323" i="1"/>
  <c r="K4323" i="1"/>
  <c r="J4323" i="1"/>
  <c r="AJ4322" i="1"/>
  <c r="AI4322" i="1" s="1"/>
  <c r="Z4322" i="1" s="1"/>
  <c r="AG4322" i="1"/>
  <c r="AD4322" i="1"/>
  <c r="AE4322" i="1" s="1"/>
  <c r="AF4322" i="1" s="1"/>
  <c r="Y4322" i="1"/>
  <c r="X4322" i="1"/>
  <c r="W4322" i="1"/>
  <c r="U4322" i="1"/>
  <c r="S4322" i="1"/>
  <c r="R4322" i="1"/>
  <c r="Q4322" i="1"/>
  <c r="P4322" i="1"/>
  <c r="O4322" i="1"/>
  <c r="N4322" i="1"/>
  <c r="M4322" i="1"/>
  <c r="L4322" i="1"/>
  <c r="K4322" i="1"/>
  <c r="J4322" i="1"/>
  <c r="AJ4321" i="1"/>
  <c r="AI4321" i="1" s="1"/>
  <c r="AH4321" i="1" s="1"/>
  <c r="AG4321" i="1"/>
  <c r="AC4321" i="1"/>
  <c r="Z4321" i="1"/>
  <c r="AD4321" i="1" s="1"/>
  <c r="AE4321" i="1" s="1"/>
  <c r="AF4321" i="1" s="1"/>
  <c r="Y4321" i="1"/>
  <c r="X4321" i="1"/>
  <c r="W4321" i="1"/>
  <c r="U4321" i="1"/>
  <c r="S4321" i="1"/>
  <c r="R4321" i="1"/>
  <c r="Q4321" i="1"/>
  <c r="P4321" i="1"/>
  <c r="O4321" i="1"/>
  <c r="N4321" i="1"/>
  <c r="M4321" i="1"/>
  <c r="L4321" i="1"/>
  <c r="K4321" i="1"/>
  <c r="J4321" i="1"/>
  <c r="AJ4320" i="1"/>
  <c r="AI4320" i="1"/>
  <c r="AG4320" i="1"/>
  <c r="AC4320" i="1"/>
  <c r="Y4320" i="1"/>
  <c r="X4320" i="1"/>
  <c r="W4320" i="1"/>
  <c r="U4320" i="1"/>
  <c r="S4320" i="1"/>
  <c r="R4320" i="1"/>
  <c r="Q4320" i="1"/>
  <c r="P4320" i="1"/>
  <c r="O4320" i="1"/>
  <c r="N4320" i="1"/>
  <c r="M4320" i="1"/>
  <c r="L4320" i="1"/>
  <c r="K4320" i="1"/>
  <c r="J4320" i="1"/>
  <c r="AJ4319" i="1"/>
  <c r="AI4319" i="1" s="1"/>
  <c r="AH4319" i="1" s="1"/>
  <c r="AG4319" i="1"/>
  <c r="AD4319" i="1"/>
  <c r="AE4319" i="1" s="1"/>
  <c r="AF4319" i="1" s="1"/>
  <c r="Z4319" i="1"/>
  <c r="Y4319" i="1"/>
  <c r="X4319" i="1"/>
  <c r="W4319" i="1"/>
  <c r="U4319" i="1"/>
  <c r="S4319" i="1"/>
  <c r="R4319" i="1"/>
  <c r="Q4319" i="1"/>
  <c r="P4319" i="1"/>
  <c r="O4319" i="1"/>
  <c r="N4319" i="1"/>
  <c r="M4319" i="1"/>
  <c r="L4319" i="1"/>
  <c r="K4319" i="1"/>
  <c r="J4319" i="1"/>
  <c r="AJ4318" i="1"/>
  <c r="AI4318" i="1" s="1"/>
  <c r="AG4318" i="1"/>
  <c r="Y4318" i="1"/>
  <c r="X4318" i="1"/>
  <c r="W4318" i="1"/>
  <c r="U4318" i="1"/>
  <c r="S4318" i="1"/>
  <c r="R4318" i="1"/>
  <c r="Q4318" i="1"/>
  <c r="P4318" i="1"/>
  <c r="O4318" i="1"/>
  <c r="N4318" i="1"/>
  <c r="M4318" i="1"/>
  <c r="L4318" i="1"/>
  <c r="K4318" i="1"/>
  <c r="J4318" i="1"/>
  <c r="AJ4317" i="1"/>
  <c r="AI4317" i="1" s="1"/>
  <c r="AH4317" i="1" s="1"/>
  <c r="AG4317" i="1"/>
  <c r="Z4317" i="1"/>
  <c r="AD4317" i="1" s="1"/>
  <c r="AE4317" i="1" s="1"/>
  <c r="AF4317" i="1" s="1"/>
  <c r="Y4317" i="1"/>
  <c r="X4317" i="1"/>
  <c r="W4317" i="1"/>
  <c r="U4317" i="1"/>
  <c r="S4317" i="1"/>
  <c r="R4317" i="1"/>
  <c r="Q4317" i="1"/>
  <c r="P4317" i="1"/>
  <c r="O4317" i="1"/>
  <c r="N4317" i="1"/>
  <c r="M4317" i="1"/>
  <c r="L4317" i="1"/>
  <c r="K4317" i="1"/>
  <c r="J4317" i="1"/>
  <c r="AJ4316" i="1"/>
  <c r="AI4316" i="1"/>
  <c r="Z4316" i="1" s="1"/>
  <c r="AD4316" i="1" s="1"/>
  <c r="AE4316" i="1" s="1"/>
  <c r="AF4316" i="1" s="1"/>
  <c r="AG4316" i="1"/>
  <c r="Y4316" i="1"/>
  <c r="X4316" i="1"/>
  <c r="W4316" i="1"/>
  <c r="U4316" i="1"/>
  <c r="S4316" i="1"/>
  <c r="R4316" i="1"/>
  <c r="Q4316" i="1"/>
  <c r="P4316" i="1"/>
  <c r="O4316" i="1"/>
  <c r="N4316" i="1"/>
  <c r="M4316" i="1"/>
  <c r="L4316" i="1"/>
  <c r="K4316" i="1"/>
  <c r="J4316" i="1"/>
  <c r="AJ4315" i="1"/>
  <c r="AI4315" i="1" s="1"/>
  <c r="AH4315" i="1" s="1"/>
  <c r="AG4315" i="1"/>
  <c r="Y4315" i="1"/>
  <c r="X4315" i="1"/>
  <c r="W4315" i="1"/>
  <c r="U4315" i="1"/>
  <c r="S4315" i="1"/>
  <c r="R4315" i="1"/>
  <c r="Q4315" i="1"/>
  <c r="P4315" i="1"/>
  <c r="O4315" i="1"/>
  <c r="N4315" i="1"/>
  <c r="M4315" i="1"/>
  <c r="L4315" i="1"/>
  <c r="K4315" i="1"/>
  <c r="J4315" i="1"/>
  <c r="AJ4314" i="1"/>
  <c r="AI4314" i="1" s="1"/>
  <c r="AG4314" i="1"/>
  <c r="X4314" i="1"/>
  <c r="Y4314" i="1" s="1"/>
  <c r="W4314" i="1"/>
  <c r="U4314" i="1"/>
  <c r="S4314" i="1"/>
  <c r="R4314" i="1"/>
  <c r="Q4314" i="1"/>
  <c r="P4314" i="1"/>
  <c r="O4314" i="1"/>
  <c r="N4314" i="1"/>
  <c r="M4314" i="1"/>
  <c r="L4314" i="1"/>
  <c r="K4314" i="1"/>
  <c r="J4314" i="1"/>
  <c r="AJ4313" i="1"/>
  <c r="AI4313" i="1" s="1"/>
  <c r="AH4313" i="1" s="1"/>
  <c r="AG4313" i="1"/>
  <c r="Y4313" i="1"/>
  <c r="X4313" i="1"/>
  <c r="W4313" i="1"/>
  <c r="U4313" i="1"/>
  <c r="S4313" i="1"/>
  <c r="R4313" i="1"/>
  <c r="Q4313" i="1"/>
  <c r="P4313" i="1"/>
  <c r="O4313" i="1"/>
  <c r="N4313" i="1"/>
  <c r="M4313" i="1"/>
  <c r="L4313" i="1"/>
  <c r="K4313" i="1"/>
  <c r="J4313" i="1"/>
  <c r="AJ4312" i="1"/>
  <c r="AI4312" i="1" s="1"/>
  <c r="AG4312" i="1"/>
  <c r="Y4312" i="1"/>
  <c r="X4312" i="1"/>
  <c r="W4312" i="1"/>
  <c r="U4312" i="1"/>
  <c r="S4312" i="1"/>
  <c r="R4312" i="1"/>
  <c r="Q4312" i="1"/>
  <c r="P4312" i="1"/>
  <c r="O4312" i="1"/>
  <c r="N4312" i="1"/>
  <c r="M4312" i="1"/>
  <c r="L4312" i="1"/>
  <c r="K4312" i="1"/>
  <c r="J4312" i="1"/>
  <c r="AJ4311" i="1"/>
  <c r="AI4311" i="1" s="1"/>
  <c r="Z4311" i="1" s="1"/>
  <c r="AD4311" i="1" s="1"/>
  <c r="AE4311" i="1" s="1"/>
  <c r="AF4311" i="1" s="1"/>
  <c r="AG4311" i="1"/>
  <c r="AH4311" i="1" s="1"/>
  <c r="Y4311" i="1"/>
  <c r="X4311" i="1"/>
  <c r="W4311" i="1"/>
  <c r="U4311" i="1"/>
  <c r="S4311" i="1"/>
  <c r="R4311" i="1"/>
  <c r="Q4311" i="1"/>
  <c r="P4311" i="1"/>
  <c r="O4311" i="1"/>
  <c r="N4311" i="1"/>
  <c r="M4311" i="1"/>
  <c r="L4311" i="1"/>
  <c r="K4311" i="1"/>
  <c r="J4311" i="1"/>
  <c r="AJ4310" i="1"/>
  <c r="AI4310" i="1" s="1"/>
  <c r="AG4310" i="1"/>
  <c r="Y4310" i="1"/>
  <c r="X4310" i="1"/>
  <c r="W4310" i="1"/>
  <c r="U4310" i="1"/>
  <c r="S4310" i="1"/>
  <c r="R4310" i="1"/>
  <c r="Q4310" i="1"/>
  <c r="P4310" i="1"/>
  <c r="O4310" i="1"/>
  <c r="N4310" i="1"/>
  <c r="M4310" i="1"/>
  <c r="L4310" i="1"/>
  <c r="K4310" i="1"/>
  <c r="J4310" i="1"/>
  <c r="AJ4309" i="1"/>
  <c r="AI4309" i="1" s="1"/>
  <c r="AH4309" i="1"/>
  <c r="AG4309" i="1"/>
  <c r="Z4309" i="1"/>
  <c r="AD4309" i="1" s="1"/>
  <c r="AE4309" i="1" s="1"/>
  <c r="AF4309" i="1" s="1"/>
  <c r="Y4309" i="1"/>
  <c r="X4309" i="1"/>
  <c r="W4309" i="1"/>
  <c r="U4309" i="1"/>
  <c r="S4309" i="1"/>
  <c r="R4309" i="1"/>
  <c r="Q4309" i="1"/>
  <c r="P4309" i="1"/>
  <c r="O4309" i="1"/>
  <c r="N4309" i="1"/>
  <c r="M4309" i="1"/>
  <c r="L4309" i="1"/>
  <c r="K4309" i="1"/>
  <c r="J4309" i="1"/>
  <c r="AJ4308" i="1"/>
  <c r="AI4308" i="1"/>
  <c r="Z4308" i="1" s="1"/>
  <c r="AD4308" i="1" s="1"/>
  <c r="AE4308" i="1" s="1"/>
  <c r="AF4308" i="1" s="1"/>
  <c r="AG4308" i="1"/>
  <c r="AC4308" i="1"/>
  <c r="Y4308" i="1"/>
  <c r="X4308" i="1"/>
  <c r="W4308" i="1"/>
  <c r="U4308" i="1"/>
  <c r="S4308" i="1"/>
  <c r="R4308" i="1"/>
  <c r="Q4308" i="1"/>
  <c r="P4308" i="1"/>
  <c r="O4308" i="1"/>
  <c r="N4308" i="1"/>
  <c r="M4308" i="1"/>
  <c r="L4308" i="1"/>
  <c r="K4308" i="1"/>
  <c r="J4308" i="1"/>
  <c r="AJ4307" i="1"/>
  <c r="AI4307" i="1"/>
  <c r="AH4307" i="1"/>
  <c r="AG4307" i="1"/>
  <c r="AC4307" i="1"/>
  <c r="AE4307" i="1" s="1"/>
  <c r="AF4307" i="1" s="1"/>
  <c r="Z4307" i="1"/>
  <c r="AD4307" i="1" s="1"/>
  <c r="Y4307" i="1"/>
  <c r="X4307" i="1"/>
  <c r="W4307" i="1"/>
  <c r="U4307" i="1"/>
  <c r="S4307" i="1"/>
  <c r="R4307" i="1"/>
  <c r="Q4307" i="1"/>
  <c r="P4307" i="1"/>
  <c r="O4307" i="1"/>
  <c r="N4307" i="1"/>
  <c r="M4307" i="1"/>
  <c r="L4307" i="1"/>
  <c r="K4307" i="1"/>
  <c r="J4307" i="1"/>
  <c r="AJ4306" i="1"/>
  <c r="AI4306" i="1" s="1"/>
  <c r="AG4306" i="1"/>
  <c r="AC4306" i="1"/>
  <c r="Y4306" i="1"/>
  <c r="X4306" i="1"/>
  <c r="W4306" i="1"/>
  <c r="U4306" i="1"/>
  <c r="S4306" i="1"/>
  <c r="R4306" i="1"/>
  <c r="Q4306" i="1"/>
  <c r="P4306" i="1"/>
  <c r="O4306" i="1"/>
  <c r="N4306" i="1"/>
  <c r="M4306" i="1"/>
  <c r="L4306" i="1"/>
  <c r="K4306" i="1"/>
  <c r="J4306" i="1"/>
  <c r="AJ4305" i="1"/>
  <c r="AI4305" i="1"/>
  <c r="Z4305" i="1" s="1"/>
  <c r="AD4305" i="1" s="1"/>
  <c r="AE4305" i="1" s="1"/>
  <c r="AF4305" i="1" s="1"/>
  <c r="AG4305" i="1"/>
  <c r="AC4305" i="1"/>
  <c r="Y4305" i="1"/>
  <c r="X4305" i="1"/>
  <c r="W4305" i="1"/>
  <c r="U4305" i="1"/>
  <c r="S4305" i="1"/>
  <c r="R4305" i="1"/>
  <c r="Q4305" i="1"/>
  <c r="P4305" i="1"/>
  <c r="O4305" i="1"/>
  <c r="N4305" i="1"/>
  <c r="M4305" i="1"/>
  <c r="L4305" i="1"/>
  <c r="K4305" i="1"/>
  <c r="J4305" i="1"/>
  <c r="AJ4304" i="1"/>
  <c r="AI4304" i="1" s="1"/>
  <c r="AG4304" i="1"/>
  <c r="AC4304" i="1"/>
  <c r="X4304" i="1"/>
  <c r="Y4304" i="1" s="1"/>
  <c r="W4304" i="1"/>
  <c r="U4304" i="1"/>
  <c r="S4304" i="1"/>
  <c r="R4304" i="1"/>
  <c r="Q4304" i="1"/>
  <c r="P4304" i="1"/>
  <c r="O4304" i="1"/>
  <c r="N4304" i="1"/>
  <c r="M4304" i="1"/>
  <c r="L4304" i="1"/>
  <c r="K4304" i="1"/>
  <c r="J4304" i="1"/>
  <c r="AJ4303" i="1"/>
  <c r="AI4303" i="1" s="1"/>
  <c r="Z4303" i="1" s="1"/>
  <c r="AD4303" i="1" s="1"/>
  <c r="AG4303" i="1"/>
  <c r="AH4303" i="1" s="1"/>
  <c r="AC4303" i="1"/>
  <c r="Y4303" i="1"/>
  <c r="X4303" i="1"/>
  <c r="W4303" i="1"/>
  <c r="U4303" i="1"/>
  <c r="S4303" i="1"/>
  <c r="R4303" i="1"/>
  <c r="Q4303" i="1"/>
  <c r="P4303" i="1"/>
  <c r="O4303" i="1"/>
  <c r="N4303" i="1"/>
  <c r="M4303" i="1"/>
  <c r="L4303" i="1"/>
  <c r="K4303" i="1"/>
  <c r="J4303" i="1"/>
  <c r="AJ4302" i="1"/>
  <c r="AI4302" i="1" s="1"/>
  <c r="AG4302" i="1"/>
  <c r="Y4302" i="1"/>
  <c r="X4302" i="1"/>
  <c r="W4302" i="1"/>
  <c r="V4302" i="1"/>
  <c r="U4302" i="1"/>
  <c r="S4302" i="1"/>
  <c r="R4302" i="1"/>
  <c r="Q4302" i="1"/>
  <c r="P4302" i="1"/>
  <c r="O4302" i="1"/>
  <c r="N4302" i="1"/>
  <c r="M4302" i="1"/>
  <c r="L4302" i="1"/>
  <c r="K4302" i="1"/>
  <c r="J4302" i="1"/>
  <c r="AJ4301" i="1"/>
  <c r="AI4301" i="1"/>
  <c r="AG4301" i="1"/>
  <c r="X4301" i="1"/>
  <c r="Y4301" i="1" s="1"/>
  <c r="W4301" i="1"/>
  <c r="V4301" i="1"/>
  <c r="U4301" i="1"/>
  <c r="S4301" i="1"/>
  <c r="R4301" i="1"/>
  <c r="Q4301" i="1"/>
  <c r="P4301" i="1"/>
  <c r="O4301" i="1"/>
  <c r="N4301" i="1"/>
  <c r="M4301" i="1"/>
  <c r="L4301" i="1"/>
  <c r="K4301" i="1"/>
  <c r="J4301" i="1"/>
  <c r="AJ4300" i="1"/>
  <c r="AI4300" i="1" s="1"/>
  <c r="AG4300" i="1"/>
  <c r="Y4300" i="1"/>
  <c r="X4300" i="1"/>
  <c r="W4300" i="1"/>
  <c r="U4300" i="1"/>
  <c r="S4300" i="1"/>
  <c r="R4300" i="1"/>
  <c r="Q4300" i="1"/>
  <c r="P4300" i="1"/>
  <c r="O4300" i="1"/>
  <c r="N4300" i="1"/>
  <c r="M4300" i="1"/>
  <c r="L4300" i="1"/>
  <c r="K4300" i="1"/>
  <c r="J4300" i="1"/>
  <c r="AJ4299" i="1"/>
  <c r="AI4299" i="1" s="1"/>
  <c r="AG4299" i="1"/>
  <c r="Y4299" i="1"/>
  <c r="X4299" i="1"/>
  <c r="W4299" i="1"/>
  <c r="U4299" i="1"/>
  <c r="S4299" i="1"/>
  <c r="R4299" i="1"/>
  <c r="Q4299" i="1"/>
  <c r="P4299" i="1"/>
  <c r="O4299" i="1"/>
  <c r="N4299" i="1"/>
  <c r="M4299" i="1"/>
  <c r="L4299" i="1"/>
  <c r="K4299" i="1"/>
  <c r="J4299" i="1"/>
  <c r="AJ4298" i="1"/>
  <c r="AI4298" i="1" s="1"/>
  <c r="AG4298" i="1"/>
  <c r="Y4298" i="1"/>
  <c r="X4298" i="1"/>
  <c r="W4298" i="1"/>
  <c r="U4298" i="1"/>
  <c r="S4298" i="1"/>
  <c r="R4298" i="1"/>
  <c r="Q4298" i="1"/>
  <c r="P4298" i="1"/>
  <c r="O4298" i="1"/>
  <c r="N4298" i="1"/>
  <c r="M4298" i="1"/>
  <c r="L4298" i="1"/>
  <c r="K4298" i="1"/>
  <c r="J4298" i="1"/>
  <c r="AJ4297" i="1"/>
  <c r="AI4297" i="1" s="1"/>
  <c r="AG4297" i="1"/>
  <c r="AC4297" i="1"/>
  <c r="Y4297" i="1"/>
  <c r="X4297" i="1"/>
  <c r="W4297" i="1"/>
  <c r="U4297" i="1"/>
  <c r="S4297" i="1"/>
  <c r="R4297" i="1"/>
  <c r="Q4297" i="1"/>
  <c r="P4297" i="1"/>
  <c r="O4297" i="1"/>
  <c r="N4297" i="1"/>
  <c r="M4297" i="1"/>
  <c r="L4297" i="1"/>
  <c r="K4297" i="1"/>
  <c r="J4297" i="1"/>
  <c r="AJ4296" i="1"/>
  <c r="AI4296" i="1"/>
  <c r="Z4296" i="1" s="1"/>
  <c r="AD4296" i="1" s="1"/>
  <c r="AE4296" i="1" s="1"/>
  <c r="AF4296" i="1" s="1"/>
  <c r="AG4296" i="1"/>
  <c r="AC4296" i="1"/>
  <c r="Y4296" i="1"/>
  <c r="X4296" i="1"/>
  <c r="W4296" i="1"/>
  <c r="U4296" i="1"/>
  <c r="S4296" i="1"/>
  <c r="R4296" i="1"/>
  <c r="Q4296" i="1"/>
  <c r="P4296" i="1"/>
  <c r="O4296" i="1"/>
  <c r="N4296" i="1"/>
  <c r="M4296" i="1"/>
  <c r="L4296" i="1"/>
  <c r="K4296" i="1"/>
  <c r="J4296" i="1"/>
  <c r="AJ4295" i="1"/>
  <c r="AI4295" i="1" s="1"/>
  <c r="AG4295" i="1"/>
  <c r="Y4295" i="1"/>
  <c r="X4295" i="1"/>
  <c r="W4295" i="1"/>
  <c r="U4295" i="1"/>
  <c r="S4295" i="1"/>
  <c r="R4295" i="1"/>
  <c r="Q4295" i="1"/>
  <c r="P4295" i="1"/>
  <c r="O4295" i="1"/>
  <c r="N4295" i="1"/>
  <c r="M4295" i="1"/>
  <c r="L4295" i="1"/>
  <c r="K4295" i="1"/>
  <c r="J4295" i="1"/>
  <c r="AJ4294" i="1"/>
  <c r="AI4294" i="1" s="1"/>
  <c r="AG4294" i="1"/>
  <c r="Y4294" i="1"/>
  <c r="X4294" i="1"/>
  <c r="W4294" i="1"/>
  <c r="U4294" i="1"/>
  <c r="S4294" i="1"/>
  <c r="R4294" i="1"/>
  <c r="Q4294" i="1"/>
  <c r="P4294" i="1"/>
  <c r="O4294" i="1"/>
  <c r="N4294" i="1"/>
  <c r="M4294" i="1"/>
  <c r="L4294" i="1"/>
  <c r="K4294" i="1"/>
  <c r="J4294" i="1"/>
  <c r="AJ4293" i="1"/>
  <c r="AI4293" i="1" s="1"/>
  <c r="AG4293" i="1"/>
  <c r="Y4293" i="1"/>
  <c r="X4293" i="1"/>
  <c r="W4293" i="1"/>
  <c r="U4293" i="1"/>
  <c r="S4293" i="1"/>
  <c r="R4293" i="1"/>
  <c r="Q4293" i="1"/>
  <c r="P4293" i="1"/>
  <c r="O4293" i="1"/>
  <c r="N4293" i="1"/>
  <c r="M4293" i="1"/>
  <c r="L4293" i="1"/>
  <c r="K4293" i="1"/>
  <c r="J4293" i="1"/>
  <c r="AJ4292" i="1"/>
  <c r="AI4292" i="1" s="1"/>
  <c r="AG4292" i="1"/>
  <c r="Y4292" i="1"/>
  <c r="X4292" i="1"/>
  <c r="W4292" i="1"/>
  <c r="U4292" i="1"/>
  <c r="S4292" i="1"/>
  <c r="R4292" i="1"/>
  <c r="Q4292" i="1"/>
  <c r="P4292" i="1"/>
  <c r="O4292" i="1"/>
  <c r="N4292" i="1"/>
  <c r="M4292" i="1"/>
  <c r="L4292" i="1"/>
  <c r="K4292" i="1"/>
  <c r="J4292" i="1"/>
  <c r="AJ4291" i="1"/>
  <c r="AI4291" i="1" s="1"/>
  <c r="AG4291" i="1"/>
  <c r="Y4291" i="1"/>
  <c r="X4291" i="1"/>
  <c r="W4291" i="1"/>
  <c r="U4291" i="1"/>
  <c r="S4291" i="1"/>
  <c r="R4291" i="1"/>
  <c r="Q4291" i="1"/>
  <c r="P4291" i="1"/>
  <c r="O4291" i="1"/>
  <c r="N4291" i="1"/>
  <c r="M4291" i="1"/>
  <c r="L4291" i="1"/>
  <c r="K4291" i="1"/>
  <c r="J4291" i="1"/>
  <c r="AJ4290" i="1"/>
  <c r="AI4290" i="1" s="1"/>
  <c r="AG4290" i="1"/>
  <c r="AC4290" i="1"/>
  <c r="Y4290" i="1"/>
  <c r="X4290" i="1"/>
  <c r="W4290" i="1"/>
  <c r="U4290" i="1"/>
  <c r="S4290" i="1"/>
  <c r="R4290" i="1"/>
  <c r="Q4290" i="1"/>
  <c r="P4290" i="1"/>
  <c r="O4290" i="1"/>
  <c r="N4290" i="1"/>
  <c r="M4290" i="1"/>
  <c r="L4290" i="1"/>
  <c r="K4290" i="1"/>
  <c r="J4290" i="1"/>
  <c r="AJ4289" i="1"/>
  <c r="AI4289" i="1"/>
  <c r="Z4289" i="1" s="1"/>
  <c r="AD4289" i="1" s="1"/>
  <c r="AE4289" i="1" s="1"/>
  <c r="AF4289" i="1" s="1"/>
  <c r="AG4289" i="1"/>
  <c r="X4289" i="1"/>
  <c r="Y4289" i="1" s="1"/>
  <c r="W4289" i="1"/>
  <c r="U4289" i="1"/>
  <c r="S4289" i="1"/>
  <c r="R4289" i="1"/>
  <c r="Q4289" i="1"/>
  <c r="P4289" i="1"/>
  <c r="O4289" i="1"/>
  <c r="N4289" i="1"/>
  <c r="M4289" i="1"/>
  <c r="L4289" i="1"/>
  <c r="K4289" i="1"/>
  <c r="J4289" i="1"/>
  <c r="AJ4288" i="1"/>
  <c r="AI4288" i="1" s="1"/>
  <c r="Z4288" i="1" s="1"/>
  <c r="AD4288" i="1" s="1"/>
  <c r="AE4288" i="1" s="1"/>
  <c r="AF4288" i="1" s="1"/>
  <c r="AG4288" i="1"/>
  <c r="AH4288" i="1" s="1"/>
  <c r="Y4288" i="1"/>
  <c r="X4288" i="1"/>
  <c r="W4288" i="1"/>
  <c r="U4288" i="1"/>
  <c r="S4288" i="1"/>
  <c r="R4288" i="1"/>
  <c r="Q4288" i="1"/>
  <c r="P4288" i="1"/>
  <c r="O4288" i="1"/>
  <c r="N4288" i="1"/>
  <c r="M4288" i="1"/>
  <c r="L4288" i="1"/>
  <c r="K4288" i="1"/>
  <c r="J4288" i="1"/>
  <c r="AJ4287" i="1"/>
  <c r="AI4287" i="1"/>
  <c r="Z4287" i="1" s="1"/>
  <c r="AD4287" i="1" s="1"/>
  <c r="AE4287" i="1" s="1"/>
  <c r="AF4287" i="1" s="1"/>
  <c r="AG4287" i="1"/>
  <c r="X4287" i="1"/>
  <c r="Y4287" i="1" s="1"/>
  <c r="W4287" i="1"/>
  <c r="U4287" i="1"/>
  <c r="S4287" i="1"/>
  <c r="R4287" i="1"/>
  <c r="Q4287" i="1"/>
  <c r="P4287" i="1"/>
  <c r="O4287" i="1"/>
  <c r="N4287" i="1"/>
  <c r="M4287" i="1"/>
  <c r="L4287" i="1"/>
  <c r="K4287" i="1"/>
  <c r="J4287" i="1"/>
  <c r="AJ4286" i="1"/>
  <c r="AI4286" i="1" s="1"/>
  <c r="Z4286" i="1" s="1"/>
  <c r="AD4286" i="1" s="1"/>
  <c r="AE4286" i="1" s="1"/>
  <c r="AF4286" i="1" s="1"/>
  <c r="AG4286" i="1"/>
  <c r="AH4286" i="1" s="1"/>
  <c r="Y4286" i="1"/>
  <c r="X4286" i="1"/>
  <c r="W4286" i="1"/>
  <c r="U4286" i="1"/>
  <c r="S4286" i="1"/>
  <c r="R4286" i="1"/>
  <c r="Q4286" i="1"/>
  <c r="P4286" i="1"/>
  <c r="O4286" i="1"/>
  <c r="N4286" i="1"/>
  <c r="M4286" i="1"/>
  <c r="L4286" i="1"/>
  <c r="K4286" i="1"/>
  <c r="J4286" i="1"/>
  <c r="AJ4285" i="1"/>
  <c r="AI4285" i="1"/>
  <c r="Z4285" i="1" s="1"/>
  <c r="AD4285" i="1" s="1"/>
  <c r="AE4285" i="1" s="1"/>
  <c r="AF4285" i="1" s="1"/>
  <c r="AG4285" i="1"/>
  <c r="AC4285" i="1"/>
  <c r="Y4285" i="1"/>
  <c r="X4285" i="1"/>
  <c r="W4285" i="1"/>
  <c r="U4285" i="1"/>
  <c r="S4285" i="1"/>
  <c r="R4285" i="1"/>
  <c r="Q4285" i="1"/>
  <c r="P4285" i="1"/>
  <c r="O4285" i="1"/>
  <c r="N4285" i="1"/>
  <c r="M4285" i="1"/>
  <c r="L4285" i="1"/>
  <c r="K4285" i="1"/>
  <c r="J4285" i="1"/>
  <c r="AJ4284" i="1"/>
  <c r="AI4284" i="1" s="1"/>
  <c r="AG4284" i="1"/>
  <c r="AC4284" i="1"/>
  <c r="X4284" i="1"/>
  <c r="Y4284" i="1" s="1"/>
  <c r="W4284" i="1"/>
  <c r="U4284" i="1"/>
  <c r="S4284" i="1"/>
  <c r="R4284" i="1"/>
  <c r="Q4284" i="1"/>
  <c r="P4284" i="1"/>
  <c r="O4284" i="1"/>
  <c r="N4284" i="1"/>
  <c r="M4284" i="1"/>
  <c r="L4284" i="1"/>
  <c r="K4284" i="1"/>
  <c r="J4284" i="1"/>
  <c r="AJ4283" i="1"/>
  <c r="AI4283" i="1" s="1"/>
  <c r="Z4283" i="1" s="1"/>
  <c r="AD4283" i="1" s="1"/>
  <c r="AG4283" i="1"/>
  <c r="AC4283" i="1"/>
  <c r="Y4283" i="1"/>
  <c r="X4283" i="1"/>
  <c r="W4283" i="1"/>
  <c r="U4283" i="1"/>
  <c r="S4283" i="1"/>
  <c r="R4283" i="1"/>
  <c r="Q4283" i="1"/>
  <c r="P4283" i="1"/>
  <c r="O4283" i="1"/>
  <c r="N4283" i="1"/>
  <c r="M4283" i="1"/>
  <c r="L4283" i="1"/>
  <c r="K4283" i="1"/>
  <c r="J4283" i="1"/>
  <c r="AJ4282" i="1"/>
  <c r="AI4282" i="1" s="1"/>
  <c r="AG4282" i="1"/>
  <c r="AC4282" i="1"/>
  <c r="Y4282" i="1"/>
  <c r="X4282" i="1"/>
  <c r="W4282" i="1"/>
  <c r="U4282" i="1"/>
  <c r="S4282" i="1"/>
  <c r="R4282" i="1"/>
  <c r="Q4282" i="1"/>
  <c r="P4282" i="1"/>
  <c r="O4282" i="1"/>
  <c r="N4282" i="1"/>
  <c r="M4282" i="1"/>
  <c r="L4282" i="1"/>
  <c r="K4282" i="1"/>
  <c r="J4282" i="1"/>
  <c r="AJ4281" i="1"/>
  <c r="AI4281" i="1"/>
  <c r="Z4281" i="1" s="1"/>
  <c r="AD4281" i="1" s="1"/>
  <c r="AE4281" i="1" s="1"/>
  <c r="AF4281" i="1" s="1"/>
  <c r="AG4281" i="1"/>
  <c r="AC4281" i="1"/>
  <c r="Y4281" i="1"/>
  <c r="X4281" i="1"/>
  <c r="W4281" i="1"/>
  <c r="U4281" i="1"/>
  <c r="S4281" i="1"/>
  <c r="R4281" i="1"/>
  <c r="Q4281" i="1"/>
  <c r="P4281" i="1"/>
  <c r="O4281" i="1"/>
  <c r="N4281" i="1"/>
  <c r="M4281" i="1"/>
  <c r="L4281" i="1"/>
  <c r="K4281" i="1"/>
  <c r="J4281" i="1"/>
  <c r="AJ4280" i="1"/>
  <c r="AI4280" i="1" s="1"/>
  <c r="AG4280" i="1"/>
  <c r="AC4280" i="1"/>
  <c r="X4280" i="1"/>
  <c r="Y4280" i="1" s="1"/>
  <c r="W4280" i="1"/>
  <c r="U4280" i="1"/>
  <c r="S4280" i="1"/>
  <c r="R4280" i="1"/>
  <c r="Q4280" i="1"/>
  <c r="P4280" i="1"/>
  <c r="O4280" i="1"/>
  <c r="N4280" i="1"/>
  <c r="M4280" i="1"/>
  <c r="L4280" i="1"/>
  <c r="K4280" i="1"/>
  <c r="J4280" i="1"/>
  <c r="AJ4279" i="1"/>
  <c r="AI4279" i="1" s="1"/>
  <c r="Z4279" i="1" s="1"/>
  <c r="AD4279" i="1" s="1"/>
  <c r="AE4279" i="1" s="1"/>
  <c r="AF4279" i="1" s="1"/>
  <c r="AG4279" i="1"/>
  <c r="Y4279" i="1"/>
  <c r="X4279" i="1"/>
  <c r="W4279" i="1"/>
  <c r="U4279" i="1"/>
  <c r="S4279" i="1"/>
  <c r="R4279" i="1"/>
  <c r="Q4279" i="1"/>
  <c r="P4279" i="1"/>
  <c r="O4279" i="1"/>
  <c r="N4279" i="1"/>
  <c r="M4279" i="1"/>
  <c r="L4279" i="1"/>
  <c r="K4279" i="1"/>
  <c r="J4279" i="1"/>
  <c r="AJ4278" i="1"/>
  <c r="AI4278" i="1"/>
  <c r="AG4278" i="1"/>
  <c r="X4278" i="1"/>
  <c r="Y4278" i="1" s="1"/>
  <c r="W4278" i="1"/>
  <c r="U4278" i="1"/>
  <c r="S4278" i="1"/>
  <c r="R4278" i="1"/>
  <c r="Q4278" i="1"/>
  <c r="P4278" i="1"/>
  <c r="O4278" i="1"/>
  <c r="N4278" i="1"/>
  <c r="M4278" i="1"/>
  <c r="L4278" i="1"/>
  <c r="K4278" i="1"/>
  <c r="J4278" i="1"/>
  <c r="AJ4277" i="1"/>
  <c r="AI4277" i="1" s="1"/>
  <c r="Z4277" i="1" s="1"/>
  <c r="AD4277" i="1" s="1"/>
  <c r="AE4277" i="1" s="1"/>
  <c r="AF4277" i="1" s="1"/>
  <c r="AG4277" i="1"/>
  <c r="Y4277" i="1"/>
  <c r="X4277" i="1"/>
  <c r="W4277" i="1"/>
  <c r="U4277" i="1"/>
  <c r="S4277" i="1"/>
  <c r="R4277" i="1"/>
  <c r="Q4277" i="1"/>
  <c r="P4277" i="1"/>
  <c r="O4277" i="1"/>
  <c r="N4277" i="1"/>
  <c r="M4277" i="1"/>
  <c r="L4277" i="1"/>
  <c r="K4277" i="1"/>
  <c r="J4277" i="1"/>
  <c r="AJ4276" i="1"/>
  <c r="AI4276" i="1"/>
  <c r="AG4276" i="1"/>
  <c r="AH4276" i="1" s="1"/>
  <c r="X4276" i="1"/>
  <c r="Y4276" i="1" s="1"/>
  <c r="W4276" i="1"/>
  <c r="U4276" i="1"/>
  <c r="S4276" i="1"/>
  <c r="R4276" i="1"/>
  <c r="Q4276" i="1"/>
  <c r="P4276" i="1"/>
  <c r="O4276" i="1"/>
  <c r="N4276" i="1"/>
  <c r="M4276" i="1"/>
  <c r="L4276" i="1"/>
  <c r="K4276" i="1"/>
  <c r="J4276" i="1"/>
  <c r="AJ4275" i="1"/>
  <c r="AI4275" i="1"/>
  <c r="AG4275" i="1"/>
  <c r="AH4275" i="1" s="1"/>
  <c r="X4275" i="1"/>
  <c r="Y4275" i="1" s="1"/>
  <c r="Z4275" i="1" s="1"/>
  <c r="AD4275" i="1" s="1"/>
  <c r="AE4275" i="1" s="1"/>
  <c r="AF4275" i="1" s="1"/>
  <c r="W4275" i="1"/>
  <c r="U4275" i="1"/>
  <c r="S4275" i="1"/>
  <c r="R4275" i="1"/>
  <c r="Q4275" i="1"/>
  <c r="P4275" i="1"/>
  <c r="O4275" i="1"/>
  <c r="N4275" i="1"/>
  <c r="M4275" i="1"/>
  <c r="L4275" i="1"/>
  <c r="K4275" i="1"/>
  <c r="J4275" i="1"/>
  <c r="AJ4274" i="1"/>
  <c r="AI4274" i="1"/>
  <c r="AG4274" i="1"/>
  <c r="AH4274" i="1" s="1"/>
  <c r="X4274" i="1"/>
  <c r="Y4274" i="1" s="1"/>
  <c r="W4274" i="1"/>
  <c r="U4274" i="1"/>
  <c r="S4274" i="1"/>
  <c r="R4274" i="1"/>
  <c r="Q4274" i="1"/>
  <c r="P4274" i="1"/>
  <c r="O4274" i="1"/>
  <c r="N4274" i="1"/>
  <c r="M4274" i="1"/>
  <c r="L4274" i="1"/>
  <c r="K4274" i="1"/>
  <c r="J4274" i="1"/>
  <c r="AJ4273" i="1"/>
  <c r="AI4273" i="1"/>
  <c r="AG4273" i="1"/>
  <c r="AH4273" i="1" s="1"/>
  <c r="X4273" i="1"/>
  <c r="Y4273" i="1" s="1"/>
  <c r="Z4273" i="1" s="1"/>
  <c r="AD4273" i="1" s="1"/>
  <c r="AE4273" i="1" s="1"/>
  <c r="AF4273" i="1" s="1"/>
  <c r="W4273" i="1"/>
  <c r="U4273" i="1"/>
  <c r="S4273" i="1"/>
  <c r="R4273" i="1"/>
  <c r="Q4273" i="1"/>
  <c r="P4273" i="1"/>
  <c r="O4273" i="1"/>
  <c r="N4273" i="1"/>
  <c r="M4273" i="1"/>
  <c r="L4273" i="1"/>
  <c r="K4273" i="1"/>
  <c r="J4273" i="1"/>
  <c r="AJ4272" i="1"/>
  <c r="AI4272" i="1"/>
  <c r="AG4272" i="1"/>
  <c r="AH4272" i="1" s="1"/>
  <c r="X4272" i="1"/>
  <c r="Y4272" i="1" s="1"/>
  <c r="W4272" i="1"/>
  <c r="U4272" i="1"/>
  <c r="S4272" i="1"/>
  <c r="R4272" i="1"/>
  <c r="Q4272" i="1"/>
  <c r="P4272" i="1"/>
  <c r="O4272" i="1"/>
  <c r="N4272" i="1"/>
  <c r="M4272" i="1"/>
  <c r="L4272" i="1"/>
  <c r="K4272" i="1"/>
  <c r="J4272" i="1"/>
  <c r="AJ4271" i="1"/>
  <c r="AI4271" i="1"/>
  <c r="AG4271" i="1"/>
  <c r="AH4271" i="1" s="1"/>
  <c r="X4271" i="1"/>
  <c r="Y4271" i="1" s="1"/>
  <c r="Z4271" i="1" s="1"/>
  <c r="AD4271" i="1" s="1"/>
  <c r="AE4271" i="1" s="1"/>
  <c r="AF4271" i="1" s="1"/>
  <c r="W4271" i="1"/>
  <c r="U4271" i="1"/>
  <c r="S4271" i="1"/>
  <c r="R4271" i="1"/>
  <c r="Q4271" i="1"/>
  <c r="P4271" i="1"/>
  <c r="O4271" i="1"/>
  <c r="N4271" i="1"/>
  <c r="M4271" i="1"/>
  <c r="L4271" i="1"/>
  <c r="K4271" i="1"/>
  <c r="J4271" i="1"/>
  <c r="AJ4270" i="1"/>
  <c r="AI4270" i="1"/>
  <c r="Z4270" i="1" s="1"/>
  <c r="AD4270" i="1" s="1"/>
  <c r="AE4270" i="1" s="1"/>
  <c r="AF4270" i="1" s="1"/>
  <c r="AG4270" i="1"/>
  <c r="AH4270" i="1" s="1"/>
  <c r="AC4270" i="1"/>
  <c r="Y4270" i="1"/>
  <c r="X4270" i="1"/>
  <c r="W4270" i="1"/>
  <c r="U4270" i="1"/>
  <c r="S4270" i="1"/>
  <c r="R4270" i="1"/>
  <c r="Q4270" i="1"/>
  <c r="P4270" i="1"/>
  <c r="O4270" i="1"/>
  <c r="N4270" i="1"/>
  <c r="M4270" i="1"/>
  <c r="L4270" i="1"/>
  <c r="K4270" i="1"/>
  <c r="J4270" i="1"/>
  <c r="AJ4269" i="1"/>
  <c r="AI4269" i="1" s="1"/>
  <c r="AG4269" i="1"/>
  <c r="Y4269" i="1"/>
  <c r="X4269" i="1"/>
  <c r="W4269" i="1"/>
  <c r="U4269" i="1"/>
  <c r="S4269" i="1"/>
  <c r="R4269" i="1"/>
  <c r="Q4269" i="1"/>
  <c r="P4269" i="1"/>
  <c r="O4269" i="1"/>
  <c r="N4269" i="1"/>
  <c r="M4269" i="1"/>
  <c r="L4269" i="1"/>
  <c r="K4269" i="1"/>
  <c r="J4269" i="1"/>
  <c r="AJ4268" i="1"/>
  <c r="AI4268" i="1" s="1"/>
  <c r="AG4268" i="1"/>
  <c r="Y4268" i="1"/>
  <c r="X4268" i="1"/>
  <c r="W4268" i="1"/>
  <c r="U4268" i="1"/>
  <c r="S4268" i="1"/>
  <c r="R4268" i="1"/>
  <c r="Q4268" i="1"/>
  <c r="P4268" i="1"/>
  <c r="O4268" i="1"/>
  <c r="N4268" i="1"/>
  <c r="M4268" i="1"/>
  <c r="L4268" i="1"/>
  <c r="K4268" i="1"/>
  <c r="J4268" i="1"/>
  <c r="AJ4267" i="1"/>
  <c r="AI4267" i="1" s="1"/>
  <c r="Z4267" i="1" s="1"/>
  <c r="AD4267" i="1" s="1"/>
  <c r="AE4267" i="1" s="1"/>
  <c r="AF4267" i="1" s="1"/>
  <c r="AH4267" i="1"/>
  <c r="AG4267" i="1"/>
  <c r="Y4267" i="1"/>
  <c r="X4267" i="1"/>
  <c r="W4267" i="1"/>
  <c r="U4267" i="1"/>
  <c r="S4267" i="1"/>
  <c r="R4267" i="1"/>
  <c r="Q4267" i="1"/>
  <c r="P4267" i="1"/>
  <c r="O4267" i="1"/>
  <c r="N4267" i="1"/>
  <c r="M4267" i="1"/>
  <c r="L4267" i="1"/>
  <c r="K4267" i="1"/>
  <c r="J4267" i="1"/>
  <c r="AJ4266" i="1"/>
  <c r="AI4266" i="1" s="1"/>
  <c r="AG4266" i="1"/>
  <c r="Y4266" i="1"/>
  <c r="X4266" i="1"/>
  <c r="W4266" i="1"/>
  <c r="U4266" i="1"/>
  <c r="S4266" i="1"/>
  <c r="R4266" i="1"/>
  <c r="Q4266" i="1"/>
  <c r="P4266" i="1"/>
  <c r="O4266" i="1"/>
  <c r="N4266" i="1"/>
  <c r="M4266" i="1"/>
  <c r="L4266" i="1"/>
  <c r="K4266" i="1"/>
  <c r="J4266" i="1"/>
  <c r="AJ4265" i="1"/>
  <c r="AI4265" i="1" s="1"/>
  <c r="AH4265" i="1"/>
  <c r="AG4265" i="1"/>
  <c r="AC4265" i="1"/>
  <c r="X4265" i="1"/>
  <c r="Y4265" i="1" s="1"/>
  <c r="W4265" i="1"/>
  <c r="U4265" i="1"/>
  <c r="S4265" i="1"/>
  <c r="R4265" i="1"/>
  <c r="Q4265" i="1"/>
  <c r="P4265" i="1"/>
  <c r="O4265" i="1"/>
  <c r="N4265" i="1"/>
  <c r="M4265" i="1"/>
  <c r="L4265" i="1"/>
  <c r="K4265" i="1"/>
  <c r="J4265" i="1"/>
  <c r="AJ4264" i="1"/>
  <c r="AI4264" i="1" s="1"/>
  <c r="Z4264" i="1" s="1"/>
  <c r="AD4264" i="1" s="1"/>
  <c r="AE4264" i="1" s="1"/>
  <c r="AF4264" i="1" s="1"/>
  <c r="AG4264" i="1"/>
  <c r="Y4264" i="1"/>
  <c r="X4264" i="1"/>
  <c r="W4264" i="1"/>
  <c r="U4264" i="1"/>
  <c r="S4264" i="1"/>
  <c r="R4264" i="1"/>
  <c r="Q4264" i="1"/>
  <c r="P4264" i="1"/>
  <c r="O4264" i="1"/>
  <c r="N4264" i="1"/>
  <c r="M4264" i="1"/>
  <c r="L4264" i="1"/>
  <c r="K4264" i="1"/>
  <c r="J4264" i="1"/>
  <c r="AJ4263" i="1"/>
  <c r="AI4263" i="1"/>
  <c r="Z4263" i="1" s="1"/>
  <c r="AD4263" i="1" s="1"/>
  <c r="AG4263" i="1"/>
  <c r="AH4263" i="1" s="1"/>
  <c r="AE4263" i="1"/>
  <c r="AF4263" i="1" s="1"/>
  <c r="X4263" i="1"/>
  <c r="Y4263" i="1" s="1"/>
  <c r="W4263" i="1"/>
  <c r="U4263" i="1"/>
  <c r="S4263" i="1"/>
  <c r="R4263" i="1"/>
  <c r="Q4263" i="1"/>
  <c r="P4263" i="1"/>
  <c r="O4263" i="1"/>
  <c r="N4263" i="1"/>
  <c r="M4263" i="1"/>
  <c r="L4263" i="1"/>
  <c r="K4263" i="1"/>
  <c r="J4263" i="1"/>
  <c r="AJ4262" i="1"/>
  <c r="AI4262" i="1"/>
  <c r="Z4262" i="1" s="1"/>
  <c r="AD4262" i="1" s="1"/>
  <c r="AE4262" i="1" s="1"/>
  <c r="AF4262" i="1" s="1"/>
  <c r="AG4262" i="1"/>
  <c r="AH4262" i="1" s="1"/>
  <c r="X4262" i="1"/>
  <c r="Y4262" i="1" s="1"/>
  <c r="W4262" i="1"/>
  <c r="U4262" i="1"/>
  <c r="S4262" i="1"/>
  <c r="R4262" i="1"/>
  <c r="Q4262" i="1"/>
  <c r="P4262" i="1"/>
  <c r="O4262" i="1"/>
  <c r="N4262" i="1"/>
  <c r="M4262" i="1"/>
  <c r="L4262" i="1"/>
  <c r="K4262" i="1"/>
  <c r="J4262" i="1"/>
  <c r="AJ4261" i="1"/>
  <c r="AI4261" i="1"/>
  <c r="AG4261" i="1"/>
  <c r="AH4261" i="1" s="1"/>
  <c r="X4261" i="1"/>
  <c r="Y4261" i="1" s="1"/>
  <c r="Z4261" i="1" s="1"/>
  <c r="AD4261" i="1" s="1"/>
  <c r="AE4261" i="1" s="1"/>
  <c r="AF4261" i="1" s="1"/>
  <c r="W4261" i="1"/>
  <c r="U4261" i="1"/>
  <c r="S4261" i="1"/>
  <c r="R4261" i="1"/>
  <c r="Q4261" i="1"/>
  <c r="P4261" i="1"/>
  <c r="O4261" i="1"/>
  <c r="N4261" i="1"/>
  <c r="M4261" i="1"/>
  <c r="L4261" i="1"/>
  <c r="K4261" i="1"/>
  <c r="J4261" i="1"/>
  <c r="AJ4260" i="1"/>
  <c r="AI4260" i="1" s="1"/>
  <c r="AG4260" i="1"/>
  <c r="X4260" i="1"/>
  <c r="Y4260" i="1" s="1"/>
  <c r="W4260" i="1"/>
  <c r="U4260" i="1"/>
  <c r="S4260" i="1"/>
  <c r="R4260" i="1"/>
  <c r="Q4260" i="1"/>
  <c r="P4260" i="1"/>
  <c r="O4260" i="1"/>
  <c r="N4260" i="1"/>
  <c r="M4260" i="1"/>
  <c r="L4260" i="1"/>
  <c r="K4260" i="1"/>
  <c r="J4260" i="1"/>
  <c r="AJ4259" i="1"/>
  <c r="AI4259" i="1"/>
  <c r="AG4259" i="1"/>
  <c r="AH4259" i="1" s="1"/>
  <c r="X4259" i="1"/>
  <c r="Y4259" i="1" s="1"/>
  <c r="Z4259" i="1" s="1"/>
  <c r="AD4259" i="1" s="1"/>
  <c r="AE4259" i="1" s="1"/>
  <c r="AF4259" i="1" s="1"/>
  <c r="W4259" i="1"/>
  <c r="U4259" i="1"/>
  <c r="S4259" i="1"/>
  <c r="R4259" i="1"/>
  <c r="Q4259" i="1"/>
  <c r="P4259" i="1"/>
  <c r="O4259" i="1"/>
  <c r="N4259" i="1"/>
  <c r="M4259" i="1"/>
  <c r="L4259" i="1"/>
  <c r="K4259" i="1"/>
  <c r="J4259" i="1"/>
  <c r="AJ4258" i="1"/>
  <c r="AI4258" i="1" s="1"/>
  <c r="Z4258" i="1" s="1"/>
  <c r="AD4258" i="1" s="1"/>
  <c r="AE4258" i="1" s="1"/>
  <c r="AF4258" i="1" s="1"/>
  <c r="AG4258" i="1"/>
  <c r="X4258" i="1"/>
  <c r="Y4258" i="1" s="1"/>
  <c r="W4258" i="1"/>
  <c r="U4258" i="1"/>
  <c r="S4258" i="1"/>
  <c r="R4258" i="1"/>
  <c r="Q4258" i="1"/>
  <c r="P4258" i="1"/>
  <c r="O4258" i="1"/>
  <c r="N4258" i="1"/>
  <c r="M4258" i="1"/>
  <c r="L4258" i="1"/>
  <c r="K4258" i="1"/>
  <c r="J4258" i="1"/>
  <c r="AJ4257" i="1"/>
  <c r="AI4257" i="1"/>
  <c r="AG4257" i="1"/>
  <c r="AH4257" i="1" s="1"/>
  <c r="X4257" i="1"/>
  <c r="Y4257" i="1" s="1"/>
  <c r="Z4257" i="1" s="1"/>
  <c r="AD4257" i="1" s="1"/>
  <c r="AE4257" i="1" s="1"/>
  <c r="AF4257" i="1" s="1"/>
  <c r="W4257" i="1"/>
  <c r="U4257" i="1"/>
  <c r="S4257" i="1"/>
  <c r="R4257" i="1"/>
  <c r="Q4257" i="1"/>
  <c r="P4257" i="1"/>
  <c r="O4257" i="1"/>
  <c r="N4257" i="1"/>
  <c r="M4257" i="1"/>
  <c r="L4257" i="1"/>
  <c r="K4257" i="1"/>
  <c r="J4257" i="1"/>
  <c r="AJ4256" i="1"/>
  <c r="AI4256" i="1" s="1"/>
  <c r="Z4256" i="1" s="1"/>
  <c r="AD4256" i="1" s="1"/>
  <c r="AE4256" i="1" s="1"/>
  <c r="AF4256" i="1" s="1"/>
  <c r="AG4256" i="1"/>
  <c r="AC4256" i="1"/>
  <c r="Y4256" i="1"/>
  <c r="X4256" i="1"/>
  <c r="W4256" i="1"/>
  <c r="U4256" i="1"/>
  <c r="S4256" i="1"/>
  <c r="R4256" i="1"/>
  <c r="Q4256" i="1"/>
  <c r="P4256" i="1"/>
  <c r="O4256" i="1"/>
  <c r="N4256" i="1"/>
  <c r="M4256" i="1"/>
  <c r="L4256" i="1"/>
  <c r="K4256" i="1"/>
  <c r="J4256" i="1"/>
  <c r="AJ4255" i="1"/>
  <c r="AI4255" i="1"/>
  <c r="AH4255" i="1"/>
  <c r="AG4255" i="1"/>
  <c r="AC4255" i="1"/>
  <c r="X4255" i="1"/>
  <c r="Y4255" i="1" s="1"/>
  <c r="W4255" i="1"/>
  <c r="U4255" i="1"/>
  <c r="S4255" i="1"/>
  <c r="R4255" i="1"/>
  <c r="Q4255" i="1"/>
  <c r="P4255" i="1"/>
  <c r="O4255" i="1"/>
  <c r="N4255" i="1"/>
  <c r="M4255" i="1"/>
  <c r="L4255" i="1"/>
  <c r="K4255" i="1"/>
  <c r="J4255" i="1"/>
  <c r="AJ4254" i="1"/>
  <c r="AI4254" i="1"/>
  <c r="AG4254" i="1"/>
  <c r="AH4254" i="1" s="1"/>
  <c r="X4254" i="1"/>
  <c r="Y4254" i="1" s="1"/>
  <c r="Z4254" i="1" s="1"/>
  <c r="AD4254" i="1" s="1"/>
  <c r="AE4254" i="1" s="1"/>
  <c r="AF4254" i="1" s="1"/>
  <c r="W4254" i="1"/>
  <c r="U4254" i="1"/>
  <c r="S4254" i="1"/>
  <c r="R4254" i="1"/>
  <c r="Q4254" i="1"/>
  <c r="P4254" i="1"/>
  <c r="O4254" i="1"/>
  <c r="N4254" i="1"/>
  <c r="M4254" i="1"/>
  <c r="L4254" i="1"/>
  <c r="K4254" i="1"/>
  <c r="J4254" i="1"/>
  <c r="AJ4253" i="1"/>
  <c r="AI4253" i="1" s="1"/>
  <c r="AG4253" i="1"/>
  <c r="X4253" i="1"/>
  <c r="Y4253" i="1" s="1"/>
  <c r="W4253" i="1"/>
  <c r="U4253" i="1"/>
  <c r="S4253" i="1"/>
  <c r="R4253" i="1"/>
  <c r="Q4253" i="1"/>
  <c r="P4253" i="1"/>
  <c r="O4253" i="1"/>
  <c r="N4253" i="1"/>
  <c r="M4253" i="1"/>
  <c r="L4253" i="1"/>
  <c r="K4253" i="1"/>
  <c r="J4253" i="1"/>
  <c r="AJ4252" i="1"/>
  <c r="AI4252" i="1"/>
  <c r="AG4252" i="1"/>
  <c r="AH4252" i="1" s="1"/>
  <c r="X4252" i="1"/>
  <c r="Y4252" i="1" s="1"/>
  <c r="Z4252" i="1" s="1"/>
  <c r="AD4252" i="1" s="1"/>
  <c r="AE4252" i="1" s="1"/>
  <c r="AF4252" i="1" s="1"/>
  <c r="W4252" i="1"/>
  <c r="U4252" i="1"/>
  <c r="S4252" i="1"/>
  <c r="R4252" i="1"/>
  <c r="Q4252" i="1"/>
  <c r="P4252" i="1"/>
  <c r="O4252" i="1"/>
  <c r="N4252" i="1"/>
  <c r="M4252" i="1"/>
  <c r="L4252" i="1"/>
  <c r="K4252" i="1"/>
  <c r="J4252" i="1"/>
  <c r="AJ4251" i="1"/>
  <c r="AI4251" i="1" s="1"/>
  <c r="Z4251" i="1" s="1"/>
  <c r="AD4251" i="1" s="1"/>
  <c r="AE4251" i="1" s="1"/>
  <c r="AF4251" i="1" s="1"/>
  <c r="AG4251" i="1"/>
  <c r="AC4251" i="1"/>
  <c r="Y4251" i="1"/>
  <c r="X4251" i="1"/>
  <c r="W4251" i="1"/>
  <c r="U4251" i="1"/>
  <c r="S4251" i="1"/>
  <c r="R4251" i="1"/>
  <c r="Q4251" i="1"/>
  <c r="P4251" i="1"/>
  <c r="O4251" i="1"/>
  <c r="N4251" i="1"/>
  <c r="M4251" i="1"/>
  <c r="L4251" i="1"/>
  <c r="K4251" i="1"/>
  <c r="J4251" i="1"/>
  <c r="AJ4250" i="1"/>
  <c r="AI4250" i="1"/>
  <c r="AH4250" i="1"/>
  <c r="AG4250" i="1"/>
  <c r="AC4250" i="1"/>
  <c r="X4250" i="1"/>
  <c r="Y4250" i="1" s="1"/>
  <c r="W4250" i="1"/>
  <c r="U4250" i="1"/>
  <c r="S4250" i="1"/>
  <c r="R4250" i="1"/>
  <c r="Q4250" i="1"/>
  <c r="P4250" i="1"/>
  <c r="O4250" i="1"/>
  <c r="N4250" i="1"/>
  <c r="M4250" i="1"/>
  <c r="L4250" i="1"/>
  <c r="K4250" i="1"/>
  <c r="J4250" i="1"/>
  <c r="AJ4249" i="1"/>
  <c r="AI4249" i="1" s="1"/>
  <c r="Z4249" i="1" s="1"/>
  <c r="AD4249" i="1" s="1"/>
  <c r="AG4249" i="1"/>
  <c r="AC4249" i="1"/>
  <c r="X4249" i="1"/>
  <c r="Y4249" i="1" s="1"/>
  <c r="W4249" i="1"/>
  <c r="U4249" i="1"/>
  <c r="S4249" i="1"/>
  <c r="R4249" i="1"/>
  <c r="Q4249" i="1"/>
  <c r="P4249" i="1"/>
  <c r="O4249" i="1"/>
  <c r="N4249" i="1"/>
  <c r="M4249" i="1"/>
  <c r="L4249" i="1"/>
  <c r="K4249" i="1"/>
  <c r="J4249" i="1"/>
  <c r="AJ4248" i="1"/>
  <c r="AI4248" i="1" s="1"/>
  <c r="Z4248" i="1" s="1"/>
  <c r="AD4248" i="1" s="1"/>
  <c r="AG4248" i="1"/>
  <c r="AC4248" i="1"/>
  <c r="W4248" i="1"/>
  <c r="U4248" i="1"/>
  <c r="S4248" i="1"/>
  <c r="R4248" i="1"/>
  <c r="Q4248" i="1"/>
  <c r="P4248" i="1"/>
  <c r="O4248" i="1"/>
  <c r="N4248" i="1"/>
  <c r="M4248" i="1"/>
  <c r="L4248" i="1"/>
  <c r="K4248" i="1"/>
  <c r="J4248" i="1"/>
  <c r="I4248" i="1"/>
  <c r="X4248" i="1" s="1"/>
  <c r="Y4248" i="1" s="1"/>
  <c r="AJ4247" i="1"/>
  <c r="AI4247" i="1" s="1"/>
  <c r="Z4247" i="1" s="1"/>
  <c r="AD4247" i="1" s="1"/>
  <c r="AG4247" i="1"/>
  <c r="AC4247" i="1"/>
  <c r="Y4247" i="1"/>
  <c r="X4247" i="1"/>
  <c r="W4247" i="1"/>
  <c r="U4247" i="1"/>
  <c r="S4247" i="1"/>
  <c r="R4247" i="1"/>
  <c r="Q4247" i="1"/>
  <c r="P4247" i="1"/>
  <c r="O4247" i="1"/>
  <c r="N4247" i="1"/>
  <c r="M4247" i="1"/>
  <c r="L4247" i="1"/>
  <c r="K4247" i="1"/>
  <c r="J4247" i="1"/>
  <c r="AJ4246" i="1"/>
  <c r="AI4246" i="1"/>
  <c r="Z4246" i="1" s="1"/>
  <c r="AD4246" i="1" s="1"/>
  <c r="AE4246" i="1" s="1"/>
  <c r="AF4246" i="1" s="1"/>
  <c r="AG4246" i="1"/>
  <c r="AC4246" i="1"/>
  <c r="Y4246" i="1"/>
  <c r="X4246" i="1"/>
  <c r="W4246" i="1"/>
  <c r="U4246" i="1"/>
  <c r="S4246" i="1"/>
  <c r="R4246" i="1"/>
  <c r="Q4246" i="1"/>
  <c r="P4246" i="1"/>
  <c r="O4246" i="1"/>
  <c r="N4246" i="1"/>
  <c r="M4246" i="1"/>
  <c r="L4246" i="1"/>
  <c r="K4246" i="1"/>
  <c r="J4246" i="1"/>
  <c r="AJ4245" i="1"/>
  <c r="AI4245" i="1"/>
  <c r="Z4245" i="1" s="1"/>
  <c r="AD4245" i="1" s="1"/>
  <c r="AE4245" i="1" s="1"/>
  <c r="AF4245" i="1" s="1"/>
  <c r="AH4245" i="1"/>
  <c r="AG4245" i="1"/>
  <c r="X4245" i="1"/>
  <c r="Y4245" i="1" s="1"/>
  <c r="W4245" i="1"/>
  <c r="U4245" i="1"/>
  <c r="S4245" i="1"/>
  <c r="R4245" i="1"/>
  <c r="Q4245" i="1"/>
  <c r="P4245" i="1"/>
  <c r="O4245" i="1"/>
  <c r="N4245" i="1"/>
  <c r="M4245" i="1"/>
  <c r="L4245" i="1"/>
  <c r="K4245" i="1"/>
  <c r="J4245" i="1"/>
  <c r="AJ4244" i="1"/>
  <c r="AI4244" i="1" s="1"/>
  <c r="Z4244" i="1" s="1"/>
  <c r="AD4244" i="1" s="1"/>
  <c r="AE4244" i="1" s="1"/>
  <c r="AF4244" i="1" s="1"/>
  <c r="AG4244" i="1"/>
  <c r="Y4244" i="1"/>
  <c r="X4244" i="1"/>
  <c r="W4244" i="1"/>
  <c r="U4244" i="1"/>
  <c r="S4244" i="1"/>
  <c r="R4244" i="1"/>
  <c r="Q4244" i="1"/>
  <c r="P4244" i="1"/>
  <c r="O4244" i="1"/>
  <c r="N4244" i="1"/>
  <c r="M4244" i="1"/>
  <c r="L4244" i="1"/>
  <c r="K4244" i="1"/>
  <c r="J4244" i="1"/>
  <c r="AJ4243" i="1"/>
  <c r="AI4243" i="1"/>
  <c r="AH4243" i="1"/>
  <c r="AG4243" i="1"/>
  <c r="X4243" i="1"/>
  <c r="Y4243" i="1" s="1"/>
  <c r="W4243" i="1"/>
  <c r="U4243" i="1"/>
  <c r="S4243" i="1"/>
  <c r="R4243" i="1"/>
  <c r="Q4243" i="1"/>
  <c r="P4243" i="1"/>
  <c r="O4243" i="1"/>
  <c r="N4243" i="1"/>
  <c r="M4243" i="1"/>
  <c r="L4243" i="1"/>
  <c r="K4243" i="1"/>
  <c r="J4243" i="1"/>
  <c r="AJ4242" i="1"/>
  <c r="AI4242" i="1" s="1"/>
  <c r="Z4242" i="1" s="1"/>
  <c r="AD4242" i="1" s="1"/>
  <c r="AE4242" i="1" s="1"/>
  <c r="AF4242" i="1" s="1"/>
  <c r="AG4242" i="1"/>
  <c r="AH4242" i="1" s="1"/>
  <c r="Y4242" i="1"/>
  <c r="X4242" i="1"/>
  <c r="W4242" i="1"/>
  <c r="U4242" i="1"/>
  <c r="S4242" i="1"/>
  <c r="R4242" i="1"/>
  <c r="Q4242" i="1"/>
  <c r="P4242" i="1"/>
  <c r="O4242" i="1"/>
  <c r="N4242" i="1"/>
  <c r="M4242" i="1"/>
  <c r="L4242" i="1"/>
  <c r="K4242" i="1"/>
  <c r="J4242" i="1"/>
  <c r="AJ4241" i="1"/>
  <c r="AI4241" i="1"/>
  <c r="Z4241" i="1" s="1"/>
  <c r="AD4241" i="1" s="1"/>
  <c r="AE4241" i="1" s="1"/>
  <c r="AF4241" i="1" s="1"/>
  <c r="AH4241" i="1"/>
  <c r="AG4241" i="1"/>
  <c r="X4241" i="1"/>
  <c r="Y4241" i="1" s="1"/>
  <c r="W4241" i="1"/>
  <c r="U4241" i="1"/>
  <c r="S4241" i="1"/>
  <c r="R4241" i="1"/>
  <c r="Q4241" i="1"/>
  <c r="P4241" i="1"/>
  <c r="O4241" i="1"/>
  <c r="N4241" i="1"/>
  <c r="M4241" i="1"/>
  <c r="L4241" i="1"/>
  <c r="K4241" i="1"/>
  <c r="J4241" i="1"/>
  <c r="AJ4240" i="1"/>
  <c r="AI4240" i="1" s="1"/>
  <c r="Z4240" i="1" s="1"/>
  <c r="AD4240" i="1" s="1"/>
  <c r="AE4240" i="1" s="1"/>
  <c r="AF4240" i="1" s="1"/>
  <c r="AG4240" i="1"/>
  <c r="Y4240" i="1"/>
  <c r="X4240" i="1"/>
  <c r="W4240" i="1"/>
  <c r="U4240" i="1"/>
  <c r="S4240" i="1"/>
  <c r="R4240" i="1"/>
  <c r="Q4240" i="1"/>
  <c r="P4240" i="1"/>
  <c r="O4240" i="1"/>
  <c r="N4240" i="1"/>
  <c r="M4240" i="1"/>
  <c r="L4240" i="1"/>
  <c r="K4240" i="1"/>
  <c r="J4240" i="1"/>
  <c r="AJ4239" i="1"/>
  <c r="AI4239" i="1"/>
  <c r="AH4239" i="1"/>
  <c r="AG4239" i="1"/>
  <c r="X4239" i="1"/>
  <c r="Y4239" i="1" s="1"/>
  <c r="W4239" i="1"/>
  <c r="U4239" i="1"/>
  <c r="S4239" i="1"/>
  <c r="R4239" i="1"/>
  <c r="Q4239" i="1"/>
  <c r="P4239" i="1"/>
  <c r="O4239" i="1"/>
  <c r="N4239" i="1"/>
  <c r="M4239" i="1"/>
  <c r="L4239" i="1"/>
  <c r="K4239" i="1"/>
  <c r="J4239" i="1"/>
  <c r="AJ4238" i="1"/>
  <c r="AI4238" i="1" s="1"/>
  <c r="Z4238" i="1" s="1"/>
  <c r="AD4238" i="1" s="1"/>
  <c r="AE4238" i="1" s="1"/>
  <c r="AF4238" i="1" s="1"/>
  <c r="AG4238" i="1"/>
  <c r="AH4238" i="1" s="1"/>
  <c r="Y4238" i="1"/>
  <c r="X4238" i="1"/>
  <c r="W4238" i="1"/>
  <c r="U4238" i="1"/>
  <c r="S4238" i="1"/>
  <c r="R4238" i="1"/>
  <c r="Q4238" i="1"/>
  <c r="P4238" i="1"/>
  <c r="O4238" i="1"/>
  <c r="N4238" i="1"/>
  <c r="M4238" i="1"/>
  <c r="L4238" i="1"/>
  <c r="K4238" i="1"/>
  <c r="J4238" i="1"/>
  <c r="AJ4237" i="1"/>
  <c r="AI4237" i="1"/>
  <c r="AH4237" i="1"/>
  <c r="AG4237" i="1"/>
  <c r="X4237" i="1"/>
  <c r="Y4237" i="1" s="1"/>
  <c r="W4237" i="1"/>
  <c r="U4237" i="1"/>
  <c r="S4237" i="1"/>
  <c r="R4237" i="1"/>
  <c r="Q4237" i="1"/>
  <c r="P4237" i="1"/>
  <c r="O4237" i="1"/>
  <c r="N4237" i="1"/>
  <c r="M4237" i="1"/>
  <c r="L4237" i="1"/>
  <c r="K4237" i="1"/>
  <c r="J4237" i="1"/>
  <c r="AJ4236" i="1"/>
  <c r="AI4236" i="1" s="1"/>
  <c r="AG4236" i="1"/>
  <c r="AH4236" i="1" s="1"/>
  <c r="Y4236" i="1"/>
  <c r="X4236" i="1"/>
  <c r="W4236" i="1"/>
  <c r="U4236" i="1"/>
  <c r="S4236" i="1"/>
  <c r="R4236" i="1"/>
  <c r="Q4236" i="1"/>
  <c r="P4236" i="1"/>
  <c r="O4236" i="1"/>
  <c r="N4236" i="1"/>
  <c r="M4236" i="1"/>
  <c r="L4236" i="1"/>
  <c r="K4236" i="1"/>
  <c r="J4236" i="1"/>
  <c r="AJ4235" i="1"/>
  <c r="AI4235" i="1"/>
  <c r="AH4235" i="1"/>
  <c r="AG4235" i="1"/>
  <c r="X4235" i="1"/>
  <c r="Y4235" i="1" s="1"/>
  <c r="W4235" i="1"/>
  <c r="U4235" i="1"/>
  <c r="S4235" i="1"/>
  <c r="R4235" i="1"/>
  <c r="Q4235" i="1"/>
  <c r="P4235" i="1"/>
  <c r="O4235" i="1"/>
  <c r="N4235" i="1"/>
  <c r="M4235" i="1"/>
  <c r="L4235" i="1"/>
  <c r="K4235" i="1"/>
  <c r="J4235" i="1"/>
  <c r="AJ4234" i="1"/>
  <c r="AI4234" i="1" s="1"/>
  <c r="Z4234" i="1" s="1"/>
  <c r="AD4234" i="1" s="1"/>
  <c r="AE4234" i="1" s="1"/>
  <c r="AF4234" i="1" s="1"/>
  <c r="AG4234" i="1"/>
  <c r="Y4234" i="1"/>
  <c r="X4234" i="1"/>
  <c r="W4234" i="1"/>
  <c r="U4234" i="1"/>
  <c r="S4234" i="1"/>
  <c r="R4234" i="1"/>
  <c r="Q4234" i="1"/>
  <c r="P4234" i="1"/>
  <c r="O4234" i="1"/>
  <c r="N4234" i="1"/>
  <c r="M4234" i="1"/>
  <c r="L4234" i="1"/>
  <c r="K4234" i="1"/>
  <c r="J4234" i="1"/>
  <c r="AJ4233" i="1"/>
  <c r="AI4233" i="1"/>
  <c r="AH4233" i="1"/>
  <c r="AG4233" i="1"/>
  <c r="AC4233" i="1"/>
  <c r="X4233" i="1"/>
  <c r="Y4233" i="1" s="1"/>
  <c r="W4233" i="1"/>
  <c r="U4233" i="1"/>
  <c r="S4233" i="1"/>
  <c r="R4233" i="1"/>
  <c r="Q4233" i="1"/>
  <c r="P4233" i="1"/>
  <c r="O4233" i="1"/>
  <c r="N4233" i="1"/>
  <c r="M4233" i="1"/>
  <c r="L4233" i="1"/>
  <c r="K4233" i="1"/>
  <c r="J4233" i="1"/>
  <c r="AJ4232" i="1"/>
  <c r="AI4232" i="1" s="1"/>
  <c r="AH4232" i="1"/>
  <c r="AG4232" i="1"/>
  <c r="AC4232" i="1"/>
  <c r="X4232" i="1"/>
  <c r="Y4232" i="1" s="1"/>
  <c r="W4232" i="1"/>
  <c r="U4232" i="1"/>
  <c r="S4232" i="1"/>
  <c r="R4232" i="1"/>
  <c r="Q4232" i="1"/>
  <c r="P4232" i="1"/>
  <c r="O4232" i="1"/>
  <c r="N4232" i="1"/>
  <c r="M4232" i="1"/>
  <c r="L4232" i="1"/>
  <c r="K4232" i="1"/>
  <c r="J4232" i="1"/>
  <c r="AJ4231" i="1"/>
  <c r="AI4231" i="1"/>
  <c r="AG4231" i="1"/>
  <c r="AC4231" i="1"/>
  <c r="Y4231" i="1"/>
  <c r="Z4231" i="1" s="1"/>
  <c r="AD4231" i="1" s="1"/>
  <c r="X4231" i="1"/>
  <c r="W4231" i="1"/>
  <c r="U4231" i="1"/>
  <c r="S4231" i="1"/>
  <c r="R4231" i="1"/>
  <c r="Q4231" i="1"/>
  <c r="P4231" i="1"/>
  <c r="O4231" i="1"/>
  <c r="N4231" i="1"/>
  <c r="M4231" i="1"/>
  <c r="L4231" i="1"/>
  <c r="K4231" i="1"/>
  <c r="J4231" i="1"/>
  <c r="AJ4230" i="1"/>
  <c r="AI4230" i="1" s="1"/>
  <c r="AG4230" i="1"/>
  <c r="AC4230" i="1"/>
  <c r="X4230" i="1"/>
  <c r="Y4230" i="1" s="1"/>
  <c r="W4230" i="1"/>
  <c r="U4230" i="1"/>
  <c r="S4230" i="1"/>
  <c r="R4230" i="1"/>
  <c r="Q4230" i="1"/>
  <c r="P4230" i="1"/>
  <c r="O4230" i="1"/>
  <c r="N4230" i="1"/>
  <c r="M4230" i="1"/>
  <c r="L4230" i="1"/>
  <c r="K4230" i="1"/>
  <c r="J4230" i="1"/>
  <c r="AJ4229" i="1"/>
  <c r="AI4229" i="1"/>
  <c r="AG4229" i="1"/>
  <c r="AH4229" i="1" s="1"/>
  <c r="AC4229" i="1"/>
  <c r="Y4229" i="1"/>
  <c r="X4229" i="1"/>
  <c r="W4229" i="1"/>
  <c r="U4229" i="1"/>
  <c r="S4229" i="1"/>
  <c r="R4229" i="1"/>
  <c r="Q4229" i="1"/>
  <c r="P4229" i="1"/>
  <c r="O4229" i="1"/>
  <c r="N4229" i="1"/>
  <c r="M4229" i="1"/>
  <c r="L4229" i="1"/>
  <c r="K4229" i="1"/>
  <c r="J4229" i="1"/>
  <c r="AJ4228" i="1"/>
  <c r="AI4228" i="1" s="1"/>
  <c r="Z4228" i="1" s="1"/>
  <c r="AD4228" i="1" s="1"/>
  <c r="AE4228" i="1" s="1"/>
  <c r="AF4228" i="1" s="1"/>
  <c r="AG4228" i="1"/>
  <c r="AH4228" i="1" s="1"/>
  <c r="Y4228" i="1"/>
  <c r="X4228" i="1"/>
  <c r="W4228" i="1"/>
  <c r="U4228" i="1"/>
  <c r="S4228" i="1"/>
  <c r="R4228" i="1"/>
  <c r="Q4228" i="1"/>
  <c r="P4228" i="1"/>
  <c r="O4228" i="1"/>
  <c r="N4228" i="1"/>
  <c r="M4228" i="1"/>
  <c r="L4228" i="1"/>
  <c r="K4228" i="1"/>
  <c r="J4228" i="1"/>
  <c r="AJ4227" i="1"/>
  <c r="AI4227" i="1" s="1"/>
  <c r="AG4227" i="1"/>
  <c r="X4227" i="1"/>
  <c r="Y4227" i="1" s="1"/>
  <c r="W4227" i="1"/>
  <c r="U4227" i="1"/>
  <c r="S4227" i="1"/>
  <c r="R4227" i="1"/>
  <c r="Q4227" i="1"/>
  <c r="P4227" i="1"/>
  <c r="O4227" i="1"/>
  <c r="N4227" i="1"/>
  <c r="M4227" i="1"/>
  <c r="L4227" i="1"/>
  <c r="K4227" i="1"/>
  <c r="J4227" i="1"/>
  <c r="AJ4226" i="1"/>
  <c r="AI4226" i="1" s="1"/>
  <c r="AH4226" i="1"/>
  <c r="AG4226" i="1"/>
  <c r="Z4226" i="1"/>
  <c r="AD4226" i="1" s="1"/>
  <c r="AE4226" i="1" s="1"/>
  <c r="AF4226" i="1" s="1"/>
  <c r="Y4226" i="1"/>
  <c r="X4226" i="1"/>
  <c r="W4226" i="1"/>
  <c r="U4226" i="1"/>
  <c r="S4226" i="1"/>
  <c r="R4226" i="1"/>
  <c r="Q4226" i="1"/>
  <c r="P4226" i="1"/>
  <c r="O4226" i="1"/>
  <c r="N4226" i="1"/>
  <c r="M4226" i="1"/>
  <c r="L4226" i="1"/>
  <c r="K4226" i="1"/>
  <c r="J4226" i="1"/>
  <c r="AJ4225" i="1"/>
  <c r="AI4225" i="1"/>
  <c r="AH4225" i="1" s="1"/>
  <c r="AG4225" i="1"/>
  <c r="AC4225" i="1"/>
  <c r="Y4225" i="1"/>
  <c r="X4225" i="1"/>
  <c r="W4225" i="1"/>
  <c r="U4225" i="1"/>
  <c r="S4225" i="1"/>
  <c r="R4225" i="1"/>
  <c r="Q4225" i="1"/>
  <c r="P4225" i="1"/>
  <c r="O4225" i="1"/>
  <c r="N4225" i="1"/>
  <c r="M4225" i="1"/>
  <c r="L4225" i="1"/>
  <c r="K4225" i="1"/>
  <c r="J4225" i="1"/>
  <c r="AJ4224" i="1"/>
  <c r="AI4224" i="1"/>
  <c r="AH4224" i="1"/>
  <c r="AG4224" i="1"/>
  <c r="AC4224" i="1"/>
  <c r="X4224" i="1"/>
  <c r="Y4224" i="1" s="1"/>
  <c r="W4224" i="1"/>
  <c r="U4224" i="1"/>
  <c r="S4224" i="1"/>
  <c r="R4224" i="1"/>
  <c r="Q4224" i="1"/>
  <c r="P4224" i="1"/>
  <c r="O4224" i="1"/>
  <c r="N4224" i="1"/>
  <c r="M4224" i="1"/>
  <c r="L4224" i="1"/>
  <c r="K4224" i="1"/>
  <c r="J4224" i="1"/>
  <c r="AJ4223" i="1"/>
  <c r="AI4223" i="1" s="1"/>
  <c r="Z4223" i="1" s="1"/>
  <c r="AD4223" i="1" s="1"/>
  <c r="AH4223" i="1"/>
  <c r="AG4223" i="1"/>
  <c r="AC4223" i="1"/>
  <c r="X4223" i="1"/>
  <c r="Y4223" i="1" s="1"/>
  <c r="W4223" i="1"/>
  <c r="U4223" i="1"/>
  <c r="S4223" i="1"/>
  <c r="R4223" i="1"/>
  <c r="Q4223" i="1"/>
  <c r="P4223" i="1"/>
  <c r="O4223" i="1"/>
  <c r="N4223" i="1"/>
  <c r="M4223" i="1"/>
  <c r="L4223" i="1"/>
  <c r="K4223" i="1"/>
  <c r="J4223" i="1"/>
  <c r="AJ4222" i="1"/>
  <c r="AI4222" i="1"/>
  <c r="Z4222" i="1" s="1"/>
  <c r="AD4222" i="1" s="1"/>
  <c r="AG4222" i="1"/>
  <c r="AC4222" i="1"/>
  <c r="Y4222" i="1"/>
  <c r="X4222" i="1"/>
  <c r="W4222" i="1"/>
  <c r="U4222" i="1"/>
  <c r="S4222" i="1"/>
  <c r="R4222" i="1"/>
  <c r="Q4222" i="1"/>
  <c r="P4222" i="1"/>
  <c r="O4222" i="1"/>
  <c r="N4222" i="1"/>
  <c r="M4222" i="1"/>
  <c r="L4222" i="1"/>
  <c r="K4222" i="1"/>
  <c r="J4222" i="1"/>
  <c r="AJ4221" i="1"/>
  <c r="AI4221" i="1" s="1"/>
  <c r="AG4221" i="1"/>
  <c r="AC4221" i="1"/>
  <c r="X4221" i="1"/>
  <c r="Y4221" i="1" s="1"/>
  <c r="W4221" i="1"/>
  <c r="U4221" i="1"/>
  <c r="S4221" i="1"/>
  <c r="R4221" i="1"/>
  <c r="Q4221" i="1"/>
  <c r="P4221" i="1"/>
  <c r="O4221" i="1"/>
  <c r="N4221" i="1"/>
  <c r="M4221" i="1"/>
  <c r="L4221" i="1"/>
  <c r="K4221" i="1"/>
  <c r="J4221" i="1"/>
  <c r="AJ4220" i="1"/>
  <c r="AI4220" i="1"/>
  <c r="Z4220" i="1" s="1"/>
  <c r="AD4220" i="1" s="1"/>
  <c r="AE4220" i="1" s="1"/>
  <c r="AF4220" i="1" s="1"/>
  <c r="AG4220" i="1"/>
  <c r="AH4220" i="1" s="1"/>
  <c r="AC4220" i="1"/>
  <c r="Y4220" i="1"/>
  <c r="X4220" i="1"/>
  <c r="W4220" i="1"/>
  <c r="U4220" i="1"/>
  <c r="S4220" i="1"/>
  <c r="R4220" i="1"/>
  <c r="Q4220" i="1"/>
  <c r="P4220" i="1"/>
  <c r="O4220" i="1"/>
  <c r="N4220" i="1"/>
  <c r="M4220" i="1"/>
  <c r="L4220" i="1"/>
  <c r="K4220" i="1"/>
  <c r="J4220" i="1"/>
  <c r="AJ4219" i="1"/>
  <c r="AI4219" i="1" s="1"/>
  <c r="AG4219" i="1"/>
  <c r="AC4219" i="1"/>
  <c r="X4219" i="1"/>
  <c r="Y4219" i="1" s="1"/>
  <c r="W4219" i="1"/>
  <c r="U4219" i="1"/>
  <c r="S4219" i="1"/>
  <c r="R4219" i="1"/>
  <c r="Q4219" i="1"/>
  <c r="P4219" i="1"/>
  <c r="O4219" i="1"/>
  <c r="N4219" i="1"/>
  <c r="M4219" i="1"/>
  <c r="L4219" i="1"/>
  <c r="K4219" i="1"/>
  <c r="J4219" i="1"/>
  <c r="AJ4218" i="1"/>
  <c r="AI4218" i="1"/>
  <c r="Z4218" i="1" s="1"/>
  <c r="AD4218" i="1" s="1"/>
  <c r="AG4218" i="1"/>
  <c r="AH4218" i="1" s="1"/>
  <c r="AC4218" i="1"/>
  <c r="Y4218" i="1"/>
  <c r="X4218" i="1"/>
  <c r="W4218" i="1"/>
  <c r="U4218" i="1"/>
  <c r="S4218" i="1"/>
  <c r="R4218" i="1"/>
  <c r="Q4218" i="1"/>
  <c r="P4218" i="1"/>
  <c r="O4218" i="1"/>
  <c r="N4218" i="1"/>
  <c r="M4218" i="1"/>
  <c r="L4218" i="1"/>
  <c r="K4218" i="1"/>
  <c r="J4218" i="1"/>
  <c r="AJ4217" i="1"/>
  <c r="AI4217" i="1" s="1"/>
  <c r="AG4217" i="1"/>
  <c r="AC4217" i="1"/>
  <c r="X4217" i="1"/>
  <c r="Y4217" i="1" s="1"/>
  <c r="W4217" i="1"/>
  <c r="U4217" i="1"/>
  <c r="S4217" i="1"/>
  <c r="R4217" i="1"/>
  <c r="Q4217" i="1"/>
  <c r="P4217" i="1"/>
  <c r="O4217" i="1"/>
  <c r="N4217" i="1"/>
  <c r="M4217" i="1"/>
  <c r="L4217" i="1"/>
  <c r="K4217" i="1"/>
  <c r="J4217" i="1"/>
  <c r="AJ4216" i="1"/>
  <c r="AI4216" i="1"/>
  <c r="AG4216" i="1"/>
  <c r="AH4216" i="1" s="1"/>
  <c r="X4216" i="1"/>
  <c r="Y4216" i="1" s="1"/>
  <c r="W4216" i="1"/>
  <c r="U4216" i="1"/>
  <c r="S4216" i="1"/>
  <c r="R4216" i="1"/>
  <c r="Q4216" i="1"/>
  <c r="P4216" i="1"/>
  <c r="O4216" i="1"/>
  <c r="N4216" i="1"/>
  <c r="M4216" i="1"/>
  <c r="L4216" i="1"/>
  <c r="K4216" i="1"/>
  <c r="J4216" i="1"/>
  <c r="AJ4215" i="1"/>
  <c r="AI4215" i="1"/>
  <c r="AG4215" i="1"/>
  <c r="AH4215" i="1" s="1"/>
  <c r="X4215" i="1"/>
  <c r="Y4215" i="1" s="1"/>
  <c r="Z4215" i="1" s="1"/>
  <c r="AD4215" i="1" s="1"/>
  <c r="AE4215" i="1" s="1"/>
  <c r="AF4215" i="1" s="1"/>
  <c r="W4215" i="1"/>
  <c r="U4215" i="1"/>
  <c r="S4215" i="1"/>
  <c r="R4215" i="1"/>
  <c r="Q4215" i="1"/>
  <c r="P4215" i="1"/>
  <c r="O4215" i="1"/>
  <c r="N4215" i="1"/>
  <c r="M4215" i="1"/>
  <c r="L4215" i="1"/>
  <c r="K4215" i="1"/>
  <c r="J4215" i="1"/>
  <c r="AJ4214" i="1"/>
  <c r="AI4214" i="1"/>
  <c r="AG4214" i="1"/>
  <c r="AH4214" i="1" s="1"/>
  <c r="X4214" i="1"/>
  <c r="Y4214" i="1" s="1"/>
  <c r="W4214" i="1"/>
  <c r="U4214" i="1"/>
  <c r="S4214" i="1"/>
  <c r="R4214" i="1"/>
  <c r="Q4214" i="1"/>
  <c r="P4214" i="1"/>
  <c r="O4214" i="1"/>
  <c r="N4214" i="1"/>
  <c r="M4214" i="1"/>
  <c r="L4214" i="1"/>
  <c r="K4214" i="1"/>
  <c r="J4214" i="1"/>
  <c r="AJ4213" i="1"/>
  <c r="AI4213" i="1"/>
  <c r="AG4213" i="1"/>
  <c r="AH4213" i="1" s="1"/>
  <c r="X4213" i="1"/>
  <c r="Y4213" i="1" s="1"/>
  <c r="Z4213" i="1" s="1"/>
  <c r="AD4213" i="1" s="1"/>
  <c r="AE4213" i="1" s="1"/>
  <c r="AF4213" i="1" s="1"/>
  <c r="W4213" i="1"/>
  <c r="U4213" i="1"/>
  <c r="S4213" i="1"/>
  <c r="R4213" i="1"/>
  <c r="Q4213" i="1"/>
  <c r="P4213" i="1"/>
  <c r="O4213" i="1"/>
  <c r="N4213" i="1"/>
  <c r="M4213" i="1"/>
  <c r="L4213" i="1"/>
  <c r="K4213" i="1"/>
  <c r="J4213" i="1"/>
  <c r="AJ4212" i="1"/>
  <c r="AI4212" i="1"/>
  <c r="AG4212" i="1"/>
  <c r="AH4212" i="1" s="1"/>
  <c r="X4212" i="1"/>
  <c r="Y4212" i="1" s="1"/>
  <c r="W4212" i="1"/>
  <c r="U4212" i="1"/>
  <c r="S4212" i="1"/>
  <c r="R4212" i="1"/>
  <c r="Q4212" i="1"/>
  <c r="P4212" i="1"/>
  <c r="O4212" i="1"/>
  <c r="N4212" i="1"/>
  <c r="M4212" i="1"/>
  <c r="L4212" i="1"/>
  <c r="K4212" i="1"/>
  <c r="J4212" i="1"/>
  <c r="AJ4211" i="1"/>
  <c r="AI4211" i="1"/>
  <c r="Z4211" i="1" s="1"/>
  <c r="AD4211" i="1" s="1"/>
  <c r="AG4211" i="1"/>
  <c r="AH4211" i="1" s="1"/>
  <c r="AC4211" i="1"/>
  <c r="AE4211" i="1" s="1"/>
  <c r="AF4211" i="1" s="1"/>
  <c r="Y4211" i="1"/>
  <c r="X4211" i="1"/>
  <c r="AJ4210" i="1"/>
  <c r="AI4210" i="1" s="1"/>
  <c r="AG4210" i="1"/>
  <c r="AC4210" i="1"/>
  <c r="X4210" i="1"/>
  <c r="Y4210" i="1" s="1"/>
  <c r="AJ4209" i="1"/>
  <c r="AI4209" i="1"/>
  <c r="Z4209" i="1" s="1"/>
  <c r="AD4209" i="1" s="1"/>
  <c r="AE4209" i="1" s="1"/>
  <c r="AF4209" i="1" s="1"/>
  <c r="AG4209" i="1"/>
  <c r="AH4209" i="1" s="1"/>
  <c r="AC4209" i="1"/>
  <c r="Y4209" i="1"/>
  <c r="X4209" i="1"/>
  <c r="AJ4208" i="1"/>
  <c r="AI4208" i="1" s="1"/>
  <c r="Z4208" i="1" s="1"/>
  <c r="AD4208" i="1" s="1"/>
  <c r="AG4208" i="1"/>
  <c r="AC4208" i="1"/>
  <c r="X4208" i="1"/>
  <c r="Y4208" i="1" s="1"/>
  <c r="AJ4207" i="1"/>
  <c r="AI4207" i="1" s="1"/>
  <c r="AG4207" i="1"/>
  <c r="AC4207" i="1"/>
  <c r="Z4207" i="1"/>
  <c r="AD4207" i="1" s="1"/>
  <c r="Y4207" i="1"/>
  <c r="X4207" i="1"/>
  <c r="W4207" i="1"/>
  <c r="U4207" i="1"/>
  <c r="S4207" i="1"/>
  <c r="R4207" i="1"/>
  <c r="Q4207" i="1"/>
  <c r="P4207" i="1"/>
  <c r="O4207" i="1"/>
  <c r="N4207" i="1"/>
  <c r="M4207" i="1"/>
  <c r="L4207" i="1"/>
  <c r="K4207" i="1"/>
  <c r="J4207" i="1"/>
  <c r="AJ4206" i="1"/>
  <c r="AI4206" i="1"/>
  <c r="AH4206" i="1" s="1"/>
  <c r="AG4206" i="1"/>
  <c r="AC4206" i="1"/>
  <c r="Z4206" i="1"/>
  <c r="AD4206" i="1" s="1"/>
  <c r="AE4206" i="1" s="1"/>
  <c r="AF4206" i="1" s="1"/>
  <c r="Y4206" i="1"/>
  <c r="X4206" i="1"/>
  <c r="W4206" i="1"/>
  <c r="U4206" i="1"/>
  <c r="S4206" i="1"/>
  <c r="R4206" i="1"/>
  <c r="Q4206" i="1"/>
  <c r="P4206" i="1"/>
  <c r="O4206" i="1"/>
  <c r="N4206" i="1"/>
  <c r="M4206" i="1"/>
  <c r="L4206" i="1"/>
  <c r="K4206" i="1"/>
  <c r="J4206" i="1"/>
  <c r="AJ4205" i="1"/>
  <c r="AI4205" i="1"/>
  <c r="Z4205" i="1" s="1"/>
  <c r="AD4205" i="1" s="1"/>
  <c r="AE4205" i="1" s="1"/>
  <c r="AF4205" i="1" s="1"/>
  <c r="AH4205" i="1"/>
  <c r="AG4205" i="1"/>
  <c r="AC4205" i="1"/>
  <c r="X4205" i="1"/>
  <c r="Y4205" i="1" s="1"/>
  <c r="U4205" i="1"/>
  <c r="R4205" i="1"/>
  <c r="Q4205" i="1"/>
  <c r="P4205" i="1"/>
  <c r="O4205" i="1"/>
  <c r="N4205" i="1"/>
  <c r="M4205" i="1"/>
  <c r="L4205" i="1"/>
  <c r="K4205" i="1"/>
  <c r="J4205" i="1"/>
  <c r="AJ4204" i="1"/>
  <c r="AI4204" i="1"/>
  <c r="AG4204" i="1"/>
  <c r="AC4204" i="1"/>
  <c r="U4204" i="1"/>
  <c r="T4204" i="1"/>
  <c r="R4204" i="1"/>
  <c r="Q4204" i="1"/>
  <c r="P4204" i="1"/>
  <c r="O4204" i="1"/>
  <c r="N4204" i="1"/>
  <c r="M4204" i="1"/>
  <c r="L4204" i="1"/>
  <c r="K4204" i="1"/>
  <c r="J4204" i="1"/>
  <c r="I4204" i="1"/>
  <c r="X4204" i="1" s="1"/>
  <c r="Y4204" i="1" s="1"/>
  <c r="AJ4203" i="1"/>
  <c r="AI4203" i="1"/>
  <c r="AG4203" i="1"/>
  <c r="AH4203" i="1" s="1"/>
  <c r="AC4203" i="1"/>
  <c r="Z4203" i="1"/>
  <c r="AD4203" i="1" s="1"/>
  <c r="AE4203" i="1" s="1"/>
  <c r="AF4203" i="1" s="1"/>
  <c r="Y4203" i="1"/>
  <c r="X4203" i="1"/>
  <c r="W4203" i="1"/>
  <c r="U4203" i="1"/>
  <c r="S4203" i="1"/>
  <c r="R4203" i="1"/>
  <c r="Q4203" i="1"/>
  <c r="P4203" i="1"/>
  <c r="O4203" i="1"/>
  <c r="N4203" i="1"/>
  <c r="M4203" i="1"/>
  <c r="L4203" i="1"/>
  <c r="K4203" i="1"/>
  <c r="J4203" i="1"/>
  <c r="AJ4202" i="1"/>
  <c r="AI4202" i="1"/>
  <c r="AH4202" i="1"/>
  <c r="AG4202" i="1"/>
  <c r="AD4202" i="1"/>
  <c r="AE4202" i="1" s="1"/>
  <c r="AF4202" i="1" s="1"/>
  <c r="AC4202" i="1"/>
  <c r="Z4202" i="1"/>
  <c r="X4202" i="1"/>
  <c r="Y4202" i="1" s="1"/>
  <c r="W4202" i="1"/>
  <c r="U4202" i="1"/>
  <c r="S4202" i="1"/>
  <c r="R4202" i="1"/>
  <c r="Q4202" i="1"/>
  <c r="P4202" i="1"/>
  <c r="O4202" i="1"/>
  <c r="N4202" i="1"/>
  <c r="M4202" i="1"/>
  <c r="L4202" i="1"/>
  <c r="K4202" i="1"/>
  <c r="J4202" i="1"/>
  <c r="AJ4201" i="1"/>
  <c r="AI4201" i="1"/>
  <c r="Z4201" i="1" s="1"/>
  <c r="AD4201" i="1" s="1"/>
  <c r="AG4201" i="1"/>
  <c r="AH4201" i="1" s="1"/>
  <c r="AC4201" i="1"/>
  <c r="X4201" i="1"/>
  <c r="Y4201" i="1" s="1"/>
  <c r="U4201" i="1"/>
  <c r="R4201" i="1"/>
  <c r="Q4201" i="1"/>
  <c r="P4201" i="1"/>
  <c r="O4201" i="1"/>
  <c r="N4201" i="1"/>
  <c r="M4201" i="1"/>
  <c r="L4201" i="1"/>
  <c r="K4201" i="1"/>
  <c r="J4201" i="1"/>
  <c r="AJ4200" i="1"/>
  <c r="AI4200" i="1"/>
  <c r="AH4200" i="1"/>
  <c r="AG4200" i="1"/>
  <c r="AC4200" i="1"/>
  <c r="X4200" i="1"/>
  <c r="Y4200" i="1" s="1"/>
  <c r="U4200" i="1"/>
  <c r="R4200" i="1"/>
  <c r="Q4200" i="1"/>
  <c r="P4200" i="1"/>
  <c r="O4200" i="1"/>
  <c r="N4200" i="1"/>
  <c r="M4200" i="1"/>
  <c r="L4200" i="1"/>
  <c r="K4200" i="1"/>
  <c r="J4200" i="1"/>
  <c r="AJ4199" i="1"/>
  <c r="AI4199" i="1"/>
  <c r="AG4199" i="1"/>
  <c r="AH4199" i="1" s="1"/>
  <c r="AC4199" i="1"/>
  <c r="Y4199" i="1"/>
  <c r="X4199" i="1"/>
  <c r="U4199" i="1"/>
  <c r="R4199" i="1"/>
  <c r="Q4199" i="1"/>
  <c r="P4199" i="1"/>
  <c r="O4199" i="1"/>
  <c r="N4199" i="1"/>
  <c r="M4199" i="1"/>
  <c r="L4199" i="1"/>
  <c r="K4199" i="1"/>
  <c r="J4199" i="1"/>
  <c r="AJ4198" i="1"/>
  <c r="AI4198" i="1" s="1"/>
  <c r="AG4198" i="1"/>
  <c r="AH4198" i="1" s="1"/>
  <c r="AC4198" i="1"/>
  <c r="X4198" i="1"/>
  <c r="Y4198" i="1" s="1"/>
  <c r="Z4198" i="1" s="1"/>
  <c r="AD4198" i="1" s="1"/>
  <c r="U4198" i="1"/>
  <c r="R4198" i="1"/>
  <c r="Q4198" i="1"/>
  <c r="P4198" i="1"/>
  <c r="O4198" i="1"/>
  <c r="N4198" i="1"/>
  <c r="M4198" i="1"/>
  <c r="L4198" i="1"/>
  <c r="K4198" i="1"/>
  <c r="J4198" i="1"/>
  <c r="AJ4197" i="1"/>
  <c r="AI4197" i="1"/>
  <c r="Z4197" i="1" s="1"/>
  <c r="AD4197" i="1" s="1"/>
  <c r="AG4197" i="1"/>
  <c r="AH4197" i="1" s="1"/>
  <c r="AC4197" i="1"/>
  <c r="Y4197" i="1"/>
  <c r="X4197" i="1"/>
  <c r="U4197" i="1"/>
  <c r="S4197" i="1"/>
  <c r="R4197" i="1"/>
  <c r="Q4197" i="1"/>
  <c r="P4197" i="1"/>
  <c r="O4197" i="1"/>
  <c r="N4197" i="1"/>
  <c r="M4197" i="1"/>
  <c r="L4197" i="1"/>
  <c r="K4197" i="1"/>
  <c r="J4197" i="1"/>
  <c r="AJ4196" i="1"/>
  <c r="AI4196" i="1"/>
  <c r="AG4196" i="1"/>
  <c r="AC4196" i="1"/>
  <c r="Y4196" i="1"/>
  <c r="X4196" i="1"/>
  <c r="U4196" i="1"/>
  <c r="S4196" i="1"/>
  <c r="R4196" i="1"/>
  <c r="Q4196" i="1"/>
  <c r="P4196" i="1"/>
  <c r="O4196" i="1"/>
  <c r="N4196" i="1"/>
  <c r="M4196" i="1"/>
  <c r="L4196" i="1"/>
  <c r="K4196" i="1"/>
  <c r="J4196" i="1"/>
  <c r="AJ4195" i="1"/>
  <c r="AI4195" i="1"/>
  <c r="Z4195" i="1" s="1"/>
  <c r="AD4195" i="1" s="1"/>
  <c r="AG4195" i="1"/>
  <c r="AH4195" i="1" s="1"/>
  <c r="AC4195" i="1"/>
  <c r="Y4195" i="1"/>
  <c r="X4195" i="1"/>
  <c r="U4195" i="1"/>
  <c r="S4195" i="1"/>
  <c r="R4195" i="1"/>
  <c r="Q4195" i="1"/>
  <c r="P4195" i="1"/>
  <c r="O4195" i="1"/>
  <c r="N4195" i="1"/>
  <c r="M4195" i="1"/>
  <c r="L4195" i="1"/>
  <c r="K4195" i="1"/>
  <c r="J4195" i="1"/>
  <c r="AJ4194" i="1"/>
  <c r="AI4194" i="1"/>
  <c r="AG4194" i="1"/>
  <c r="AC4194" i="1"/>
  <c r="Y4194" i="1"/>
  <c r="X4194" i="1"/>
  <c r="U4194" i="1"/>
  <c r="S4194" i="1"/>
  <c r="R4194" i="1"/>
  <c r="Q4194" i="1"/>
  <c r="P4194" i="1"/>
  <c r="O4194" i="1"/>
  <c r="N4194" i="1"/>
  <c r="M4194" i="1"/>
  <c r="L4194" i="1"/>
  <c r="K4194" i="1"/>
  <c r="J4194" i="1"/>
  <c r="AJ4193" i="1"/>
  <c r="AI4193" i="1"/>
  <c r="Z4193" i="1" s="1"/>
  <c r="AD4193" i="1" s="1"/>
  <c r="AG4193" i="1"/>
  <c r="AH4193" i="1" s="1"/>
  <c r="AC4193" i="1"/>
  <c r="AE4193" i="1" s="1"/>
  <c r="AF4193" i="1" s="1"/>
  <c r="Y4193" i="1"/>
  <c r="X4193" i="1"/>
  <c r="U4193" i="1"/>
  <c r="S4193" i="1"/>
  <c r="R4193" i="1"/>
  <c r="Q4193" i="1"/>
  <c r="P4193" i="1"/>
  <c r="O4193" i="1"/>
  <c r="N4193" i="1"/>
  <c r="M4193" i="1"/>
  <c r="L4193" i="1"/>
  <c r="K4193" i="1"/>
  <c r="J4193" i="1"/>
  <c r="AJ4192" i="1"/>
  <c r="AI4192" i="1"/>
  <c r="AG4192" i="1"/>
  <c r="AH4192" i="1" s="1"/>
  <c r="AC4192" i="1"/>
  <c r="Y4192" i="1"/>
  <c r="X4192" i="1"/>
  <c r="U4192" i="1"/>
  <c r="S4192" i="1"/>
  <c r="R4192" i="1"/>
  <c r="Q4192" i="1"/>
  <c r="P4192" i="1"/>
  <c r="O4192" i="1"/>
  <c r="N4192" i="1"/>
  <c r="M4192" i="1"/>
  <c r="L4192" i="1"/>
  <c r="K4192" i="1"/>
  <c r="J4192" i="1"/>
  <c r="AJ4191" i="1"/>
  <c r="AI4191" i="1"/>
  <c r="Z4191" i="1" s="1"/>
  <c r="AD4191" i="1" s="1"/>
  <c r="AG4191" i="1"/>
  <c r="AH4191" i="1" s="1"/>
  <c r="AC4191" i="1"/>
  <c r="AE4191" i="1" s="1"/>
  <c r="AF4191" i="1" s="1"/>
  <c r="Y4191" i="1"/>
  <c r="X4191" i="1"/>
  <c r="U4191" i="1"/>
  <c r="S4191" i="1"/>
  <c r="R4191" i="1"/>
  <c r="Q4191" i="1"/>
  <c r="P4191" i="1"/>
  <c r="O4191" i="1"/>
  <c r="N4191" i="1"/>
  <c r="M4191" i="1"/>
  <c r="L4191" i="1"/>
  <c r="K4191" i="1"/>
  <c r="J4191" i="1"/>
  <c r="AJ4190" i="1"/>
  <c r="AI4190" i="1"/>
  <c r="AG4190" i="1"/>
  <c r="AH4190" i="1" s="1"/>
  <c r="AC4190" i="1"/>
  <c r="Y4190" i="1"/>
  <c r="X4190" i="1"/>
  <c r="U4190" i="1"/>
  <c r="S4190" i="1"/>
  <c r="R4190" i="1"/>
  <c r="Q4190" i="1"/>
  <c r="P4190" i="1"/>
  <c r="O4190" i="1"/>
  <c r="N4190" i="1"/>
  <c r="M4190" i="1"/>
  <c r="L4190" i="1"/>
  <c r="K4190" i="1"/>
  <c r="J4190" i="1"/>
  <c r="AJ4189" i="1"/>
  <c r="AI4189" i="1"/>
  <c r="Z4189" i="1" s="1"/>
  <c r="AD4189" i="1" s="1"/>
  <c r="AG4189" i="1"/>
  <c r="AH4189" i="1" s="1"/>
  <c r="AC4189" i="1"/>
  <c r="Y4189" i="1"/>
  <c r="X4189" i="1"/>
  <c r="U4189" i="1"/>
  <c r="S4189" i="1"/>
  <c r="R4189" i="1"/>
  <c r="Q4189" i="1"/>
  <c r="P4189" i="1"/>
  <c r="O4189" i="1"/>
  <c r="N4189" i="1"/>
  <c r="M4189" i="1"/>
  <c r="L4189" i="1"/>
  <c r="K4189" i="1"/>
  <c r="J4189" i="1"/>
  <c r="AJ4188" i="1"/>
  <c r="AI4188" i="1"/>
  <c r="AG4188" i="1"/>
  <c r="AC4188" i="1"/>
  <c r="Y4188" i="1"/>
  <c r="X4188" i="1"/>
  <c r="U4188" i="1"/>
  <c r="S4188" i="1"/>
  <c r="R4188" i="1"/>
  <c r="Q4188" i="1"/>
  <c r="P4188" i="1"/>
  <c r="O4188" i="1"/>
  <c r="N4188" i="1"/>
  <c r="M4188" i="1"/>
  <c r="L4188" i="1"/>
  <c r="K4188" i="1"/>
  <c r="J4188" i="1"/>
  <c r="AJ4187" i="1"/>
  <c r="AI4187" i="1"/>
  <c r="Z4187" i="1" s="1"/>
  <c r="AD4187" i="1" s="1"/>
  <c r="AG4187" i="1"/>
  <c r="AH4187" i="1" s="1"/>
  <c r="AC4187" i="1"/>
  <c r="Y4187" i="1"/>
  <c r="X4187" i="1"/>
  <c r="U4187" i="1"/>
  <c r="S4187" i="1"/>
  <c r="R4187" i="1"/>
  <c r="Q4187" i="1"/>
  <c r="P4187" i="1"/>
  <c r="O4187" i="1"/>
  <c r="N4187" i="1"/>
  <c r="M4187" i="1"/>
  <c r="L4187" i="1"/>
  <c r="K4187" i="1"/>
  <c r="J4187" i="1"/>
  <c r="AJ4186" i="1"/>
  <c r="AI4186" i="1"/>
  <c r="AG4186" i="1"/>
  <c r="AC4186" i="1"/>
  <c r="Y4186" i="1"/>
  <c r="X4186" i="1"/>
  <c r="U4186" i="1"/>
  <c r="S4186" i="1"/>
  <c r="R4186" i="1"/>
  <c r="Q4186" i="1"/>
  <c r="P4186" i="1"/>
  <c r="O4186" i="1"/>
  <c r="N4186" i="1"/>
  <c r="M4186" i="1"/>
  <c r="L4186" i="1"/>
  <c r="K4186" i="1"/>
  <c r="J4186" i="1"/>
  <c r="AJ4185" i="1"/>
  <c r="AI4185" i="1"/>
  <c r="Z4185" i="1" s="1"/>
  <c r="AD4185" i="1" s="1"/>
  <c r="AG4185" i="1"/>
  <c r="AH4185" i="1" s="1"/>
  <c r="AC4185" i="1"/>
  <c r="AE4185" i="1" s="1"/>
  <c r="AF4185" i="1" s="1"/>
  <c r="Y4185" i="1"/>
  <c r="X4185" i="1"/>
  <c r="U4185" i="1"/>
  <c r="S4185" i="1"/>
  <c r="R4185" i="1"/>
  <c r="Q4185" i="1"/>
  <c r="P4185" i="1"/>
  <c r="O4185" i="1"/>
  <c r="N4185" i="1"/>
  <c r="M4185" i="1"/>
  <c r="L4185" i="1"/>
  <c r="K4185" i="1"/>
  <c r="J4185" i="1"/>
  <c r="AJ4184" i="1"/>
  <c r="AI4184" i="1"/>
  <c r="AG4184" i="1"/>
  <c r="AH4184" i="1" s="1"/>
  <c r="AC4184" i="1"/>
  <c r="Y4184" i="1"/>
  <c r="X4184" i="1"/>
  <c r="U4184" i="1"/>
  <c r="S4184" i="1"/>
  <c r="R4184" i="1"/>
  <c r="Q4184" i="1"/>
  <c r="P4184" i="1"/>
  <c r="O4184" i="1"/>
  <c r="N4184" i="1"/>
  <c r="M4184" i="1"/>
  <c r="L4184" i="1"/>
  <c r="K4184" i="1"/>
  <c r="J4184" i="1"/>
  <c r="AJ4183" i="1"/>
  <c r="AI4183" i="1"/>
  <c r="Z4183" i="1" s="1"/>
  <c r="AD4183" i="1" s="1"/>
  <c r="AG4183" i="1"/>
  <c r="AH4183" i="1" s="1"/>
  <c r="AC4183" i="1"/>
  <c r="AE4183" i="1" s="1"/>
  <c r="AF4183" i="1" s="1"/>
  <c r="Y4183" i="1"/>
  <c r="X4183" i="1"/>
  <c r="U4183" i="1"/>
  <c r="S4183" i="1"/>
  <c r="R4183" i="1"/>
  <c r="Q4183" i="1"/>
  <c r="P4183" i="1"/>
  <c r="O4183" i="1"/>
  <c r="N4183" i="1"/>
  <c r="M4183" i="1"/>
  <c r="L4183" i="1"/>
  <c r="K4183" i="1"/>
  <c r="J4183" i="1"/>
  <c r="AJ4182" i="1"/>
  <c r="AI4182" i="1"/>
  <c r="AG4182" i="1"/>
  <c r="AH4182" i="1" s="1"/>
  <c r="AC4182" i="1"/>
  <c r="Y4182" i="1"/>
  <c r="X4182" i="1"/>
  <c r="U4182" i="1"/>
  <c r="S4182" i="1"/>
  <c r="R4182" i="1"/>
  <c r="Q4182" i="1"/>
  <c r="P4182" i="1"/>
  <c r="O4182" i="1"/>
  <c r="N4182" i="1"/>
  <c r="M4182" i="1"/>
  <c r="L4182" i="1"/>
  <c r="K4182" i="1"/>
  <c r="J4182" i="1"/>
  <c r="AJ4181" i="1"/>
  <c r="AI4181" i="1"/>
  <c r="Z4181" i="1" s="1"/>
  <c r="AD4181" i="1" s="1"/>
  <c r="AG4181" i="1"/>
  <c r="AH4181" i="1" s="1"/>
  <c r="AC4181" i="1"/>
  <c r="Y4181" i="1"/>
  <c r="X4181" i="1"/>
  <c r="U4181" i="1"/>
  <c r="S4181" i="1"/>
  <c r="R4181" i="1"/>
  <c r="Q4181" i="1"/>
  <c r="P4181" i="1"/>
  <c r="O4181" i="1"/>
  <c r="N4181" i="1"/>
  <c r="M4181" i="1"/>
  <c r="L4181" i="1"/>
  <c r="K4181" i="1"/>
  <c r="J4181" i="1"/>
  <c r="AJ4180" i="1"/>
  <c r="AI4180" i="1"/>
  <c r="AG4180" i="1"/>
  <c r="AC4180" i="1"/>
  <c r="Y4180" i="1"/>
  <c r="X4180" i="1"/>
  <c r="U4180" i="1"/>
  <c r="S4180" i="1"/>
  <c r="R4180" i="1"/>
  <c r="Q4180" i="1"/>
  <c r="P4180" i="1"/>
  <c r="O4180" i="1"/>
  <c r="N4180" i="1"/>
  <c r="M4180" i="1"/>
  <c r="L4180" i="1"/>
  <c r="K4180" i="1"/>
  <c r="J4180" i="1"/>
  <c r="AJ4179" i="1"/>
  <c r="AI4179" i="1"/>
  <c r="Z4179" i="1" s="1"/>
  <c r="AD4179" i="1" s="1"/>
  <c r="AG4179" i="1"/>
  <c r="AH4179" i="1" s="1"/>
  <c r="AC4179" i="1"/>
  <c r="X4179" i="1"/>
  <c r="Y4179" i="1" s="1"/>
  <c r="W4179" i="1"/>
  <c r="V4179" i="1"/>
  <c r="U4179" i="1"/>
  <c r="S4179" i="1"/>
  <c r="R4179" i="1"/>
  <c r="Q4179" i="1"/>
  <c r="P4179" i="1"/>
  <c r="O4179" i="1"/>
  <c r="N4179" i="1"/>
  <c r="M4179" i="1"/>
  <c r="L4179" i="1"/>
  <c r="K4179" i="1"/>
  <c r="J4179" i="1"/>
  <c r="AJ4178" i="1"/>
  <c r="AI4178" i="1"/>
  <c r="AG4178" i="1"/>
  <c r="AH4178" i="1" s="1"/>
  <c r="AC4178" i="1"/>
  <c r="X4178" i="1"/>
  <c r="Y4178" i="1" s="1"/>
  <c r="U4178" i="1"/>
  <c r="S4178" i="1"/>
  <c r="R4178" i="1"/>
  <c r="Q4178" i="1"/>
  <c r="P4178" i="1"/>
  <c r="O4178" i="1"/>
  <c r="N4178" i="1"/>
  <c r="M4178" i="1"/>
  <c r="L4178" i="1"/>
  <c r="K4178" i="1"/>
  <c r="J4178" i="1"/>
  <c r="AJ4177" i="1"/>
  <c r="AI4177" i="1"/>
  <c r="AG4177" i="1"/>
  <c r="AC4177" i="1"/>
  <c r="Y4177" i="1"/>
  <c r="X4177" i="1"/>
  <c r="U4177" i="1"/>
  <c r="S4177" i="1"/>
  <c r="R4177" i="1"/>
  <c r="Q4177" i="1"/>
  <c r="P4177" i="1"/>
  <c r="O4177" i="1"/>
  <c r="N4177" i="1"/>
  <c r="M4177" i="1"/>
  <c r="L4177" i="1"/>
  <c r="K4177" i="1"/>
  <c r="J4177" i="1"/>
  <c r="AJ4176" i="1"/>
  <c r="AI4176" i="1"/>
  <c r="Z4176" i="1" s="1"/>
  <c r="AD4176" i="1" s="1"/>
  <c r="AG4176" i="1"/>
  <c r="AH4176" i="1" s="1"/>
  <c r="AC4176" i="1"/>
  <c r="X4176" i="1"/>
  <c r="Y4176" i="1" s="1"/>
  <c r="U4176" i="1"/>
  <c r="R4176" i="1"/>
  <c r="Q4176" i="1"/>
  <c r="P4176" i="1"/>
  <c r="O4176" i="1"/>
  <c r="N4176" i="1"/>
  <c r="M4176" i="1"/>
  <c r="L4176" i="1"/>
  <c r="K4176" i="1"/>
  <c r="J4176" i="1"/>
  <c r="AJ4175" i="1"/>
  <c r="AI4175" i="1"/>
  <c r="AH4175" i="1"/>
  <c r="AG4175" i="1"/>
  <c r="AC4175" i="1"/>
  <c r="X4175" i="1"/>
  <c r="Y4175" i="1" s="1"/>
  <c r="V4175" i="1"/>
  <c r="U4175" i="1"/>
  <c r="S4175" i="1"/>
  <c r="R4175" i="1"/>
  <c r="Q4175" i="1"/>
  <c r="P4175" i="1"/>
  <c r="O4175" i="1"/>
  <c r="N4175" i="1"/>
  <c r="M4175" i="1"/>
  <c r="L4175" i="1"/>
  <c r="K4175" i="1"/>
  <c r="J4175" i="1"/>
  <c r="AJ4174" i="1"/>
  <c r="AI4174" i="1"/>
  <c r="AG4174" i="1"/>
  <c r="AH4174" i="1" s="1"/>
  <c r="AC4174" i="1"/>
  <c r="X4174" i="1"/>
  <c r="Y4174" i="1" s="1"/>
  <c r="U4174" i="1"/>
  <c r="R4174" i="1"/>
  <c r="Q4174" i="1"/>
  <c r="P4174" i="1"/>
  <c r="O4174" i="1"/>
  <c r="N4174" i="1"/>
  <c r="M4174" i="1"/>
  <c r="L4174" i="1"/>
  <c r="K4174" i="1"/>
  <c r="J4174" i="1"/>
  <c r="AJ4173" i="1"/>
  <c r="AI4173" i="1"/>
  <c r="Z4173" i="1" s="1"/>
  <c r="AD4173" i="1" s="1"/>
  <c r="AE4173" i="1" s="1"/>
  <c r="AF4173" i="1" s="1"/>
  <c r="AH4173" i="1"/>
  <c r="AG4173" i="1"/>
  <c r="AC4173" i="1"/>
  <c r="X4173" i="1"/>
  <c r="Y4173" i="1" s="1"/>
  <c r="U4173" i="1"/>
  <c r="R4173" i="1"/>
  <c r="Q4173" i="1"/>
  <c r="P4173" i="1"/>
  <c r="O4173" i="1"/>
  <c r="N4173" i="1"/>
  <c r="M4173" i="1"/>
  <c r="L4173" i="1"/>
  <c r="K4173" i="1"/>
  <c r="J4173" i="1"/>
  <c r="AJ4172" i="1"/>
  <c r="AI4172" i="1"/>
  <c r="AG4172" i="1"/>
  <c r="AC4172" i="1"/>
  <c r="Y4172" i="1"/>
  <c r="X4172" i="1"/>
  <c r="U4172" i="1"/>
  <c r="R4172" i="1"/>
  <c r="Q4172" i="1"/>
  <c r="P4172" i="1"/>
  <c r="O4172" i="1"/>
  <c r="N4172" i="1"/>
  <c r="M4172" i="1"/>
  <c r="L4172" i="1"/>
  <c r="K4172" i="1"/>
  <c r="J4172" i="1"/>
  <c r="AJ4171" i="1"/>
  <c r="AI4171" i="1" s="1"/>
  <c r="AG4171" i="1"/>
  <c r="AC4171" i="1"/>
  <c r="AE4171" i="1" s="1"/>
  <c r="AF4171" i="1" s="1"/>
  <c r="Z4171" i="1"/>
  <c r="AD4171" i="1" s="1"/>
  <c r="X4171" i="1"/>
  <c r="Y4171" i="1" s="1"/>
  <c r="U4171" i="1"/>
  <c r="R4171" i="1"/>
  <c r="Q4171" i="1"/>
  <c r="P4171" i="1"/>
  <c r="O4171" i="1"/>
  <c r="N4171" i="1"/>
  <c r="M4171" i="1"/>
  <c r="L4171" i="1"/>
  <c r="K4171" i="1"/>
  <c r="J4171" i="1"/>
  <c r="AJ4170" i="1"/>
  <c r="AI4170" i="1"/>
  <c r="AG4170" i="1"/>
  <c r="AH4170" i="1" s="1"/>
  <c r="AC4170" i="1"/>
  <c r="X4170" i="1"/>
  <c r="Y4170" i="1" s="1"/>
  <c r="U4170" i="1"/>
  <c r="R4170" i="1"/>
  <c r="Q4170" i="1"/>
  <c r="P4170" i="1"/>
  <c r="O4170" i="1"/>
  <c r="N4170" i="1"/>
  <c r="M4170" i="1"/>
  <c r="L4170" i="1"/>
  <c r="K4170" i="1"/>
  <c r="J4170" i="1"/>
  <c r="AJ4169" i="1"/>
  <c r="AI4169" i="1"/>
  <c r="Z4169" i="1" s="1"/>
  <c r="AH4169" i="1"/>
  <c r="AG4169" i="1"/>
  <c r="AD4169" i="1"/>
  <c r="AE4169" i="1" s="1"/>
  <c r="AF4169" i="1" s="1"/>
  <c r="AC4169" i="1"/>
  <c r="X4169" i="1"/>
  <c r="Y4169" i="1" s="1"/>
  <c r="U4169" i="1"/>
  <c r="R4169" i="1"/>
  <c r="Q4169" i="1"/>
  <c r="P4169" i="1"/>
  <c r="O4169" i="1"/>
  <c r="N4169" i="1"/>
  <c r="M4169" i="1"/>
  <c r="L4169" i="1"/>
  <c r="K4169" i="1"/>
  <c r="J4169" i="1"/>
  <c r="AJ4168" i="1"/>
  <c r="AI4168" i="1"/>
  <c r="AG4168" i="1"/>
  <c r="AH4168" i="1" s="1"/>
  <c r="AC4168" i="1"/>
  <c r="Y4168" i="1"/>
  <c r="X4168" i="1"/>
  <c r="U4168" i="1"/>
  <c r="S4168" i="1"/>
  <c r="R4168" i="1"/>
  <c r="Q4168" i="1"/>
  <c r="P4168" i="1"/>
  <c r="O4168" i="1"/>
  <c r="N4168" i="1"/>
  <c r="M4168" i="1"/>
  <c r="L4168" i="1"/>
  <c r="K4168" i="1"/>
  <c r="J4168" i="1"/>
  <c r="AJ4167" i="1"/>
  <c r="AI4167" i="1"/>
  <c r="Z4167" i="1" s="1"/>
  <c r="AD4167" i="1" s="1"/>
  <c r="AG4167" i="1"/>
  <c r="AH4167" i="1" s="1"/>
  <c r="AC4167" i="1"/>
  <c r="X4167" i="1"/>
  <c r="Y4167" i="1" s="1"/>
  <c r="V4167" i="1"/>
  <c r="U4167" i="1"/>
  <c r="S4167" i="1"/>
  <c r="R4167" i="1"/>
  <c r="Q4167" i="1"/>
  <c r="P4167" i="1"/>
  <c r="O4167" i="1"/>
  <c r="N4167" i="1"/>
  <c r="M4167" i="1"/>
  <c r="L4167" i="1"/>
  <c r="K4167" i="1"/>
  <c r="J4167" i="1"/>
  <c r="AJ4166" i="1"/>
  <c r="AI4166" i="1" s="1"/>
  <c r="AG4166" i="1"/>
  <c r="AC4166" i="1"/>
  <c r="Z4166" i="1"/>
  <c r="AD4166" i="1" s="1"/>
  <c r="X4166" i="1"/>
  <c r="Y4166" i="1" s="1"/>
  <c r="V4166" i="1"/>
  <c r="U4166" i="1"/>
  <c r="S4166" i="1"/>
  <c r="R4166" i="1"/>
  <c r="Q4166" i="1"/>
  <c r="P4166" i="1"/>
  <c r="O4166" i="1"/>
  <c r="N4166" i="1"/>
  <c r="M4166" i="1"/>
  <c r="L4166" i="1"/>
  <c r="K4166" i="1"/>
  <c r="J4166" i="1"/>
  <c r="AJ4165" i="1"/>
  <c r="AI4165" i="1"/>
  <c r="AG4165" i="1"/>
  <c r="AH4165" i="1" s="1"/>
  <c r="AC4165" i="1"/>
  <c r="Y4165" i="1"/>
  <c r="X4165" i="1"/>
  <c r="V4165" i="1"/>
  <c r="U4165" i="1"/>
  <c r="S4165" i="1"/>
  <c r="R4165" i="1"/>
  <c r="Q4165" i="1"/>
  <c r="P4165" i="1"/>
  <c r="O4165" i="1"/>
  <c r="N4165" i="1"/>
  <c r="M4165" i="1"/>
  <c r="L4165" i="1"/>
  <c r="K4165" i="1"/>
  <c r="J4165" i="1"/>
  <c r="AJ4164" i="1"/>
  <c r="AI4164" i="1" s="1"/>
  <c r="Z4164" i="1" s="1"/>
  <c r="AG4164" i="1"/>
  <c r="AD4164" i="1"/>
  <c r="AE4164" i="1" s="1"/>
  <c r="AF4164" i="1" s="1"/>
  <c r="AC4164" i="1"/>
  <c r="X4164" i="1"/>
  <c r="Y4164" i="1" s="1"/>
  <c r="V4164" i="1"/>
  <c r="U4164" i="1"/>
  <c r="S4164" i="1"/>
  <c r="R4164" i="1"/>
  <c r="Q4164" i="1"/>
  <c r="P4164" i="1"/>
  <c r="O4164" i="1"/>
  <c r="N4164" i="1"/>
  <c r="M4164" i="1"/>
  <c r="L4164" i="1"/>
  <c r="K4164" i="1"/>
  <c r="J4164" i="1"/>
  <c r="AJ4163" i="1"/>
  <c r="AI4163" i="1"/>
  <c r="Z4163" i="1" s="1"/>
  <c r="AD4163" i="1" s="1"/>
  <c r="AG4163" i="1"/>
  <c r="AH4163" i="1" s="1"/>
  <c r="AC4163" i="1"/>
  <c r="Y4163" i="1"/>
  <c r="X4163" i="1"/>
  <c r="V4163" i="1"/>
  <c r="U4163" i="1"/>
  <c r="S4163" i="1"/>
  <c r="R4163" i="1"/>
  <c r="Q4163" i="1"/>
  <c r="P4163" i="1"/>
  <c r="O4163" i="1"/>
  <c r="N4163" i="1"/>
  <c r="M4163" i="1"/>
  <c r="L4163" i="1"/>
  <c r="K4163" i="1"/>
  <c r="J4163" i="1"/>
  <c r="AJ4162" i="1"/>
  <c r="AI4162" i="1" s="1"/>
  <c r="AH4162" i="1" s="1"/>
  <c r="AG4162" i="1"/>
  <c r="AC4162" i="1"/>
  <c r="AE4162" i="1" s="1"/>
  <c r="AF4162" i="1" s="1"/>
  <c r="Z4162" i="1"/>
  <c r="AD4162" i="1" s="1"/>
  <c r="X4162" i="1"/>
  <c r="Y4162" i="1" s="1"/>
  <c r="U4162" i="1"/>
  <c r="S4162" i="1"/>
  <c r="R4162" i="1"/>
  <c r="Q4162" i="1"/>
  <c r="P4162" i="1"/>
  <c r="O4162" i="1"/>
  <c r="N4162" i="1"/>
  <c r="M4162" i="1"/>
  <c r="L4162" i="1"/>
  <c r="K4162" i="1"/>
  <c r="J4162" i="1"/>
  <c r="AJ4161" i="1"/>
  <c r="AI4161" i="1" s="1"/>
  <c r="Z4161" i="1" s="1"/>
  <c r="AH4161" i="1"/>
  <c r="AG4161" i="1"/>
  <c r="AD4161" i="1"/>
  <c r="AE4161" i="1" s="1"/>
  <c r="AF4161" i="1" s="1"/>
  <c r="Y4161" i="1"/>
  <c r="X4161" i="1"/>
  <c r="U4161" i="1"/>
  <c r="S4161" i="1"/>
  <c r="R4161" i="1"/>
  <c r="Q4161" i="1"/>
  <c r="P4161" i="1"/>
  <c r="O4161" i="1"/>
  <c r="N4161" i="1"/>
  <c r="M4161" i="1"/>
  <c r="L4161" i="1"/>
  <c r="K4161" i="1"/>
  <c r="J4161" i="1"/>
  <c r="AJ4160" i="1"/>
  <c r="AI4160" i="1"/>
  <c r="AG4160" i="1"/>
  <c r="AC4160" i="1"/>
  <c r="Y4160" i="1"/>
  <c r="X4160" i="1"/>
  <c r="AJ4159" i="1"/>
  <c r="AI4159" i="1" s="1"/>
  <c r="AH4159" i="1"/>
  <c r="AG4159" i="1"/>
  <c r="AC4159" i="1"/>
  <c r="X4159" i="1"/>
  <c r="Y4159" i="1" s="1"/>
  <c r="AJ4158" i="1"/>
  <c r="AI4158" i="1"/>
  <c r="Z4158" i="1" s="1"/>
  <c r="AD4158" i="1" s="1"/>
  <c r="AG4158" i="1"/>
  <c r="AH4158" i="1" s="1"/>
  <c r="AC4158" i="1"/>
  <c r="AE4158" i="1" s="1"/>
  <c r="AF4158" i="1" s="1"/>
  <c r="Y4158" i="1"/>
  <c r="X4158" i="1"/>
  <c r="W4158" i="1"/>
  <c r="U4158" i="1"/>
  <c r="S4158" i="1"/>
  <c r="R4158" i="1"/>
  <c r="Q4158" i="1"/>
  <c r="P4158" i="1"/>
  <c r="O4158" i="1"/>
  <c r="N4158" i="1"/>
  <c r="M4158" i="1"/>
  <c r="L4158" i="1"/>
  <c r="K4158" i="1"/>
  <c r="J4158" i="1"/>
  <c r="AJ4157" i="1"/>
  <c r="AI4157" i="1" s="1"/>
  <c r="AH4157" i="1" s="1"/>
  <c r="AG4157" i="1"/>
  <c r="AC4157" i="1"/>
  <c r="X4157" i="1"/>
  <c r="Y4157" i="1" s="1"/>
  <c r="Z4157" i="1" s="1"/>
  <c r="AD4157" i="1" s="1"/>
  <c r="W4157" i="1"/>
  <c r="U4157" i="1"/>
  <c r="S4157" i="1"/>
  <c r="R4157" i="1"/>
  <c r="Q4157" i="1"/>
  <c r="P4157" i="1"/>
  <c r="O4157" i="1"/>
  <c r="N4157" i="1"/>
  <c r="M4157" i="1"/>
  <c r="L4157" i="1"/>
  <c r="K4157" i="1"/>
  <c r="J4157" i="1"/>
  <c r="AJ4156" i="1"/>
  <c r="AI4156" i="1"/>
  <c r="AG4156" i="1"/>
  <c r="AC4156" i="1"/>
  <c r="Y4156" i="1"/>
  <c r="X4156" i="1"/>
  <c r="W4156" i="1"/>
  <c r="U4156" i="1"/>
  <c r="S4156" i="1"/>
  <c r="R4156" i="1"/>
  <c r="Q4156" i="1"/>
  <c r="P4156" i="1"/>
  <c r="O4156" i="1"/>
  <c r="N4156" i="1"/>
  <c r="M4156" i="1"/>
  <c r="L4156" i="1"/>
  <c r="K4156" i="1"/>
  <c r="J4156" i="1"/>
  <c r="AJ4155" i="1"/>
  <c r="AI4155" i="1" s="1"/>
  <c r="AH4155" i="1"/>
  <c r="AG4155" i="1"/>
  <c r="AC4155" i="1"/>
  <c r="X4155" i="1"/>
  <c r="Y4155" i="1" s="1"/>
  <c r="W4155" i="1"/>
  <c r="U4155" i="1"/>
  <c r="S4155" i="1"/>
  <c r="R4155" i="1"/>
  <c r="Q4155" i="1"/>
  <c r="P4155" i="1"/>
  <c r="O4155" i="1"/>
  <c r="N4155" i="1"/>
  <c r="M4155" i="1"/>
  <c r="L4155" i="1"/>
  <c r="K4155" i="1"/>
  <c r="J4155" i="1"/>
  <c r="AJ4154" i="1"/>
  <c r="AI4154" i="1"/>
  <c r="Z4154" i="1" s="1"/>
  <c r="AD4154" i="1" s="1"/>
  <c r="AG4154" i="1"/>
  <c r="AH4154" i="1" s="1"/>
  <c r="AC4154" i="1"/>
  <c r="AE4154" i="1" s="1"/>
  <c r="AF4154" i="1" s="1"/>
  <c r="Y4154" i="1"/>
  <c r="X4154" i="1"/>
  <c r="W4154" i="1"/>
  <c r="U4154" i="1"/>
  <c r="S4154" i="1"/>
  <c r="R4154" i="1"/>
  <c r="Q4154" i="1"/>
  <c r="P4154" i="1"/>
  <c r="O4154" i="1"/>
  <c r="N4154" i="1"/>
  <c r="M4154" i="1"/>
  <c r="L4154" i="1"/>
  <c r="K4154" i="1"/>
  <c r="J4154" i="1"/>
  <c r="AJ4153" i="1"/>
  <c r="AI4153" i="1" s="1"/>
  <c r="AH4153" i="1" s="1"/>
  <c r="AG4153" i="1"/>
  <c r="AC4153" i="1"/>
  <c r="X4153" i="1"/>
  <c r="Y4153" i="1" s="1"/>
  <c r="Z4153" i="1" s="1"/>
  <c r="AD4153" i="1" s="1"/>
  <c r="W4153" i="1"/>
  <c r="U4153" i="1"/>
  <c r="S4153" i="1"/>
  <c r="R4153" i="1"/>
  <c r="Q4153" i="1"/>
  <c r="P4153" i="1"/>
  <c r="O4153" i="1"/>
  <c r="N4153" i="1"/>
  <c r="M4153" i="1"/>
  <c r="L4153" i="1"/>
  <c r="K4153" i="1"/>
  <c r="J4153" i="1"/>
  <c r="AJ4152" i="1"/>
  <c r="AI4152" i="1"/>
  <c r="AG4152" i="1"/>
  <c r="AH4152" i="1" s="1"/>
  <c r="AC4152" i="1"/>
  <c r="Y4152" i="1"/>
  <c r="X4152" i="1"/>
  <c r="W4152" i="1"/>
  <c r="U4152" i="1"/>
  <c r="S4152" i="1"/>
  <c r="R4152" i="1"/>
  <c r="Q4152" i="1"/>
  <c r="P4152" i="1"/>
  <c r="O4152" i="1"/>
  <c r="N4152" i="1"/>
  <c r="M4152" i="1"/>
  <c r="L4152" i="1"/>
  <c r="K4152" i="1"/>
  <c r="J4152" i="1"/>
  <c r="AJ4151" i="1"/>
  <c r="AI4151" i="1" s="1"/>
  <c r="AG4151" i="1"/>
  <c r="AC4151" i="1"/>
  <c r="X4151" i="1"/>
  <c r="Y4151" i="1" s="1"/>
  <c r="U4151" i="1"/>
  <c r="S4151" i="1"/>
  <c r="R4151" i="1"/>
  <c r="Q4151" i="1"/>
  <c r="P4151" i="1"/>
  <c r="O4151" i="1"/>
  <c r="N4151" i="1"/>
  <c r="M4151" i="1"/>
  <c r="L4151" i="1"/>
  <c r="K4151" i="1"/>
  <c r="J4151" i="1"/>
  <c r="AJ4150" i="1"/>
  <c r="AI4150" i="1" s="1"/>
  <c r="AH4150" i="1" s="1"/>
  <c r="AG4150" i="1"/>
  <c r="AC4150" i="1"/>
  <c r="AE4150" i="1" s="1"/>
  <c r="AF4150" i="1" s="1"/>
  <c r="Z4150" i="1"/>
  <c r="AD4150" i="1" s="1"/>
  <c r="X4150" i="1"/>
  <c r="Y4150" i="1" s="1"/>
  <c r="U4150" i="1"/>
  <c r="S4150" i="1"/>
  <c r="R4150" i="1"/>
  <c r="Q4150" i="1"/>
  <c r="P4150" i="1"/>
  <c r="O4150" i="1"/>
  <c r="N4150" i="1"/>
  <c r="M4150" i="1"/>
  <c r="L4150" i="1"/>
  <c r="K4150" i="1"/>
  <c r="J4150" i="1"/>
  <c r="AJ4149" i="1"/>
  <c r="AI4149" i="1" s="1"/>
  <c r="AH4149" i="1"/>
  <c r="AG4149" i="1"/>
  <c r="AC4149" i="1"/>
  <c r="X4149" i="1"/>
  <c r="Y4149" i="1" s="1"/>
  <c r="U4149" i="1"/>
  <c r="S4149" i="1"/>
  <c r="R4149" i="1"/>
  <c r="Q4149" i="1"/>
  <c r="P4149" i="1"/>
  <c r="O4149" i="1"/>
  <c r="N4149" i="1"/>
  <c r="M4149" i="1"/>
  <c r="L4149" i="1"/>
  <c r="K4149" i="1"/>
  <c r="J4149" i="1"/>
  <c r="AJ4148" i="1"/>
  <c r="AI4148" i="1" s="1"/>
  <c r="AH4148" i="1" s="1"/>
  <c r="AG4148" i="1"/>
  <c r="AC4148" i="1"/>
  <c r="X4148" i="1"/>
  <c r="Y4148" i="1" s="1"/>
  <c r="Z4148" i="1" s="1"/>
  <c r="AD4148" i="1" s="1"/>
  <c r="U4148" i="1"/>
  <c r="S4148" i="1"/>
  <c r="R4148" i="1"/>
  <c r="Q4148" i="1"/>
  <c r="P4148" i="1"/>
  <c r="O4148" i="1"/>
  <c r="N4148" i="1"/>
  <c r="M4148" i="1"/>
  <c r="L4148" i="1"/>
  <c r="K4148" i="1"/>
  <c r="J4148" i="1"/>
  <c r="AJ4147" i="1"/>
  <c r="AI4147" i="1" s="1"/>
  <c r="AG4147" i="1"/>
  <c r="AC4147" i="1"/>
  <c r="X4147" i="1"/>
  <c r="Y4147" i="1" s="1"/>
  <c r="U4147" i="1"/>
  <c r="S4147" i="1"/>
  <c r="R4147" i="1"/>
  <c r="Q4147" i="1"/>
  <c r="P4147" i="1"/>
  <c r="O4147" i="1"/>
  <c r="N4147" i="1"/>
  <c r="M4147" i="1"/>
  <c r="L4147" i="1"/>
  <c r="K4147" i="1"/>
  <c r="J4147" i="1"/>
  <c r="AJ4146" i="1"/>
  <c r="AI4146" i="1" s="1"/>
  <c r="AH4146" i="1" s="1"/>
  <c r="AG4146" i="1"/>
  <c r="AC4146" i="1"/>
  <c r="AE4146" i="1" s="1"/>
  <c r="AF4146" i="1" s="1"/>
  <c r="Z4146" i="1"/>
  <c r="AD4146" i="1" s="1"/>
  <c r="X4146" i="1"/>
  <c r="Y4146" i="1" s="1"/>
  <c r="U4146" i="1"/>
  <c r="S4146" i="1"/>
  <c r="R4146" i="1"/>
  <c r="Q4146" i="1"/>
  <c r="P4146" i="1"/>
  <c r="O4146" i="1"/>
  <c r="N4146" i="1"/>
  <c r="M4146" i="1"/>
  <c r="L4146" i="1"/>
  <c r="K4146" i="1"/>
  <c r="J4146" i="1"/>
  <c r="AJ4145" i="1"/>
  <c r="AI4145" i="1" s="1"/>
  <c r="AH4145" i="1"/>
  <c r="AG4145" i="1"/>
  <c r="AC4145" i="1"/>
  <c r="Z4145" i="1"/>
  <c r="AD4145" i="1" s="1"/>
  <c r="AE4145" i="1" s="1"/>
  <c r="AF4145" i="1" s="1"/>
  <c r="X4145" i="1"/>
  <c r="Y4145" i="1" s="1"/>
  <c r="V4145" i="1"/>
  <c r="U4145" i="1"/>
  <c r="S4145" i="1"/>
  <c r="R4145" i="1"/>
  <c r="Q4145" i="1"/>
  <c r="P4145" i="1"/>
  <c r="O4145" i="1"/>
  <c r="N4145" i="1"/>
  <c r="M4145" i="1"/>
  <c r="L4145" i="1"/>
  <c r="K4145" i="1"/>
  <c r="J4145" i="1"/>
  <c r="AJ4144" i="1"/>
  <c r="AI4144" i="1"/>
  <c r="AG4144" i="1"/>
  <c r="AH4144" i="1" s="1"/>
  <c r="AC4144" i="1"/>
  <c r="Y4144" i="1"/>
  <c r="X4144" i="1"/>
  <c r="U4144" i="1"/>
  <c r="S4144" i="1"/>
  <c r="R4144" i="1"/>
  <c r="Q4144" i="1"/>
  <c r="P4144" i="1"/>
  <c r="O4144" i="1"/>
  <c r="N4144" i="1"/>
  <c r="M4144" i="1"/>
  <c r="L4144" i="1"/>
  <c r="K4144" i="1"/>
  <c r="J4144" i="1"/>
  <c r="AJ4143" i="1"/>
  <c r="AI4143" i="1"/>
  <c r="AG4143" i="1"/>
  <c r="AC4143" i="1"/>
  <c r="Y4143" i="1"/>
  <c r="X4143" i="1"/>
  <c r="U4143" i="1"/>
  <c r="S4143" i="1"/>
  <c r="R4143" i="1"/>
  <c r="Q4143" i="1"/>
  <c r="P4143" i="1"/>
  <c r="O4143" i="1"/>
  <c r="N4143" i="1"/>
  <c r="M4143" i="1"/>
  <c r="L4143" i="1"/>
  <c r="K4143" i="1"/>
  <c r="J4143" i="1"/>
  <c r="AJ4142" i="1"/>
  <c r="AI4142" i="1"/>
  <c r="Z4142" i="1" s="1"/>
  <c r="AH4142" i="1"/>
  <c r="AG4142" i="1"/>
  <c r="AD4142" i="1"/>
  <c r="AC4142" i="1"/>
  <c r="AE4142" i="1" s="1"/>
  <c r="AF4142" i="1" s="1"/>
  <c r="Y4142" i="1"/>
  <c r="X4142" i="1"/>
  <c r="U4142" i="1"/>
  <c r="S4142" i="1"/>
  <c r="R4142" i="1"/>
  <c r="Q4142" i="1"/>
  <c r="P4142" i="1"/>
  <c r="O4142" i="1"/>
  <c r="N4142" i="1"/>
  <c r="M4142" i="1"/>
  <c r="L4142" i="1"/>
  <c r="K4142" i="1"/>
  <c r="J4142" i="1"/>
  <c r="AJ4141" i="1"/>
  <c r="AI4141" i="1"/>
  <c r="AG4141" i="1"/>
  <c r="AH4141" i="1" s="1"/>
  <c r="AC4141" i="1"/>
  <c r="AE4141" i="1" s="1"/>
  <c r="AF4141" i="1" s="1"/>
  <c r="Z4141" i="1"/>
  <c r="AD4141" i="1" s="1"/>
  <c r="Y4141" i="1"/>
  <c r="X4141" i="1"/>
  <c r="U4141" i="1"/>
  <c r="S4141" i="1"/>
  <c r="R4141" i="1"/>
  <c r="Q4141" i="1"/>
  <c r="P4141" i="1"/>
  <c r="O4141" i="1"/>
  <c r="N4141" i="1"/>
  <c r="M4141" i="1"/>
  <c r="L4141" i="1"/>
  <c r="K4141" i="1"/>
  <c r="J4141" i="1"/>
  <c r="AJ4140" i="1"/>
  <c r="AI4140" i="1"/>
  <c r="Z4140" i="1" s="1"/>
  <c r="AH4140" i="1"/>
  <c r="AG4140" i="1"/>
  <c r="AD4140" i="1"/>
  <c r="AC4140" i="1"/>
  <c r="AE4140" i="1" s="1"/>
  <c r="AF4140" i="1" s="1"/>
  <c r="Y4140" i="1"/>
  <c r="X4140" i="1"/>
  <c r="U4140" i="1"/>
  <c r="S4140" i="1"/>
  <c r="R4140" i="1"/>
  <c r="Q4140" i="1"/>
  <c r="P4140" i="1"/>
  <c r="O4140" i="1"/>
  <c r="N4140" i="1"/>
  <c r="M4140" i="1"/>
  <c r="L4140" i="1"/>
  <c r="K4140" i="1"/>
  <c r="J4140" i="1"/>
  <c r="AJ4139" i="1"/>
  <c r="AI4139" i="1"/>
  <c r="AG4139" i="1"/>
  <c r="AH4139" i="1" s="1"/>
  <c r="AC4139" i="1"/>
  <c r="Z4139" i="1"/>
  <c r="AD4139" i="1" s="1"/>
  <c r="Y4139" i="1"/>
  <c r="X4139" i="1"/>
  <c r="U4139" i="1"/>
  <c r="S4139" i="1"/>
  <c r="R4139" i="1"/>
  <c r="Q4139" i="1"/>
  <c r="P4139" i="1"/>
  <c r="O4139" i="1"/>
  <c r="N4139" i="1"/>
  <c r="M4139" i="1"/>
  <c r="L4139" i="1"/>
  <c r="K4139" i="1"/>
  <c r="J4139" i="1"/>
  <c r="AJ4138" i="1"/>
  <c r="AI4138" i="1"/>
  <c r="Z4138" i="1" s="1"/>
  <c r="AH4138" i="1"/>
  <c r="AG4138" i="1"/>
  <c r="AD4138" i="1"/>
  <c r="AC4138" i="1"/>
  <c r="AE4138" i="1" s="1"/>
  <c r="AF4138" i="1" s="1"/>
  <c r="Y4138" i="1"/>
  <c r="X4138" i="1"/>
  <c r="U4138" i="1"/>
  <c r="S4138" i="1"/>
  <c r="R4138" i="1"/>
  <c r="Q4138" i="1"/>
  <c r="P4138" i="1"/>
  <c r="O4138" i="1"/>
  <c r="N4138" i="1"/>
  <c r="M4138" i="1"/>
  <c r="L4138" i="1"/>
  <c r="K4138" i="1"/>
  <c r="J4138" i="1"/>
  <c r="AJ4137" i="1"/>
  <c r="AI4137" i="1"/>
  <c r="AG4137" i="1"/>
  <c r="AH4137" i="1" s="1"/>
  <c r="AC4137" i="1"/>
  <c r="AE4137" i="1" s="1"/>
  <c r="AF4137" i="1" s="1"/>
  <c r="Z4137" i="1"/>
  <c r="AD4137" i="1" s="1"/>
  <c r="Y4137" i="1"/>
  <c r="X4137" i="1"/>
  <c r="U4137" i="1"/>
  <c r="S4137" i="1"/>
  <c r="R4137" i="1"/>
  <c r="Q4137" i="1"/>
  <c r="P4137" i="1"/>
  <c r="O4137" i="1"/>
  <c r="N4137" i="1"/>
  <c r="M4137" i="1"/>
  <c r="L4137" i="1"/>
  <c r="K4137" i="1"/>
  <c r="J4137" i="1"/>
  <c r="AJ4136" i="1"/>
  <c r="AI4136" i="1"/>
  <c r="Z4136" i="1" s="1"/>
  <c r="AH4136" i="1"/>
  <c r="AG4136" i="1"/>
  <c r="AD4136" i="1"/>
  <c r="AC4136" i="1"/>
  <c r="AE4136" i="1" s="1"/>
  <c r="AF4136" i="1" s="1"/>
  <c r="Y4136" i="1"/>
  <c r="X4136" i="1"/>
  <c r="U4136" i="1"/>
  <c r="S4136" i="1"/>
  <c r="R4136" i="1"/>
  <c r="Q4136" i="1"/>
  <c r="P4136" i="1"/>
  <c r="O4136" i="1"/>
  <c r="N4136" i="1"/>
  <c r="M4136" i="1"/>
  <c r="L4136" i="1"/>
  <c r="K4136" i="1"/>
  <c r="J4136" i="1"/>
  <c r="AJ4135" i="1"/>
  <c r="AI4135" i="1"/>
  <c r="AG4135" i="1"/>
  <c r="AH4135" i="1" s="1"/>
  <c r="AC4135" i="1"/>
  <c r="AE4135" i="1" s="1"/>
  <c r="AF4135" i="1" s="1"/>
  <c r="Z4135" i="1"/>
  <c r="AD4135" i="1" s="1"/>
  <c r="Y4135" i="1"/>
  <c r="X4135" i="1"/>
  <c r="U4135" i="1"/>
  <c r="S4135" i="1"/>
  <c r="R4135" i="1"/>
  <c r="Q4135" i="1"/>
  <c r="P4135" i="1"/>
  <c r="O4135" i="1"/>
  <c r="N4135" i="1"/>
  <c r="M4135" i="1"/>
  <c r="L4135" i="1"/>
  <c r="K4135" i="1"/>
  <c r="J4135" i="1"/>
  <c r="AJ4134" i="1"/>
  <c r="AI4134" i="1"/>
  <c r="Z4134" i="1" s="1"/>
  <c r="AH4134" i="1"/>
  <c r="AG4134" i="1"/>
  <c r="AD4134" i="1"/>
  <c r="AC4134" i="1"/>
  <c r="AE4134" i="1" s="1"/>
  <c r="AF4134" i="1" s="1"/>
  <c r="Y4134" i="1"/>
  <c r="X4134" i="1"/>
  <c r="U4134" i="1"/>
  <c r="S4134" i="1"/>
  <c r="R4134" i="1"/>
  <c r="Q4134" i="1"/>
  <c r="P4134" i="1"/>
  <c r="O4134" i="1"/>
  <c r="N4134" i="1"/>
  <c r="M4134" i="1"/>
  <c r="L4134" i="1"/>
  <c r="K4134" i="1"/>
  <c r="J4134" i="1"/>
  <c r="AJ4133" i="1"/>
  <c r="AI4133" i="1"/>
  <c r="AG4133" i="1"/>
  <c r="AH4133" i="1" s="1"/>
  <c r="AC4133" i="1"/>
  <c r="AE4133" i="1" s="1"/>
  <c r="AF4133" i="1" s="1"/>
  <c r="Z4133" i="1"/>
  <c r="AD4133" i="1" s="1"/>
  <c r="Y4133" i="1"/>
  <c r="X4133" i="1"/>
  <c r="U4133" i="1"/>
  <c r="S4133" i="1"/>
  <c r="R4133" i="1"/>
  <c r="Q4133" i="1"/>
  <c r="P4133" i="1"/>
  <c r="O4133" i="1"/>
  <c r="N4133" i="1"/>
  <c r="M4133" i="1"/>
  <c r="L4133" i="1"/>
  <c r="K4133" i="1"/>
  <c r="J4133" i="1"/>
  <c r="AJ4132" i="1"/>
  <c r="AI4132" i="1"/>
  <c r="Z4132" i="1" s="1"/>
  <c r="AH4132" i="1"/>
  <c r="AG4132" i="1"/>
  <c r="AD4132" i="1"/>
  <c r="AC4132" i="1"/>
  <c r="AE4132" i="1" s="1"/>
  <c r="AF4132" i="1" s="1"/>
  <c r="Y4132" i="1"/>
  <c r="X4132" i="1"/>
  <c r="U4132" i="1"/>
  <c r="S4132" i="1"/>
  <c r="R4132" i="1"/>
  <c r="Q4132" i="1"/>
  <c r="P4132" i="1"/>
  <c r="O4132" i="1"/>
  <c r="N4132" i="1"/>
  <c r="M4132" i="1"/>
  <c r="L4132" i="1"/>
  <c r="K4132" i="1"/>
  <c r="J4132" i="1"/>
  <c r="AJ4131" i="1"/>
  <c r="AI4131" i="1"/>
  <c r="Z4131" i="1" s="1"/>
  <c r="AH4131" i="1"/>
  <c r="AG4131" i="1"/>
  <c r="AD4131" i="1"/>
  <c r="AE4131" i="1" s="1"/>
  <c r="AF4131" i="1" s="1"/>
  <c r="AC4131" i="1"/>
  <c r="X4131" i="1"/>
  <c r="Y4131" i="1" s="1"/>
  <c r="W4131" i="1"/>
  <c r="U4131" i="1"/>
  <c r="S4131" i="1"/>
  <c r="R4131" i="1"/>
  <c r="Q4131" i="1"/>
  <c r="P4131" i="1"/>
  <c r="O4131" i="1"/>
  <c r="N4131" i="1"/>
  <c r="M4131" i="1"/>
  <c r="L4131" i="1"/>
  <c r="K4131" i="1"/>
  <c r="J4131" i="1"/>
  <c r="AJ4130" i="1"/>
  <c r="AI4130" i="1" s="1"/>
  <c r="AG4130" i="1"/>
  <c r="AH4130" i="1" s="1"/>
  <c r="AC4130" i="1"/>
  <c r="X4130" i="1"/>
  <c r="Y4130" i="1" s="1"/>
  <c r="U4130" i="1"/>
  <c r="S4130" i="1"/>
  <c r="R4130" i="1"/>
  <c r="Q4130" i="1"/>
  <c r="P4130" i="1"/>
  <c r="O4130" i="1"/>
  <c r="N4130" i="1"/>
  <c r="M4130" i="1"/>
  <c r="L4130" i="1"/>
  <c r="K4130" i="1"/>
  <c r="J4130" i="1"/>
  <c r="AJ4129" i="1"/>
  <c r="AI4129" i="1"/>
  <c r="AG4129" i="1"/>
  <c r="AC4129" i="1"/>
  <c r="Y4129" i="1"/>
  <c r="X4129" i="1"/>
  <c r="U4129" i="1"/>
  <c r="S4129" i="1"/>
  <c r="R4129" i="1"/>
  <c r="Q4129" i="1"/>
  <c r="P4129" i="1"/>
  <c r="O4129" i="1"/>
  <c r="N4129" i="1"/>
  <c r="M4129" i="1"/>
  <c r="L4129" i="1"/>
  <c r="K4129" i="1"/>
  <c r="J4129" i="1"/>
  <c r="AJ4128" i="1"/>
  <c r="AI4128" i="1" s="1"/>
  <c r="Z4128" i="1" s="1"/>
  <c r="AD4128" i="1" s="1"/>
  <c r="AG4128" i="1"/>
  <c r="AC4128" i="1"/>
  <c r="X4128" i="1"/>
  <c r="Y4128" i="1" s="1"/>
  <c r="U4128" i="1"/>
  <c r="S4128" i="1"/>
  <c r="R4128" i="1"/>
  <c r="Q4128" i="1"/>
  <c r="P4128" i="1"/>
  <c r="O4128" i="1"/>
  <c r="N4128" i="1"/>
  <c r="M4128" i="1"/>
  <c r="L4128" i="1"/>
  <c r="K4128" i="1"/>
  <c r="J4128" i="1"/>
  <c r="AJ4127" i="1"/>
  <c r="AI4127" i="1"/>
  <c r="AG4127" i="1"/>
  <c r="AC4127" i="1"/>
  <c r="Y4127" i="1"/>
  <c r="X4127" i="1"/>
  <c r="U4127" i="1"/>
  <c r="S4127" i="1"/>
  <c r="R4127" i="1"/>
  <c r="Q4127" i="1"/>
  <c r="P4127" i="1"/>
  <c r="O4127" i="1"/>
  <c r="N4127" i="1"/>
  <c r="M4127" i="1"/>
  <c r="L4127" i="1"/>
  <c r="K4127" i="1"/>
  <c r="J4127" i="1"/>
  <c r="AJ4126" i="1"/>
  <c r="AI4126" i="1" s="1"/>
  <c r="AG4126" i="1"/>
  <c r="AC4126" i="1"/>
  <c r="X4126" i="1"/>
  <c r="Y4126" i="1" s="1"/>
  <c r="U4126" i="1"/>
  <c r="S4126" i="1"/>
  <c r="R4126" i="1"/>
  <c r="Q4126" i="1"/>
  <c r="P4126" i="1"/>
  <c r="O4126" i="1"/>
  <c r="N4126" i="1"/>
  <c r="M4126" i="1"/>
  <c r="L4126" i="1"/>
  <c r="K4126" i="1"/>
  <c r="J4126" i="1"/>
  <c r="AJ4125" i="1"/>
  <c r="AI4125" i="1"/>
  <c r="AG4125" i="1"/>
  <c r="AC4125" i="1"/>
  <c r="Y4125" i="1"/>
  <c r="X4125" i="1"/>
  <c r="U4125" i="1"/>
  <c r="S4125" i="1"/>
  <c r="R4125" i="1"/>
  <c r="Q4125" i="1"/>
  <c r="P4125" i="1"/>
  <c r="O4125" i="1"/>
  <c r="N4125" i="1"/>
  <c r="M4125" i="1"/>
  <c r="L4125" i="1"/>
  <c r="K4125" i="1"/>
  <c r="J4125" i="1"/>
  <c r="AJ4124" i="1"/>
  <c r="AI4124" i="1" s="1"/>
  <c r="AG4124" i="1"/>
  <c r="AC4124" i="1"/>
  <c r="X4124" i="1"/>
  <c r="Y4124" i="1" s="1"/>
  <c r="U4124" i="1"/>
  <c r="S4124" i="1"/>
  <c r="R4124" i="1"/>
  <c r="Q4124" i="1"/>
  <c r="P4124" i="1"/>
  <c r="O4124" i="1"/>
  <c r="N4124" i="1"/>
  <c r="M4124" i="1"/>
  <c r="L4124" i="1"/>
  <c r="K4124" i="1"/>
  <c r="J4124" i="1"/>
  <c r="AJ4123" i="1"/>
  <c r="AI4123" i="1"/>
  <c r="AG4123" i="1"/>
  <c r="AC4123" i="1"/>
  <c r="Y4123" i="1"/>
  <c r="X4123" i="1"/>
  <c r="W4123" i="1"/>
  <c r="U4123" i="1"/>
  <c r="S4123" i="1"/>
  <c r="R4123" i="1"/>
  <c r="Q4123" i="1"/>
  <c r="P4123" i="1"/>
  <c r="O4123" i="1"/>
  <c r="N4123" i="1"/>
  <c r="M4123" i="1"/>
  <c r="L4123" i="1"/>
  <c r="K4123" i="1"/>
  <c r="J4123" i="1"/>
  <c r="AJ4122" i="1"/>
  <c r="AI4122" i="1"/>
  <c r="Z4122" i="1" s="1"/>
  <c r="AH4122" i="1"/>
  <c r="AG4122" i="1"/>
  <c r="AD4122" i="1"/>
  <c r="AE4122" i="1" s="1"/>
  <c r="AF4122" i="1" s="1"/>
  <c r="AC4122" i="1"/>
  <c r="X4122" i="1"/>
  <c r="Y4122" i="1" s="1"/>
  <c r="W4122" i="1"/>
  <c r="U4122" i="1"/>
  <c r="S4122" i="1"/>
  <c r="R4122" i="1"/>
  <c r="Q4122" i="1"/>
  <c r="P4122" i="1"/>
  <c r="O4122" i="1"/>
  <c r="N4122" i="1"/>
  <c r="M4122" i="1"/>
  <c r="L4122" i="1"/>
  <c r="K4122" i="1"/>
  <c r="J4122" i="1"/>
  <c r="AJ4121" i="1"/>
  <c r="AI4121" i="1" s="1"/>
  <c r="AG4121" i="1"/>
  <c r="AH4121" i="1" s="1"/>
  <c r="AC4121" i="1"/>
  <c r="X4121" i="1"/>
  <c r="Y4121" i="1" s="1"/>
  <c r="U4121" i="1"/>
  <c r="S4121" i="1"/>
  <c r="R4121" i="1"/>
  <c r="Q4121" i="1"/>
  <c r="P4121" i="1"/>
  <c r="O4121" i="1"/>
  <c r="N4121" i="1"/>
  <c r="M4121" i="1"/>
  <c r="L4121" i="1"/>
  <c r="K4121" i="1"/>
  <c r="J4121" i="1"/>
  <c r="AJ4120" i="1"/>
  <c r="AI4120" i="1"/>
  <c r="AG4120" i="1"/>
  <c r="AC4120" i="1"/>
  <c r="Y4120" i="1"/>
  <c r="X4120" i="1"/>
  <c r="U4120" i="1"/>
  <c r="S4120" i="1"/>
  <c r="R4120" i="1"/>
  <c r="Q4120" i="1"/>
  <c r="P4120" i="1"/>
  <c r="O4120" i="1"/>
  <c r="N4120" i="1"/>
  <c r="M4120" i="1"/>
  <c r="L4120" i="1"/>
  <c r="K4120" i="1"/>
  <c r="J4120" i="1"/>
  <c r="AJ4119" i="1"/>
  <c r="AI4119" i="1" s="1"/>
  <c r="Z4119" i="1" s="1"/>
  <c r="AD4119" i="1" s="1"/>
  <c r="AG4119" i="1"/>
  <c r="AC4119" i="1"/>
  <c r="X4119" i="1"/>
  <c r="Y4119" i="1" s="1"/>
  <c r="U4119" i="1"/>
  <c r="S4119" i="1"/>
  <c r="R4119" i="1"/>
  <c r="Q4119" i="1"/>
  <c r="P4119" i="1"/>
  <c r="O4119" i="1"/>
  <c r="N4119" i="1"/>
  <c r="M4119" i="1"/>
  <c r="L4119" i="1"/>
  <c r="K4119" i="1"/>
  <c r="J4119" i="1"/>
  <c r="AJ4118" i="1"/>
  <c r="AI4118" i="1"/>
  <c r="AG4118" i="1"/>
  <c r="AC4118" i="1"/>
  <c r="Y4118" i="1"/>
  <c r="X4118" i="1"/>
  <c r="U4118" i="1"/>
  <c r="S4118" i="1"/>
  <c r="R4118" i="1"/>
  <c r="Q4118" i="1"/>
  <c r="P4118" i="1"/>
  <c r="O4118" i="1"/>
  <c r="N4118" i="1"/>
  <c r="M4118" i="1"/>
  <c r="L4118" i="1"/>
  <c r="K4118" i="1"/>
  <c r="J4118" i="1"/>
  <c r="AJ4117" i="1"/>
  <c r="AI4117" i="1" s="1"/>
  <c r="AG4117" i="1"/>
  <c r="AC4117" i="1"/>
  <c r="X4117" i="1"/>
  <c r="Y4117" i="1" s="1"/>
  <c r="U4117" i="1"/>
  <c r="S4117" i="1"/>
  <c r="R4117" i="1"/>
  <c r="Q4117" i="1"/>
  <c r="P4117" i="1"/>
  <c r="O4117" i="1"/>
  <c r="N4117" i="1"/>
  <c r="M4117" i="1"/>
  <c r="L4117" i="1"/>
  <c r="K4117" i="1"/>
  <c r="J4117" i="1"/>
  <c r="AJ4116" i="1"/>
  <c r="AI4116" i="1"/>
  <c r="AG4116" i="1"/>
  <c r="AC4116" i="1"/>
  <c r="Y4116" i="1"/>
  <c r="X4116" i="1"/>
  <c r="U4116" i="1"/>
  <c r="S4116" i="1"/>
  <c r="R4116" i="1"/>
  <c r="Q4116" i="1"/>
  <c r="P4116" i="1"/>
  <c r="O4116" i="1"/>
  <c r="N4116" i="1"/>
  <c r="M4116" i="1"/>
  <c r="L4116" i="1"/>
  <c r="K4116" i="1"/>
  <c r="J4116" i="1"/>
  <c r="AJ4115" i="1"/>
  <c r="AI4115" i="1" s="1"/>
  <c r="AG4115" i="1"/>
  <c r="AC4115" i="1"/>
  <c r="X4115" i="1"/>
  <c r="Y4115" i="1" s="1"/>
  <c r="U4115" i="1"/>
  <c r="S4115" i="1"/>
  <c r="R4115" i="1"/>
  <c r="Q4115" i="1"/>
  <c r="P4115" i="1"/>
  <c r="O4115" i="1"/>
  <c r="N4115" i="1"/>
  <c r="M4115" i="1"/>
  <c r="L4115" i="1"/>
  <c r="K4115" i="1"/>
  <c r="J4115" i="1"/>
  <c r="AJ4114" i="1"/>
  <c r="AI4114" i="1"/>
  <c r="AG4114" i="1"/>
  <c r="AC4114" i="1"/>
  <c r="Y4114" i="1"/>
  <c r="X4114" i="1"/>
  <c r="U4114" i="1"/>
  <c r="S4114" i="1"/>
  <c r="R4114" i="1"/>
  <c r="Q4114" i="1"/>
  <c r="P4114" i="1"/>
  <c r="O4114" i="1"/>
  <c r="N4114" i="1"/>
  <c r="M4114" i="1"/>
  <c r="L4114" i="1"/>
  <c r="K4114" i="1"/>
  <c r="J4114" i="1"/>
  <c r="AJ4113" i="1"/>
  <c r="AI4113" i="1" s="1"/>
  <c r="AG4113" i="1"/>
  <c r="AH4113" i="1" s="1"/>
  <c r="AC4113" i="1"/>
  <c r="X4113" i="1"/>
  <c r="Y4113" i="1" s="1"/>
  <c r="U4113" i="1"/>
  <c r="S4113" i="1"/>
  <c r="R4113" i="1"/>
  <c r="Q4113" i="1"/>
  <c r="P4113" i="1"/>
  <c r="O4113" i="1"/>
  <c r="N4113" i="1"/>
  <c r="M4113" i="1"/>
  <c r="L4113" i="1"/>
  <c r="K4113" i="1"/>
  <c r="J4113" i="1"/>
  <c r="AJ4112" i="1"/>
  <c r="AI4112" i="1"/>
  <c r="AG4112" i="1"/>
  <c r="AC4112" i="1"/>
  <c r="Y4112" i="1"/>
  <c r="X4112" i="1"/>
  <c r="U4112" i="1"/>
  <c r="S4112" i="1"/>
  <c r="R4112" i="1"/>
  <c r="Q4112" i="1"/>
  <c r="P4112" i="1"/>
  <c r="O4112" i="1"/>
  <c r="N4112" i="1"/>
  <c r="M4112" i="1"/>
  <c r="L4112" i="1"/>
  <c r="K4112" i="1"/>
  <c r="J4112" i="1"/>
  <c r="AJ4111" i="1"/>
  <c r="AI4111" i="1" s="1"/>
  <c r="Z4111" i="1" s="1"/>
  <c r="AD4111" i="1" s="1"/>
  <c r="AG4111" i="1"/>
  <c r="AC4111" i="1"/>
  <c r="X4111" i="1"/>
  <c r="Y4111" i="1" s="1"/>
  <c r="U4111" i="1"/>
  <c r="S4111" i="1"/>
  <c r="R4111" i="1"/>
  <c r="Q4111" i="1"/>
  <c r="P4111" i="1"/>
  <c r="O4111" i="1"/>
  <c r="N4111" i="1"/>
  <c r="M4111" i="1"/>
  <c r="L4111" i="1"/>
  <c r="K4111" i="1"/>
  <c r="J4111" i="1"/>
  <c r="AJ4110" i="1"/>
  <c r="AI4110" i="1"/>
  <c r="AG4110" i="1"/>
  <c r="AC4110" i="1"/>
  <c r="Y4110" i="1"/>
  <c r="X4110" i="1"/>
  <c r="U4110" i="1"/>
  <c r="S4110" i="1"/>
  <c r="R4110" i="1"/>
  <c r="Q4110" i="1"/>
  <c r="P4110" i="1"/>
  <c r="O4110" i="1"/>
  <c r="N4110" i="1"/>
  <c r="M4110" i="1"/>
  <c r="L4110" i="1"/>
  <c r="K4110" i="1"/>
  <c r="J4110" i="1"/>
  <c r="AJ4109" i="1"/>
  <c r="AI4109" i="1" s="1"/>
  <c r="AG4109" i="1"/>
  <c r="AC4109" i="1"/>
  <c r="X4109" i="1"/>
  <c r="Y4109" i="1" s="1"/>
  <c r="U4109" i="1"/>
  <c r="S4109" i="1"/>
  <c r="R4109" i="1"/>
  <c r="Q4109" i="1"/>
  <c r="P4109" i="1"/>
  <c r="O4109" i="1"/>
  <c r="N4109" i="1"/>
  <c r="M4109" i="1"/>
  <c r="L4109" i="1"/>
  <c r="K4109" i="1"/>
  <c r="J4109" i="1"/>
  <c r="AJ4108" i="1"/>
  <c r="AI4108" i="1"/>
  <c r="AG4108" i="1"/>
  <c r="AC4108" i="1"/>
  <c r="Y4108" i="1"/>
  <c r="X4108" i="1"/>
  <c r="U4108" i="1"/>
  <c r="S4108" i="1"/>
  <c r="R4108" i="1"/>
  <c r="Q4108" i="1"/>
  <c r="P4108" i="1"/>
  <c r="O4108" i="1"/>
  <c r="N4108" i="1"/>
  <c r="M4108" i="1"/>
  <c r="L4108" i="1"/>
  <c r="K4108" i="1"/>
  <c r="J4108" i="1"/>
  <c r="AJ4107" i="1"/>
  <c r="AI4107" i="1" s="1"/>
  <c r="AG4107" i="1"/>
  <c r="AC4107" i="1"/>
  <c r="X4107" i="1"/>
  <c r="Y4107" i="1" s="1"/>
  <c r="W4107" i="1"/>
  <c r="U4107" i="1"/>
  <c r="S4107" i="1"/>
  <c r="R4107" i="1"/>
  <c r="Q4107" i="1"/>
  <c r="P4107" i="1"/>
  <c r="O4107" i="1"/>
  <c r="N4107" i="1"/>
  <c r="M4107" i="1"/>
  <c r="L4107" i="1"/>
  <c r="K4107" i="1"/>
  <c r="J4107" i="1"/>
  <c r="AJ4106" i="1"/>
  <c r="AI4106" i="1" s="1"/>
  <c r="AG4106" i="1"/>
  <c r="AF4106" i="1"/>
  <c r="AC4106" i="1"/>
  <c r="AE4106" i="1" s="1"/>
  <c r="Z4106" i="1"/>
  <c r="AD4106" i="1" s="1"/>
  <c r="Y4106" i="1"/>
  <c r="X4106" i="1"/>
  <c r="W4106" i="1"/>
  <c r="U4106" i="1"/>
  <c r="S4106" i="1"/>
  <c r="R4106" i="1"/>
  <c r="Q4106" i="1"/>
  <c r="P4106" i="1"/>
  <c r="O4106" i="1"/>
  <c r="N4106" i="1"/>
  <c r="M4106" i="1"/>
  <c r="L4106" i="1"/>
  <c r="K4106" i="1"/>
  <c r="J4106" i="1"/>
  <c r="AJ4105" i="1"/>
  <c r="AI4105" i="1"/>
  <c r="AG4105" i="1"/>
  <c r="AC4105" i="1"/>
  <c r="Y4105" i="1"/>
  <c r="X4105" i="1"/>
  <c r="W4105" i="1"/>
  <c r="U4105" i="1"/>
  <c r="S4105" i="1"/>
  <c r="R4105" i="1"/>
  <c r="Q4105" i="1"/>
  <c r="P4105" i="1"/>
  <c r="O4105" i="1"/>
  <c r="N4105" i="1"/>
  <c r="M4105" i="1"/>
  <c r="L4105" i="1"/>
  <c r="K4105" i="1"/>
  <c r="J4105" i="1"/>
  <c r="AJ4104" i="1"/>
  <c r="AI4104" i="1"/>
  <c r="Z4104" i="1" s="1"/>
  <c r="AH4104" i="1"/>
  <c r="AG4104" i="1"/>
  <c r="AD4104" i="1"/>
  <c r="AE4104" i="1" s="1"/>
  <c r="AF4104" i="1" s="1"/>
  <c r="AC4104" i="1"/>
  <c r="X4104" i="1"/>
  <c r="Y4104" i="1" s="1"/>
  <c r="W4104" i="1"/>
  <c r="U4104" i="1"/>
  <c r="S4104" i="1"/>
  <c r="R4104" i="1"/>
  <c r="Q4104" i="1"/>
  <c r="P4104" i="1"/>
  <c r="O4104" i="1"/>
  <c r="N4104" i="1"/>
  <c r="M4104" i="1"/>
  <c r="L4104" i="1"/>
  <c r="K4104" i="1"/>
  <c r="J4104" i="1"/>
  <c r="AJ4103" i="1"/>
  <c r="AI4103" i="1" s="1"/>
  <c r="AG4103" i="1"/>
  <c r="AH4103" i="1" s="1"/>
  <c r="AC4103" i="1"/>
  <c r="X4103" i="1"/>
  <c r="Y4103" i="1" s="1"/>
  <c r="W4103" i="1"/>
  <c r="U4103" i="1"/>
  <c r="S4103" i="1"/>
  <c r="R4103" i="1"/>
  <c r="Q4103" i="1"/>
  <c r="P4103" i="1"/>
  <c r="O4103" i="1"/>
  <c r="N4103" i="1"/>
  <c r="M4103" i="1"/>
  <c r="L4103" i="1"/>
  <c r="K4103" i="1"/>
  <c r="J4103" i="1"/>
  <c r="AJ4102" i="1"/>
  <c r="AI4102" i="1" s="1"/>
  <c r="AG4102" i="1"/>
  <c r="AH4102" i="1" s="1"/>
  <c r="AF4102" i="1"/>
  <c r="AC4102" i="1"/>
  <c r="AE4102" i="1" s="1"/>
  <c r="Z4102" i="1"/>
  <c r="AD4102" i="1" s="1"/>
  <c r="Y4102" i="1"/>
  <c r="X4102" i="1"/>
  <c r="U4102" i="1"/>
  <c r="S4102" i="1"/>
  <c r="R4102" i="1"/>
  <c r="Q4102" i="1"/>
  <c r="P4102" i="1"/>
  <c r="O4102" i="1"/>
  <c r="N4102" i="1"/>
  <c r="M4102" i="1"/>
  <c r="L4102" i="1"/>
  <c r="K4102" i="1"/>
  <c r="J4102" i="1"/>
  <c r="AJ4101" i="1"/>
  <c r="AI4101" i="1"/>
  <c r="Z4101" i="1" s="1"/>
  <c r="AH4101" i="1"/>
  <c r="AG4101" i="1"/>
  <c r="AD4101" i="1"/>
  <c r="AE4101" i="1" s="1"/>
  <c r="AF4101" i="1" s="1"/>
  <c r="AC4101" i="1"/>
  <c r="X4101" i="1"/>
  <c r="Y4101" i="1" s="1"/>
  <c r="U4101" i="1"/>
  <c r="S4101" i="1"/>
  <c r="R4101" i="1"/>
  <c r="Q4101" i="1"/>
  <c r="P4101" i="1"/>
  <c r="O4101" i="1"/>
  <c r="N4101" i="1"/>
  <c r="M4101" i="1"/>
  <c r="L4101" i="1"/>
  <c r="K4101" i="1"/>
  <c r="J4101" i="1"/>
  <c r="AJ4100" i="1"/>
  <c r="AI4100" i="1" s="1"/>
  <c r="AG4100" i="1"/>
  <c r="AH4100" i="1" s="1"/>
  <c r="AF4100" i="1"/>
  <c r="AC4100" i="1"/>
  <c r="AE4100" i="1" s="1"/>
  <c r="Z4100" i="1"/>
  <c r="AD4100" i="1" s="1"/>
  <c r="Y4100" i="1"/>
  <c r="X4100" i="1"/>
  <c r="U4100" i="1"/>
  <c r="S4100" i="1"/>
  <c r="R4100" i="1"/>
  <c r="Q4100" i="1"/>
  <c r="P4100" i="1"/>
  <c r="O4100" i="1"/>
  <c r="N4100" i="1"/>
  <c r="M4100" i="1"/>
  <c r="L4100" i="1"/>
  <c r="K4100" i="1"/>
  <c r="J4100" i="1"/>
  <c r="AJ4099" i="1"/>
  <c r="AI4099" i="1"/>
  <c r="Z4099" i="1" s="1"/>
  <c r="AH4099" i="1"/>
  <c r="AG4099" i="1"/>
  <c r="AD4099" i="1"/>
  <c r="AE4099" i="1" s="1"/>
  <c r="AF4099" i="1" s="1"/>
  <c r="AC4099" i="1"/>
  <c r="X4099" i="1"/>
  <c r="Y4099" i="1" s="1"/>
  <c r="U4099" i="1"/>
  <c r="S4099" i="1"/>
  <c r="R4099" i="1"/>
  <c r="Q4099" i="1"/>
  <c r="P4099" i="1"/>
  <c r="O4099" i="1"/>
  <c r="N4099" i="1"/>
  <c r="M4099" i="1"/>
  <c r="L4099" i="1"/>
  <c r="K4099" i="1"/>
  <c r="J4099" i="1"/>
  <c r="AJ4098" i="1"/>
  <c r="AI4098" i="1" s="1"/>
  <c r="AG4098" i="1"/>
  <c r="AH4098" i="1" s="1"/>
  <c r="AF4098" i="1"/>
  <c r="AC4098" i="1"/>
  <c r="AE4098" i="1" s="1"/>
  <c r="Z4098" i="1"/>
  <c r="AD4098" i="1" s="1"/>
  <c r="Y4098" i="1"/>
  <c r="X4098" i="1"/>
  <c r="U4098" i="1"/>
  <c r="S4098" i="1"/>
  <c r="R4098" i="1"/>
  <c r="Q4098" i="1"/>
  <c r="P4098" i="1"/>
  <c r="O4098" i="1"/>
  <c r="N4098" i="1"/>
  <c r="M4098" i="1"/>
  <c r="L4098" i="1"/>
  <c r="K4098" i="1"/>
  <c r="J4098" i="1"/>
  <c r="AJ4097" i="1"/>
  <c r="AI4097" i="1"/>
  <c r="Z4097" i="1" s="1"/>
  <c r="AH4097" i="1"/>
  <c r="AG4097" i="1"/>
  <c r="AD4097" i="1"/>
  <c r="AE4097" i="1" s="1"/>
  <c r="AF4097" i="1" s="1"/>
  <c r="AC4097" i="1"/>
  <c r="X4097" i="1"/>
  <c r="Y4097" i="1" s="1"/>
  <c r="W4097" i="1"/>
  <c r="U4097" i="1"/>
  <c r="S4097" i="1"/>
  <c r="R4097" i="1"/>
  <c r="Q4097" i="1"/>
  <c r="P4097" i="1"/>
  <c r="O4097" i="1"/>
  <c r="N4097" i="1"/>
  <c r="M4097" i="1"/>
  <c r="L4097" i="1"/>
  <c r="K4097" i="1"/>
  <c r="J4097" i="1"/>
  <c r="AJ4096" i="1"/>
  <c r="AI4096" i="1" s="1"/>
  <c r="Z4096" i="1" s="1"/>
  <c r="AD4096" i="1" s="1"/>
  <c r="AG4096" i="1"/>
  <c r="AC4096" i="1"/>
  <c r="X4096" i="1"/>
  <c r="Y4096" i="1" s="1"/>
  <c r="W4096" i="1"/>
  <c r="U4096" i="1"/>
  <c r="S4096" i="1"/>
  <c r="R4096" i="1"/>
  <c r="Q4096" i="1"/>
  <c r="P4096" i="1"/>
  <c r="O4096" i="1"/>
  <c r="N4096" i="1"/>
  <c r="M4096" i="1"/>
  <c r="L4096" i="1"/>
  <c r="K4096" i="1"/>
  <c r="J4096" i="1"/>
  <c r="AJ4095" i="1"/>
  <c r="AI4095" i="1" s="1"/>
  <c r="Z4095" i="1" s="1"/>
  <c r="AD4095" i="1" s="1"/>
  <c r="AG4095" i="1"/>
  <c r="AC4095" i="1"/>
  <c r="Y4095" i="1"/>
  <c r="X4095" i="1"/>
  <c r="W4095" i="1"/>
  <c r="U4095" i="1"/>
  <c r="S4095" i="1"/>
  <c r="R4095" i="1"/>
  <c r="Q4095" i="1"/>
  <c r="P4095" i="1"/>
  <c r="O4095" i="1"/>
  <c r="N4095" i="1"/>
  <c r="M4095" i="1"/>
  <c r="L4095" i="1"/>
  <c r="K4095" i="1"/>
  <c r="J4095" i="1"/>
  <c r="AJ4094" i="1"/>
  <c r="AI4094" i="1"/>
  <c r="AG4094" i="1"/>
  <c r="AC4094" i="1"/>
  <c r="Y4094" i="1"/>
  <c r="X4094" i="1"/>
  <c r="U4094" i="1"/>
  <c r="S4094" i="1"/>
  <c r="R4094" i="1"/>
  <c r="Q4094" i="1"/>
  <c r="P4094" i="1"/>
  <c r="O4094" i="1"/>
  <c r="N4094" i="1"/>
  <c r="M4094" i="1"/>
  <c r="L4094" i="1"/>
  <c r="K4094" i="1"/>
  <c r="J4094" i="1"/>
  <c r="AJ4093" i="1"/>
  <c r="AI4093" i="1" s="1"/>
  <c r="AG4093" i="1"/>
  <c r="AC4093" i="1"/>
  <c r="X4093" i="1"/>
  <c r="Y4093" i="1" s="1"/>
  <c r="U4093" i="1"/>
  <c r="S4093" i="1"/>
  <c r="R4093" i="1"/>
  <c r="Q4093" i="1"/>
  <c r="P4093" i="1"/>
  <c r="O4093" i="1"/>
  <c r="N4093" i="1"/>
  <c r="M4093" i="1"/>
  <c r="L4093" i="1"/>
  <c r="K4093" i="1"/>
  <c r="J4093" i="1"/>
  <c r="AJ4092" i="1"/>
  <c r="AI4092" i="1"/>
  <c r="AG4092" i="1"/>
  <c r="AC4092" i="1"/>
  <c r="Y4092" i="1"/>
  <c r="X4092" i="1"/>
  <c r="U4092" i="1"/>
  <c r="S4092" i="1"/>
  <c r="R4092" i="1"/>
  <c r="Q4092" i="1"/>
  <c r="P4092" i="1"/>
  <c r="O4092" i="1"/>
  <c r="N4092" i="1"/>
  <c r="M4092" i="1"/>
  <c r="L4092" i="1"/>
  <c r="K4092" i="1"/>
  <c r="J4092" i="1"/>
  <c r="AJ4091" i="1"/>
  <c r="AI4091" i="1" s="1"/>
  <c r="AG4091" i="1"/>
  <c r="AC4091" i="1"/>
  <c r="X4091" i="1"/>
  <c r="Y4091" i="1" s="1"/>
  <c r="U4091" i="1"/>
  <c r="S4091" i="1"/>
  <c r="R4091" i="1"/>
  <c r="Q4091" i="1"/>
  <c r="P4091" i="1"/>
  <c r="O4091" i="1"/>
  <c r="N4091" i="1"/>
  <c r="M4091" i="1"/>
  <c r="L4091" i="1"/>
  <c r="K4091" i="1"/>
  <c r="J4091" i="1"/>
  <c r="AJ4090" i="1"/>
  <c r="AI4090" i="1"/>
  <c r="AG4090" i="1"/>
  <c r="AC4090" i="1"/>
  <c r="Y4090" i="1"/>
  <c r="X4090" i="1"/>
  <c r="U4090" i="1"/>
  <c r="S4090" i="1"/>
  <c r="R4090" i="1"/>
  <c r="Q4090" i="1"/>
  <c r="P4090" i="1"/>
  <c r="O4090" i="1"/>
  <c r="N4090" i="1"/>
  <c r="M4090" i="1"/>
  <c r="L4090" i="1"/>
  <c r="K4090" i="1"/>
  <c r="J4090" i="1"/>
  <c r="AJ4089" i="1"/>
  <c r="AI4089" i="1" s="1"/>
  <c r="AG4089" i="1"/>
  <c r="AH4089" i="1" s="1"/>
  <c r="AC4089" i="1"/>
  <c r="X4089" i="1"/>
  <c r="Y4089" i="1" s="1"/>
  <c r="U4089" i="1"/>
  <c r="S4089" i="1"/>
  <c r="R4089" i="1"/>
  <c r="Q4089" i="1"/>
  <c r="P4089" i="1"/>
  <c r="O4089" i="1"/>
  <c r="N4089" i="1"/>
  <c r="M4089" i="1"/>
  <c r="L4089" i="1"/>
  <c r="K4089" i="1"/>
  <c r="J4089" i="1"/>
  <c r="AJ4088" i="1"/>
  <c r="AI4088" i="1"/>
  <c r="AG4088" i="1"/>
  <c r="AC4088" i="1"/>
  <c r="Y4088" i="1"/>
  <c r="X4088" i="1"/>
  <c r="U4088" i="1"/>
  <c r="S4088" i="1"/>
  <c r="R4088" i="1"/>
  <c r="Q4088" i="1"/>
  <c r="P4088" i="1"/>
  <c r="O4088" i="1"/>
  <c r="N4088" i="1"/>
  <c r="M4088" i="1"/>
  <c r="L4088" i="1"/>
  <c r="K4088" i="1"/>
  <c r="J4088" i="1"/>
  <c r="AJ4087" i="1"/>
  <c r="AI4087" i="1" s="1"/>
  <c r="Z4087" i="1" s="1"/>
  <c r="AD4087" i="1" s="1"/>
  <c r="AG4087" i="1"/>
  <c r="AC4087" i="1"/>
  <c r="X4087" i="1"/>
  <c r="Y4087" i="1" s="1"/>
  <c r="U4087" i="1"/>
  <c r="S4087" i="1"/>
  <c r="R4087" i="1"/>
  <c r="Q4087" i="1"/>
  <c r="P4087" i="1"/>
  <c r="O4087" i="1"/>
  <c r="N4087" i="1"/>
  <c r="M4087" i="1"/>
  <c r="L4087" i="1"/>
  <c r="K4087" i="1"/>
  <c r="J4087" i="1"/>
  <c r="AJ4086" i="1"/>
  <c r="AI4086" i="1"/>
  <c r="AG4086" i="1"/>
  <c r="AC4086" i="1"/>
  <c r="Y4086" i="1"/>
  <c r="X4086" i="1"/>
  <c r="U4086" i="1"/>
  <c r="S4086" i="1"/>
  <c r="R4086" i="1"/>
  <c r="Q4086" i="1"/>
  <c r="P4086" i="1"/>
  <c r="O4086" i="1"/>
  <c r="N4086" i="1"/>
  <c r="M4086" i="1"/>
  <c r="L4086" i="1"/>
  <c r="K4086" i="1"/>
  <c r="J4086" i="1"/>
  <c r="AJ4085" i="1"/>
  <c r="AI4085" i="1" s="1"/>
  <c r="AH4085" i="1"/>
  <c r="AG4085" i="1"/>
  <c r="AC4085" i="1"/>
  <c r="X4085" i="1"/>
  <c r="Y4085" i="1" s="1"/>
  <c r="U4085" i="1"/>
  <c r="S4085" i="1"/>
  <c r="R4085" i="1"/>
  <c r="Q4085" i="1"/>
  <c r="P4085" i="1"/>
  <c r="O4085" i="1"/>
  <c r="N4085" i="1"/>
  <c r="M4085" i="1"/>
  <c r="L4085" i="1"/>
  <c r="K4085" i="1"/>
  <c r="J4085" i="1"/>
  <c r="AJ4084" i="1"/>
  <c r="AI4084" i="1" s="1"/>
  <c r="AG4084" i="1"/>
  <c r="AC4084" i="1"/>
  <c r="Y4084" i="1"/>
  <c r="X4084" i="1"/>
  <c r="U4084" i="1"/>
  <c r="S4084" i="1"/>
  <c r="R4084" i="1"/>
  <c r="Q4084" i="1"/>
  <c r="P4084" i="1"/>
  <c r="O4084" i="1"/>
  <c r="N4084" i="1"/>
  <c r="M4084" i="1"/>
  <c r="L4084" i="1"/>
  <c r="K4084" i="1"/>
  <c r="J4084" i="1"/>
  <c r="AJ4083" i="1"/>
  <c r="AI4083" i="1" s="1"/>
  <c r="AG4083" i="1"/>
  <c r="AC4083" i="1"/>
  <c r="X4083" i="1"/>
  <c r="Y4083" i="1" s="1"/>
  <c r="U4083" i="1"/>
  <c r="S4083" i="1"/>
  <c r="R4083" i="1"/>
  <c r="Q4083" i="1"/>
  <c r="P4083" i="1"/>
  <c r="O4083" i="1"/>
  <c r="N4083" i="1"/>
  <c r="M4083" i="1"/>
  <c r="L4083" i="1"/>
  <c r="K4083" i="1"/>
  <c r="J4083" i="1"/>
  <c r="AJ4082" i="1"/>
  <c r="AI4082" i="1" s="1"/>
  <c r="AG4082" i="1"/>
  <c r="AC4082" i="1"/>
  <c r="Y4082" i="1"/>
  <c r="X4082" i="1"/>
  <c r="U4082" i="1"/>
  <c r="S4082" i="1"/>
  <c r="R4082" i="1"/>
  <c r="Q4082" i="1"/>
  <c r="P4082" i="1"/>
  <c r="O4082" i="1"/>
  <c r="N4082" i="1"/>
  <c r="M4082" i="1"/>
  <c r="L4082" i="1"/>
  <c r="K4082" i="1"/>
  <c r="J4082" i="1"/>
  <c r="AJ4081" i="1"/>
  <c r="AI4081" i="1" s="1"/>
  <c r="Z4081" i="1" s="1"/>
  <c r="AG4081" i="1"/>
  <c r="AD4081" i="1"/>
  <c r="AC4081" i="1"/>
  <c r="X4081" i="1"/>
  <c r="Y4081" i="1" s="1"/>
  <c r="U4081" i="1"/>
  <c r="S4081" i="1"/>
  <c r="R4081" i="1"/>
  <c r="Q4081" i="1"/>
  <c r="P4081" i="1"/>
  <c r="O4081" i="1"/>
  <c r="N4081" i="1"/>
  <c r="M4081" i="1"/>
  <c r="L4081" i="1"/>
  <c r="K4081" i="1"/>
  <c r="J4081" i="1"/>
  <c r="AJ4080" i="1"/>
  <c r="AI4080" i="1" s="1"/>
  <c r="AH4080" i="1" s="1"/>
  <c r="AG4080" i="1"/>
  <c r="AC4080" i="1"/>
  <c r="Z4080" i="1"/>
  <c r="AD4080" i="1" s="1"/>
  <c r="AE4080" i="1" s="1"/>
  <c r="AF4080" i="1" s="1"/>
  <c r="Y4080" i="1"/>
  <c r="X4080" i="1"/>
  <c r="U4080" i="1"/>
  <c r="S4080" i="1"/>
  <c r="R4080" i="1"/>
  <c r="Q4080" i="1"/>
  <c r="P4080" i="1"/>
  <c r="O4080" i="1"/>
  <c r="N4080" i="1"/>
  <c r="M4080" i="1"/>
  <c r="L4080" i="1"/>
  <c r="K4080" i="1"/>
  <c r="J4080" i="1"/>
  <c r="AJ4079" i="1"/>
  <c r="AI4079" i="1" s="1"/>
  <c r="Z4079" i="1" s="1"/>
  <c r="AG4079" i="1"/>
  <c r="AH4079" i="1" s="1"/>
  <c r="AD4079" i="1"/>
  <c r="AC4079" i="1"/>
  <c r="X4079" i="1"/>
  <c r="Y4079" i="1" s="1"/>
  <c r="U4079" i="1"/>
  <c r="S4079" i="1"/>
  <c r="R4079" i="1"/>
  <c r="Q4079" i="1"/>
  <c r="P4079" i="1"/>
  <c r="O4079" i="1"/>
  <c r="N4079" i="1"/>
  <c r="M4079" i="1"/>
  <c r="L4079" i="1"/>
  <c r="K4079" i="1"/>
  <c r="J4079" i="1"/>
  <c r="AJ4078" i="1"/>
  <c r="AI4078" i="1"/>
  <c r="AG4078" i="1"/>
  <c r="AC4078" i="1"/>
  <c r="Y4078" i="1"/>
  <c r="X4078" i="1"/>
  <c r="U4078" i="1"/>
  <c r="S4078" i="1"/>
  <c r="R4078" i="1"/>
  <c r="Q4078" i="1"/>
  <c r="P4078" i="1"/>
  <c r="O4078" i="1"/>
  <c r="N4078" i="1"/>
  <c r="M4078" i="1"/>
  <c r="L4078" i="1"/>
  <c r="K4078" i="1"/>
  <c r="J4078" i="1"/>
  <c r="AJ4077" i="1"/>
  <c r="AI4077" i="1" s="1"/>
  <c r="AH4077" i="1"/>
  <c r="AG4077" i="1"/>
  <c r="AC4077" i="1"/>
  <c r="X4077" i="1"/>
  <c r="Y4077" i="1" s="1"/>
  <c r="U4077" i="1"/>
  <c r="S4077" i="1"/>
  <c r="R4077" i="1"/>
  <c r="Q4077" i="1"/>
  <c r="P4077" i="1"/>
  <c r="O4077" i="1"/>
  <c r="N4077" i="1"/>
  <c r="M4077" i="1"/>
  <c r="L4077" i="1"/>
  <c r="K4077" i="1"/>
  <c r="J4077" i="1"/>
  <c r="AJ4076" i="1"/>
  <c r="AI4076" i="1" s="1"/>
  <c r="AG4076" i="1"/>
  <c r="AC4076" i="1"/>
  <c r="Y4076" i="1"/>
  <c r="X4076" i="1"/>
  <c r="U4076" i="1"/>
  <c r="S4076" i="1"/>
  <c r="R4076" i="1"/>
  <c r="Q4076" i="1"/>
  <c r="P4076" i="1"/>
  <c r="O4076" i="1"/>
  <c r="N4076" i="1"/>
  <c r="M4076" i="1"/>
  <c r="L4076" i="1"/>
  <c r="K4076" i="1"/>
  <c r="J4076" i="1"/>
  <c r="AJ4075" i="1"/>
  <c r="AI4075" i="1" s="1"/>
  <c r="AG4075" i="1"/>
  <c r="AC4075" i="1"/>
  <c r="X4075" i="1"/>
  <c r="Y4075" i="1" s="1"/>
  <c r="U4075" i="1"/>
  <c r="S4075" i="1"/>
  <c r="R4075" i="1"/>
  <c r="Q4075" i="1"/>
  <c r="P4075" i="1"/>
  <c r="O4075" i="1"/>
  <c r="N4075" i="1"/>
  <c r="M4075" i="1"/>
  <c r="L4075" i="1"/>
  <c r="K4075" i="1"/>
  <c r="J4075" i="1"/>
  <c r="AJ4074" i="1"/>
  <c r="AI4074" i="1" s="1"/>
  <c r="AG4074" i="1"/>
  <c r="AC4074" i="1"/>
  <c r="Y4074" i="1"/>
  <c r="X4074" i="1"/>
  <c r="U4074" i="1"/>
  <c r="S4074" i="1"/>
  <c r="R4074" i="1"/>
  <c r="Q4074" i="1"/>
  <c r="P4074" i="1"/>
  <c r="O4074" i="1"/>
  <c r="N4074" i="1"/>
  <c r="M4074" i="1"/>
  <c r="L4074" i="1"/>
  <c r="K4074" i="1"/>
  <c r="J4074" i="1"/>
  <c r="AJ4073" i="1"/>
  <c r="AI4073" i="1" s="1"/>
  <c r="Z4073" i="1" s="1"/>
  <c r="AG4073" i="1"/>
  <c r="AD4073" i="1"/>
  <c r="AC4073" i="1"/>
  <c r="X4073" i="1"/>
  <c r="Y4073" i="1" s="1"/>
  <c r="U4073" i="1"/>
  <c r="S4073" i="1"/>
  <c r="R4073" i="1"/>
  <c r="Q4073" i="1"/>
  <c r="P4073" i="1"/>
  <c r="O4073" i="1"/>
  <c r="N4073" i="1"/>
  <c r="M4073" i="1"/>
  <c r="L4073" i="1"/>
  <c r="K4073" i="1"/>
  <c r="J4073" i="1"/>
  <c r="AJ4072" i="1"/>
  <c r="AI4072" i="1" s="1"/>
  <c r="AH4072" i="1" s="1"/>
  <c r="AG4072" i="1"/>
  <c r="AC4072" i="1"/>
  <c r="Y4072" i="1"/>
  <c r="X4072" i="1"/>
  <c r="U4072" i="1"/>
  <c r="S4072" i="1"/>
  <c r="R4072" i="1"/>
  <c r="Q4072" i="1"/>
  <c r="P4072" i="1"/>
  <c r="O4072" i="1"/>
  <c r="N4072" i="1"/>
  <c r="M4072" i="1"/>
  <c r="L4072" i="1"/>
  <c r="K4072" i="1"/>
  <c r="J4072" i="1"/>
  <c r="AJ4071" i="1"/>
  <c r="AI4071" i="1" s="1"/>
  <c r="Z4071" i="1" s="1"/>
  <c r="AG4071" i="1"/>
  <c r="AH4071" i="1" s="1"/>
  <c r="AD4071" i="1"/>
  <c r="AC4071" i="1"/>
  <c r="X4071" i="1"/>
  <c r="Y4071" i="1" s="1"/>
  <c r="U4071" i="1"/>
  <c r="S4071" i="1"/>
  <c r="R4071" i="1"/>
  <c r="Q4071" i="1"/>
  <c r="P4071" i="1"/>
  <c r="O4071" i="1"/>
  <c r="N4071" i="1"/>
  <c r="M4071" i="1"/>
  <c r="L4071" i="1"/>
  <c r="K4071" i="1"/>
  <c r="J4071" i="1"/>
  <c r="AJ4070" i="1"/>
  <c r="AI4070" i="1"/>
  <c r="AG4070" i="1"/>
  <c r="AC4070" i="1"/>
  <c r="Y4070" i="1"/>
  <c r="X4070" i="1"/>
  <c r="U4070" i="1"/>
  <c r="S4070" i="1"/>
  <c r="R4070" i="1"/>
  <c r="Q4070" i="1"/>
  <c r="P4070" i="1"/>
  <c r="O4070" i="1"/>
  <c r="N4070" i="1"/>
  <c r="M4070" i="1"/>
  <c r="L4070" i="1"/>
  <c r="K4070" i="1"/>
  <c r="J4070" i="1"/>
  <c r="AJ4069" i="1"/>
  <c r="AI4069" i="1" s="1"/>
  <c r="AH4069" i="1"/>
  <c r="AG4069" i="1"/>
  <c r="AC4069" i="1"/>
  <c r="X4069" i="1"/>
  <c r="Y4069" i="1" s="1"/>
  <c r="U4069" i="1"/>
  <c r="S4069" i="1"/>
  <c r="R4069" i="1"/>
  <c r="Q4069" i="1"/>
  <c r="P4069" i="1"/>
  <c r="O4069" i="1"/>
  <c r="N4069" i="1"/>
  <c r="M4069" i="1"/>
  <c r="L4069" i="1"/>
  <c r="K4069" i="1"/>
  <c r="J4069" i="1"/>
  <c r="AJ4068" i="1"/>
  <c r="AI4068" i="1" s="1"/>
  <c r="AG4068" i="1"/>
  <c r="AC4068" i="1"/>
  <c r="Y4068" i="1"/>
  <c r="X4068" i="1"/>
  <c r="U4068" i="1"/>
  <c r="S4068" i="1"/>
  <c r="R4068" i="1"/>
  <c r="Q4068" i="1"/>
  <c r="P4068" i="1"/>
  <c r="O4068" i="1"/>
  <c r="N4068" i="1"/>
  <c r="M4068" i="1"/>
  <c r="L4068" i="1"/>
  <c r="K4068" i="1"/>
  <c r="J4068" i="1"/>
  <c r="AJ4067" i="1"/>
  <c r="AI4067" i="1" s="1"/>
  <c r="AG4067" i="1"/>
  <c r="AC4067" i="1"/>
  <c r="X4067" i="1"/>
  <c r="Y4067" i="1" s="1"/>
  <c r="U4067" i="1"/>
  <c r="S4067" i="1"/>
  <c r="R4067" i="1"/>
  <c r="Q4067" i="1"/>
  <c r="P4067" i="1"/>
  <c r="O4067" i="1"/>
  <c r="N4067" i="1"/>
  <c r="M4067" i="1"/>
  <c r="L4067" i="1"/>
  <c r="K4067" i="1"/>
  <c r="J4067" i="1"/>
  <c r="AJ4066" i="1"/>
  <c r="AI4066" i="1" s="1"/>
  <c r="AG4066" i="1"/>
  <c r="AC4066" i="1"/>
  <c r="Y4066" i="1"/>
  <c r="X4066" i="1"/>
  <c r="W4066" i="1"/>
  <c r="U4066" i="1"/>
  <c r="S4066" i="1"/>
  <c r="R4066" i="1"/>
  <c r="Q4066" i="1"/>
  <c r="P4066" i="1"/>
  <c r="O4066" i="1"/>
  <c r="N4066" i="1"/>
  <c r="M4066" i="1"/>
  <c r="L4066" i="1"/>
  <c r="K4066" i="1"/>
  <c r="J4066" i="1"/>
  <c r="AJ4065" i="1"/>
  <c r="AI4065" i="1"/>
  <c r="AH4065" i="1"/>
  <c r="AG4065" i="1"/>
  <c r="AC4065" i="1"/>
  <c r="Y4065" i="1"/>
  <c r="X4065" i="1"/>
  <c r="W4065" i="1"/>
  <c r="U4065" i="1"/>
  <c r="S4065" i="1"/>
  <c r="R4065" i="1"/>
  <c r="Q4065" i="1"/>
  <c r="P4065" i="1"/>
  <c r="O4065" i="1"/>
  <c r="N4065" i="1"/>
  <c r="M4065" i="1"/>
  <c r="L4065" i="1"/>
  <c r="K4065" i="1"/>
  <c r="J4065" i="1"/>
  <c r="AJ4064" i="1"/>
  <c r="AI4064" i="1" s="1"/>
  <c r="AH4064" i="1"/>
  <c r="AG4064" i="1"/>
  <c r="AC4064" i="1"/>
  <c r="Z4064" i="1"/>
  <c r="AD4064" i="1" s="1"/>
  <c r="X4064" i="1"/>
  <c r="Y4064" i="1" s="1"/>
  <c r="W4064" i="1"/>
  <c r="U4064" i="1"/>
  <c r="S4064" i="1"/>
  <c r="R4064" i="1"/>
  <c r="Q4064" i="1"/>
  <c r="P4064" i="1"/>
  <c r="O4064" i="1"/>
  <c r="N4064" i="1"/>
  <c r="M4064" i="1"/>
  <c r="L4064" i="1"/>
  <c r="K4064" i="1"/>
  <c r="J4064" i="1"/>
  <c r="AJ4063" i="1"/>
  <c r="AI4063" i="1" s="1"/>
  <c r="AG4063" i="1"/>
  <c r="AC4063" i="1"/>
  <c r="Z4063" i="1"/>
  <c r="AD4063" i="1" s="1"/>
  <c r="AE4063" i="1" s="1"/>
  <c r="AF4063" i="1" s="1"/>
  <c r="Y4063" i="1"/>
  <c r="X4063" i="1"/>
  <c r="U4063" i="1"/>
  <c r="S4063" i="1"/>
  <c r="R4063" i="1"/>
  <c r="Q4063" i="1"/>
  <c r="P4063" i="1"/>
  <c r="O4063" i="1"/>
  <c r="N4063" i="1"/>
  <c r="M4063" i="1"/>
  <c r="L4063" i="1"/>
  <c r="K4063" i="1"/>
  <c r="J4063" i="1"/>
  <c r="AJ4062" i="1"/>
  <c r="AI4062" i="1"/>
  <c r="AH4062" i="1"/>
  <c r="AG4062" i="1"/>
  <c r="AC4062" i="1"/>
  <c r="Y4062" i="1"/>
  <c r="X4062" i="1"/>
  <c r="U4062" i="1"/>
  <c r="S4062" i="1"/>
  <c r="R4062" i="1"/>
  <c r="Q4062" i="1"/>
  <c r="P4062" i="1"/>
  <c r="O4062" i="1"/>
  <c r="N4062" i="1"/>
  <c r="M4062" i="1"/>
  <c r="L4062" i="1"/>
  <c r="K4062" i="1"/>
  <c r="J4062" i="1"/>
  <c r="AJ4061" i="1"/>
  <c r="AI4061" i="1" s="1"/>
  <c r="Z4061" i="1" s="1"/>
  <c r="AD4061" i="1" s="1"/>
  <c r="AE4061" i="1" s="1"/>
  <c r="AF4061" i="1" s="1"/>
  <c r="AG4061" i="1"/>
  <c r="AC4061" i="1"/>
  <c r="Y4061" i="1"/>
  <c r="X4061" i="1"/>
  <c r="U4061" i="1"/>
  <c r="S4061" i="1"/>
  <c r="R4061" i="1"/>
  <c r="Q4061" i="1"/>
  <c r="P4061" i="1"/>
  <c r="O4061" i="1"/>
  <c r="N4061" i="1"/>
  <c r="M4061" i="1"/>
  <c r="L4061" i="1"/>
  <c r="K4061" i="1"/>
  <c r="J4061" i="1"/>
  <c r="AJ4060" i="1"/>
  <c r="AI4060" i="1"/>
  <c r="AH4060" i="1"/>
  <c r="AG4060" i="1"/>
  <c r="AC4060" i="1"/>
  <c r="Y4060" i="1"/>
  <c r="X4060" i="1"/>
  <c r="U4060" i="1"/>
  <c r="S4060" i="1"/>
  <c r="R4060" i="1"/>
  <c r="Q4060" i="1"/>
  <c r="P4060" i="1"/>
  <c r="O4060" i="1"/>
  <c r="N4060" i="1"/>
  <c r="M4060" i="1"/>
  <c r="L4060" i="1"/>
  <c r="K4060" i="1"/>
  <c r="J4060" i="1"/>
  <c r="AJ4059" i="1"/>
  <c r="AI4059" i="1" s="1"/>
  <c r="Z4059" i="1" s="1"/>
  <c r="AD4059" i="1" s="1"/>
  <c r="AE4059" i="1" s="1"/>
  <c r="AF4059" i="1" s="1"/>
  <c r="AG4059" i="1"/>
  <c r="AH4059" i="1" s="1"/>
  <c r="AC4059" i="1"/>
  <c r="Y4059" i="1"/>
  <c r="X4059" i="1"/>
  <c r="U4059" i="1"/>
  <c r="S4059" i="1"/>
  <c r="R4059" i="1"/>
  <c r="Q4059" i="1"/>
  <c r="P4059" i="1"/>
  <c r="O4059" i="1"/>
  <c r="N4059" i="1"/>
  <c r="M4059" i="1"/>
  <c r="L4059" i="1"/>
  <c r="K4059" i="1"/>
  <c r="J4059" i="1"/>
  <c r="AJ4058" i="1"/>
  <c r="AI4058" i="1"/>
  <c r="AH4058" i="1"/>
  <c r="AG4058" i="1"/>
  <c r="AC4058" i="1"/>
  <c r="Y4058" i="1"/>
  <c r="X4058" i="1"/>
  <c r="V4058" i="1"/>
  <c r="U4058" i="1"/>
  <c r="S4058" i="1"/>
  <c r="R4058" i="1"/>
  <c r="Q4058" i="1"/>
  <c r="P4058" i="1"/>
  <c r="O4058" i="1"/>
  <c r="N4058" i="1"/>
  <c r="M4058" i="1"/>
  <c r="L4058" i="1"/>
  <c r="K4058" i="1"/>
  <c r="J4058" i="1"/>
  <c r="AJ4057" i="1"/>
  <c r="AI4057" i="1" s="1"/>
  <c r="AH4057" i="1"/>
  <c r="AG4057" i="1"/>
  <c r="AC4057" i="1"/>
  <c r="Z4057" i="1"/>
  <c r="AD4057" i="1" s="1"/>
  <c r="X4057" i="1"/>
  <c r="Y4057" i="1" s="1"/>
  <c r="U4057" i="1"/>
  <c r="S4057" i="1"/>
  <c r="R4057" i="1"/>
  <c r="Q4057" i="1"/>
  <c r="P4057" i="1"/>
  <c r="O4057" i="1"/>
  <c r="N4057" i="1"/>
  <c r="M4057" i="1"/>
  <c r="L4057" i="1"/>
  <c r="K4057" i="1"/>
  <c r="J4057" i="1"/>
  <c r="AJ4056" i="1"/>
  <c r="AI4056" i="1" s="1"/>
  <c r="Z4056" i="1" s="1"/>
  <c r="AD4056" i="1" s="1"/>
  <c r="AE4056" i="1" s="1"/>
  <c r="AF4056" i="1" s="1"/>
  <c r="AG4056" i="1"/>
  <c r="AC4056" i="1"/>
  <c r="X4056" i="1"/>
  <c r="Y4056" i="1" s="1"/>
  <c r="U4056" i="1"/>
  <c r="S4056" i="1"/>
  <c r="R4056" i="1"/>
  <c r="Q4056" i="1"/>
  <c r="P4056" i="1"/>
  <c r="O4056" i="1"/>
  <c r="N4056" i="1"/>
  <c r="M4056" i="1"/>
  <c r="L4056" i="1"/>
  <c r="K4056" i="1"/>
  <c r="J4056" i="1"/>
  <c r="AJ4055" i="1"/>
  <c r="AI4055" i="1" s="1"/>
  <c r="AG4055" i="1"/>
  <c r="AC4055" i="1"/>
  <c r="X4055" i="1"/>
  <c r="Y4055" i="1" s="1"/>
  <c r="U4055" i="1"/>
  <c r="S4055" i="1"/>
  <c r="R4055" i="1"/>
  <c r="Q4055" i="1"/>
  <c r="P4055" i="1"/>
  <c r="O4055" i="1"/>
  <c r="N4055" i="1"/>
  <c r="M4055" i="1"/>
  <c r="L4055" i="1"/>
  <c r="K4055" i="1"/>
  <c r="J4055" i="1"/>
  <c r="AJ4054" i="1"/>
  <c r="AI4054" i="1"/>
  <c r="AG4054" i="1"/>
  <c r="AC4054" i="1"/>
  <c r="Y4054" i="1"/>
  <c r="X4054" i="1"/>
  <c r="U4054" i="1"/>
  <c r="S4054" i="1"/>
  <c r="R4054" i="1"/>
  <c r="Q4054" i="1"/>
  <c r="P4054" i="1"/>
  <c r="O4054" i="1"/>
  <c r="N4054" i="1"/>
  <c r="M4054" i="1"/>
  <c r="L4054" i="1"/>
  <c r="K4054" i="1"/>
  <c r="J4054" i="1"/>
  <c r="AJ4053" i="1"/>
  <c r="AI4053" i="1" s="1"/>
  <c r="AH4053" i="1" s="1"/>
  <c r="AG4053" i="1"/>
  <c r="AC4053" i="1"/>
  <c r="X4053" i="1"/>
  <c r="Y4053" i="1" s="1"/>
  <c r="U4053" i="1"/>
  <c r="S4053" i="1"/>
  <c r="R4053" i="1"/>
  <c r="Q4053" i="1"/>
  <c r="P4053" i="1"/>
  <c r="O4053" i="1"/>
  <c r="N4053" i="1"/>
  <c r="M4053" i="1"/>
  <c r="L4053" i="1"/>
  <c r="K4053" i="1"/>
  <c r="J4053" i="1"/>
  <c r="AJ4052" i="1"/>
  <c r="AI4052" i="1" s="1"/>
  <c r="AH4052" i="1" s="1"/>
  <c r="AG4052" i="1"/>
  <c r="AF4052" i="1"/>
  <c r="AC4052" i="1"/>
  <c r="Z4052" i="1"/>
  <c r="AD4052" i="1" s="1"/>
  <c r="AE4052" i="1" s="1"/>
  <c r="Y4052" i="1"/>
  <c r="X4052" i="1"/>
  <c r="U4052" i="1"/>
  <c r="S4052" i="1"/>
  <c r="R4052" i="1"/>
  <c r="Q4052" i="1"/>
  <c r="P4052" i="1"/>
  <c r="O4052" i="1"/>
  <c r="N4052" i="1"/>
  <c r="M4052" i="1"/>
  <c r="L4052" i="1"/>
  <c r="K4052" i="1"/>
  <c r="J4052" i="1"/>
  <c r="AJ4051" i="1"/>
  <c r="AI4051" i="1" s="1"/>
  <c r="AG4051" i="1"/>
  <c r="AH4051" i="1" s="1"/>
  <c r="AC4051" i="1"/>
  <c r="Z4051" i="1"/>
  <c r="AD4051" i="1" s="1"/>
  <c r="X4051" i="1"/>
  <c r="Y4051" i="1" s="1"/>
  <c r="U4051" i="1"/>
  <c r="S4051" i="1"/>
  <c r="R4051" i="1"/>
  <c r="Q4051" i="1"/>
  <c r="P4051" i="1"/>
  <c r="O4051" i="1"/>
  <c r="N4051" i="1"/>
  <c r="M4051" i="1"/>
  <c r="L4051" i="1"/>
  <c r="K4051" i="1"/>
  <c r="J4051" i="1"/>
  <c r="AJ4050" i="1"/>
  <c r="AI4050" i="1" s="1"/>
  <c r="AG4050" i="1"/>
  <c r="AC4050" i="1"/>
  <c r="Y4050" i="1"/>
  <c r="X4050" i="1"/>
  <c r="U4050" i="1"/>
  <c r="S4050" i="1"/>
  <c r="R4050" i="1"/>
  <c r="Q4050" i="1"/>
  <c r="P4050" i="1"/>
  <c r="O4050" i="1"/>
  <c r="N4050" i="1"/>
  <c r="M4050" i="1"/>
  <c r="L4050" i="1"/>
  <c r="K4050" i="1"/>
  <c r="J4050" i="1"/>
  <c r="AJ4049" i="1"/>
  <c r="AI4049" i="1" s="1"/>
  <c r="AH4049" i="1"/>
  <c r="AG4049" i="1"/>
  <c r="AC4049" i="1"/>
  <c r="AE4049" i="1" s="1"/>
  <c r="AF4049" i="1" s="1"/>
  <c r="Z4049" i="1"/>
  <c r="AD4049" i="1" s="1"/>
  <c r="X4049" i="1"/>
  <c r="Y4049" i="1" s="1"/>
  <c r="U4049" i="1"/>
  <c r="S4049" i="1"/>
  <c r="R4049" i="1"/>
  <c r="Q4049" i="1"/>
  <c r="P4049" i="1"/>
  <c r="O4049" i="1"/>
  <c r="N4049" i="1"/>
  <c r="M4049" i="1"/>
  <c r="L4049" i="1"/>
  <c r="K4049" i="1"/>
  <c r="J4049" i="1"/>
  <c r="AJ4048" i="1"/>
  <c r="AI4048" i="1" s="1"/>
  <c r="AH4048" i="1"/>
  <c r="AG4048" i="1"/>
  <c r="AC4048" i="1"/>
  <c r="X4048" i="1"/>
  <c r="Y4048" i="1" s="1"/>
  <c r="U4048" i="1"/>
  <c r="S4048" i="1"/>
  <c r="R4048" i="1"/>
  <c r="Q4048" i="1"/>
  <c r="P4048" i="1"/>
  <c r="O4048" i="1"/>
  <c r="N4048" i="1"/>
  <c r="M4048" i="1"/>
  <c r="L4048" i="1"/>
  <c r="K4048" i="1"/>
  <c r="J4048" i="1"/>
  <c r="AJ4047" i="1"/>
  <c r="AI4047" i="1" s="1"/>
  <c r="AG4047" i="1"/>
  <c r="AC4047" i="1"/>
  <c r="X4047" i="1"/>
  <c r="Y4047" i="1" s="1"/>
  <c r="U4047" i="1"/>
  <c r="S4047" i="1"/>
  <c r="R4047" i="1"/>
  <c r="Q4047" i="1"/>
  <c r="P4047" i="1"/>
  <c r="O4047" i="1"/>
  <c r="N4047" i="1"/>
  <c r="M4047" i="1"/>
  <c r="L4047" i="1"/>
  <c r="K4047" i="1"/>
  <c r="J4047" i="1"/>
  <c r="AJ4046" i="1"/>
  <c r="AI4046" i="1"/>
  <c r="AG4046" i="1"/>
  <c r="AC4046" i="1"/>
  <c r="Y4046" i="1"/>
  <c r="X4046" i="1"/>
  <c r="U4046" i="1"/>
  <c r="S4046" i="1"/>
  <c r="R4046" i="1"/>
  <c r="Q4046" i="1"/>
  <c r="P4046" i="1"/>
  <c r="O4046" i="1"/>
  <c r="N4046" i="1"/>
  <c r="M4046" i="1"/>
  <c r="L4046" i="1"/>
  <c r="K4046" i="1"/>
  <c r="J4046" i="1"/>
  <c r="AJ4045" i="1"/>
  <c r="AI4045" i="1" s="1"/>
  <c r="AH4045" i="1" s="1"/>
  <c r="AG4045" i="1"/>
  <c r="AC4045" i="1"/>
  <c r="X4045" i="1"/>
  <c r="Y4045" i="1" s="1"/>
  <c r="U4045" i="1"/>
  <c r="S4045" i="1"/>
  <c r="R4045" i="1"/>
  <c r="Q4045" i="1"/>
  <c r="P4045" i="1"/>
  <c r="O4045" i="1"/>
  <c r="N4045" i="1"/>
  <c r="M4045" i="1"/>
  <c r="L4045" i="1"/>
  <c r="K4045" i="1"/>
  <c r="J4045" i="1"/>
  <c r="AJ4044" i="1"/>
  <c r="AI4044" i="1" s="1"/>
  <c r="AH4044" i="1" s="1"/>
  <c r="AG4044" i="1"/>
  <c r="AC4044" i="1"/>
  <c r="Z4044" i="1"/>
  <c r="AD4044" i="1" s="1"/>
  <c r="AE4044" i="1" s="1"/>
  <c r="AF4044" i="1" s="1"/>
  <c r="Y4044" i="1"/>
  <c r="X4044" i="1"/>
  <c r="U4044" i="1"/>
  <c r="S4044" i="1"/>
  <c r="R4044" i="1"/>
  <c r="Q4044" i="1"/>
  <c r="P4044" i="1"/>
  <c r="O4044" i="1"/>
  <c r="N4044" i="1"/>
  <c r="M4044" i="1"/>
  <c r="L4044" i="1"/>
  <c r="K4044" i="1"/>
  <c r="J4044" i="1"/>
  <c r="AJ4043" i="1"/>
  <c r="AI4043" i="1" s="1"/>
  <c r="AG4043" i="1"/>
  <c r="AH4043" i="1" s="1"/>
  <c r="AC4043" i="1"/>
  <c r="Z4043" i="1"/>
  <c r="AD4043" i="1" s="1"/>
  <c r="X4043" i="1"/>
  <c r="Y4043" i="1" s="1"/>
  <c r="U4043" i="1"/>
  <c r="S4043" i="1"/>
  <c r="R4043" i="1"/>
  <c r="Q4043" i="1"/>
  <c r="P4043" i="1"/>
  <c r="O4043" i="1"/>
  <c r="N4043" i="1"/>
  <c r="M4043" i="1"/>
  <c r="L4043" i="1"/>
  <c r="K4043" i="1"/>
  <c r="J4043" i="1"/>
  <c r="AJ4042" i="1"/>
  <c r="AI4042" i="1" s="1"/>
  <c r="AG4042" i="1"/>
  <c r="AC4042" i="1"/>
  <c r="Y4042" i="1"/>
  <c r="X4042" i="1"/>
  <c r="U4042" i="1"/>
  <c r="S4042" i="1"/>
  <c r="R4042" i="1"/>
  <c r="Q4042" i="1"/>
  <c r="P4042" i="1"/>
  <c r="O4042" i="1"/>
  <c r="N4042" i="1"/>
  <c r="M4042" i="1"/>
  <c r="L4042" i="1"/>
  <c r="K4042" i="1"/>
  <c r="J4042" i="1"/>
  <c r="X4041" i="1"/>
  <c r="Y4041" i="1" s="1"/>
  <c r="Z4041" i="1" s="1"/>
  <c r="AJ4040" i="1"/>
  <c r="AI4040" i="1" s="1"/>
  <c r="AG4040" i="1"/>
  <c r="AC4040" i="1"/>
  <c r="Y4040" i="1"/>
  <c r="X4040" i="1"/>
  <c r="U4040" i="1"/>
  <c r="S4040" i="1"/>
  <c r="R4040" i="1"/>
  <c r="Q4040" i="1"/>
  <c r="P4040" i="1"/>
  <c r="O4040" i="1"/>
  <c r="N4040" i="1"/>
  <c r="M4040" i="1"/>
  <c r="L4040" i="1"/>
  <c r="K4040" i="1"/>
  <c r="J4040" i="1"/>
  <c r="AJ4039" i="1"/>
  <c r="AI4039" i="1"/>
  <c r="AG4039" i="1"/>
  <c r="AH4039" i="1" s="1"/>
  <c r="AC4039" i="1"/>
  <c r="Y4039" i="1"/>
  <c r="X4039" i="1"/>
  <c r="U4039" i="1"/>
  <c r="S4039" i="1"/>
  <c r="R4039" i="1"/>
  <c r="Q4039" i="1"/>
  <c r="P4039" i="1"/>
  <c r="O4039" i="1"/>
  <c r="N4039" i="1"/>
  <c r="M4039" i="1"/>
  <c r="L4039" i="1"/>
  <c r="K4039" i="1"/>
  <c r="J4039" i="1"/>
  <c r="AJ4038" i="1"/>
  <c r="AI4038" i="1" s="1"/>
  <c r="AG4038" i="1"/>
  <c r="AC4038" i="1"/>
  <c r="Y4038" i="1"/>
  <c r="X4038" i="1"/>
  <c r="U4038" i="1"/>
  <c r="S4038" i="1"/>
  <c r="R4038" i="1"/>
  <c r="Q4038" i="1"/>
  <c r="P4038" i="1"/>
  <c r="O4038" i="1"/>
  <c r="N4038" i="1"/>
  <c r="M4038" i="1"/>
  <c r="L4038" i="1"/>
  <c r="K4038" i="1"/>
  <c r="J4038" i="1"/>
  <c r="AJ4037" i="1"/>
  <c r="AI4037" i="1"/>
  <c r="AG4037" i="1"/>
  <c r="AH4037" i="1" s="1"/>
  <c r="AC4037" i="1"/>
  <c r="Y4037" i="1"/>
  <c r="X4037" i="1"/>
  <c r="U4037" i="1"/>
  <c r="S4037" i="1"/>
  <c r="R4037" i="1"/>
  <c r="Q4037" i="1"/>
  <c r="P4037" i="1"/>
  <c r="O4037" i="1"/>
  <c r="N4037" i="1"/>
  <c r="M4037" i="1"/>
  <c r="L4037" i="1"/>
  <c r="K4037" i="1"/>
  <c r="J4037" i="1"/>
  <c r="AJ4036" i="1"/>
  <c r="AI4036" i="1" s="1"/>
  <c r="AG4036" i="1"/>
  <c r="AC4036" i="1"/>
  <c r="Y4036" i="1"/>
  <c r="X4036" i="1"/>
  <c r="AJ4035" i="1"/>
  <c r="AI4035" i="1" s="1"/>
  <c r="AH4035" i="1"/>
  <c r="AG4035" i="1"/>
  <c r="AC4035" i="1"/>
  <c r="X4035" i="1"/>
  <c r="Y4035" i="1" s="1"/>
  <c r="AJ4034" i="1"/>
  <c r="AI4034" i="1"/>
  <c r="AG4034" i="1"/>
  <c r="AH4034" i="1" s="1"/>
  <c r="AC4034" i="1"/>
  <c r="Y4034" i="1"/>
  <c r="X4034" i="1"/>
  <c r="AJ4033" i="1"/>
  <c r="AI4033" i="1" s="1"/>
  <c r="AG4033" i="1"/>
  <c r="AH4033" i="1" s="1"/>
  <c r="AC4033" i="1"/>
  <c r="Z4033" i="1"/>
  <c r="AD4033" i="1" s="1"/>
  <c r="X4033" i="1"/>
  <c r="Y4033" i="1" s="1"/>
  <c r="AJ4032" i="1"/>
  <c r="AI4032" i="1" s="1"/>
  <c r="Z4032" i="1" s="1"/>
  <c r="AD4032" i="1" s="1"/>
  <c r="AE4032" i="1" s="1"/>
  <c r="AF4032" i="1" s="1"/>
  <c r="AG4032" i="1"/>
  <c r="AH4032" i="1" s="1"/>
  <c r="AC4032" i="1"/>
  <c r="Y4032" i="1"/>
  <c r="X4032" i="1"/>
  <c r="AJ4031" i="1"/>
  <c r="AI4031" i="1"/>
  <c r="AG4031" i="1"/>
  <c r="AC4031" i="1"/>
  <c r="Y4031" i="1"/>
  <c r="X4031" i="1"/>
  <c r="AJ4030" i="1"/>
  <c r="AI4030" i="1"/>
  <c r="AH4030" i="1"/>
  <c r="AG4030" i="1"/>
  <c r="AC4030" i="1"/>
  <c r="Y4030" i="1"/>
  <c r="X4030" i="1"/>
  <c r="W4030" i="1"/>
  <c r="U4030" i="1"/>
  <c r="S4030" i="1"/>
  <c r="R4030" i="1"/>
  <c r="Q4030" i="1"/>
  <c r="P4030" i="1"/>
  <c r="O4030" i="1"/>
  <c r="N4030" i="1"/>
  <c r="M4030" i="1"/>
  <c r="L4030" i="1"/>
  <c r="K4030" i="1"/>
  <c r="J4030" i="1"/>
  <c r="AJ4029" i="1"/>
  <c r="AI4029" i="1" s="1"/>
  <c r="AH4029" i="1"/>
  <c r="AG4029" i="1"/>
  <c r="AC4029" i="1"/>
  <c r="Z4029" i="1"/>
  <c r="AD4029" i="1" s="1"/>
  <c r="X4029" i="1"/>
  <c r="Y4029" i="1" s="1"/>
  <c r="W4029" i="1"/>
  <c r="U4029" i="1"/>
  <c r="S4029" i="1"/>
  <c r="R4029" i="1"/>
  <c r="Q4029" i="1"/>
  <c r="P4029" i="1"/>
  <c r="O4029" i="1"/>
  <c r="N4029" i="1"/>
  <c r="M4029" i="1"/>
  <c r="L4029" i="1"/>
  <c r="K4029" i="1"/>
  <c r="J4029" i="1"/>
  <c r="AJ4028" i="1"/>
  <c r="AI4028" i="1"/>
  <c r="Z4028" i="1" s="1"/>
  <c r="AD4028" i="1" s="1"/>
  <c r="AG4028" i="1"/>
  <c r="AC4028" i="1"/>
  <c r="AE4028" i="1" s="1"/>
  <c r="AF4028" i="1" s="1"/>
  <c r="Y4028" i="1"/>
  <c r="X4028" i="1"/>
  <c r="W4028" i="1"/>
  <c r="U4028" i="1"/>
  <c r="S4028" i="1"/>
  <c r="R4028" i="1"/>
  <c r="Q4028" i="1"/>
  <c r="P4028" i="1"/>
  <c r="O4028" i="1"/>
  <c r="N4028" i="1"/>
  <c r="M4028" i="1"/>
  <c r="L4028" i="1"/>
  <c r="K4028" i="1"/>
  <c r="J4028" i="1"/>
  <c r="AJ4027" i="1"/>
  <c r="AI4027" i="1" s="1"/>
  <c r="AH4027" i="1" s="1"/>
  <c r="AG4027" i="1"/>
  <c r="AF4027" i="1"/>
  <c r="AC4027" i="1"/>
  <c r="Z4027" i="1"/>
  <c r="AD4027" i="1" s="1"/>
  <c r="AE4027" i="1" s="1"/>
  <c r="Y4027" i="1"/>
  <c r="X4027" i="1"/>
  <c r="W4027" i="1"/>
  <c r="U4027" i="1"/>
  <c r="S4027" i="1"/>
  <c r="R4027" i="1"/>
  <c r="Q4027" i="1"/>
  <c r="P4027" i="1"/>
  <c r="O4027" i="1"/>
  <c r="N4027" i="1"/>
  <c r="M4027" i="1"/>
  <c r="L4027" i="1"/>
  <c r="K4027" i="1"/>
  <c r="J4027" i="1"/>
  <c r="AJ4026" i="1"/>
  <c r="AI4026" i="1"/>
  <c r="AG4026" i="1"/>
  <c r="AC4026" i="1"/>
  <c r="Y4026" i="1"/>
  <c r="X4026" i="1"/>
  <c r="W4026" i="1"/>
  <c r="U4026" i="1"/>
  <c r="S4026" i="1"/>
  <c r="R4026" i="1"/>
  <c r="Q4026" i="1"/>
  <c r="P4026" i="1"/>
  <c r="O4026" i="1"/>
  <c r="N4026" i="1"/>
  <c r="M4026" i="1"/>
  <c r="L4026" i="1"/>
  <c r="K4026" i="1"/>
  <c r="J4026" i="1"/>
  <c r="AJ4025" i="1"/>
  <c r="AI4025" i="1" s="1"/>
  <c r="AG4025" i="1"/>
  <c r="AC4025" i="1"/>
  <c r="X4025" i="1"/>
  <c r="Y4025" i="1" s="1"/>
  <c r="W4025" i="1"/>
  <c r="U4025" i="1"/>
  <c r="S4025" i="1"/>
  <c r="R4025" i="1"/>
  <c r="Q4025" i="1"/>
  <c r="P4025" i="1"/>
  <c r="O4025" i="1"/>
  <c r="N4025" i="1"/>
  <c r="M4025" i="1"/>
  <c r="L4025" i="1"/>
  <c r="K4025" i="1"/>
  <c r="J4025" i="1"/>
  <c r="AJ4024" i="1"/>
  <c r="AI4024" i="1" s="1"/>
  <c r="Z4024" i="1" s="1"/>
  <c r="AD4024" i="1" s="1"/>
  <c r="AG4024" i="1"/>
  <c r="AE4024" i="1"/>
  <c r="AF4024" i="1" s="1"/>
  <c r="AC4024" i="1"/>
  <c r="Y4024" i="1"/>
  <c r="X4024" i="1"/>
  <c r="U4024" i="1"/>
  <c r="S4024" i="1"/>
  <c r="R4024" i="1"/>
  <c r="Q4024" i="1"/>
  <c r="P4024" i="1"/>
  <c r="O4024" i="1"/>
  <c r="N4024" i="1"/>
  <c r="M4024" i="1"/>
  <c r="L4024" i="1"/>
  <c r="K4024" i="1"/>
  <c r="J4024" i="1"/>
  <c r="AJ4023" i="1"/>
  <c r="AI4023" i="1"/>
  <c r="AH4023" i="1" s="1"/>
  <c r="AG4023" i="1"/>
  <c r="AC4023" i="1"/>
  <c r="X4023" i="1"/>
  <c r="Y4023" i="1" s="1"/>
  <c r="U4023" i="1"/>
  <c r="S4023" i="1"/>
  <c r="R4023" i="1"/>
  <c r="Q4023" i="1"/>
  <c r="P4023" i="1"/>
  <c r="O4023" i="1"/>
  <c r="N4023" i="1"/>
  <c r="M4023" i="1"/>
  <c r="L4023" i="1"/>
  <c r="K4023" i="1"/>
  <c r="J4023" i="1"/>
  <c r="AJ4022" i="1"/>
  <c r="AI4022" i="1" s="1"/>
  <c r="Z4022" i="1" s="1"/>
  <c r="AD4022" i="1" s="1"/>
  <c r="AE4022" i="1" s="1"/>
  <c r="AF4022" i="1" s="1"/>
  <c r="AG4022" i="1"/>
  <c r="AC4022" i="1"/>
  <c r="Y4022" i="1"/>
  <c r="X4022" i="1"/>
  <c r="U4022" i="1"/>
  <c r="S4022" i="1"/>
  <c r="R4022" i="1"/>
  <c r="Q4022" i="1"/>
  <c r="P4022" i="1"/>
  <c r="O4022" i="1"/>
  <c r="N4022" i="1"/>
  <c r="M4022" i="1"/>
  <c r="L4022" i="1"/>
  <c r="K4022" i="1"/>
  <c r="J4022" i="1"/>
  <c r="AJ4021" i="1"/>
  <c r="AI4021" i="1" s="1"/>
  <c r="AG4021" i="1"/>
  <c r="AC4021" i="1"/>
  <c r="Y4021" i="1"/>
  <c r="X4021" i="1"/>
  <c r="U4021" i="1"/>
  <c r="S4021" i="1"/>
  <c r="R4021" i="1"/>
  <c r="Q4021" i="1"/>
  <c r="P4021" i="1"/>
  <c r="O4021" i="1"/>
  <c r="N4021" i="1"/>
  <c r="M4021" i="1"/>
  <c r="L4021" i="1"/>
  <c r="K4021" i="1"/>
  <c r="J4021" i="1"/>
  <c r="AJ4020" i="1"/>
  <c r="AI4020" i="1" s="1"/>
  <c r="Z4020" i="1" s="1"/>
  <c r="AG4020" i="1"/>
  <c r="AH4020" i="1" s="1"/>
  <c r="AD4020" i="1"/>
  <c r="AC4020" i="1"/>
  <c r="X4020" i="1"/>
  <c r="Y4020" i="1" s="1"/>
  <c r="U4020" i="1"/>
  <c r="S4020" i="1"/>
  <c r="R4020" i="1"/>
  <c r="Q4020" i="1"/>
  <c r="P4020" i="1"/>
  <c r="O4020" i="1"/>
  <c r="N4020" i="1"/>
  <c r="M4020" i="1"/>
  <c r="L4020" i="1"/>
  <c r="K4020" i="1"/>
  <c r="J4020" i="1"/>
  <c r="AJ4019" i="1"/>
  <c r="AI4019" i="1"/>
  <c r="AH4019" i="1" s="1"/>
  <c r="AG4019" i="1"/>
  <c r="AC4019" i="1"/>
  <c r="Z4019" i="1"/>
  <c r="AD4019" i="1" s="1"/>
  <c r="AE4019" i="1" s="1"/>
  <c r="AF4019" i="1" s="1"/>
  <c r="Y4019" i="1"/>
  <c r="X4019" i="1"/>
  <c r="U4019" i="1"/>
  <c r="S4019" i="1"/>
  <c r="R4019" i="1"/>
  <c r="Q4019" i="1"/>
  <c r="P4019" i="1"/>
  <c r="O4019" i="1"/>
  <c r="N4019" i="1"/>
  <c r="M4019" i="1"/>
  <c r="L4019" i="1"/>
  <c r="K4019" i="1"/>
  <c r="J4019" i="1"/>
  <c r="AJ4018" i="1"/>
  <c r="AI4018" i="1" s="1"/>
  <c r="AG4018" i="1"/>
  <c r="AH4018" i="1" s="1"/>
  <c r="AC4018" i="1"/>
  <c r="X4018" i="1"/>
  <c r="Y4018" i="1" s="1"/>
  <c r="U4018" i="1"/>
  <c r="S4018" i="1"/>
  <c r="R4018" i="1"/>
  <c r="Q4018" i="1"/>
  <c r="P4018" i="1"/>
  <c r="O4018" i="1"/>
  <c r="N4018" i="1"/>
  <c r="M4018" i="1"/>
  <c r="L4018" i="1"/>
  <c r="K4018" i="1"/>
  <c r="J4018" i="1"/>
  <c r="AJ4017" i="1"/>
  <c r="AI4017" i="1"/>
  <c r="AH4017" i="1" s="1"/>
  <c r="AG4017" i="1"/>
  <c r="AC4017" i="1"/>
  <c r="Y4017" i="1"/>
  <c r="X4017" i="1"/>
  <c r="U4017" i="1"/>
  <c r="S4017" i="1"/>
  <c r="R4017" i="1"/>
  <c r="Q4017" i="1"/>
  <c r="P4017" i="1"/>
  <c r="O4017" i="1"/>
  <c r="N4017" i="1"/>
  <c r="M4017" i="1"/>
  <c r="L4017" i="1"/>
  <c r="K4017" i="1"/>
  <c r="J4017" i="1"/>
  <c r="AJ4016" i="1"/>
  <c r="AI4016" i="1" s="1"/>
  <c r="AH4016" i="1"/>
  <c r="AG4016" i="1"/>
  <c r="AC4016" i="1"/>
  <c r="X4016" i="1"/>
  <c r="Y4016" i="1" s="1"/>
  <c r="U4016" i="1"/>
  <c r="S4016" i="1"/>
  <c r="R4016" i="1"/>
  <c r="Q4016" i="1"/>
  <c r="P4016" i="1"/>
  <c r="O4016" i="1"/>
  <c r="N4016" i="1"/>
  <c r="M4016" i="1"/>
  <c r="L4016" i="1"/>
  <c r="K4016" i="1"/>
  <c r="J4016" i="1"/>
  <c r="AJ4015" i="1"/>
  <c r="AI4015" i="1" s="1"/>
  <c r="AG4015" i="1"/>
  <c r="AC4015" i="1"/>
  <c r="Y4015" i="1"/>
  <c r="X4015" i="1"/>
  <c r="U4015" i="1"/>
  <c r="S4015" i="1"/>
  <c r="R4015" i="1"/>
  <c r="Q4015" i="1"/>
  <c r="P4015" i="1"/>
  <c r="O4015" i="1"/>
  <c r="N4015" i="1"/>
  <c r="M4015" i="1"/>
  <c r="L4015" i="1"/>
  <c r="K4015" i="1"/>
  <c r="J4015" i="1"/>
  <c r="AJ4014" i="1"/>
  <c r="AI4014" i="1" s="1"/>
  <c r="Z4014" i="1" s="1"/>
  <c r="AD4014" i="1" s="1"/>
  <c r="AG4014" i="1"/>
  <c r="AC4014" i="1"/>
  <c r="X4014" i="1"/>
  <c r="Y4014" i="1" s="1"/>
  <c r="U4014" i="1"/>
  <c r="S4014" i="1"/>
  <c r="R4014" i="1"/>
  <c r="Q4014" i="1"/>
  <c r="P4014" i="1"/>
  <c r="O4014" i="1"/>
  <c r="N4014" i="1"/>
  <c r="M4014" i="1"/>
  <c r="L4014" i="1"/>
  <c r="K4014" i="1"/>
  <c r="J4014" i="1"/>
  <c r="AJ4013" i="1"/>
  <c r="AI4013" i="1" s="1"/>
  <c r="AG4013" i="1"/>
  <c r="AC4013" i="1"/>
  <c r="Y4013" i="1"/>
  <c r="X4013" i="1"/>
  <c r="U4013" i="1"/>
  <c r="S4013" i="1"/>
  <c r="R4013" i="1"/>
  <c r="Q4013" i="1"/>
  <c r="P4013" i="1"/>
  <c r="O4013" i="1"/>
  <c r="N4013" i="1"/>
  <c r="M4013" i="1"/>
  <c r="L4013" i="1"/>
  <c r="K4013" i="1"/>
  <c r="J4013" i="1"/>
  <c r="AJ4012" i="1"/>
  <c r="AI4012" i="1" s="1"/>
  <c r="Z4012" i="1" s="1"/>
  <c r="AG4012" i="1"/>
  <c r="AH4012" i="1" s="1"/>
  <c r="AD4012" i="1"/>
  <c r="AC4012" i="1"/>
  <c r="X4012" i="1"/>
  <c r="Y4012" i="1" s="1"/>
  <c r="V4012" i="1"/>
  <c r="U4012" i="1"/>
  <c r="S4012" i="1"/>
  <c r="R4012" i="1"/>
  <c r="Q4012" i="1"/>
  <c r="P4012" i="1"/>
  <c r="O4012" i="1"/>
  <c r="N4012" i="1"/>
  <c r="M4012" i="1"/>
  <c r="L4012" i="1"/>
  <c r="K4012" i="1"/>
  <c r="J4012" i="1"/>
  <c r="AJ4011" i="1"/>
  <c r="AI4011" i="1" s="1"/>
  <c r="AG4011" i="1"/>
  <c r="AH4011" i="1" s="1"/>
  <c r="AC4011" i="1"/>
  <c r="Z4011" i="1"/>
  <c r="AD4011" i="1" s="1"/>
  <c r="Y4011" i="1"/>
  <c r="X4011" i="1"/>
  <c r="U4011" i="1"/>
  <c r="S4011" i="1"/>
  <c r="R4011" i="1"/>
  <c r="Q4011" i="1"/>
  <c r="P4011" i="1"/>
  <c r="O4011" i="1"/>
  <c r="N4011" i="1"/>
  <c r="M4011" i="1"/>
  <c r="L4011" i="1"/>
  <c r="K4011" i="1"/>
  <c r="J4011" i="1"/>
  <c r="AJ4010" i="1"/>
  <c r="AI4010" i="1"/>
  <c r="AH4010" i="1"/>
  <c r="AG4010" i="1"/>
  <c r="AC4010" i="1"/>
  <c r="Y4010" i="1"/>
  <c r="X4010" i="1"/>
  <c r="U4010" i="1"/>
  <c r="S4010" i="1"/>
  <c r="R4010" i="1"/>
  <c r="Q4010" i="1"/>
  <c r="P4010" i="1"/>
  <c r="O4010" i="1"/>
  <c r="N4010" i="1"/>
  <c r="M4010" i="1"/>
  <c r="L4010" i="1"/>
  <c r="K4010" i="1"/>
  <c r="J4010" i="1"/>
  <c r="AJ4009" i="1"/>
  <c r="AI4009" i="1" s="1"/>
  <c r="AG4009" i="1"/>
  <c r="AC4009" i="1"/>
  <c r="AE4009" i="1" s="1"/>
  <c r="AF4009" i="1" s="1"/>
  <c r="Z4009" i="1"/>
  <c r="AD4009" i="1" s="1"/>
  <c r="Y4009" i="1"/>
  <c r="X4009" i="1"/>
  <c r="U4009" i="1"/>
  <c r="S4009" i="1"/>
  <c r="R4009" i="1"/>
  <c r="Q4009" i="1"/>
  <c r="P4009" i="1"/>
  <c r="O4009" i="1"/>
  <c r="N4009" i="1"/>
  <c r="M4009" i="1"/>
  <c r="L4009" i="1"/>
  <c r="K4009" i="1"/>
  <c r="J4009" i="1"/>
  <c r="AJ4008" i="1"/>
  <c r="AI4008" i="1"/>
  <c r="AG4008" i="1"/>
  <c r="AC4008" i="1"/>
  <c r="X4008" i="1"/>
  <c r="Y4008" i="1" s="1"/>
  <c r="U4008" i="1"/>
  <c r="S4008" i="1"/>
  <c r="R4008" i="1"/>
  <c r="Q4008" i="1"/>
  <c r="P4008" i="1"/>
  <c r="O4008" i="1"/>
  <c r="N4008" i="1"/>
  <c r="M4008" i="1"/>
  <c r="L4008" i="1"/>
  <c r="K4008" i="1"/>
  <c r="J4008" i="1"/>
  <c r="AJ4007" i="1"/>
  <c r="AI4007" i="1" s="1"/>
  <c r="AG4007" i="1"/>
  <c r="AH4007" i="1" s="1"/>
  <c r="AC4007" i="1"/>
  <c r="Z4007" i="1"/>
  <c r="AD4007" i="1" s="1"/>
  <c r="Y4007" i="1"/>
  <c r="X4007" i="1"/>
  <c r="U4007" i="1"/>
  <c r="S4007" i="1"/>
  <c r="R4007" i="1"/>
  <c r="Q4007" i="1"/>
  <c r="P4007" i="1"/>
  <c r="O4007" i="1"/>
  <c r="N4007" i="1"/>
  <c r="M4007" i="1"/>
  <c r="L4007" i="1"/>
  <c r="K4007" i="1"/>
  <c r="J4007" i="1"/>
  <c r="AJ4006" i="1"/>
  <c r="AI4006" i="1"/>
  <c r="AH4006" i="1"/>
  <c r="AG4006" i="1"/>
  <c r="AC4006" i="1"/>
  <c r="Y4006" i="1"/>
  <c r="X4006" i="1"/>
  <c r="U4006" i="1"/>
  <c r="S4006" i="1"/>
  <c r="R4006" i="1"/>
  <c r="Q4006" i="1"/>
  <c r="P4006" i="1"/>
  <c r="O4006" i="1"/>
  <c r="N4006" i="1"/>
  <c r="M4006" i="1"/>
  <c r="L4006" i="1"/>
  <c r="K4006" i="1"/>
  <c r="J4006" i="1"/>
  <c r="AJ4005" i="1"/>
  <c r="AI4005" i="1" s="1"/>
  <c r="AG4005" i="1"/>
  <c r="AC4005" i="1"/>
  <c r="AE4005" i="1" s="1"/>
  <c r="AF4005" i="1" s="1"/>
  <c r="Z4005" i="1"/>
  <c r="AD4005" i="1" s="1"/>
  <c r="Y4005" i="1"/>
  <c r="X4005" i="1"/>
  <c r="U4005" i="1"/>
  <c r="S4005" i="1"/>
  <c r="R4005" i="1"/>
  <c r="Q4005" i="1"/>
  <c r="P4005" i="1"/>
  <c r="O4005" i="1"/>
  <c r="N4005" i="1"/>
  <c r="M4005" i="1"/>
  <c r="L4005" i="1"/>
  <c r="K4005" i="1"/>
  <c r="J4005" i="1"/>
  <c r="AJ4004" i="1"/>
  <c r="AI4004" i="1"/>
  <c r="AG4004" i="1"/>
  <c r="AC4004" i="1"/>
  <c r="X4004" i="1"/>
  <c r="Y4004" i="1" s="1"/>
  <c r="U4004" i="1"/>
  <c r="S4004" i="1"/>
  <c r="R4004" i="1"/>
  <c r="Q4004" i="1"/>
  <c r="P4004" i="1"/>
  <c r="O4004" i="1"/>
  <c r="N4004" i="1"/>
  <c r="M4004" i="1"/>
  <c r="L4004" i="1"/>
  <c r="K4004" i="1"/>
  <c r="J4004" i="1"/>
  <c r="AJ4003" i="1"/>
  <c r="AI4003" i="1" s="1"/>
  <c r="AG4003" i="1"/>
  <c r="AH4003" i="1" s="1"/>
  <c r="AC4003" i="1"/>
  <c r="Z4003" i="1"/>
  <c r="AD4003" i="1" s="1"/>
  <c r="Y4003" i="1"/>
  <c r="X4003" i="1"/>
  <c r="U4003" i="1"/>
  <c r="S4003" i="1"/>
  <c r="R4003" i="1"/>
  <c r="Q4003" i="1"/>
  <c r="P4003" i="1"/>
  <c r="O4003" i="1"/>
  <c r="N4003" i="1"/>
  <c r="M4003" i="1"/>
  <c r="L4003" i="1"/>
  <c r="K4003" i="1"/>
  <c r="J4003" i="1"/>
  <c r="AJ4002" i="1"/>
  <c r="AI4002" i="1"/>
  <c r="AH4002" i="1"/>
  <c r="AG4002" i="1"/>
  <c r="AC4002" i="1"/>
  <c r="Y4002" i="1"/>
  <c r="X4002" i="1"/>
  <c r="V4002" i="1"/>
  <c r="U4002" i="1"/>
  <c r="S4002" i="1"/>
  <c r="R4002" i="1"/>
  <c r="Q4002" i="1"/>
  <c r="P4002" i="1"/>
  <c r="O4002" i="1"/>
  <c r="N4002" i="1"/>
  <c r="M4002" i="1"/>
  <c r="L4002" i="1"/>
  <c r="K4002" i="1"/>
  <c r="J4002" i="1"/>
  <c r="AJ4001" i="1"/>
  <c r="AI4001" i="1" s="1"/>
  <c r="AG4001" i="1"/>
  <c r="AH4001" i="1" s="1"/>
  <c r="AC4001" i="1"/>
  <c r="X4001" i="1"/>
  <c r="Y4001" i="1" s="1"/>
  <c r="U4001" i="1"/>
  <c r="S4001" i="1"/>
  <c r="R4001" i="1"/>
  <c r="Q4001" i="1"/>
  <c r="P4001" i="1"/>
  <c r="O4001" i="1"/>
  <c r="N4001" i="1"/>
  <c r="M4001" i="1"/>
  <c r="L4001" i="1"/>
  <c r="K4001" i="1"/>
  <c r="J4001" i="1"/>
  <c r="AJ4000" i="1"/>
  <c r="AI4000" i="1"/>
  <c r="AH4000" i="1" s="1"/>
  <c r="AG4000" i="1"/>
  <c r="AC4000" i="1"/>
  <c r="Y4000" i="1"/>
  <c r="X4000" i="1"/>
  <c r="U4000" i="1"/>
  <c r="S4000" i="1"/>
  <c r="R4000" i="1"/>
  <c r="Q4000" i="1"/>
  <c r="P4000" i="1"/>
  <c r="O4000" i="1"/>
  <c r="N4000" i="1"/>
  <c r="M4000" i="1"/>
  <c r="L4000" i="1"/>
  <c r="K4000" i="1"/>
  <c r="J4000" i="1"/>
  <c r="AJ3999" i="1"/>
  <c r="AI3999" i="1" s="1"/>
  <c r="AH3999" i="1"/>
  <c r="AG3999" i="1"/>
  <c r="AC3999" i="1"/>
  <c r="X3999" i="1"/>
  <c r="Y3999" i="1" s="1"/>
  <c r="U3999" i="1"/>
  <c r="S3999" i="1"/>
  <c r="R3999" i="1"/>
  <c r="Q3999" i="1"/>
  <c r="P3999" i="1"/>
  <c r="O3999" i="1"/>
  <c r="N3999" i="1"/>
  <c r="M3999" i="1"/>
  <c r="L3999" i="1"/>
  <c r="K3999" i="1"/>
  <c r="J3999" i="1"/>
  <c r="AJ3998" i="1"/>
  <c r="AI3998" i="1" s="1"/>
  <c r="AG3998" i="1"/>
  <c r="AC3998" i="1"/>
  <c r="Y3998" i="1"/>
  <c r="X3998" i="1"/>
  <c r="U3998" i="1"/>
  <c r="S3998" i="1"/>
  <c r="R3998" i="1"/>
  <c r="Q3998" i="1"/>
  <c r="P3998" i="1"/>
  <c r="O3998" i="1"/>
  <c r="N3998" i="1"/>
  <c r="M3998" i="1"/>
  <c r="L3998" i="1"/>
  <c r="K3998" i="1"/>
  <c r="J3998" i="1"/>
  <c r="AJ3997" i="1"/>
  <c r="AI3997" i="1" s="1"/>
  <c r="AH3997" i="1" s="1"/>
  <c r="AG3997" i="1"/>
  <c r="AC3997" i="1"/>
  <c r="X3997" i="1"/>
  <c r="Y3997" i="1" s="1"/>
  <c r="AJ3996" i="1"/>
  <c r="AI3996" i="1" s="1"/>
  <c r="Z3996" i="1" s="1"/>
  <c r="AD3996" i="1" s="1"/>
  <c r="AE3996" i="1" s="1"/>
  <c r="AF3996" i="1" s="1"/>
  <c r="AG3996" i="1"/>
  <c r="AC3996" i="1"/>
  <c r="Y3996" i="1"/>
  <c r="X3996" i="1"/>
  <c r="W3996" i="1"/>
  <c r="U3996" i="1"/>
  <c r="S3996" i="1"/>
  <c r="R3996" i="1"/>
  <c r="Q3996" i="1"/>
  <c r="P3996" i="1"/>
  <c r="O3996" i="1"/>
  <c r="N3996" i="1"/>
  <c r="M3996" i="1"/>
  <c r="L3996" i="1"/>
  <c r="K3996" i="1"/>
  <c r="J3996" i="1"/>
  <c r="AJ3995" i="1"/>
  <c r="AI3995" i="1" s="1"/>
  <c r="AG3995" i="1"/>
  <c r="AC3995" i="1"/>
  <c r="X3995" i="1"/>
  <c r="Y3995" i="1" s="1"/>
  <c r="W3995" i="1"/>
  <c r="U3995" i="1"/>
  <c r="S3995" i="1"/>
  <c r="R3995" i="1"/>
  <c r="Q3995" i="1"/>
  <c r="P3995" i="1"/>
  <c r="O3995" i="1"/>
  <c r="N3995" i="1"/>
  <c r="M3995" i="1"/>
  <c r="L3995" i="1"/>
  <c r="K3995" i="1"/>
  <c r="J3995" i="1"/>
  <c r="AJ3994" i="1"/>
  <c r="AI3994" i="1"/>
  <c r="AG3994" i="1"/>
  <c r="AH3994" i="1" s="1"/>
  <c r="AC3994" i="1"/>
  <c r="X3994" i="1"/>
  <c r="Y3994" i="1" s="1"/>
  <c r="W3994" i="1"/>
  <c r="U3994" i="1"/>
  <c r="S3994" i="1"/>
  <c r="R3994" i="1"/>
  <c r="Q3994" i="1"/>
  <c r="P3994" i="1"/>
  <c r="O3994" i="1"/>
  <c r="N3994" i="1"/>
  <c r="M3994" i="1"/>
  <c r="L3994" i="1"/>
  <c r="K3994" i="1"/>
  <c r="J3994" i="1"/>
  <c r="AJ3993" i="1"/>
  <c r="AI3993" i="1" s="1"/>
  <c r="Z3993" i="1" s="1"/>
  <c r="AD3993" i="1" s="1"/>
  <c r="AG3993" i="1"/>
  <c r="AH3993" i="1" s="1"/>
  <c r="AC3993" i="1"/>
  <c r="X3993" i="1"/>
  <c r="Y3993" i="1" s="1"/>
  <c r="W3993" i="1"/>
  <c r="U3993" i="1"/>
  <c r="S3993" i="1"/>
  <c r="R3993" i="1"/>
  <c r="Q3993" i="1"/>
  <c r="P3993" i="1"/>
  <c r="O3993" i="1"/>
  <c r="N3993" i="1"/>
  <c r="M3993" i="1"/>
  <c r="L3993" i="1"/>
  <c r="K3993" i="1"/>
  <c r="J3993" i="1"/>
  <c r="AJ3992" i="1"/>
  <c r="AI3992" i="1" s="1"/>
  <c r="Z3992" i="1" s="1"/>
  <c r="AD3992" i="1" s="1"/>
  <c r="AE3992" i="1" s="1"/>
  <c r="AF3992" i="1" s="1"/>
  <c r="AG3992" i="1"/>
  <c r="AC3992" i="1"/>
  <c r="Y3992" i="1"/>
  <c r="X3992" i="1"/>
  <c r="W3992" i="1"/>
  <c r="U3992" i="1"/>
  <c r="S3992" i="1"/>
  <c r="R3992" i="1"/>
  <c r="Q3992" i="1"/>
  <c r="P3992" i="1"/>
  <c r="O3992" i="1"/>
  <c r="N3992" i="1"/>
  <c r="M3992" i="1"/>
  <c r="L3992" i="1"/>
  <c r="K3992" i="1"/>
  <c r="J3992" i="1"/>
  <c r="AJ3991" i="1"/>
  <c r="AI3991" i="1"/>
  <c r="AH3991" i="1"/>
  <c r="AG3991" i="1"/>
  <c r="AC3991" i="1"/>
  <c r="X3991" i="1"/>
  <c r="Y3991" i="1" s="1"/>
  <c r="W3991" i="1"/>
  <c r="U3991" i="1"/>
  <c r="S3991" i="1"/>
  <c r="R3991" i="1"/>
  <c r="Q3991" i="1"/>
  <c r="P3991" i="1"/>
  <c r="O3991" i="1"/>
  <c r="N3991" i="1"/>
  <c r="M3991" i="1"/>
  <c r="L3991" i="1"/>
  <c r="K3991" i="1"/>
  <c r="J3991" i="1"/>
  <c r="AJ3990" i="1"/>
  <c r="AI3990" i="1"/>
  <c r="AG3990" i="1"/>
  <c r="AH3990" i="1" s="1"/>
  <c r="AC3990" i="1"/>
  <c r="Y3990" i="1"/>
  <c r="X3990" i="1"/>
  <c r="W3990" i="1"/>
  <c r="U3990" i="1"/>
  <c r="S3990" i="1"/>
  <c r="R3990" i="1"/>
  <c r="Q3990" i="1"/>
  <c r="P3990" i="1"/>
  <c r="O3990" i="1"/>
  <c r="N3990" i="1"/>
  <c r="M3990" i="1"/>
  <c r="L3990" i="1"/>
  <c r="K3990" i="1"/>
  <c r="J3990" i="1"/>
  <c r="AJ3989" i="1"/>
  <c r="AI3989" i="1" s="1"/>
  <c r="AG3989" i="1"/>
  <c r="AH3989" i="1" s="1"/>
  <c r="AC3989" i="1"/>
  <c r="Z3989" i="1"/>
  <c r="AD3989" i="1" s="1"/>
  <c r="X3989" i="1"/>
  <c r="Y3989" i="1" s="1"/>
  <c r="W3989" i="1"/>
  <c r="U3989" i="1"/>
  <c r="S3989" i="1"/>
  <c r="R3989" i="1"/>
  <c r="Q3989" i="1"/>
  <c r="P3989" i="1"/>
  <c r="O3989" i="1"/>
  <c r="N3989" i="1"/>
  <c r="M3989" i="1"/>
  <c r="L3989" i="1"/>
  <c r="K3989" i="1"/>
  <c r="J3989" i="1"/>
  <c r="AJ3988" i="1"/>
  <c r="AI3988" i="1"/>
  <c r="AG3988" i="1"/>
  <c r="AH3988" i="1" s="1"/>
  <c r="AC3988" i="1"/>
  <c r="AE3988" i="1" s="1"/>
  <c r="AF3988" i="1" s="1"/>
  <c r="Z3988" i="1"/>
  <c r="AD3988" i="1" s="1"/>
  <c r="Y3988" i="1"/>
  <c r="X3988" i="1"/>
  <c r="W3988" i="1"/>
  <c r="U3988" i="1"/>
  <c r="S3988" i="1"/>
  <c r="R3988" i="1"/>
  <c r="Q3988" i="1"/>
  <c r="P3988" i="1"/>
  <c r="O3988" i="1"/>
  <c r="N3988" i="1"/>
  <c r="M3988" i="1"/>
  <c r="L3988" i="1"/>
  <c r="K3988" i="1"/>
  <c r="J3988" i="1"/>
  <c r="AJ3987" i="1"/>
  <c r="AI3987" i="1"/>
  <c r="AH3987" i="1" s="1"/>
  <c r="AG3987" i="1"/>
  <c r="AC3987" i="1"/>
  <c r="Y3987" i="1"/>
  <c r="X3987" i="1"/>
  <c r="W3987" i="1"/>
  <c r="U3987" i="1"/>
  <c r="S3987" i="1"/>
  <c r="R3987" i="1"/>
  <c r="Q3987" i="1"/>
  <c r="P3987" i="1"/>
  <c r="O3987" i="1"/>
  <c r="N3987" i="1"/>
  <c r="M3987" i="1"/>
  <c r="L3987" i="1"/>
  <c r="K3987" i="1"/>
  <c r="J3987" i="1"/>
  <c r="AJ3986" i="1"/>
  <c r="AI3986" i="1"/>
  <c r="AH3986" i="1"/>
  <c r="AG3986" i="1"/>
  <c r="AC3986" i="1"/>
  <c r="Y3986" i="1"/>
  <c r="X3986" i="1"/>
  <c r="W3986" i="1"/>
  <c r="U3986" i="1"/>
  <c r="S3986" i="1"/>
  <c r="R3986" i="1"/>
  <c r="Q3986" i="1"/>
  <c r="P3986" i="1"/>
  <c r="O3986" i="1"/>
  <c r="N3986" i="1"/>
  <c r="M3986" i="1"/>
  <c r="L3986" i="1"/>
  <c r="K3986" i="1"/>
  <c r="J3986" i="1"/>
  <c r="AJ3985" i="1"/>
  <c r="AI3985" i="1"/>
  <c r="AH3985" i="1" s="1"/>
  <c r="AG3985" i="1"/>
  <c r="AC3985" i="1"/>
  <c r="Y3985" i="1"/>
  <c r="X3985" i="1"/>
  <c r="W3985" i="1"/>
  <c r="U3985" i="1"/>
  <c r="S3985" i="1"/>
  <c r="R3985" i="1"/>
  <c r="Q3985" i="1"/>
  <c r="P3985" i="1"/>
  <c r="O3985" i="1"/>
  <c r="N3985" i="1"/>
  <c r="M3985" i="1"/>
  <c r="L3985" i="1"/>
  <c r="K3985" i="1"/>
  <c r="J3985" i="1"/>
  <c r="AJ3984" i="1"/>
  <c r="AI3984" i="1"/>
  <c r="AH3984" i="1"/>
  <c r="AG3984" i="1"/>
  <c r="AC3984" i="1"/>
  <c r="X3984" i="1"/>
  <c r="Y3984" i="1" s="1"/>
  <c r="W3984" i="1"/>
  <c r="U3984" i="1"/>
  <c r="S3984" i="1"/>
  <c r="R3984" i="1"/>
  <c r="Q3984" i="1"/>
  <c r="P3984" i="1"/>
  <c r="O3984" i="1"/>
  <c r="N3984" i="1"/>
  <c r="M3984" i="1"/>
  <c r="L3984" i="1"/>
  <c r="K3984" i="1"/>
  <c r="J3984" i="1"/>
  <c r="AJ3983" i="1"/>
  <c r="AI3983" i="1" s="1"/>
  <c r="Z3983" i="1" s="1"/>
  <c r="AD3983" i="1" s="1"/>
  <c r="AG3983" i="1"/>
  <c r="AH3983" i="1" s="1"/>
  <c r="AC3983" i="1"/>
  <c r="X3983" i="1"/>
  <c r="Y3983" i="1" s="1"/>
  <c r="U3983" i="1"/>
  <c r="S3983" i="1"/>
  <c r="R3983" i="1"/>
  <c r="Q3983" i="1"/>
  <c r="P3983" i="1"/>
  <c r="O3983" i="1"/>
  <c r="N3983" i="1"/>
  <c r="M3983" i="1"/>
  <c r="L3983" i="1"/>
  <c r="K3983" i="1"/>
  <c r="J3983" i="1"/>
  <c r="AJ3982" i="1"/>
  <c r="AI3982" i="1"/>
  <c r="AH3982" i="1" s="1"/>
  <c r="AG3982" i="1"/>
  <c r="AC3982" i="1"/>
  <c r="Y3982" i="1"/>
  <c r="X3982" i="1"/>
  <c r="U3982" i="1"/>
  <c r="S3982" i="1"/>
  <c r="R3982" i="1"/>
  <c r="Q3982" i="1"/>
  <c r="P3982" i="1"/>
  <c r="O3982" i="1"/>
  <c r="N3982" i="1"/>
  <c r="M3982" i="1"/>
  <c r="L3982" i="1"/>
  <c r="K3982" i="1"/>
  <c r="J3982" i="1"/>
  <c r="AJ3981" i="1"/>
  <c r="AI3981" i="1" s="1"/>
  <c r="Z3981" i="1" s="1"/>
  <c r="AD3981" i="1" s="1"/>
  <c r="AG3981" i="1"/>
  <c r="AH3981" i="1" s="1"/>
  <c r="AC3981" i="1"/>
  <c r="X3981" i="1"/>
  <c r="Y3981" i="1" s="1"/>
  <c r="V3981" i="1"/>
  <c r="U3981" i="1"/>
  <c r="S3981" i="1"/>
  <c r="R3981" i="1"/>
  <c r="Q3981" i="1"/>
  <c r="P3981" i="1"/>
  <c r="O3981" i="1"/>
  <c r="N3981" i="1"/>
  <c r="M3981" i="1"/>
  <c r="L3981" i="1"/>
  <c r="K3981" i="1"/>
  <c r="J3981" i="1"/>
  <c r="AJ3980" i="1"/>
  <c r="AI3980" i="1" s="1"/>
  <c r="Z3980" i="1" s="1"/>
  <c r="AD3980" i="1" s="1"/>
  <c r="AE3980" i="1" s="1"/>
  <c r="AF3980" i="1" s="1"/>
  <c r="AG3980" i="1"/>
  <c r="AH3980" i="1" s="1"/>
  <c r="AC3980" i="1"/>
  <c r="Y3980" i="1"/>
  <c r="X3980" i="1"/>
  <c r="V3980" i="1"/>
  <c r="U3980" i="1"/>
  <c r="S3980" i="1"/>
  <c r="R3980" i="1"/>
  <c r="Q3980" i="1"/>
  <c r="P3980" i="1"/>
  <c r="O3980" i="1"/>
  <c r="N3980" i="1"/>
  <c r="M3980" i="1"/>
  <c r="L3980" i="1"/>
  <c r="K3980" i="1"/>
  <c r="J3980" i="1"/>
  <c r="AJ3979" i="1"/>
  <c r="AI3979" i="1"/>
  <c r="AH3979" i="1" s="1"/>
  <c r="AG3979" i="1"/>
  <c r="AC3979" i="1"/>
  <c r="Y3979" i="1"/>
  <c r="X3979" i="1"/>
  <c r="U3979" i="1"/>
  <c r="S3979" i="1"/>
  <c r="R3979" i="1"/>
  <c r="Q3979" i="1"/>
  <c r="P3979" i="1"/>
  <c r="O3979" i="1"/>
  <c r="N3979" i="1"/>
  <c r="M3979" i="1"/>
  <c r="L3979" i="1"/>
  <c r="K3979" i="1"/>
  <c r="J3979" i="1"/>
  <c r="AJ3978" i="1"/>
  <c r="AI3978" i="1" s="1"/>
  <c r="AG3978" i="1"/>
  <c r="AC3978" i="1"/>
  <c r="X3978" i="1"/>
  <c r="Y3978" i="1" s="1"/>
  <c r="U3978" i="1"/>
  <c r="S3978" i="1"/>
  <c r="R3978" i="1"/>
  <c r="Q3978" i="1"/>
  <c r="P3978" i="1"/>
  <c r="O3978" i="1"/>
  <c r="N3978" i="1"/>
  <c r="M3978" i="1"/>
  <c r="L3978" i="1"/>
  <c r="K3978" i="1"/>
  <c r="J3978" i="1"/>
  <c r="AJ3977" i="1"/>
  <c r="AI3977" i="1"/>
  <c r="AH3977" i="1" s="1"/>
  <c r="AG3977" i="1"/>
  <c r="AC3977" i="1"/>
  <c r="Y3977" i="1"/>
  <c r="X3977" i="1"/>
  <c r="U3977" i="1"/>
  <c r="S3977" i="1"/>
  <c r="R3977" i="1"/>
  <c r="Q3977" i="1"/>
  <c r="P3977" i="1"/>
  <c r="O3977" i="1"/>
  <c r="N3977" i="1"/>
  <c r="M3977" i="1"/>
  <c r="L3977" i="1"/>
  <c r="K3977" i="1"/>
  <c r="J3977" i="1"/>
  <c r="AJ3976" i="1"/>
  <c r="AI3976" i="1" s="1"/>
  <c r="AG3976" i="1"/>
  <c r="AC3976" i="1"/>
  <c r="X3976" i="1"/>
  <c r="Y3976" i="1" s="1"/>
  <c r="U3976" i="1"/>
  <c r="S3976" i="1"/>
  <c r="R3976" i="1"/>
  <c r="Q3976" i="1"/>
  <c r="P3976" i="1"/>
  <c r="O3976" i="1"/>
  <c r="N3976" i="1"/>
  <c r="M3976" i="1"/>
  <c r="L3976" i="1"/>
  <c r="K3976" i="1"/>
  <c r="J3976" i="1"/>
  <c r="AJ3975" i="1"/>
  <c r="AI3975" i="1"/>
  <c r="AH3975" i="1" s="1"/>
  <c r="AG3975" i="1"/>
  <c r="AC3975" i="1"/>
  <c r="Y3975" i="1"/>
  <c r="X3975" i="1"/>
  <c r="U3975" i="1"/>
  <c r="S3975" i="1"/>
  <c r="R3975" i="1"/>
  <c r="Q3975" i="1"/>
  <c r="P3975" i="1"/>
  <c r="O3975" i="1"/>
  <c r="N3975" i="1"/>
  <c r="M3975" i="1"/>
  <c r="L3975" i="1"/>
  <c r="K3975" i="1"/>
  <c r="J3975" i="1"/>
  <c r="AJ3974" i="1"/>
  <c r="AI3974" i="1" s="1"/>
  <c r="AG3974" i="1"/>
  <c r="AC3974" i="1"/>
  <c r="X3974" i="1"/>
  <c r="Y3974" i="1" s="1"/>
  <c r="U3974" i="1"/>
  <c r="S3974" i="1"/>
  <c r="R3974" i="1"/>
  <c r="Q3974" i="1"/>
  <c r="P3974" i="1"/>
  <c r="O3974" i="1"/>
  <c r="N3974" i="1"/>
  <c r="M3974" i="1"/>
  <c r="L3974" i="1"/>
  <c r="K3974" i="1"/>
  <c r="J3974" i="1"/>
  <c r="AJ3973" i="1"/>
  <c r="AI3973" i="1"/>
  <c r="AH3973" i="1" s="1"/>
  <c r="AG3973" i="1"/>
  <c r="AC3973" i="1"/>
  <c r="Y3973" i="1"/>
  <c r="X3973" i="1"/>
  <c r="U3973" i="1"/>
  <c r="S3973" i="1"/>
  <c r="R3973" i="1"/>
  <c r="Q3973" i="1"/>
  <c r="P3973" i="1"/>
  <c r="O3973" i="1"/>
  <c r="N3973" i="1"/>
  <c r="M3973" i="1"/>
  <c r="L3973" i="1"/>
  <c r="K3973" i="1"/>
  <c r="J3973" i="1"/>
  <c r="AJ3972" i="1"/>
  <c r="AI3972" i="1" s="1"/>
  <c r="AG3972" i="1"/>
  <c r="AC3972" i="1"/>
  <c r="X3972" i="1"/>
  <c r="Y3972" i="1" s="1"/>
  <c r="U3972" i="1"/>
  <c r="S3972" i="1"/>
  <c r="R3972" i="1"/>
  <c r="Q3972" i="1"/>
  <c r="P3972" i="1"/>
  <c r="O3972" i="1"/>
  <c r="N3972" i="1"/>
  <c r="M3972" i="1"/>
  <c r="L3972" i="1"/>
  <c r="K3972" i="1"/>
  <c r="J3972" i="1"/>
  <c r="AJ3971" i="1"/>
  <c r="AI3971" i="1"/>
  <c r="AH3971" i="1" s="1"/>
  <c r="AG3971" i="1"/>
  <c r="AC3971" i="1"/>
  <c r="Y3971" i="1"/>
  <c r="X3971" i="1"/>
  <c r="U3971" i="1"/>
  <c r="S3971" i="1"/>
  <c r="R3971" i="1"/>
  <c r="Q3971" i="1"/>
  <c r="P3971" i="1"/>
  <c r="O3971" i="1"/>
  <c r="N3971" i="1"/>
  <c r="M3971" i="1"/>
  <c r="L3971" i="1"/>
  <c r="K3971" i="1"/>
  <c r="J3971" i="1"/>
  <c r="AJ3970" i="1"/>
  <c r="AI3970" i="1" s="1"/>
  <c r="AG3970" i="1"/>
  <c r="AC3970" i="1"/>
  <c r="X3970" i="1"/>
  <c r="Y3970" i="1" s="1"/>
  <c r="U3970" i="1"/>
  <c r="S3970" i="1"/>
  <c r="R3970" i="1"/>
  <c r="Q3970" i="1"/>
  <c r="P3970" i="1"/>
  <c r="O3970" i="1"/>
  <c r="N3970" i="1"/>
  <c r="M3970" i="1"/>
  <c r="L3970" i="1"/>
  <c r="K3970" i="1"/>
  <c r="J3970" i="1"/>
  <c r="AJ3969" i="1"/>
  <c r="AI3969" i="1"/>
  <c r="AH3969" i="1" s="1"/>
  <c r="AG3969" i="1"/>
  <c r="AC3969" i="1"/>
  <c r="Y3969" i="1"/>
  <c r="X3969" i="1"/>
  <c r="U3969" i="1"/>
  <c r="S3969" i="1"/>
  <c r="R3969" i="1"/>
  <c r="Q3969" i="1"/>
  <c r="P3969" i="1"/>
  <c r="O3969" i="1"/>
  <c r="N3969" i="1"/>
  <c r="M3969" i="1"/>
  <c r="L3969" i="1"/>
  <c r="K3969" i="1"/>
  <c r="J3969" i="1"/>
  <c r="AJ3968" i="1"/>
  <c r="AI3968" i="1" s="1"/>
  <c r="AG3968" i="1"/>
  <c r="AC3968" i="1"/>
  <c r="X3968" i="1"/>
  <c r="Y3968" i="1" s="1"/>
  <c r="U3968" i="1"/>
  <c r="S3968" i="1"/>
  <c r="R3968" i="1"/>
  <c r="Q3968" i="1"/>
  <c r="P3968" i="1"/>
  <c r="O3968" i="1"/>
  <c r="N3968" i="1"/>
  <c r="M3968" i="1"/>
  <c r="L3968" i="1"/>
  <c r="K3968" i="1"/>
  <c r="J3968" i="1"/>
  <c r="AJ3967" i="1"/>
  <c r="AI3967" i="1"/>
  <c r="AH3967" i="1" s="1"/>
  <c r="AG3967" i="1"/>
  <c r="AC3967" i="1"/>
  <c r="Y3967" i="1"/>
  <c r="X3967" i="1"/>
  <c r="U3967" i="1"/>
  <c r="S3967" i="1"/>
  <c r="R3967" i="1"/>
  <c r="Q3967" i="1"/>
  <c r="P3967" i="1"/>
  <c r="O3967" i="1"/>
  <c r="N3967" i="1"/>
  <c r="M3967" i="1"/>
  <c r="L3967" i="1"/>
  <c r="K3967" i="1"/>
  <c r="J3967" i="1"/>
  <c r="AJ3966" i="1"/>
  <c r="AI3966" i="1" s="1"/>
  <c r="AG3966" i="1"/>
  <c r="AC3966" i="1"/>
  <c r="X3966" i="1"/>
  <c r="Y3966" i="1" s="1"/>
  <c r="W3966" i="1"/>
  <c r="U3966" i="1"/>
  <c r="S3966" i="1"/>
  <c r="R3966" i="1"/>
  <c r="Q3966" i="1"/>
  <c r="P3966" i="1"/>
  <c r="O3966" i="1"/>
  <c r="N3966" i="1"/>
  <c r="M3966" i="1"/>
  <c r="L3966" i="1"/>
  <c r="K3966" i="1"/>
  <c r="J3966" i="1"/>
  <c r="AJ3965" i="1"/>
  <c r="AI3965" i="1" s="1"/>
  <c r="Z3965" i="1" s="1"/>
  <c r="AD3965" i="1" s="1"/>
  <c r="AE3965" i="1" s="1"/>
  <c r="AF3965" i="1" s="1"/>
  <c r="AG3965" i="1"/>
  <c r="AC3965" i="1"/>
  <c r="Y3965" i="1"/>
  <c r="X3965" i="1"/>
  <c r="W3965" i="1"/>
  <c r="U3965" i="1"/>
  <c r="S3965" i="1"/>
  <c r="R3965" i="1"/>
  <c r="Q3965" i="1"/>
  <c r="P3965" i="1"/>
  <c r="O3965" i="1"/>
  <c r="N3965" i="1"/>
  <c r="M3965" i="1"/>
  <c r="L3965" i="1"/>
  <c r="K3965" i="1"/>
  <c r="J3965" i="1"/>
  <c r="AJ3964" i="1"/>
  <c r="AI3964" i="1"/>
  <c r="AH3964" i="1" s="1"/>
  <c r="AG3964" i="1"/>
  <c r="AC3964" i="1"/>
  <c r="Y3964" i="1"/>
  <c r="X3964" i="1"/>
  <c r="W3964" i="1"/>
  <c r="U3964" i="1"/>
  <c r="S3964" i="1"/>
  <c r="R3964" i="1"/>
  <c r="Q3964" i="1"/>
  <c r="P3964" i="1"/>
  <c r="O3964" i="1"/>
  <c r="N3964" i="1"/>
  <c r="M3964" i="1"/>
  <c r="L3964" i="1"/>
  <c r="K3964" i="1"/>
  <c r="J3964" i="1"/>
  <c r="AJ3963" i="1"/>
  <c r="AI3963" i="1"/>
  <c r="AH3963" i="1"/>
  <c r="AG3963" i="1"/>
  <c r="AC3963" i="1"/>
  <c r="X3963" i="1"/>
  <c r="Y3963" i="1" s="1"/>
  <c r="W3963" i="1"/>
  <c r="U3963" i="1"/>
  <c r="S3963" i="1"/>
  <c r="R3963" i="1"/>
  <c r="Q3963" i="1"/>
  <c r="P3963" i="1"/>
  <c r="O3963" i="1"/>
  <c r="N3963" i="1"/>
  <c r="M3963" i="1"/>
  <c r="L3963" i="1"/>
  <c r="K3963" i="1"/>
  <c r="J3963" i="1"/>
  <c r="AJ3962" i="1"/>
  <c r="AI3962" i="1" s="1"/>
  <c r="AG3962" i="1"/>
  <c r="AH3962" i="1" s="1"/>
  <c r="AC3962" i="1"/>
  <c r="X3962" i="1"/>
  <c r="Y3962" i="1" s="1"/>
  <c r="W3962" i="1"/>
  <c r="U3962" i="1"/>
  <c r="S3962" i="1"/>
  <c r="R3962" i="1"/>
  <c r="Q3962" i="1"/>
  <c r="P3962" i="1"/>
  <c r="O3962" i="1"/>
  <c r="N3962" i="1"/>
  <c r="M3962" i="1"/>
  <c r="L3962" i="1"/>
  <c r="K3962" i="1"/>
  <c r="J3962" i="1"/>
  <c r="AJ3961" i="1"/>
  <c r="AI3961" i="1" s="1"/>
  <c r="Z3961" i="1" s="1"/>
  <c r="AD3961" i="1" s="1"/>
  <c r="AE3961" i="1" s="1"/>
  <c r="AF3961" i="1" s="1"/>
  <c r="AG3961" i="1"/>
  <c r="AH3961" i="1" s="1"/>
  <c r="AC3961" i="1"/>
  <c r="Y3961" i="1"/>
  <c r="X3961" i="1"/>
  <c r="W3961" i="1"/>
  <c r="U3961" i="1"/>
  <c r="S3961" i="1"/>
  <c r="R3961" i="1"/>
  <c r="Q3961" i="1"/>
  <c r="P3961" i="1"/>
  <c r="O3961" i="1"/>
  <c r="N3961" i="1"/>
  <c r="M3961" i="1"/>
  <c r="L3961" i="1"/>
  <c r="K3961" i="1"/>
  <c r="J3961" i="1"/>
  <c r="AJ3960" i="1"/>
  <c r="AI3960" i="1"/>
  <c r="AH3960" i="1" s="1"/>
  <c r="AG3960" i="1"/>
  <c r="AC3960" i="1"/>
  <c r="Y3960" i="1"/>
  <c r="X3960" i="1"/>
  <c r="W3960" i="1"/>
  <c r="U3960" i="1"/>
  <c r="S3960" i="1"/>
  <c r="R3960" i="1"/>
  <c r="Q3960" i="1"/>
  <c r="P3960" i="1"/>
  <c r="O3960" i="1"/>
  <c r="N3960" i="1"/>
  <c r="M3960" i="1"/>
  <c r="L3960" i="1"/>
  <c r="K3960" i="1"/>
  <c r="J3960" i="1"/>
  <c r="AJ3959" i="1"/>
  <c r="AI3959" i="1"/>
  <c r="AH3959" i="1"/>
  <c r="AG3959" i="1"/>
  <c r="AC3959" i="1"/>
  <c r="X3959" i="1"/>
  <c r="Y3959" i="1" s="1"/>
  <c r="W3959" i="1"/>
  <c r="U3959" i="1"/>
  <c r="S3959" i="1"/>
  <c r="R3959" i="1"/>
  <c r="Q3959" i="1"/>
  <c r="P3959" i="1"/>
  <c r="O3959" i="1"/>
  <c r="N3959" i="1"/>
  <c r="M3959" i="1"/>
  <c r="L3959" i="1"/>
  <c r="K3959" i="1"/>
  <c r="J3959" i="1"/>
  <c r="AJ3958" i="1"/>
  <c r="AI3958" i="1" s="1"/>
  <c r="Z3958" i="1" s="1"/>
  <c r="AD3958" i="1" s="1"/>
  <c r="AG3958" i="1"/>
  <c r="AH3958" i="1" s="1"/>
  <c r="AC3958" i="1"/>
  <c r="X3958" i="1"/>
  <c r="Y3958" i="1" s="1"/>
  <c r="W3958" i="1"/>
  <c r="U3958" i="1"/>
  <c r="S3958" i="1"/>
  <c r="R3958" i="1"/>
  <c r="Q3958" i="1"/>
  <c r="P3958" i="1"/>
  <c r="O3958" i="1"/>
  <c r="N3958" i="1"/>
  <c r="M3958" i="1"/>
  <c r="L3958" i="1"/>
  <c r="K3958" i="1"/>
  <c r="J3958" i="1"/>
  <c r="AJ3957" i="1"/>
  <c r="AI3957" i="1" s="1"/>
  <c r="Z3957" i="1" s="1"/>
  <c r="AD3957" i="1" s="1"/>
  <c r="AE3957" i="1" s="1"/>
  <c r="AF3957" i="1" s="1"/>
  <c r="AG3957" i="1"/>
  <c r="AH3957" i="1" s="1"/>
  <c r="AC3957" i="1"/>
  <c r="Y3957" i="1"/>
  <c r="X3957" i="1"/>
  <c r="W3957" i="1"/>
  <c r="U3957" i="1"/>
  <c r="S3957" i="1"/>
  <c r="R3957" i="1"/>
  <c r="Q3957" i="1"/>
  <c r="P3957" i="1"/>
  <c r="O3957" i="1"/>
  <c r="N3957" i="1"/>
  <c r="M3957" i="1"/>
  <c r="L3957" i="1"/>
  <c r="K3957" i="1"/>
  <c r="J3957" i="1"/>
  <c r="AJ3956" i="1"/>
  <c r="AI3956" i="1"/>
  <c r="AH3956" i="1" s="1"/>
  <c r="AG3956" i="1"/>
  <c r="AC3956" i="1"/>
  <c r="Y3956" i="1"/>
  <c r="X3956" i="1"/>
  <c r="W3956" i="1"/>
  <c r="U3956" i="1"/>
  <c r="S3956" i="1"/>
  <c r="R3956" i="1"/>
  <c r="Q3956" i="1"/>
  <c r="P3956" i="1"/>
  <c r="O3956" i="1"/>
  <c r="N3956" i="1"/>
  <c r="M3956" i="1"/>
  <c r="L3956" i="1"/>
  <c r="K3956" i="1"/>
  <c r="J3956" i="1"/>
  <c r="AJ3955" i="1"/>
  <c r="AI3955" i="1"/>
  <c r="AH3955" i="1"/>
  <c r="AG3955" i="1"/>
  <c r="AC3955" i="1"/>
  <c r="X3955" i="1"/>
  <c r="Y3955" i="1" s="1"/>
  <c r="W3955" i="1"/>
  <c r="U3955" i="1"/>
  <c r="S3955" i="1"/>
  <c r="R3955" i="1"/>
  <c r="Q3955" i="1"/>
  <c r="P3955" i="1"/>
  <c r="O3955" i="1"/>
  <c r="N3955" i="1"/>
  <c r="M3955" i="1"/>
  <c r="L3955" i="1"/>
  <c r="K3955" i="1"/>
  <c r="J3955" i="1"/>
  <c r="AJ3954" i="1"/>
  <c r="AI3954" i="1" s="1"/>
  <c r="Z3954" i="1" s="1"/>
  <c r="AD3954" i="1" s="1"/>
  <c r="AG3954" i="1"/>
  <c r="AC3954" i="1"/>
  <c r="X3954" i="1"/>
  <c r="Y3954" i="1" s="1"/>
  <c r="W3954" i="1"/>
  <c r="U3954" i="1"/>
  <c r="S3954" i="1"/>
  <c r="R3954" i="1"/>
  <c r="Q3954" i="1"/>
  <c r="P3954" i="1"/>
  <c r="O3954" i="1"/>
  <c r="N3954" i="1"/>
  <c r="M3954" i="1"/>
  <c r="L3954" i="1"/>
  <c r="K3954" i="1"/>
  <c r="J3954" i="1"/>
  <c r="AJ3953" i="1"/>
  <c r="AI3953" i="1" s="1"/>
  <c r="Z3953" i="1" s="1"/>
  <c r="AD3953" i="1" s="1"/>
  <c r="AE3953" i="1" s="1"/>
  <c r="AF3953" i="1" s="1"/>
  <c r="AG3953" i="1"/>
  <c r="AC3953" i="1"/>
  <c r="Y3953" i="1"/>
  <c r="X3953" i="1"/>
  <c r="W3953" i="1"/>
  <c r="U3953" i="1"/>
  <c r="S3953" i="1"/>
  <c r="R3953" i="1"/>
  <c r="Q3953" i="1"/>
  <c r="P3953" i="1"/>
  <c r="O3953" i="1"/>
  <c r="N3953" i="1"/>
  <c r="M3953" i="1"/>
  <c r="L3953" i="1"/>
  <c r="K3953" i="1"/>
  <c r="J3953" i="1"/>
  <c r="AJ3952" i="1"/>
  <c r="AI3952" i="1"/>
  <c r="AH3952" i="1" s="1"/>
  <c r="AG3952" i="1"/>
  <c r="AC3952" i="1"/>
  <c r="Y3952" i="1"/>
  <c r="X3952" i="1"/>
  <c r="W3952" i="1"/>
  <c r="U3952" i="1"/>
  <c r="S3952" i="1"/>
  <c r="R3952" i="1"/>
  <c r="Q3952" i="1"/>
  <c r="P3952" i="1"/>
  <c r="O3952" i="1"/>
  <c r="N3952" i="1"/>
  <c r="M3952" i="1"/>
  <c r="L3952" i="1"/>
  <c r="K3952" i="1"/>
  <c r="J3952" i="1"/>
  <c r="AJ3951" i="1"/>
  <c r="AI3951" i="1"/>
  <c r="AH3951" i="1"/>
  <c r="AG3951" i="1"/>
  <c r="AC3951" i="1"/>
  <c r="X3951" i="1"/>
  <c r="Y3951" i="1" s="1"/>
  <c r="W3951" i="1"/>
  <c r="U3951" i="1"/>
  <c r="S3951" i="1"/>
  <c r="R3951" i="1"/>
  <c r="Q3951" i="1"/>
  <c r="P3951" i="1"/>
  <c r="O3951" i="1"/>
  <c r="N3951" i="1"/>
  <c r="M3951" i="1"/>
  <c r="L3951" i="1"/>
  <c r="K3951" i="1"/>
  <c r="J3951" i="1"/>
  <c r="AJ3950" i="1"/>
  <c r="AI3950" i="1" s="1"/>
  <c r="AG3950" i="1"/>
  <c r="AC3950" i="1"/>
  <c r="X3950" i="1"/>
  <c r="Y3950" i="1" s="1"/>
  <c r="W3950" i="1"/>
  <c r="U3950" i="1"/>
  <c r="S3950" i="1"/>
  <c r="R3950" i="1"/>
  <c r="Q3950" i="1"/>
  <c r="P3950" i="1"/>
  <c r="O3950" i="1"/>
  <c r="N3950" i="1"/>
  <c r="M3950" i="1"/>
  <c r="L3950" i="1"/>
  <c r="K3950" i="1"/>
  <c r="J3950" i="1"/>
  <c r="AJ3949" i="1"/>
  <c r="AI3949" i="1" s="1"/>
  <c r="Z3949" i="1" s="1"/>
  <c r="AD3949" i="1" s="1"/>
  <c r="AE3949" i="1" s="1"/>
  <c r="AF3949" i="1" s="1"/>
  <c r="AG3949" i="1"/>
  <c r="AC3949" i="1"/>
  <c r="Y3949" i="1"/>
  <c r="X3949" i="1"/>
  <c r="W3949" i="1"/>
  <c r="U3949" i="1"/>
  <c r="S3949" i="1"/>
  <c r="R3949" i="1"/>
  <c r="Q3949" i="1"/>
  <c r="P3949" i="1"/>
  <c r="O3949" i="1"/>
  <c r="N3949" i="1"/>
  <c r="M3949" i="1"/>
  <c r="L3949" i="1"/>
  <c r="K3949" i="1"/>
  <c r="J3949" i="1"/>
  <c r="AJ3948" i="1"/>
  <c r="AI3948" i="1"/>
  <c r="AH3948" i="1" s="1"/>
  <c r="AG3948" i="1"/>
  <c r="AC3948" i="1"/>
  <c r="Y3948" i="1"/>
  <c r="X3948" i="1"/>
  <c r="W3948" i="1"/>
  <c r="U3948" i="1"/>
  <c r="S3948" i="1"/>
  <c r="R3948" i="1"/>
  <c r="Q3948" i="1"/>
  <c r="P3948" i="1"/>
  <c r="O3948" i="1"/>
  <c r="N3948" i="1"/>
  <c r="M3948" i="1"/>
  <c r="L3948" i="1"/>
  <c r="K3948" i="1"/>
  <c r="J3948" i="1"/>
  <c r="AJ3947" i="1"/>
  <c r="AI3947" i="1"/>
  <c r="AH3947" i="1"/>
  <c r="AG3947" i="1"/>
  <c r="AC3947" i="1"/>
  <c r="X3947" i="1"/>
  <c r="Y3947" i="1" s="1"/>
  <c r="W3947" i="1"/>
  <c r="U3947" i="1"/>
  <c r="S3947" i="1"/>
  <c r="R3947" i="1"/>
  <c r="Q3947" i="1"/>
  <c r="P3947" i="1"/>
  <c r="O3947" i="1"/>
  <c r="N3947" i="1"/>
  <c r="M3947" i="1"/>
  <c r="L3947" i="1"/>
  <c r="K3947" i="1"/>
  <c r="J3947" i="1"/>
  <c r="AJ3946" i="1"/>
  <c r="AI3946" i="1" s="1"/>
  <c r="AG3946" i="1"/>
  <c r="AH3946" i="1" s="1"/>
  <c r="AC3946" i="1"/>
  <c r="X3946" i="1"/>
  <c r="Y3946" i="1" s="1"/>
  <c r="W3946" i="1"/>
  <c r="U3946" i="1"/>
  <c r="S3946" i="1"/>
  <c r="R3946" i="1"/>
  <c r="Q3946" i="1"/>
  <c r="P3946" i="1"/>
  <c r="O3946" i="1"/>
  <c r="N3946" i="1"/>
  <c r="M3946" i="1"/>
  <c r="L3946" i="1"/>
  <c r="K3946" i="1"/>
  <c r="J3946" i="1"/>
  <c r="AJ3945" i="1"/>
  <c r="AI3945" i="1" s="1"/>
  <c r="Z3945" i="1" s="1"/>
  <c r="AD3945" i="1" s="1"/>
  <c r="AE3945" i="1" s="1"/>
  <c r="AF3945" i="1" s="1"/>
  <c r="AG3945" i="1"/>
  <c r="AH3945" i="1" s="1"/>
  <c r="AC3945" i="1"/>
  <c r="Y3945" i="1"/>
  <c r="X3945" i="1"/>
  <c r="W3945" i="1"/>
  <c r="U3945" i="1"/>
  <c r="S3945" i="1"/>
  <c r="R3945" i="1"/>
  <c r="Q3945" i="1"/>
  <c r="P3945" i="1"/>
  <c r="O3945" i="1"/>
  <c r="N3945" i="1"/>
  <c r="M3945" i="1"/>
  <c r="L3945" i="1"/>
  <c r="K3945" i="1"/>
  <c r="J3945" i="1"/>
  <c r="AJ3944" i="1"/>
  <c r="AI3944" i="1"/>
  <c r="AH3944" i="1" s="1"/>
  <c r="AG3944" i="1"/>
  <c r="AC3944" i="1"/>
  <c r="Y3944" i="1"/>
  <c r="X3944" i="1"/>
  <c r="U3944" i="1"/>
  <c r="S3944" i="1"/>
  <c r="R3944" i="1"/>
  <c r="Q3944" i="1"/>
  <c r="P3944" i="1"/>
  <c r="O3944" i="1"/>
  <c r="N3944" i="1"/>
  <c r="M3944" i="1"/>
  <c r="L3944" i="1"/>
  <c r="K3944" i="1"/>
  <c r="J3944" i="1"/>
  <c r="AJ3943" i="1"/>
  <c r="AI3943" i="1" s="1"/>
  <c r="Z3943" i="1" s="1"/>
  <c r="AD3943" i="1" s="1"/>
  <c r="AG3943" i="1"/>
  <c r="AC3943" i="1"/>
  <c r="X3943" i="1"/>
  <c r="Y3943" i="1" s="1"/>
  <c r="U3943" i="1"/>
  <c r="S3943" i="1"/>
  <c r="R3943" i="1"/>
  <c r="Q3943" i="1"/>
  <c r="P3943" i="1"/>
  <c r="O3943" i="1"/>
  <c r="N3943" i="1"/>
  <c r="M3943" i="1"/>
  <c r="L3943" i="1"/>
  <c r="K3943" i="1"/>
  <c r="J3943" i="1"/>
  <c r="AJ3942" i="1"/>
  <c r="AI3942" i="1"/>
  <c r="AH3942" i="1" s="1"/>
  <c r="AG3942" i="1"/>
  <c r="AC3942" i="1"/>
  <c r="Y3942" i="1"/>
  <c r="X3942" i="1"/>
  <c r="U3942" i="1"/>
  <c r="S3942" i="1"/>
  <c r="R3942" i="1"/>
  <c r="Q3942" i="1"/>
  <c r="P3942" i="1"/>
  <c r="O3942" i="1"/>
  <c r="N3942" i="1"/>
  <c r="M3942" i="1"/>
  <c r="L3942" i="1"/>
  <c r="K3942" i="1"/>
  <c r="J3942" i="1"/>
  <c r="AJ3941" i="1"/>
  <c r="AI3941" i="1" s="1"/>
  <c r="Z3941" i="1" s="1"/>
  <c r="AD3941" i="1" s="1"/>
  <c r="AG3941" i="1"/>
  <c r="AC3941" i="1"/>
  <c r="X3941" i="1"/>
  <c r="Y3941" i="1" s="1"/>
  <c r="U3941" i="1"/>
  <c r="S3941" i="1"/>
  <c r="R3941" i="1"/>
  <c r="Q3941" i="1"/>
  <c r="P3941" i="1"/>
  <c r="O3941" i="1"/>
  <c r="N3941" i="1"/>
  <c r="M3941" i="1"/>
  <c r="L3941" i="1"/>
  <c r="K3941" i="1"/>
  <c r="J3941" i="1"/>
  <c r="AJ3940" i="1"/>
  <c r="AI3940" i="1"/>
  <c r="AH3940" i="1" s="1"/>
  <c r="AG3940" i="1"/>
  <c r="AC3940" i="1"/>
  <c r="Y3940" i="1"/>
  <c r="X3940" i="1"/>
  <c r="U3940" i="1"/>
  <c r="S3940" i="1"/>
  <c r="R3940" i="1"/>
  <c r="Q3940" i="1"/>
  <c r="P3940" i="1"/>
  <c r="O3940" i="1"/>
  <c r="N3940" i="1"/>
  <c r="M3940" i="1"/>
  <c r="L3940" i="1"/>
  <c r="K3940" i="1"/>
  <c r="J3940" i="1"/>
  <c r="AJ3939" i="1"/>
  <c r="AI3939" i="1" s="1"/>
  <c r="Z3939" i="1" s="1"/>
  <c r="AD3939" i="1" s="1"/>
  <c r="AG3939" i="1"/>
  <c r="AC3939" i="1"/>
  <c r="X3939" i="1"/>
  <c r="Y3939" i="1" s="1"/>
  <c r="U3939" i="1"/>
  <c r="S3939" i="1"/>
  <c r="R3939" i="1"/>
  <c r="Q3939" i="1"/>
  <c r="P3939" i="1"/>
  <c r="O3939" i="1"/>
  <c r="N3939" i="1"/>
  <c r="M3939" i="1"/>
  <c r="L3939" i="1"/>
  <c r="K3939" i="1"/>
  <c r="J3939" i="1"/>
  <c r="AJ3938" i="1"/>
  <c r="AI3938" i="1"/>
  <c r="AH3938" i="1" s="1"/>
  <c r="AG3938" i="1"/>
  <c r="AC3938" i="1"/>
  <c r="Y3938" i="1"/>
  <c r="X3938" i="1"/>
  <c r="U3938" i="1"/>
  <c r="S3938" i="1"/>
  <c r="R3938" i="1"/>
  <c r="Q3938" i="1"/>
  <c r="P3938" i="1"/>
  <c r="O3938" i="1"/>
  <c r="N3938" i="1"/>
  <c r="M3938" i="1"/>
  <c r="L3938" i="1"/>
  <c r="K3938" i="1"/>
  <c r="J3938" i="1"/>
  <c r="AJ3937" i="1"/>
  <c r="AI3937" i="1" s="1"/>
  <c r="Z3937" i="1" s="1"/>
  <c r="AD3937" i="1" s="1"/>
  <c r="AG3937" i="1"/>
  <c r="AC3937" i="1"/>
  <c r="X3937" i="1"/>
  <c r="Y3937" i="1" s="1"/>
  <c r="U3937" i="1"/>
  <c r="S3937" i="1"/>
  <c r="R3937" i="1"/>
  <c r="Q3937" i="1"/>
  <c r="P3937" i="1"/>
  <c r="O3937" i="1"/>
  <c r="N3937" i="1"/>
  <c r="M3937" i="1"/>
  <c r="L3937" i="1"/>
  <c r="K3937" i="1"/>
  <c r="J3937" i="1"/>
  <c r="AJ3936" i="1"/>
  <c r="AI3936" i="1"/>
  <c r="AH3936" i="1" s="1"/>
  <c r="AG3936" i="1"/>
  <c r="AC3936" i="1"/>
  <c r="Y3936" i="1"/>
  <c r="X3936" i="1"/>
  <c r="U3936" i="1"/>
  <c r="S3936" i="1"/>
  <c r="R3936" i="1"/>
  <c r="Q3936" i="1"/>
  <c r="P3936" i="1"/>
  <c r="O3936" i="1"/>
  <c r="N3936" i="1"/>
  <c r="M3936" i="1"/>
  <c r="L3936" i="1"/>
  <c r="K3936" i="1"/>
  <c r="J3936" i="1"/>
  <c r="AJ3935" i="1"/>
  <c r="AI3935" i="1" s="1"/>
  <c r="Z3935" i="1" s="1"/>
  <c r="AD3935" i="1" s="1"/>
  <c r="AG3935" i="1"/>
  <c r="AC3935" i="1"/>
  <c r="X3935" i="1"/>
  <c r="Y3935" i="1" s="1"/>
  <c r="U3935" i="1"/>
  <c r="S3935" i="1"/>
  <c r="R3935" i="1"/>
  <c r="Q3935" i="1"/>
  <c r="P3935" i="1"/>
  <c r="O3935" i="1"/>
  <c r="N3935" i="1"/>
  <c r="M3935" i="1"/>
  <c r="L3935" i="1"/>
  <c r="K3935" i="1"/>
  <c r="J3935" i="1"/>
  <c r="AJ3934" i="1"/>
  <c r="AI3934" i="1"/>
  <c r="AH3934" i="1" s="1"/>
  <c r="AG3934" i="1"/>
  <c r="AC3934" i="1"/>
  <c r="Y3934" i="1"/>
  <c r="X3934" i="1"/>
  <c r="U3934" i="1"/>
  <c r="S3934" i="1"/>
  <c r="R3934" i="1"/>
  <c r="Q3934" i="1"/>
  <c r="P3934" i="1"/>
  <c r="O3934" i="1"/>
  <c r="N3934" i="1"/>
  <c r="M3934" i="1"/>
  <c r="L3934" i="1"/>
  <c r="K3934" i="1"/>
  <c r="J3934" i="1"/>
  <c r="AJ3933" i="1"/>
  <c r="AI3933" i="1" s="1"/>
  <c r="Z3933" i="1" s="1"/>
  <c r="AD3933" i="1" s="1"/>
  <c r="AG3933" i="1"/>
  <c r="AC3933" i="1"/>
  <c r="X3933" i="1"/>
  <c r="Y3933" i="1" s="1"/>
  <c r="U3933" i="1"/>
  <c r="S3933" i="1"/>
  <c r="R3933" i="1"/>
  <c r="Q3933" i="1"/>
  <c r="P3933" i="1"/>
  <c r="O3933" i="1"/>
  <c r="N3933" i="1"/>
  <c r="M3933" i="1"/>
  <c r="L3933" i="1"/>
  <c r="K3933" i="1"/>
  <c r="J3933" i="1"/>
  <c r="AJ3932" i="1"/>
  <c r="AI3932" i="1"/>
  <c r="AH3932" i="1" s="1"/>
  <c r="AG3932" i="1"/>
  <c r="AC3932" i="1"/>
  <c r="Y3932" i="1"/>
  <c r="X3932" i="1"/>
  <c r="U3932" i="1"/>
  <c r="S3932" i="1"/>
  <c r="R3932" i="1"/>
  <c r="Q3932" i="1"/>
  <c r="P3932" i="1"/>
  <c r="O3932" i="1"/>
  <c r="N3932" i="1"/>
  <c r="M3932" i="1"/>
  <c r="L3932" i="1"/>
  <c r="K3932" i="1"/>
  <c r="J3932" i="1"/>
  <c r="AJ3931" i="1"/>
  <c r="AI3931" i="1" s="1"/>
  <c r="Z3931" i="1" s="1"/>
  <c r="AD3931" i="1" s="1"/>
  <c r="AG3931" i="1"/>
  <c r="AC3931" i="1"/>
  <c r="X3931" i="1"/>
  <c r="Y3931" i="1" s="1"/>
  <c r="U3931" i="1"/>
  <c r="S3931" i="1"/>
  <c r="R3931" i="1"/>
  <c r="Q3931" i="1"/>
  <c r="P3931" i="1"/>
  <c r="O3931" i="1"/>
  <c r="N3931" i="1"/>
  <c r="M3931" i="1"/>
  <c r="L3931" i="1"/>
  <c r="K3931" i="1"/>
  <c r="J3931" i="1"/>
  <c r="AJ3930" i="1"/>
  <c r="AI3930" i="1"/>
  <c r="AH3930" i="1" s="1"/>
  <c r="AG3930" i="1"/>
  <c r="AC3930" i="1"/>
  <c r="Y3930" i="1"/>
  <c r="X3930" i="1"/>
  <c r="U3930" i="1"/>
  <c r="S3930" i="1"/>
  <c r="R3930" i="1"/>
  <c r="Q3930" i="1"/>
  <c r="P3930" i="1"/>
  <c r="O3930" i="1"/>
  <c r="N3930" i="1"/>
  <c r="M3930" i="1"/>
  <c r="L3930" i="1"/>
  <c r="K3930" i="1"/>
  <c r="J3930" i="1"/>
  <c r="AJ3929" i="1"/>
  <c r="AI3929" i="1" s="1"/>
  <c r="Z3929" i="1" s="1"/>
  <c r="AD3929" i="1" s="1"/>
  <c r="AG3929" i="1"/>
  <c r="AC3929" i="1"/>
  <c r="X3929" i="1"/>
  <c r="Y3929" i="1" s="1"/>
  <c r="U3929" i="1"/>
  <c r="S3929" i="1"/>
  <c r="R3929" i="1"/>
  <c r="Q3929" i="1"/>
  <c r="P3929" i="1"/>
  <c r="O3929" i="1"/>
  <c r="N3929" i="1"/>
  <c r="M3929" i="1"/>
  <c r="L3929" i="1"/>
  <c r="K3929" i="1"/>
  <c r="J3929" i="1"/>
  <c r="AJ3928" i="1"/>
  <c r="AI3928" i="1"/>
  <c r="AH3928" i="1" s="1"/>
  <c r="AG3928" i="1"/>
  <c r="AC3928" i="1"/>
  <c r="Y3928" i="1"/>
  <c r="X3928" i="1"/>
  <c r="U3928" i="1"/>
  <c r="S3928" i="1"/>
  <c r="R3928" i="1"/>
  <c r="Q3928" i="1"/>
  <c r="P3928" i="1"/>
  <c r="O3928" i="1"/>
  <c r="N3928" i="1"/>
  <c r="M3928" i="1"/>
  <c r="L3928" i="1"/>
  <c r="K3928" i="1"/>
  <c r="J3928" i="1"/>
  <c r="AJ3927" i="1"/>
  <c r="AI3927" i="1" s="1"/>
  <c r="Z3927" i="1" s="1"/>
  <c r="AD3927" i="1" s="1"/>
  <c r="AG3927" i="1"/>
  <c r="AC3927" i="1"/>
  <c r="X3927" i="1"/>
  <c r="Y3927" i="1" s="1"/>
  <c r="U3927" i="1"/>
  <c r="S3927" i="1"/>
  <c r="R3927" i="1"/>
  <c r="Q3927" i="1"/>
  <c r="P3927" i="1"/>
  <c r="O3927" i="1"/>
  <c r="N3927" i="1"/>
  <c r="M3927" i="1"/>
  <c r="L3927" i="1"/>
  <c r="K3927" i="1"/>
  <c r="J3927" i="1"/>
  <c r="AJ3926" i="1"/>
  <c r="AI3926" i="1"/>
  <c r="AH3926" i="1" s="1"/>
  <c r="AG3926" i="1"/>
  <c r="AC3926" i="1"/>
  <c r="Y3926" i="1"/>
  <c r="X3926" i="1"/>
  <c r="U3926" i="1"/>
  <c r="S3926" i="1"/>
  <c r="R3926" i="1"/>
  <c r="Q3926" i="1"/>
  <c r="P3926" i="1"/>
  <c r="O3926" i="1"/>
  <c r="N3926" i="1"/>
  <c r="M3926" i="1"/>
  <c r="L3926" i="1"/>
  <c r="K3926" i="1"/>
  <c r="J3926" i="1"/>
  <c r="AJ3925" i="1"/>
  <c r="AI3925" i="1" s="1"/>
  <c r="Z3925" i="1" s="1"/>
  <c r="AD3925" i="1" s="1"/>
  <c r="AG3925" i="1"/>
  <c r="AC3925" i="1"/>
  <c r="X3925" i="1"/>
  <c r="Y3925" i="1" s="1"/>
  <c r="W3925" i="1"/>
  <c r="U3925" i="1"/>
  <c r="S3925" i="1"/>
  <c r="R3925" i="1"/>
  <c r="Q3925" i="1"/>
  <c r="P3925" i="1"/>
  <c r="O3925" i="1"/>
  <c r="N3925" i="1"/>
  <c r="M3925" i="1"/>
  <c r="L3925" i="1"/>
  <c r="K3925" i="1"/>
  <c r="J3925" i="1"/>
  <c r="AJ3924" i="1"/>
  <c r="AI3924" i="1" s="1"/>
  <c r="Z3924" i="1" s="1"/>
  <c r="AD3924" i="1" s="1"/>
  <c r="AE3924" i="1" s="1"/>
  <c r="AF3924" i="1" s="1"/>
  <c r="AG3924" i="1"/>
  <c r="AC3924" i="1"/>
  <c r="Y3924" i="1"/>
  <c r="X3924" i="1"/>
  <c r="W3924" i="1"/>
  <c r="U3924" i="1"/>
  <c r="S3924" i="1"/>
  <c r="R3924" i="1"/>
  <c r="Q3924" i="1"/>
  <c r="P3924" i="1"/>
  <c r="O3924" i="1"/>
  <c r="N3924" i="1"/>
  <c r="M3924" i="1"/>
  <c r="L3924" i="1"/>
  <c r="K3924" i="1"/>
  <c r="J3924" i="1"/>
  <c r="AJ3923" i="1"/>
  <c r="AI3923" i="1"/>
  <c r="AH3923" i="1" s="1"/>
  <c r="AG3923" i="1"/>
  <c r="AC3923" i="1"/>
  <c r="Y3923" i="1"/>
  <c r="X3923" i="1"/>
  <c r="W3923" i="1"/>
  <c r="U3923" i="1"/>
  <c r="S3923" i="1"/>
  <c r="R3923" i="1"/>
  <c r="Q3923" i="1"/>
  <c r="P3923" i="1"/>
  <c r="O3923" i="1"/>
  <c r="N3923" i="1"/>
  <c r="M3923" i="1"/>
  <c r="L3923" i="1"/>
  <c r="K3923" i="1"/>
  <c r="J3923" i="1"/>
  <c r="X3922" i="1"/>
  <c r="Y3922" i="1" s="1"/>
  <c r="Z3922" i="1" s="1"/>
  <c r="AJ3921" i="1"/>
  <c r="AI3921" i="1" s="1"/>
  <c r="Z3921" i="1" s="1"/>
  <c r="AD3921" i="1" s="1"/>
  <c r="AG3921" i="1"/>
  <c r="AC3921" i="1"/>
  <c r="X3921" i="1"/>
  <c r="Y3921" i="1" s="1"/>
  <c r="U3921" i="1"/>
  <c r="S3921" i="1"/>
  <c r="R3921" i="1"/>
  <c r="Q3921" i="1"/>
  <c r="P3921" i="1"/>
  <c r="O3921" i="1"/>
  <c r="N3921" i="1"/>
  <c r="M3921" i="1"/>
  <c r="L3921" i="1"/>
  <c r="K3921" i="1"/>
  <c r="J3921" i="1"/>
  <c r="AJ3920" i="1"/>
  <c r="AI3920" i="1"/>
  <c r="AH3920" i="1" s="1"/>
  <c r="AG3920" i="1"/>
  <c r="AC3920" i="1"/>
  <c r="Y3920" i="1"/>
  <c r="X3920" i="1"/>
  <c r="U3920" i="1"/>
  <c r="S3920" i="1"/>
  <c r="R3920" i="1"/>
  <c r="Q3920" i="1"/>
  <c r="P3920" i="1"/>
  <c r="O3920" i="1"/>
  <c r="N3920" i="1"/>
  <c r="M3920" i="1"/>
  <c r="L3920" i="1"/>
  <c r="K3920" i="1"/>
  <c r="J3920" i="1"/>
  <c r="AJ3919" i="1"/>
  <c r="AI3919" i="1" s="1"/>
  <c r="Z3919" i="1" s="1"/>
  <c r="AD3919" i="1" s="1"/>
  <c r="AG3919" i="1"/>
  <c r="AC3919" i="1"/>
  <c r="X3919" i="1"/>
  <c r="Y3919" i="1" s="1"/>
  <c r="U3919" i="1"/>
  <c r="S3919" i="1"/>
  <c r="R3919" i="1"/>
  <c r="Q3919" i="1"/>
  <c r="P3919" i="1"/>
  <c r="O3919" i="1"/>
  <c r="N3919" i="1"/>
  <c r="M3919" i="1"/>
  <c r="L3919" i="1"/>
  <c r="K3919" i="1"/>
  <c r="J3919" i="1"/>
  <c r="AJ3918" i="1"/>
  <c r="AI3918" i="1"/>
  <c r="AH3918" i="1" s="1"/>
  <c r="AG3918" i="1"/>
  <c r="AC3918" i="1"/>
  <c r="Y3918" i="1"/>
  <c r="X3918" i="1"/>
  <c r="U3918" i="1"/>
  <c r="S3918" i="1"/>
  <c r="R3918" i="1"/>
  <c r="Q3918" i="1"/>
  <c r="P3918" i="1"/>
  <c r="O3918" i="1"/>
  <c r="N3918" i="1"/>
  <c r="M3918" i="1"/>
  <c r="L3918" i="1"/>
  <c r="K3918" i="1"/>
  <c r="J3918" i="1"/>
  <c r="AJ3917" i="1"/>
  <c r="AI3917" i="1" s="1"/>
  <c r="Z3917" i="1" s="1"/>
  <c r="AD3917" i="1" s="1"/>
  <c r="AG3917" i="1"/>
  <c r="AC3917" i="1"/>
  <c r="X3917" i="1"/>
  <c r="Y3917" i="1" s="1"/>
  <c r="U3917" i="1"/>
  <c r="S3917" i="1"/>
  <c r="R3917" i="1"/>
  <c r="Q3917" i="1"/>
  <c r="P3917" i="1"/>
  <c r="O3917" i="1"/>
  <c r="N3917" i="1"/>
  <c r="M3917" i="1"/>
  <c r="L3917" i="1"/>
  <c r="K3917" i="1"/>
  <c r="J3917" i="1"/>
  <c r="AJ3916" i="1"/>
  <c r="AI3916" i="1"/>
  <c r="AH3916" i="1" s="1"/>
  <c r="AG3916" i="1"/>
  <c r="AC3916" i="1"/>
  <c r="Y3916" i="1"/>
  <c r="X3916" i="1"/>
  <c r="U3916" i="1"/>
  <c r="S3916" i="1"/>
  <c r="R3916" i="1"/>
  <c r="Q3916" i="1"/>
  <c r="P3916" i="1"/>
  <c r="O3916" i="1"/>
  <c r="N3916" i="1"/>
  <c r="M3916" i="1"/>
  <c r="L3916" i="1"/>
  <c r="K3916" i="1"/>
  <c r="J3916" i="1"/>
  <c r="H3916" i="1"/>
  <c r="AJ3915" i="1"/>
  <c r="AI3915" i="1"/>
  <c r="Z3915" i="1" s="1"/>
  <c r="AD3915" i="1" s="1"/>
  <c r="AG3915" i="1"/>
  <c r="AH3915" i="1" s="1"/>
  <c r="AC3915" i="1"/>
  <c r="AE3915" i="1" s="1"/>
  <c r="AF3915" i="1" s="1"/>
  <c r="X3915" i="1"/>
  <c r="Y3915" i="1" s="1"/>
  <c r="W3915" i="1"/>
  <c r="U3915" i="1"/>
  <c r="S3915" i="1"/>
  <c r="R3915" i="1"/>
  <c r="Q3915" i="1"/>
  <c r="P3915" i="1"/>
  <c r="O3915" i="1"/>
  <c r="N3915" i="1"/>
  <c r="M3915" i="1"/>
  <c r="L3915" i="1"/>
  <c r="K3915" i="1"/>
  <c r="J3915" i="1"/>
  <c r="AJ3914" i="1"/>
  <c r="AI3914" i="1" s="1"/>
  <c r="Z3914" i="1" s="1"/>
  <c r="AD3914" i="1" s="1"/>
  <c r="AG3914" i="1"/>
  <c r="AH3914" i="1" s="1"/>
  <c r="AC3914" i="1"/>
  <c r="AE3914" i="1" s="1"/>
  <c r="AF3914" i="1" s="1"/>
  <c r="X3914" i="1"/>
  <c r="Y3914" i="1" s="1"/>
  <c r="W3914" i="1"/>
  <c r="U3914" i="1"/>
  <c r="S3914" i="1"/>
  <c r="R3914" i="1"/>
  <c r="Q3914" i="1"/>
  <c r="P3914" i="1"/>
  <c r="O3914" i="1"/>
  <c r="N3914" i="1"/>
  <c r="M3914" i="1"/>
  <c r="L3914" i="1"/>
  <c r="K3914" i="1"/>
  <c r="J3914" i="1"/>
  <c r="AJ3913" i="1"/>
  <c r="AI3913" i="1"/>
  <c r="Z3913" i="1" s="1"/>
  <c r="AD3913" i="1" s="1"/>
  <c r="AE3913" i="1" s="1"/>
  <c r="AF3913" i="1" s="1"/>
  <c r="AG3913" i="1"/>
  <c r="AH3913" i="1" s="1"/>
  <c r="AC3913" i="1"/>
  <c r="Y3913" i="1"/>
  <c r="X3913" i="1"/>
  <c r="U3913" i="1"/>
  <c r="S3913" i="1"/>
  <c r="R3913" i="1"/>
  <c r="Q3913" i="1"/>
  <c r="P3913" i="1"/>
  <c r="O3913" i="1"/>
  <c r="N3913" i="1"/>
  <c r="M3913" i="1"/>
  <c r="L3913" i="1"/>
  <c r="K3913" i="1"/>
  <c r="J3913" i="1"/>
  <c r="AJ3912" i="1"/>
  <c r="AI3912" i="1"/>
  <c r="Z3912" i="1" s="1"/>
  <c r="AD3912" i="1" s="1"/>
  <c r="AG3912" i="1"/>
  <c r="AH3912" i="1" s="1"/>
  <c r="AC3912" i="1"/>
  <c r="X3912" i="1"/>
  <c r="Y3912" i="1" s="1"/>
  <c r="U3912" i="1"/>
  <c r="S3912" i="1"/>
  <c r="R3912" i="1"/>
  <c r="Q3912" i="1"/>
  <c r="P3912" i="1"/>
  <c r="O3912" i="1"/>
  <c r="N3912" i="1"/>
  <c r="M3912" i="1"/>
  <c r="L3912" i="1"/>
  <c r="K3912" i="1"/>
  <c r="J3912" i="1"/>
  <c r="AJ3911" i="1"/>
  <c r="AI3911" i="1"/>
  <c r="Z3911" i="1" s="1"/>
  <c r="AD3911" i="1" s="1"/>
  <c r="AE3911" i="1" s="1"/>
  <c r="AF3911" i="1" s="1"/>
  <c r="AG3911" i="1"/>
  <c r="AH3911" i="1" s="1"/>
  <c r="AC3911" i="1"/>
  <c r="Y3911" i="1"/>
  <c r="X3911" i="1"/>
  <c r="U3911" i="1"/>
  <c r="S3911" i="1"/>
  <c r="R3911" i="1"/>
  <c r="Q3911" i="1"/>
  <c r="P3911" i="1"/>
  <c r="O3911" i="1"/>
  <c r="N3911" i="1"/>
  <c r="M3911" i="1"/>
  <c r="L3911" i="1"/>
  <c r="K3911" i="1"/>
  <c r="J3911" i="1"/>
  <c r="AJ3910" i="1"/>
  <c r="AI3910" i="1"/>
  <c r="AG3910" i="1"/>
  <c r="AH3910" i="1" s="1"/>
  <c r="AC3910" i="1"/>
  <c r="X3910" i="1"/>
  <c r="Y3910" i="1" s="1"/>
  <c r="W3910" i="1"/>
  <c r="U3910" i="1"/>
  <c r="S3910" i="1"/>
  <c r="R3910" i="1"/>
  <c r="Q3910" i="1"/>
  <c r="P3910" i="1"/>
  <c r="O3910" i="1"/>
  <c r="N3910" i="1"/>
  <c r="M3910" i="1"/>
  <c r="L3910" i="1"/>
  <c r="K3910" i="1"/>
  <c r="J3910" i="1"/>
  <c r="AJ3909" i="1"/>
  <c r="AI3909" i="1" s="1"/>
  <c r="AG3909" i="1"/>
  <c r="AH3909" i="1" s="1"/>
  <c r="AC3909" i="1"/>
  <c r="X3909" i="1"/>
  <c r="Y3909" i="1" s="1"/>
  <c r="U3909" i="1"/>
  <c r="S3909" i="1"/>
  <c r="R3909" i="1"/>
  <c r="Q3909" i="1"/>
  <c r="P3909" i="1"/>
  <c r="O3909" i="1"/>
  <c r="N3909" i="1"/>
  <c r="M3909" i="1"/>
  <c r="L3909" i="1"/>
  <c r="K3909" i="1"/>
  <c r="J3909" i="1"/>
  <c r="AJ3908" i="1"/>
  <c r="AI3908" i="1"/>
  <c r="AH3908" i="1"/>
  <c r="AG3908" i="1"/>
  <c r="AC3908" i="1"/>
  <c r="X3908" i="1"/>
  <c r="Y3908" i="1" s="1"/>
  <c r="U3908" i="1"/>
  <c r="S3908" i="1"/>
  <c r="R3908" i="1"/>
  <c r="Q3908" i="1"/>
  <c r="P3908" i="1"/>
  <c r="O3908" i="1"/>
  <c r="N3908" i="1"/>
  <c r="M3908" i="1"/>
  <c r="L3908" i="1"/>
  <c r="K3908" i="1"/>
  <c r="J3908" i="1"/>
  <c r="AJ3907" i="1"/>
  <c r="AI3907" i="1" s="1"/>
  <c r="AG3907" i="1"/>
  <c r="AC3907" i="1"/>
  <c r="X3907" i="1"/>
  <c r="Y3907" i="1" s="1"/>
  <c r="U3907" i="1"/>
  <c r="S3907" i="1"/>
  <c r="R3907" i="1"/>
  <c r="Q3907" i="1"/>
  <c r="P3907" i="1"/>
  <c r="O3907" i="1"/>
  <c r="N3907" i="1"/>
  <c r="M3907" i="1"/>
  <c r="L3907" i="1"/>
  <c r="K3907" i="1"/>
  <c r="J3907" i="1"/>
  <c r="AJ3906" i="1"/>
  <c r="AI3906" i="1"/>
  <c r="AH3906" i="1"/>
  <c r="AG3906" i="1"/>
  <c r="AC3906" i="1"/>
  <c r="X3906" i="1"/>
  <c r="Y3906" i="1" s="1"/>
  <c r="W3906" i="1"/>
  <c r="U3906" i="1"/>
  <c r="S3906" i="1"/>
  <c r="R3906" i="1"/>
  <c r="Q3906" i="1"/>
  <c r="P3906" i="1"/>
  <c r="O3906" i="1"/>
  <c r="N3906" i="1"/>
  <c r="M3906" i="1"/>
  <c r="L3906" i="1"/>
  <c r="K3906" i="1"/>
  <c r="J3906" i="1"/>
  <c r="AJ3905" i="1"/>
  <c r="AI3905" i="1"/>
  <c r="Z3905" i="1" s="1"/>
  <c r="AD3905" i="1" s="1"/>
  <c r="AG3905" i="1"/>
  <c r="AH3905" i="1" s="1"/>
  <c r="AC3905" i="1"/>
  <c r="X3905" i="1"/>
  <c r="Y3905" i="1" s="1"/>
  <c r="U3905" i="1"/>
  <c r="S3905" i="1"/>
  <c r="R3905" i="1"/>
  <c r="Q3905" i="1"/>
  <c r="P3905" i="1"/>
  <c r="O3905" i="1"/>
  <c r="N3905" i="1"/>
  <c r="M3905" i="1"/>
  <c r="L3905" i="1"/>
  <c r="K3905" i="1"/>
  <c r="J3905" i="1"/>
  <c r="AJ3904" i="1"/>
  <c r="AI3904" i="1"/>
  <c r="Z3904" i="1" s="1"/>
  <c r="AD3904" i="1" s="1"/>
  <c r="AE3904" i="1" s="1"/>
  <c r="AF3904" i="1" s="1"/>
  <c r="AG3904" i="1"/>
  <c r="AH3904" i="1" s="1"/>
  <c r="AC3904" i="1"/>
  <c r="Y3904" i="1"/>
  <c r="X3904" i="1"/>
  <c r="U3904" i="1"/>
  <c r="S3904" i="1"/>
  <c r="R3904" i="1"/>
  <c r="Q3904" i="1"/>
  <c r="P3904" i="1"/>
  <c r="O3904" i="1"/>
  <c r="N3904" i="1"/>
  <c r="M3904" i="1"/>
  <c r="L3904" i="1"/>
  <c r="K3904" i="1"/>
  <c r="J3904" i="1"/>
  <c r="H3904" i="1"/>
  <c r="AJ3903" i="1"/>
  <c r="AI3903" i="1"/>
  <c r="AG3903" i="1"/>
  <c r="AH3903" i="1" s="1"/>
  <c r="AC3903" i="1"/>
  <c r="X3903" i="1"/>
  <c r="Y3903" i="1" s="1"/>
  <c r="W3903" i="1"/>
  <c r="U3903" i="1"/>
  <c r="S3903" i="1"/>
  <c r="R3903" i="1"/>
  <c r="Q3903" i="1"/>
  <c r="P3903" i="1"/>
  <c r="O3903" i="1"/>
  <c r="N3903" i="1"/>
  <c r="M3903" i="1"/>
  <c r="L3903" i="1"/>
  <c r="K3903" i="1"/>
  <c r="J3903" i="1"/>
  <c r="AJ3902" i="1"/>
  <c r="AI3902" i="1" s="1"/>
  <c r="AG3902" i="1"/>
  <c r="AC3902" i="1"/>
  <c r="X3902" i="1"/>
  <c r="Y3902" i="1" s="1"/>
  <c r="W3902" i="1"/>
  <c r="U3902" i="1"/>
  <c r="S3902" i="1"/>
  <c r="R3902" i="1"/>
  <c r="Q3902" i="1"/>
  <c r="P3902" i="1"/>
  <c r="O3902" i="1"/>
  <c r="N3902" i="1"/>
  <c r="M3902" i="1"/>
  <c r="L3902" i="1"/>
  <c r="K3902" i="1"/>
  <c r="J3902" i="1"/>
  <c r="AJ3901" i="1"/>
  <c r="AI3901" i="1"/>
  <c r="Z3901" i="1" s="1"/>
  <c r="AD3901" i="1" s="1"/>
  <c r="AE3901" i="1" s="1"/>
  <c r="AF3901" i="1" s="1"/>
  <c r="AG3901" i="1"/>
  <c r="AH3901" i="1" s="1"/>
  <c r="AC3901" i="1"/>
  <c r="Y3901" i="1"/>
  <c r="X3901" i="1"/>
  <c r="W3901" i="1"/>
  <c r="U3901" i="1"/>
  <c r="S3901" i="1"/>
  <c r="R3901" i="1"/>
  <c r="Q3901" i="1"/>
  <c r="P3901" i="1"/>
  <c r="O3901" i="1"/>
  <c r="N3901" i="1"/>
  <c r="M3901" i="1"/>
  <c r="L3901" i="1"/>
  <c r="K3901" i="1"/>
  <c r="J3901" i="1"/>
  <c r="AJ3900" i="1"/>
  <c r="AI3900" i="1"/>
  <c r="AH3900" i="1"/>
  <c r="AG3900" i="1"/>
  <c r="AC3900" i="1"/>
  <c r="X3900" i="1"/>
  <c r="Y3900" i="1" s="1"/>
  <c r="W3900" i="1"/>
  <c r="U3900" i="1"/>
  <c r="S3900" i="1"/>
  <c r="R3900" i="1"/>
  <c r="Q3900" i="1"/>
  <c r="P3900" i="1"/>
  <c r="O3900" i="1"/>
  <c r="N3900" i="1"/>
  <c r="M3900" i="1"/>
  <c r="L3900" i="1"/>
  <c r="K3900" i="1"/>
  <c r="J3900" i="1"/>
  <c r="AJ3899" i="1"/>
  <c r="AI3899" i="1"/>
  <c r="AG3899" i="1"/>
  <c r="AH3899" i="1" s="1"/>
  <c r="AC3899" i="1"/>
  <c r="X3899" i="1"/>
  <c r="Y3899" i="1" s="1"/>
  <c r="W3899" i="1"/>
  <c r="U3899" i="1"/>
  <c r="S3899" i="1"/>
  <c r="R3899" i="1"/>
  <c r="Q3899" i="1"/>
  <c r="P3899" i="1"/>
  <c r="O3899" i="1"/>
  <c r="N3899" i="1"/>
  <c r="M3899" i="1"/>
  <c r="L3899" i="1"/>
  <c r="K3899" i="1"/>
  <c r="J3899" i="1"/>
  <c r="AJ3898" i="1"/>
  <c r="AI3898" i="1" s="1"/>
  <c r="AG3898" i="1"/>
  <c r="AH3898" i="1" s="1"/>
  <c r="AC3898" i="1"/>
  <c r="X3898" i="1"/>
  <c r="Y3898" i="1" s="1"/>
  <c r="Z3898" i="1" s="1"/>
  <c r="AD3898" i="1" s="1"/>
  <c r="W3898" i="1"/>
  <c r="U3898" i="1"/>
  <c r="S3898" i="1"/>
  <c r="R3898" i="1"/>
  <c r="Q3898" i="1"/>
  <c r="P3898" i="1"/>
  <c r="O3898" i="1"/>
  <c r="N3898" i="1"/>
  <c r="M3898" i="1"/>
  <c r="L3898" i="1"/>
  <c r="K3898" i="1"/>
  <c r="J3898" i="1"/>
  <c r="AJ3897" i="1"/>
  <c r="AI3897" i="1"/>
  <c r="AG3897" i="1"/>
  <c r="AH3897" i="1" s="1"/>
  <c r="AC3897" i="1"/>
  <c r="Y3897" i="1"/>
  <c r="X3897" i="1"/>
  <c r="W3897" i="1"/>
  <c r="U3897" i="1"/>
  <c r="S3897" i="1"/>
  <c r="R3897" i="1"/>
  <c r="Q3897" i="1"/>
  <c r="P3897" i="1"/>
  <c r="O3897" i="1"/>
  <c r="N3897" i="1"/>
  <c r="M3897" i="1"/>
  <c r="L3897" i="1"/>
  <c r="K3897" i="1"/>
  <c r="J3897" i="1"/>
  <c r="AJ3896" i="1"/>
  <c r="AI3896" i="1"/>
  <c r="Z3896" i="1" s="1"/>
  <c r="AD3896" i="1" s="1"/>
  <c r="AE3896" i="1" s="1"/>
  <c r="AF3896" i="1" s="1"/>
  <c r="AH3896" i="1"/>
  <c r="AG3896" i="1"/>
  <c r="AC3896" i="1"/>
  <c r="X3896" i="1"/>
  <c r="Y3896" i="1" s="1"/>
  <c r="W3896" i="1"/>
  <c r="U3896" i="1"/>
  <c r="S3896" i="1"/>
  <c r="R3896" i="1"/>
  <c r="Q3896" i="1"/>
  <c r="P3896" i="1"/>
  <c r="O3896" i="1"/>
  <c r="N3896" i="1"/>
  <c r="M3896" i="1"/>
  <c r="L3896" i="1"/>
  <c r="K3896" i="1"/>
  <c r="J3896" i="1"/>
  <c r="AJ3895" i="1"/>
  <c r="AI3895" i="1"/>
  <c r="Z3895" i="1" s="1"/>
  <c r="AD3895" i="1" s="1"/>
  <c r="AG3895" i="1"/>
  <c r="AH3895" i="1" s="1"/>
  <c r="AC3895" i="1"/>
  <c r="X3895" i="1"/>
  <c r="Y3895" i="1" s="1"/>
  <c r="U3895" i="1"/>
  <c r="S3895" i="1"/>
  <c r="R3895" i="1"/>
  <c r="Q3895" i="1"/>
  <c r="P3895" i="1"/>
  <c r="O3895" i="1"/>
  <c r="N3895" i="1"/>
  <c r="M3895" i="1"/>
  <c r="L3895" i="1"/>
  <c r="K3895" i="1"/>
  <c r="J3895" i="1"/>
  <c r="AJ3894" i="1"/>
  <c r="AI3894" i="1"/>
  <c r="AG3894" i="1"/>
  <c r="AH3894" i="1" s="1"/>
  <c r="AC3894" i="1"/>
  <c r="Y3894" i="1"/>
  <c r="X3894" i="1"/>
  <c r="U3894" i="1"/>
  <c r="S3894" i="1"/>
  <c r="R3894" i="1"/>
  <c r="Q3894" i="1"/>
  <c r="P3894" i="1"/>
  <c r="O3894" i="1"/>
  <c r="N3894" i="1"/>
  <c r="M3894" i="1"/>
  <c r="L3894" i="1"/>
  <c r="K3894" i="1"/>
  <c r="J3894" i="1"/>
  <c r="AJ3893" i="1"/>
  <c r="AI3893" i="1"/>
  <c r="AG3893" i="1"/>
  <c r="AH3893" i="1" s="1"/>
  <c r="AC3893" i="1"/>
  <c r="X3893" i="1"/>
  <c r="Y3893" i="1" s="1"/>
  <c r="U3893" i="1"/>
  <c r="S3893" i="1"/>
  <c r="R3893" i="1"/>
  <c r="Q3893" i="1"/>
  <c r="P3893" i="1"/>
  <c r="O3893" i="1"/>
  <c r="N3893" i="1"/>
  <c r="M3893" i="1"/>
  <c r="L3893" i="1"/>
  <c r="K3893" i="1"/>
  <c r="J3893" i="1"/>
  <c r="AJ3892" i="1"/>
  <c r="AI3892" i="1"/>
  <c r="AG3892" i="1"/>
  <c r="AC3892" i="1"/>
  <c r="Y3892" i="1"/>
  <c r="X3892" i="1"/>
  <c r="W3892" i="1"/>
  <c r="U3892" i="1"/>
  <c r="S3892" i="1"/>
  <c r="R3892" i="1"/>
  <c r="Q3892" i="1"/>
  <c r="P3892" i="1"/>
  <c r="O3892" i="1"/>
  <c r="N3892" i="1"/>
  <c r="M3892" i="1"/>
  <c r="L3892" i="1"/>
  <c r="K3892" i="1"/>
  <c r="J3892" i="1"/>
  <c r="AJ3891" i="1"/>
  <c r="AI3891" i="1"/>
  <c r="Z3891" i="1" s="1"/>
  <c r="AD3891" i="1" s="1"/>
  <c r="AE3891" i="1" s="1"/>
  <c r="AF3891" i="1" s="1"/>
  <c r="AH3891" i="1"/>
  <c r="AG3891" i="1"/>
  <c r="AC3891" i="1"/>
  <c r="X3891" i="1"/>
  <c r="Y3891" i="1" s="1"/>
  <c r="U3891" i="1"/>
  <c r="S3891" i="1"/>
  <c r="R3891" i="1"/>
  <c r="Q3891" i="1"/>
  <c r="P3891" i="1"/>
  <c r="O3891" i="1"/>
  <c r="N3891" i="1"/>
  <c r="M3891" i="1"/>
  <c r="L3891" i="1"/>
  <c r="K3891" i="1"/>
  <c r="J3891" i="1"/>
  <c r="AJ3890" i="1"/>
  <c r="AI3890" i="1" s="1"/>
  <c r="AG3890" i="1"/>
  <c r="AC3890" i="1"/>
  <c r="AE3890" i="1" s="1"/>
  <c r="AF3890" i="1" s="1"/>
  <c r="Z3890" i="1"/>
  <c r="AD3890" i="1" s="1"/>
  <c r="X3890" i="1"/>
  <c r="Y3890" i="1" s="1"/>
  <c r="U3890" i="1"/>
  <c r="S3890" i="1"/>
  <c r="R3890" i="1"/>
  <c r="Q3890" i="1"/>
  <c r="P3890" i="1"/>
  <c r="O3890" i="1"/>
  <c r="N3890" i="1"/>
  <c r="M3890" i="1"/>
  <c r="L3890" i="1"/>
  <c r="K3890" i="1"/>
  <c r="J3890" i="1"/>
  <c r="AJ3889" i="1"/>
  <c r="AI3889" i="1"/>
  <c r="AH3889" i="1"/>
  <c r="AG3889" i="1"/>
  <c r="AC3889" i="1"/>
  <c r="X3889" i="1"/>
  <c r="Y3889" i="1" s="1"/>
  <c r="W3889" i="1"/>
  <c r="U3889" i="1"/>
  <c r="S3889" i="1"/>
  <c r="R3889" i="1"/>
  <c r="Q3889" i="1"/>
  <c r="P3889" i="1"/>
  <c r="O3889" i="1"/>
  <c r="N3889" i="1"/>
  <c r="M3889" i="1"/>
  <c r="L3889" i="1"/>
  <c r="K3889" i="1"/>
  <c r="J3889" i="1"/>
  <c r="AJ3888" i="1"/>
  <c r="AI3888" i="1"/>
  <c r="AG3888" i="1"/>
  <c r="AH3888" i="1" s="1"/>
  <c r="AC3888" i="1"/>
  <c r="X3888" i="1"/>
  <c r="Y3888" i="1" s="1"/>
  <c r="W3888" i="1"/>
  <c r="U3888" i="1"/>
  <c r="S3888" i="1"/>
  <c r="R3888" i="1"/>
  <c r="Q3888" i="1"/>
  <c r="P3888" i="1"/>
  <c r="O3888" i="1"/>
  <c r="N3888" i="1"/>
  <c r="M3888" i="1"/>
  <c r="L3888" i="1"/>
  <c r="K3888" i="1"/>
  <c r="J3888" i="1"/>
  <c r="AJ3887" i="1"/>
  <c r="AI3887" i="1" s="1"/>
  <c r="AG3887" i="1"/>
  <c r="AH3887" i="1" s="1"/>
  <c r="AC3887" i="1"/>
  <c r="X3887" i="1"/>
  <c r="Y3887" i="1" s="1"/>
  <c r="Z3887" i="1" s="1"/>
  <c r="AD3887" i="1" s="1"/>
  <c r="U3887" i="1"/>
  <c r="S3887" i="1"/>
  <c r="R3887" i="1"/>
  <c r="Q3887" i="1"/>
  <c r="P3887" i="1"/>
  <c r="O3887" i="1"/>
  <c r="N3887" i="1"/>
  <c r="M3887" i="1"/>
  <c r="L3887" i="1"/>
  <c r="K3887" i="1"/>
  <c r="J3887" i="1"/>
  <c r="AJ3886" i="1"/>
  <c r="AI3886" i="1"/>
  <c r="Z3886" i="1" s="1"/>
  <c r="AD3886" i="1" s="1"/>
  <c r="AE3886" i="1" s="1"/>
  <c r="AF3886" i="1" s="1"/>
  <c r="AH3886" i="1"/>
  <c r="AG3886" i="1"/>
  <c r="AC3886" i="1"/>
  <c r="X3886" i="1"/>
  <c r="Y3886" i="1" s="1"/>
  <c r="U3886" i="1"/>
  <c r="S3886" i="1"/>
  <c r="R3886" i="1"/>
  <c r="Q3886" i="1"/>
  <c r="P3886" i="1"/>
  <c r="O3886" i="1"/>
  <c r="N3886" i="1"/>
  <c r="M3886" i="1"/>
  <c r="L3886" i="1"/>
  <c r="K3886" i="1"/>
  <c r="J3886" i="1"/>
  <c r="AJ3885" i="1"/>
  <c r="AI3885" i="1" s="1"/>
  <c r="AG3885" i="1"/>
  <c r="AC3885" i="1"/>
  <c r="AE3885" i="1" s="1"/>
  <c r="AF3885" i="1" s="1"/>
  <c r="Z3885" i="1"/>
  <c r="AD3885" i="1" s="1"/>
  <c r="X3885" i="1"/>
  <c r="Y3885" i="1" s="1"/>
  <c r="U3885" i="1"/>
  <c r="S3885" i="1"/>
  <c r="R3885" i="1"/>
  <c r="Q3885" i="1"/>
  <c r="P3885" i="1"/>
  <c r="O3885" i="1"/>
  <c r="N3885" i="1"/>
  <c r="M3885" i="1"/>
  <c r="L3885" i="1"/>
  <c r="K3885" i="1"/>
  <c r="J3885" i="1"/>
  <c r="H3885" i="1"/>
  <c r="AJ3884" i="1"/>
  <c r="AI3884" i="1"/>
  <c r="Z3884" i="1" s="1"/>
  <c r="AD3884" i="1" s="1"/>
  <c r="AE3884" i="1" s="1"/>
  <c r="AF3884" i="1" s="1"/>
  <c r="AG3884" i="1"/>
  <c r="AC3884" i="1"/>
  <c r="Y3884" i="1"/>
  <c r="X3884" i="1"/>
  <c r="U3884" i="1"/>
  <c r="S3884" i="1"/>
  <c r="R3884" i="1"/>
  <c r="Q3884" i="1"/>
  <c r="P3884" i="1"/>
  <c r="O3884" i="1"/>
  <c r="N3884" i="1"/>
  <c r="M3884" i="1"/>
  <c r="L3884" i="1"/>
  <c r="K3884" i="1"/>
  <c r="J3884" i="1"/>
  <c r="AJ3883" i="1"/>
  <c r="AI3883" i="1"/>
  <c r="Z3883" i="1" s="1"/>
  <c r="AD3883" i="1" s="1"/>
  <c r="AG3883" i="1"/>
  <c r="AH3883" i="1" s="1"/>
  <c r="AC3883" i="1"/>
  <c r="AE3883" i="1" s="1"/>
  <c r="AF3883" i="1" s="1"/>
  <c r="Y3883" i="1"/>
  <c r="X3883" i="1"/>
  <c r="W3883" i="1"/>
  <c r="U3883" i="1"/>
  <c r="S3883" i="1"/>
  <c r="R3883" i="1"/>
  <c r="Q3883" i="1"/>
  <c r="P3883" i="1"/>
  <c r="O3883" i="1"/>
  <c r="N3883" i="1"/>
  <c r="M3883" i="1"/>
  <c r="L3883" i="1"/>
  <c r="K3883" i="1"/>
  <c r="J3883" i="1"/>
  <c r="AJ3882" i="1"/>
  <c r="AI3882" i="1" s="1"/>
  <c r="AG3882" i="1"/>
  <c r="AC3882" i="1"/>
  <c r="X3882" i="1"/>
  <c r="Y3882" i="1" s="1"/>
  <c r="W3882" i="1"/>
  <c r="U3882" i="1"/>
  <c r="S3882" i="1"/>
  <c r="R3882" i="1"/>
  <c r="Q3882" i="1"/>
  <c r="P3882" i="1"/>
  <c r="O3882" i="1"/>
  <c r="N3882" i="1"/>
  <c r="M3882" i="1"/>
  <c r="L3882" i="1"/>
  <c r="K3882" i="1"/>
  <c r="J3882" i="1"/>
  <c r="AJ3881" i="1"/>
  <c r="AI3881" i="1"/>
  <c r="AG3881" i="1"/>
  <c r="AH3881" i="1" s="1"/>
  <c r="AC3881" i="1"/>
  <c r="Y3881" i="1"/>
  <c r="X3881" i="1"/>
  <c r="U3881" i="1"/>
  <c r="S3881" i="1"/>
  <c r="R3881" i="1"/>
  <c r="Q3881" i="1"/>
  <c r="P3881" i="1"/>
  <c r="O3881" i="1"/>
  <c r="N3881" i="1"/>
  <c r="M3881" i="1"/>
  <c r="L3881" i="1"/>
  <c r="K3881" i="1"/>
  <c r="J3881" i="1"/>
  <c r="AJ3880" i="1"/>
  <c r="AI3880" i="1"/>
  <c r="Z3880" i="1" s="1"/>
  <c r="AD3880" i="1" s="1"/>
  <c r="AG3880" i="1"/>
  <c r="AH3880" i="1" s="1"/>
  <c r="AC3880" i="1"/>
  <c r="Y3880" i="1"/>
  <c r="X3880" i="1"/>
  <c r="U3880" i="1"/>
  <c r="S3880" i="1"/>
  <c r="R3880" i="1"/>
  <c r="Q3880" i="1"/>
  <c r="P3880" i="1"/>
  <c r="O3880" i="1"/>
  <c r="N3880" i="1"/>
  <c r="M3880" i="1"/>
  <c r="L3880" i="1"/>
  <c r="K3880" i="1"/>
  <c r="J3880" i="1"/>
  <c r="AJ3879" i="1"/>
  <c r="AI3879" i="1"/>
  <c r="AG3879" i="1"/>
  <c r="AC3879" i="1"/>
  <c r="Y3879" i="1"/>
  <c r="X3879" i="1"/>
  <c r="U3879" i="1"/>
  <c r="S3879" i="1"/>
  <c r="R3879" i="1"/>
  <c r="Q3879" i="1"/>
  <c r="P3879" i="1"/>
  <c r="O3879" i="1"/>
  <c r="N3879" i="1"/>
  <c r="M3879" i="1"/>
  <c r="L3879" i="1"/>
  <c r="K3879" i="1"/>
  <c r="J3879" i="1"/>
  <c r="AJ3878" i="1"/>
  <c r="AI3878" i="1"/>
  <c r="Z3878" i="1" s="1"/>
  <c r="AD3878" i="1" s="1"/>
  <c r="AG3878" i="1"/>
  <c r="AH3878" i="1" s="1"/>
  <c r="AC3878" i="1"/>
  <c r="Y3878" i="1"/>
  <c r="X3878" i="1"/>
  <c r="U3878" i="1"/>
  <c r="S3878" i="1"/>
  <c r="R3878" i="1"/>
  <c r="Q3878" i="1"/>
  <c r="P3878" i="1"/>
  <c r="O3878" i="1"/>
  <c r="N3878" i="1"/>
  <c r="M3878" i="1"/>
  <c r="L3878" i="1"/>
  <c r="K3878" i="1"/>
  <c r="J3878" i="1"/>
  <c r="AJ3877" i="1"/>
  <c r="AI3877" i="1"/>
  <c r="Z3877" i="1" s="1"/>
  <c r="AD3877" i="1" s="1"/>
  <c r="AE3877" i="1" s="1"/>
  <c r="AF3877" i="1" s="1"/>
  <c r="AG3877" i="1"/>
  <c r="AC3877" i="1"/>
  <c r="Y3877" i="1"/>
  <c r="X3877" i="1"/>
  <c r="U3877" i="1"/>
  <c r="S3877" i="1"/>
  <c r="R3877" i="1"/>
  <c r="Q3877" i="1"/>
  <c r="P3877" i="1"/>
  <c r="O3877" i="1"/>
  <c r="N3877" i="1"/>
  <c r="M3877" i="1"/>
  <c r="L3877" i="1"/>
  <c r="K3877" i="1"/>
  <c r="J3877" i="1"/>
  <c r="AJ3876" i="1"/>
  <c r="AI3876" i="1"/>
  <c r="Z3876" i="1" s="1"/>
  <c r="AD3876" i="1" s="1"/>
  <c r="AG3876" i="1"/>
  <c r="AH3876" i="1" s="1"/>
  <c r="AC3876" i="1"/>
  <c r="AE3876" i="1" s="1"/>
  <c r="AF3876" i="1" s="1"/>
  <c r="Y3876" i="1"/>
  <c r="X3876" i="1"/>
  <c r="U3876" i="1"/>
  <c r="S3876" i="1"/>
  <c r="R3876" i="1"/>
  <c r="Q3876" i="1"/>
  <c r="P3876" i="1"/>
  <c r="O3876" i="1"/>
  <c r="N3876" i="1"/>
  <c r="M3876" i="1"/>
  <c r="L3876" i="1"/>
  <c r="K3876" i="1"/>
  <c r="J3876" i="1"/>
  <c r="AJ3875" i="1"/>
  <c r="AI3875" i="1"/>
  <c r="Z3875" i="1" s="1"/>
  <c r="AD3875" i="1" s="1"/>
  <c r="AE3875" i="1" s="1"/>
  <c r="AF3875" i="1" s="1"/>
  <c r="AG3875" i="1"/>
  <c r="AH3875" i="1" s="1"/>
  <c r="AC3875" i="1"/>
  <c r="Y3875" i="1"/>
  <c r="X3875" i="1"/>
  <c r="U3875" i="1"/>
  <c r="S3875" i="1"/>
  <c r="R3875" i="1"/>
  <c r="Q3875" i="1"/>
  <c r="P3875" i="1"/>
  <c r="O3875" i="1"/>
  <c r="N3875" i="1"/>
  <c r="M3875" i="1"/>
  <c r="L3875" i="1"/>
  <c r="K3875" i="1"/>
  <c r="J3875" i="1"/>
  <c r="AJ3874" i="1"/>
  <c r="AI3874" i="1"/>
  <c r="Z3874" i="1" s="1"/>
  <c r="AD3874" i="1" s="1"/>
  <c r="AG3874" i="1"/>
  <c r="AH3874" i="1" s="1"/>
  <c r="AC3874" i="1"/>
  <c r="AE3874" i="1" s="1"/>
  <c r="AF3874" i="1" s="1"/>
  <c r="Y3874" i="1"/>
  <c r="X3874" i="1"/>
  <c r="U3874" i="1"/>
  <c r="S3874" i="1"/>
  <c r="R3874" i="1"/>
  <c r="Q3874" i="1"/>
  <c r="P3874" i="1"/>
  <c r="O3874" i="1"/>
  <c r="N3874" i="1"/>
  <c r="M3874" i="1"/>
  <c r="L3874" i="1"/>
  <c r="K3874" i="1"/>
  <c r="J3874" i="1"/>
  <c r="AJ3873" i="1"/>
  <c r="AI3873" i="1"/>
  <c r="AG3873" i="1"/>
  <c r="AH3873" i="1" s="1"/>
  <c r="AC3873" i="1"/>
  <c r="Y3873" i="1"/>
  <c r="X3873" i="1"/>
  <c r="U3873" i="1"/>
  <c r="S3873" i="1"/>
  <c r="R3873" i="1"/>
  <c r="Q3873" i="1"/>
  <c r="P3873" i="1"/>
  <c r="O3873" i="1"/>
  <c r="N3873" i="1"/>
  <c r="M3873" i="1"/>
  <c r="L3873" i="1"/>
  <c r="K3873" i="1"/>
  <c r="J3873" i="1"/>
  <c r="AJ3872" i="1"/>
  <c r="AI3872" i="1"/>
  <c r="Z3872" i="1" s="1"/>
  <c r="AD3872" i="1" s="1"/>
  <c r="AG3872" i="1"/>
  <c r="AH3872" i="1" s="1"/>
  <c r="AC3872" i="1"/>
  <c r="Y3872" i="1"/>
  <c r="X3872" i="1"/>
  <c r="U3872" i="1"/>
  <c r="S3872" i="1"/>
  <c r="R3872" i="1"/>
  <c r="Q3872" i="1"/>
  <c r="P3872" i="1"/>
  <c r="O3872" i="1"/>
  <c r="N3872" i="1"/>
  <c r="M3872" i="1"/>
  <c r="L3872" i="1"/>
  <c r="K3872" i="1"/>
  <c r="J3872" i="1"/>
  <c r="AJ3871" i="1"/>
  <c r="AI3871" i="1"/>
  <c r="AG3871" i="1"/>
  <c r="AC3871" i="1"/>
  <c r="Y3871" i="1"/>
  <c r="X3871" i="1"/>
  <c r="U3871" i="1"/>
  <c r="S3871" i="1"/>
  <c r="R3871" i="1"/>
  <c r="Q3871" i="1"/>
  <c r="P3871" i="1"/>
  <c r="O3871" i="1"/>
  <c r="N3871" i="1"/>
  <c r="M3871" i="1"/>
  <c r="L3871" i="1"/>
  <c r="K3871" i="1"/>
  <c r="J3871" i="1"/>
  <c r="H3871" i="1"/>
  <c r="AJ3870" i="1"/>
  <c r="AI3870" i="1" s="1"/>
  <c r="AH3870" i="1"/>
  <c r="AG3870" i="1"/>
  <c r="AC3870" i="1"/>
  <c r="X3870" i="1"/>
  <c r="Y3870" i="1" s="1"/>
  <c r="W3870" i="1"/>
  <c r="U3870" i="1"/>
  <c r="S3870" i="1"/>
  <c r="R3870" i="1"/>
  <c r="Q3870" i="1"/>
  <c r="P3870" i="1"/>
  <c r="O3870" i="1"/>
  <c r="N3870" i="1"/>
  <c r="M3870" i="1"/>
  <c r="L3870" i="1"/>
  <c r="K3870" i="1"/>
  <c r="J3870" i="1"/>
  <c r="AJ3869" i="1"/>
  <c r="AI3869" i="1" s="1"/>
  <c r="AG3869" i="1"/>
  <c r="AH3869" i="1" s="1"/>
  <c r="AC3869" i="1"/>
  <c r="X3869" i="1"/>
  <c r="Y3869" i="1" s="1"/>
  <c r="Z3869" i="1" s="1"/>
  <c r="AD3869" i="1" s="1"/>
  <c r="W3869" i="1"/>
  <c r="U3869" i="1"/>
  <c r="S3869" i="1"/>
  <c r="R3869" i="1"/>
  <c r="Q3869" i="1"/>
  <c r="P3869" i="1"/>
  <c r="O3869" i="1"/>
  <c r="N3869" i="1"/>
  <c r="M3869" i="1"/>
  <c r="L3869" i="1"/>
  <c r="K3869" i="1"/>
  <c r="J3869" i="1"/>
  <c r="AJ3868" i="1"/>
  <c r="AI3868" i="1" s="1"/>
  <c r="AG3868" i="1"/>
  <c r="AC3868" i="1"/>
  <c r="Z3868" i="1"/>
  <c r="AD3868" i="1" s="1"/>
  <c r="AE3868" i="1" s="1"/>
  <c r="AF3868" i="1" s="1"/>
  <c r="Y3868" i="1"/>
  <c r="X3868" i="1"/>
  <c r="W3868" i="1"/>
  <c r="U3868" i="1"/>
  <c r="S3868" i="1"/>
  <c r="R3868" i="1"/>
  <c r="Q3868" i="1"/>
  <c r="P3868" i="1"/>
  <c r="O3868" i="1"/>
  <c r="N3868" i="1"/>
  <c r="M3868" i="1"/>
  <c r="L3868" i="1"/>
  <c r="K3868" i="1"/>
  <c r="J3868" i="1"/>
  <c r="AJ3867" i="1"/>
  <c r="AI3867" i="1"/>
  <c r="AG3867" i="1"/>
  <c r="AC3867" i="1"/>
  <c r="X3867" i="1"/>
  <c r="Y3867" i="1" s="1"/>
  <c r="U3867" i="1"/>
  <c r="S3867" i="1"/>
  <c r="R3867" i="1"/>
  <c r="Q3867" i="1"/>
  <c r="P3867" i="1"/>
  <c r="O3867" i="1"/>
  <c r="N3867" i="1"/>
  <c r="M3867" i="1"/>
  <c r="L3867" i="1"/>
  <c r="K3867" i="1"/>
  <c r="J3867" i="1"/>
  <c r="AJ3866" i="1"/>
  <c r="AI3866" i="1" s="1"/>
  <c r="AG3866" i="1"/>
  <c r="AC3866" i="1"/>
  <c r="X3866" i="1"/>
  <c r="Y3866" i="1" s="1"/>
  <c r="W3866" i="1"/>
  <c r="U3866" i="1"/>
  <c r="S3866" i="1"/>
  <c r="R3866" i="1"/>
  <c r="Q3866" i="1"/>
  <c r="P3866" i="1"/>
  <c r="O3866" i="1"/>
  <c r="N3866" i="1"/>
  <c r="M3866" i="1"/>
  <c r="L3866" i="1"/>
  <c r="K3866" i="1"/>
  <c r="J3866" i="1"/>
  <c r="AJ3865" i="1"/>
  <c r="AI3865" i="1" s="1"/>
  <c r="AG3865" i="1"/>
  <c r="AC3865" i="1"/>
  <c r="Y3865" i="1"/>
  <c r="X3865" i="1"/>
  <c r="V3865" i="1"/>
  <c r="U3865" i="1"/>
  <c r="S3865" i="1"/>
  <c r="R3865" i="1"/>
  <c r="Q3865" i="1"/>
  <c r="P3865" i="1"/>
  <c r="O3865" i="1"/>
  <c r="N3865" i="1"/>
  <c r="M3865" i="1"/>
  <c r="L3865" i="1"/>
  <c r="K3865" i="1"/>
  <c r="J3865" i="1"/>
  <c r="AJ3864" i="1"/>
  <c r="AI3864" i="1" s="1"/>
  <c r="AG3864" i="1"/>
  <c r="AC3864" i="1"/>
  <c r="X3864" i="1"/>
  <c r="Y3864" i="1" s="1"/>
  <c r="U3864" i="1"/>
  <c r="S3864" i="1"/>
  <c r="R3864" i="1"/>
  <c r="Q3864" i="1"/>
  <c r="P3864" i="1"/>
  <c r="O3864" i="1"/>
  <c r="N3864" i="1"/>
  <c r="M3864" i="1"/>
  <c r="L3864" i="1"/>
  <c r="K3864" i="1"/>
  <c r="J3864" i="1"/>
  <c r="AJ3863" i="1"/>
  <c r="AI3863" i="1" s="1"/>
  <c r="Z3863" i="1" s="1"/>
  <c r="AH3863" i="1"/>
  <c r="AG3863" i="1"/>
  <c r="AD3863" i="1"/>
  <c r="AC3863" i="1"/>
  <c r="X3863" i="1"/>
  <c r="Y3863" i="1" s="1"/>
  <c r="U3863" i="1"/>
  <c r="S3863" i="1"/>
  <c r="R3863" i="1"/>
  <c r="Q3863" i="1"/>
  <c r="P3863" i="1"/>
  <c r="O3863" i="1"/>
  <c r="N3863" i="1"/>
  <c r="M3863" i="1"/>
  <c r="L3863" i="1"/>
  <c r="K3863" i="1"/>
  <c r="J3863" i="1"/>
  <c r="AJ3862" i="1"/>
  <c r="AI3862" i="1"/>
  <c r="AH3862" i="1"/>
  <c r="AG3862" i="1"/>
  <c r="AC3862" i="1"/>
  <c r="X3862" i="1"/>
  <c r="Y3862" i="1" s="1"/>
  <c r="AJ3861" i="1"/>
  <c r="AI3861" i="1"/>
  <c r="AG3861" i="1"/>
  <c r="AH3861" i="1" s="1"/>
  <c r="AC3861" i="1"/>
  <c r="Y3861" i="1"/>
  <c r="X3861" i="1"/>
  <c r="AJ3860" i="1"/>
  <c r="AI3860" i="1" s="1"/>
  <c r="AG3860" i="1"/>
  <c r="AH3860" i="1" s="1"/>
  <c r="AC3860" i="1"/>
  <c r="Z3860" i="1"/>
  <c r="AD3860" i="1" s="1"/>
  <c r="X3860" i="1"/>
  <c r="Y3860" i="1" s="1"/>
  <c r="AJ3859" i="1"/>
  <c r="AI3859" i="1"/>
  <c r="AG3859" i="1"/>
  <c r="AH3859" i="1" s="1"/>
  <c r="AC3859" i="1"/>
  <c r="Z3859" i="1"/>
  <c r="AD3859" i="1" s="1"/>
  <c r="Y3859" i="1"/>
  <c r="X3859" i="1"/>
  <c r="AJ3858" i="1"/>
  <c r="AI3858" i="1"/>
  <c r="AG3858" i="1"/>
  <c r="AC3858" i="1"/>
  <c r="Y3858" i="1"/>
  <c r="X3858" i="1"/>
  <c r="W3858" i="1"/>
  <c r="U3858" i="1"/>
  <c r="S3858" i="1"/>
  <c r="R3858" i="1"/>
  <c r="Q3858" i="1"/>
  <c r="P3858" i="1"/>
  <c r="O3858" i="1"/>
  <c r="N3858" i="1"/>
  <c r="M3858" i="1"/>
  <c r="L3858" i="1"/>
  <c r="K3858" i="1"/>
  <c r="J3858" i="1"/>
  <c r="AJ3857" i="1"/>
  <c r="AI3857" i="1"/>
  <c r="Z3857" i="1" s="1"/>
  <c r="AH3857" i="1"/>
  <c r="AG3857" i="1"/>
  <c r="AD3857" i="1"/>
  <c r="AC3857" i="1"/>
  <c r="Y3857" i="1"/>
  <c r="X3857" i="1"/>
  <c r="U3857" i="1"/>
  <c r="S3857" i="1"/>
  <c r="R3857" i="1"/>
  <c r="Q3857" i="1"/>
  <c r="P3857" i="1"/>
  <c r="O3857" i="1"/>
  <c r="N3857" i="1"/>
  <c r="M3857" i="1"/>
  <c r="L3857" i="1"/>
  <c r="K3857" i="1"/>
  <c r="J3857" i="1"/>
  <c r="AJ3856" i="1"/>
  <c r="AI3856" i="1"/>
  <c r="Z3856" i="1" s="1"/>
  <c r="AD3856" i="1" s="1"/>
  <c r="AG3856" i="1"/>
  <c r="AC3856" i="1"/>
  <c r="Y3856" i="1"/>
  <c r="X3856" i="1"/>
  <c r="U3856" i="1"/>
  <c r="S3856" i="1"/>
  <c r="R3856" i="1"/>
  <c r="Q3856" i="1"/>
  <c r="P3856" i="1"/>
  <c r="O3856" i="1"/>
  <c r="N3856" i="1"/>
  <c r="M3856" i="1"/>
  <c r="L3856" i="1"/>
  <c r="K3856" i="1"/>
  <c r="J3856" i="1"/>
  <c r="AJ3855" i="1"/>
  <c r="AI3855" i="1"/>
  <c r="Z3855" i="1" s="1"/>
  <c r="AD3855" i="1" s="1"/>
  <c r="AH3855" i="1"/>
  <c r="AG3855" i="1"/>
  <c r="AC3855" i="1"/>
  <c r="Y3855" i="1"/>
  <c r="X3855" i="1"/>
  <c r="U3855" i="1"/>
  <c r="S3855" i="1"/>
  <c r="R3855" i="1"/>
  <c r="Q3855" i="1"/>
  <c r="P3855" i="1"/>
  <c r="O3855" i="1"/>
  <c r="N3855" i="1"/>
  <c r="M3855" i="1"/>
  <c r="L3855" i="1"/>
  <c r="K3855" i="1"/>
  <c r="J3855" i="1"/>
  <c r="H3855" i="1"/>
  <c r="AJ3854" i="1"/>
  <c r="AI3854" i="1" s="1"/>
  <c r="Z3854" i="1" s="1"/>
  <c r="AH3854" i="1"/>
  <c r="AG3854" i="1"/>
  <c r="AD3854" i="1"/>
  <c r="AC3854" i="1"/>
  <c r="X3854" i="1"/>
  <c r="Y3854" i="1" s="1"/>
  <c r="U3854" i="1"/>
  <c r="S3854" i="1"/>
  <c r="R3854" i="1"/>
  <c r="Q3854" i="1"/>
  <c r="P3854" i="1"/>
  <c r="O3854" i="1"/>
  <c r="N3854" i="1"/>
  <c r="M3854" i="1"/>
  <c r="L3854" i="1"/>
  <c r="K3854" i="1"/>
  <c r="J3854" i="1"/>
  <c r="AJ3853" i="1"/>
  <c r="AI3853" i="1"/>
  <c r="AH3853" i="1"/>
  <c r="AG3853" i="1"/>
  <c r="AC3853" i="1"/>
  <c r="X3853" i="1"/>
  <c r="Y3853" i="1" s="1"/>
  <c r="W3853" i="1"/>
  <c r="U3853" i="1"/>
  <c r="S3853" i="1"/>
  <c r="R3853" i="1"/>
  <c r="Q3853" i="1"/>
  <c r="P3853" i="1"/>
  <c r="O3853" i="1"/>
  <c r="N3853" i="1"/>
  <c r="M3853" i="1"/>
  <c r="L3853" i="1"/>
  <c r="K3853" i="1"/>
  <c r="J3853" i="1"/>
  <c r="AJ3852" i="1"/>
  <c r="AI3852" i="1"/>
  <c r="AG3852" i="1"/>
  <c r="AH3852" i="1" s="1"/>
  <c r="AC3852" i="1"/>
  <c r="Y3852" i="1"/>
  <c r="X3852" i="1"/>
  <c r="W3852" i="1"/>
  <c r="U3852" i="1"/>
  <c r="S3852" i="1"/>
  <c r="R3852" i="1"/>
  <c r="Q3852" i="1"/>
  <c r="P3852" i="1"/>
  <c r="O3852" i="1"/>
  <c r="N3852" i="1"/>
  <c r="M3852" i="1"/>
  <c r="L3852" i="1"/>
  <c r="K3852" i="1"/>
  <c r="J3852" i="1"/>
  <c r="AJ3851" i="1"/>
  <c r="AI3851" i="1"/>
  <c r="AH3851" i="1"/>
  <c r="AG3851" i="1"/>
  <c r="AC3851" i="1"/>
  <c r="X3851" i="1"/>
  <c r="Y3851" i="1" s="1"/>
  <c r="U3851" i="1"/>
  <c r="S3851" i="1"/>
  <c r="R3851" i="1"/>
  <c r="Q3851" i="1"/>
  <c r="P3851" i="1"/>
  <c r="O3851" i="1"/>
  <c r="N3851" i="1"/>
  <c r="M3851" i="1"/>
  <c r="L3851" i="1"/>
  <c r="K3851" i="1"/>
  <c r="J3851" i="1"/>
  <c r="AJ3850" i="1"/>
  <c r="AI3850" i="1" s="1"/>
  <c r="AG3850" i="1"/>
  <c r="AH3850" i="1" s="1"/>
  <c r="AC3850" i="1"/>
  <c r="X3850" i="1"/>
  <c r="Y3850" i="1" s="1"/>
  <c r="Z3850" i="1" s="1"/>
  <c r="AD3850" i="1" s="1"/>
  <c r="U3850" i="1"/>
  <c r="S3850" i="1"/>
  <c r="R3850" i="1"/>
  <c r="Q3850" i="1"/>
  <c r="P3850" i="1"/>
  <c r="O3850" i="1"/>
  <c r="N3850" i="1"/>
  <c r="M3850" i="1"/>
  <c r="L3850" i="1"/>
  <c r="K3850" i="1"/>
  <c r="J3850" i="1"/>
  <c r="AJ3849" i="1"/>
  <c r="AI3849" i="1"/>
  <c r="AG3849" i="1"/>
  <c r="AC3849" i="1"/>
  <c r="X3849" i="1"/>
  <c r="Y3849" i="1" s="1"/>
  <c r="U3849" i="1"/>
  <c r="S3849" i="1"/>
  <c r="R3849" i="1"/>
  <c r="Q3849" i="1"/>
  <c r="P3849" i="1"/>
  <c r="O3849" i="1"/>
  <c r="N3849" i="1"/>
  <c r="M3849" i="1"/>
  <c r="L3849" i="1"/>
  <c r="K3849" i="1"/>
  <c r="J3849" i="1"/>
  <c r="AJ3848" i="1"/>
  <c r="AI3848" i="1" s="1"/>
  <c r="AG3848" i="1"/>
  <c r="AH3848" i="1" s="1"/>
  <c r="AC3848" i="1"/>
  <c r="X3848" i="1"/>
  <c r="Y3848" i="1" s="1"/>
  <c r="Z3848" i="1" s="1"/>
  <c r="AD3848" i="1" s="1"/>
  <c r="W3848" i="1"/>
  <c r="U3848" i="1"/>
  <c r="S3848" i="1"/>
  <c r="R3848" i="1"/>
  <c r="Q3848" i="1"/>
  <c r="P3848" i="1"/>
  <c r="O3848" i="1"/>
  <c r="N3848" i="1"/>
  <c r="M3848" i="1"/>
  <c r="L3848" i="1"/>
  <c r="K3848" i="1"/>
  <c r="J3848" i="1"/>
  <c r="AJ3847" i="1"/>
  <c r="AI3847" i="1"/>
  <c r="AG3847" i="1"/>
  <c r="AH3847" i="1" s="1"/>
  <c r="AF3847" i="1"/>
  <c r="AC3847" i="1"/>
  <c r="Y3847" i="1"/>
  <c r="Z3847" i="1" s="1"/>
  <c r="AD3847" i="1" s="1"/>
  <c r="AE3847" i="1" s="1"/>
  <c r="X3847" i="1"/>
  <c r="U3847" i="1"/>
  <c r="S3847" i="1"/>
  <c r="R3847" i="1"/>
  <c r="Q3847" i="1"/>
  <c r="P3847" i="1"/>
  <c r="O3847" i="1"/>
  <c r="N3847" i="1"/>
  <c r="M3847" i="1"/>
  <c r="L3847" i="1"/>
  <c r="K3847" i="1"/>
  <c r="J3847" i="1"/>
  <c r="AJ3846" i="1"/>
  <c r="AI3846" i="1"/>
  <c r="AG3846" i="1"/>
  <c r="AH3846" i="1" s="1"/>
  <c r="AC3846" i="1"/>
  <c r="X3846" i="1"/>
  <c r="Y3846" i="1" s="1"/>
  <c r="U3846" i="1"/>
  <c r="S3846" i="1"/>
  <c r="R3846" i="1"/>
  <c r="Q3846" i="1"/>
  <c r="P3846" i="1"/>
  <c r="O3846" i="1"/>
  <c r="N3846" i="1"/>
  <c r="M3846" i="1"/>
  <c r="L3846" i="1"/>
  <c r="K3846" i="1"/>
  <c r="J3846" i="1"/>
  <c r="AJ3845" i="1"/>
  <c r="AI3845" i="1"/>
  <c r="Z3845" i="1" s="1"/>
  <c r="AD3845" i="1" s="1"/>
  <c r="AE3845" i="1" s="1"/>
  <c r="AF3845" i="1" s="1"/>
  <c r="AG3845" i="1"/>
  <c r="AC3845" i="1"/>
  <c r="Y3845" i="1"/>
  <c r="X3845" i="1"/>
  <c r="W3845" i="1"/>
  <c r="U3845" i="1"/>
  <c r="S3845" i="1"/>
  <c r="R3845" i="1"/>
  <c r="Q3845" i="1"/>
  <c r="P3845" i="1"/>
  <c r="O3845" i="1"/>
  <c r="N3845" i="1"/>
  <c r="M3845" i="1"/>
  <c r="L3845" i="1"/>
  <c r="K3845" i="1"/>
  <c r="J3845" i="1"/>
  <c r="AJ3844" i="1"/>
  <c r="AI3844" i="1"/>
  <c r="AH3844" i="1"/>
  <c r="AG3844" i="1"/>
  <c r="AC3844" i="1"/>
  <c r="X3844" i="1"/>
  <c r="Y3844" i="1" s="1"/>
  <c r="U3844" i="1"/>
  <c r="S3844" i="1"/>
  <c r="R3844" i="1"/>
  <c r="Q3844" i="1"/>
  <c r="P3844" i="1"/>
  <c r="O3844" i="1"/>
  <c r="N3844" i="1"/>
  <c r="M3844" i="1"/>
  <c r="L3844" i="1"/>
  <c r="K3844" i="1"/>
  <c r="J3844" i="1"/>
  <c r="AJ3843" i="1"/>
  <c r="AI3843" i="1" s="1"/>
  <c r="Z3843" i="1" s="1"/>
  <c r="AD3843" i="1" s="1"/>
  <c r="AG3843" i="1"/>
  <c r="AC3843" i="1"/>
  <c r="X3843" i="1"/>
  <c r="Y3843" i="1" s="1"/>
  <c r="W3843" i="1"/>
  <c r="U3843" i="1"/>
  <c r="S3843" i="1"/>
  <c r="R3843" i="1"/>
  <c r="Q3843" i="1"/>
  <c r="P3843" i="1"/>
  <c r="O3843" i="1"/>
  <c r="N3843" i="1"/>
  <c r="M3843" i="1"/>
  <c r="L3843" i="1"/>
  <c r="K3843" i="1"/>
  <c r="J3843" i="1"/>
  <c r="AJ3842" i="1"/>
  <c r="AI3842" i="1"/>
  <c r="AG3842" i="1"/>
  <c r="AH3842" i="1" s="1"/>
  <c r="AC3842" i="1"/>
  <c r="Z3842" i="1"/>
  <c r="AD3842" i="1" s="1"/>
  <c r="AE3842" i="1" s="1"/>
  <c r="AF3842" i="1" s="1"/>
  <c r="Y3842" i="1"/>
  <c r="X3842" i="1"/>
  <c r="U3842" i="1"/>
  <c r="S3842" i="1"/>
  <c r="R3842" i="1"/>
  <c r="Q3842" i="1"/>
  <c r="P3842" i="1"/>
  <c r="O3842" i="1"/>
  <c r="N3842" i="1"/>
  <c r="M3842" i="1"/>
  <c r="L3842" i="1"/>
  <c r="K3842" i="1"/>
  <c r="J3842" i="1"/>
  <c r="AJ3841" i="1"/>
  <c r="AI3841" i="1"/>
  <c r="AH3841" i="1"/>
  <c r="AG3841" i="1"/>
  <c r="AC3841" i="1"/>
  <c r="X3841" i="1"/>
  <c r="Y3841" i="1" s="1"/>
  <c r="U3841" i="1"/>
  <c r="S3841" i="1"/>
  <c r="R3841" i="1"/>
  <c r="Q3841" i="1"/>
  <c r="P3841" i="1"/>
  <c r="O3841" i="1"/>
  <c r="N3841" i="1"/>
  <c r="M3841" i="1"/>
  <c r="L3841" i="1"/>
  <c r="K3841" i="1"/>
  <c r="J3841" i="1"/>
  <c r="AJ3840" i="1"/>
  <c r="AI3840" i="1" s="1"/>
  <c r="Z3840" i="1" s="1"/>
  <c r="AD3840" i="1" s="1"/>
  <c r="AE3840" i="1" s="1"/>
  <c r="AF3840" i="1" s="1"/>
  <c r="AG3840" i="1"/>
  <c r="AC3840" i="1"/>
  <c r="Y3840" i="1"/>
  <c r="X3840" i="1"/>
  <c r="U3840" i="1"/>
  <c r="S3840" i="1"/>
  <c r="R3840" i="1"/>
  <c r="Q3840" i="1"/>
  <c r="P3840" i="1"/>
  <c r="O3840" i="1"/>
  <c r="N3840" i="1"/>
  <c r="M3840" i="1"/>
  <c r="L3840" i="1"/>
  <c r="K3840" i="1"/>
  <c r="J3840" i="1"/>
  <c r="AJ3839" i="1"/>
  <c r="AI3839" i="1"/>
  <c r="AG3839" i="1"/>
  <c r="AH3839" i="1" s="1"/>
  <c r="AC3839" i="1"/>
  <c r="X3839" i="1"/>
  <c r="Y3839" i="1" s="1"/>
  <c r="U3839" i="1"/>
  <c r="S3839" i="1"/>
  <c r="R3839" i="1"/>
  <c r="Q3839" i="1"/>
  <c r="P3839" i="1"/>
  <c r="O3839" i="1"/>
  <c r="N3839" i="1"/>
  <c r="M3839" i="1"/>
  <c r="L3839" i="1"/>
  <c r="K3839" i="1"/>
  <c r="J3839" i="1"/>
  <c r="AJ3838" i="1"/>
  <c r="AI3838" i="1"/>
  <c r="AG3838" i="1"/>
  <c r="AH3838" i="1" s="1"/>
  <c r="AC3838" i="1"/>
  <c r="Z3838" i="1"/>
  <c r="AD3838" i="1" s="1"/>
  <c r="AE3838" i="1" s="1"/>
  <c r="AF3838" i="1" s="1"/>
  <c r="Y3838" i="1"/>
  <c r="X3838" i="1"/>
  <c r="U3838" i="1"/>
  <c r="S3838" i="1"/>
  <c r="R3838" i="1"/>
  <c r="Q3838" i="1"/>
  <c r="P3838" i="1"/>
  <c r="O3838" i="1"/>
  <c r="N3838" i="1"/>
  <c r="M3838" i="1"/>
  <c r="L3838" i="1"/>
  <c r="K3838" i="1"/>
  <c r="J3838" i="1"/>
  <c r="AJ3837" i="1"/>
  <c r="AI3837" i="1"/>
  <c r="AH3837" i="1"/>
  <c r="AG3837" i="1"/>
  <c r="AC3837" i="1"/>
  <c r="X3837" i="1"/>
  <c r="Y3837" i="1" s="1"/>
  <c r="W3837" i="1"/>
  <c r="U3837" i="1"/>
  <c r="S3837" i="1"/>
  <c r="R3837" i="1"/>
  <c r="Q3837" i="1"/>
  <c r="P3837" i="1"/>
  <c r="O3837" i="1"/>
  <c r="N3837" i="1"/>
  <c r="M3837" i="1"/>
  <c r="L3837" i="1"/>
  <c r="K3837" i="1"/>
  <c r="J3837" i="1"/>
  <c r="AJ3836" i="1"/>
  <c r="AI3836" i="1" s="1"/>
  <c r="AG3836" i="1"/>
  <c r="AH3836" i="1" s="1"/>
  <c r="AC3836" i="1"/>
  <c r="AE3836" i="1" s="1"/>
  <c r="AF3836" i="1" s="1"/>
  <c r="X3836" i="1"/>
  <c r="Y3836" i="1" s="1"/>
  <c r="Z3836" i="1" s="1"/>
  <c r="AD3836" i="1" s="1"/>
  <c r="W3836" i="1"/>
  <c r="U3836" i="1"/>
  <c r="S3836" i="1"/>
  <c r="R3836" i="1"/>
  <c r="Q3836" i="1"/>
  <c r="P3836" i="1"/>
  <c r="O3836" i="1"/>
  <c r="N3836" i="1"/>
  <c r="M3836" i="1"/>
  <c r="L3836" i="1"/>
  <c r="K3836" i="1"/>
  <c r="J3836" i="1"/>
  <c r="AJ3835" i="1"/>
  <c r="AI3835" i="1"/>
  <c r="Z3835" i="1" s="1"/>
  <c r="AD3835" i="1" s="1"/>
  <c r="AE3835" i="1" s="1"/>
  <c r="AF3835" i="1" s="1"/>
  <c r="AG3835" i="1"/>
  <c r="AC3835" i="1"/>
  <c r="Y3835" i="1"/>
  <c r="X3835" i="1"/>
  <c r="W3835" i="1"/>
  <c r="U3835" i="1"/>
  <c r="S3835" i="1"/>
  <c r="R3835" i="1"/>
  <c r="Q3835" i="1"/>
  <c r="P3835" i="1"/>
  <c r="O3835" i="1"/>
  <c r="N3835" i="1"/>
  <c r="M3835" i="1"/>
  <c r="L3835" i="1"/>
  <c r="K3835" i="1"/>
  <c r="J3835" i="1"/>
  <c r="AJ3834" i="1"/>
  <c r="AI3834" i="1"/>
  <c r="AH3834" i="1"/>
  <c r="AG3834" i="1"/>
  <c r="AC3834" i="1"/>
  <c r="X3834" i="1"/>
  <c r="Y3834" i="1" s="1"/>
  <c r="W3834" i="1"/>
  <c r="U3834" i="1"/>
  <c r="S3834" i="1"/>
  <c r="R3834" i="1"/>
  <c r="Q3834" i="1"/>
  <c r="P3834" i="1"/>
  <c r="O3834" i="1"/>
  <c r="N3834" i="1"/>
  <c r="M3834" i="1"/>
  <c r="L3834" i="1"/>
  <c r="K3834" i="1"/>
  <c r="J3834" i="1"/>
  <c r="AJ3833" i="1"/>
  <c r="AI3833" i="1"/>
  <c r="AG3833" i="1"/>
  <c r="AH3833" i="1" s="1"/>
  <c r="AC3833" i="1"/>
  <c r="X3833" i="1"/>
  <c r="Y3833" i="1" s="1"/>
  <c r="U3833" i="1"/>
  <c r="S3833" i="1"/>
  <c r="R3833" i="1"/>
  <c r="Q3833" i="1"/>
  <c r="P3833" i="1"/>
  <c r="O3833" i="1"/>
  <c r="N3833" i="1"/>
  <c r="M3833" i="1"/>
  <c r="L3833" i="1"/>
  <c r="K3833" i="1"/>
  <c r="J3833" i="1"/>
  <c r="AJ3832" i="1"/>
  <c r="AI3832" i="1"/>
  <c r="Z3832" i="1" s="1"/>
  <c r="AD3832" i="1" s="1"/>
  <c r="AE3832" i="1" s="1"/>
  <c r="AF3832" i="1" s="1"/>
  <c r="AG3832" i="1"/>
  <c r="AC3832" i="1"/>
  <c r="Y3832" i="1"/>
  <c r="X3832" i="1"/>
  <c r="U3832" i="1"/>
  <c r="S3832" i="1"/>
  <c r="R3832" i="1"/>
  <c r="Q3832" i="1"/>
  <c r="P3832" i="1"/>
  <c r="O3832" i="1"/>
  <c r="N3832" i="1"/>
  <c r="M3832" i="1"/>
  <c r="L3832" i="1"/>
  <c r="K3832" i="1"/>
  <c r="J3832" i="1"/>
  <c r="AJ3831" i="1"/>
  <c r="AI3831" i="1"/>
  <c r="Z3831" i="1" s="1"/>
  <c r="AD3831" i="1" s="1"/>
  <c r="AG3831" i="1"/>
  <c r="AH3831" i="1" s="1"/>
  <c r="AC3831" i="1"/>
  <c r="X3831" i="1"/>
  <c r="Y3831" i="1" s="1"/>
  <c r="U3831" i="1"/>
  <c r="S3831" i="1"/>
  <c r="R3831" i="1"/>
  <c r="Q3831" i="1"/>
  <c r="P3831" i="1"/>
  <c r="O3831" i="1"/>
  <c r="N3831" i="1"/>
  <c r="M3831" i="1"/>
  <c r="L3831" i="1"/>
  <c r="K3831" i="1"/>
  <c r="J3831" i="1"/>
  <c r="AJ3830" i="1"/>
  <c r="AI3830" i="1"/>
  <c r="AG3830" i="1"/>
  <c r="AH3830" i="1" s="1"/>
  <c r="AC3830" i="1"/>
  <c r="Y3830" i="1"/>
  <c r="Z3830" i="1" s="1"/>
  <c r="AD3830" i="1" s="1"/>
  <c r="AE3830" i="1" s="1"/>
  <c r="AF3830" i="1" s="1"/>
  <c r="X3830" i="1"/>
  <c r="U3830" i="1"/>
  <c r="S3830" i="1"/>
  <c r="R3830" i="1"/>
  <c r="Q3830" i="1"/>
  <c r="P3830" i="1"/>
  <c r="O3830" i="1"/>
  <c r="N3830" i="1"/>
  <c r="M3830" i="1"/>
  <c r="L3830" i="1"/>
  <c r="K3830" i="1"/>
  <c r="J3830" i="1"/>
  <c r="AJ3829" i="1"/>
  <c r="AI3829" i="1"/>
  <c r="AG3829" i="1"/>
  <c r="AH3829" i="1" s="1"/>
  <c r="AC3829" i="1"/>
  <c r="X3829" i="1"/>
  <c r="Y3829" i="1" s="1"/>
  <c r="U3829" i="1"/>
  <c r="S3829" i="1"/>
  <c r="R3829" i="1"/>
  <c r="Q3829" i="1"/>
  <c r="P3829" i="1"/>
  <c r="O3829" i="1"/>
  <c r="N3829" i="1"/>
  <c r="M3829" i="1"/>
  <c r="L3829" i="1"/>
  <c r="K3829" i="1"/>
  <c r="J3829" i="1"/>
  <c r="AJ3828" i="1"/>
  <c r="AI3828" i="1"/>
  <c r="Z3828" i="1" s="1"/>
  <c r="AD3828" i="1" s="1"/>
  <c r="AE3828" i="1" s="1"/>
  <c r="AF3828" i="1" s="1"/>
  <c r="AG3828" i="1"/>
  <c r="AC3828" i="1"/>
  <c r="Y3828" i="1"/>
  <c r="X3828" i="1"/>
  <c r="W3828" i="1"/>
  <c r="U3828" i="1"/>
  <c r="S3828" i="1"/>
  <c r="R3828" i="1"/>
  <c r="Q3828" i="1"/>
  <c r="P3828" i="1"/>
  <c r="O3828" i="1"/>
  <c r="N3828" i="1"/>
  <c r="M3828" i="1"/>
  <c r="L3828" i="1"/>
  <c r="K3828" i="1"/>
  <c r="J3828" i="1"/>
  <c r="AJ3827" i="1"/>
  <c r="AI3827" i="1"/>
  <c r="AH3827" i="1"/>
  <c r="AG3827" i="1"/>
  <c r="AC3827" i="1"/>
  <c r="X3827" i="1"/>
  <c r="Y3827" i="1" s="1"/>
  <c r="U3827" i="1"/>
  <c r="S3827" i="1"/>
  <c r="R3827" i="1"/>
  <c r="Q3827" i="1"/>
  <c r="P3827" i="1"/>
  <c r="O3827" i="1"/>
  <c r="N3827" i="1"/>
  <c r="M3827" i="1"/>
  <c r="L3827" i="1"/>
  <c r="K3827" i="1"/>
  <c r="J3827" i="1"/>
  <c r="AJ3826" i="1"/>
  <c r="AI3826" i="1" s="1"/>
  <c r="AG3826" i="1"/>
  <c r="AC3826" i="1"/>
  <c r="Z3826" i="1"/>
  <c r="AD3826" i="1" s="1"/>
  <c r="X3826" i="1"/>
  <c r="Y3826" i="1" s="1"/>
  <c r="W3826" i="1"/>
  <c r="U3826" i="1"/>
  <c r="S3826" i="1"/>
  <c r="R3826" i="1"/>
  <c r="Q3826" i="1"/>
  <c r="P3826" i="1"/>
  <c r="O3826" i="1"/>
  <c r="N3826" i="1"/>
  <c r="M3826" i="1"/>
  <c r="L3826" i="1"/>
  <c r="K3826" i="1"/>
  <c r="J3826" i="1"/>
  <c r="AJ3825" i="1"/>
  <c r="AI3825" i="1"/>
  <c r="AG3825" i="1"/>
  <c r="AH3825" i="1" s="1"/>
  <c r="AC3825" i="1"/>
  <c r="Z3825" i="1"/>
  <c r="AD3825" i="1" s="1"/>
  <c r="AE3825" i="1" s="1"/>
  <c r="AF3825" i="1" s="1"/>
  <c r="Y3825" i="1"/>
  <c r="X3825" i="1"/>
  <c r="U3825" i="1"/>
  <c r="S3825" i="1"/>
  <c r="R3825" i="1"/>
  <c r="Q3825" i="1"/>
  <c r="P3825" i="1"/>
  <c r="O3825" i="1"/>
  <c r="N3825" i="1"/>
  <c r="M3825" i="1"/>
  <c r="L3825" i="1"/>
  <c r="K3825" i="1"/>
  <c r="J3825" i="1"/>
  <c r="AJ3824" i="1"/>
  <c r="AI3824" i="1"/>
  <c r="AH3824" i="1"/>
  <c r="AG3824" i="1"/>
  <c r="AC3824" i="1"/>
  <c r="X3824" i="1"/>
  <c r="Y3824" i="1" s="1"/>
  <c r="U3824" i="1"/>
  <c r="S3824" i="1"/>
  <c r="R3824" i="1"/>
  <c r="Q3824" i="1"/>
  <c r="P3824" i="1"/>
  <c r="O3824" i="1"/>
  <c r="N3824" i="1"/>
  <c r="M3824" i="1"/>
  <c r="L3824" i="1"/>
  <c r="K3824" i="1"/>
  <c r="J3824" i="1"/>
  <c r="AJ3823" i="1"/>
  <c r="AI3823" i="1" s="1"/>
  <c r="Z3823" i="1" s="1"/>
  <c r="AD3823" i="1" s="1"/>
  <c r="AG3823" i="1"/>
  <c r="AE3823" i="1"/>
  <c r="AF3823" i="1" s="1"/>
  <c r="AC3823" i="1"/>
  <c r="Y3823" i="1"/>
  <c r="X3823" i="1"/>
  <c r="W3823" i="1"/>
  <c r="U3823" i="1"/>
  <c r="S3823" i="1"/>
  <c r="R3823" i="1"/>
  <c r="Q3823" i="1"/>
  <c r="P3823" i="1"/>
  <c r="O3823" i="1"/>
  <c r="N3823" i="1"/>
  <c r="M3823" i="1"/>
  <c r="L3823" i="1"/>
  <c r="K3823" i="1"/>
  <c r="J3823" i="1"/>
  <c r="AJ3822" i="1"/>
  <c r="AI3822" i="1"/>
  <c r="AH3822" i="1"/>
  <c r="AG3822" i="1"/>
  <c r="AC3822" i="1"/>
  <c r="Y3822" i="1"/>
  <c r="X3822" i="1"/>
  <c r="W3822" i="1"/>
  <c r="U3822" i="1"/>
  <c r="S3822" i="1"/>
  <c r="R3822" i="1"/>
  <c r="Q3822" i="1"/>
  <c r="P3822" i="1"/>
  <c r="O3822" i="1"/>
  <c r="N3822" i="1"/>
  <c r="M3822" i="1"/>
  <c r="L3822" i="1"/>
  <c r="K3822" i="1"/>
  <c r="J3822" i="1"/>
  <c r="AJ3821" i="1"/>
  <c r="AI3821" i="1"/>
  <c r="AH3821" i="1"/>
  <c r="AG3821" i="1"/>
  <c r="AC3821" i="1"/>
  <c r="X3821" i="1"/>
  <c r="Y3821" i="1" s="1"/>
  <c r="W3821" i="1"/>
  <c r="U3821" i="1"/>
  <c r="S3821" i="1"/>
  <c r="R3821" i="1"/>
  <c r="Q3821" i="1"/>
  <c r="P3821" i="1"/>
  <c r="O3821" i="1"/>
  <c r="N3821" i="1"/>
  <c r="M3821" i="1"/>
  <c r="L3821" i="1"/>
  <c r="K3821" i="1"/>
  <c r="J3821" i="1"/>
  <c r="AJ3820" i="1"/>
  <c r="AI3820" i="1" s="1"/>
  <c r="AG3820" i="1"/>
  <c r="AH3820" i="1" s="1"/>
  <c r="AC3820" i="1"/>
  <c r="X3820" i="1"/>
  <c r="Y3820" i="1" s="1"/>
  <c r="Z3820" i="1" s="1"/>
  <c r="AD3820" i="1" s="1"/>
  <c r="W3820" i="1"/>
  <c r="U3820" i="1"/>
  <c r="S3820" i="1"/>
  <c r="R3820" i="1"/>
  <c r="Q3820" i="1"/>
  <c r="P3820" i="1"/>
  <c r="O3820" i="1"/>
  <c r="N3820" i="1"/>
  <c r="M3820" i="1"/>
  <c r="L3820" i="1"/>
  <c r="K3820" i="1"/>
  <c r="J3820" i="1"/>
  <c r="AJ3819" i="1"/>
  <c r="AI3819" i="1"/>
  <c r="Z3819" i="1" s="1"/>
  <c r="AD3819" i="1" s="1"/>
  <c r="AE3819" i="1" s="1"/>
  <c r="AF3819" i="1" s="1"/>
  <c r="AG3819" i="1"/>
  <c r="AC3819" i="1"/>
  <c r="Y3819" i="1"/>
  <c r="X3819" i="1"/>
  <c r="U3819" i="1"/>
  <c r="S3819" i="1"/>
  <c r="R3819" i="1"/>
  <c r="Q3819" i="1"/>
  <c r="P3819" i="1"/>
  <c r="O3819" i="1"/>
  <c r="N3819" i="1"/>
  <c r="M3819" i="1"/>
  <c r="L3819" i="1"/>
  <c r="K3819" i="1"/>
  <c r="J3819" i="1"/>
  <c r="AJ3818" i="1"/>
  <c r="AI3818" i="1"/>
  <c r="Z3818" i="1" s="1"/>
  <c r="AD3818" i="1" s="1"/>
  <c r="AG3818" i="1"/>
  <c r="AH3818" i="1" s="1"/>
  <c r="AC3818" i="1"/>
  <c r="AE3818" i="1" s="1"/>
  <c r="AF3818" i="1" s="1"/>
  <c r="X3818" i="1"/>
  <c r="Y3818" i="1" s="1"/>
  <c r="U3818" i="1"/>
  <c r="S3818" i="1"/>
  <c r="R3818" i="1"/>
  <c r="Q3818" i="1"/>
  <c r="P3818" i="1"/>
  <c r="O3818" i="1"/>
  <c r="N3818" i="1"/>
  <c r="M3818" i="1"/>
  <c r="L3818" i="1"/>
  <c r="K3818" i="1"/>
  <c r="J3818" i="1"/>
  <c r="AJ3817" i="1"/>
  <c r="AI3817" i="1"/>
  <c r="AG3817" i="1"/>
  <c r="AH3817" i="1" s="1"/>
  <c r="AF3817" i="1"/>
  <c r="AC3817" i="1"/>
  <c r="Y3817" i="1"/>
  <c r="Z3817" i="1" s="1"/>
  <c r="AD3817" i="1" s="1"/>
  <c r="AE3817" i="1" s="1"/>
  <c r="X3817" i="1"/>
  <c r="W3817" i="1"/>
  <c r="U3817" i="1"/>
  <c r="S3817" i="1"/>
  <c r="R3817" i="1"/>
  <c r="Q3817" i="1"/>
  <c r="P3817" i="1"/>
  <c r="O3817" i="1"/>
  <c r="N3817" i="1"/>
  <c r="M3817" i="1"/>
  <c r="L3817" i="1"/>
  <c r="K3817" i="1"/>
  <c r="J3817" i="1"/>
  <c r="AJ3816" i="1"/>
  <c r="AI3816" i="1"/>
  <c r="AH3816" i="1"/>
  <c r="AG3816" i="1"/>
  <c r="AC3816" i="1"/>
  <c r="X3816" i="1"/>
  <c r="Y3816" i="1" s="1"/>
  <c r="W3816" i="1"/>
  <c r="U3816" i="1"/>
  <c r="S3816" i="1"/>
  <c r="R3816" i="1"/>
  <c r="Q3816" i="1"/>
  <c r="P3816" i="1"/>
  <c r="O3816" i="1"/>
  <c r="N3816" i="1"/>
  <c r="M3816" i="1"/>
  <c r="L3816" i="1"/>
  <c r="K3816" i="1"/>
  <c r="J3816" i="1"/>
  <c r="AJ3815" i="1"/>
  <c r="AI3815" i="1"/>
  <c r="Z3815" i="1" s="1"/>
  <c r="AD3815" i="1" s="1"/>
  <c r="AG3815" i="1"/>
  <c r="AH3815" i="1" s="1"/>
  <c r="AC3815" i="1"/>
  <c r="X3815" i="1"/>
  <c r="Y3815" i="1" s="1"/>
  <c r="W3815" i="1"/>
  <c r="U3815" i="1"/>
  <c r="S3815" i="1"/>
  <c r="R3815" i="1"/>
  <c r="Q3815" i="1"/>
  <c r="P3815" i="1"/>
  <c r="O3815" i="1"/>
  <c r="N3815" i="1"/>
  <c r="M3815" i="1"/>
  <c r="L3815" i="1"/>
  <c r="K3815" i="1"/>
  <c r="J3815" i="1"/>
  <c r="AJ3814" i="1"/>
  <c r="AI3814" i="1" s="1"/>
  <c r="AG3814" i="1"/>
  <c r="AH3814" i="1" s="1"/>
  <c r="AC3814" i="1"/>
  <c r="X3814" i="1"/>
  <c r="Y3814" i="1" s="1"/>
  <c r="Z3814" i="1" s="1"/>
  <c r="AD3814" i="1" s="1"/>
  <c r="W3814" i="1"/>
  <c r="U3814" i="1"/>
  <c r="S3814" i="1"/>
  <c r="R3814" i="1"/>
  <c r="Q3814" i="1"/>
  <c r="P3814" i="1"/>
  <c r="O3814" i="1"/>
  <c r="N3814" i="1"/>
  <c r="M3814" i="1"/>
  <c r="L3814" i="1"/>
  <c r="K3814" i="1"/>
  <c r="J3814" i="1"/>
  <c r="AJ3813" i="1"/>
  <c r="AI3813" i="1" s="1"/>
  <c r="Z3813" i="1" s="1"/>
  <c r="AD3813" i="1" s="1"/>
  <c r="AE3813" i="1" s="1"/>
  <c r="AF3813" i="1" s="1"/>
  <c r="AG3813" i="1"/>
  <c r="AC3813" i="1"/>
  <c r="Y3813" i="1"/>
  <c r="X3813" i="1"/>
  <c r="W3813" i="1"/>
  <c r="U3813" i="1"/>
  <c r="S3813" i="1"/>
  <c r="R3813" i="1"/>
  <c r="Q3813" i="1"/>
  <c r="P3813" i="1"/>
  <c r="O3813" i="1"/>
  <c r="N3813" i="1"/>
  <c r="M3813" i="1"/>
  <c r="L3813" i="1"/>
  <c r="K3813" i="1"/>
  <c r="J3813" i="1"/>
  <c r="AJ3812" i="1"/>
  <c r="AI3812" i="1"/>
  <c r="AH3812" i="1"/>
  <c r="AG3812" i="1"/>
  <c r="AC3812" i="1"/>
  <c r="Y3812" i="1"/>
  <c r="X3812" i="1"/>
  <c r="W3812" i="1"/>
  <c r="U3812" i="1"/>
  <c r="S3812" i="1"/>
  <c r="R3812" i="1"/>
  <c r="Q3812" i="1"/>
  <c r="P3812" i="1"/>
  <c r="O3812" i="1"/>
  <c r="N3812" i="1"/>
  <c r="M3812" i="1"/>
  <c r="L3812" i="1"/>
  <c r="K3812" i="1"/>
  <c r="J3812" i="1"/>
  <c r="AJ3811" i="1"/>
  <c r="AI3811" i="1"/>
  <c r="AH3811" i="1"/>
  <c r="AG3811" i="1"/>
  <c r="AC3811" i="1"/>
  <c r="X3811" i="1"/>
  <c r="Y3811" i="1" s="1"/>
  <c r="U3811" i="1"/>
  <c r="S3811" i="1"/>
  <c r="R3811" i="1"/>
  <c r="Q3811" i="1"/>
  <c r="P3811" i="1"/>
  <c r="O3811" i="1"/>
  <c r="N3811" i="1"/>
  <c r="M3811" i="1"/>
  <c r="L3811" i="1"/>
  <c r="K3811" i="1"/>
  <c r="J3811" i="1"/>
  <c r="AJ3810" i="1"/>
  <c r="AI3810" i="1" s="1"/>
  <c r="Z3810" i="1" s="1"/>
  <c r="AD3810" i="1" s="1"/>
  <c r="AG3810" i="1"/>
  <c r="AE3810" i="1"/>
  <c r="AF3810" i="1" s="1"/>
  <c r="AC3810" i="1"/>
  <c r="Y3810" i="1"/>
  <c r="X3810" i="1"/>
  <c r="U3810" i="1"/>
  <c r="S3810" i="1"/>
  <c r="R3810" i="1"/>
  <c r="Q3810" i="1"/>
  <c r="P3810" i="1"/>
  <c r="O3810" i="1"/>
  <c r="N3810" i="1"/>
  <c r="M3810" i="1"/>
  <c r="L3810" i="1"/>
  <c r="K3810" i="1"/>
  <c r="J3810" i="1"/>
  <c r="AJ3809" i="1"/>
  <c r="AI3809" i="1"/>
  <c r="AG3809" i="1"/>
  <c r="AH3809" i="1" s="1"/>
  <c r="AC3809" i="1"/>
  <c r="X3809" i="1"/>
  <c r="Y3809" i="1" s="1"/>
  <c r="W3809" i="1"/>
  <c r="U3809" i="1"/>
  <c r="S3809" i="1"/>
  <c r="R3809" i="1"/>
  <c r="Q3809" i="1"/>
  <c r="P3809" i="1"/>
  <c r="O3809" i="1"/>
  <c r="N3809" i="1"/>
  <c r="M3809" i="1"/>
  <c r="L3809" i="1"/>
  <c r="K3809" i="1"/>
  <c r="J3809" i="1"/>
  <c r="AJ3808" i="1"/>
  <c r="AI3808" i="1" s="1"/>
  <c r="AG3808" i="1"/>
  <c r="AH3808" i="1" s="1"/>
  <c r="AC3808" i="1"/>
  <c r="X3808" i="1"/>
  <c r="Y3808" i="1" s="1"/>
  <c r="Z3808" i="1" s="1"/>
  <c r="AD3808" i="1" s="1"/>
  <c r="W3808" i="1"/>
  <c r="U3808" i="1"/>
  <c r="S3808" i="1"/>
  <c r="R3808" i="1"/>
  <c r="Q3808" i="1"/>
  <c r="P3808" i="1"/>
  <c r="O3808" i="1"/>
  <c r="N3808" i="1"/>
  <c r="M3808" i="1"/>
  <c r="L3808" i="1"/>
  <c r="K3808" i="1"/>
  <c r="J3808" i="1"/>
  <c r="AJ3807" i="1"/>
  <c r="AI3807" i="1"/>
  <c r="AG3807" i="1"/>
  <c r="AH3807" i="1" s="1"/>
  <c r="AF3807" i="1"/>
  <c r="AC3807" i="1"/>
  <c r="Y3807" i="1"/>
  <c r="Z3807" i="1" s="1"/>
  <c r="AD3807" i="1" s="1"/>
  <c r="AE3807" i="1" s="1"/>
  <c r="X3807" i="1"/>
  <c r="W3807" i="1"/>
  <c r="U3807" i="1"/>
  <c r="S3807" i="1"/>
  <c r="R3807" i="1"/>
  <c r="Q3807" i="1"/>
  <c r="P3807" i="1"/>
  <c r="O3807" i="1"/>
  <c r="N3807" i="1"/>
  <c r="M3807" i="1"/>
  <c r="L3807" i="1"/>
  <c r="K3807" i="1"/>
  <c r="J3807" i="1"/>
  <c r="AJ3806" i="1"/>
  <c r="AI3806" i="1"/>
  <c r="AH3806" i="1"/>
  <c r="AG3806" i="1"/>
  <c r="AC3806" i="1"/>
  <c r="X3806" i="1"/>
  <c r="Y3806" i="1" s="1"/>
  <c r="W3806" i="1"/>
  <c r="U3806" i="1"/>
  <c r="S3806" i="1"/>
  <c r="R3806" i="1"/>
  <c r="Q3806" i="1"/>
  <c r="P3806" i="1"/>
  <c r="O3806" i="1"/>
  <c r="N3806" i="1"/>
  <c r="M3806" i="1"/>
  <c r="L3806" i="1"/>
  <c r="K3806" i="1"/>
  <c r="J3806" i="1"/>
  <c r="AJ3805" i="1"/>
  <c r="AI3805" i="1"/>
  <c r="Z3805" i="1" s="1"/>
  <c r="AD3805" i="1" s="1"/>
  <c r="AG3805" i="1"/>
  <c r="AH3805" i="1" s="1"/>
  <c r="AC3805" i="1"/>
  <c r="X3805" i="1"/>
  <c r="Y3805" i="1" s="1"/>
  <c r="U3805" i="1"/>
  <c r="S3805" i="1"/>
  <c r="R3805" i="1"/>
  <c r="Q3805" i="1"/>
  <c r="P3805" i="1"/>
  <c r="O3805" i="1"/>
  <c r="N3805" i="1"/>
  <c r="M3805" i="1"/>
  <c r="L3805" i="1"/>
  <c r="K3805" i="1"/>
  <c r="J3805" i="1"/>
  <c r="AJ3804" i="1"/>
  <c r="AI3804" i="1"/>
  <c r="AG3804" i="1"/>
  <c r="AH3804" i="1" s="1"/>
  <c r="AC3804" i="1"/>
  <c r="Y3804" i="1"/>
  <c r="Z3804" i="1" s="1"/>
  <c r="AD3804" i="1" s="1"/>
  <c r="AE3804" i="1" s="1"/>
  <c r="AF3804" i="1" s="1"/>
  <c r="X3804" i="1"/>
  <c r="U3804" i="1"/>
  <c r="S3804" i="1"/>
  <c r="R3804" i="1"/>
  <c r="Q3804" i="1"/>
  <c r="P3804" i="1"/>
  <c r="O3804" i="1"/>
  <c r="N3804" i="1"/>
  <c r="M3804" i="1"/>
  <c r="L3804" i="1"/>
  <c r="K3804" i="1"/>
  <c r="J3804" i="1"/>
  <c r="AJ3803" i="1"/>
  <c r="AI3803" i="1"/>
  <c r="AG3803" i="1"/>
  <c r="AH3803" i="1" s="1"/>
  <c r="AC3803" i="1"/>
  <c r="X3803" i="1"/>
  <c r="Y3803" i="1" s="1"/>
  <c r="W3803" i="1"/>
  <c r="U3803" i="1"/>
  <c r="S3803" i="1"/>
  <c r="R3803" i="1"/>
  <c r="Q3803" i="1"/>
  <c r="P3803" i="1"/>
  <c r="O3803" i="1"/>
  <c r="N3803" i="1"/>
  <c r="M3803" i="1"/>
  <c r="L3803" i="1"/>
  <c r="K3803" i="1"/>
  <c r="J3803" i="1"/>
  <c r="AJ3802" i="1"/>
  <c r="AI3802" i="1" s="1"/>
  <c r="AG3802" i="1"/>
  <c r="AC3802" i="1"/>
  <c r="Z3802" i="1"/>
  <c r="AD3802" i="1" s="1"/>
  <c r="X3802" i="1"/>
  <c r="Y3802" i="1" s="1"/>
  <c r="W3802" i="1"/>
  <c r="U3802" i="1"/>
  <c r="S3802" i="1"/>
  <c r="R3802" i="1"/>
  <c r="Q3802" i="1"/>
  <c r="P3802" i="1"/>
  <c r="O3802" i="1"/>
  <c r="N3802" i="1"/>
  <c r="M3802" i="1"/>
  <c r="L3802" i="1"/>
  <c r="K3802" i="1"/>
  <c r="J3802" i="1"/>
  <c r="AJ3801" i="1"/>
  <c r="AI3801" i="1"/>
  <c r="AG3801" i="1"/>
  <c r="AH3801" i="1" s="1"/>
  <c r="AC3801" i="1"/>
  <c r="Z3801" i="1"/>
  <c r="AD3801" i="1" s="1"/>
  <c r="AE3801" i="1" s="1"/>
  <c r="AF3801" i="1" s="1"/>
  <c r="Y3801" i="1"/>
  <c r="X3801" i="1"/>
  <c r="W3801" i="1"/>
  <c r="U3801" i="1"/>
  <c r="S3801" i="1"/>
  <c r="R3801" i="1"/>
  <c r="Q3801" i="1"/>
  <c r="P3801" i="1"/>
  <c r="O3801" i="1"/>
  <c r="N3801" i="1"/>
  <c r="M3801" i="1"/>
  <c r="L3801" i="1"/>
  <c r="K3801" i="1"/>
  <c r="J3801" i="1"/>
  <c r="AJ3800" i="1"/>
  <c r="AI3800" i="1"/>
  <c r="AG3800" i="1"/>
  <c r="AC3800" i="1"/>
  <c r="X3800" i="1"/>
  <c r="Y3800" i="1" s="1"/>
  <c r="W3800" i="1"/>
  <c r="U3800" i="1"/>
  <c r="S3800" i="1"/>
  <c r="R3800" i="1"/>
  <c r="Q3800" i="1"/>
  <c r="P3800" i="1"/>
  <c r="O3800" i="1"/>
  <c r="N3800" i="1"/>
  <c r="M3800" i="1"/>
  <c r="L3800" i="1"/>
  <c r="K3800" i="1"/>
  <c r="J3800" i="1"/>
  <c r="AJ3799" i="1"/>
  <c r="AI3799" i="1"/>
  <c r="Z3799" i="1" s="1"/>
  <c r="AG3799" i="1"/>
  <c r="AH3799" i="1" s="1"/>
  <c r="AD3799" i="1"/>
  <c r="AC3799" i="1"/>
  <c r="X3799" i="1"/>
  <c r="Y3799" i="1" s="1"/>
  <c r="W3799" i="1"/>
  <c r="U3799" i="1"/>
  <c r="S3799" i="1"/>
  <c r="R3799" i="1"/>
  <c r="Q3799" i="1"/>
  <c r="P3799" i="1"/>
  <c r="O3799" i="1"/>
  <c r="N3799" i="1"/>
  <c r="M3799" i="1"/>
  <c r="L3799" i="1"/>
  <c r="K3799" i="1"/>
  <c r="J3799" i="1"/>
  <c r="AJ3798" i="1"/>
  <c r="AI3798" i="1" s="1"/>
  <c r="AG3798" i="1"/>
  <c r="AH3798" i="1" s="1"/>
  <c r="AC3798" i="1"/>
  <c r="X3798" i="1"/>
  <c r="Y3798" i="1" s="1"/>
  <c r="Z3798" i="1" s="1"/>
  <c r="AD3798" i="1" s="1"/>
  <c r="W3798" i="1"/>
  <c r="U3798" i="1"/>
  <c r="S3798" i="1"/>
  <c r="R3798" i="1"/>
  <c r="Q3798" i="1"/>
  <c r="P3798" i="1"/>
  <c r="O3798" i="1"/>
  <c r="N3798" i="1"/>
  <c r="M3798" i="1"/>
  <c r="L3798" i="1"/>
  <c r="K3798" i="1"/>
  <c r="J3798" i="1"/>
  <c r="AJ3797" i="1"/>
  <c r="AI3797" i="1" s="1"/>
  <c r="AG3797" i="1"/>
  <c r="AC3797" i="1"/>
  <c r="Y3797" i="1"/>
  <c r="X3797" i="1"/>
  <c r="W3797" i="1"/>
  <c r="U3797" i="1"/>
  <c r="S3797" i="1"/>
  <c r="R3797" i="1"/>
  <c r="Q3797" i="1"/>
  <c r="P3797" i="1"/>
  <c r="O3797" i="1"/>
  <c r="N3797" i="1"/>
  <c r="M3797" i="1"/>
  <c r="L3797" i="1"/>
  <c r="K3797" i="1"/>
  <c r="J3797" i="1"/>
  <c r="AJ3796" i="1"/>
  <c r="AI3796" i="1"/>
  <c r="Z3796" i="1" s="1"/>
  <c r="AH3796" i="1"/>
  <c r="AG3796" i="1"/>
  <c r="AD3796" i="1"/>
  <c r="AE3796" i="1" s="1"/>
  <c r="AF3796" i="1" s="1"/>
  <c r="AC3796" i="1"/>
  <c r="Y3796" i="1"/>
  <c r="X3796" i="1"/>
  <c r="W3796" i="1"/>
  <c r="U3796" i="1"/>
  <c r="S3796" i="1"/>
  <c r="R3796" i="1"/>
  <c r="Q3796" i="1"/>
  <c r="P3796" i="1"/>
  <c r="O3796" i="1"/>
  <c r="N3796" i="1"/>
  <c r="M3796" i="1"/>
  <c r="L3796" i="1"/>
  <c r="K3796" i="1"/>
  <c r="J3796" i="1"/>
  <c r="AJ3795" i="1"/>
  <c r="AI3795" i="1"/>
  <c r="Z3795" i="1" s="1"/>
  <c r="AD3795" i="1" s="1"/>
  <c r="AH3795" i="1"/>
  <c r="AG3795" i="1"/>
  <c r="AC3795" i="1"/>
  <c r="AE3795" i="1" s="1"/>
  <c r="AF3795" i="1" s="1"/>
  <c r="X3795" i="1"/>
  <c r="Y3795" i="1" s="1"/>
  <c r="U3795" i="1"/>
  <c r="S3795" i="1"/>
  <c r="R3795" i="1"/>
  <c r="Q3795" i="1"/>
  <c r="P3795" i="1"/>
  <c r="O3795" i="1"/>
  <c r="N3795" i="1"/>
  <c r="M3795" i="1"/>
  <c r="L3795" i="1"/>
  <c r="K3795" i="1"/>
  <c r="J3795" i="1"/>
  <c r="AJ3794" i="1"/>
  <c r="AI3794" i="1" s="1"/>
  <c r="AG3794" i="1"/>
  <c r="AC3794" i="1"/>
  <c r="Y3794" i="1"/>
  <c r="X3794" i="1"/>
  <c r="U3794" i="1"/>
  <c r="S3794" i="1"/>
  <c r="R3794" i="1"/>
  <c r="Q3794" i="1"/>
  <c r="P3794" i="1"/>
  <c r="O3794" i="1"/>
  <c r="N3794" i="1"/>
  <c r="M3794" i="1"/>
  <c r="L3794" i="1"/>
  <c r="K3794" i="1"/>
  <c r="J3794" i="1"/>
  <c r="H3794" i="1"/>
  <c r="AJ3793" i="1"/>
  <c r="AI3793" i="1"/>
  <c r="Z3793" i="1" s="1"/>
  <c r="AH3793" i="1"/>
  <c r="AG3793" i="1"/>
  <c r="AD3793" i="1"/>
  <c r="AE3793" i="1" s="1"/>
  <c r="AF3793" i="1" s="1"/>
  <c r="AC3793" i="1"/>
  <c r="Y3793" i="1"/>
  <c r="X3793" i="1"/>
  <c r="U3793" i="1"/>
  <c r="S3793" i="1"/>
  <c r="R3793" i="1"/>
  <c r="Q3793" i="1"/>
  <c r="P3793" i="1"/>
  <c r="O3793" i="1"/>
  <c r="N3793" i="1"/>
  <c r="M3793" i="1"/>
  <c r="L3793" i="1"/>
  <c r="K3793" i="1"/>
  <c r="J3793" i="1"/>
  <c r="AJ3792" i="1"/>
  <c r="AI3792" i="1" s="1"/>
  <c r="AG3792" i="1"/>
  <c r="AH3792" i="1" s="1"/>
  <c r="AC3792" i="1"/>
  <c r="X3792" i="1"/>
  <c r="Y3792" i="1" s="1"/>
  <c r="Z3792" i="1" s="1"/>
  <c r="AD3792" i="1" s="1"/>
  <c r="W3792" i="1"/>
  <c r="U3792" i="1"/>
  <c r="S3792" i="1"/>
  <c r="R3792" i="1"/>
  <c r="Q3792" i="1"/>
  <c r="P3792" i="1"/>
  <c r="O3792" i="1"/>
  <c r="N3792" i="1"/>
  <c r="M3792" i="1"/>
  <c r="L3792" i="1"/>
  <c r="K3792" i="1"/>
  <c r="J3792" i="1"/>
  <c r="AJ3791" i="1"/>
  <c r="AI3791" i="1" s="1"/>
  <c r="Z3791" i="1" s="1"/>
  <c r="AD3791" i="1" s="1"/>
  <c r="AG3791" i="1"/>
  <c r="AE3791" i="1"/>
  <c r="AF3791" i="1" s="1"/>
  <c r="AC3791" i="1"/>
  <c r="Y3791" i="1"/>
  <c r="X3791" i="1"/>
  <c r="U3791" i="1"/>
  <c r="S3791" i="1"/>
  <c r="R3791" i="1"/>
  <c r="Q3791" i="1"/>
  <c r="P3791" i="1"/>
  <c r="O3791" i="1"/>
  <c r="N3791" i="1"/>
  <c r="M3791" i="1"/>
  <c r="L3791" i="1"/>
  <c r="K3791" i="1"/>
  <c r="J3791" i="1"/>
  <c r="AJ3790" i="1"/>
  <c r="AI3790" i="1"/>
  <c r="Z3790" i="1" s="1"/>
  <c r="AG3790" i="1"/>
  <c r="AH3790" i="1" s="1"/>
  <c r="AD3790" i="1"/>
  <c r="AC3790" i="1"/>
  <c r="X3790" i="1"/>
  <c r="Y3790" i="1" s="1"/>
  <c r="U3790" i="1"/>
  <c r="S3790" i="1"/>
  <c r="R3790" i="1"/>
  <c r="Q3790" i="1"/>
  <c r="P3790" i="1"/>
  <c r="O3790" i="1"/>
  <c r="N3790" i="1"/>
  <c r="M3790" i="1"/>
  <c r="L3790" i="1"/>
  <c r="K3790" i="1"/>
  <c r="J3790" i="1"/>
  <c r="AJ3789" i="1"/>
  <c r="AI3789" i="1"/>
  <c r="AG3789" i="1"/>
  <c r="AH3789" i="1" s="1"/>
  <c r="AC3789" i="1"/>
  <c r="Z3789" i="1"/>
  <c r="AD3789" i="1" s="1"/>
  <c r="AE3789" i="1" s="1"/>
  <c r="AF3789" i="1" s="1"/>
  <c r="Y3789" i="1"/>
  <c r="X3789" i="1"/>
  <c r="W3789" i="1"/>
  <c r="U3789" i="1"/>
  <c r="S3789" i="1"/>
  <c r="R3789" i="1"/>
  <c r="Q3789" i="1"/>
  <c r="P3789" i="1"/>
  <c r="O3789" i="1"/>
  <c r="N3789" i="1"/>
  <c r="M3789" i="1"/>
  <c r="L3789" i="1"/>
  <c r="K3789" i="1"/>
  <c r="J3789" i="1"/>
  <c r="AJ3788" i="1"/>
  <c r="AI3788" i="1"/>
  <c r="AG3788" i="1"/>
  <c r="AC3788" i="1"/>
  <c r="X3788" i="1"/>
  <c r="Y3788" i="1" s="1"/>
  <c r="U3788" i="1"/>
  <c r="S3788" i="1"/>
  <c r="R3788" i="1"/>
  <c r="Q3788" i="1"/>
  <c r="P3788" i="1"/>
  <c r="O3788" i="1"/>
  <c r="N3788" i="1"/>
  <c r="M3788" i="1"/>
  <c r="L3788" i="1"/>
  <c r="K3788" i="1"/>
  <c r="J3788" i="1"/>
  <c r="AJ3787" i="1"/>
  <c r="AI3787" i="1" s="1"/>
  <c r="AG3787" i="1"/>
  <c r="AH3787" i="1" s="1"/>
  <c r="AC3787" i="1"/>
  <c r="X3787" i="1"/>
  <c r="Y3787" i="1" s="1"/>
  <c r="Z3787" i="1" s="1"/>
  <c r="AD3787" i="1" s="1"/>
  <c r="W3787" i="1"/>
  <c r="U3787" i="1"/>
  <c r="S3787" i="1"/>
  <c r="R3787" i="1"/>
  <c r="Q3787" i="1"/>
  <c r="P3787" i="1"/>
  <c r="O3787" i="1"/>
  <c r="N3787" i="1"/>
  <c r="M3787" i="1"/>
  <c r="L3787" i="1"/>
  <c r="K3787" i="1"/>
  <c r="J3787" i="1"/>
  <c r="AJ3786" i="1"/>
  <c r="AI3786" i="1" s="1"/>
  <c r="AG3786" i="1"/>
  <c r="AC3786" i="1"/>
  <c r="Y3786" i="1"/>
  <c r="X3786" i="1"/>
  <c r="W3786" i="1"/>
  <c r="U3786" i="1"/>
  <c r="S3786" i="1"/>
  <c r="R3786" i="1"/>
  <c r="Q3786" i="1"/>
  <c r="P3786" i="1"/>
  <c r="O3786" i="1"/>
  <c r="N3786" i="1"/>
  <c r="M3786" i="1"/>
  <c r="L3786" i="1"/>
  <c r="K3786" i="1"/>
  <c r="J3786" i="1"/>
  <c r="AJ3785" i="1"/>
  <c r="AI3785" i="1"/>
  <c r="Z3785" i="1" s="1"/>
  <c r="AH3785" i="1"/>
  <c r="AG3785" i="1"/>
  <c r="AD3785" i="1"/>
  <c r="AE3785" i="1" s="1"/>
  <c r="AF3785" i="1" s="1"/>
  <c r="AC3785" i="1"/>
  <c r="Y3785" i="1"/>
  <c r="X3785" i="1"/>
  <c r="U3785" i="1"/>
  <c r="S3785" i="1"/>
  <c r="R3785" i="1"/>
  <c r="Q3785" i="1"/>
  <c r="P3785" i="1"/>
  <c r="O3785" i="1"/>
  <c r="N3785" i="1"/>
  <c r="M3785" i="1"/>
  <c r="L3785" i="1"/>
  <c r="K3785" i="1"/>
  <c r="J3785" i="1"/>
  <c r="AJ3784" i="1"/>
  <c r="AI3784" i="1" s="1"/>
  <c r="AG3784" i="1"/>
  <c r="AH3784" i="1" s="1"/>
  <c r="AC3784" i="1"/>
  <c r="X3784" i="1"/>
  <c r="Y3784" i="1" s="1"/>
  <c r="Z3784" i="1" s="1"/>
  <c r="AD3784" i="1" s="1"/>
  <c r="U3784" i="1"/>
  <c r="S3784" i="1"/>
  <c r="R3784" i="1"/>
  <c r="Q3784" i="1"/>
  <c r="P3784" i="1"/>
  <c r="O3784" i="1"/>
  <c r="N3784" i="1"/>
  <c r="M3784" i="1"/>
  <c r="L3784" i="1"/>
  <c r="K3784" i="1"/>
  <c r="J3784" i="1"/>
  <c r="AJ3783" i="1"/>
  <c r="AI3783" i="1"/>
  <c r="AG3783" i="1"/>
  <c r="AC3783" i="1"/>
  <c r="X3783" i="1"/>
  <c r="Y3783" i="1" s="1"/>
  <c r="U3783" i="1"/>
  <c r="S3783" i="1"/>
  <c r="R3783" i="1"/>
  <c r="Q3783" i="1"/>
  <c r="P3783" i="1"/>
  <c r="O3783" i="1"/>
  <c r="N3783" i="1"/>
  <c r="M3783" i="1"/>
  <c r="L3783" i="1"/>
  <c r="K3783" i="1"/>
  <c r="J3783" i="1"/>
  <c r="AJ3782" i="1"/>
  <c r="AI3782" i="1" s="1"/>
  <c r="AG3782" i="1"/>
  <c r="AH3782" i="1" s="1"/>
  <c r="AC3782" i="1"/>
  <c r="X3782" i="1"/>
  <c r="Y3782" i="1" s="1"/>
  <c r="Z3782" i="1" s="1"/>
  <c r="AD3782" i="1" s="1"/>
  <c r="W3782" i="1"/>
  <c r="U3782" i="1"/>
  <c r="S3782" i="1"/>
  <c r="R3782" i="1"/>
  <c r="Q3782" i="1"/>
  <c r="P3782" i="1"/>
  <c r="O3782" i="1"/>
  <c r="N3782" i="1"/>
  <c r="M3782" i="1"/>
  <c r="L3782" i="1"/>
  <c r="K3782" i="1"/>
  <c r="J3782" i="1"/>
  <c r="AJ3781" i="1"/>
  <c r="AI3781" i="1" s="1"/>
  <c r="AG3781" i="1"/>
  <c r="AC3781" i="1"/>
  <c r="Y3781" i="1"/>
  <c r="X3781" i="1"/>
  <c r="W3781" i="1"/>
  <c r="U3781" i="1"/>
  <c r="S3781" i="1"/>
  <c r="R3781" i="1"/>
  <c r="Q3781" i="1"/>
  <c r="P3781" i="1"/>
  <c r="O3781" i="1"/>
  <c r="N3781" i="1"/>
  <c r="M3781" i="1"/>
  <c r="L3781" i="1"/>
  <c r="K3781" i="1"/>
  <c r="J3781" i="1"/>
  <c r="AJ3780" i="1"/>
  <c r="AI3780" i="1"/>
  <c r="Z3780" i="1" s="1"/>
  <c r="AH3780" i="1"/>
  <c r="AG3780" i="1"/>
  <c r="AD3780" i="1"/>
  <c r="AE3780" i="1" s="1"/>
  <c r="AF3780" i="1" s="1"/>
  <c r="AC3780" i="1"/>
  <c r="Y3780" i="1"/>
  <c r="X3780" i="1"/>
  <c r="W3780" i="1"/>
  <c r="U3780" i="1"/>
  <c r="S3780" i="1"/>
  <c r="R3780" i="1"/>
  <c r="Q3780" i="1"/>
  <c r="P3780" i="1"/>
  <c r="O3780" i="1"/>
  <c r="N3780" i="1"/>
  <c r="M3780" i="1"/>
  <c r="L3780" i="1"/>
  <c r="K3780" i="1"/>
  <c r="J3780" i="1"/>
  <c r="AJ3779" i="1"/>
  <c r="AI3779" i="1" s="1"/>
  <c r="AH3779" i="1"/>
  <c r="AG3779" i="1"/>
  <c r="AC3779" i="1"/>
  <c r="X3779" i="1"/>
  <c r="Y3779" i="1" s="1"/>
  <c r="W3779" i="1"/>
  <c r="U3779" i="1"/>
  <c r="S3779" i="1"/>
  <c r="R3779" i="1"/>
  <c r="Q3779" i="1"/>
  <c r="P3779" i="1"/>
  <c r="O3779" i="1"/>
  <c r="N3779" i="1"/>
  <c r="M3779" i="1"/>
  <c r="L3779" i="1"/>
  <c r="K3779" i="1"/>
  <c r="J3779" i="1"/>
  <c r="AJ3778" i="1"/>
  <c r="AI3778" i="1" s="1"/>
  <c r="AG3778" i="1"/>
  <c r="AC3778" i="1"/>
  <c r="AE3778" i="1" s="1"/>
  <c r="AF3778" i="1" s="1"/>
  <c r="Z3778" i="1"/>
  <c r="AD3778" i="1" s="1"/>
  <c r="Y3778" i="1"/>
  <c r="X3778" i="1"/>
  <c r="U3778" i="1"/>
  <c r="S3778" i="1"/>
  <c r="R3778" i="1"/>
  <c r="Q3778" i="1"/>
  <c r="P3778" i="1"/>
  <c r="O3778" i="1"/>
  <c r="N3778" i="1"/>
  <c r="M3778" i="1"/>
  <c r="L3778" i="1"/>
  <c r="K3778" i="1"/>
  <c r="J3778" i="1"/>
  <c r="AJ3777" i="1"/>
  <c r="AI3777" i="1"/>
  <c r="AG3777" i="1"/>
  <c r="AC3777" i="1"/>
  <c r="X3777" i="1"/>
  <c r="Y3777" i="1" s="1"/>
  <c r="W3777" i="1"/>
  <c r="U3777" i="1"/>
  <c r="S3777" i="1"/>
  <c r="R3777" i="1"/>
  <c r="Q3777" i="1"/>
  <c r="P3777" i="1"/>
  <c r="O3777" i="1"/>
  <c r="N3777" i="1"/>
  <c r="M3777" i="1"/>
  <c r="L3777" i="1"/>
  <c r="K3777" i="1"/>
  <c r="J3777" i="1"/>
  <c r="AJ3776" i="1"/>
  <c r="AI3776" i="1" s="1"/>
  <c r="AG3776" i="1"/>
  <c r="AC3776" i="1"/>
  <c r="X3776" i="1"/>
  <c r="Y3776" i="1" s="1"/>
  <c r="W3776" i="1"/>
  <c r="U3776" i="1"/>
  <c r="S3776" i="1"/>
  <c r="R3776" i="1"/>
  <c r="Q3776" i="1"/>
  <c r="P3776" i="1"/>
  <c r="O3776" i="1"/>
  <c r="N3776" i="1"/>
  <c r="M3776" i="1"/>
  <c r="L3776" i="1"/>
  <c r="K3776" i="1"/>
  <c r="J3776" i="1"/>
  <c r="AJ3775" i="1"/>
  <c r="AI3775" i="1" s="1"/>
  <c r="AG3775" i="1"/>
  <c r="AH3775" i="1" s="1"/>
  <c r="AF3775" i="1"/>
  <c r="AC3775" i="1"/>
  <c r="AE3775" i="1" s="1"/>
  <c r="Z3775" i="1"/>
  <c r="AD3775" i="1" s="1"/>
  <c r="Y3775" i="1"/>
  <c r="X3775" i="1"/>
  <c r="W3775" i="1"/>
  <c r="U3775" i="1"/>
  <c r="S3775" i="1"/>
  <c r="R3775" i="1"/>
  <c r="Q3775" i="1"/>
  <c r="P3775" i="1"/>
  <c r="O3775" i="1"/>
  <c r="N3775" i="1"/>
  <c r="M3775" i="1"/>
  <c r="L3775" i="1"/>
  <c r="K3775" i="1"/>
  <c r="J3775" i="1"/>
  <c r="AJ3774" i="1"/>
  <c r="AI3774" i="1" s="1"/>
  <c r="AG3774" i="1"/>
  <c r="AC3774" i="1"/>
  <c r="Y3774" i="1"/>
  <c r="X3774" i="1"/>
  <c r="W3774" i="1"/>
  <c r="U3774" i="1"/>
  <c r="S3774" i="1"/>
  <c r="R3774" i="1"/>
  <c r="Q3774" i="1"/>
  <c r="P3774" i="1"/>
  <c r="O3774" i="1"/>
  <c r="N3774" i="1"/>
  <c r="M3774" i="1"/>
  <c r="L3774" i="1"/>
  <c r="K3774" i="1"/>
  <c r="J3774" i="1"/>
  <c r="AJ3773" i="1"/>
  <c r="AI3773" i="1"/>
  <c r="Z3773" i="1" s="1"/>
  <c r="AH3773" i="1"/>
  <c r="AG3773" i="1"/>
  <c r="AD3773" i="1"/>
  <c r="AE3773" i="1" s="1"/>
  <c r="AF3773" i="1" s="1"/>
  <c r="AC3773" i="1"/>
  <c r="Y3773" i="1"/>
  <c r="X3773" i="1"/>
  <c r="W3773" i="1"/>
  <c r="U3773" i="1"/>
  <c r="S3773" i="1"/>
  <c r="R3773" i="1"/>
  <c r="Q3773" i="1"/>
  <c r="P3773" i="1"/>
  <c r="O3773" i="1"/>
  <c r="N3773" i="1"/>
  <c r="M3773" i="1"/>
  <c r="L3773" i="1"/>
  <c r="K3773" i="1"/>
  <c r="J3773" i="1"/>
  <c r="AJ3772" i="1"/>
  <c r="AI3772" i="1" s="1"/>
  <c r="AH3772" i="1"/>
  <c r="AG3772" i="1"/>
  <c r="AC3772" i="1"/>
  <c r="X3772" i="1"/>
  <c r="Y3772" i="1" s="1"/>
  <c r="U3772" i="1"/>
  <c r="S3772" i="1"/>
  <c r="R3772" i="1"/>
  <c r="Q3772" i="1"/>
  <c r="P3772" i="1"/>
  <c r="O3772" i="1"/>
  <c r="N3772" i="1"/>
  <c r="M3772" i="1"/>
  <c r="L3772" i="1"/>
  <c r="K3772" i="1"/>
  <c r="J3772" i="1"/>
  <c r="AJ3771" i="1"/>
  <c r="AI3771" i="1" s="1"/>
  <c r="AG3771" i="1"/>
  <c r="AC3771" i="1"/>
  <c r="Y3771" i="1"/>
  <c r="X3771" i="1"/>
  <c r="U3771" i="1"/>
  <c r="S3771" i="1"/>
  <c r="R3771" i="1"/>
  <c r="Q3771" i="1"/>
  <c r="P3771" i="1"/>
  <c r="O3771" i="1"/>
  <c r="N3771" i="1"/>
  <c r="M3771" i="1"/>
  <c r="L3771" i="1"/>
  <c r="K3771" i="1"/>
  <c r="J3771" i="1"/>
  <c r="H3771" i="1"/>
  <c r="AJ3770" i="1"/>
  <c r="AI3770" i="1"/>
  <c r="AH3770" i="1"/>
  <c r="AG3770" i="1"/>
  <c r="AC3770" i="1"/>
  <c r="Y3770" i="1"/>
  <c r="X3770" i="1"/>
  <c r="U3770" i="1"/>
  <c r="S3770" i="1"/>
  <c r="R3770" i="1"/>
  <c r="Q3770" i="1"/>
  <c r="P3770" i="1"/>
  <c r="O3770" i="1"/>
  <c r="N3770" i="1"/>
  <c r="M3770" i="1"/>
  <c r="L3770" i="1"/>
  <c r="K3770" i="1"/>
  <c r="J3770" i="1"/>
  <c r="AJ3769" i="1"/>
  <c r="AI3769" i="1" s="1"/>
  <c r="AG3769" i="1"/>
  <c r="AC3769" i="1"/>
  <c r="AE3769" i="1" s="1"/>
  <c r="AF3769" i="1" s="1"/>
  <c r="Z3769" i="1"/>
  <c r="AD3769" i="1" s="1"/>
  <c r="Y3769" i="1"/>
  <c r="X3769" i="1"/>
  <c r="U3769" i="1"/>
  <c r="S3769" i="1"/>
  <c r="R3769" i="1"/>
  <c r="Q3769" i="1"/>
  <c r="P3769" i="1"/>
  <c r="O3769" i="1"/>
  <c r="N3769" i="1"/>
  <c r="M3769" i="1"/>
  <c r="L3769" i="1"/>
  <c r="K3769" i="1"/>
  <c r="J3769" i="1"/>
  <c r="AJ3768" i="1"/>
  <c r="AI3768" i="1"/>
  <c r="AG3768" i="1"/>
  <c r="AC3768" i="1"/>
  <c r="X3768" i="1"/>
  <c r="Y3768" i="1" s="1"/>
  <c r="U3768" i="1"/>
  <c r="S3768" i="1"/>
  <c r="R3768" i="1"/>
  <c r="Q3768" i="1"/>
  <c r="P3768" i="1"/>
  <c r="O3768" i="1"/>
  <c r="N3768" i="1"/>
  <c r="M3768" i="1"/>
  <c r="L3768" i="1"/>
  <c r="K3768" i="1"/>
  <c r="J3768" i="1"/>
  <c r="AJ3767" i="1"/>
  <c r="AI3767" i="1" s="1"/>
  <c r="AG3767" i="1"/>
  <c r="AH3767" i="1" s="1"/>
  <c r="AC3767" i="1"/>
  <c r="Z3767" i="1"/>
  <c r="AD3767" i="1" s="1"/>
  <c r="Y3767" i="1"/>
  <c r="X3767" i="1"/>
  <c r="W3767" i="1"/>
  <c r="U3767" i="1"/>
  <c r="S3767" i="1"/>
  <c r="R3767" i="1"/>
  <c r="Q3767" i="1"/>
  <c r="P3767" i="1"/>
  <c r="O3767" i="1"/>
  <c r="N3767" i="1"/>
  <c r="M3767" i="1"/>
  <c r="L3767" i="1"/>
  <c r="K3767" i="1"/>
  <c r="J3767" i="1"/>
  <c r="AJ3766" i="1"/>
  <c r="AI3766" i="1"/>
  <c r="AH3766" i="1" s="1"/>
  <c r="AG3766" i="1"/>
  <c r="AC3766" i="1"/>
  <c r="Z3766" i="1"/>
  <c r="AD3766" i="1" s="1"/>
  <c r="AE3766" i="1" s="1"/>
  <c r="AF3766" i="1" s="1"/>
  <c r="Y3766" i="1"/>
  <c r="X3766" i="1"/>
  <c r="U3766" i="1"/>
  <c r="S3766" i="1"/>
  <c r="R3766" i="1"/>
  <c r="Q3766" i="1"/>
  <c r="P3766" i="1"/>
  <c r="O3766" i="1"/>
  <c r="N3766" i="1"/>
  <c r="M3766" i="1"/>
  <c r="L3766" i="1"/>
  <c r="K3766" i="1"/>
  <c r="J3766" i="1"/>
  <c r="AJ3765" i="1"/>
  <c r="AI3765" i="1" s="1"/>
  <c r="AG3765" i="1"/>
  <c r="AH3765" i="1" s="1"/>
  <c r="AC3765" i="1"/>
  <c r="X3765" i="1"/>
  <c r="Y3765" i="1" s="1"/>
  <c r="U3765" i="1"/>
  <c r="S3765" i="1"/>
  <c r="R3765" i="1"/>
  <c r="Q3765" i="1"/>
  <c r="P3765" i="1"/>
  <c r="O3765" i="1"/>
  <c r="N3765" i="1"/>
  <c r="M3765" i="1"/>
  <c r="L3765" i="1"/>
  <c r="K3765" i="1"/>
  <c r="J3765" i="1"/>
  <c r="AJ3764" i="1"/>
  <c r="AI3764" i="1"/>
  <c r="AG3764" i="1"/>
  <c r="AC3764" i="1"/>
  <c r="Y3764" i="1"/>
  <c r="X3764" i="1"/>
  <c r="U3764" i="1"/>
  <c r="S3764" i="1"/>
  <c r="R3764" i="1"/>
  <c r="Q3764" i="1"/>
  <c r="P3764" i="1"/>
  <c r="O3764" i="1"/>
  <c r="N3764" i="1"/>
  <c r="M3764" i="1"/>
  <c r="L3764" i="1"/>
  <c r="K3764" i="1"/>
  <c r="J3764" i="1"/>
  <c r="AJ3763" i="1"/>
  <c r="AI3763" i="1" s="1"/>
  <c r="AH3763" i="1"/>
  <c r="AG3763" i="1"/>
  <c r="AC3763" i="1"/>
  <c r="X3763" i="1"/>
  <c r="Y3763" i="1" s="1"/>
  <c r="U3763" i="1"/>
  <c r="S3763" i="1"/>
  <c r="R3763" i="1"/>
  <c r="Q3763" i="1"/>
  <c r="P3763" i="1"/>
  <c r="O3763" i="1"/>
  <c r="N3763" i="1"/>
  <c r="M3763" i="1"/>
  <c r="L3763" i="1"/>
  <c r="K3763" i="1"/>
  <c r="J3763" i="1"/>
  <c r="AJ3762" i="1"/>
  <c r="AI3762" i="1" s="1"/>
  <c r="AG3762" i="1"/>
  <c r="AC3762" i="1"/>
  <c r="Y3762" i="1"/>
  <c r="X3762" i="1"/>
  <c r="W3762" i="1"/>
  <c r="U3762" i="1"/>
  <c r="S3762" i="1"/>
  <c r="R3762" i="1"/>
  <c r="Q3762" i="1"/>
  <c r="P3762" i="1"/>
  <c r="O3762" i="1"/>
  <c r="N3762" i="1"/>
  <c r="M3762" i="1"/>
  <c r="L3762" i="1"/>
  <c r="K3762" i="1"/>
  <c r="J3762" i="1"/>
  <c r="AJ3761" i="1"/>
  <c r="AI3761" i="1"/>
  <c r="AH3761" i="1"/>
  <c r="AG3761" i="1"/>
  <c r="AC3761" i="1"/>
  <c r="Y3761" i="1"/>
  <c r="X3761" i="1"/>
  <c r="U3761" i="1"/>
  <c r="S3761" i="1"/>
  <c r="R3761" i="1"/>
  <c r="Q3761" i="1"/>
  <c r="P3761" i="1"/>
  <c r="O3761" i="1"/>
  <c r="N3761" i="1"/>
  <c r="M3761" i="1"/>
  <c r="L3761" i="1"/>
  <c r="K3761" i="1"/>
  <c r="J3761" i="1"/>
  <c r="AJ3760" i="1"/>
  <c r="AI3760" i="1" s="1"/>
  <c r="AG3760" i="1"/>
  <c r="AC3760" i="1"/>
  <c r="AE3760" i="1" s="1"/>
  <c r="AF3760" i="1" s="1"/>
  <c r="Z3760" i="1"/>
  <c r="AD3760" i="1" s="1"/>
  <c r="Y3760" i="1"/>
  <c r="X3760" i="1"/>
  <c r="W3760" i="1"/>
  <c r="U3760" i="1"/>
  <c r="S3760" i="1"/>
  <c r="R3760" i="1"/>
  <c r="Q3760" i="1"/>
  <c r="P3760" i="1"/>
  <c r="O3760" i="1"/>
  <c r="N3760" i="1"/>
  <c r="M3760" i="1"/>
  <c r="L3760" i="1"/>
  <c r="K3760" i="1"/>
  <c r="J3760" i="1"/>
  <c r="AJ3759" i="1"/>
  <c r="AI3759" i="1" s="1"/>
  <c r="AG3759" i="1"/>
  <c r="AC3759" i="1"/>
  <c r="Y3759" i="1"/>
  <c r="X3759" i="1"/>
  <c r="W3759" i="1"/>
  <c r="U3759" i="1"/>
  <c r="S3759" i="1"/>
  <c r="R3759" i="1"/>
  <c r="Q3759" i="1"/>
  <c r="P3759" i="1"/>
  <c r="O3759" i="1"/>
  <c r="N3759" i="1"/>
  <c r="M3759" i="1"/>
  <c r="L3759" i="1"/>
  <c r="K3759" i="1"/>
  <c r="J3759" i="1"/>
  <c r="AJ3758" i="1"/>
  <c r="AI3758" i="1"/>
  <c r="AH3758" i="1"/>
  <c r="AG3758" i="1"/>
  <c r="AC3758" i="1"/>
  <c r="Y3758" i="1"/>
  <c r="X3758" i="1"/>
  <c r="U3758" i="1"/>
  <c r="S3758" i="1"/>
  <c r="R3758" i="1"/>
  <c r="Q3758" i="1"/>
  <c r="P3758" i="1"/>
  <c r="O3758" i="1"/>
  <c r="N3758" i="1"/>
  <c r="M3758" i="1"/>
  <c r="L3758" i="1"/>
  <c r="K3758" i="1"/>
  <c r="J3758" i="1"/>
  <c r="AJ3757" i="1"/>
  <c r="AI3757" i="1" s="1"/>
  <c r="AG3757" i="1"/>
  <c r="AC3757" i="1"/>
  <c r="AE3757" i="1" s="1"/>
  <c r="AF3757" i="1" s="1"/>
  <c r="Z3757" i="1"/>
  <c r="AD3757" i="1" s="1"/>
  <c r="Y3757" i="1"/>
  <c r="X3757" i="1"/>
  <c r="U3757" i="1"/>
  <c r="S3757" i="1"/>
  <c r="R3757" i="1"/>
  <c r="Q3757" i="1"/>
  <c r="P3757" i="1"/>
  <c r="O3757" i="1"/>
  <c r="N3757" i="1"/>
  <c r="M3757" i="1"/>
  <c r="L3757" i="1"/>
  <c r="K3757" i="1"/>
  <c r="J3757" i="1"/>
  <c r="AJ3756" i="1"/>
  <c r="AI3756" i="1"/>
  <c r="AG3756" i="1"/>
  <c r="AC3756" i="1"/>
  <c r="X3756" i="1"/>
  <c r="Y3756" i="1" s="1"/>
  <c r="U3756" i="1"/>
  <c r="S3756" i="1"/>
  <c r="R3756" i="1"/>
  <c r="Q3756" i="1"/>
  <c r="P3756" i="1"/>
  <c r="O3756" i="1"/>
  <c r="N3756" i="1"/>
  <c r="M3756" i="1"/>
  <c r="L3756" i="1"/>
  <c r="K3756" i="1"/>
  <c r="J3756" i="1"/>
  <c r="AJ3755" i="1"/>
  <c r="AI3755" i="1" s="1"/>
  <c r="AG3755" i="1"/>
  <c r="AH3755" i="1" s="1"/>
  <c r="AC3755" i="1"/>
  <c r="Z3755" i="1"/>
  <c r="AD3755" i="1" s="1"/>
  <c r="Y3755" i="1"/>
  <c r="X3755" i="1"/>
  <c r="U3755" i="1"/>
  <c r="S3755" i="1"/>
  <c r="R3755" i="1"/>
  <c r="Q3755" i="1"/>
  <c r="P3755" i="1"/>
  <c r="O3755" i="1"/>
  <c r="N3755" i="1"/>
  <c r="M3755" i="1"/>
  <c r="L3755" i="1"/>
  <c r="K3755" i="1"/>
  <c r="J3755" i="1"/>
  <c r="AJ3754" i="1"/>
  <c r="AI3754" i="1"/>
  <c r="AH3754" i="1"/>
  <c r="AG3754" i="1"/>
  <c r="AC3754" i="1"/>
  <c r="Y3754" i="1"/>
  <c r="X3754" i="1"/>
  <c r="U3754" i="1"/>
  <c r="S3754" i="1"/>
  <c r="R3754" i="1"/>
  <c r="Q3754" i="1"/>
  <c r="P3754" i="1"/>
  <c r="O3754" i="1"/>
  <c r="N3754" i="1"/>
  <c r="M3754" i="1"/>
  <c r="L3754" i="1"/>
  <c r="K3754" i="1"/>
  <c r="J3754" i="1"/>
  <c r="AJ3753" i="1"/>
  <c r="AI3753" i="1" s="1"/>
  <c r="AG3753" i="1"/>
  <c r="AC3753" i="1"/>
  <c r="AE3753" i="1" s="1"/>
  <c r="AF3753" i="1" s="1"/>
  <c r="Z3753" i="1"/>
  <c r="AD3753" i="1" s="1"/>
  <c r="Y3753" i="1"/>
  <c r="X3753" i="1"/>
  <c r="U3753" i="1"/>
  <c r="S3753" i="1"/>
  <c r="R3753" i="1"/>
  <c r="Q3753" i="1"/>
  <c r="P3753" i="1"/>
  <c r="O3753" i="1"/>
  <c r="N3753" i="1"/>
  <c r="M3753" i="1"/>
  <c r="L3753" i="1"/>
  <c r="K3753" i="1"/>
  <c r="J3753" i="1"/>
  <c r="AJ3752" i="1"/>
  <c r="AI3752" i="1"/>
  <c r="AG3752" i="1"/>
  <c r="AC3752" i="1"/>
  <c r="X3752" i="1"/>
  <c r="Y3752" i="1" s="1"/>
  <c r="U3752" i="1"/>
  <c r="S3752" i="1"/>
  <c r="R3752" i="1"/>
  <c r="Q3752" i="1"/>
  <c r="P3752" i="1"/>
  <c r="O3752" i="1"/>
  <c r="N3752" i="1"/>
  <c r="M3752" i="1"/>
  <c r="L3752" i="1"/>
  <c r="K3752" i="1"/>
  <c r="J3752" i="1"/>
  <c r="AJ3751" i="1"/>
  <c r="AI3751" i="1" s="1"/>
  <c r="AG3751" i="1"/>
  <c r="AH3751" i="1" s="1"/>
  <c r="AC3751" i="1"/>
  <c r="Z3751" i="1"/>
  <c r="AD3751" i="1" s="1"/>
  <c r="Y3751" i="1"/>
  <c r="X3751" i="1"/>
  <c r="U3751" i="1"/>
  <c r="S3751" i="1"/>
  <c r="R3751" i="1"/>
  <c r="Q3751" i="1"/>
  <c r="P3751" i="1"/>
  <c r="O3751" i="1"/>
  <c r="N3751" i="1"/>
  <c r="M3751" i="1"/>
  <c r="L3751" i="1"/>
  <c r="K3751" i="1"/>
  <c r="J3751" i="1"/>
  <c r="AJ3750" i="1"/>
  <c r="AI3750" i="1"/>
  <c r="AH3750" i="1"/>
  <c r="AG3750" i="1"/>
  <c r="AC3750" i="1"/>
  <c r="Y3750" i="1"/>
  <c r="X3750" i="1"/>
  <c r="U3750" i="1"/>
  <c r="S3750" i="1"/>
  <c r="R3750" i="1"/>
  <c r="Q3750" i="1"/>
  <c r="P3750" i="1"/>
  <c r="O3750" i="1"/>
  <c r="N3750" i="1"/>
  <c r="M3750" i="1"/>
  <c r="L3750" i="1"/>
  <c r="K3750" i="1"/>
  <c r="J3750" i="1"/>
  <c r="AJ3749" i="1"/>
  <c r="AI3749" i="1" s="1"/>
  <c r="AG3749" i="1"/>
  <c r="AC3749" i="1"/>
  <c r="AE3749" i="1" s="1"/>
  <c r="AF3749" i="1" s="1"/>
  <c r="Z3749" i="1"/>
  <c r="AD3749" i="1" s="1"/>
  <c r="Y3749" i="1"/>
  <c r="X3749" i="1"/>
  <c r="U3749" i="1"/>
  <c r="S3749" i="1"/>
  <c r="R3749" i="1"/>
  <c r="Q3749" i="1"/>
  <c r="P3749" i="1"/>
  <c r="O3749" i="1"/>
  <c r="N3749" i="1"/>
  <c r="M3749" i="1"/>
  <c r="L3749" i="1"/>
  <c r="K3749" i="1"/>
  <c r="J3749" i="1"/>
  <c r="AJ3748" i="1"/>
  <c r="AI3748" i="1"/>
  <c r="AG3748" i="1"/>
  <c r="AC3748" i="1"/>
  <c r="X3748" i="1"/>
  <c r="Y3748" i="1" s="1"/>
  <c r="U3748" i="1"/>
  <c r="S3748" i="1"/>
  <c r="R3748" i="1"/>
  <c r="Q3748" i="1"/>
  <c r="P3748" i="1"/>
  <c r="O3748" i="1"/>
  <c r="N3748" i="1"/>
  <c r="M3748" i="1"/>
  <c r="L3748" i="1"/>
  <c r="K3748" i="1"/>
  <c r="J3748" i="1"/>
  <c r="AJ3747" i="1"/>
  <c r="AI3747" i="1" s="1"/>
  <c r="AG3747" i="1"/>
  <c r="AH3747" i="1" s="1"/>
  <c r="AC3747" i="1"/>
  <c r="Z3747" i="1"/>
  <c r="AD3747" i="1" s="1"/>
  <c r="Y3747" i="1"/>
  <c r="X3747" i="1"/>
  <c r="U3747" i="1"/>
  <c r="S3747" i="1"/>
  <c r="R3747" i="1"/>
  <c r="Q3747" i="1"/>
  <c r="P3747" i="1"/>
  <c r="O3747" i="1"/>
  <c r="N3747" i="1"/>
  <c r="M3747" i="1"/>
  <c r="L3747" i="1"/>
  <c r="K3747" i="1"/>
  <c r="J3747" i="1"/>
  <c r="AJ3746" i="1"/>
  <c r="AI3746" i="1"/>
  <c r="AH3746" i="1"/>
  <c r="AG3746" i="1"/>
  <c r="AC3746" i="1"/>
  <c r="Y3746" i="1"/>
  <c r="X3746" i="1"/>
  <c r="U3746" i="1"/>
  <c r="S3746" i="1"/>
  <c r="R3746" i="1"/>
  <c r="Q3746" i="1"/>
  <c r="P3746" i="1"/>
  <c r="O3746" i="1"/>
  <c r="N3746" i="1"/>
  <c r="M3746" i="1"/>
  <c r="L3746" i="1"/>
  <c r="K3746" i="1"/>
  <c r="J3746" i="1"/>
  <c r="AJ3745" i="1"/>
  <c r="AI3745" i="1" s="1"/>
  <c r="AG3745" i="1"/>
  <c r="AC3745" i="1"/>
  <c r="AE3745" i="1" s="1"/>
  <c r="AF3745" i="1" s="1"/>
  <c r="Z3745" i="1"/>
  <c r="AD3745" i="1" s="1"/>
  <c r="Y3745" i="1"/>
  <c r="X3745" i="1"/>
  <c r="W3745" i="1"/>
  <c r="U3745" i="1"/>
  <c r="S3745" i="1"/>
  <c r="R3745" i="1"/>
  <c r="Q3745" i="1"/>
  <c r="P3745" i="1"/>
  <c r="O3745" i="1"/>
  <c r="N3745" i="1"/>
  <c r="M3745" i="1"/>
  <c r="L3745" i="1"/>
  <c r="K3745" i="1"/>
  <c r="J3745" i="1"/>
  <c r="AJ3744" i="1"/>
  <c r="AI3744" i="1" s="1"/>
  <c r="AG3744" i="1"/>
  <c r="AC3744" i="1"/>
  <c r="Y3744" i="1"/>
  <c r="X3744" i="1"/>
  <c r="W3744" i="1"/>
  <c r="U3744" i="1"/>
  <c r="S3744" i="1"/>
  <c r="R3744" i="1"/>
  <c r="Q3744" i="1"/>
  <c r="P3744" i="1"/>
  <c r="O3744" i="1"/>
  <c r="N3744" i="1"/>
  <c r="M3744" i="1"/>
  <c r="L3744" i="1"/>
  <c r="K3744" i="1"/>
  <c r="J3744" i="1"/>
  <c r="AJ3743" i="1"/>
  <c r="AI3743" i="1"/>
  <c r="AH3743" i="1"/>
  <c r="AG3743" i="1"/>
  <c r="AC3743" i="1"/>
  <c r="Y3743" i="1"/>
  <c r="X3743" i="1"/>
  <c r="U3743" i="1"/>
  <c r="S3743" i="1"/>
  <c r="R3743" i="1"/>
  <c r="Q3743" i="1"/>
  <c r="P3743" i="1"/>
  <c r="O3743" i="1"/>
  <c r="N3743" i="1"/>
  <c r="M3743" i="1"/>
  <c r="L3743" i="1"/>
  <c r="K3743" i="1"/>
  <c r="J3743" i="1"/>
  <c r="AJ3742" i="1"/>
  <c r="AI3742" i="1" s="1"/>
  <c r="AG3742" i="1"/>
  <c r="AC3742" i="1"/>
  <c r="AE3742" i="1" s="1"/>
  <c r="AF3742" i="1" s="1"/>
  <c r="Z3742" i="1"/>
  <c r="AD3742" i="1" s="1"/>
  <c r="Y3742" i="1"/>
  <c r="X3742" i="1"/>
  <c r="U3742" i="1"/>
  <c r="S3742" i="1"/>
  <c r="R3742" i="1"/>
  <c r="Q3742" i="1"/>
  <c r="P3742" i="1"/>
  <c r="O3742" i="1"/>
  <c r="N3742" i="1"/>
  <c r="M3742" i="1"/>
  <c r="L3742" i="1"/>
  <c r="K3742" i="1"/>
  <c r="J3742" i="1"/>
  <c r="AJ3741" i="1"/>
  <c r="AI3741" i="1"/>
  <c r="AG3741" i="1"/>
  <c r="AC3741" i="1"/>
  <c r="X3741" i="1"/>
  <c r="Y3741" i="1" s="1"/>
  <c r="U3741" i="1"/>
  <c r="S3741" i="1"/>
  <c r="R3741" i="1"/>
  <c r="Q3741" i="1"/>
  <c r="P3741" i="1"/>
  <c r="O3741" i="1"/>
  <c r="N3741" i="1"/>
  <c r="M3741" i="1"/>
  <c r="L3741" i="1"/>
  <c r="K3741" i="1"/>
  <c r="J3741" i="1"/>
  <c r="AJ3740" i="1"/>
  <c r="AI3740" i="1" s="1"/>
  <c r="AG3740" i="1"/>
  <c r="AH3740" i="1" s="1"/>
  <c r="AC3740" i="1"/>
  <c r="Z3740" i="1"/>
  <c r="AD3740" i="1" s="1"/>
  <c r="Y3740" i="1"/>
  <c r="X3740" i="1"/>
  <c r="U3740" i="1"/>
  <c r="S3740" i="1"/>
  <c r="R3740" i="1"/>
  <c r="Q3740" i="1"/>
  <c r="P3740" i="1"/>
  <c r="O3740" i="1"/>
  <c r="N3740" i="1"/>
  <c r="M3740" i="1"/>
  <c r="L3740" i="1"/>
  <c r="K3740" i="1"/>
  <c r="J3740" i="1"/>
  <c r="AJ3739" i="1"/>
  <c r="AI3739" i="1"/>
  <c r="AH3739" i="1"/>
  <c r="AG3739" i="1"/>
  <c r="AC3739" i="1"/>
  <c r="Y3739" i="1"/>
  <c r="X3739" i="1"/>
  <c r="U3739" i="1"/>
  <c r="S3739" i="1"/>
  <c r="R3739" i="1"/>
  <c r="Q3739" i="1"/>
  <c r="P3739" i="1"/>
  <c r="O3739" i="1"/>
  <c r="N3739" i="1"/>
  <c r="M3739" i="1"/>
  <c r="L3739" i="1"/>
  <c r="K3739" i="1"/>
  <c r="J3739" i="1"/>
  <c r="AJ3738" i="1"/>
  <c r="AI3738" i="1" s="1"/>
  <c r="AG3738" i="1"/>
  <c r="AC3738" i="1"/>
  <c r="AE3738" i="1" s="1"/>
  <c r="AF3738" i="1" s="1"/>
  <c r="Z3738" i="1"/>
  <c r="AD3738" i="1" s="1"/>
  <c r="Y3738" i="1"/>
  <c r="X3738" i="1"/>
  <c r="V3738" i="1"/>
  <c r="U3738" i="1"/>
  <c r="S3738" i="1"/>
  <c r="R3738" i="1"/>
  <c r="Q3738" i="1"/>
  <c r="P3738" i="1"/>
  <c r="O3738" i="1"/>
  <c r="N3738" i="1"/>
  <c r="M3738" i="1"/>
  <c r="L3738" i="1"/>
  <c r="K3738" i="1"/>
  <c r="J3738" i="1"/>
  <c r="AJ3737" i="1"/>
  <c r="AI3737" i="1" s="1"/>
  <c r="AG3737" i="1"/>
  <c r="AC3737" i="1"/>
  <c r="Y3737" i="1"/>
  <c r="X3737" i="1"/>
  <c r="V3737" i="1"/>
  <c r="U3737" i="1"/>
  <c r="S3737" i="1"/>
  <c r="R3737" i="1"/>
  <c r="Q3737" i="1"/>
  <c r="P3737" i="1"/>
  <c r="O3737" i="1"/>
  <c r="N3737" i="1"/>
  <c r="M3737" i="1"/>
  <c r="L3737" i="1"/>
  <c r="K3737" i="1"/>
  <c r="J3737" i="1"/>
  <c r="AJ3736" i="1"/>
  <c r="AI3736" i="1"/>
  <c r="AH3736" i="1"/>
  <c r="AG3736" i="1"/>
  <c r="AC3736" i="1"/>
  <c r="Y3736" i="1"/>
  <c r="X3736" i="1"/>
  <c r="U3736" i="1"/>
  <c r="S3736" i="1"/>
  <c r="R3736" i="1"/>
  <c r="Q3736" i="1"/>
  <c r="P3736" i="1"/>
  <c r="O3736" i="1"/>
  <c r="N3736" i="1"/>
  <c r="M3736" i="1"/>
  <c r="L3736" i="1"/>
  <c r="K3736" i="1"/>
  <c r="J3736" i="1"/>
  <c r="AJ3735" i="1"/>
  <c r="AI3735" i="1" s="1"/>
  <c r="AG3735" i="1"/>
  <c r="AC3735" i="1"/>
  <c r="AE3735" i="1" s="1"/>
  <c r="AF3735" i="1" s="1"/>
  <c r="Z3735" i="1"/>
  <c r="AD3735" i="1" s="1"/>
  <c r="Y3735" i="1"/>
  <c r="X3735" i="1"/>
  <c r="U3735" i="1"/>
  <c r="S3735" i="1"/>
  <c r="R3735" i="1"/>
  <c r="Q3735" i="1"/>
  <c r="P3735" i="1"/>
  <c r="O3735" i="1"/>
  <c r="N3735" i="1"/>
  <c r="M3735" i="1"/>
  <c r="L3735" i="1"/>
  <c r="K3735" i="1"/>
  <c r="J3735" i="1"/>
  <c r="AJ3734" i="1"/>
  <c r="AI3734" i="1"/>
  <c r="AG3734" i="1"/>
  <c r="AC3734" i="1"/>
  <c r="X3734" i="1"/>
  <c r="Y3734" i="1" s="1"/>
  <c r="U3734" i="1"/>
  <c r="S3734" i="1"/>
  <c r="R3734" i="1"/>
  <c r="Q3734" i="1"/>
  <c r="P3734" i="1"/>
  <c r="O3734" i="1"/>
  <c r="N3734" i="1"/>
  <c r="M3734" i="1"/>
  <c r="L3734" i="1"/>
  <c r="K3734" i="1"/>
  <c r="J3734" i="1"/>
  <c r="H3734" i="1"/>
  <c r="AJ3733" i="1"/>
  <c r="AI3733" i="1" s="1"/>
  <c r="AG3733" i="1"/>
  <c r="AC3733" i="1"/>
  <c r="X3733" i="1"/>
  <c r="Y3733" i="1" s="1"/>
  <c r="U3733" i="1"/>
  <c r="S3733" i="1"/>
  <c r="R3733" i="1"/>
  <c r="Q3733" i="1"/>
  <c r="P3733" i="1"/>
  <c r="O3733" i="1"/>
  <c r="N3733" i="1"/>
  <c r="M3733" i="1"/>
  <c r="L3733" i="1"/>
  <c r="K3733" i="1"/>
  <c r="J3733" i="1"/>
  <c r="AJ3732" i="1"/>
  <c r="AI3732" i="1" s="1"/>
  <c r="AG3732" i="1"/>
  <c r="AC3732" i="1"/>
  <c r="Y3732" i="1"/>
  <c r="X3732" i="1"/>
  <c r="U3732" i="1"/>
  <c r="S3732" i="1"/>
  <c r="R3732" i="1"/>
  <c r="Q3732" i="1"/>
  <c r="P3732" i="1"/>
  <c r="O3732" i="1"/>
  <c r="N3732" i="1"/>
  <c r="M3732" i="1"/>
  <c r="L3732" i="1"/>
  <c r="K3732" i="1"/>
  <c r="J3732" i="1"/>
  <c r="AJ3731" i="1"/>
  <c r="AI3731" i="1" s="1"/>
  <c r="Z3731" i="1" s="1"/>
  <c r="AG3731" i="1"/>
  <c r="AH3731" i="1" s="1"/>
  <c r="AD3731" i="1"/>
  <c r="AC3731" i="1"/>
  <c r="X3731" i="1"/>
  <c r="Y3731" i="1" s="1"/>
  <c r="U3731" i="1"/>
  <c r="S3731" i="1"/>
  <c r="R3731" i="1"/>
  <c r="Q3731" i="1"/>
  <c r="P3731" i="1"/>
  <c r="O3731" i="1"/>
  <c r="N3731" i="1"/>
  <c r="M3731" i="1"/>
  <c r="L3731" i="1"/>
  <c r="K3731" i="1"/>
  <c r="J3731" i="1"/>
  <c r="AJ3730" i="1"/>
  <c r="AI3730" i="1"/>
  <c r="AH3730" i="1" s="1"/>
  <c r="AG3730" i="1"/>
  <c r="AC3730" i="1"/>
  <c r="Z3730" i="1"/>
  <c r="AD3730" i="1" s="1"/>
  <c r="AE3730" i="1" s="1"/>
  <c r="AF3730" i="1" s="1"/>
  <c r="Y3730" i="1"/>
  <c r="X3730" i="1"/>
  <c r="W3730" i="1"/>
  <c r="U3730" i="1"/>
  <c r="S3730" i="1"/>
  <c r="R3730" i="1"/>
  <c r="Q3730" i="1"/>
  <c r="P3730" i="1"/>
  <c r="O3730" i="1"/>
  <c r="N3730" i="1"/>
  <c r="M3730" i="1"/>
  <c r="L3730" i="1"/>
  <c r="K3730" i="1"/>
  <c r="J3730" i="1"/>
  <c r="AJ3729" i="1"/>
  <c r="AI3729" i="1"/>
  <c r="AG3729" i="1"/>
  <c r="AC3729" i="1"/>
  <c r="X3729" i="1"/>
  <c r="Y3729" i="1" s="1"/>
  <c r="W3729" i="1"/>
  <c r="U3729" i="1"/>
  <c r="S3729" i="1"/>
  <c r="R3729" i="1"/>
  <c r="Q3729" i="1"/>
  <c r="P3729" i="1"/>
  <c r="O3729" i="1"/>
  <c r="N3729" i="1"/>
  <c r="M3729" i="1"/>
  <c r="L3729" i="1"/>
  <c r="K3729" i="1"/>
  <c r="J3729" i="1"/>
  <c r="AJ3728" i="1"/>
  <c r="AI3728" i="1" s="1"/>
  <c r="AG3728" i="1"/>
  <c r="AC3728" i="1"/>
  <c r="X3728" i="1"/>
  <c r="Y3728" i="1" s="1"/>
  <c r="U3728" i="1"/>
  <c r="S3728" i="1"/>
  <c r="R3728" i="1"/>
  <c r="Q3728" i="1"/>
  <c r="P3728" i="1"/>
  <c r="O3728" i="1"/>
  <c r="N3728" i="1"/>
  <c r="M3728" i="1"/>
  <c r="L3728" i="1"/>
  <c r="K3728" i="1"/>
  <c r="J3728" i="1"/>
  <c r="AJ3727" i="1"/>
  <c r="AI3727" i="1" s="1"/>
  <c r="AG3727" i="1"/>
  <c r="AC3727" i="1"/>
  <c r="Y3727" i="1"/>
  <c r="X3727" i="1"/>
  <c r="U3727" i="1"/>
  <c r="S3727" i="1"/>
  <c r="R3727" i="1"/>
  <c r="Q3727" i="1"/>
  <c r="P3727" i="1"/>
  <c r="O3727" i="1"/>
  <c r="N3727" i="1"/>
  <c r="M3727" i="1"/>
  <c r="L3727" i="1"/>
  <c r="K3727" i="1"/>
  <c r="J3727" i="1"/>
  <c r="AJ3726" i="1"/>
  <c r="AI3726" i="1" s="1"/>
  <c r="Z3726" i="1" s="1"/>
  <c r="AG3726" i="1"/>
  <c r="AH3726" i="1" s="1"/>
  <c r="AD3726" i="1"/>
  <c r="AC3726" i="1"/>
  <c r="X3726" i="1"/>
  <c r="Y3726" i="1" s="1"/>
  <c r="U3726" i="1"/>
  <c r="S3726" i="1"/>
  <c r="R3726" i="1"/>
  <c r="Q3726" i="1"/>
  <c r="P3726" i="1"/>
  <c r="O3726" i="1"/>
  <c r="N3726" i="1"/>
  <c r="M3726" i="1"/>
  <c r="L3726" i="1"/>
  <c r="K3726" i="1"/>
  <c r="J3726" i="1"/>
  <c r="AJ3725" i="1"/>
  <c r="AI3725" i="1"/>
  <c r="AH3725" i="1" s="1"/>
  <c r="AG3725" i="1"/>
  <c r="AC3725" i="1"/>
  <c r="Z3725" i="1"/>
  <c r="AD3725" i="1" s="1"/>
  <c r="AE3725" i="1" s="1"/>
  <c r="AF3725" i="1" s="1"/>
  <c r="Y3725" i="1"/>
  <c r="X3725" i="1"/>
  <c r="U3725" i="1"/>
  <c r="S3725" i="1"/>
  <c r="R3725" i="1"/>
  <c r="Q3725" i="1"/>
  <c r="P3725" i="1"/>
  <c r="O3725" i="1"/>
  <c r="N3725" i="1"/>
  <c r="M3725" i="1"/>
  <c r="L3725" i="1"/>
  <c r="K3725" i="1"/>
  <c r="J3725" i="1"/>
  <c r="AJ3724" i="1"/>
  <c r="AI3724" i="1" s="1"/>
  <c r="AG3724" i="1"/>
  <c r="AH3724" i="1" s="1"/>
  <c r="AC3724" i="1"/>
  <c r="X3724" i="1"/>
  <c r="Y3724" i="1" s="1"/>
  <c r="U3724" i="1"/>
  <c r="S3724" i="1"/>
  <c r="R3724" i="1"/>
  <c r="Q3724" i="1"/>
  <c r="P3724" i="1"/>
  <c r="O3724" i="1"/>
  <c r="N3724" i="1"/>
  <c r="M3724" i="1"/>
  <c r="L3724" i="1"/>
  <c r="K3724" i="1"/>
  <c r="J3724" i="1"/>
  <c r="AJ3723" i="1"/>
  <c r="AI3723" i="1"/>
  <c r="AG3723" i="1"/>
  <c r="AC3723" i="1"/>
  <c r="Y3723" i="1"/>
  <c r="X3723" i="1"/>
  <c r="W3723" i="1"/>
  <c r="U3723" i="1"/>
  <c r="S3723" i="1"/>
  <c r="R3723" i="1"/>
  <c r="Q3723" i="1"/>
  <c r="P3723" i="1"/>
  <c r="O3723" i="1"/>
  <c r="N3723" i="1"/>
  <c r="M3723" i="1"/>
  <c r="L3723" i="1"/>
  <c r="K3723" i="1"/>
  <c r="J3723" i="1"/>
  <c r="AJ3722" i="1"/>
  <c r="AI3722" i="1"/>
  <c r="AH3722" i="1" s="1"/>
  <c r="AG3722" i="1"/>
  <c r="AC3722" i="1"/>
  <c r="X3722" i="1"/>
  <c r="Y3722" i="1" s="1"/>
  <c r="W3722" i="1"/>
  <c r="U3722" i="1"/>
  <c r="S3722" i="1"/>
  <c r="R3722" i="1"/>
  <c r="Q3722" i="1"/>
  <c r="P3722" i="1"/>
  <c r="O3722" i="1"/>
  <c r="N3722" i="1"/>
  <c r="M3722" i="1"/>
  <c r="L3722" i="1"/>
  <c r="K3722" i="1"/>
  <c r="J3722" i="1"/>
  <c r="AJ3721" i="1"/>
  <c r="AI3721" i="1" s="1"/>
  <c r="Z3721" i="1" s="1"/>
  <c r="AG3721" i="1"/>
  <c r="AH3721" i="1" s="1"/>
  <c r="AD3721" i="1"/>
  <c r="AC3721" i="1"/>
  <c r="X3721" i="1"/>
  <c r="Y3721" i="1" s="1"/>
  <c r="W3721" i="1"/>
  <c r="U3721" i="1"/>
  <c r="S3721" i="1"/>
  <c r="R3721" i="1"/>
  <c r="Q3721" i="1"/>
  <c r="P3721" i="1"/>
  <c r="O3721" i="1"/>
  <c r="N3721" i="1"/>
  <c r="M3721" i="1"/>
  <c r="L3721" i="1"/>
  <c r="K3721" i="1"/>
  <c r="J3721" i="1"/>
  <c r="AJ3720" i="1"/>
  <c r="AI3720" i="1" s="1"/>
  <c r="AG3720" i="1"/>
  <c r="AH3720" i="1" s="1"/>
  <c r="AC3720" i="1"/>
  <c r="Z3720" i="1"/>
  <c r="AD3720" i="1" s="1"/>
  <c r="Y3720" i="1"/>
  <c r="X3720" i="1"/>
  <c r="U3720" i="1"/>
  <c r="S3720" i="1"/>
  <c r="R3720" i="1"/>
  <c r="Q3720" i="1"/>
  <c r="P3720" i="1"/>
  <c r="O3720" i="1"/>
  <c r="N3720" i="1"/>
  <c r="M3720" i="1"/>
  <c r="L3720" i="1"/>
  <c r="K3720" i="1"/>
  <c r="J3720" i="1"/>
  <c r="AJ3719" i="1"/>
  <c r="AI3719" i="1"/>
  <c r="AH3719" i="1"/>
  <c r="AG3719" i="1"/>
  <c r="AC3719" i="1"/>
  <c r="Y3719" i="1"/>
  <c r="X3719" i="1"/>
  <c r="U3719" i="1"/>
  <c r="S3719" i="1"/>
  <c r="R3719" i="1"/>
  <c r="Q3719" i="1"/>
  <c r="P3719" i="1"/>
  <c r="O3719" i="1"/>
  <c r="N3719" i="1"/>
  <c r="M3719" i="1"/>
  <c r="L3719" i="1"/>
  <c r="K3719" i="1"/>
  <c r="J3719" i="1"/>
  <c r="AJ3718" i="1"/>
  <c r="AI3718" i="1" s="1"/>
  <c r="AG3718" i="1"/>
  <c r="AC3718" i="1"/>
  <c r="AE3718" i="1" s="1"/>
  <c r="AF3718" i="1" s="1"/>
  <c r="Z3718" i="1"/>
  <c r="AD3718" i="1" s="1"/>
  <c r="Y3718" i="1"/>
  <c r="X3718" i="1"/>
  <c r="U3718" i="1"/>
  <c r="S3718" i="1"/>
  <c r="R3718" i="1"/>
  <c r="Q3718" i="1"/>
  <c r="P3718" i="1"/>
  <c r="O3718" i="1"/>
  <c r="N3718" i="1"/>
  <c r="M3718" i="1"/>
  <c r="L3718" i="1"/>
  <c r="K3718" i="1"/>
  <c r="J3718" i="1"/>
  <c r="AJ3717" i="1"/>
  <c r="AI3717" i="1"/>
  <c r="AG3717" i="1"/>
  <c r="AC3717" i="1"/>
  <c r="X3717" i="1"/>
  <c r="Y3717" i="1" s="1"/>
  <c r="U3717" i="1"/>
  <c r="S3717" i="1"/>
  <c r="R3717" i="1"/>
  <c r="Q3717" i="1"/>
  <c r="P3717" i="1"/>
  <c r="O3717" i="1"/>
  <c r="N3717" i="1"/>
  <c r="M3717" i="1"/>
  <c r="L3717" i="1"/>
  <c r="K3717" i="1"/>
  <c r="J3717" i="1"/>
  <c r="AJ3716" i="1"/>
  <c r="AI3716" i="1" s="1"/>
  <c r="AG3716" i="1"/>
  <c r="AH3716" i="1" s="1"/>
  <c r="AC3716" i="1"/>
  <c r="Z3716" i="1"/>
  <c r="AD3716" i="1" s="1"/>
  <c r="Y3716" i="1"/>
  <c r="X3716" i="1"/>
  <c r="W3716" i="1"/>
  <c r="U3716" i="1"/>
  <c r="S3716" i="1"/>
  <c r="R3716" i="1"/>
  <c r="Q3716" i="1"/>
  <c r="P3716" i="1"/>
  <c r="O3716" i="1"/>
  <c r="N3716" i="1"/>
  <c r="M3716" i="1"/>
  <c r="L3716" i="1"/>
  <c r="K3716" i="1"/>
  <c r="J3716" i="1"/>
  <c r="AJ3715" i="1"/>
  <c r="AI3715" i="1"/>
  <c r="AH3715" i="1" s="1"/>
  <c r="AG3715" i="1"/>
  <c r="AC3715" i="1"/>
  <c r="Z3715" i="1"/>
  <c r="AD3715" i="1" s="1"/>
  <c r="AE3715" i="1" s="1"/>
  <c r="AF3715" i="1" s="1"/>
  <c r="Y3715" i="1"/>
  <c r="X3715" i="1"/>
  <c r="W3715" i="1"/>
  <c r="U3715" i="1"/>
  <c r="S3715" i="1"/>
  <c r="R3715" i="1"/>
  <c r="Q3715" i="1"/>
  <c r="P3715" i="1"/>
  <c r="O3715" i="1"/>
  <c r="N3715" i="1"/>
  <c r="M3715" i="1"/>
  <c r="L3715" i="1"/>
  <c r="K3715" i="1"/>
  <c r="J3715" i="1"/>
  <c r="AJ3714" i="1"/>
  <c r="AI3714" i="1"/>
  <c r="AG3714" i="1"/>
  <c r="AC3714" i="1"/>
  <c r="X3714" i="1"/>
  <c r="Y3714" i="1" s="1"/>
  <c r="W3714" i="1"/>
  <c r="U3714" i="1"/>
  <c r="S3714" i="1"/>
  <c r="R3714" i="1"/>
  <c r="Q3714" i="1"/>
  <c r="P3714" i="1"/>
  <c r="O3714" i="1"/>
  <c r="N3714" i="1"/>
  <c r="M3714" i="1"/>
  <c r="L3714" i="1"/>
  <c r="K3714" i="1"/>
  <c r="J3714" i="1"/>
  <c r="AJ3713" i="1"/>
  <c r="AI3713" i="1" s="1"/>
  <c r="AG3713" i="1"/>
  <c r="AC3713" i="1"/>
  <c r="X3713" i="1"/>
  <c r="Y3713" i="1" s="1"/>
  <c r="W3713" i="1"/>
  <c r="U3713" i="1"/>
  <c r="S3713" i="1"/>
  <c r="R3713" i="1"/>
  <c r="Q3713" i="1"/>
  <c r="P3713" i="1"/>
  <c r="O3713" i="1"/>
  <c r="N3713" i="1"/>
  <c r="M3713" i="1"/>
  <c r="L3713" i="1"/>
  <c r="K3713" i="1"/>
  <c r="J3713" i="1"/>
  <c r="AJ3712" i="1"/>
  <c r="AI3712" i="1" s="1"/>
  <c r="AG3712" i="1"/>
  <c r="AH3712" i="1" s="1"/>
  <c r="AF3712" i="1"/>
  <c r="AC3712" i="1"/>
  <c r="AE3712" i="1" s="1"/>
  <c r="Z3712" i="1"/>
  <c r="AD3712" i="1" s="1"/>
  <c r="Y3712" i="1"/>
  <c r="X3712" i="1"/>
  <c r="W3712" i="1"/>
  <c r="U3712" i="1"/>
  <c r="S3712" i="1"/>
  <c r="R3712" i="1"/>
  <c r="Q3712" i="1"/>
  <c r="P3712" i="1"/>
  <c r="O3712" i="1"/>
  <c r="N3712" i="1"/>
  <c r="M3712" i="1"/>
  <c r="L3712" i="1"/>
  <c r="K3712" i="1"/>
  <c r="J3712" i="1"/>
  <c r="AJ3711" i="1"/>
  <c r="AI3711" i="1" s="1"/>
  <c r="AG3711" i="1"/>
  <c r="AC3711" i="1"/>
  <c r="Y3711" i="1"/>
  <c r="X3711" i="1"/>
  <c r="U3711" i="1"/>
  <c r="S3711" i="1"/>
  <c r="R3711" i="1"/>
  <c r="Q3711" i="1"/>
  <c r="P3711" i="1"/>
  <c r="O3711" i="1"/>
  <c r="N3711" i="1"/>
  <c r="M3711" i="1"/>
  <c r="L3711" i="1"/>
  <c r="K3711" i="1"/>
  <c r="J3711" i="1"/>
  <c r="AJ3710" i="1"/>
  <c r="AI3710" i="1" s="1"/>
  <c r="Z3710" i="1" s="1"/>
  <c r="AG3710" i="1"/>
  <c r="AH3710" i="1" s="1"/>
  <c r="AD3710" i="1"/>
  <c r="AC3710" i="1"/>
  <c r="X3710" i="1"/>
  <c r="Y3710" i="1" s="1"/>
  <c r="AJ3709" i="1"/>
  <c r="AI3709" i="1" s="1"/>
  <c r="AG3709" i="1"/>
  <c r="AH3709" i="1" s="1"/>
  <c r="AC3709" i="1"/>
  <c r="Z3709" i="1"/>
  <c r="AD3709" i="1" s="1"/>
  <c r="Y3709" i="1"/>
  <c r="X3709" i="1"/>
  <c r="W3709" i="1"/>
  <c r="U3709" i="1"/>
  <c r="S3709" i="1"/>
  <c r="R3709" i="1"/>
  <c r="Q3709" i="1"/>
  <c r="P3709" i="1"/>
  <c r="O3709" i="1"/>
  <c r="N3709" i="1"/>
  <c r="M3709" i="1"/>
  <c r="L3709" i="1"/>
  <c r="K3709" i="1"/>
  <c r="J3709" i="1"/>
  <c r="AJ3708" i="1"/>
  <c r="AI3708" i="1"/>
  <c r="AH3708" i="1" s="1"/>
  <c r="AG3708" i="1"/>
  <c r="AC3708" i="1"/>
  <c r="Z3708" i="1"/>
  <c r="AD3708" i="1" s="1"/>
  <c r="AE3708" i="1" s="1"/>
  <c r="AF3708" i="1" s="1"/>
  <c r="Y3708" i="1"/>
  <c r="X3708" i="1"/>
  <c r="W3708" i="1"/>
  <c r="U3708" i="1"/>
  <c r="S3708" i="1"/>
  <c r="R3708" i="1"/>
  <c r="Q3708" i="1"/>
  <c r="P3708" i="1"/>
  <c r="O3708" i="1"/>
  <c r="N3708" i="1"/>
  <c r="M3708" i="1"/>
  <c r="L3708" i="1"/>
  <c r="K3708" i="1"/>
  <c r="J3708" i="1"/>
  <c r="AJ3707" i="1"/>
  <c r="AI3707" i="1"/>
  <c r="AG3707" i="1"/>
  <c r="AC3707" i="1"/>
  <c r="X3707" i="1"/>
  <c r="Y3707" i="1" s="1"/>
  <c r="W3707" i="1"/>
  <c r="U3707" i="1"/>
  <c r="S3707" i="1"/>
  <c r="R3707" i="1"/>
  <c r="Q3707" i="1"/>
  <c r="P3707" i="1"/>
  <c r="O3707" i="1"/>
  <c r="N3707" i="1"/>
  <c r="M3707" i="1"/>
  <c r="L3707" i="1"/>
  <c r="K3707" i="1"/>
  <c r="J3707" i="1"/>
  <c r="AJ3706" i="1"/>
  <c r="AI3706" i="1" s="1"/>
  <c r="AG3706" i="1"/>
  <c r="AC3706" i="1"/>
  <c r="X3706" i="1"/>
  <c r="Y3706" i="1" s="1"/>
  <c r="W3706" i="1"/>
  <c r="U3706" i="1"/>
  <c r="S3706" i="1"/>
  <c r="R3706" i="1"/>
  <c r="Q3706" i="1"/>
  <c r="P3706" i="1"/>
  <c r="O3706" i="1"/>
  <c r="N3706" i="1"/>
  <c r="M3706" i="1"/>
  <c r="L3706" i="1"/>
  <c r="K3706" i="1"/>
  <c r="J3706" i="1"/>
  <c r="AJ3705" i="1"/>
  <c r="AI3705" i="1" s="1"/>
  <c r="AG3705" i="1"/>
  <c r="AH3705" i="1" s="1"/>
  <c r="AF3705" i="1"/>
  <c r="AC3705" i="1"/>
  <c r="AE3705" i="1" s="1"/>
  <c r="Z3705" i="1"/>
  <c r="AD3705" i="1" s="1"/>
  <c r="Y3705" i="1"/>
  <c r="X3705" i="1"/>
  <c r="W3705" i="1"/>
  <c r="U3705" i="1"/>
  <c r="S3705" i="1"/>
  <c r="R3705" i="1"/>
  <c r="Q3705" i="1"/>
  <c r="P3705" i="1"/>
  <c r="O3705" i="1"/>
  <c r="N3705" i="1"/>
  <c r="M3705" i="1"/>
  <c r="L3705" i="1"/>
  <c r="K3705" i="1"/>
  <c r="J3705" i="1"/>
  <c r="AJ3704" i="1"/>
  <c r="AI3704" i="1" s="1"/>
  <c r="AG3704" i="1"/>
  <c r="AC3704" i="1"/>
  <c r="Y3704" i="1"/>
  <c r="X3704" i="1"/>
  <c r="W3704" i="1"/>
  <c r="U3704" i="1"/>
  <c r="S3704" i="1"/>
  <c r="R3704" i="1"/>
  <c r="Q3704" i="1"/>
  <c r="P3704" i="1"/>
  <c r="O3704" i="1"/>
  <c r="N3704" i="1"/>
  <c r="M3704" i="1"/>
  <c r="L3704" i="1"/>
  <c r="K3704" i="1"/>
  <c r="J3704" i="1"/>
  <c r="AJ3703" i="1"/>
  <c r="AI3703" i="1"/>
  <c r="Z3703" i="1" s="1"/>
  <c r="AH3703" i="1"/>
  <c r="AG3703" i="1"/>
  <c r="AD3703" i="1"/>
  <c r="AE3703" i="1" s="1"/>
  <c r="AF3703" i="1" s="1"/>
  <c r="AC3703" i="1"/>
  <c r="Y3703" i="1"/>
  <c r="X3703" i="1"/>
  <c r="W3703" i="1"/>
  <c r="U3703" i="1"/>
  <c r="S3703" i="1"/>
  <c r="R3703" i="1"/>
  <c r="Q3703" i="1"/>
  <c r="P3703" i="1"/>
  <c r="O3703" i="1"/>
  <c r="N3703" i="1"/>
  <c r="M3703" i="1"/>
  <c r="L3703" i="1"/>
  <c r="K3703" i="1"/>
  <c r="J3703" i="1"/>
  <c r="AJ3702" i="1"/>
  <c r="AI3702" i="1" s="1"/>
  <c r="AH3702" i="1"/>
  <c r="AG3702" i="1"/>
  <c r="AC3702" i="1"/>
  <c r="X3702" i="1"/>
  <c r="Y3702" i="1" s="1"/>
  <c r="W3702" i="1"/>
  <c r="U3702" i="1"/>
  <c r="S3702" i="1"/>
  <c r="R3702" i="1"/>
  <c r="Q3702" i="1"/>
  <c r="P3702" i="1"/>
  <c r="O3702" i="1"/>
  <c r="N3702" i="1"/>
  <c r="M3702" i="1"/>
  <c r="L3702" i="1"/>
  <c r="K3702" i="1"/>
  <c r="J3702" i="1"/>
  <c r="AJ3701" i="1"/>
  <c r="AI3701" i="1" s="1"/>
  <c r="AG3701" i="1"/>
  <c r="AC3701" i="1"/>
  <c r="AE3701" i="1" s="1"/>
  <c r="AF3701" i="1" s="1"/>
  <c r="Z3701" i="1"/>
  <c r="AD3701" i="1" s="1"/>
  <c r="Y3701" i="1"/>
  <c r="X3701" i="1"/>
  <c r="U3701" i="1"/>
  <c r="S3701" i="1"/>
  <c r="R3701" i="1"/>
  <c r="Q3701" i="1"/>
  <c r="P3701" i="1"/>
  <c r="O3701" i="1"/>
  <c r="N3701" i="1"/>
  <c r="M3701" i="1"/>
  <c r="L3701" i="1"/>
  <c r="K3701" i="1"/>
  <c r="J3701" i="1"/>
  <c r="AJ3700" i="1"/>
  <c r="AI3700" i="1"/>
  <c r="AG3700" i="1"/>
  <c r="AC3700" i="1"/>
  <c r="X3700" i="1"/>
  <c r="Y3700" i="1" s="1"/>
  <c r="U3700" i="1"/>
  <c r="S3700" i="1"/>
  <c r="R3700" i="1"/>
  <c r="Q3700" i="1"/>
  <c r="P3700" i="1"/>
  <c r="O3700" i="1"/>
  <c r="N3700" i="1"/>
  <c r="M3700" i="1"/>
  <c r="L3700" i="1"/>
  <c r="K3700" i="1"/>
  <c r="J3700" i="1"/>
  <c r="AJ3699" i="1"/>
  <c r="AI3699" i="1" s="1"/>
  <c r="AG3699" i="1"/>
  <c r="AH3699" i="1" s="1"/>
  <c r="AC3699" i="1"/>
  <c r="Z3699" i="1"/>
  <c r="AD3699" i="1" s="1"/>
  <c r="Y3699" i="1"/>
  <c r="X3699" i="1"/>
  <c r="U3699" i="1"/>
  <c r="S3699" i="1"/>
  <c r="R3699" i="1"/>
  <c r="Q3699" i="1"/>
  <c r="P3699" i="1"/>
  <c r="O3699" i="1"/>
  <c r="N3699" i="1"/>
  <c r="M3699" i="1"/>
  <c r="L3699" i="1"/>
  <c r="K3699" i="1"/>
  <c r="J3699" i="1"/>
  <c r="AJ3698" i="1"/>
  <c r="AI3698" i="1"/>
  <c r="AH3698" i="1"/>
  <c r="AG3698" i="1"/>
  <c r="AC3698" i="1"/>
  <c r="Y3698" i="1"/>
  <c r="X3698" i="1"/>
  <c r="W3698" i="1"/>
  <c r="U3698" i="1"/>
  <c r="S3698" i="1"/>
  <c r="R3698" i="1"/>
  <c r="Q3698" i="1"/>
  <c r="P3698" i="1"/>
  <c r="O3698" i="1"/>
  <c r="N3698" i="1"/>
  <c r="M3698" i="1"/>
  <c r="L3698" i="1"/>
  <c r="K3698" i="1"/>
  <c r="J3698" i="1"/>
  <c r="AJ3697" i="1"/>
  <c r="AI3697" i="1" s="1"/>
  <c r="AG3697" i="1"/>
  <c r="AH3697" i="1" s="1"/>
  <c r="AC3697" i="1"/>
  <c r="X3697" i="1"/>
  <c r="Y3697" i="1" s="1"/>
  <c r="W3697" i="1"/>
  <c r="U3697" i="1"/>
  <c r="S3697" i="1"/>
  <c r="R3697" i="1"/>
  <c r="Q3697" i="1"/>
  <c r="P3697" i="1"/>
  <c r="O3697" i="1"/>
  <c r="N3697" i="1"/>
  <c r="M3697" i="1"/>
  <c r="L3697" i="1"/>
  <c r="K3697" i="1"/>
  <c r="J3697" i="1"/>
  <c r="AJ3696" i="1"/>
  <c r="AI3696" i="1" s="1"/>
  <c r="Z3696" i="1" s="1"/>
  <c r="AD3696" i="1" s="1"/>
  <c r="AE3696" i="1" s="1"/>
  <c r="AF3696" i="1" s="1"/>
  <c r="AG3696" i="1"/>
  <c r="AC3696" i="1"/>
  <c r="Y3696" i="1"/>
  <c r="X3696" i="1"/>
  <c r="W3696" i="1"/>
  <c r="U3696" i="1"/>
  <c r="S3696" i="1"/>
  <c r="R3696" i="1"/>
  <c r="Q3696" i="1"/>
  <c r="P3696" i="1"/>
  <c r="O3696" i="1"/>
  <c r="N3696" i="1"/>
  <c r="M3696" i="1"/>
  <c r="L3696" i="1"/>
  <c r="K3696" i="1"/>
  <c r="J3696" i="1"/>
  <c r="AJ3695" i="1"/>
  <c r="AI3695" i="1" s="1"/>
  <c r="AG3695" i="1"/>
  <c r="AC3695" i="1"/>
  <c r="X3695" i="1"/>
  <c r="Y3695" i="1" s="1"/>
  <c r="W3695" i="1"/>
  <c r="U3695" i="1"/>
  <c r="S3695" i="1"/>
  <c r="R3695" i="1"/>
  <c r="Q3695" i="1"/>
  <c r="P3695" i="1"/>
  <c r="O3695" i="1"/>
  <c r="N3695" i="1"/>
  <c r="M3695" i="1"/>
  <c r="L3695" i="1"/>
  <c r="K3695" i="1"/>
  <c r="J3695" i="1"/>
  <c r="AJ3694" i="1"/>
  <c r="AI3694" i="1"/>
  <c r="AG3694" i="1"/>
  <c r="AH3694" i="1" s="1"/>
  <c r="AC3694" i="1"/>
  <c r="X3694" i="1"/>
  <c r="Y3694" i="1" s="1"/>
  <c r="W3694" i="1"/>
  <c r="U3694" i="1"/>
  <c r="S3694" i="1"/>
  <c r="R3694" i="1"/>
  <c r="Q3694" i="1"/>
  <c r="P3694" i="1"/>
  <c r="O3694" i="1"/>
  <c r="N3694" i="1"/>
  <c r="M3694" i="1"/>
  <c r="L3694" i="1"/>
  <c r="K3694" i="1"/>
  <c r="J3694" i="1"/>
  <c r="AJ3693" i="1"/>
  <c r="AI3693" i="1" s="1"/>
  <c r="AG3693" i="1"/>
  <c r="AH3693" i="1" s="1"/>
  <c r="AC3693" i="1"/>
  <c r="X3693" i="1"/>
  <c r="Y3693" i="1" s="1"/>
  <c r="Z3693" i="1" s="1"/>
  <c r="AD3693" i="1" s="1"/>
  <c r="U3693" i="1"/>
  <c r="S3693" i="1"/>
  <c r="R3693" i="1"/>
  <c r="Q3693" i="1"/>
  <c r="P3693" i="1"/>
  <c r="O3693" i="1"/>
  <c r="N3693" i="1"/>
  <c r="M3693" i="1"/>
  <c r="L3693" i="1"/>
  <c r="K3693" i="1"/>
  <c r="J3693" i="1"/>
  <c r="AJ3692" i="1"/>
  <c r="AI3692" i="1" s="1"/>
  <c r="AH3692" i="1" s="1"/>
  <c r="AG3692" i="1"/>
  <c r="AC3692" i="1"/>
  <c r="Y3692" i="1"/>
  <c r="X3692" i="1"/>
  <c r="U3692" i="1"/>
  <c r="S3692" i="1"/>
  <c r="R3692" i="1"/>
  <c r="Q3692" i="1"/>
  <c r="P3692" i="1"/>
  <c r="O3692" i="1"/>
  <c r="N3692" i="1"/>
  <c r="M3692" i="1"/>
  <c r="L3692" i="1"/>
  <c r="K3692" i="1"/>
  <c r="J3692" i="1"/>
  <c r="AJ3691" i="1"/>
  <c r="AI3691" i="1" s="1"/>
  <c r="AG3691" i="1"/>
  <c r="AH3691" i="1" s="1"/>
  <c r="AC3691" i="1"/>
  <c r="Z3691" i="1"/>
  <c r="AD3691" i="1" s="1"/>
  <c r="X3691" i="1"/>
  <c r="Y3691" i="1" s="1"/>
  <c r="U3691" i="1"/>
  <c r="S3691" i="1"/>
  <c r="R3691" i="1"/>
  <c r="Q3691" i="1"/>
  <c r="P3691" i="1"/>
  <c r="O3691" i="1"/>
  <c r="N3691" i="1"/>
  <c r="M3691" i="1"/>
  <c r="L3691" i="1"/>
  <c r="K3691" i="1"/>
  <c r="J3691" i="1"/>
  <c r="AJ3690" i="1"/>
  <c r="AI3690" i="1" s="1"/>
  <c r="AG3690" i="1"/>
  <c r="AC3690" i="1"/>
  <c r="X3690" i="1"/>
  <c r="Y3690" i="1" s="1"/>
  <c r="U3690" i="1"/>
  <c r="S3690" i="1"/>
  <c r="R3690" i="1"/>
  <c r="Q3690" i="1"/>
  <c r="P3690" i="1"/>
  <c r="O3690" i="1"/>
  <c r="N3690" i="1"/>
  <c r="M3690" i="1"/>
  <c r="L3690" i="1"/>
  <c r="K3690" i="1"/>
  <c r="J3690" i="1"/>
  <c r="AJ3689" i="1"/>
  <c r="AI3689" i="1" s="1"/>
  <c r="Z3689" i="1" s="1"/>
  <c r="AD3689" i="1" s="1"/>
  <c r="AH3689" i="1"/>
  <c r="AG3689" i="1"/>
  <c r="AC3689" i="1"/>
  <c r="AE3689" i="1" s="1"/>
  <c r="AF3689" i="1" s="1"/>
  <c r="X3689" i="1"/>
  <c r="Y3689" i="1" s="1"/>
  <c r="U3689" i="1"/>
  <c r="S3689" i="1"/>
  <c r="R3689" i="1"/>
  <c r="Q3689" i="1"/>
  <c r="P3689" i="1"/>
  <c r="O3689" i="1"/>
  <c r="N3689" i="1"/>
  <c r="M3689" i="1"/>
  <c r="L3689" i="1"/>
  <c r="K3689" i="1"/>
  <c r="J3689" i="1"/>
  <c r="AJ3688" i="1"/>
  <c r="AI3688" i="1"/>
  <c r="Z3688" i="1" s="1"/>
  <c r="AH3688" i="1"/>
  <c r="AG3688" i="1"/>
  <c r="AD3688" i="1"/>
  <c r="AE3688" i="1" s="1"/>
  <c r="AF3688" i="1" s="1"/>
  <c r="AC3688" i="1"/>
  <c r="X3688" i="1"/>
  <c r="Y3688" i="1" s="1"/>
  <c r="W3688" i="1"/>
  <c r="U3688" i="1"/>
  <c r="S3688" i="1"/>
  <c r="R3688" i="1"/>
  <c r="Q3688" i="1"/>
  <c r="P3688" i="1"/>
  <c r="O3688" i="1"/>
  <c r="N3688" i="1"/>
  <c r="M3688" i="1"/>
  <c r="L3688" i="1"/>
  <c r="K3688" i="1"/>
  <c r="J3688" i="1"/>
  <c r="AJ3687" i="1"/>
  <c r="AI3687" i="1"/>
  <c r="AG3687" i="1"/>
  <c r="AH3687" i="1" s="1"/>
  <c r="AC3687" i="1"/>
  <c r="Y3687" i="1"/>
  <c r="X3687" i="1"/>
  <c r="W3687" i="1"/>
  <c r="U3687" i="1"/>
  <c r="S3687" i="1"/>
  <c r="R3687" i="1"/>
  <c r="Q3687" i="1"/>
  <c r="P3687" i="1"/>
  <c r="O3687" i="1"/>
  <c r="N3687" i="1"/>
  <c r="M3687" i="1"/>
  <c r="L3687" i="1"/>
  <c r="K3687" i="1"/>
  <c r="J3687" i="1"/>
  <c r="AJ3686" i="1"/>
  <c r="AI3686" i="1" s="1"/>
  <c r="AG3686" i="1"/>
  <c r="AH3686" i="1" s="1"/>
  <c r="AC3686" i="1"/>
  <c r="Z3686" i="1"/>
  <c r="AD3686" i="1" s="1"/>
  <c r="X3686" i="1"/>
  <c r="Y3686" i="1" s="1"/>
  <c r="W3686" i="1"/>
  <c r="U3686" i="1"/>
  <c r="S3686" i="1"/>
  <c r="R3686" i="1"/>
  <c r="Q3686" i="1"/>
  <c r="P3686" i="1"/>
  <c r="O3686" i="1"/>
  <c r="N3686" i="1"/>
  <c r="M3686" i="1"/>
  <c r="L3686" i="1"/>
  <c r="K3686" i="1"/>
  <c r="J3686" i="1"/>
  <c r="AJ3685" i="1"/>
  <c r="AI3685" i="1"/>
  <c r="AG3685" i="1"/>
  <c r="AH3685" i="1" s="1"/>
  <c r="AC3685" i="1"/>
  <c r="AE3685" i="1" s="1"/>
  <c r="AF3685" i="1" s="1"/>
  <c r="Z3685" i="1"/>
  <c r="AD3685" i="1" s="1"/>
  <c r="Y3685" i="1"/>
  <c r="X3685" i="1"/>
  <c r="W3685" i="1"/>
  <c r="U3685" i="1"/>
  <c r="S3685" i="1"/>
  <c r="R3685" i="1"/>
  <c r="Q3685" i="1"/>
  <c r="P3685" i="1"/>
  <c r="O3685" i="1"/>
  <c r="N3685" i="1"/>
  <c r="M3685" i="1"/>
  <c r="L3685" i="1"/>
  <c r="K3685" i="1"/>
  <c r="J3685" i="1"/>
  <c r="AJ3684" i="1"/>
  <c r="AI3684" i="1"/>
  <c r="AG3684" i="1"/>
  <c r="AC3684" i="1"/>
  <c r="Y3684" i="1"/>
  <c r="X3684" i="1"/>
  <c r="W3684" i="1"/>
  <c r="U3684" i="1"/>
  <c r="S3684" i="1"/>
  <c r="R3684" i="1"/>
  <c r="Q3684" i="1"/>
  <c r="P3684" i="1"/>
  <c r="O3684" i="1"/>
  <c r="N3684" i="1"/>
  <c r="M3684" i="1"/>
  <c r="L3684" i="1"/>
  <c r="K3684" i="1"/>
  <c r="J3684" i="1"/>
  <c r="AJ3683" i="1"/>
  <c r="AI3683" i="1"/>
  <c r="AH3683" i="1"/>
  <c r="AG3683" i="1"/>
  <c r="AC3683" i="1"/>
  <c r="X3683" i="1"/>
  <c r="Y3683" i="1" s="1"/>
  <c r="W3683" i="1"/>
  <c r="U3683" i="1"/>
  <c r="S3683" i="1"/>
  <c r="R3683" i="1"/>
  <c r="Q3683" i="1"/>
  <c r="P3683" i="1"/>
  <c r="O3683" i="1"/>
  <c r="N3683" i="1"/>
  <c r="M3683" i="1"/>
  <c r="L3683" i="1"/>
  <c r="K3683" i="1"/>
  <c r="J3683" i="1"/>
  <c r="AJ3682" i="1"/>
  <c r="AI3682" i="1" s="1"/>
  <c r="AG3682" i="1"/>
  <c r="AH3682" i="1" s="1"/>
  <c r="AC3682" i="1"/>
  <c r="Z3682" i="1"/>
  <c r="AD3682" i="1" s="1"/>
  <c r="Y3682" i="1"/>
  <c r="X3682" i="1"/>
  <c r="W3682" i="1"/>
  <c r="U3682" i="1"/>
  <c r="S3682" i="1"/>
  <c r="R3682" i="1"/>
  <c r="Q3682" i="1"/>
  <c r="P3682" i="1"/>
  <c r="O3682" i="1"/>
  <c r="N3682" i="1"/>
  <c r="M3682" i="1"/>
  <c r="L3682" i="1"/>
  <c r="K3682" i="1"/>
  <c r="J3682" i="1"/>
  <c r="AJ3681" i="1"/>
  <c r="AI3681" i="1"/>
  <c r="AG3681" i="1"/>
  <c r="AC3681" i="1"/>
  <c r="Y3681" i="1"/>
  <c r="X3681" i="1"/>
  <c r="W3681" i="1"/>
  <c r="U3681" i="1"/>
  <c r="S3681" i="1"/>
  <c r="R3681" i="1"/>
  <c r="Q3681" i="1"/>
  <c r="P3681" i="1"/>
  <c r="O3681" i="1"/>
  <c r="N3681" i="1"/>
  <c r="M3681" i="1"/>
  <c r="L3681" i="1"/>
  <c r="K3681" i="1"/>
  <c r="J3681" i="1"/>
  <c r="AJ3680" i="1"/>
  <c r="AI3680" i="1"/>
  <c r="AH3680" i="1"/>
  <c r="AG3680" i="1"/>
  <c r="AC3680" i="1"/>
  <c r="X3680" i="1"/>
  <c r="Y3680" i="1" s="1"/>
  <c r="U3680" i="1"/>
  <c r="S3680" i="1"/>
  <c r="R3680" i="1"/>
  <c r="Q3680" i="1"/>
  <c r="P3680" i="1"/>
  <c r="O3680" i="1"/>
  <c r="N3680" i="1"/>
  <c r="M3680" i="1"/>
  <c r="L3680" i="1"/>
  <c r="K3680" i="1"/>
  <c r="J3680" i="1"/>
  <c r="AJ3679" i="1"/>
  <c r="AI3679" i="1" s="1"/>
  <c r="AG3679" i="1"/>
  <c r="AH3679" i="1" s="1"/>
  <c r="AC3679" i="1"/>
  <c r="Z3679" i="1"/>
  <c r="AD3679" i="1" s="1"/>
  <c r="Y3679" i="1"/>
  <c r="X3679" i="1"/>
  <c r="U3679" i="1"/>
  <c r="S3679" i="1"/>
  <c r="R3679" i="1"/>
  <c r="Q3679" i="1"/>
  <c r="P3679" i="1"/>
  <c r="O3679" i="1"/>
  <c r="N3679" i="1"/>
  <c r="M3679" i="1"/>
  <c r="L3679" i="1"/>
  <c r="K3679" i="1"/>
  <c r="J3679" i="1"/>
  <c r="AJ3678" i="1"/>
  <c r="AI3678" i="1"/>
  <c r="AH3678" i="1"/>
  <c r="AG3678" i="1"/>
  <c r="AC3678" i="1"/>
  <c r="X3678" i="1"/>
  <c r="Y3678" i="1" s="1"/>
  <c r="U3678" i="1"/>
  <c r="S3678" i="1"/>
  <c r="R3678" i="1"/>
  <c r="Q3678" i="1"/>
  <c r="P3678" i="1"/>
  <c r="O3678" i="1"/>
  <c r="N3678" i="1"/>
  <c r="M3678" i="1"/>
  <c r="L3678" i="1"/>
  <c r="K3678" i="1"/>
  <c r="J3678" i="1"/>
  <c r="AJ3677" i="1"/>
  <c r="AI3677" i="1" s="1"/>
  <c r="AG3677" i="1"/>
  <c r="AH3677" i="1" s="1"/>
  <c r="AC3677" i="1"/>
  <c r="Z3677" i="1"/>
  <c r="AD3677" i="1" s="1"/>
  <c r="Y3677" i="1"/>
  <c r="X3677" i="1"/>
  <c r="U3677" i="1"/>
  <c r="S3677" i="1"/>
  <c r="R3677" i="1"/>
  <c r="Q3677" i="1"/>
  <c r="P3677" i="1"/>
  <c r="O3677" i="1"/>
  <c r="N3677" i="1"/>
  <c r="M3677" i="1"/>
  <c r="L3677" i="1"/>
  <c r="K3677" i="1"/>
  <c r="J3677" i="1"/>
  <c r="AJ3676" i="1"/>
  <c r="AI3676" i="1"/>
  <c r="AH3676" i="1"/>
  <c r="AG3676" i="1"/>
  <c r="AC3676" i="1"/>
  <c r="X3676" i="1"/>
  <c r="Y3676" i="1" s="1"/>
  <c r="U3676" i="1"/>
  <c r="S3676" i="1"/>
  <c r="R3676" i="1"/>
  <c r="Q3676" i="1"/>
  <c r="P3676" i="1"/>
  <c r="O3676" i="1"/>
  <c r="N3676" i="1"/>
  <c r="M3676" i="1"/>
  <c r="L3676" i="1"/>
  <c r="K3676" i="1"/>
  <c r="J3676" i="1"/>
  <c r="AJ3675" i="1"/>
  <c r="AI3675" i="1" s="1"/>
  <c r="AG3675" i="1"/>
  <c r="AH3675" i="1" s="1"/>
  <c r="AC3675" i="1"/>
  <c r="Z3675" i="1"/>
  <c r="AD3675" i="1" s="1"/>
  <c r="Y3675" i="1"/>
  <c r="X3675" i="1"/>
  <c r="U3675" i="1"/>
  <c r="S3675" i="1"/>
  <c r="R3675" i="1"/>
  <c r="Q3675" i="1"/>
  <c r="P3675" i="1"/>
  <c r="O3675" i="1"/>
  <c r="N3675" i="1"/>
  <c r="M3675" i="1"/>
  <c r="L3675" i="1"/>
  <c r="K3675" i="1"/>
  <c r="J3675" i="1"/>
  <c r="AJ3674" i="1"/>
  <c r="AI3674" i="1"/>
  <c r="AH3674" i="1"/>
  <c r="AG3674" i="1"/>
  <c r="AC3674" i="1"/>
  <c r="X3674" i="1"/>
  <c r="Y3674" i="1" s="1"/>
  <c r="U3674" i="1"/>
  <c r="S3674" i="1"/>
  <c r="R3674" i="1"/>
  <c r="Q3674" i="1"/>
  <c r="P3674" i="1"/>
  <c r="O3674" i="1"/>
  <c r="N3674" i="1"/>
  <c r="M3674" i="1"/>
  <c r="L3674" i="1"/>
  <c r="K3674" i="1"/>
  <c r="J3674" i="1"/>
  <c r="AJ3673" i="1"/>
  <c r="AI3673" i="1" s="1"/>
  <c r="AG3673" i="1"/>
  <c r="AH3673" i="1" s="1"/>
  <c r="AC3673" i="1"/>
  <c r="Z3673" i="1"/>
  <c r="AD3673" i="1" s="1"/>
  <c r="Y3673" i="1"/>
  <c r="X3673" i="1"/>
  <c r="W3673" i="1"/>
  <c r="U3673" i="1"/>
  <c r="S3673" i="1"/>
  <c r="R3673" i="1"/>
  <c r="Q3673" i="1"/>
  <c r="P3673" i="1"/>
  <c r="O3673" i="1"/>
  <c r="N3673" i="1"/>
  <c r="M3673" i="1"/>
  <c r="L3673" i="1"/>
  <c r="K3673" i="1"/>
  <c r="J3673" i="1"/>
  <c r="AJ3672" i="1"/>
  <c r="AI3672" i="1"/>
  <c r="AG3672" i="1"/>
  <c r="AC3672" i="1"/>
  <c r="Y3672" i="1"/>
  <c r="X3672" i="1"/>
  <c r="W3672" i="1"/>
  <c r="U3672" i="1"/>
  <c r="S3672" i="1"/>
  <c r="R3672" i="1"/>
  <c r="Q3672" i="1"/>
  <c r="P3672" i="1"/>
  <c r="O3672" i="1"/>
  <c r="N3672" i="1"/>
  <c r="M3672" i="1"/>
  <c r="L3672" i="1"/>
  <c r="K3672" i="1"/>
  <c r="J3672" i="1"/>
  <c r="AJ3671" i="1"/>
  <c r="AI3671" i="1"/>
  <c r="AH3671" i="1"/>
  <c r="AG3671" i="1"/>
  <c r="AC3671" i="1"/>
  <c r="X3671" i="1"/>
  <c r="Y3671" i="1" s="1"/>
  <c r="U3671" i="1"/>
  <c r="S3671" i="1"/>
  <c r="R3671" i="1"/>
  <c r="Q3671" i="1"/>
  <c r="P3671" i="1"/>
  <c r="O3671" i="1"/>
  <c r="N3671" i="1"/>
  <c r="M3671" i="1"/>
  <c r="L3671" i="1"/>
  <c r="K3671" i="1"/>
  <c r="J3671" i="1"/>
  <c r="AJ3670" i="1"/>
  <c r="AI3670" i="1" s="1"/>
  <c r="AG3670" i="1"/>
  <c r="AH3670" i="1" s="1"/>
  <c r="AC3670" i="1"/>
  <c r="Z3670" i="1"/>
  <c r="AD3670" i="1" s="1"/>
  <c r="Y3670" i="1"/>
  <c r="X3670" i="1"/>
  <c r="U3670" i="1"/>
  <c r="S3670" i="1"/>
  <c r="R3670" i="1"/>
  <c r="Q3670" i="1"/>
  <c r="P3670" i="1"/>
  <c r="O3670" i="1"/>
  <c r="N3670" i="1"/>
  <c r="M3670" i="1"/>
  <c r="L3670" i="1"/>
  <c r="K3670" i="1"/>
  <c r="J3670" i="1"/>
  <c r="AJ3669" i="1"/>
  <c r="AI3669" i="1"/>
  <c r="AH3669" i="1"/>
  <c r="AG3669" i="1"/>
  <c r="AC3669" i="1"/>
  <c r="X3669" i="1"/>
  <c r="Y3669" i="1" s="1"/>
  <c r="W3669" i="1"/>
  <c r="U3669" i="1"/>
  <c r="S3669" i="1"/>
  <c r="R3669" i="1"/>
  <c r="Q3669" i="1"/>
  <c r="P3669" i="1"/>
  <c r="O3669" i="1"/>
  <c r="N3669" i="1"/>
  <c r="M3669" i="1"/>
  <c r="L3669" i="1"/>
  <c r="K3669" i="1"/>
  <c r="J3669" i="1"/>
  <c r="AJ3668" i="1"/>
  <c r="AI3668" i="1" s="1"/>
  <c r="Z3668" i="1" s="1"/>
  <c r="AD3668" i="1" s="1"/>
  <c r="AG3668" i="1"/>
  <c r="AC3668" i="1"/>
  <c r="X3668" i="1"/>
  <c r="Y3668" i="1" s="1"/>
  <c r="W3668" i="1"/>
  <c r="U3668" i="1"/>
  <c r="S3668" i="1"/>
  <c r="R3668" i="1"/>
  <c r="Q3668" i="1"/>
  <c r="P3668" i="1"/>
  <c r="O3668" i="1"/>
  <c r="N3668" i="1"/>
  <c r="M3668" i="1"/>
  <c r="L3668" i="1"/>
  <c r="K3668" i="1"/>
  <c r="J3668" i="1"/>
  <c r="AJ3667" i="1"/>
  <c r="AI3667" i="1" s="1"/>
  <c r="Z3667" i="1" s="1"/>
  <c r="AD3667" i="1" s="1"/>
  <c r="AE3667" i="1" s="1"/>
  <c r="AF3667" i="1" s="1"/>
  <c r="AG3667" i="1"/>
  <c r="AC3667" i="1"/>
  <c r="Y3667" i="1"/>
  <c r="X3667" i="1"/>
  <c r="W3667" i="1"/>
  <c r="U3667" i="1"/>
  <c r="S3667" i="1"/>
  <c r="R3667" i="1"/>
  <c r="Q3667" i="1"/>
  <c r="P3667" i="1"/>
  <c r="O3667" i="1"/>
  <c r="N3667" i="1"/>
  <c r="M3667" i="1"/>
  <c r="L3667" i="1"/>
  <c r="K3667" i="1"/>
  <c r="J3667" i="1"/>
  <c r="AJ3666" i="1"/>
  <c r="AI3666" i="1"/>
  <c r="AG3666" i="1"/>
  <c r="AC3666" i="1"/>
  <c r="Y3666" i="1"/>
  <c r="X3666" i="1"/>
  <c r="U3666" i="1"/>
  <c r="S3666" i="1"/>
  <c r="R3666" i="1"/>
  <c r="Q3666" i="1"/>
  <c r="P3666" i="1"/>
  <c r="O3666" i="1"/>
  <c r="N3666" i="1"/>
  <c r="M3666" i="1"/>
  <c r="L3666" i="1"/>
  <c r="K3666" i="1"/>
  <c r="J3666" i="1"/>
  <c r="AJ3665" i="1"/>
  <c r="AI3665" i="1" s="1"/>
  <c r="AG3665" i="1"/>
  <c r="AC3665" i="1"/>
  <c r="X3665" i="1"/>
  <c r="Y3665" i="1" s="1"/>
  <c r="U3665" i="1"/>
  <c r="S3665" i="1"/>
  <c r="R3665" i="1"/>
  <c r="Q3665" i="1"/>
  <c r="P3665" i="1"/>
  <c r="O3665" i="1"/>
  <c r="N3665" i="1"/>
  <c r="M3665" i="1"/>
  <c r="L3665" i="1"/>
  <c r="K3665" i="1"/>
  <c r="J3665" i="1"/>
  <c r="AJ3664" i="1"/>
  <c r="AI3664" i="1"/>
  <c r="AG3664" i="1"/>
  <c r="AC3664" i="1"/>
  <c r="Y3664" i="1"/>
  <c r="X3664" i="1"/>
  <c r="U3664" i="1"/>
  <c r="S3664" i="1"/>
  <c r="R3664" i="1"/>
  <c r="Q3664" i="1"/>
  <c r="P3664" i="1"/>
  <c r="O3664" i="1"/>
  <c r="N3664" i="1"/>
  <c r="M3664" i="1"/>
  <c r="L3664" i="1"/>
  <c r="K3664" i="1"/>
  <c r="J3664" i="1"/>
  <c r="AJ3663" i="1"/>
  <c r="AI3663" i="1" s="1"/>
  <c r="AG3663" i="1"/>
  <c r="AH3663" i="1" s="1"/>
  <c r="AC3663" i="1"/>
  <c r="X3663" i="1"/>
  <c r="Y3663" i="1" s="1"/>
  <c r="U3663" i="1"/>
  <c r="S3663" i="1"/>
  <c r="R3663" i="1"/>
  <c r="Q3663" i="1"/>
  <c r="P3663" i="1"/>
  <c r="O3663" i="1"/>
  <c r="N3663" i="1"/>
  <c r="M3663" i="1"/>
  <c r="L3663" i="1"/>
  <c r="K3663" i="1"/>
  <c r="J3663" i="1"/>
  <c r="AJ3662" i="1"/>
  <c r="AI3662" i="1"/>
  <c r="AG3662" i="1"/>
  <c r="AC3662" i="1"/>
  <c r="Y3662" i="1"/>
  <c r="X3662" i="1"/>
  <c r="U3662" i="1"/>
  <c r="S3662" i="1"/>
  <c r="R3662" i="1"/>
  <c r="Q3662" i="1"/>
  <c r="P3662" i="1"/>
  <c r="O3662" i="1"/>
  <c r="N3662" i="1"/>
  <c r="M3662" i="1"/>
  <c r="L3662" i="1"/>
  <c r="K3662" i="1"/>
  <c r="J3662" i="1"/>
  <c r="AJ3661" i="1"/>
  <c r="AI3661" i="1" s="1"/>
  <c r="Z3661" i="1" s="1"/>
  <c r="AD3661" i="1" s="1"/>
  <c r="AG3661" i="1"/>
  <c r="AH3661" i="1" s="1"/>
  <c r="AC3661" i="1"/>
  <c r="AE3661" i="1" s="1"/>
  <c r="AF3661" i="1" s="1"/>
  <c r="X3661" i="1"/>
  <c r="Y3661" i="1" s="1"/>
  <c r="W3661" i="1"/>
  <c r="U3661" i="1"/>
  <c r="S3661" i="1"/>
  <c r="R3661" i="1"/>
  <c r="Q3661" i="1"/>
  <c r="P3661" i="1"/>
  <c r="O3661" i="1"/>
  <c r="N3661" i="1"/>
  <c r="M3661" i="1"/>
  <c r="L3661" i="1"/>
  <c r="K3661" i="1"/>
  <c r="J3661" i="1"/>
  <c r="AJ3660" i="1"/>
  <c r="AI3660" i="1" s="1"/>
  <c r="AG3660" i="1"/>
  <c r="AH3660" i="1" s="1"/>
  <c r="AF3660" i="1"/>
  <c r="AC3660" i="1"/>
  <c r="Z3660" i="1"/>
  <c r="AD3660" i="1" s="1"/>
  <c r="AE3660" i="1" s="1"/>
  <c r="Y3660" i="1"/>
  <c r="X3660" i="1"/>
  <c r="W3660" i="1"/>
  <c r="U3660" i="1"/>
  <c r="S3660" i="1"/>
  <c r="R3660" i="1"/>
  <c r="Q3660" i="1"/>
  <c r="P3660" i="1"/>
  <c r="O3660" i="1"/>
  <c r="N3660" i="1"/>
  <c r="M3660" i="1"/>
  <c r="L3660" i="1"/>
  <c r="K3660" i="1"/>
  <c r="J3660" i="1"/>
  <c r="AJ3659" i="1"/>
  <c r="AI3659" i="1"/>
  <c r="AG3659" i="1"/>
  <c r="AC3659" i="1"/>
  <c r="Y3659" i="1"/>
  <c r="X3659" i="1"/>
  <c r="W3659" i="1"/>
  <c r="U3659" i="1"/>
  <c r="S3659" i="1"/>
  <c r="R3659" i="1"/>
  <c r="Q3659" i="1"/>
  <c r="P3659" i="1"/>
  <c r="O3659" i="1"/>
  <c r="N3659" i="1"/>
  <c r="M3659" i="1"/>
  <c r="L3659" i="1"/>
  <c r="K3659" i="1"/>
  <c r="J3659" i="1"/>
  <c r="AJ3658" i="1"/>
  <c r="AI3658" i="1"/>
  <c r="AH3658" i="1"/>
  <c r="AG3658" i="1"/>
  <c r="AC3658" i="1"/>
  <c r="X3658" i="1"/>
  <c r="Y3658" i="1" s="1"/>
  <c r="W3658" i="1"/>
  <c r="U3658" i="1"/>
  <c r="S3658" i="1"/>
  <c r="R3658" i="1"/>
  <c r="Q3658" i="1"/>
  <c r="P3658" i="1"/>
  <c r="O3658" i="1"/>
  <c r="N3658" i="1"/>
  <c r="M3658" i="1"/>
  <c r="L3658" i="1"/>
  <c r="K3658" i="1"/>
  <c r="J3658" i="1"/>
  <c r="AJ3657" i="1"/>
  <c r="AI3657" i="1" s="1"/>
  <c r="Z3657" i="1" s="1"/>
  <c r="AD3657" i="1" s="1"/>
  <c r="AG3657" i="1"/>
  <c r="AC3657" i="1"/>
  <c r="X3657" i="1"/>
  <c r="Y3657" i="1" s="1"/>
  <c r="W3657" i="1"/>
  <c r="U3657" i="1"/>
  <c r="S3657" i="1"/>
  <c r="R3657" i="1"/>
  <c r="Q3657" i="1"/>
  <c r="P3657" i="1"/>
  <c r="O3657" i="1"/>
  <c r="N3657" i="1"/>
  <c r="M3657" i="1"/>
  <c r="L3657" i="1"/>
  <c r="K3657" i="1"/>
  <c r="J3657" i="1"/>
  <c r="AJ3656" i="1"/>
  <c r="AI3656" i="1" s="1"/>
  <c r="AG3656" i="1"/>
  <c r="AC3656" i="1"/>
  <c r="Z3656" i="1"/>
  <c r="AD3656" i="1" s="1"/>
  <c r="AE3656" i="1" s="1"/>
  <c r="AF3656" i="1" s="1"/>
  <c r="Y3656" i="1"/>
  <c r="X3656" i="1"/>
  <c r="U3656" i="1"/>
  <c r="S3656" i="1"/>
  <c r="R3656" i="1"/>
  <c r="Q3656" i="1"/>
  <c r="P3656" i="1"/>
  <c r="O3656" i="1"/>
  <c r="N3656" i="1"/>
  <c r="M3656" i="1"/>
  <c r="L3656" i="1"/>
  <c r="K3656" i="1"/>
  <c r="J3656" i="1"/>
  <c r="AJ3655" i="1"/>
  <c r="AI3655" i="1"/>
  <c r="AH3655" i="1"/>
  <c r="AG3655" i="1"/>
  <c r="AC3655" i="1"/>
  <c r="X3655" i="1"/>
  <c r="Y3655" i="1" s="1"/>
  <c r="U3655" i="1"/>
  <c r="S3655" i="1"/>
  <c r="R3655" i="1"/>
  <c r="Q3655" i="1"/>
  <c r="P3655" i="1"/>
  <c r="O3655" i="1"/>
  <c r="N3655" i="1"/>
  <c r="M3655" i="1"/>
  <c r="L3655" i="1"/>
  <c r="K3655" i="1"/>
  <c r="J3655" i="1"/>
  <c r="AJ3654" i="1"/>
  <c r="AI3654" i="1" s="1"/>
  <c r="AG3654" i="1"/>
  <c r="AC3654" i="1"/>
  <c r="Z3654" i="1"/>
  <c r="AD3654" i="1" s="1"/>
  <c r="AE3654" i="1" s="1"/>
  <c r="AF3654" i="1" s="1"/>
  <c r="Y3654" i="1"/>
  <c r="X3654" i="1"/>
  <c r="U3654" i="1"/>
  <c r="S3654" i="1"/>
  <c r="R3654" i="1"/>
  <c r="Q3654" i="1"/>
  <c r="P3654" i="1"/>
  <c r="O3654" i="1"/>
  <c r="N3654" i="1"/>
  <c r="M3654" i="1"/>
  <c r="L3654" i="1"/>
  <c r="K3654" i="1"/>
  <c r="J3654" i="1"/>
  <c r="AJ3653" i="1"/>
  <c r="AI3653" i="1"/>
  <c r="AH3653" i="1"/>
  <c r="AG3653" i="1"/>
  <c r="AC3653" i="1"/>
  <c r="X3653" i="1"/>
  <c r="Y3653" i="1" s="1"/>
  <c r="U3653" i="1"/>
  <c r="S3653" i="1"/>
  <c r="R3653" i="1"/>
  <c r="Q3653" i="1"/>
  <c r="P3653" i="1"/>
  <c r="O3653" i="1"/>
  <c r="N3653" i="1"/>
  <c r="M3653" i="1"/>
  <c r="L3653" i="1"/>
  <c r="K3653" i="1"/>
  <c r="J3653" i="1"/>
  <c r="AJ3652" i="1"/>
  <c r="AI3652" i="1" s="1"/>
  <c r="AG3652" i="1"/>
  <c r="AC3652" i="1"/>
  <c r="Z3652" i="1"/>
  <c r="AD3652" i="1" s="1"/>
  <c r="AE3652" i="1" s="1"/>
  <c r="AF3652" i="1" s="1"/>
  <c r="Y3652" i="1"/>
  <c r="X3652" i="1"/>
  <c r="V3652" i="1"/>
  <c r="U3652" i="1"/>
  <c r="S3652" i="1"/>
  <c r="R3652" i="1"/>
  <c r="Q3652" i="1"/>
  <c r="P3652" i="1"/>
  <c r="O3652" i="1"/>
  <c r="N3652" i="1"/>
  <c r="M3652" i="1"/>
  <c r="L3652" i="1"/>
  <c r="K3652" i="1"/>
  <c r="J3652" i="1"/>
  <c r="AJ3651" i="1"/>
  <c r="AI3651" i="1"/>
  <c r="AG3651" i="1"/>
  <c r="AC3651" i="1"/>
  <c r="Y3651" i="1"/>
  <c r="X3651" i="1"/>
  <c r="AJ3650" i="1"/>
  <c r="AI3650" i="1"/>
  <c r="AH3650" i="1"/>
  <c r="AG3650" i="1"/>
  <c r="AC3650" i="1"/>
  <c r="X3650" i="1"/>
  <c r="Y3650" i="1" s="1"/>
  <c r="AJ3649" i="1"/>
  <c r="AI3649" i="1" s="1"/>
  <c r="AG3649" i="1"/>
  <c r="AC3649" i="1"/>
  <c r="X3649" i="1"/>
  <c r="Y3649" i="1" s="1"/>
  <c r="U3649" i="1"/>
  <c r="S3649" i="1"/>
  <c r="R3649" i="1"/>
  <c r="Q3649" i="1"/>
  <c r="P3649" i="1"/>
  <c r="O3649" i="1"/>
  <c r="N3649" i="1"/>
  <c r="M3649" i="1"/>
  <c r="L3649" i="1"/>
  <c r="K3649" i="1"/>
  <c r="J3649" i="1"/>
  <c r="AJ3648" i="1"/>
  <c r="AI3648" i="1"/>
  <c r="AG3648" i="1"/>
  <c r="AC3648" i="1"/>
  <c r="Y3648" i="1"/>
  <c r="X3648" i="1"/>
  <c r="U3648" i="1"/>
  <c r="S3648" i="1"/>
  <c r="R3648" i="1"/>
  <c r="Q3648" i="1"/>
  <c r="P3648" i="1"/>
  <c r="O3648" i="1"/>
  <c r="N3648" i="1"/>
  <c r="M3648" i="1"/>
  <c r="L3648" i="1"/>
  <c r="K3648" i="1"/>
  <c r="J3648" i="1"/>
  <c r="AJ3647" i="1"/>
  <c r="AI3647" i="1" s="1"/>
  <c r="AG3647" i="1"/>
  <c r="AH3647" i="1" s="1"/>
  <c r="AC3647" i="1"/>
  <c r="X3647" i="1"/>
  <c r="Y3647" i="1" s="1"/>
  <c r="U3647" i="1"/>
  <c r="S3647" i="1"/>
  <c r="R3647" i="1"/>
  <c r="Q3647" i="1"/>
  <c r="P3647" i="1"/>
  <c r="O3647" i="1"/>
  <c r="N3647" i="1"/>
  <c r="M3647" i="1"/>
  <c r="L3647" i="1"/>
  <c r="K3647" i="1"/>
  <c r="J3647" i="1"/>
  <c r="H3647" i="1"/>
  <c r="AJ3646" i="1"/>
  <c r="AI3646" i="1" s="1"/>
  <c r="AG3646" i="1"/>
  <c r="AH3646" i="1" s="1"/>
  <c r="AF3646" i="1"/>
  <c r="AC3646" i="1"/>
  <c r="Z3646" i="1"/>
  <c r="AD3646" i="1" s="1"/>
  <c r="AE3646" i="1" s="1"/>
  <c r="Y3646" i="1"/>
  <c r="X3646" i="1"/>
  <c r="U3646" i="1"/>
  <c r="S3646" i="1"/>
  <c r="R3646" i="1"/>
  <c r="Q3646" i="1"/>
  <c r="P3646" i="1"/>
  <c r="O3646" i="1"/>
  <c r="N3646" i="1"/>
  <c r="M3646" i="1"/>
  <c r="L3646" i="1"/>
  <c r="K3646" i="1"/>
  <c r="J3646" i="1"/>
  <c r="AJ3645" i="1"/>
  <c r="AI3645" i="1"/>
  <c r="Z3645" i="1" s="1"/>
  <c r="AH3645" i="1"/>
  <c r="AG3645" i="1"/>
  <c r="AD3645" i="1"/>
  <c r="AC3645" i="1"/>
  <c r="X3645" i="1"/>
  <c r="Y3645" i="1" s="1"/>
  <c r="U3645" i="1"/>
  <c r="S3645" i="1"/>
  <c r="R3645" i="1"/>
  <c r="Q3645" i="1"/>
  <c r="P3645" i="1"/>
  <c r="O3645" i="1"/>
  <c r="N3645" i="1"/>
  <c r="M3645" i="1"/>
  <c r="L3645" i="1"/>
  <c r="K3645" i="1"/>
  <c r="J3645" i="1"/>
  <c r="AJ3644" i="1"/>
  <c r="AI3644" i="1" s="1"/>
  <c r="AG3644" i="1"/>
  <c r="AH3644" i="1" s="1"/>
  <c r="AF3644" i="1"/>
  <c r="AC3644" i="1"/>
  <c r="Z3644" i="1"/>
  <c r="AD3644" i="1" s="1"/>
  <c r="AE3644" i="1" s="1"/>
  <c r="Y3644" i="1"/>
  <c r="X3644" i="1"/>
  <c r="W3644" i="1"/>
  <c r="U3644" i="1"/>
  <c r="S3644" i="1"/>
  <c r="R3644" i="1"/>
  <c r="Q3644" i="1"/>
  <c r="P3644" i="1"/>
  <c r="O3644" i="1"/>
  <c r="N3644" i="1"/>
  <c r="M3644" i="1"/>
  <c r="L3644" i="1"/>
  <c r="K3644" i="1"/>
  <c r="J3644" i="1"/>
  <c r="AJ3643" i="1"/>
  <c r="AI3643" i="1"/>
  <c r="AG3643" i="1"/>
  <c r="AC3643" i="1"/>
  <c r="Y3643" i="1"/>
  <c r="X3643" i="1"/>
  <c r="W3643" i="1"/>
  <c r="U3643" i="1"/>
  <c r="S3643" i="1"/>
  <c r="R3643" i="1"/>
  <c r="Q3643" i="1"/>
  <c r="P3643" i="1"/>
  <c r="O3643" i="1"/>
  <c r="N3643" i="1"/>
  <c r="M3643" i="1"/>
  <c r="L3643" i="1"/>
  <c r="K3643" i="1"/>
  <c r="J3643" i="1"/>
  <c r="AJ3642" i="1"/>
  <c r="AI3642" i="1"/>
  <c r="Z3642" i="1" s="1"/>
  <c r="AH3642" i="1"/>
  <c r="AG3642" i="1"/>
  <c r="AD3642" i="1"/>
  <c r="AC3642" i="1"/>
  <c r="X3642" i="1"/>
  <c r="Y3642" i="1" s="1"/>
  <c r="U3642" i="1"/>
  <c r="S3642" i="1"/>
  <c r="R3642" i="1"/>
  <c r="Q3642" i="1"/>
  <c r="P3642" i="1"/>
  <c r="O3642" i="1"/>
  <c r="N3642" i="1"/>
  <c r="M3642" i="1"/>
  <c r="L3642" i="1"/>
  <c r="K3642" i="1"/>
  <c r="J3642" i="1"/>
  <c r="AJ3641" i="1"/>
  <c r="AI3641" i="1" s="1"/>
  <c r="AG3641" i="1"/>
  <c r="AH3641" i="1" s="1"/>
  <c r="AF3641" i="1"/>
  <c r="AC3641" i="1"/>
  <c r="Z3641" i="1"/>
  <c r="AD3641" i="1" s="1"/>
  <c r="AE3641" i="1" s="1"/>
  <c r="Y3641" i="1"/>
  <c r="X3641" i="1"/>
  <c r="U3641" i="1"/>
  <c r="S3641" i="1"/>
  <c r="R3641" i="1"/>
  <c r="Q3641" i="1"/>
  <c r="P3641" i="1"/>
  <c r="O3641" i="1"/>
  <c r="N3641" i="1"/>
  <c r="M3641" i="1"/>
  <c r="L3641" i="1"/>
  <c r="K3641" i="1"/>
  <c r="J3641" i="1"/>
  <c r="AJ3640" i="1"/>
  <c r="AI3640" i="1"/>
  <c r="Z3640" i="1" s="1"/>
  <c r="AH3640" i="1"/>
  <c r="AG3640" i="1"/>
  <c r="AD3640" i="1"/>
  <c r="AC3640" i="1"/>
  <c r="X3640" i="1"/>
  <c r="Y3640" i="1" s="1"/>
  <c r="U3640" i="1"/>
  <c r="S3640" i="1"/>
  <c r="R3640" i="1"/>
  <c r="Q3640" i="1"/>
  <c r="P3640" i="1"/>
  <c r="O3640" i="1"/>
  <c r="N3640" i="1"/>
  <c r="M3640" i="1"/>
  <c r="L3640" i="1"/>
  <c r="K3640" i="1"/>
  <c r="J3640" i="1"/>
  <c r="AJ3639" i="1"/>
  <c r="AI3639" i="1" s="1"/>
  <c r="AG3639" i="1"/>
  <c r="AH3639" i="1" s="1"/>
  <c r="AF3639" i="1"/>
  <c r="AC3639" i="1"/>
  <c r="Z3639" i="1"/>
  <c r="AD3639" i="1" s="1"/>
  <c r="AE3639" i="1" s="1"/>
  <c r="Y3639" i="1"/>
  <c r="X3639" i="1"/>
  <c r="U3639" i="1"/>
  <c r="S3639" i="1"/>
  <c r="R3639" i="1"/>
  <c r="Q3639" i="1"/>
  <c r="P3639" i="1"/>
  <c r="O3639" i="1"/>
  <c r="N3639" i="1"/>
  <c r="M3639" i="1"/>
  <c r="L3639" i="1"/>
  <c r="K3639" i="1"/>
  <c r="J3639" i="1"/>
  <c r="AJ3638" i="1"/>
  <c r="AI3638" i="1"/>
  <c r="Z3638" i="1" s="1"/>
  <c r="AH3638" i="1"/>
  <c r="AG3638" i="1"/>
  <c r="AD3638" i="1"/>
  <c r="AC3638" i="1"/>
  <c r="X3638" i="1"/>
  <c r="Y3638" i="1" s="1"/>
  <c r="W3638" i="1"/>
  <c r="U3638" i="1"/>
  <c r="S3638" i="1"/>
  <c r="R3638" i="1"/>
  <c r="Q3638" i="1"/>
  <c r="P3638" i="1"/>
  <c r="O3638" i="1"/>
  <c r="N3638" i="1"/>
  <c r="M3638" i="1"/>
  <c r="L3638" i="1"/>
  <c r="K3638" i="1"/>
  <c r="J3638" i="1"/>
  <c r="AJ3637" i="1"/>
  <c r="AI3637" i="1" s="1"/>
  <c r="Z3637" i="1" s="1"/>
  <c r="AD3637" i="1" s="1"/>
  <c r="AG3637" i="1"/>
  <c r="AH3637" i="1" s="1"/>
  <c r="AC3637" i="1"/>
  <c r="AE3637" i="1" s="1"/>
  <c r="AF3637" i="1" s="1"/>
  <c r="X3637" i="1"/>
  <c r="Y3637" i="1" s="1"/>
  <c r="U3637" i="1"/>
  <c r="S3637" i="1"/>
  <c r="R3637" i="1"/>
  <c r="Q3637" i="1"/>
  <c r="P3637" i="1"/>
  <c r="O3637" i="1"/>
  <c r="N3637" i="1"/>
  <c r="M3637" i="1"/>
  <c r="L3637" i="1"/>
  <c r="K3637" i="1"/>
  <c r="J3637" i="1"/>
  <c r="AJ3636" i="1"/>
  <c r="AI3636" i="1"/>
  <c r="AG3636" i="1"/>
  <c r="AC3636" i="1"/>
  <c r="Y3636" i="1"/>
  <c r="X3636" i="1"/>
  <c r="U3636" i="1"/>
  <c r="S3636" i="1"/>
  <c r="R3636" i="1"/>
  <c r="Q3636" i="1"/>
  <c r="P3636" i="1"/>
  <c r="O3636" i="1"/>
  <c r="N3636" i="1"/>
  <c r="M3636" i="1"/>
  <c r="L3636" i="1"/>
  <c r="K3636" i="1"/>
  <c r="J3636" i="1"/>
  <c r="AJ3635" i="1"/>
  <c r="AI3635" i="1" s="1"/>
  <c r="Z3635" i="1" s="1"/>
  <c r="AD3635" i="1" s="1"/>
  <c r="AG3635" i="1"/>
  <c r="AC3635" i="1"/>
  <c r="X3635" i="1"/>
  <c r="Y3635" i="1" s="1"/>
  <c r="U3635" i="1"/>
  <c r="S3635" i="1"/>
  <c r="R3635" i="1"/>
  <c r="Q3635" i="1"/>
  <c r="P3635" i="1"/>
  <c r="O3635" i="1"/>
  <c r="N3635" i="1"/>
  <c r="M3635" i="1"/>
  <c r="L3635" i="1"/>
  <c r="K3635" i="1"/>
  <c r="J3635" i="1"/>
  <c r="AJ3634" i="1"/>
  <c r="AI3634" i="1"/>
  <c r="AG3634" i="1"/>
  <c r="AC3634" i="1"/>
  <c r="Y3634" i="1"/>
  <c r="X3634" i="1"/>
  <c r="U3634" i="1"/>
  <c r="S3634" i="1"/>
  <c r="R3634" i="1"/>
  <c r="Q3634" i="1"/>
  <c r="P3634" i="1"/>
  <c r="O3634" i="1"/>
  <c r="N3634" i="1"/>
  <c r="M3634" i="1"/>
  <c r="L3634" i="1"/>
  <c r="K3634" i="1"/>
  <c r="J3634" i="1"/>
  <c r="AJ3633" i="1"/>
  <c r="AI3633" i="1" s="1"/>
  <c r="AG3633" i="1"/>
  <c r="AC3633" i="1"/>
  <c r="X3633" i="1"/>
  <c r="Y3633" i="1" s="1"/>
  <c r="W3633" i="1"/>
  <c r="U3633" i="1"/>
  <c r="S3633" i="1"/>
  <c r="R3633" i="1"/>
  <c r="Q3633" i="1"/>
  <c r="P3633" i="1"/>
  <c r="O3633" i="1"/>
  <c r="N3633" i="1"/>
  <c r="M3633" i="1"/>
  <c r="L3633" i="1"/>
  <c r="K3633" i="1"/>
  <c r="J3633" i="1"/>
  <c r="AJ3632" i="1"/>
  <c r="AI3632" i="1" s="1"/>
  <c r="AG3632" i="1"/>
  <c r="AC3632" i="1"/>
  <c r="Z3632" i="1"/>
  <c r="AD3632" i="1" s="1"/>
  <c r="AE3632" i="1" s="1"/>
  <c r="AF3632" i="1" s="1"/>
  <c r="Y3632" i="1"/>
  <c r="X3632" i="1"/>
  <c r="W3632" i="1"/>
  <c r="U3632" i="1"/>
  <c r="S3632" i="1"/>
  <c r="R3632" i="1"/>
  <c r="Q3632" i="1"/>
  <c r="P3632" i="1"/>
  <c r="O3632" i="1"/>
  <c r="N3632" i="1"/>
  <c r="M3632" i="1"/>
  <c r="L3632" i="1"/>
  <c r="K3632" i="1"/>
  <c r="J3632" i="1"/>
  <c r="AJ3631" i="1"/>
  <c r="AI3631" i="1"/>
  <c r="AG3631" i="1"/>
  <c r="AC3631" i="1"/>
  <c r="Y3631" i="1"/>
  <c r="X3631" i="1"/>
  <c r="W3631" i="1"/>
  <c r="U3631" i="1"/>
  <c r="S3631" i="1"/>
  <c r="R3631" i="1"/>
  <c r="Q3631" i="1"/>
  <c r="P3631" i="1"/>
  <c r="O3631" i="1"/>
  <c r="N3631" i="1"/>
  <c r="M3631" i="1"/>
  <c r="L3631" i="1"/>
  <c r="K3631" i="1"/>
  <c r="J3631" i="1"/>
  <c r="AJ3630" i="1"/>
  <c r="AI3630" i="1"/>
  <c r="Z3630" i="1" s="1"/>
  <c r="AD3630" i="1" s="1"/>
  <c r="AH3630" i="1"/>
  <c r="AG3630" i="1"/>
  <c r="AC3630" i="1"/>
  <c r="AE3630" i="1" s="1"/>
  <c r="AF3630" i="1" s="1"/>
  <c r="X3630" i="1"/>
  <c r="Y3630" i="1" s="1"/>
  <c r="U3630" i="1"/>
  <c r="S3630" i="1"/>
  <c r="R3630" i="1"/>
  <c r="Q3630" i="1"/>
  <c r="P3630" i="1"/>
  <c r="O3630" i="1"/>
  <c r="N3630" i="1"/>
  <c r="M3630" i="1"/>
  <c r="L3630" i="1"/>
  <c r="K3630" i="1"/>
  <c r="J3630" i="1"/>
  <c r="AJ3629" i="1"/>
  <c r="AI3629" i="1" s="1"/>
  <c r="AG3629" i="1"/>
  <c r="AC3629" i="1"/>
  <c r="Z3629" i="1"/>
  <c r="AD3629" i="1" s="1"/>
  <c r="AE3629" i="1" s="1"/>
  <c r="AF3629" i="1" s="1"/>
  <c r="Y3629" i="1"/>
  <c r="X3629" i="1"/>
  <c r="U3629" i="1"/>
  <c r="S3629" i="1"/>
  <c r="R3629" i="1"/>
  <c r="Q3629" i="1"/>
  <c r="P3629" i="1"/>
  <c r="O3629" i="1"/>
  <c r="N3629" i="1"/>
  <c r="M3629" i="1"/>
  <c r="L3629" i="1"/>
  <c r="K3629" i="1"/>
  <c r="J3629" i="1"/>
  <c r="AJ3628" i="1"/>
  <c r="AI3628" i="1"/>
  <c r="Z3628" i="1" s="1"/>
  <c r="AD3628" i="1" s="1"/>
  <c r="AH3628" i="1"/>
  <c r="AG3628" i="1"/>
  <c r="AC3628" i="1"/>
  <c r="AE3628" i="1" s="1"/>
  <c r="AF3628" i="1" s="1"/>
  <c r="X3628" i="1"/>
  <c r="Y3628" i="1" s="1"/>
  <c r="U3628" i="1"/>
  <c r="S3628" i="1"/>
  <c r="R3628" i="1"/>
  <c r="Q3628" i="1"/>
  <c r="P3628" i="1"/>
  <c r="O3628" i="1"/>
  <c r="N3628" i="1"/>
  <c r="M3628" i="1"/>
  <c r="L3628" i="1"/>
  <c r="K3628" i="1"/>
  <c r="J3628" i="1"/>
  <c r="AJ3627" i="1"/>
  <c r="AI3627" i="1" s="1"/>
  <c r="AG3627" i="1"/>
  <c r="AC3627" i="1"/>
  <c r="Z3627" i="1"/>
  <c r="AD3627" i="1" s="1"/>
  <c r="AE3627" i="1" s="1"/>
  <c r="AF3627" i="1" s="1"/>
  <c r="Y3627" i="1"/>
  <c r="X3627" i="1"/>
  <c r="U3627" i="1"/>
  <c r="S3627" i="1"/>
  <c r="R3627" i="1"/>
  <c r="Q3627" i="1"/>
  <c r="P3627" i="1"/>
  <c r="O3627" i="1"/>
  <c r="N3627" i="1"/>
  <c r="M3627" i="1"/>
  <c r="L3627" i="1"/>
  <c r="K3627" i="1"/>
  <c r="J3627" i="1"/>
  <c r="AJ3626" i="1"/>
  <c r="AI3626" i="1"/>
  <c r="Z3626" i="1" s="1"/>
  <c r="AD3626" i="1" s="1"/>
  <c r="AH3626" i="1"/>
  <c r="AG3626" i="1"/>
  <c r="AC3626" i="1"/>
  <c r="AE3626" i="1" s="1"/>
  <c r="AF3626" i="1" s="1"/>
  <c r="X3626" i="1"/>
  <c r="Y3626" i="1" s="1"/>
  <c r="U3626" i="1"/>
  <c r="S3626" i="1"/>
  <c r="R3626" i="1"/>
  <c r="Q3626" i="1"/>
  <c r="P3626" i="1"/>
  <c r="O3626" i="1"/>
  <c r="N3626" i="1"/>
  <c r="M3626" i="1"/>
  <c r="L3626" i="1"/>
  <c r="K3626" i="1"/>
  <c r="J3626" i="1"/>
  <c r="H3626" i="1"/>
  <c r="AJ3625" i="1"/>
  <c r="AI3625" i="1" s="1"/>
  <c r="AG3625" i="1"/>
  <c r="AH3625" i="1" s="1"/>
  <c r="AC3625" i="1"/>
  <c r="X3625" i="1"/>
  <c r="Y3625" i="1" s="1"/>
  <c r="U3625" i="1"/>
  <c r="S3625" i="1"/>
  <c r="R3625" i="1"/>
  <c r="Q3625" i="1"/>
  <c r="P3625" i="1"/>
  <c r="O3625" i="1"/>
  <c r="N3625" i="1"/>
  <c r="M3625" i="1"/>
  <c r="L3625" i="1"/>
  <c r="K3625" i="1"/>
  <c r="J3625" i="1"/>
  <c r="AJ3624" i="1"/>
  <c r="AI3624" i="1"/>
  <c r="AG3624" i="1"/>
  <c r="AC3624" i="1"/>
  <c r="Y3624" i="1"/>
  <c r="X3624" i="1"/>
  <c r="U3624" i="1"/>
  <c r="S3624" i="1"/>
  <c r="R3624" i="1"/>
  <c r="Q3624" i="1"/>
  <c r="P3624" i="1"/>
  <c r="O3624" i="1"/>
  <c r="N3624" i="1"/>
  <c r="M3624" i="1"/>
  <c r="L3624" i="1"/>
  <c r="K3624" i="1"/>
  <c r="J3624" i="1"/>
  <c r="AJ3623" i="1"/>
  <c r="AI3623" i="1" s="1"/>
  <c r="AG3623" i="1"/>
  <c r="AH3623" i="1" s="1"/>
  <c r="AC3623" i="1"/>
  <c r="X3623" i="1"/>
  <c r="Y3623" i="1" s="1"/>
  <c r="Z3623" i="1" s="1"/>
  <c r="AD3623" i="1" s="1"/>
  <c r="U3623" i="1"/>
  <c r="S3623" i="1"/>
  <c r="R3623" i="1"/>
  <c r="Q3623" i="1"/>
  <c r="P3623" i="1"/>
  <c r="O3623" i="1"/>
  <c r="N3623" i="1"/>
  <c r="M3623" i="1"/>
  <c r="L3623" i="1"/>
  <c r="K3623" i="1"/>
  <c r="J3623" i="1"/>
  <c r="AJ3622" i="1"/>
  <c r="AI3622" i="1"/>
  <c r="AH3622" i="1" s="1"/>
  <c r="AG3622" i="1"/>
  <c r="AC3622" i="1"/>
  <c r="X3622" i="1"/>
  <c r="Y3622" i="1" s="1"/>
  <c r="W3622" i="1"/>
  <c r="U3622" i="1"/>
  <c r="S3622" i="1"/>
  <c r="R3622" i="1"/>
  <c r="Q3622" i="1"/>
  <c r="P3622" i="1"/>
  <c r="O3622" i="1"/>
  <c r="N3622" i="1"/>
  <c r="M3622" i="1"/>
  <c r="L3622" i="1"/>
  <c r="K3622" i="1"/>
  <c r="J3622" i="1"/>
  <c r="AJ3621" i="1"/>
  <c r="AI3621" i="1"/>
  <c r="AG3621" i="1"/>
  <c r="AH3621" i="1" s="1"/>
  <c r="AC3621" i="1"/>
  <c r="X3621" i="1"/>
  <c r="Y3621" i="1" s="1"/>
  <c r="W3621" i="1"/>
  <c r="U3621" i="1"/>
  <c r="S3621" i="1"/>
  <c r="R3621" i="1"/>
  <c r="Q3621" i="1"/>
  <c r="P3621" i="1"/>
  <c r="O3621" i="1"/>
  <c r="N3621" i="1"/>
  <c r="M3621" i="1"/>
  <c r="L3621" i="1"/>
  <c r="K3621" i="1"/>
  <c r="J3621" i="1"/>
  <c r="AJ3620" i="1"/>
  <c r="AI3620" i="1" s="1"/>
  <c r="AG3620" i="1"/>
  <c r="AC3620" i="1"/>
  <c r="Z3620" i="1"/>
  <c r="AD3620" i="1" s="1"/>
  <c r="X3620" i="1"/>
  <c r="Y3620" i="1" s="1"/>
  <c r="W3620" i="1"/>
  <c r="U3620" i="1"/>
  <c r="S3620" i="1"/>
  <c r="R3620" i="1"/>
  <c r="Q3620" i="1"/>
  <c r="P3620" i="1"/>
  <c r="O3620" i="1"/>
  <c r="N3620" i="1"/>
  <c r="M3620" i="1"/>
  <c r="L3620" i="1"/>
  <c r="K3620" i="1"/>
  <c r="J3620" i="1"/>
  <c r="AJ3619" i="1"/>
  <c r="AI3619" i="1"/>
  <c r="AG3619" i="1"/>
  <c r="AH3619" i="1" s="1"/>
  <c r="AC3619" i="1"/>
  <c r="Z3619" i="1"/>
  <c r="AD3619" i="1" s="1"/>
  <c r="AE3619" i="1" s="1"/>
  <c r="AF3619" i="1" s="1"/>
  <c r="Y3619" i="1"/>
  <c r="X3619" i="1"/>
  <c r="W3619" i="1"/>
  <c r="U3619" i="1"/>
  <c r="S3619" i="1"/>
  <c r="R3619" i="1"/>
  <c r="Q3619" i="1"/>
  <c r="P3619" i="1"/>
  <c r="O3619" i="1"/>
  <c r="N3619" i="1"/>
  <c r="M3619" i="1"/>
  <c r="L3619" i="1"/>
  <c r="K3619" i="1"/>
  <c r="J3619" i="1"/>
  <c r="AJ3618" i="1"/>
  <c r="AI3618" i="1"/>
  <c r="AG3618" i="1"/>
  <c r="AC3618" i="1"/>
  <c r="X3618" i="1"/>
  <c r="Y3618" i="1" s="1"/>
  <c r="U3618" i="1"/>
  <c r="S3618" i="1"/>
  <c r="R3618" i="1"/>
  <c r="Q3618" i="1"/>
  <c r="P3618" i="1"/>
  <c r="O3618" i="1"/>
  <c r="N3618" i="1"/>
  <c r="M3618" i="1"/>
  <c r="L3618" i="1"/>
  <c r="K3618" i="1"/>
  <c r="J3618" i="1"/>
  <c r="AJ3617" i="1"/>
  <c r="AI3617" i="1" s="1"/>
  <c r="AG3617" i="1"/>
  <c r="AH3617" i="1" s="1"/>
  <c r="AC3617" i="1"/>
  <c r="X3617" i="1"/>
  <c r="Y3617" i="1" s="1"/>
  <c r="Z3617" i="1" s="1"/>
  <c r="AD3617" i="1" s="1"/>
  <c r="U3617" i="1"/>
  <c r="S3617" i="1"/>
  <c r="R3617" i="1"/>
  <c r="Q3617" i="1"/>
  <c r="P3617" i="1"/>
  <c r="O3617" i="1"/>
  <c r="N3617" i="1"/>
  <c r="M3617" i="1"/>
  <c r="L3617" i="1"/>
  <c r="K3617" i="1"/>
  <c r="J3617" i="1"/>
  <c r="AJ3616" i="1"/>
  <c r="AI3616" i="1"/>
  <c r="AH3616" i="1" s="1"/>
  <c r="AG3616" i="1"/>
  <c r="AC3616" i="1"/>
  <c r="X3616" i="1"/>
  <c r="Y3616" i="1" s="1"/>
  <c r="W3616" i="1"/>
  <c r="U3616" i="1"/>
  <c r="S3616" i="1"/>
  <c r="R3616" i="1"/>
  <c r="Q3616" i="1"/>
  <c r="P3616" i="1"/>
  <c r="O3616" i="1"/>
  <c r="N3616" i="1"/>
  <c r="M3616" i="1"/>
  <c r="L3616" i="1"/>
  <c r="K3616" i="1"/>
  <c r="J3616" i="1"/>
  <c r="AJ3615" i="1"/>
  <c r="AI3615" i="1"/>
  <c r="AG3615" i="1"/>
  <c r="AH3615" i="1" s="1"/>
  <c r="AC3615" i="1"/>
  <c r="X3615" i="1"/>
  <c r="Y3615" i="1" s="1"/>
  <c r="W3615" i="1"/>
  <c r="U3615" i="1"/>
  <c r="S3615" i="1"/>
  <c r="R3615" i="1"/>
  <c r="Q3615" i="1"/>
  <c r="P3615" i="1"/>
  <c r="O3615" i="1"/>
  <c r="N3615" i="1"/>
  <c r="M3615" i="1"/>
  <c r="L3615" i="1"/>
  <c r="K3615" i="1"/>
  <c r="J3615" i="1"/>
  <c r="AJ3614" i="1"/>
  <c r="AI3614" i="1" s="1"/>
  <c r="Z3614" i="1" s="1"/>
  <c r="AD3614" i="1" s="1"/>
  <c r="AG3614" i="1"/>
  <c r="AC3614" i="1"/>
  <c r="X3614" i="1"/>
  <c r="Y3614" i="1" s="1"/>
  <c r="U3614" i="1"/>
  <c r="S3614" i="1"/>
  <c r="R3614" i="1"/>
  <c r="Q3614" i="1"/>
  <c r="P3614" i="1"/>
  <c r="O3614" i="1"/>
  <c r="N3614" i="1"/>
  <c r="M3614" i="1"/>
  <c r="L3614" i="1"/>
  <c r="K3614" i="1"/>
  <c r="J3614" i="1"/>
  <c r="AJ3613" i="1"/>
  <c r="AI3613" i="1"/>
  <c r="AH3613" i="1"/>
  <c r="AG3613" i="1"/>
  <c r="AC3613" i="1"/>
  <c r="Y3613" i="1"/>
  <c r="X3613" i="1"/>
  <c r="U3613" i="1"/>
  <c r="S3613" i="1"/>
  <c r="R3613" i="1"/>
  <c r="Q3613" i="1"/>
  <c r="P3613" i="1"/>
  <c r="O3613" i="1"/>
  <c r="N3613" i="1"/>
  <c r="M3613" i="1"/>
  <c r="L3613" i="1"/>
  <c r="K3613" i="1"/>
  <c r="J3613" i="1"/>
  <c r="AJ3612" i="1"/>
  <c r="AI3612" i="1" s="1"/>
  <c r="AG3612" i="1"/>
  <c r="AC3612" i="1"/>
  <c r="AE3612" i="1" s="1"/>
  <c r="AF3612" i="1" s="1"/>
  <c r="Z3612" i="1"/>
  <c r="AD3612" i="1" s="1"/>
  <c r="X3612" i="1"/>
  <c r="Y3612" i="1" s="1"/>
  <c r="U3612" i="1"/>
  <c r="S3612" i="1"/>
  <c r="R3612" i="1"/>
  <c r="Q3612" i="1"/>
  <c r="P3612" i="1"/>
  <c r="O3612" i="1"/>
  <c r="N3612" i="1"/>
  <c r="M3612" i="1"/>
  <c r="L3612" i="1"/>
  <c r="K3612" i="1"/>
  <c r="J3612" i="1"/>
  <c r="AJ3611" i="1"/>
  <c r="AI3611" i="1"/>
  <c r="AH3611" i="1"/>
  <c r="AG3611" i="1"/>
  <c r="AC3611" i="1"/>
  <c r="Y3611" i="1"/>
  <c r="X3611" i="1"/>
  <c r="U3611" i="1"/>
  <c r="S3611" i="1"/>
  <c r="R3611" i="1"/>
  <c r="Q3611" i="1"/>
  <c r="P3611" i="1"/>
  <c r="O3611" i="1"/>
  <c r="N3611" i="1"/>
  <c r="M3611" i="1"/>
  <c r="L3611" i="1"/>
  <c r="K3611" i="1"/>
  <c r="J3611" i="1"/>
  <c r="AJ3610" i="1"/>
  <c r="AI3610" i="1" s="1"/>
  <c r="AG3610" i="1"/>
  <c r="AH3610" i="1" s="1"/>
  <c r="AC3610" i="1"/>
  <c r="X3610" i="1"/>
  <c r="Y3610" i="1" s="1"/>
  <c r="Z3610" i="1" s="1"/>
  <c r="AD3610" i="1" s="1"/>
  <c r="U3610" i="1"/>
  <c r="S3610" i="1"/>
  <c r="R3610" i="1"/>
  <c r="Q3610" i="1"/>
  <c r="P3610" i="1"/>
  <c r="O3610" i="1"/>
  <c r="N3610" i="1"/>
  <c r="M3610" i="1"/>
  <c r="L3610" i="1"/>
  <c r="K3610" i="1"/>
  <c r="J3610" i="1"/>
  <c r="AJ3609" i="1"/>
  <c r="AI3609" i="1"/>
  <c r="AG3609" i="1"/>
  <c r="AC3609" i="1"/>
  <c r="X3609" i="1"/>
  <c r="Y3609" i="1" s="1"/>
  <c r="W3609" i="1"/>
  <c r="U3609" i="1"/>
  <c r="S3609" i="1"/>
  <c r="R3609" i="1"/>
  <c r="Q3609" i="1"/>
  <c r="P3609" i="1"/>
  <c r="O3609" i="1"/>
  <c r="N3609" i="1"/>
  <c r="M3609" i="1"/>
  <c r="L3609" i="1"/>
  <c r="K3609" i="1"/>
  <c r="J3609" i="1"/>
  <c r="AJ3608" i="1"/>
  <c r="AI3608" i="1"/>
  <c r="Z3608" i="1" s="1"/>
  <c r="AG3608" i="1"/>
  <c r="AH3608" i="1" s="1"/>
  <c r="AD3608" i="1"/>
  <c r="AC3608" i="1"/>
  <c r="X3608" i="1"/>
  <c r="Y3608" i="1" s="1"/>
  <c r="W3608" i="1"/>
  <c r="U3608" i="1"/>
  <c r="S3608" i="1"/>
  <c r="R3608" i="1"/>
  <c r="Q3608" i="1"/>
  <c r="P3608" i="1"/>
  <c r="O3608" i="1"/>
  <c r="N3608" i="1"/>
  <c r="M3608" i="1"/>
  <c r="L3608" i="1"/>
  <c r="K3608" i="1"/>
  <c r="J3608" i="1"/>
  <c r="AJ3607" i="1"/>
  <c r="AI3607" i="1" s="1"/>
  <c r="AG3607" i="1"/>
  <c r="AH3607" i="1" s="1"/>
  <c r="AC3607" i="1"/>
  <c r="X3607" i="1"/>
  <c r="Y3607" i="1" s="1"/>
  <c r="Z3607" i="1" s="1"/>
  <c r="AD3607" i="1" s="1"/>
  <c r="W3607" i="1"/>
  <c r="U3607" i="1"/>
  <c r="S3607" i="1"/>
  <c r="R3607" i="1"/>
  <c r="Q3607" i="1"/>
  <c r="P3607" i="1"/>
  <c r="O3607" i="1"/>
  <c r="N3607" i="1"/>
  <c r="M3607" i="1"/>
  <c r="L3607" i="1"/>
  <c r="K3607" i="1"/>
  <c r="J3607" i="1"/>
  <c r="AJ3606" i="1"/>
  <c r="AI3606" i="1" s="1"/>
  <c r="AG3606" i="1"/>
  <c r="AC3606" i="1"/>
  <c r="Y3606" i="1"/>
  <c r="X3606" i="1"/>
  <c r="U3606" i="1"/>
  <c r="S3606" i="1"/>
  <c r="R3606" i="1"/>
  <c r="Q3606" i="1"/>
  <c r="P3606" i="1"/>
  <c r="O3606" i="1"/>
  <c r="N3606" i="1"/>
  <c r="M3606" i="1"/>
  <c r="L3606" i="1"/>
  <c r="K3606" i="1"/>
  <c r="J3606" i="1"/>
  <c r="AJ3605" i="1"/>
  <c r="AI3605" i="1"/>
  <c r="AG3605" i="1"/>
  <c r="AH3605" i="1" s="1"/>
  <c r="AC3605" i="1"/>
  <c r="X3605" i="1"/>
  <c r="Y3605" i="1" s="1"/>
  <c r="U3605" i="1"/>
  <c r="S3605" i="1"/>
  <c r="R3605" i="1"/>
  <c r="Q3605" i="1"/>
  <c r="P3605" i="1"/>
  <c r="O3605" i="1"/>
  <c r="N3605" i="1"/>
  <c r="M3605" i="1"/>
  <c r="L3605" i="1"/>
  <c r="K3605" i="1"/>
  <c r="J3605" i="1"/>
  <c r="AJ3604" i="1"/>
  <c r="AI3604" i="1"/>
  <c r="Z3604" i="1" s="1"/>
  <c r="AD3604" i="1" s="1"/>
  <c r="AE3604" i="1" s="1"/>
  <c r="AF3604" i="1" s="1"/>
  <c r="AG3604" i="1"/>
  <c r="AC3604" i="1"/>
  <c r="Y3604" i="1"/>
  <c r="X3604" i="1"/>
  <c r="U3604" i="1"/>
  <c r="S3604" i="1"/>
  <c r="R3604" i="1"/>
  <c r="Q3604" i="1"/>
  <c r="P3604" i="1"/>
  <c r="O3604" i="1"/>
  <c r="N3604" i="1"/>
  <c r="M3604" i="1"/>
  <c r="L3604" i="1"/>
  <c r="K3604" i="1"/>
  <c r="J3604" i="1"/>
  <c r="AJ3603" i="1"/>
  <c r="AI3603" i="1"/>
  <c r="Z3603" i="1" s="1"/>
  <c r="AD3603" i="1" s="1"/>
  <c r="AH3603" i="1"/>
  <c r="AG3603" i="1"/>
  <c r="AC3603" i="1"/>
  <c r="AE3603" i="1" s="1"/>
  <c r="AF3603" i="1" s="1"/>
  <c r="X3603" i="1"/>
  <c r="Y3603" i="1" s="1"/>
  <c r="U3603" i="1"/>
  <c r="S3603" i="1"/>
  <c r="R3603" i="1"/>
  <c r="Q3603" i="1"/>
  <c r="P3603" i="1"/>
  <c r="O3603" i="1"/>
  <c r="N3603" i="1"/>
  <c r="M3603" i="1"/>
  <c r="L3603" i="1"/>
  <c r="K3603" i="1"/>
  <c r="J3603" i="1"/>
  <c r="AJ3602" i="1"/>
  <c r="AI3602" i="1" s="1"/>
  <c r="AG3602" i="1"/>
  <c r="AC3602" i="1"/>
  <c r="Y3602" i="1"/>
  <c r="X3602" i="1"/>
  <c r="U3602" i="1"/>
  <c r="S3602" i="1"/>
  <c r="R3602" i="1"/>
  <c r="Q3602" i="1"/>
  <c r="P3602" i="1"/>
  <c r="O3602" i="1"/>
  <c r="N3602" i="1"/>
  <c r="M3602" i="1"/>
  <c r="L3602" i="1"/>
  <c r="K3602" i="1"/>
  <c r="J3602" i="1"/>
  <c r="AJ3601" i="1"/>
  <c r="AI3601" i="1"/>
  <c r="AG3601" i="1"/>
  <c r="AH3601" i="1" s="1"/>
  <c r="AC3601" i="1"/>
  <c r="X3601" i="1"/>
  <c r="Y3601" i="1" s="1"/>
  <c r="U3601" i="1"/>
  <c r="S3601" i="1"/>
  <c r="R3601" i="1"/>
  <c r="Q3601" i="1"/>
  <c r="P3601" i="1"/>
  <c r="O3601" i="1"/>
  <c r="N3601" i="1"/>
  <c r="M3601" i="1"/>
  <c r="L3601" i="1"/>
  <c r="K3601" i="1"/>
  <c r="J3601" i="1"/>
  <c r="AJ3600" i="1"/>
  <c r="AI3600" i="1"/>
  <c r="Z3600" i="1" s="1"/>
  <c r="AD3600" i="1" s="1"/>
  <c r="AE3600" i="1" s="1"/>
  <c r="AF3600" i="1" s="1"/>
  <c r="AG3600" i="1"/>
  <c r="AC3600" i="1"/>
  <c r="Y3600" i="1"/>
  <c r="X3600" i="1"/>
  <c r="AJ3599" i="1"/>
  <c r="AI3599" i="1"/>
  <c r="AH3599" i="1" s="1"/>
  <c r="AG3599" i="1"/>
  <c r="AC3599" i="1"/>
  <c r="X3599" i="1"/>
  <c r="Y3599" i="1" s="1"/>
  <c r="U3599" i="1"/>
  <c r="S3599" i="1"/>
  <c r="R3599" i="1"/>
  <c r="Q3599" i="1"/>
  <c r="P3599" i="1"/>
  <c r="O3599" i="1"/>
  <c r="N3599" i="1"/>
  <c r="M3599" i="1"/>
  <c r="L3599" i="1"/>
  <c r="K3599" i="1"/>
  <c r="J3599" i="1"/>
  <c r="H3599" i="1"/>
  <c r="AJ3598" i="1"/>
  <c r="AI3598" i="1"/>
  <c r="AG3598" i="1"/>
  <c r="AH3598" i="1" s="1"/>
  <c r="AC3598" i="1"/>
  <c r="X3598" i="1"/>
  <c r="Y3598" i="1" s="1"/>
  <c r="U3598" i="1"/>
  <c r="S3598" i="1"/>
  <c r="R3598" i="1"/>
  <c r="Q3598" i="1"/>
  <c r="P3598" i="1"/>
  <c r="O3598" i="1"/>
  <c r="N3598" i="1"/>
  <c r="M3598" i="1"/>
  <c r="L3598" i="1"/>
  <c r="K3598" i="1"/>
  <c r="J3598" i="1"/>
  <c r="AJ3597" i="1"/>
  <c r="AI3597" i="1"/>
  <c r="Z3597" i="1" s="1"/>
  <c r="AD3597" i="1" s="1"/>
  <c r="AE3597" i="1" s="1"/>
  <c r="AF3597" i="1" s="1"/>
  <c r="AG3597" i="1"/>
  <c r="AC3597" i="1"/>
  <c r="Y3597" i="1"/>
  <c r="X3597" i="1"/>
  <c r="U3597" i="1"/>
  <c r="S3597" i="1"/>
  <c r="R3597" i="1"/>
  <c r="Q3597" i="1"/>
  <c r="P3597" i="1"/>
  <c r="O3597" i="1"/>
  <c r="N3597" i="1"/>
  <c r="M3597" i="1"/>
  <c r="L3597" i="1"/>
  <c r="K3597" i="1"/>
  <c r="J3597" i="1"/>
  <c r="AJ3596" i="1"/>
  <c r="AI3596" i="1"/>
  <c r="Z3596" i="1" s="1"/>
  <c r="AD3596" i="1" s="1"/>
  <c r="AH3596" i="1"/>
  <c r="AG3596" i="1"/>
  <c r="AC3596" i="1"/>
  <c r="X3596" i="1"/>
  <c r="Y3596" i="1" s="1"/>
  <c r="AJ3595" i="1"/>
  <c r="AI3595" i="1" s="1"/>
  <c r="AG3595" i="1"/>
  <c r="AH3595" i="1" s="1"/>
  <c r="AC3595" i="1"/>
  <c r="X3595" i="1"/>
  <c r="Y3595" i="1" s="1"/>
  <c r="Z3595" i="1" s="1"/>
  <c r="AD3595" i="1" s="1"/>
  <c r="U3595" i="1"/>
  <c r="S3595" i="1"/>
  <c r="R3595" i="1"/>
  <c r="Q3595" i="1"/>
  <c r="P3595" i="1"/>
  <c r="O3595" i="1"/>
  <c r="N3595" i="1"/>
  <c r="M3595" i="1"/>
  <c r="L3595" i="1"/>
  <c r="K3595" i="1"/>
  <c r="J3595" i="1"/>
  <c r="AJ3594" i="1"/>
  <c r="AI3594" i="1"/>
  <c r="AG3594" i="1"/>
  <c r="AC3594" i="1"/>
  <c r="X3594" i="1"/>
  <c r="Y3594" i="1" s="1"/>
  <c r="U3594" i="1"/>
  <c r="S3594" i="1"/>
  <c r="R3594" i="1"/>
  <c r="Q3594" i="1"/>
  <c r="P3594" i="1"/>
  <c r="O3594" i="1"/>
  <c r="N3594" i="1"/>
  <c r="M3594" i="1"/>
  <c r="L3594" i="1"/>
  <c r="K3594" i="1"/>
  <c r="J3594" i="1"/>
  <c r="AJ3593" i="1"/>
  <c r="AI3593" i="1" s="1"/>
  <c r="AG3593" i="1"/>
  <c r="AH3593" i="1" s="1"/>
  <c r="AC3593" i="1"/>
  <c r="X3593" i="1"/>
  <c r="Y3593" i="1" s="1"/>
  <c r="Z3593" i="1" s="1"/>
  <c r="AD3593" i="1" s="1"/>
  <c r="U3593" i="1"/>
  <c r="S3593" i="1"/>
  <c r="R3593" i="1"/>
  <c r="Q3593" i="1"/>
  <c r="P3593" i="1"/>
  <c r="O3593" i="1"/>
  <c r="N3593" i="1"/>
  <c r="M3593" i="1"/>
  <c r="L3593" i="1"/>
  <c r="K3593" i="1"/>
  <c r="J3593" i="1"/>
  <c r="AJ3592" i="1"/>
  <c r="AI3592" i="1"/>
  <c r="AH3592" i="1" s="1"/>
  <c r="AG3592" i="1"/>
  <c r="AC3592" i="1"/>
  <c r="X3592" i="1"/>
  <c r="Y3592" i="1" s="1"/>
  <c r="AJ3591" i="1"/>
  <c r="AI3591" i="1"/>
  <c r="AG3591" i="1"/>
  <c r="AH3591" i="1" s="1"/>
  <c r="AC3591" i="1"/>
  <c r="X3591" i="1"/>
  <c r="Y3591" i="1" s="1"/>
  <c r="AJ3590" i="1"/>
  <c r="AI3590" i="1" s="1"/>
  <c r="Z3590" i="1" s="1"/>
  <c r="AD3590" i="1" s="1"/>
  <c r="AG3590" i="1"/>
  <c r="AC3590" i="1"/>
  <c r="X3590" i="1"/>
  <c r="Y3590" i="1" s="1"/>
  <c r="AJ3589" i="1"/>
  <c r="AI3589" i="1"/>
  <c r="AG3589" i="1"/>
  <c r="AH3589" i="1" s="1"/>
  <c r="AC3589" i="1"/>
  <c r="Z3589" i="1"/>
  <c r="AD3589" i="1" s="1"/>
  <c r="AE3589" i="1" s="1"/>
  <c r="AF3589" i="1" s="1"/>
  <c r="Y3589" i="1"/>
  <c r="X3589" i="1"/>
  <c r="AJ3588" i="1"/>
  <c r="AI3588" i="1"/>
  <c r="AG3588" i="1"/>
  <c r="AC3588" i="1"/>
  <c r="X3588" i="1"/>
  <c r="Y3588" i="1" s="1"/>
  <c r="U3588" i="1"/>
  <c r="S3588" i="1"/>
  <c r="R3588" i="1"/>
  <c r="Q3588" i="1"/>
  <c r="P3588" i="1"/>
  <c r="O3588" i="1"/>
  <c r="N3588" i="1"/>
  <c r="M3588" i="1"/>
  <c r="L3588" i="1"/>
  <c r="K3588" i="1"/>
  <c r="J3588" i="1"/>
  <c r="AJ3587" i="1"/>
  <c r="AI3587" i="1" s="1"/>
  <c r="AG3587" i="1"/>
  <c r="AH3587" i="1" s="1"/>
  <c r="AC3587" i="1"/>
  <c r="X3587" i="1"/>
  <c r="Y3587" i="1" s="1"/>
  <c r="Z3587" i="1" s="1"/>
  <c r="AD3587" i="1" s="1"/>
  <c r="U3587" i="1"/>
  <c r="S3587" i="1"/>
  <c r="R3587" i="1"/>
  <c r="Q3587" i="1"/>
  <c r="P3587" i="1"/>
  <c r="O3587" i="1"/>
  <c r="N3587" i="1"/>
  <c r="M3587" i="1"/>
  <c r="L3587" i="1"/>
  <c r="K3587" i="1"/>
  <c r="J3587" i="1"/>
  <c r="AJ3586" i="1"/>
  <c r="AI3586" i="1"/>
  <c r="AH3586" i="1" s="1"/>
  <c r="AG3586" i="1"/>
  <c r="AC3586" i="1"/>
  <c r="X3586" i="1"/>
  <c r="Y3586" i="1" s="1"/>
  <c r="U3586" i="1"/>
  <c r="S3586" i="1"/>
  <c r="R3586" i="1"/>
  <c r="Q3586" i="1"/>
  <c r="P3586" i="1"/>
  <c r="O3586" i="1"/>
  <c r="N3586" i="1"/>
  <c r="M3586" i="1"/>
  <c r="L3586" i="1"/>
  <c r="K3586" i="1"/>
  <c r="J3586" i="1"/>
  <c r="AJ3585" i="1"/>
  <c r="AI3585" i="1" s="1"/>
  <c r="Z3585" i="1" s="1"/>
  <c r="AD3585" i="1" s="1"/>
  <c r="AG3585" i="1"/>
  <c r="AC3585" i="1"/>
  <c r="X3585" i="1"/>
  <c r="Y3585" i="1" s="1"/>
  <c r="U3585" i="1"/>
  <c r="S3585" i="1"/>
  <c r="R3585" i="1"/>
  <c r="Q3585" i="1"/>
  <c r="P3585" i="1"/>
  <c r="O3585" i="1"/>
  <c r="N3585" i="1"/>
  <c r="M3585" i="1"/>
  <c r="L3585" i="1"/>
  <c r="K3585" i="1"/>
  <c r="J3585" i="1"/>
  <c r="AJ3584" i="1"/>
  <c r="AI3584" i="1"/>
  <c r="AH3584" i="1"/>
  <c r="AG3584" i="1"/>
  <c r="AC3584" i="1"/>
  <c r="Y3584" i="1"/>
  <c r="X3584" i="1"/>
  <c r="U3584" i="1"/>
  <c r="S3584" i="1"/>
  <c r="R3584" i="1"/>
  <c r="Q3584" i="1"/>
  <c r="P3584" i="1"/>
  <c r="O3584" i="1"/>
  <c r="N3584" i="1"/>
  <c r="M3584" i="1"/>
  <c r="L3584" i="1"/>
  <c r="K3584" i="1"/>
  <c r="J3584" i="1"/>
  <c r="AJ3583" i="1"/>
  <c r="AI3583" i="1" s="1"/>
  <c r="AG3583" i="1"/>
  <c r="AC3583" i="1"/>
  <c r="AE3583" i="1" s="1"/>
  <c r="AF3583" i="1" s="1"/>
  <c r="Z3583" i="1"/>
  <c r="AD3583" i="1" s="1"/>
  <c r="X3583" i="1"/>
  <c r="Y3583" i="1" s="1"/>
  <c r="U3583" i="1"/>
  <c r="S3583" i="1"/>
  <c r="R3583" i="1"/>
  <c r="Q3583" i="1"/>
  <c r="P3583" i="1"/>
  <c r="O3583" i="1"/>
  <c r="N3583" i="1"/>
  <c r="M3583" i="1"/>
  <c r="L3583" i="1"/>
  <c r="K3583" i="1"/>
  <c r="J3583" i="1"/>
  <c r="AJ3582" i="1"/>
  <c r="AI3582" i="1"/>
  <c r="AH3582" i="1"/>
  <c r="AG3582" i="1"/>
  <c r="AC3582" i="1"/>
  <c r="Y3582" i="1"/>
  <c r="X3582" i="1"/>
  <c r="U3582" i="1"/>
  <c r="S3582" i="1"/>
  <c r="R3582" i="1"/>
  <c r="Q3582" i="1"/>
  <c r="P3582" i="1"/>
  <c r="O3582" i="1"/>
  <c r="N3582" i="1"/>
  <c r="M3582" i="1"/>
  <c r="L3582" i="1"/>
  <c r="K3582" i="1"/>
  <c r="J3582" i="1"/>
  <c r="AJ3581" i="1"/>
  <c r="AI3581" i="1" s="1"/>
  <c r="AG3581" i="1"/>
  <c r="AH3581" i="1" s="1"/>
  <c r="AC3581" i="1"/>
  <c r="X3581" i="1"/>
  <c r="Y3581" i="1" s="1"/>
  <c r="Z3581" i="1" s="1"/>
  <c r="AD3581" i="1" s="1"/>
  <c r="AJ3580" i="1"/>
  <c r="AI3580" i="1" s="1"/>
  <c r="Z3580" i="1" s="1"/>
  <c r="AD3580" i="1" s="1"/>
  <c r="AE3580" i="1" s="1"/>
  <c r="AF3580" i="1" s="1"/>
  <c r="AG3580" i="1"/>
  <c r="AC3580" i="1"/>
  <c r="Y3580" i="1"/>
  <c r="X3580" i="1"/>
  <c r="AJ3579" i="1"/>
  <c r="AI3579" i="1"/>
  <c r="AH3579" i="1"/>
  <c r="AG3579" i="1"/>
  <c r="AC3579" i="1"/>
  <c r="Y3579" i="1"/>
  <c r="X3579" i="1"/>
  <c r="AJ3578" i="1"/>
  <c r="AI3578" i="1"/>
  <c r="AH3578" i="1"/>
  <c r="AG3578" i="1"/>
  <c r="AC3578" i="1"/>
  <c r="X3578" i="1"/>
  <c r="Y3578" i="1" s="1"/>
  <c r="AJ3577" i="1"/>
  <c r="AI3577" i="1" s="1"/>
  <c r="AG3577" i="1"/>
  <c r="AC3577" i="1"/>
  <c r="AE3577" i="1" s="1"/>
  <c r="AF3577" i="1" s="1"/>
  <c r="Z3577" i="1"/>
  <c r="AD3577" i="1" s="1"/>
  <c r="X3577" i="1"/>
  <c r="Y3577" i="1" s="1"/>
  <c r="W3577" i="1"/>
  <c r="U3577" i="1"/>
  <c r="S3577" i="1"/>
  <c r="R3577" i="1"/>
  <c r="Q3577" i="1"/>
  <c r="P3577" i="1"/>
  <c r="O3577" i="1"/>
  <c r="N3577" i="1"/>
  <c r="M3577" i="1"/>
  <c r="L3577" i="1"/>
  <c r="K3577" i="1"/>
  <c r="J3577" i="1"/>
  <c r="AJ3576" i="1"/>
  <c r="AI3576" i="1"/>
  <c r="Z3576" i="1" s="1"/>
  <c r="AD3576" i="1" s="1"/>
  <c r="AE3576" i="1" s="1"/>
  <c r="AF3576" i="1" s="1"/>
  <c r="AG3576" i="1"/>
  <c r="AC3576" i="1"/>
  <c r="Y3576" i="1"/>
  <c r="X3576" i="1"/>
  <c r="W3576" i="1"/>
  <c r="U3576" i="1"/>
  <c r="S3576" i="1"/>
  <c r="R3576" i="1"/>
  <c r="Q3576" i="1"/>
  <c r="P3576" i="1"/>
  <c r="O3576" i="1"/>
  <c r="N3576" i="1"/>
  <c r="M3576" i="1"/>
  <c r="L3576" i="1"/>
  <c r="K3576" i="1"/>
  <c r="J3576" i="1"/>
  <c r="AJ3575" i="1"/>
  <c r="AI3575" i="1"/>
  <c r="AH3575" i="1" s="1"/>
  <c r="AG3575" i="1"/>
  <c r="AC3575" i="1"/>
  <c r="X3575" i="1"/>
  <c r="Y3575" i="1" s="1"/>
  <c r="W3575" i="1"/>
  <c r="U3575" i="1"/>
  <c r="S3575" i="1"/>
  <c r="R3575" i="1"/>
  <c r="Q3575" i="1"/>
  <c r="P3575" i="1"/>
  <c r="O3575" i="1"/>
  <c r="N3575" i="1"/>
  <c r="M3575" i="1"/>
  <c r="L3575" i="1"/>
  <c r="K3575" i="1"/>
  <c r="J3575" i="1"/>
  <c r="AJ3574" i="1"/>
  <c r="AI3574" i="1"/>
  <c r="AG3574" i="1"/>
  <c r="AH3574" i="1" s="1"/>
  <c r="AC3574" i="1"/>
  <c r="X3574" i="1"/>
  <c r="Y3574" i="1" s="1"/>
  <c r="W3574" i="1"/>
  <c r="U3574" i="1"/>
  <c r="S3574" i="1"/>
  <c r="R3574" i="1"/>
  <c r="Q3574" i="1"/>
  <c r="P3574" i="1"/>
  <c r="O3574" i="1"/>
  <c r="N3574" i="1"/>
  <c r="M3574" i="1"/>
  <c r="L3574" i="1"/>
  <c r="K3574" i="1"/>
  <c r="J3574" i="1"/>
  <c r="Z3573" i="1"/>
  <c r="X3573" i="1"/>
  <c r="Y3573" i="1" s="1"/>
  <c r="Y3572" i="1"/>
  <c r="Z3572" i="1" s="1"/>
  <c r="X3572" i="1"/>
  <c r="AJ3571" i="1"/>
  <c r="AI3571" i="1"/>
  <c r="AH3571" i="1"/>
  <c r="AG3571" i="1"/>
  <c r="AE3571" i="1"/>
  <c r="AF3571" i="1" s="1"/>
  <c r="AD3571" i="1"/>
  <c r="AC3571" i="1"/>
  <c r="Z3571" i="1"/>
  <c r="Y3571" i="1"/>
  <c r="X3571" i="1"/>
  <c r="U3571" i="1"/>
  <c r="S3571" i="1"/>
  <c r="R3571" i="1"/>
  <c r="Q3571" i="1"/>
  <c r="P3571" i="1"/>
  <c r="O3571" i="1"/>
  <c r="N3571" i="1"/>
  <c r="M3571" i="1"/>
  <c r="L3571" i="1"/>
  <c r="K3571" i="1"/>
  <c r="J3571" i="1"/>
  <c r="AJ3570" i="1"/>
  <c r="AI3570" i="1" s="1"/>
  <c r="AG3570" i="1"/>
  <c r="AH3570" i="1" s="1"/>
  <c r="AC3570" i="1"/>
  <c r="X3570" i="1"/>
  <c r="Y3570" i="1" s="1"/>
  <c r="Z3570" i="1" s="1"/>
  <c r="AD3570" i="1" s="1"/>
  <c r="U3570" i="1"/>
  <c r="S3570" i="1"/>
  <c r="R3570" i="1"/>
  <c r="Q3570" i="1"/>
  <c r="P3570" i="1"/>
  <c r="O3570" i="1"/>
  <c r="N3570" i="1"/>
  <c r="M3570" i="1"/>
  <c r="L3570" i="1"/>
  <c r="K3570" i="1"/>
  <c r="J3570" i="1"/>
  <c r="X3569" i="1"/>
  <c r="Y3569" i="1" s="1"/>
  <c r="Z3569" i="1" s="1"/>
  <c r="X3568" i="1"/>
  <c r="Y3568" i="1" s="1"/>
  <c r="Z3568" i="1" s="1"/>
  <c r="AJ3567" i="1"/>
  <c r="AI3567" i="1" s="1"/>
  <c r="AG3567" i="1"/>
  <c r="AH3567" i="1" s="1"/>
  <c r="AC3567" i="1"/>
  <c r="X3567" i="1"/>
  <c r="Y3567" i="1" s="1"/>
  <c r="Z3567" i="1" s="1"/>
  <c r="AD3567" i="1" s="1"/>
  <c r="U3567" i="1"/>
  <c r="S3567" i="1"/>
  <c r="R3567" i="1"/>
  <c r="Q3567" i="1"/>
  <c r="P3567" i="1"/>
  <c r="O3567" i="1"/>
  <c r="N3567" i="1"/>
  <c r="M3567" i="1"/>
  <c r="L3567" i="1"/>
  <c r="K3567" i="1"/>
  <c r="J3567" i="1"/>
  <c r="AJ3566" i="1"/>
  <c r="AI3566" i="1"/>
  <c r="AG3566" i="1"/>
  <c r="AC3566" i="1"/>
  <c r="X3566" i="1"/>
  <c r="Y3566" i="1" s="1"/>
  <c r="U3566" i="1"/>
  <c r="S3566" i="1"/>
  <c r="R3566" i="1"/>
  <c r="Q3566" i="1"/>
  <c r="P3566" i="1"/>
  <c r="O3566" i="1"/>
  <c r="N3566" i="1"/>
  <c r="M3566" i="1"/>
  <c r="L3566" i="1"/>
  <c r="K3566" i="1"/>
  <c r="J3566" i="1"/>
  <c r="AJ3565" i="1"/>
  <c r="AI3565" i="1" s="1"/>
  <c r="AG3565" i="1"/>
  <c r="AH3565" i="1" s="1"/>
  <c r="AC3565" i="1"/>
  <c r="X3565" i="1"/>
  <c r="Y3565" i="1" s="1"/>
  <c r="Z3565" i="1" s="1"/>
  <c r="AD3565" i="1" s="1"/>
  <c r="W3565" i="1"/>
  <c r="U3565" i="1"/>
  <c r="S3565" i="1"/>
  <c r="R3565" i="1"/>
  <c r="Q3565" i="1"/>
  <c r="P3565" i="1"/>
  <c r="O3565" i="1"/>
  <c r="N3565" i="1"/>
  <c r="M3565" i="1"/>
  <c r="L3565" i="1"/>
  <c r="K3565" i="1"/>
  <c r="J3565" i="1"/>
  <c r="AJ3564" i="1"/>
  <c r="AI3564" i="1" s="1"/>
  <c r="AG3564" i="1"/>
  <c r="AC3564" i="1"/>
  <c r="Y3564" i="1"/>
  <c r="X3564" i="1"/>
  <c r="W3564" i="1"/>
  <c r="U3564" i="1"/>
  <c r="S3564" i="1"/>
  <c r="R3564" i="1"/>
  <c r="Q3564" i="1"/>
  <c r="P3564" i="1"/>
  <c r="O3564" i="1"/>
  <c r="N3564" i="1"/>
  <c r="M3564" i="1"/>
  <c r="L3564" i="1"/>
  <c r="K3564" i="1"/>
  <c r="J3564" i="1"/>
  <c r="AJ3563" i="1"/>
  <c r="AI3563" i="1"/>
  <c r="AH3563" i="1"/>
  <c r="AG3563" i="1"/>
  <c r="AC3563" i="1"/>
  <c r="Y3563" i="1"/>
  <c r="X3563" i="1"/>
  <c r="W3563" i="1"/>
  <c r="U3563" i="1"/>
  <c r="S3563" i="1"/>
  <c r="R3563" i="1"/>
  <c r="Q3563" i="1"/>
  <c r="P3563" i="1"/>
  <c r="O3563" i="1"/>
  <c r="N3563" i="1"/>
  <c r="M3563" i="1"/>
  <c r="L3563" i="1"/>
  <c r="K3563" i="1"/>
  <c r="J3563" i="1"/>
  <c r="AJ3562" i="1"/>
  <c r="AI3562" i="1"/>
  <c r="Z3562" i="1" s="1"/>
  <c r="AD3562" i="1" s="1"/>
  <c r="AH3562" i="1"/>
  <c r="AG3562" i="1"/>
  <c r="AC3562" i="1"/>
  <c r="X3562" i="1"/>
  <c r="Y3562" i="1" s="1"/>
  <c r="W3562" i="1"/>
  <c r="U3562" i="1"/>
  <c r="S3562" i="1"/>
  <c r="R3562" i="1"/>
  <c r="Q3562" i="1"/>
  <c r="P3562" i="1"/>
  <c r="O3562" i="1"/>
  <c r="N3562" i="1"/>
  <c r="M3562" i="1"/>
  <c r="L3562" i="1"/>
  <c r="K3562" i="1"/>
  <c r="J3562" i="1"/>
  <c r="AJ3561" i="1"/>
  <c r="AI3561" i="1" s="1"/>
  <c r="AG3561" i="1"/>
  <c r="AH3561" i="1" s="1"/>
  <c r="AC3561" i="1"/>
  <c r="X3561" i="1"/>
  <c r="Y3561" i="1" s="1"/>
  <c r="Z3561" i="1" s="1"/>
  <c r="AD3561" i="1" s="1"/>
  <c r="W3561" i="1"/>
  <c r="U3561" i="1"/>
  <c r="S3561" i="1"/>
  <c r="R3561" i="1"/>
  <c r="Q3561" i="1"/>
  <c r="P3561" i="1"/>
  <c r="O3561" i="1"/>
  <c r="N3561" i="1"/>
  <c r="M3561" i="1"/>
  <c r="L3561" i="1"/>
  <c r="K3561" i="1"/>
  <c r="J3561" i="1"/>
  <c r="AJ3560" i="1"/>
  <c r="AI3560" i="1" s="1"/>
  <c r="Z3560" i="1" s="1"/>
  <c r="AD3560" i="1" s="1"/>
  <c r="AG3560" i="1"/>
  <c r="AE3560" i="1"/>
  <c r="AF3560" i="1" s="1"/>
  <c r="AC3560" i="1"/>
  <c r="Y3560" i="1"/>
  <c r="X3560" i="1"/>
  <c r="W3560" i="1"/>
  <c r="U3560" i="1"/>
  <c r="S3560" i="1"/>
  <c r="R3560" i="1"/>
  <c r="Q3560" i="1"/>
  <c r="P3560" i="1"/>
  <c r="O3560" i="1"/>
  <c r="N3560" i="1"/>
  <c r="M3560" i="1"/>
  <c r="L3560" i="1"/>
  <c r="K3560" i="1"/>
  <c r="J3560" i="1"/>
  <c r="AJ3559" i="1"/>
  <c r="AI3559" i="1"/>
  <c r="AH3559" i="1"/>
  <c r="AG3559" i="1"/>
  <c r="AC3559" i="1"/>
  <c r="Y3559" i="1"/>
  <c r="X3559" i="1"/>
  <c r="U3559" i="1"/>
  <c r="S3559" i="1"/>
  <c r="R3559" i="1"/>
  <c r="Q3559" i="1"/>
  <c r="P3559" i="1"/>
  <c r="O3559" i="1"/>
  <c r="N3559" i="1"/>
  <c r="M3559" i="1"/>
  <c r="L3559" i="1"/>
  <c r="K3559" i="1"/>
  <c r="J3559" i="1"/>
  <c r="AJ3558" i="1"/>
  <c r="AI3558" i="1" s="1"/>
  <c r="AG3558" i="1"/>
  <c r="AH3558" i="1" s="1"/>
  <c r="AC3558" i="1"/>
  <c r="X3558" i="1"/>
  <c r="Y3558" i="1" s="1"/>
  <c r="U3558" i="1"/>
  <c r="S3558" i="1"/>
  <c r="R3558" i="1"/>
  <c r="Q3558" i="1"/>
  <c r="P3558" i="1"/>
  <c r="O3558" i="1"/>
  <c r="N3558" i="1"/>
  <c r="M3558" i="1"/>
  <c r="L3558" i="1"/>
  <c r="K3558" i="1"/>
  <c r="J3558" i="1"/>
  <c r="AJ3557" i="1"/>
  <c r="AI3557" i="1" s="1"/>
  <c r="AH3557" i="1" s="1"/>
  <c r="AG3557" i="1"/>
  <c r="AF3557" i="1"/>
  <c r="AC3557" i="1"/>
  <c r="Z3557" i="1"/>
  <c r="AD3557" i="1" s="1"/>
  <c r="AE3557" i="1" s="1"/>
  <c r="Y3557" i="1"/>
  <c r="X3557" i="1"/>
  <c r="U3557" i="1"/>
  <c r="S3557" i="1"/>
  <c r="R3557" i="1"/>
  <c r="Q3557" i="1"/>
  <c r="P3557" i="1"/>
  <c r="O3557" i="1"/>
  <c r="N3557" i="1"/>
  <c r="M3557" i="1"/>
  <c r="L3557" i="1"/>
  <c r="K3557" i="1"/>
  <c r="J3557" i="1"/>
  <c r="AJ3556" i="1"/>
  <c r="AI3556" i="1" s="1"/>
  <c r="AG3556" i="1"/>
  <c r="AH3556" i="1" s="1"/>
  <c r="AC3556" i="1"/>
  <c r="Z3556" i="1"/>
  <c r="AD3556" i="1" s="1"/>
  <c r="X3556" i="1"/>
  <c r="Y3556" i="1" s="1"/>
  <c r="W3556" i="1"/>
  <c r="U3556" i="1"/>
  <c r="S3556" i="1"/>
  <c r="R3556" i="1"/>
  <c r="Q3556" i="1"/>
  <c r="P3556" i="1"/>
  <c r="O3556" i="1"/>
  <c r="N3556" i="1"/>
  <c r="M3556" i="1"/>
  <c r="L3556" i="1"/>
  <c r="K3556" i="1"/>
  <c r="J3556" i="1"/>
  <c r="AJ3555" i="1"/>
  <c r="AI3555" i="1"/>
  <c r="AG3555" i="1"/>
  <c r="AH3555" i="1" s="1"/>
  <c r="AC3555" i="1"/>
  <c r="AE3555" i="1" s="1"/>
  <c r="AF3555" i="1" s="1"/>
  <c r="Z3555" i="1"/>
  <c r="AD3555" i="1" s="1"/>
  <c r="Y3555" i="1"/>
  <c r="X3555" i="1"/>
  <c r="W3555" i="1"/>
  <c r="U3555" i="1"/>
  <c r="S3555" i="1"/>
  <c r="R3555" i="1"/>
  <c r="Q3555" i="1"/>
  <c r="P3555" i="1"/>
  <c r="O3555" i="1"/>
  <c r="N3555" i="1"/>
  <c r="M3555" i="1"/>
  <c r="L3555" i="1"/>
  <c r="K3555" i="1"/>
  <c r="J3555" i="1"/>
  <c r="AJ3554" i="1"/>
  <c r="AI3554" i="1"/>
  <c r="AG3554" i="1"/>
  <c r="AC3554" i="1"/>
  <c r="Y3554" i="1"/>
  <c r="X3554" i="1"/>
  <c r="U3554" i="1"/>
  <c r="S3554" i="1"/>
  <c r="R3554" i="1"/>
  <c r="Q3554" i="1"/>
  <c r="P3554" i="1"/>
  <c r="O3554" i="1"/>
  <c r="N3554" i="1"/>
  <c r="M3554" i="1"/>
  <c r="L3554" i="1"/>
  <c r="K3554" i="1"/>
  <c r="J3554" i="1"/>
  <c r="AJ3553" i="1"/>
  <c r="AI3553" i="1" s="1"/>
  <c r="AG3553" i="1"/>
  <c r="AH3553" i="1" s="1"/>
  <c r="AC3553" i="1"/>
  <c r="X3553" i="1"/>
  <c r="Y3553" i="1" s="1"/>
  <c r="U3553" i="1"/>
  <c r="S3553" i="1"/>
  <c r="R3553" i="1"/>
  <c r="Q3553" i="1"/>
  <c r="P3553" i="1"/>
  <c r="O3553" i="1"/>
  <c r="N3553" i="1"/>
  <c r="M3553" i="1"/>
  <c r="L3553" i="1"/>
  <c r="K3553" i="1"/>
  <c r="J3553" i="1"/>
  <c r="AJ3552" i="1"/>
  <c r="AI3552" i="1" s="1"/>
  <c r="AH3552" i="1" s="1"/>
  <c r="AG3552" i="1"/>
  <c r="AF3552" i="1"/>
  <c r="AC3552" i="1"/>
  <c r="Z3552" i="1"/>
  <c r="AD3552" i="1" s="1"/>
  <c r="AE3552" i="1" s="1"/>
  <c r="Y3552" i="1"/>
  <c r="X3552" i="1"/>
  <c r="U3552" i="1"/>
  <c r="S3552" i="1"/>
  <c r="R3552" i="1"/>
  <c r="Q3552" i="1"/>
  <c r="P3552" i="1"/>
  <c r="O3552" i="1"/>
  <c r="N3552" i="1"/>
  <c r="M3552" i="1"/>
  <c r="L3552" i="1"/>
  <c r="K3552" i="1"/>
  <c r="J3552" i="1"/>
  <c r="AJ3551" i="1"/>
  <c r="AI3551" i="1" s="1"/>
  <c r="AG3551" i="1"/>
  <c r="AH3551" i="1" s="1"/>
  <c r="AC3551" i="1"/>
  <c r="Z3551" i="1"/>
  <c r="AD3551" i="1" s="1"/>
  <c r="X3551" i="1"/>
  <c r="Y3551" i="1" s="1"/>
  <c r="U3551" i="1"/>
  <c r="S3551" i="1"/>
  <c r="R3551" i="1"/>
  <c r="Q3551" i="1"/>
  <c r="P3551" i="1"/>
  <c r="O3551" i="1"/>
  <c r="N3551" i="1"/>
  <c r="M3551" i="1"/>
  <c r="L3551" i="1"/>
  <c r="K3551" i="1"/>
  <c r="J3551" i="1"/>
  <c r="AJ3550" i="1"/>
  <c r="AI3550" i="1" s="1"/>
  <c r="AG3550" i="1"/>
  <c r="AC3550" i="1"/>
  <c r="X3550" i="1"/>
  <c r="Y3550" i="1" s="1"/>
  <c r="W3550" i="1"/>
  <c r="U3550" i="1"/>
  <c r="S3550" i="1"/>
  <c r="R3550" i="1"/>
  <c r="Q3550" i="1"/>
  <c r="P3550" i="1"/>
  <c r="O3550" i="1"/>
  <c r="N3550" i="1"/>
  <c r="M3550" i="1"/>
  <c r="L3550" i="1"/>
  <c r="K3550" i="1"/>
  <c r="J3550" i="1"/>
  <c r="AJ3549" i="1"/>
  <c r="AI3549" i="1"/>
  <c r="AG3549" i="1"/>
  <c r="AH3549" i="1" s="1"/>
  <c r="AC3549" i="1"/>
  <c r="X3549" i="1"/>
  <c r="Y3549" i="1" s="1"/>
  <c r="U3549" i="1"/>
  <c r="S3549" i="1"/>
  <c r="R3549" i="1"/>
  <c r="Q3549" i="1"/>
  <c r="P3549" i="1"/>
  <c r="O3549" i="1"/>
  <c r="N3549" i="1"/>
  <c r="M3549" i="1"/>
  <c r="L3549" i="1"/>
  <c r="K3549" i="1"/>
  <c r="J3549" i="1"/>
  <c r="AJ3548" i="1"/>
  <c r="AI3548" i="1" s="1"/>
  <c r="Z3548" i="1" s="1"/>
  <c r="AD3548" i="1" s="1"/>
  <c r="AE3548" i="1" s="1"/>
  <c r="AF3548" i="1" s="1"/>
  <c r="AG3548" i="1"/>
  <c r="AC3548" i="1"/>
  <c r="Y3548" i="1"/>
  <c r="X3548" i="1"/>
  <c r="U3548" i="1"/>
  <c r="S3548" i="1"/>
  <c r="R3548" i="1"/>
  <c r="Q3548" i="1"/>
  <c r="P3548" i="1"/>
  <c r="O3548" i="1"/>
  <c r="N3548" i="1"/>
  <c r="M3548" i="1"/>
  <c r="L3548" i="1"/>
  <c r="K3548" i="1"/>
  <c r="J3548" i="1"/>
  <c r="AJ3547" i="1"/>
  <c r="AI3547" i="1"/>
  <c r="AG3547" i="1"/>
  <c r="AH3547" i="1" s="1"/>
  <c r="AC3547" i="1"/>
  <c r="X3547" i="1"/>
  <c r="Y3547" i="1" s="1"/>
  <c r="U3547" i="1"/>
  <c r="S3547" i="1"/>
  <c r="R3547" i="1"/>
  <c r="Q3547" i="1"/>
  <c r="P3547" i="1"/>
  <c r="O3547" i="1"/>
  <c r="N3547" i="1"/>
  <c r="M3547" i="1"/>
  <c r="L3547" i="1"/>
  <c r="K3547" i="1"/>
  <c r="J3547" i="1"/>
  <c r="AJ3546" i="1"/>
  <c r="AI3546" i="1" s="1"/>
  <c r="Z3546" i="1" s="1"/>
  <c r="AD3546" i="1" s="1"/>
  <c r="AG3546" i="1"/>
  <c r="AE3546" i="1"/>
  <c r="AF3546" i="1" s="1"/>
  <c r="AC3546" i="1"/>
  <c r="Y3546" i="1"/>
  <c r="X3546" i="1"/>
  <c r="U3546" i="1"/>
  <c r="S3546" i="1"/>
  <c r="R3546" i="1"/>
  <c r="Q3546" i="1"/>
  <c r="P3546" i="1"/>
  <c r="O3546" i="1"/>
  <c r="N3546" i="1"/>
  <c r="M3546" i="1"/>
  <c r="L3546" i="1"/>
  <c r="K3546" i="1"/>
  <c r="J3546" i="1"/>
  <c r="AJ3545" i="1"/>
  <c r="AI3545" i="1"/>
  <c r="AG3545" i="1"/>
  <c r="AH3545" i="1" s="1"/>
  <c r="AC3545" i="1"/>
  <c r="X3545" i="1"/>
  <c r="Y3545" i="1" s="1"/>
  <c r="U3545" i="1"/>
  <c r="S3545" i="1"/>
  <c r="R3545" i="1"/>
  <c r="Q3545" i="1"/>
  <c r="P3545" i="1"/>
  <c r="O3545" i="1"/>
  <c r="N3545" i="1"/>
  <c r="M3545" i="1"/>
  <c r="L3545" i="1"/>
  <c r="K3545" i="1"/>
  <c r="J3545" i="1"/>
  <c r="AJ3544" i="1"/>
  <c r="AI3544" i="1" s="1"/>
  <c r="Z3544" i="1" s="1"/>
  <c r="AD3544" i="1" s="1"/>
  <c r="AE3544" i="1" s="1"/>
  <c r="AF3544" i="1" s="1"/>
  <c r="AG3544" i="1"/>
  <c r="AC3544" i="1"/>
  <c r="Y3544" i="1"/>
  <c r="X3544" i="1"/>
  <c r="U3544" i="1"/>
  <c r="S3544" i="1"/>
  <c r="R3544" i="1"/>
  <c r="Q3544" i="1"/>
  <c r="P3544" i="1"/>
  <c r="O3544" i="1"/>
  <c r="N3544" i="1"/>
  <c r="M3544" i="1"/>
  <c r="L3544" i="1"/>
  <c r="K3544" i="1"/>
  <c r="J3544" i="1"/>
  <c r="AJ3543" i="1"/>
  <c r="AI3543" i="1"/>
  <c r="AG3543" i="1"/>
  <c r="AH3543" i="1" s="1"/>
  <c r="AC3543" i="1"/>
  <c r="X3543" i="1"/>
  <c r="Y3543" i="1" s="1"/>
  <c r="AJ3542" i="1"/>
  <c r="AI3542" i="1" s="1"/>
  <c r="AG3542" i="1"/>
  <c r="AH3542" i="1" s="1"/>
  <c r="AC3542" i="1"/>
  <c r="X3542" i="1"/>
  <c r="Y3542" i="1" s="1"/>
  <c r="AJ3541" i="1"/>
  <c r="AI3541" i="1" s="1"/>
  <c r="AG3541" i="1"/>
  <c r="AC3541" i="1"/>
  <c r="Y3541" i="1"/>
  <c r="X3541" i="1"/>
  <c r="AJ3540" i="1"/>
  <c r="AI3540" i="1"/>
  <c r="AH3540" i="1"/>
  <c r="AG3540" i="1"/>
  <c r="AC3540" i="1"/>
  <c r="X3540" i="1"/>
  <c r="Y3540" i="1" s="1"/>
  <c r="AJ3539" i="1"/>
  <c r="AI3539" i="1"/>
  <c r="AG3539" i="1"/>
  <c r="AH3539" i="1" s="1"/>
  <c r="AC3539" i="1"/>
  <c r="Y3539" i="1"/>
  <c r="X3539" i="1"/>
  <c r="W3539" i="1"/>
  <c r="U3539" i="1"/>
  <c r="S3539" i="1"/>
  <c r="R3539" i="1"/>
  <c r="Q3539" i="1"/>
  <c r="P3539" i="1"/>
  <c r="O3539" i="1"/>
  <c r="N3539" i="1"/>
  <c r="M3539" i="1"/>
  <c r="L3539" i="1"/>
  <c r="K3539" i="1"/>
  <c r="J3539" i="1"/>
  <c r="AJ3538" i="1"/>
  <c r="AI3538" i="1" s="1"/>
  <c r="AG3538" i="1"/>
  <c r="AH3538" i="1" s="1"/>
  <c r="AC3538" i="1"/>
  <c r="Z3538" i="1"/>
  <c r="AD3538" i="1" s="1"/>
  <c r="X3538" i="1"/>
  <c r="Y3538" i="1" s="1"/>
  <c r="U3538" i="1"/>
  <c r="S3538" i="1"/>
  <c r="R3538" i="1"/>
  <c r="Q3538" i="1"/>
  <c r="P3538" i="1"/>
  <c r="O3538" i="1"/>
  <c r="N3538" i="1"/>
  <c r="M3538" i="1"/>
  <c r="L3538" i="1"/>
  <c r="K3538" i="1"/>
  <c r="J3538" i="1"/>
  <c r="AJ3537" i="1"/>
  <c r="AI3537" i="1" s="1"/>
  <c r="AG3537" i="1"/>
  <c r="AC3537" i="1"/>
  <c r="X3537" i="1"/>
  <c r="Y3537" i="1" s="1"/>
  <c r="U3537" i="1"/>
  <c r="S3537" i="1"/>
  <c r="R3537" i="1"/>
  <c r="Q3537" i="1"/>
  <c r="P3537" i="1"/>
  <c r="O3537" i="1"/>
  <c r="N3537" i="1"/>
  <c r="M3537" i="1"/>
  <c r="L3537" i="1"/>
  <c r="K3537" i="1"/>
  <c r="J3537" i="1"/>
  <c r="AJ3536" i="1"/>
  <c r="AI3536" i="1" s="1"/>
  <c r="AH3536" i="1"/>
  <c r="AG3536" i="1"/>
  <c r="AC3536" i="1"/>
  <c r="Z3536" i="1"/>
  <c r="AD3536" i="1" s="1"/>
  <c r="X3536" i="1"/>
  <c r="Y3536" i="1" s="1"/>
  <c r="U3536" i="1"/>
  <c r="S3536" i="1"/>
  <c r="R3536" i="1"/>
  <c r="Q3536" i="1"/>
  <c r="P3536" i="1"/>
  <c r="O3536" i="1"/>
  <c r="N3536" i="1"/>
  <c r="M3536" i="1"/>
  <c r="L3536" i="1"/>
  <c r="K3536" i="1"/>
  <c r="J3536" i="1"/>
  <c r="AJ3535" i="1"/>
  <c r="AI3535" i="1"/>
  <c r="Z3535" i="1" s="1"/>
  <c r="AH3535" i="1"/>
  <c r="AG3535" i="1"/>
  <c r="AD3535" i="1"/>
  <c r="AE3535" i="1" s="1"/>
  <c r="AF3535" i="1" s="1"/>
  <c r="AC3535" i="1"/>
  <c r="X3535" i="1"/>
  <c r="Y3535" i="1" s="1"/>
  <c r="U3535" i="1"/>
  <c r="S3535" i="1"/>
  <c r="R3535" i="1"/>
  <c r="Q3535" i="1"/>
  <c r="P3535" i="1"/>
  <c r="O3535" i="1"/>
  <c r="N3535" i="1"/>
  <c r="M3535" i="1"/>
  <c r="L3535" i="1"/>
  <c r="K3535" i="1"/>
  <c r="J3535" i="1"/>
  <c r="AJ3534" i="1"/>
  <c r="AI3534" i="1" s="1"/>
  <c r="AG3534" i="1"/>
  <c r="AC3534" i="1"/>
  <c r="X3534" i="1"/>
  <c r="Y3534" i="1" s="1"/>
  <c r="U3534" i="1"/>
  <c r="S3534" i="1"/>
  <c r="R3534" i="1"/>
  <c r="Q3534" i="1"/>
  <c r="P3534" i="1"/>
  <c r="O3534" i="1"/>
  <c r="N3534" i="1"/>
  <c r="M3534" i="1"/>
  <c r="L3534" i="1"/>
  <c r="K3534" i="1"/>
  <c r="J3534" i="1"/>
  <c r="AJ3533" i="1"/>
  <c r="AI3533" i="1"/>
  <c r="AG3533" i="1"/>
  <c r="AC3533" i="1"/>
  <c r="Y3533" i="1"/>
  <c r="X3533" i="1"/>
  <c r="U3533" i="1"/>
  <c r="S3533" i="1"/>
  <c r="R3533" i="1"/>
  <c r="Q3533" i="1"/>
  <c r="P3533" i="1"/>
  <c r="O3533" i="1"/>
  <c r="N3533" i="1"/>
  <c r="M3533" i="1"/>
  <c r="L3533" i="1"/>
  <c r="K3533" i="1"/>
  <c r="J3533" i="1"/>
  <c r="AJ3532" i="1"/>
  <c r="AI3532" i="1" s="1"/>
  <c r="AG3532" i="1"/>
  <c r="AH3532" i="1" s="1"/>
  <c r="AC3532" i="1"/>
  <c r="X3532" i="1"/>
  <c r="Y3532" i="1" s="1"/>
  <c r="U3532" i="1"/>
  <c r="S3532" i="1"/>
  <c r="R3532" i="1"/>
  <c r="Q3532" i="1"/>
  <c r="P3532" i="1"/>
  <c r="O3532" i="1"/>
  <c r="N3532" i="1"/>
  <c r="M3532" i="1"/>
  <c r="L3532" i="1"/>
  <c r="K3532" i="1"/>
  <c r="J3532" i="1"/>
  <c r="AJ3531" i="1"/>
  <c r="AI3531" i="1" s="1"/>
  <c r="AH3531" i="1" s="1"/>
  <c r="AG3531" i="1"/>
  <c r="AC3531" i="1"/>
  <c r="Z3531" i="1"/>
  <c r="AD3531" i="1" s="1"/>
  <c r="AE3531" i="1" s="1"/>
  <c r="AF3531" i="1" s="1"/>
  <c r="Y3531" i="1"/>
  <c r="X3531" i="1"/>
  <c r="U3531" i="1"/>
  <c r="S3531" i="1"/>
  <c r="R3531" i="1"/>
  <c r="Q3531" i="1"/>
  <c r="P3531" i="1"/>
  <c r="O3531" i="1"/>
  <c r="N3531" i="1"/>
  <c r="M3531" i="1"/>
  <c r="L3531" i="1"/>
  <c r="K3531" i="1"/>
  <c r="J3531" i="1"/>
  <c r="AJ3530" i="1"/>
  <c r="AI3530" i="1" s="1"/>
  <c r="AG3530" i="1"/>
  <c r="AH3530" i="1" s="1"/>
  <c r="AC3530" i="1"/>
  <c r="Z3530" i="1"/>
  <c r="AD3530" i="1" s="1"/>
  <c r="X3530" i="1"/>
  <c r="Y3530" i="1" s="1"/>
  <c r="U3530" i="1"/>
  <c r="S3530" i="1"/>
  <c r="R3530" i="1"/>
  <c r="Q3530" i="1"/>
  <c r="P3530" i="1"/>
  <c r="O3530" i="1"/>
  <c r="N3530" i="1"/>
  <c r="M3530" i="1"/>
  <c r="L3530" i="1"/>
  <c r="K3530" i="1"/>
  <c r="J3530" i="1"/>
  <c r="AJ3529" i="1"/>
  <c r="AI3529" i="1" s="1"/>
  <c r="AG3529" i="1"/>
  <c r="AC3529" i="1"/>
  <c r="X3529" i="1"/>
  <c r="Y3529" i="1" s="1"/>
  <c r="U3529" i="1"/>
  <c r="S3529" i="1"/>
  <c r="R3529" i="1"/>
  <c r="Q3529" i="1"/>
  <c r="P3529" i="1"/>
  <c r="O3529" i="1"/>
  <c r="N3529" i="1"/>
  <c r="M3529" i="1"/>
  <c r="L3529" i="1"/>
  <c r="K3529" i="1"/>
  <c r="J3529" i="1"/>
  <c r="AJ3528" i="1"/>
  <c r="AI3528" i="1" s="1"/>
  <c r="AH3528" i="1"/>
  <c r="AG3528" i="1"/>
  <c r="AC3528" i="1"/>
  <c r="AE3528" i="1" s="1"/>
  <c r="AF3528" i="1" s="1"/>
  <c r="Z3528" i="1"/>
  <c r="AD3528" i="1" s="1"/>
  <c r="X3528" i="1"/>
  <c r="Y3528" i="1" s="1"/>
  <c r="U3528" i="1"/>
  <c r="S3528" i="1"/>
  <c r="R3528" i="1"/>
  <c r="Q3528" i="1"/>
  <c r="P3528" i="1"/>
  <c r="O3528" i="1"/>
  <c r="N3528" i="1"/>
  <c r="M3528" i="1"/>
  <c r="L3528" i="1"/>
  <c r="K3528" i="1"/>
  <c r="J3528" i="1"/>
  <c r="AJ3527" i="1"/>
  <c r="AI3527" i="1"/>
  <c r="AH3527" i="1"/>
  <c r="AG3527" i="1"/>
  <c r="AC3527" i="1"/>
  <c r="X3527" i="1"/>
  <c r="Y3527" i="1" s="1"/>
  <c r="U3527" i="1"/>
  <c r="S3527" i="1"/>
  <c r="R3527" i="1"/>
  <c r="Q3527" i="1"/>
  <c r="P3527" i="1"/>
  <c r="O3527" i="1"/>
  <c r="N3527" i="1"/>
  <c r="M3527" i="1"/>
  <c r="L3527" i="1"/>
  <c r="K3527" i="1"/>
  <c r="J3527" i="1"/>
  <c r="AJ3526" i="1"/>
  <c r="AI3526" i="1" s="1"/>
  <c r="AG3526" i="1"/>
  <c r="AC3526" i="1"/>
  <c r="X3526" i="1"/>
  <c r="Y3526" i="1" s="1"/>
  <c r="U3526" i="1"/>
  <c r="S3526" i="1"/>
  <c r="R3526" i="1"/>
  <c r="Q3526" i="1"/>
  <c r="P3526" i="1"/>
  <c r="O3526" i="1"/>
  <c r="N3526" i="1"/>
  <c r="M3526" i="1"/>
  <c r="L3526" i="1"/>
  <c r="K3526" i="1"/>
  <c r="J3526" i="1"/>
  <c r="AJ3525" i="1"/>
  <c r="AI3525" i="1"/>
  <c r="AG3525" i="1"/>
  <c r="AC3525" i="1"/>
  <c r="Y3525" i="1"/>
  <c r="X3525" i="1"/>
  <c r="U3525" i="1"/>
  <c r="S3525" i="1"/>
  <c r="R3525" i="1"/>
  <c r="Q3525" i="1"/>
  <c r="P3525" i="1"/>
  <c r="O3525" i="1"/>
  <c r="N3525" i="1"/>
  <c r="M3525" i="1"/>
  <c r="L3525" i="1"/>
  <c r="K3525" i="1"/>
  <c r="J3525" i="1"/>
  <c r="AJ3524" i="1"/>
  <c r="AI3524" i="1" s="1"/>
  <c r="AG3524" i="1"/>
  <c r="AH3524" i="1" s="1"/>
  <c r="AC3524" i="1"/>
  <c r="X3524" i="1"/>
  <c r="Y3524" i="1" s="1"/>
  <c r="U3524" i="1"/>
  <c r="S3524" i="1"/>
  <c r="R3524" i="1"/>
  <c r="Q3524" i="1"/>
  <c r="P3524" i="1"/>
  <c r="O3524" i="1"/>
  <c r="N3524" i="1"/>
  <c r="M3524" i="1"/>
  <c r="L3524" i="1"/>
  <c r="K3524" i="1"/>
  <c r="J3524" i="1"/>
  <c r="AJ3523" i="1"/>
  <c r="AI3523" i="1" s="1"/>
  <c r="AH3523" i="1" s="1"/>
  <c r="AG3523" i="1"/>
  <c r="AF3523" i="1"/>
  <c r="AC3523" i="1"/>
  <c r="Z3523" i="1"/>
  <c r="AD3523" i="1" s="1"/>
  <c r="AE3523" i="1" s="1"/>
  <c r="Y3523" i="1"/>
  <c r="X3523" i="1"/>
  <c r="U3523" i="1"/>
  <c r="S3523" i="1"/>
  <c r="R3523" i="1"/>
  <c r="Q3523" i="1"/>
  <c r="P3523" i="1"/>
  <c r="O3523" i="1"/>
  <c r="N3523" i="1"/>
  <c r="M3523" i="1"/>
  <c r="L3523" i="1"/>
  <c r="K3523" i="1"/>
  <c r="J3523" i="1"/>
  <c r="AJ3522" i="1"/>
  <c r="AI3522" i="1" s="1"/>
  <c r="AG3522" i="1"/>
  <c r="AH3522" i="1" s="1"/>
  <c r="AC3522" i="1"/>
  <c r="Z3522" i="1"/>
  <c r="AD3522" i="1" s="1"/>
  <c r="X3522" i="1"/>
  <c r="Y3522" i="1" s="1"/>
  <c r="W3522" i="1"/>
  <c r="U3522" i="1"/>
  <c r="S3522" i="1"/>
  <c r="R3522" i="1"/>
  <c r="Q3522" i="1"/>
  <c r="P3522" i="1"/>
  <c r="O3522" i="1"/>
  <c r="N3522" i="1"/>
  <c r="M3522" i="1"/>
  <c r="L3522" i="1"/>
  <c r="K3522" i="1"/>
  <c r="J3522" i="1"/>
  <c r="Y3521" i="1"/>
  <c r="Z3521" i="1" s="1"/>
  <c r="X3521" i="1"/>
  <c r="AJ3520" i="1"/>
  <c r="AI3520" i="1" s="1"/>
  <c r="AG3520" i="1"/>
  <c r="AC3520" i="1"/>
  <c r="X3520" i="1"/>
  <c r="Y3520" i="1" s="1"/>
  <c r="U3520" i="1"/>
  <c r="S3520" i="1"/>
  <c r="R3520" i="1"/>
  <c r="Q3520" i="1"/>
  <c r="P3520" i="1"/>
  <c r="O3520" i="1"/>
  <c r="N3520" i="1"/>
  <c r="M3520" i="1"/>
  <c r="L3520" i="1"/>
  <c r="K3520" i="1"/>
  <c r="J3520" i="1"/>
  <c r="AJ3519" i="1"/>
  <c r="AI3519" i="1" s="1"/>
  <c r="AH3519" i="1"/>
  <c r="AG3519" i="1"/>
  <c r="AC3519" i="1"/>
  <c r="AE3519" i="1" s="1"/>
  <c r="AF3519" i="1" s="1"/>
  <c r="Z3519" i="1"/>
  <c r="AD3519" i="1" s="1"/>
  <c r="X3519" i="1"/>
  <c r="Y3519" i="1" s="1"/>
  <c r="U3519" i="1"/>
  <c r="S3519" i="1"/>
  <c r="R3519" i="1"/>
  <c r="Q3519" i="1"/>
  <c r="P3519" i="1"/>
  <c r="O3519" i="1"/>
  <c r="N3519" i="1"/>
  <c r="M3519" i="1"/>
  <c r="L3519" i="1"/>
  <c r="K3519" i="1"/>
  <c r="J3519" i="1"/>
  <c r="AJ3518" i="1"/>
  <c r="AI3518" i="1"/>
  <c r="AH3518" i="1"/>
  <c r="AG3518" i="1"/>
  <c r="AC3518" i="1"/>
  <c r="X3518" i="1"/>
  <c r="Y3518" i="1" s="1"/>
  <c r="W3518" i="1"/>
  <c r="U3518" i="1"/>
  <c r="S3518" i="1"/>
  <c r="R3518" i="1"/>
  <c r="Q3518" i="1"/>
  <c r="P3518" i="1"/>
  <c r="O3518" i="1"/>
  <c r="N3518" i="1"/>
  <c r="M3518" i="1"/>
  <c r="L3518" i="1"/>
  <c r="K3518" i="1"/>
  <c r="J3518" i="1"/>
  <c r="AJ3517" i="1"/>
  <c r="AI3517" i="1"/>
  <c r="AG3517" i="1"/>
  <c r="AH3517" i="1" s="1"/>
  <c r="AC3517" i="1"/>
  <c r="Y3517" i="1"/>
  <c r="X3517" i="1"/>
  <c r="U3517" i="1"/>
  <c r="S3517" i="1"/>
  <c r="R3517" i="1"/>
  <c r="Q3517" i="1"/>
  <c r="P3517" i="1"/>
  <c r="O3517" i="1"/>
  <c r="N3517" i="1"/>
  <c r="M3517" i="1"/>
  <c r="L3517" i="1"/>
  <c r="K3517" i="1"/>
  <c r="J3517" i="1"/>
  <c r="AJ3516" i="1"/>
  <c r="AI3516" i="1" s="1"/>
  <c r="AG3516" i="1"/>
  <c r="AC3516" i="1"/>
  <c r="Y3516" i="1"/>
  <c r="X3516" i="1"/>
  <c r="U3516" i="1"/>
  <c r="S3516" i="1"/>
  <c r="R3516" i="1"/>
  <c r="Q3516" i="1"/>
  <c r="P3516" i="1"/>
  <c r="O3516" i="1"/>
  <c r="N3516" i="1"/>
  <c r="M3516" i="1"/>
  <c r="L3516" i="1"/>
  <c r="K3516" i="1"/>
  <c r="J3516" i="1"/>
  <c r="AJ3515" i="1"/>
  <c r="AI3515" i="1"/>
  <c r="AG3515" i="1"/>
  <c r="AH3515" i="1" s="1"/>
  <c r="AC3515" i="1"/>
  <c r="Y3515" i="1"/>
  <c r="X3515" i="1"/>
  <c r="U3515" i="1"/>
  <c r="S3515" i="1"/>
  <c r="R3515" i="1"/>
  <c r="Q3515" i="1"/>
  <c r="P3515" i="1"/>
  <c r="O3515" i="1"/>
  <c r="N3515" i="1"/>
  <c r="M3515" i="1"/>
  <c r="L3515" i="1"/>
  <c r="K3515" i="1"/>
  <c r="J3515" i="1"/>
  <c r="AJ3514" i="1"/>
  <c r="AI3514" i="1" s="1"/>
  <c r="AG3514" i="1"/>
  <c r="AC3514" i="1"/>
  <c r="Y3514" i="1"/>
  <c r="X3514" i="1"/>
  <c r="U3514" i="1"/>
  <c r="S3514" i="1"/>
  <c r="R3514" i="1"/>
  <c r="Q3514" i="1"/>
  <c r="P3514" i="1"/>
  <c r="O3514" i="1"/>
  <c r="N3514" i="1"/>
  <c r="M3514" i="1"/>
  <c r="L3514" i="1"/>
  <c r="K3514" i="1"/>
  <c r="J3514" i="1"/>
  <c r="AJ3513" i="1"/>
  <c r="AI3513" i="1"/>
  <c r="AG3513" i="1"/>
  <c r="AH3513" i="1" s="1"/>
  <c r="AC3513" i="1"/>
  <c r="Y3513" i="1"/>
  <c r="X3513" i="1"/>
  <c r="U3513" i="1"/>
  <c r="S3513" i="1"/>
  <c r="R3513" i="1"/>
  <c r="Q3513" i="1"/>
  <c r="P3513" i="1"/>
  <c r="O3513" i="1"/>
  <c r="N3513" i="1"/>
  <c r="M3513" i="1"/>
  <c r="L3513" i="1"/>
  <c r="K3513" i="1"/>
  <c r="J3513" i="1"/>
  <c r="AJ3512" i="1"/>
  <c r="AI3512" i="1" s="1"/>
  <c r="AG3512" i="1"/>
  <c r="AC3512" i="1"/>
  <c r="Y3512" i="1"/>
  <c r="X3512" i="1"/>
  <c r="W3512" i="1"/>
  <c r="U3512" i="1"/>
  <c r="S3512" i="1"/>
  <c r="R3512" i="1"/>
  <c r="Q3512" i="1"/>
  <c r="P3512" i="1"/>
  <c r="O3512" i="1"/>
  <c r="N3512" i="1"/>
  <c r="M3512" i="1"/>
  <c r="L3512" i="1"/>
  <c r="K3512" i="1"/>
  <c r="J3512" i="1"/>
  <c r="AJ3511" i="1"/>
  <c r="AI3511" i="1"/>
  <c r="AH3511" i="1"/>
  <c r="AG3511" i="1"/>
  <c r="AC3511" i="1"/>
  <c r="X3511" i="1"/>
  <c r="Y3511" i="1" s="1"/>
  <c r="U3511" i="1"/>
  <c r="S3511" i="1"/>
  <c r="R3511" i="1"/>
  <c r="Q3511" i="1"/>
  <c r="P3511" i="1"/>
  <c r="O3511" i="1"/>
  <c r="N3511" i="1"/>
  <c r="M3511" i="1"/>
  <c r="L3511" i="1"/>
  <c r="K3511" i="1"/>
  <c r="J3511" i="1"/>
  <c r="AJ3510" i="1"/>
  <c r="AI3510" i="1" s="1"/>
  <c r="AG3510" i="1"/>
  <c r="AC3510" i="1"/>
  <c r="X3510" i="1"/>
  <c r="Y3510" i="1" s="1"/>
  <c r="U3510" i="1"/>
  <c r="S3510" i="1"/>
  <c r="R3510" i="1"/>
  <c r="Q3510" i="1"/>
  <c r="P3510" i="1"/>
  <c r="O3510" i="1"/>
  <c r="N3510" i="1"/>
  <c r="M3510" i="1"/>
  <c r="L3510" i="1"/>
  <c r="K3510" i="1"/>
  <c r="J3510" i="1"/>
  <c r="AJ3509" i="1"/>
  <c r="AI3509" i="1"/>
  <c r="AG3509" i="1"/>
  <c r="AC3509" i="1"/>
  <c r="Y3509" i="1"/>
  <c r="X3509" i="1"/>
  <c r="U3509" i="1"/>
  <c r="S3509" i="1"/>
  <c r="R3509" i="1"/>
  <c r="Q3509" i="1"/>
  <c r="P3509" i="1"/>
  <c r="O3509" i="1"/>
  <c r="N3509" i="1"/>
  <c r="M3509" i="1"/>
  <c r="L3509" i="1"/>
  <c r="K3509" i="1"/>
  <c r="J3509" i="1"/>
  <c r="AJ3508" i="1"/>
  <c r="AI3508" i="1" s="1"/>
  <c r="AG3508" i="1"/>
  <c r="AH3508" i="1" s="1"/>
  <c r="AC3508" i="1"/>
  <c r="X3508" i="1"/>
  <c r="Y3508" i="1" s="1"/>
  <c r="U3508" i="1"/>
  <c r="S3508" i="1"/>
  <c r="R3508" i="1"/>
  <c r="Q3508" i="1"/>
  <c r="P3508" i="1"/>
  <c r="O3508" i="1"/>
  <c r="N3508" i="1"/>
  <c r="M3508" i="1"/>
  <c r="L3508" i="1"/>
  <c r="K3508" i="1"/>
  <c r="J3508" i="1"/>
  <c r="AJ3507" i="1"/>
  <c r="AI3507" i="1" s="1"/>
  <c r="AH3507" i="1" s="1"/>
  <c r="AG3507" i="1"/>
  <c r="AC3507" i="1"/>
  <c r="Z3507" i="1"/>
  <c r="AD3507" i="1" s="1"/>
  <c r="AE3507" i="1" s="1"/>
  <c r="AF3507" i="1" s="1"/>
  <c r="Y3507" i="1"/>
  <c r="X3507" i="1"/>
  <c r="U3507" i="1"/>
  <c r="S3507" i="1"/>
  <c r="R3507" i="1"/>
  <c r="Q3507" i="1"/>
  <c r="P3507" i="1"/>
  <c r="O3507" i="1"/>
  <c r="N3507" i="1"/>
  <c r="M3507" i="1"/>
  <c r="L3507" i="1"/>
  <c r="K3507" i="1"/>
  <c r="J3507" i="1"/>
  <c r="AJ3506" i="1"/>
  <c r="AI3506" i="1" s="1"/>
  <c r="AG3506" i="1"/>
  <c r="AH3506" i="1" s="1"/>
  <c r="AC3506" i="1"/>
  <c r="Z3506" i="1"/>
  <c r="AD3506" i="1" s="1"/>
  <c r="X3506" i="1"/>
  <c r="Y3506" i="1" s="1"/>
  <c r="W3506" i="1"/>
  <c r="U3506" i="1"/>
  <c r="S3506" i="1"/>
  <c r="R3506" i="1"/>
  <c r="Q3506" i="1"/>
  <c r="P3506" i="1"/>
  <c r="O3506" i="1"/>
  <c r="N3506" i="1"/>
  <c r="M3506" i="1"/>
  <c r="L3506" i="1"/>
  <c r="K3506" i="1"/>
  <c r="J3506" i="1"/>
  <c r="AJ3505" i="1"/>
  <c r="AI3505" i="1"/>
  <c r="AG3505" i="1"/>
  <c r="AH3505" i="1" s="1"/>
  <c r="AC3505" i="1"/>
  <c r="Z3505" i="1"/>
  <c r="AD3505" i="1" s="1"/>
  <c r="Y3505" i="1"/>
  <c r="X3505" i="1"/>
  <c r="U3505" i="1"/>
  <c r="S3505" i="1"/>
  <c r="R3505" i="1"/>
  <c r="Q3505" i="1"/>
  <c r="P3505" i="1"/>
  <c r="O3505" i="1"/>
  <c r="N3505" i="1"/>
  <c r="M3505" i="1"/>
  <c r="L3505" i="1"/>
  <c r="K3505" i="1"/>
  <c r="J3505" i="1"/>
  <c r="AJ3504" i="1"/>
  <c r="AI3504" i="1"/>
  <c r="AH3504" i="1"/>
  <c r="AG3504" i="1"/>
  <c r="AC3504" i="1"/>
  <c r="Y3504" i="1"/>
  <c r="X3504" i="1"/>
  <c r="U3504" i="1"/>
  <c r="S3504" i="1"/>
  <c r="R3504" i="1"/>
  <c r="Q3504" i="1"/>
  <c r="P3504" i="1"/>
  <c r="O3504" i="1"/>
  <c r="N3504" i="1"/>
  <c r="M3504" i="1"/>
  <c r="L3504" i="1"/>
  <c r="K3504" i="1"/>
  <c r="J3504" i="1"/>
  <c r="AJ3503" i="1"/>
  <c r="AI3503" i="1"/>
  <c r="AG3503" i="1"/>
  <c r="AH3503" i="1" s="1"/>
  <c r="AC3503" i="1"/>
  <c r="Z3503" i="1"/>
  <c r="AD3503" i="1" s="1"/>
  <c r="Y3503" i="1"/>
  <c r="X3503" i="1"/>
  <c r="U3503" i="1"/>
  <c r="S3503" i="1"/>
  <c r="R3503" i="1"/>
  <c r="Q3503" i="1"/>
  <c r="P3503" i="1"/>
  <c r="O3503" i="1"/>
  <c r="N3503" i="1"/>
  <c r="M3503" i="1"/>
  <c r="L3503" i="1"/>
  <c r="K3503" i="1"/>
  <c r="J3503" i="1"/>
  <c r="AJ3502" i="1"/>
  <c r="AI3502" i="1"/>
  <c r="AH3502" i="1"/>
  <c r="AG3502" i="1"/>
  <c r="AC3502" i="1"/>
  <c r="Y3502" i="1"/>
  <c r="X3502" i="1"/>
  <c r="W3502" i="1"/>
  <c r="U3502" i="1"/>
  <c r="S3502" i="1"/>
  <c r="R3502" i="1"/>
  <c r="Q3502" i="1"/>
  <c r="P3502" i="1"/>
  <c r="O3502" i="1"/>
  <c r="N3502" i="1"/>
  <c r="M3502" i="1"/>
  <c r="L3502" i="1"/>
  <c r="K3502" i="1"/>
  <c r="J3502" i="1"/>
  <c r="AJ3501" i="1"/>
  <c r="AI3501" i="1" s="1"/>
  <c r="AH3501" i="1"/>
  <c r="AG3501" i="1"/>
  <c r="AC3501" i="1"/>
  <c r="AE3501" i="1" s="1"/>
  <c r="AF3501" i="1" s="1"/>
  <c r="Z3501" i="1"/>
  <c r="AD3501" i="1" s="1"/>
  <c r="X3501" i="1"/>
  <c r="Y3501" i="1" s="1"/>
  <c r="U3501" i="1"/>
  <c r="S3501" i="1"/>
  <c r="R3501" i="1"/>
  <c r="Q3501" i="1"/>
  <c r="P3501" i="1"/>
  <c r="O3501" i="1"/>
  <c r="N3501" i="1"/>
  <c r="M3501" i="1"/>
  <c r="L3501" i="1"/>
  <c r="K3501" i="1"/>
  <c r="J3501" i="1"/>
  <c r="AJ3500" i="1"/>
  <c r="AI3500" i="1"/>
  <c r="AH3500" i="1"/>
  <c r="AG3500" i="1"/>
  <c r="AC3500" i="1"/>
  <c r="X3500" i="1"/>
  <c r="Y3500" i="1" s="1"/>
  <c r="U3500" i="1"/>
  <c r="S3500" i="1"/>
  <c r="R3500" i="1"/>
  <c r="Q3500" i="1"/>
  <c r="P3500" i="1"/>
  <c r="O3500" i="1"/>
  <c r="N3500" i="1"/>
  <c r="M3500" i="1"/>
  <c r="L3500" i="1"/>
  <c r="K3500" i="1"/>
  <c r="J3500" i="1"/>
  <c r="AJ3499" i="1"/>
  <c r="AI3499" i="1" s="1"/>
  <c r="AG3499" i="1"/>
  <c r="AC3499" i="1"/>
  <c r="X3499" i="1"/>
  <c r="Y3499" i="1" s="1"/>
  <c r="W3499" i="1"/>
  <c r="U3499" i="1"/>
  <c r="S3499" i="1"/>
  <c r="R3499" i="1"/>
  <c r="Q3499" i="1"/>
  <c r="P3499" i="1"/>
  <c r="O3499" i="1"/>
  <c r="N3499" i="1"/>
  <c r="M3499" i="1"/>
  <c r="L3499" i="1"/>
  <c r="K3499" i="1"/>
  <c r="J3499" i="1"/>
  <c r="AJ3498" i="1"/>
  <c r="AI3498" i="1" s="1"/>
  <c r="Z3498" i="1" s="1"/>
  <c r="AD3498" i="1" s="1"/>
  <c r="AE3498" i="1" s="1"/>
  <c r="AF3498" i="1" s="1"/>
  <c r="AG3498" i="1"/>
  <c r="AC3498" i="1"/>
  <c r="Y3498" i="1"/>
  <c r="X3498" i="1"/>
  <c r="U3498" i="1"/>
  <c r="S3498" i="1"/>
  <c r="R3498" i="1"/>
  <c r="Q3498" i="1"/>
  <c r="P3498" i="1"/>
  <c r="O3498" i="1"/>
  <c r="N3498" i="1"/>
  <c r="M3498" i="1"/>
  <c r="L3498" i="1"/>
  <c r="K3498" i="1"/>
  <c r="J3498" i="1"/>
  <c r="AJ3497" i="1"/>
  <c r="AI3497" i="1"/>
  <c r="AG3497" i="1"/>
  <c r="AH3497" i="1" s="1"/>
  <c r="AC3497" i="1"/>
  <c r="X3497" i="1"/>
  <c r="Y3497" i="1" s="1"/>
  <c r="U3497" i="1"/>
  <c r="S3497" i="1"/>
  <c r="R3497" i="1"/>
  <c r="Q3497" i="1"/>
  <c r="P3497" i="1"/>
  <c r="O3497" i="1"/>
  <c r="N3497" i="1"/>
  <c r="M3497" i="1"/>
  <c r="L3497" i="1"/>
  <c r="K3497" i="1"/>
  <c r="J3497" i="1"/>
  <c r="AJ3496" i="1"/>
  <c r="AI3496" i="1" s="1"/>
  <c r="Z3496" i="1" s="1"/>
  <c r="AD3496" i="1" s="1"/>
  <c r="AG3496" i="1"/>
  <c r="AE3496" i="1"/>
  <c r="AF3496" i="1" s="1"/>
  <c r="AC3496" i="1"/>
  <c r="Y3496" i="1"/>
  <c r="X3496" i="1"/>
  <c r="U3496" i="1"/>
  <c r="S3496" i="1"/>
  <c r="R3496" i="1"/>
  <c r="Q3496" i="1"/>
  <c r="P3496" i="1"/>
  <c r="O3496" i="1"/>
  <c r="N3496" i="1"/>
  <c r="M3496" i="1"/>
  <c r="L3496" i="1"/>
  <c r="K3496" i="1"/>
  <c r="J3496" i="1"/>
  <c r="AJ3495" i="1"/>
  <c r="AI3495" i="1"/>
  <c r="AG3495" i="1"/>
  <c r="AH3495" i="1" s="1"/>
  <c r="AC3495" i="1"/>
  <c r="X3495" i="1"/>
  <c r="Y3495" i="1" s="1"/>
  <c r="W3495" i="1"/>
  <c r="U3495" i="1"/>
  <c r="S3495" i="1"/>
  <c r="R3495" i="1"/>
  <c r="Q3495" i="1"/>
  <c r="P3495" i="1"/>
  <c r="O3495" i="1"/>
  <c r="N3495" i="1"/>
  <c r="M3495" i="1"/>
  <c r="L3495" i="1"/>
  <c r="K3495" i="1"/>
  <c r="J3495" i="1"/>
  <c r="AJ3494" i="1"/>
  <c r="AI3494" i="1" s="1"/>
  <c r="AG3494" i="1"/>
  <c r="AH3494" i="1" s="1"/>
  <c r="AC3494" i="1"/>
  <c r="X3494" i="1"/>
  <c r="Y3494" i="1" s="1"/>
  <c r="W3494" i="1"/>
  <c r="U3494" i="1"/>
  <c r="S3494" i="1"/>
  <c r="R3494" i="1"/>
  <c r="Q3494" i="1"/>
  <c r="P3494" i="1"/>
  <c r="O3494" i="1"/>
  <c r="N3494" i="1"/>
  <c r="M3494" i="1"/>
  <c r="L3494" i="1"/>
  <c r="K3494" i="1"/>
  <c r="J3494" i="1"/>
  <c r="AJ3493" i="1"/>
  <c r="AI3493" i="1" s="1"/>
  <c r="AG3493" i="1"/>
  <c r="AC3493" i="1"/>
  <c r="Y3493" i="1"/>
  <c r="X3493" i="1"/>
  <c r="U3493" i="1"/>
  <c r="S3493" i="1"/>
  <c r="R3493" i="1"/>
  <c r="Q3493" i="1"/>
  <c r="P3493" i="1"/>
  <c r="O3493" i="1"/>
  <c r="N3493" i="1"/>
  <c r="M3493" i="1"/>
  <c r="L3493" i="1"/>
  <c r="K3493" i="1"/>
  <c r="J3493" i="1"/>
  <c r="AJ3492" i="1"/>
  <c r="AI3492" i="1"/>
  <c r="AG3492" i="1"/>
  <c r="AH3492" i="1" s="1"/>
  <c r="AC3492" i="1"/>
  <c r="Y3492" i="1"/>
  <c r="X3492" i="1"/>
  <c r="U3492" i="1"/>
  <c r="S3492" i="1"/>
  <c r="R3492" i="1"/>
  <c r="Q3492" i="1"/>
  <c r="P3492" i="1"/>
  <c r="O3492" i="1"/>
  <c r="N3492" i="1"/>
  <c r="M3492" i="1"/>
  <c r="L3492" i="1"/>
  <c r="K3492" i="1"/>
  <c r="J3492" i="1"/>
  <c r="AJ3491" i="1"/>
  <c r="AI3491" i="1" s="1"/>
  <c r="AG3491" i="1"/>
  <c r="AC3491" i="1"/>
  <c r="Y3491" i="1"/>
  <c r="X3491" i="1"/>
  <c r="U3491" i="1"/>
  <c r="S3491" i="1"/>
  <c r="R3491" i="1"/>
  <c r="Q3491" i="1"/>
  <c r="P3491" i="1"/>
  <c r="O3491" i="1"/>
  <c r="N3491" i="1"/>
  <c r="M3491" i="1"/>
  <c r="L3491" i="1"/>
  <c r="K3491" i="1"/>
  <c r="J3491" i="1"/>
  <c r="AJ3490" i="1"/>
  <c r="AI3490" i="1"/>
  <c r="AG3490" i="1"/>
  <c r="AH3490" i="1" s="1"/>
  <c r="AC3490" i="1"/>
  <c r="Y3490" i="1"/>
  <c r="X3490" i="1"/>
  <c r="U3490" i="1"/>
  <c r="S3490" i="1"/>
  <c r="R3490" i="1"/>
  <c r="Q3490" i="1"/>
  <c r="P3490" i="1"/>
  <c r="O3490" i="1"/>
  <c r="N3490" i="1"/>
  <c r="M3490" i="1"/>
  <c r="L3490" i="1"/>
  <c r="K3490" i="1"/>
  <c r="J3490" i="1"/>
  <c r="AJ3489" i="1"/>
  <c r="AI3489" i="1" s="1"/>
  <c r="AG3489" i="1"/>
  <c r="AC3489" i="1"/>
  <c r="Y3489" i="1"/>
  <c r="X3489" i="1"/>
  <c r="W3489" i="1"/>
  <c r="U3489" i="1"/>
  <c r="S3489" i="1"/>
  <c r="R3489" i="1"/>
  <c r="Q3489" i="1"/>
  <c r="P3489" i="1"/>
  <c r="O3489" i="1"/>
  <c r="N3489" i="1"/>
  <c r="M3489" i="1"/>
  <c r="L3489" i="1"/>
  <c r="K3489" i="1"/>
  <c r="J3489" i="1"/>
  <c r="AJ3488" i="1"/>
  <c r="AI3488" i="1"/>
  <c r="AH3488" i="1"/>
  <c r="AG3488" i="1"/>
  <c r="AC3488" i="1"/>
  <c r="X3488" i="1"/>
  <c r="Y3488" i="1" s="1"/>
  <c r="U3488" i="1"/>
  <c r="S3488" i="1"/>
  <c r="R3488" i="1"/>
  <c r="Q3488" i="1"/>
  <c r="P3488" i="1"/>
  <c r="O3488" i="1"/>
  <c r="N3488" i="1"/>
  <c r="M3488" i="1"/>
  <c r="L3488" i="1"/>
  <c r="K3488" i="1"/>
  <c r="J3488" i="1"/>
  <c r="AJ3487" i="1"/>
  <c r="AI3487" i="1" s="1"/>
  <c r="AG3487" i="1"/>
  <c r="AC3487" i="1"/>
  <c r="X3487" i="1"/>
  <c r="Y3487" i="1" s="1"/>
  <c r="U3487" i="1"/>
  <c r="S3487" i="1"/>
  <c r="R3487" i="1"/>
  <c r="Q3487" i="1"/>
  <c r="P3487" i="1"/>
  <c r="O3487" i="1"/>
  <c r="N3487" i="1"/>
  <c r="M3487" i="1"/>
  <c r="L3487" i="1"/>
  <c r="K3487" i="1"/>
  <c r="J3487" i="1"/>
  <c r="AJ3486" i="1"/>
  <c r="AI3486" i="1"/>
  <c r="AG3486" i="1"/>
  <c r="AC3486" i="1"/>
  <c r="Y3486" i="1"/>
  <c r="X3486" i="1"/>
  <c r="U3486" i="1"/>
  <c r="S3486" i="1"/>
  <c r="R3486" i="1"/>
  <c r="Q3486" i="1"/>
  <c r="P3486" i="1"/>
  <c r="O3486" i="1"/>
  <c r="N3486" i="1"/>
  <c r="M3486" i="1"/>
  <c r="L3486" i="1"/>
  <c r="K3486" i="1"/>
  <c r="J3486" i="1"/>
  <c r="AJ3485" i="1"/>
  <c r="AI3485" i="1" s="1"/>
  <c r="AG3485" i="1"/>
  <c r="AH3485" i="1" s="1"/>
  <c r="AC3485" i="1"/>
  <c r="X3485" i="1"/>
  <c r="Y3485" i="1" s="1"/>
  <c r="U3485" i="1"/>
  <c r="S3485" i="1"/>
  <c r="R3485" i="1"/>
  <c r="Q3485" i="1"/>
  <c r="P3485" i="1"/>
  <c r="O3485" i="1"/>
  <c r="N3485" i="1"/>
  <c r="M3485" i="1"/>
  <c r="L3485" i="1"/>
  <c r="K3485" i="1"/>
  <c r="J3485" i="1"/>
  <c r="AJ3484" i="1"/>
  <c r="AI3484" i="1" s="1"/>
  <c r="AH3484" i="1" s="1"/>
  <c r="AG3484" i="1"/>
  <c r="AC3484" i="1"/>
  <c r="Z3484" i="1"/>
  <c r="AD3484" i="1" s="1"/>
  <c r="AE3484" i="1" s="1"/>
  <c r="AF3484" i="1" s="1"/>
  <c r="Y3484" i="1"/>
  <c r="X3484" i="1"/>
  <c r="U3484" i="1"/>
  <c r="S3484" i="1"/>
  <c r="R3484" i="1"/>
  <c r="Q3484" i="1"/>
  <c r="P3484" i="1"/>
  <c r="O3484" i="1"/>
  <c r="N3484" i="1"/>
  <c r="M3484" i="1"/>
  <c r="L3484" i="1"/>
  <c r="K3484" i="1"/>
  <c r="J3484" i="1"/>
  <c r="AJ3483" i="1"/>
  <c r="AI3483" i="1" s="1"/>
  <c r="AG3483" i="1"/>
  <c r="AH3483" i="1" s="1"/>
  <c r="AC3483" i="1"/>
  <c r="Z3483" i="1"/>
  <c r="AD3483" i="1" s="1"/>
  <c r="X3483" i="1"/>
  <c r="Y3483" i="1" s="1"/>
  <c r="U3483" i="1"/>
  <c r="S3483" i="1"/>
  <c r="R3483" i="1"/>
  <c r="Q3483" i="1"/>
  <c r="P3483" i="1"/>
  <c r="O3483" i="1"/>
  <c r="N3483" i="1"/>
  <c r="M3483" i="1"/>
  <c r="L3483" i="1"/>
  <c r="K3483" i="1"/>
  <c r="J3483" i="1"/>
  <c r="AJ3482" i="1"/>
  <c r="AI3482" i="1" s="1"/>
  <c r="AG3482" i="1"/>
  <c r="AC3482" i="1"/>
  <c r="X3482" i="1"/>
  <c r="Y3482" i="1" s="1"/>
  <c r="U3482" i="1"/>
  <c r="S3482" i="1"/>
  <c r="R3482" i="1"/>
  <c r="Q3482" i="1"/>
  <c r="P3482" i="1"/>
  <c r="O3482" i="1"/>
  <c r="N3482" i="1"/>
  <c r="M3482" i="1"/>
  <c r="L3482" i="1"/>
  <c r="K3482" i="1"/>
  <c r="J3482" i="1"/>
  <c r="AJ3481" i="1"/>
  <c r="AI3481" i="1" s="1"/>
  <c r="AH3481" i="1"/>
  <c r="AG3481" i="1"/>
  <c r="AC3481" i="1"/>
  <c r="AE3481" i="1" s="1"/>
  <c r="AF3481" i="1" s="1"/>
  <c r="Z3481" i="1"/>
  <c r="AD3481" i="1" s="1"/>
  <c r="X3481" i="1"/>
  <c r="Y3481" i="1" s="1"/>
  <c r="W3481" i="1"/>
  <c r="U3481" i="1"/>
  <c r="S3481" i="1"/>
  <c r="R3481" i="1"/>
  <c r="Q3481" i="1"/>
  <c r="P3481" i="1"/>
  <c r="O3481" i="1"/>
  <c r="N3481" i="1"/>
  <c r="M3481" i="1"/>
  <c r="L3481" i="1"/>
  <c r="K3481" i="1"/>
  <c r="J3481" i="1"/>
  <c r="AJ3480" i="1"/>
  <c r="AI3480" i="1"/>
  <c r="Z3480" i="1" s="1"/>
  <c r="AD3480" i="1" s="1"/>
  <c r="AG3480" i="1"/>
  <c r="AC3480" i="1"/>
  <c r="Y3480" i="1"/>
  <c r="X3480" i="1"/>
  <c r="V3480" i="1"/>
  <c r="U3480" i="1"/>
  <c r="S3480" i="1"/>
  <c r="R3480" i="1"/>
  <c r="Q3480" i="1"/>
  <c r="P3480" i="1"/>
  <c r="O3480" i="1"/>
  <c r="N3480" i="1"/>
  <c r="M3480" i="1"/>
  <c r="L3480" i="1"/>
  <c r="K3480" i="1"/>
  <c r="J3480" i="1"/>
  <c r="AJ3479" i="1"/>
  <c r="AI3479" i="1" s="1"/>
  <c r="AH3479" i="1" s="1"/>
  <c r="AG3479" i="1"/>
  <c r="AF3479" i="1"/>
  <c r="AC3479" i="1"/>
  <c r="Z3479" i="1"/>
  <c r="AD3479" i="1" s="1"/>
  <c r="AE3479" i="1" s="1"/>
  <c r="Y3479" i="1"/>
  <c r="X3479" i="1"/>
  <c r="W3479" i="1"/>
  <c r="U3479" i="1"/>
  <c r="S3479" i="1"/>
  <c r="R3479" i="1"/>
  <c r="Q3479" i="1"/>
  <c r="P3479" i="1"/>
  <c r="O3479" i="1"/>
  <c r="N3479" i="1"/>
  <c r="M3479" i="1"/>
  <c r="L3479" i="1"/>
  <c r="K3479" i="1"/>
  <c r="J3479" i="1"/>
  <c r="AJ3478" i="1"/>
  <c r="AI3478" i="1"/>
  <c r="AG3478" i="1"/>
  <c r="AC3478" i="1"/>
  <c r="X3478" i="1"/>
  <c r="Y3478" i="1" s="1"/>
  <c r="U3478" i="1"/>
  <c r="S3478" i="1"/>
  <c r="R3478" i="1"/>
  <c r="Q3478" i="1"/>
  <c r="P3478" i="1"/>
  <c r="O3478" i="1"/>
  <c r="N3478" i="1"/>
  <c r="M3478" i="1"/>
  <c r="L3478" i="1"/>
  <c r="K3478" i="1"/>
  <c r="J3478" i="1"/>
  <c r="AJ3477" i="1"/>
  <c r="AI3477" i="1"/>
  <c r="Z3477" i="1" s="1"/>
  <c r="AD3477" i="1" s="1"/>
  <c r="AG3477" i="1"/>
  <c r="AC3477" i="1"/>
  <c r="AE3477" i="1" s="1"/>
  <c r="AF3477" i="1" s="1"/>
  <c r="Y3477" i="1"/>
  <c r="X3477" i="1"/>
  <c r="U3477" i="1"/>
  <c r="S3477" i="1"/>
  <c r="R3477" i="1"/>
  <c r="Q3477" i="1"/>
  <c r="P3477" i="1"/>
  <c r="O3477" i="1"/>
  <c r="N3477" i="1"/>
  <c r="M3477" i="1"/>
  <c r="L3477" i="1"/>
  <c r="K3477" i="1"/>
  <c r="J3477" i="1"/>
  <c r="AJ3476" i="1"/>
  <c r="AI3476" i="1"/>
  <c r="AG3476" i="1"/>
  <c r="AC3476" i="1"/>
  <c r="X3476" i="1"/>
  <c r="Y3476" i="1" s="1"/>
  <c r="W3476" i="1"/>
  <c r="U3476" i="1"/>
  <c r="S3476" i="1"/>
  <c r="R3476" i="1"/>
  <c r="Q3476" i="1"/>
  <c r="P3476" i="1"/>
  <c r="O3476" i="1"/>
  <c r="N3476" i="1"/>
  <c r="M3476" i="1"/>
  <c r="L3476" i="1"/>
  <c r="K3476" i="1"/>
  <c r="J3476" i="1"/>
  <c r="AJ3475" i="1"/>
  <c r="AI3475" i="1" s="1"/>
  <c r="AG3475" i="1"/>
  <c r="AC3475" i="1"/>
  <c r="X3475" i="1"/>
  <c r="Y3475" i="1" s="1"/>
  <c r="U3475" i="1"/>
  <c r="S3475" i="1"/>
  <c r="R3475" i="1"/>
  <c r="Q3475" i="1"/>
  <c r="P3475" i="1"/>
  <c r="O3475" i="1"/>
  <c r="N3475" i="1"/>
  <c r="M3475" i="1"/>
  <c r="L3475" i="1"/>
  <c r="K3475" i="1"/>
  <c r="J3475" i="1"/>
  <c r="AJ3474" i="1"/>
  <c r="AI3474" i="1"/>
  <c r="AG3474" i="1"/>
  <c r="AC3474" i="1"/>
  <c r="Y3474" i="1"/>
  <c r="X3474" i="1"/>
  <c r="U3474" i="1"/>
  <c r="S3474" i="1"/>
  <c r="R3474" i="1"/>
  <c r="Q3474" i="1"/>
  <c r="P3474" i="1"/>
  <c r="O3474" i="1"/>
  <c r="N3474" i="1"/>
  <c r="M3474" i="1"/>
  <c r="L3474" i="1"/>
  <c r="K3474" i="1"/>
  <c r="J3474" i="1"/>
  <c r="AJ3473" i="1"/>
  <c r="AI3473" i="1" s="1"/>
  <c r="AG3473" i="1"/>
  <c r="AH3473" i="1" s="1"/>
  <c r="AC3473" i="1"/>
  <c r="X3473" i="1"/>
  <c r="Y3473" i="1" s="1"/>
  <c r="U3473" i="1"/>
  <c r="S3473" i="1"/>
  <c r="R3473" i="1"/>
  <c r="Q3473" i="1"/>
  <c r="P3473" i="1"/>
  <c r="O3473" i="1"/>
  <c r="N3473" i="1"/>
  <c r="M3473" i="1"/>
  <c r="L3473" i="1"/>
  <c r="K3473" i="1"/>
  <c r="J3473" i="1"/>
  <c r="AJ3472" i="1"/>
  <c r="AI3472" i="1"/>
  <c r="AH3472" i="1" s="1"/>
  <c r="AG3472" i="1"/>
  <c r="AC3472" i="1"/>
  <c r="Y3472" i="1"/>
  <c r="X3472" i="1"/>
  <c r="U3472" i="1"/>
  <c r="S3472" i="1"/>
  <c r="R3472" i="1"/>
  <c r="Q3472" i="1"/>
  <c r="P3472" i="1"/>
  <c r="O3472" i="1"/>
  <c r="N3472" i="1"/>
  <c r="M3472" i="1"/>
  <c r="L3472" i="1"/>
  <c r="K3472" i="1"/>
  <c r="J3472" i="1"/>
  <c r="AJ3471" i="1"/>
  <c r="AI3471" i="1" s="1"/>
  <c r="AG3471" i="1"/>
  <c r="AH3471" i="1" s="1"/>
  <c r="AC3471" i="1"/>
  <c r="X3471" i="1"/>
  <c r="Y3471" i="1" s="1"/>
  <c r="Z3471" i="1" s="1"/>
  <c r="AD3471" i="1" s="1"/>
  <c r="U3471" i="1"/>
  <c r="S3471" i="1"/>
  <c r="R3471" i="1"/>
  <c r="Q3471" i="1"/>
  <c r="P3471" i="1"/>
  <c r="O3471" i="1"/>
  <c r="N3471" i="1"/>
  <c r="M3471" i="1"/>
  <c r="L3471" i="1"/>
  <c r="K3471" i="1"/>
  <c r="J3471" i="1"/>
  <c r="AJ3470" i="1"/>
  <c r="AI3470" i="1" s="1"/>
  <c r="AH3470" i="1" s="1"/>
  <c r="AG3470" i="1"/>
  <c r="AC3470" i="1"/>
  <c r="Z3470" i="1"/>
  <c r="AD3470" i="1" s="1"/>
  <c r="AE3470" i="1" s="1"/>
  <c r="AF3470" i="1" s="1"/>
  <c r="X3470" i="1"/>
  <c r="Y3470" i="1" s="1"/>
  <c r="U3470" i="1"/>
  <c r="S3470" i="1"/>
  <c r="R3470" i="1"/>
  <c r="Q3470" i="1"/>
  <c r="P3470" i="1"/>
  <c r="O3470" i="1"/>
  <c r="N3470" i="1"/>
  <c r="M3470" i="1"/>
  <c r="L3470" i="1"/>
  <c r="K3470" i="1"/>
  <c r="J3470" i="1"/>
  <c r="AJ3469" i="1"/>
  <c r="AI3469" i="1" s="1"/>
  <c r="AG3469" i="1"/>
  <c r="AH3469" i="1" s="1"/>
  <c r="AC3469" i="1"/>
  <c r="AE3469" i="1" s="1"/>
  <c r="AF3469" i="1" s="1"/>
  <c r="Z3469" i="1"/>
  <c r="AD3469" i="1" s="1"/>
  <c r="X3469" i="1"/>
  <c r="Y3469" i="1" s="1"/>
  <c r="U3469" i="1"/>
  <c r="S3469" i="1"/>
  <c r="R3469" i="1"/>
  <c r="Q3469" i="1"/>
  <c r="P3469" i="1"/>
  <c r="O3469" i="1"/>
  <c r="N3469" i="1"/>
  <c r="M3469" i="1"/>
  <c r="L3469" i="1"/>
  <c r="K3469" i="1"/>
  <c r="J3469" i="1"/>
  <c r="AJ3468" i="1"/>
  <c r="AI3468" i="1"/>
  <c r="AH3468" i="1"/>
  <c r="AG3468" i="1"/>
  <c r="AC3468" i="1"/>
  <c r="X3468" i="1"/>
  <c r="Y3468" i="1" s="1"/>
  <c r="U3468" i="1"/>
  <c r="S3468" i="1"/>
  <c r="R3468" i="1"/>
  <c r="Q3468" i="1"/>
  <c r="P3468" i="1"/>
  <c r="O3468" i="1"/>
  <c r="N3468" i="1"/>
  <c r="M3468" i="1"/>
  <c r="L3468" i="1"/>
  <c r="K3468" i="1"/>
  <c r="J3468" i="1"/>
  <c r="AJ3467" i="1"/>
  <c r="AI3467" i="1" s="1"/>
  <c r="Z3467" i="1" s="1"/>
  <c r="AD3467" i="1" s="1"/>
  <c r="AG3467" i="1"/>
  <c r="AC3467" i="1"/>
  <c r="X3467" i="1"/>
  <c r="Y3467" i="1" s="1"/>
  <c r="U3467" i="1"/>
  <c r="S3467" i="1"/>
  <c r="R3467" i="1"/>
  <c r="Q3467" i="1"/>
  <c r="P3467" i="1"/>
  <c r="O3467" i="1"/>
  <c r="N3467" i="1"/>
  <c r="M3467" i="1"/>
  <c r="L3467" i="1"/>
  <c r="K3467" i="1"/>
  <c r="J3467" i="1"/>
  <c r="AJ3466" i="1"/>
  <c r="AI3466" i="1"/>
  <c r="AH3466" i="1"/>
  <c r="AG3466" i="1"/>
  <c r="AC3466" i="1"/>
  <c r="Y3466" i="1"/>
  <c r="X3466" i="1"/>
  <c r="U3466" i="1"/>
  <c r="S3466" i="1"/>
  <c r="R3466" i="1"/>
  <c r="Q3466" i="1"/>
  <c r="P3466" i="1"/>
  <c r="O3466" i="1"/>
  <c r="N3466" i="1"/>
  <c r="M3466" i="1"/>
  <c r="L3466" i="1"/>
  <c r="K3466" i="1"/>
  <c r="J3466" i="1"/>
  <c r="AJ3465" i="1"/>
  <c r="AI3465" i="1" s="1"/>
  <c r="AG3465" i="1"/>
  <c r="AH3465" i="1" s="1"/>
  <c r="AC3465" i="1"/>
  <c r="X3465" i="1"/>
  <c r="Y3465" i="1" s="1"/>
  <c r="U3465" i="1"/>
  <c r="S3465" i="1"/>
  <c r="R3465" i="1"/>
  <c r="Q3465" i="1"/>
  <c r="P3465" i="1"/>
  <c r="O3465" i="1"/>
  <c r="N3465" i="1"/>
  <c r="M3465" i="1"/>
  <c r="L3465" i="1"/>
  <c r="K3465" i="1"/>
  <c r="J3465" i="1"/>
  <c r="AJ3464" i="1"/>
  <c r="AI3464" i="1"/>
  <c r="AH3464" i="1" s="1"/>
  <c r="AG3464" i="1"/>
  <c r="AC3464" i="1"/>
  <c r="Z3464" i="1"/>
  <c r="AD3464" i="1" s="1"/>
  <c r="AE3464" i="1" s="1"/>
  <c r="AF3464" i="1" s="1"/>
  <c r="Y3464" i="1"/>
  <c r="X3464" i="1"/>
  <c r="U3464" i="1"/>
  <c r="S3464" i="1"/>
  <c r="R3464" i="1"/>
  <c r="Q3464" i="1"/>
  <c r="P3464" i="1"/>
  <c r="O3464" i="1"/>
  <c r="N3464" i="1"/>
  <c r="M3464" i="1"/>
  <c r="L3464" i="1"/>
  <c r="K3464" i="1"/>
  <c r="J3464" i="1"/>
  <c r="AJ3463" i="1"/>
  <c r="AI3463" i="1" s="1"/>
  <c r="AG3463" i="1"/>
  <c r="AH3463" i="1" s="1"/>
  <c r="AC3463" i="1"/>
  <c r="X3463" i="1"/>
  <c r="Y3463" i="1" s="1"/>
  <c r="Z3463" i="1" s="1"/>
  <c r="AD3463" i="1" s="1"/>
  <c r="U3463" i="1"/>
  <c r="S3463" i="1"/>
  <c r="R3463" i="1"/>
  <c r="Q3463" i="1"/>
  <c r="P3463" i="1"/>
  <c r="O3463" i="1"/>
  <c r="N3463" i="1"/>
  <c r="M3463" i="1"/>
  <c r="L3463" i="1"/>
  <c r="K3463" i="1"/>
  <c r="J3463" i="1"/>
  <c r="AJ3462" i="1"/>
  <c r="AI3462" i="1" s="1"/>
  <c r="AH3462" i="1" s="1"/>
  <c r="AG3462" i="1"/>
  <c r="AC3462" i="1"/>
  <c r="X3462" i="1"/>
  <c r="Y3462" i="1" s="1"/>
  <c r="Z3462" i="1" s="1"/>
  <c r="AD3462" i="1" s="1"/>
  <c r="AE3462" i="1" s="1"/>
  <c r="AF3462" i="1" s="1"/>
  <c r="U3462" i="1"/>
  <c r="S3462" i="1"/>
  <c r="R3462" i="1"/>
  <c r="Q3462" i="1"/>
  <c r="P3462" i="1"/>
  <c r="O3462" i="1"/>
  <c r="N3462" i="1"/>
  <c r="M3462" i="1"/>
  <c r="L3462" i="1"/>
  <c r="K3462" i="1"/>
  <c r="J3462" i="1"/>
  <c r="AJ3461" i="1"/>
  <c r="AI3461" i="1" s="1"/>
  <c r="AG3461" i="1"/>
  <c r="AH3461" i="1" s="1"/>
  <c r="AC3461" i="1"/>
  <c r="Z3461" i="1"/>
  <c r="AD3461" i="1" s="1"/>
  <c r="X3461" i="1"/>
  <c r="Y3461" i="1" s="1"/>
  <c r="U3461" i="1"/>
  <c r="S3461" i="1"/>
  <c r="R3461" i="1"/>
  <c r="Q3461" i="1"/>
  <c r="P3461" i="1"/>
  <c r="O3461" i="1"/>
  <c r="N3461" i="1"/>
  <c r="M3461" i="1"/>
  <c r="L3461" i="1"/>
  <c r="K3461" i="1"/>
  <c r="J3461" i="1"/>
  <c r="AJ3460" i="1"/>
  <c r="AI3460" i="1"/>
  <c r="AH3460" i="1"/>
  <c r="AG3460" i="1"/>
  <c r="AC3460" i="1"/>
  <c r="X3460" i="1"/>
  <c r="Y3460" i="1" s="1"/>
  <c r="U3460" i="1"/>
  <c r="S3460" i="1"/>
  <c r="R3460" i="1"/>
  <c r="Q3460" i="1"/>
  <c r="P3460" i="1"/>
  <c r="O3460" i="1"/>
  <c r="N3460" i="1"/>
  <c r="M3460" i="1"/>
  <c r="L3460" i="1"/>
  <c r="K3460" i="1"/>
  <c r="J3460" i="1"/>
  <c r="AJ3459" i="1"/>
  <c r="AI3459" i="1" s="1"/>
  <c r="Z3459" i="1" s="1"/>
  <c r="AD3459" i="1" s="1"/>
  <c r="AH3459" i="1"/>
  <c r="AG3459" i="1"/>
  <c r="AC3459" i="1"/>
  <c r="X3459" i="1"/>
  <c r="Y3459" i="1" s="1"/>
  <c r="U3459" i="1"/>
  <c r="S3459" i="1"/>
  <c r="R3459" i="1"/>
  <c r="Q3459" i="1"/>
  <c r="P3459" i="1"/>
  <c r="O3459" i="1"/>
  <c r="N3459" i="1"/>
  <c r="M3459" i="1"/>
  <c r="L3459" i="1"/>
  <c r="K3459" i="1"/>
  <c r="J3459" i="1"/>
  <c r="AJ3458" i="1"/>
  <c r="AI3458" i="1"/>
  <c r="AH3458" i="1"/>
  <c r="AG3458" i="1"/>
  <c r="AC3458" i="1"/>
  <c r="X3458" i="1"/>
  <c r="Y3458" i="1" s="1"/>
  <c r="U3458" i="1"/>
  <c r="S3458" i="1"/>
  <c r="R3458" i="1"/>
  <c r="Q3458" i="1"/>
  <c r="P3458" i="1"/>
  <c r="O3458" i="1"/>
  <c r="N3458" i="1"/>
  <c r="M3458" i="1"/>
  <c r="L3458" i="1"/>
  <c r="K3458" i="1"/>
  <c r="J3458" i="1"/>
  <c r="AJ3457" i="1"/>
  <c r="AI3457" i="1" s="1"/>
  <c r="Z3457" i="1" s="1"/>
  <c r="AD3457" i="1" s="1"/>
  <c r="AG3457" i="1"/>
  <c r="AC3457" i="1"/>
  <c r="X3457" i="1"/>
  <c r="Y3457" i="1" s="1"/>
  <c r="U3457" i="1"/>
  <c r="S3457" i="1"/>
  <c r="R3457" i="1"/>
  <c r="Q3457" i="1"/>
  <c r="P3457" i="1"/>
  <c r="O3457" i="1"/>
  <c r="N3457" i="1"/>
  <c r="M3457" i="1"/>
  <c r="L3457" i="1"/>
  <c r="K3457" i="1"/>
  <c r="J3457" i="1"/>
  <c r="AJ3456" i="1"/>
  <c r="AI3456" i="1"/>
  <c r="AH3456" i="1" s="1"/>
  <c r="AG3456" i="1"/>
  <c r="AC3456" i="1"/>
  <c r="Y3456" i="1"/>
  <c r="Z3456" i="1" s="1"/>
  <c r="AD3456" i="1" s="1"/>
  <c r="AE3456" i="1" s="1"/>
  <c r="AF3456" i="1" s="1"/>
  <c r="X3456" i="1"/>
  <c r="U3456" i="1"/>
  <c r="S3456" i="1"/>
  <c r="R3456" i="1"/>
  <c r="Q3456" i="1"/>
  <c r="P3456" i="1"/>
  <c r="O3456" i="1"/>
  <c r="N3456" i="1"/>
  <c r="M3456" i="1"/>
  <c r="L3456" i="1"/>
  <c r="K3456" i="1"/>
  <c r="J3456" i="1"/>
  <c r="AJ3455" i="1"/>
  <c r="AI3455" i="1" s="1"/>
  <c r="AG3455" i="1"/>
  <c r="AH3455" i="1" s="1"/>
  <c r="AC3455" i="1"/>
  <c r="X3455" i="1"/>
  <c r="Y3455" i="1" s="1"/>
  <c r="Z3455" i="1" s="1"/>
  <c r="AD3455" i="1" s="1"/>
  <c r="U3455" i="1"/>
  <c r="S3455" i="1"/>
  <c r="R3455" i="1"/>
  <c r="Q3455" i="1"/>
  <c r="P3455" i="1"/>
  <c r="O3455" i="1"/>
  <c r="N3455" i="1"/>
  <c r="M3455" i="1"/>
  <c r="L3455" i="1"/>
  <c r="K3455" i="1"/>
  <c r="J3455" i="1"/>
  <c r="AJ3454" i="1"/>
  <c r="AI3454" i="1" s="1"/>
  <c r="AH3454" i="1" s="1"/>
  <c r="AG3454" i="1"/>
  <c r="AC3454" i="1"/>
  <c r="X3454" i="1"/>
  <c r="Y3454" i="1" s="1"/>
  <c r="Z3454" i="1" s="1"/>
  <c r="AD3454" i="1" s="1"/>
  <c r="AE3454" i="1" s="1"/>
  <c r="AF3454" i="1" s="1"/>
  <c r="W3454" i="1"/>
  <c r="U3454" i="1"/>
  <c r="S3454" i="1"/>
  <c r="R3454" i="1"/>
  <c r="Q3454" i="1"/>
  <c r="P3454" i="1"/>
  <c r="O3454" i="1"/>
  <c r="N3454" i="1"/>
  <c r="M3454" i="1"/>
  <c r="L3454" i="1"/>
  <c r="K3454" i="1"/>
  <c r="J3454" i="1"/>
  <c r="AJ3453" i="1"/>
  <c r="AI3453" i="1"/>
  <c r="AG3453" i="1"/>
  <c r="AH3453" i="1" s="1"/>
  <c r="AC3453" i="1"/>
  <c r="X3453" i="1"/>
  <c r="Y3453" i="1" s="1"/>
  <c r="U3453" i="1"/>
  <c r="S3453" i="1"/>
  <c r="R3453" i="1"/>
  <c r="Q3453" i="1"/>
  <c r="P3453" i="1"/>
  <c r="O3453" i="1"/>
  <c r="N3453" i="1"/>
  <c r="M3453" i="1"/>
  <c r="L3453" i="1"/>
  <c r="K3453" i="1"/>
  <c r="J3453" i="1"/>
  <c r="AJ3452" i="1"/>
  <c r="AI3452" i="1" s="1"/>
  <c r="Z3452" i="1" s="1"/>
  <c r="AD3452" i="1" s="1"/>
  <c r="AG3452" i="1"/>
  <c r="AC3452" i="1"/>
  <c r="Y3452" i="1"/>
  <c r="X3452" i="1"/>
  <c r="U3452" i="1"/>
  <c r="S3452" i="1"/>
  <c r="R3452" i="1"/>
  <c r="Q3452" i="1"/>
  <c r="P3452" i="1"/>
  <c r="O3452" i="1"/>
  <c r="N3452" i="1"/>
  <c r="M3452" i="1"/>
  <c r="L3452" i="1"/>
  <c r="K3452" i="1"/>
  <c r="J3452" i="1"/>
  <c r="AJ3451" i="1"/>
  <c r="AI3451" i="1"/>
  <c r="AG3451" i="1"/>
  <c r="AH3451" i="1" s="1"/>
  <c r="AC3451" i="1"/>
  <c r="X3451" i="1"/>
  <c r="Y3451" i="1" s="1"/>
  <c r="W3451" i="1"/>
  <c r="U3451" i="1"/>
  <c r="S3451" i="1"/>
  <c r="R3451" i="1"/>
  <c r="Q3451" i="1"/>
  <c r="P3451" i="1"/>
  <c r="O3451" i="1"/>
  <c r="N3451" i="1"/>
  <c r="M3451" i="1"/>
  <c r="L3451" i="1"/>
  <c r="K3451" i="1"/>
  <c r="J3451" i="1"/>
  <c r="AJ3450" i="1"/>
  <c r="AI3450" i="1" s="1"/>
  <c r="AG3450" i="1"/>
  <c r="AH3450" i="1" s="1"/>
  <c r="AC3450" i="1"/>
  <c r="X3450" i="1"/>
  <c r="Y3450" i="1" s="1"/>
  <c r="Z3450" i="1" s="1"/>
  <c r="AD3450" i="1" s="1"/>
  <c r="U3450" i="1"/>
  <c r="S3450" i="1"/>
  <c r="R3450" i="1"/>
  <c r="Q3450" i="1"/>
  <c r="P3450" i="1"/>
  <c r="O3450" i="1"/>
  <c r="N3450" i="1"/>
  <c r="M3450" i="1"/>
  <c r="L3450" i="1"/>
  <c r="K3450" i="1"/>
  <c r="J3450" i="1"/>
  <c r="AJ3449" i="1"/>
  <c r="AI3449" i="1"/>
  <c r="AH3449" i="1"/>
  <c r="AG3449" i="1"/>
  <c r="AC3449" i="1"/>
  <c r="X3449" i="1"/>
  <c r="Y3449" i="1" s="1"/>
  <c r="U3449" i="1"/>
  <c r="S3449" i="1"/>
  <c r="R3449" i="1"/>
  <c r="Q3449" i="1"/>
  <c r="P3449" i="1"/>
  <c r="O3449" i="1"/>
  <c r="N3449" i="1"/>
  <c r="M3449" i="1"/>
  <c r="L3449" i="1"/>
  <c r="K3449" i="1"/>
  <c r="J3449" i="1"/>
  <c r="AJ3448" i="1"/>
  <c r="AI3448" i="1" s="1"/>
  <c r="AG3448" i="1"/>
  <c r="AC3448" i="1"/>
  <c r="Z3448" i="1"/>
  <c r="AD3448" i="1" s="1"/>
  <c r="X3448" i="1"/>
  <c r="Y3448" i="1" s="1"/>
  <c r="U3448" i="1"/>
  <c r="S3448" i="1"/>
  <c r="R3448" i="1"/>
  <c r="Q3448" i="1"/>
  <c r="P3448" i="1"/>
  <c r="O3448" i="1"/>
  <c r="N3448" i="1"/>
  <c r="M3448" i="1"/>
  <c r="L3448" i="1"/>
  <c r="K3448" i="1"/>
  <c r="J3448" i="1"/>
  <c r="AJ3447" i="1"/>
  <c r="AI3447" i="1"/>
  <c r="AG3447" i="1"/>
  <c r="AC3447" i="1"/>
  <c r="Y3447" i="1"/>
  <c r="X3447" i="1"/>
  <c r="W3447" i="1"/>
  <c r="U3447" i="1"/>
  <c r="S3447" i="1"/>
  <c r="R3447" i="1"/>
  <c r="Q3447" i="1"/>
  <c r="P3447" i="1"/>
  <c r="O3447" i="1"/>
  <c r="N3447" i="1"/>
  <c r="M3447" i="1"/>
  <c r="L3447" i="1"/>
  <c r="K3447" i="1"/>
  <c r="J3447" i="1"/>
  <c r="AJ3446" i="1"/>
  <c r="AI3446" i="1"/>
  <c r="AH3446" i="1"/>
  <c r="AG3446" i="1"/>
  <c r="AC3446" i="1"/>
  <c r="X3446" i="1"/>
  <c r="Y3446" i="1" s="1"/>
  <c r="W3446" i="1"/>
  <c r="U3446" i="1"/>
  <c r="S3446" i="1"/>
  <c r="R3446" i="1"/>
  <c r="Q3446" i="1"/>
  <c r="P3446" i="1"/>
  <c r="O3446" i="1"/>
  <c r="N3446" i="1"/>
  <c r="M3446" i="1"/>
  <c r="L3446" i="1"/>
  <c r="K3446" i="1"/>
  <c r="J3446" i="1"/>
  <c r="AJ3445" i="1"/>
  <c r="AI3445" i="1" s="1"/>
  <c r="AG3445" i="1"/>
  <c r="AH3445" i="1" s="1"/>
  <c r="AC3445" i="1"/>
  <c r="X3445" i="1"/>
  <c r="Y3445" i="1" s="1"/>
  <c r="Z3445" i="1" s="1"/>
  <c r="AD3445" i="1" s="1"/>
  <c r="W3445" i="1"/>
  <c r="U3445" i="1"/>
  <c r="S3445" i="1"/>
  <c r="R3445" i="1"/>
  <c r="Q3445" i="1"/>
  <c r="P3445" i="1"/>
  <c r="O3445" i="1"/>
  <c r="N3445" i="1"/>
  <c r="M3445" i="1"/>
  <c r="L3445" i="1"/>
  <c r="K3445" i="1"/>
  <c r="J3445" i="1"/>
  <c r="AJ3444" i="1"/>
  <c r="AI3444" i="1"/>
  <c r="Z3444" i="1" s="1"/>
  <c r="AD3444" i="1" s="1"/>
  <c r="AE3444" i="1" s="1"/>
  <c r="AF3444" i="1" s="1"/>
  <c r="AG3444" i="1"/>
  <c r="AC3444" i="1"/>
  <c r="Y3444" i="1"/>
  <c r="X3444" i="1"/>
  <c r="W3444" i="1"/>
  <c r="U3444" i="1"/>
  <c r="S3444" i="1"/>
  <c r="R3444" i="1"/>
  <c r="Q3444" i="1"/>
  <c r="P3444" i="1"/>
  <c r="O3444" i="1"/>
  <c r="N3444" i="1"/>
  <c r="M3444" i="1"/>
  <c r="L3444" i="1"/>
  <c r="K3444" i="1"/>
  <c r="J3444" i="1"/>
  <c r="AJ3443" i="1"/>
  <c r="AI3443" i="1"/>
  <c r="AH3443" i="1"/>
  <c r="AG3443" i="1"/>
  <c r="AC3443" i="1"/>
  <c r="X3443" i="1"/>
  <c r="Y3443" i="1" s="1"/>
  <c r="W3443" i="1"/>
  <c r="U3443" i="1"/>
  <c r="S3443" i="1"/>
  <c r="R3443" i="1"/>
  <c r="Q3443" i="1"/>
  <c r="P3443" i="1"/>
  <c r="O3443" i="1"/>
  <c r="N3443" i="1"/>
  <c r="M3443" i="1"/>
  <c r="L3443" i="1"/>
  <c r="K3443" i="1"/>
  <c r="J3443" i="1"/>
  <c r="AJ3442" i="1"/>
  <c r="AI3442" i="1"/>
  <c r="Z3442" i="1" s="1"/>
  <c r="AD3442" i="1" s="1"/>
  <c r="AG3442" i="1"/>
  <c r="AH3442" i="1" s="1"/>
  <c r="AC3442" i="1"/>
  <c r="X3442" i="1"/>
  <c r="Y3442" i="1" s="1"/>
  <c r="U3442" i="1"/>
  <c r="S3442" i="1"/>
  <c r="R3442" i="1"/>
  <c r="Q3442" i="1"/>
  <c r="P3442" i="1"/>
  <c r="O3442" i="1"/>
  <c r="N3442" i="1"/>
  <c r="M3442" i="1"/>
  <c r="L3442" i="1"/>
  <c r="K3442" i="1"/>
  <c r="J3442" i="1"/>
  <c r="AJ3441" i="1"/>
  <c r="AI3441" i="1"/>
  <c r="Z3441" i="1" s="1"/>
  <c r="AD3441" i="1" s="1"/>
  <c r="AE3441" i="1" s="1"/>
  <c r="AF3441" i="1" s="1"/>
  <c r="AG3441" i="1"/>
  <c r="AC3441" i="1"/>
  <c r="Y3441" i="1"/>
  <c r="X3441" i="1"/>
  <c r="U3441" i="1"/>
  <c r="S3441" i="1"/>
  <c r="R3441" i="1"/>
  <c r="Q3441" i="1"/>
  <c r="P3441" i="1"/>
  <c r="O3441" i="1"/>
  <c r="N3441" i="1"/>
  <c r="M3441" i="1"/>
  <c r="L3441" i="1"/>
  <c r="K3441" i="1"/>
  <c r="J3441" i="1"/>
  <c r="AJ3440" i="1"/>
  <c r="AI3440" i="1"/>
  <c r="Z3440" i="1" s="1"/>
  <c r="AD3440" i="1" s="1"/>
  <c r="AG3440" i="1"/>
  <c r="AH3440" i="1" s="1"/>
  <c r="AC3440" i="1"/>
  <c r="X3440" i="1"/>
  <c r="Y3440" i="1" s="1"/>
  <c r="W3440" i="1"/>
  <c r="U3440" i="1"/>
  <c r="S3440" i="1"/>
  <c r="R3440" i="1"/>
  <c r="Q3440" i="1"/>
  <c r="P3440" i="1"/>
  <c r="O3440" i="1"/>
  <c r="N3440" i="1"/>
  <c r="M3440" i="1"/>
  <c r="L3440" i="1"/>
  <c r="K3440" i="1"/>
  <c r="J3440" i="1"/>
  <c r="AJ3439" i="1"/>
  <c r="AI3439" i="1" s="1"/>
  <c r="AG3439" i="1"/>
  <c r="AC3439" i="1"/>
  <c r="Z3439" i="1"/>
  <c r="AD3439" i="1" s="1"/>
  <c r="X3439" i="1"/>
  <c r="Y3439" i="1" s="1"/>
  <c r="W3439" i="1"/>
  <c r="U3439" i="1"/>
  <c r="S3439" i="1"/>
  <c r="R3439" i="1"/>
  <c r="Q3439" i="1"/>
  <c r="P3439" i="1"/>
  <c r="O3439" i="1"/>
  <c r="N3439" i="1"/>
  <c r="M3439" i="1"/>
  <c r="L3439" i="1"/>
  <c r="K3439" i="1"/>
  <c r="J3439" i="1"/>
  <c r="AJ3438" i="1"/>
  <c r="AI3438" i="1" s="1"/>
  <c r="Z3438" i="1" s="1"/>
  <c r="AD3438" i="1" s="1"/>
  <c r="AE3438" i="1" s="1"/>
  <c r="AF3438" i="1" s="1"/>
  <c r="AG3438" i="1"/>
  <c r="AC3438" i="1"/>
  <c r="Y3438" i="1"/>
  <c r="X3438" i="1"/>
  <c r="W3438" i="1"/>
  <c r="U3438" i="1"/>
  <c r="S3438" i="1"/>
  <c r="R3438" i="1"/>
  <c r="Q3438" i="1"/>
  <c r="P3438" i="1"/>
  <c r="O3438" i="1"/>
  <c r="N3438" i="1"/>
  <c r="M3438" i="1"/>
  <c r="L3438" i="1"/>
  <c r="K3438" i="1"/>
  <c r="J3438" i="1"/>
  <c r="AJ3437" i="1"/>
  <c r="AI3437" i="1"/>
  <c r="AG3437" i="1"/>
  <c r="AC3437" i="1"/>
  <c r="Y3437" i="1"/>
  <c r="X3437" i="1"/>
  <c r="U3437" i="1"/>
  <c r="S3437" i="1"/>
  <c r="R3437" i="1"/>
  <c r="Q3437" i="1"/>
  <c r="P3437" i="1"/>
  <c r="O3437" i="1"/>
  <c r="N3437" i="1"/>
  <c r="M3437" i="1"/>
  <c r="L3437" i="1"/>
  <c r="K3437" i="1"/>
  <c r="J3437" i="1"/>
  <c r="AJ3436" i="1"/>
  <c r="AI3436" i="1" s="1"/>
  <c r="AG3436" i="1"/>
  <c r="AH3436" i="1" s="1"/>
  <c r="AC3436" i="1"/>
  <c r="X3436" i="1"/>
  <c r="Y3436" i="1" s="1"/>
  <c r="Z3436" i="1" s="1"/>
  <c r="AD3436" i="1" s="1"/>
  <c r="V3436" i="1"/>
  <c r="U3436" i="1"/>
  <c r="S3436" i="1"/>
  <c r="R3436" i="1"/>
  <c r="Q3436" i="1"/>
  <c r="P3436" i="1"/>
  <c r="O3436" i="1"/>
  <c r="N3436" i="1"/>
  <c r="M3436" i="1"/>
  <c r="L3436" i="1"/>
  <c r="K3436" i="1"/>
  <c r="J3436" i="1"/>
  <c r="AJ3435" i="1"/>
  <c r="AI3435" i="1"/>
  <c r="Z3435" i="1" s="1"/>
  <c r="AD3435" i="1" s="1"/>
  <c r="AE3435" i="1" s="1"/>
  <c r="AF3435" i="1" s="1"/>
  <c r="AG3435" i="1"/>
  <c r="AC3435" i="1"/>
  <c r="Y3435" i="1"/>
  <c r="X3435" i="1"/>
  <c r="U3435" i="1"/>
  <c r="S3435" i="1"/>
  <c r="R3435" i="1"/>
  <c r="Q3435" i="1"/>
  <c r="P3435" i="1"/>
  <c r="O3435" i="1"/>
  <c r="N3435" i="1"/>
  <c r="M3435" i="1"/>
  <c r="L3435" i="1"/>
  <c r="K3435" i="1"/>
  <c r="J3435" i="1"/>
  <c r="AJ3434" i="1"/>
  <c r="AI3434" i="1"/>
  <c r="Z3434" i="1" s="1"/>
  <c r="AD3434" i="1" s="1"/>
  <c r="AG3434" i="1"/>
  <c r="AH3434" i="1" s="1"/>
  <c r="AC3434" i="1"/>
  <c r="X3434" i="1"/>
  <c r="Y3434" i="1" s="1"/>
  <c r="W3434" i="1"/>
  <c r="U3434" i="1"/>
  <c r="S3434" i="1"/>
  <c r="R3434" i="1"/>
  <c r="Q3434" i="1"/>
  <c r="P3434" i="1"/>
  <c r="O3434" i="1"/>
  <c r="N3434" i="1"/>
  <c r="M3434" i="1"/>
  <c r="L3434" i="1"/>
  <c r="K3434" i="1"/>
  <c r="J3434" i="1"/>
  <c r="AJ3433" i="1"/>
  <c r="AI3433" i="1" s="1"/>
  <c r="AG3433" i="1"/>
  <c r="AC3433" i="1"/>
  <c r="Z3433" i="1"/>
  <c r="AD3433" i="1" s="1"/>
  <c r="X3433" i="1"/>
  <c r="Y3433" i="1" s="1"/>
  <c r="W3433" i="1"/>
  <c r="U3433" i="1"/>
  <c r="S3433" i="1"/>
  <c r="R3433" i="1"/>
  <c r="Q3433" i="1"/>
  <c r="P3433" i="1"/>
  <c r="O3433" i="1"/>
  <c r="N3433" i="1"/>
  <c r="M3433" i="1"/>
  <c r="L3433" i="1"/>
  <c r="K3433" i="1"/>
  <c r="J3433" i="1"/>
  <c r="AJ3432" i="1"/>
  <c r="AI3432" i="1" s="1"/>
  <c r="Z3432" i="1" s="1"/>
  <c r="AD3432" i="1" s="1"/>
  <c r="AE3432" i="1" s="1"/>
  <c r="AF3432" i="1" s="1"/>
  <c r="AG3432" i="1"/>
  <c r="AC3432" i="1"/>
  <c r="Y3432" i="1"/>
  <c r="X3432" i="1"/>
  <c r="W3432" i="1"/>
  <c r="U3432" i="1"/>
  <c r="S3432" i="1"/>
  <c r="R3432" i="1"/>
  <c r="Q3432" i="1"/>
  <c r="P3432" i="1"/>
  <c r="O3432" i="1"/>
  <c r="N3432" i="1"/>
  <c r="M3432" i="1"/>
  <c r="L3432" i="1"/>
  <c r="K3432" i="1"/>
  <c r="J3432" i="1"/>
  <c r="AJ3431" i="1"/>
  <c r="AI3431" i="1"/>
  <c r="Z3431" i="1" s="1"/>
  <c r="AG3431" i="1"/>
  <c r="AD3431" i="1"/>
  <c r="AE3431" i="1" s="1"/>
  <c r="AF3431" i="1" s="1"/>
  <c r="AC3431" i="1"/>
  <c r="Y3431" i="1"/>
  <c r="X3431" i="1"/>
  <c r="U3431" i="1"/>
  <c r="S3431" i="1"/>
  <c r="R3431" i="1"/>
  <c r="Q3431" i="1"/>
  <c r="P3431" i="1"/>
  <c r="O3431" i="1"/>
  <c r="N3431" i="1"/>
  <c r="M3431" i="1"/>
  <c r="L3431" i="1"/>
  <c r="K3431" i="1"/>
  <c r="J3431" i="1"/>
  <c r="AJ3430" i="1"/>
  <c r="AI3430" i="1" s="1"/>
  <c r="AG3430" i="1"/>
  <c r="AH3430" i="1" s="1"/>
  <c r="AC3430" i="1"/>
  <c r="X3430" i="1"/>
  <c r="Y3430" i="1" s="1"/>
  <c r="Z3430" i="1" s="1"/>
  <c r="AD3430" i="1" s="1"/>
  <c r="U3430" i="1"/>
  <c r="S3430" i="1"/>
  <c r="R3430" i="1"/>
  <c r="Q3430" i="1"/>
  <c r="P3430" i="1"/>
  <c r="O3430" i="1"/>
  <c r="N3430" i="1"/>
  <c r="M3430" i="1"/>
  <c r="L3430" i="1"/>
  <c r="K3430" i="1"/>
  <c r="J3430" i="1"/>
  <c r="AJ3429" i="1"/>
  <c r="AI3429" i="1"/>
  <c r="AH3429" i="1"/>
  <c r="AG3429" i="1"/>
  <c r="AC3429" i="1"/>
  <c r="X3429" i="1"/>
  <c r="Y3429" i="1" s="1"/>
  <c r="U3429" i="1"/>
  <c r="S3429" i="1"/>
  <c r="R3429" i="1"/>
  <c r="Q3429" i="1"/>
  <c r="P3429" i="1"/>
  <c r="O3429" i="1"/>
  <c r="N3429" i="1"/>
  <c r="M3429" i="1"/>
  <c r="L3429" i="1"/>
  <c r="K3429" i="1"/>
  <c r="J3429" i="1"/>
  <c r="AJ3428" i="1"/>
  <c r="AI3428" i="1" s="1"/>
  <c r="AG3428" i="1"/>
  <c r="AC3428" i="1"/>
  <c r="Z3428" i="1"/>
  <c r="AD3428" i="1" s="1"/>
  <c r="X3428" i="1"/>
  <c r="Y3428" i="1" s="1"/>
  <c r="U3428" i="1"/>
  <c r="S3428" i="1"/>
  <c r="R3428" i="1"/>
  <c r="Q3428" i="1"/>
  <c r="P3428" i="1"/>
  <c r="O3428" i="1"/>
  <c r="N3428" i="1"/>
  <c r="M3428" i="1"/>
  <c r="L3428" i="1"/>
  <c r="K3428" i="1"/>
  <c r="J3428" i="1"/>
  <c r="AJ3427" i="1"/>
  <c r="AI3427" i="1"/>
  <c r="AH3427" i="1" s="1"/>
  <c r="AG3427" i="1"/>
  <c r="AC3427" i="1"/>
  <c r="Y3427" i="1"/>
  <c r="X3427" i="1"/>
  <c r="U3427" i="1"/>
  <c r="S3427" i="1"/>
  <c r="R3427" i="1"/>
  <c r="Q3427" i="1"/>
  <c r="P3427" i="1"/>
  <c r="O3427" i="1"/>
  <c r="N3427" i="1"/>
  <c r="M3427" i="1"/>
  <c r="L3427" i="1"/>
  <c r="K3427" i="1"/>
  <c r="J3427" i="1"/>
  <c r="AJ3426" i="1"/>
  <c r="AI3426" i="1" s="1"/>
  <c r="AG3426" i="1"/>
  <c r="AH3426" i="1" s="1"/>
  <c r="AC3426" i="1"/>
  <c r="X3426" i="1"/>
  <c r="Y3426" i="1" s="1"/>
  <c r="Z3426" i="1" s="1"/>
  <c r="AD3426" i="1" s="1"/>
  <c r="U3426" i="1"/>
  <c r="S3426" i="1"/>
  <c r="R3426" i="1"/>
  <c r="Q3426" i="1"/>
  <c r="P3426" i="1"/>
  <c r="O3426" i="1"/>
  <c r="N3426" i="1"/>
  <c r="M3426" i="1"/>
  <c r="L3426" i="1"/>
  <c r="K3426" i="1"/>
  <c r="J3426" i="1"/>
  <c r="AJ3425" i="1"/>
  <c r="AI3425" i="1"/>
  <c r="AH3425" i="1"/>
  <c r="AG3425" i="1"/>
  <c r="AC3425" i="1"/>
  <c r="X3425" i="1"/>
  <c r="Y3425" i="1" s="1"/>
  <c r="U3425" i="1"/>
  <c r="S3425" i="1"/>
  <c r="R3425" i="1"/>
  <c r="Q3425" i="1"/>
  <c r="P3425" i="1"/>
  <c r="O3425" i="1"/>
  <c r="N3425" i="1"/>
  <c r="M3425" i="1"/>
  <c r="L3425" i="1"/>
  <c r="K3425" i="1"/>
  <c r="J3425" i="1"/>
  <c r="AJ3424" i="1"/>
  <c r="AI3424" i="1" s="1"/>
  <c r="AG3424" i="1"/>
  <c r="AC3424" i="1"/>
  <c r="Z3424" i="1"/>
  <c r="AD3424" i="1" s="1"/>
  <c r="X3424" i="1"/>
  <c r="Y3424" i="1" s="1"/>
  <c r="U3424" i="1"/>
  <c r="S3424" i="1"/>
  <c r="R3424" i="1"/>
  <c r="Q3424" i="1"/>
  <c r="P3424" i="1"/>
  <c r="O3424" i="1"/>
  <c r="N3424" i="1"/>
  <c r="M3424" i="1"/>
  <c r="L3424" i="1"/>
  <c r="K3424" i="1"/>
  <c r="J3424" i="1"/>
  <c r="AJ3423" i="1"/>
  <c r="AI3423" i="1"/>
  <c r="Z3423" i="1" s="1"/>
  <c r="AG3423" i="1"/>
  <c r="AD3423" i="1"/>
  <c r="AE3423" i="1" s="1"/>
  <c r="AF3423" i="1" s="1"/>
  <c r="AC3423" i="1"/>
  <c r="Y3423" i="1"/>
  <c r="X3423" i="1"/>
  <c r="U3423" i="1"/>
  <c r="S3423" i="1"/>
  <c r="R3423" i="1"/>
  <c r="Q3423" i="1"/>
  <c r="P3423" i="1"/>
  <c r="O3423" i="1"/>
  <c r="N3423" i="1"/>
  <c r="M3423" i="1"/>
  <c r="L3423" i="1"/>
  <c r="K3423" i="1"/>
  <c r="J3423" i="1"/>
  <c r="AJ3422" i="1"/>
  <c r="AI3422" i="1" s="1"/>
  <c r="AG3422" i="1"/>
  <c r="AH3422" i="1" s="1"/>
  <c r="AC3422" i="1"/>
  <c r="X3422" i="1"/>
  <c r="Y3422" i="1" s="1"/>
  <c r="Z3422" i="1" s="1"/>
  <c r="AD3422" i="1" s="1"/>
  <c r="U3422" i="1"/>
  <c r="S3422" i="1"/>
  <c r="R3422" i="1"/>
  <c r="Q3422" i="1"/>
  <c r="P3422" i="1"/>
  <c r="O3422" i="1"/>
  <c r="N3422" i="1"/>
  <c r="M3422" i="1"/>
  <c r="L3422" i="1"/>
  <c r="K3422" i="1"/>
  <c r="J3422" i="1"/>
  <c r="AJ3421" i="1"/>
  <c r="AI3421" i="1"/>
  <c r="AH3421" i="1"/>
  <c r="AG3421" i="1"/>
  <c r="AC3421" i="1"/>
  <c r="X3421" i="1"/>
  <c r="Y3421" i="1" s="1"/>
  <c r="U3421" i="1"/>
  <c r="S3421" i="1"/>
  <c r="R3421" i="1"/>
  <c r="Q3421" i="1"/>
  <c r="P3421" i="1"/>
  <c r="O3421" i="1"/>
  <c r="N3421" i="1"/>
  <c r="M3421" i="1"/>
  <c r="L3421" i="1"/>
  <c r="K3421" i="1"/>
  <c r="J3421" i="1"/>
  <c r="AJ3420" i="1"/>
  <c r="AI3420" i="1" s="1"/>
  <c r="AG3420" i="1"/>
  <c r="AC3420" i="1"/>
  <c r="Z3420" i="1"/>
  <c r="AD3420" i="1" s="1"/>
  <c r="X3420" i="1"/>
  <c r="Y3420" i="1" s="1"/>
  <c r="U3420" i="1"/>
  <c r="S3420" i="1"/>
  <c r="R3420" i="1"/>
  <c r="Q3420" i="1"/>
  <c r="P3420" i="1"/>
  <c r="O3420" i="1"/>
  <c r="N3420" i="1"/>
  <c r="M3420" i="1"/>
  <c r="L3420" i="1"/>
  <c r="K3420" i="1"/>
  <c r="J3420" i="1"/>
  <c r="H3420" i="1"/>
  <c r="AJ3419" i="1"/>
  <c r="AI3419" i="1" s="1"/>
  <c r="Z3419" i="1" s="1"/>
  <c r="AD3419" i="1" s="1"/>
  <c r="AE3419" i="1" s="1"/>
  <c r="AF3419" i="1" s="1"/>
  <c r="AG3419" i="1"/>
  <c r="AC3419" i="1"/>
  <c r="Y3419" i="1"/>
  <c r="X3419" i="1"/>
  <c r="U3419" i="1"/>
  <c r="S3419" i="1"/>
  <c r="R3419" i="1"/>
  <c r="Q3419" i="1"/>
  <c r="P3419" i="1"/>
  <c r="O3419" i="1"/>
  <c r="N3419" i="1"/>
  <c r="M3419" i="1"/>
  <c r="L3419" i="1"/>
  <c r="K3419" i="1"/>
  <c r="J3419" i="1"/>
  <c r="AJ3418" i="1"/>
  <c r="AI3418" i="1"/>
  <c r="AH3418" i="1"/>
  <c r="AG3418" i="1"/>
  <c r="AC3418" i="1"/>
  <c r="X3418" i="1"/>
  <c r="Y3418" i="1" s="1"/>
  <c r="U3418" i="1"/>
  <c r="S3418" i="1"/>
  <c r="R3418" i="1"/>
  <c r="Q3418" i="1"/>
  <c r="P3418" i="1"/>
  <c r="O3418" i="1"/>
  <c r="N3418" i="1"/>
  <c r="M3418" i="1"/>
  <c r="L3418" i="1"/>
  <c r="K3418" i="1"/>
  <c r="J3418" i="1"/>
  <c r="AJ3417" i="1"/>
  <c r="AI3417" i="1" s="1"/>
  <c r="Z3417" i="1" s="1"/>
  <c r="AD3417" i="1" s="1"/>
  <c r="AE3417" i="1" s="1"/>
  <c r="AF3417" i="1" s="1"/>
  <c r="AG3417" i="1"/>
  <c r="AC3417" i="1"/>
  <c r="Y3417" i="1"/>
  <c r="X3417" i="1"/>
  <c r="U3417" i="1"/>
  <c r="S3417" i="1"/>
  <c r="R3417" i="1"/>
  <c r="Q3417" i="1"/>
  <c r="P3417" i="1"/>
  <c r="O3417" i="1"/>
  <c r="N3417" i="1"/>
  <c r="M3417" i="1"/>
  <c r="L3417" i="1"/>
  <c r="K3417" i="1"/>
  <c r="J3417" i="1"/>
  <c r="AJ3416" i="1"/>
  <c r="AI3416" i="1"/>
  <c r="AH3416" i="1"/>
  <c r="AG3416" i="1"/>
  <c r="AC3416" i="1"/>
  <c r="X3416" i="1"/>
  <c r="Y3416" i="1" s="1"/>
  <c r="W3416" i="1"/>
  <c r="U3416" i="1"/>
  <c r="S3416" i="1"/>
  <c r="R3416" i="1"/>
  <c r="Q3416" i="1"/>
  <c r="P3416" i="1"/>
  <c r="O3416" i="1"/>
  <c r="N3416" i="1"/>
  <c r="M3416" i="1"/>
  <c r="L3416" i="1"/>
  <c r="K3416" i="1"/>
  <c r="J3416" i="1"/>
  <c r="AJ3415" i="1"/>
  <c r="AI3415" i="1" s="1"/>
  <c r="Z3415" i="1" s="1"/>
  <c r="AD3415" i="1" s="1"/>
  <c r="AH3415" i="1"/>
  <c r="AG3415" i="1"/>
  <c r="AC3415" i="1"/>
  <c r="X3415" i="1"/>
  <c r="Y3415" i="1" s="1"/>
  <c r="U3415" i="1"/>
  <c r="S3415" i="1"/>
  <c r="R3415" i="1"/>
  <c r="Q3415" i="1"/>
  <c r="P3415" i="1"/>
  <c r="O3415" i="1"/>
  <c r="N3415" i="1"/>
  <c r="M3415" i="1"/>
  <c r="L3415" i="1"/>
  <c r="K3415" i="1"/>
  <c r="J3415" i="1"/>
  <c r="AJ3414" i="1"/>
  <c r="AI3414" i="1" s="1"/>
  <c r="AG3414" i="1"/>
  <c r="AC3414" i="1"/>
  <c r="X3414" i="1"/>
  <c r="Y3414" i="1" s="1"/>
  <c r="U3414" i="1"/>
  <c r="S3414" i="1"/>
  <c r="R3414" i="1"/>
  <c r="Q3414" i="1"/>
  <c r="P3414" i="1"/>
  <c r="O3414" i="1"/>
  <c r="N3414" i="1"/>
  <c r="M3414" i="1"/>
  <c r="L3414" i="1"/>
  <c r="K3414" i="1"/>
  <c r="J3414" i="1"/>
  <c r="AJ3413" i="1"/>
  <c r="AI3413" i="1" s="1"/>
  <c r="AG3413" i="1"/>
  <c r="AH3413" i="1" s="1"/>
  <c r="AC3413" i="1"/>
  <c r="Z3413" i="1"/>
  <c r="AD3413" i="1" s="1"/>
  <c r="X3413" i="1"/>
  <c r="Y3413" i="1" s="1"/>
  <c r="U3413" i="1"/>
  <c r="S3413" i="1"/>
  <c r="R3413" i="1"/>
  <c r="Q3413" i="1"/>
  <c r="P3413" i="1"/>
  <c r="O3413" i="1"/>
  <c r="N3413" i="1"/>
  <c r="M3413" i="1"/>
  <c r="L3413" i="1"/>
  <c r="K3413" i="1"/>
  <c r="J3413" i="1"/>
  <c r="AJ3412" i="1"/>
  <c r="AI3412" i="1"/>
  <c r="Z3412" i="1" s="1"/>
  <c r="AD3412" i="1" s="1"/>
  <c r="AE3412" i="1" s="1"/>
  <c r="AF3412" i="1" s="1"/>
  <c r="AG3412" i="1"/>
  <c r="AC3412" i="1"/>
  <c r="Y3412" i="1"/>
  <c r="X3412" i="1"/>
  <c r="U3412" i="1"/>
  <c r="S3412" i="1"/>
  <c r="R3412" i="1"/>
  <c r="Q3412" i="1"/>
  <c r="P3412" i="1"/>
  <c r="O3412" i="1"/>
  <c r="N3412" i="1"/>
  <c r="M3412" i="1"/>
  <c r="L3412" i="1"/>
  <c r="K3412" i="1"/>
  <c r="J3412" i="1"/>
  <c r="AJ3411" i="1"/>
  <c r="AI3411" i="1" s="1"/>
  <c r="AH3411" i="1"/>
  <c r="AG3411" i="1"/>
  <c r="AC3411" i="1"/>
  <c r="X3411" i="1"/>
  <c r="Y3411" i="1" s="1"/>
  <c r="Z3411" i="1" s="1"/>
  <c r="AD3411" i="1" s="1"/>
  <c r="U3411" i="1"/>
  <c r="S3411" i="1"/>
  <c r="R3411" i="1"/>
  <c r="Q3411" i="1"/>
  <c r="P3411" i="1"/>
  <c r="O3411" i="1"/>
  <c r="N3411" i="1"/>
  <c r="M3411" i="1"/>
  <c r="L3411" i="1"/>
  <c r="K3411" i="1"/>
  <c r="J3411" i="1"/>
  <c r="AJ3410" i="1"/>
  <c r="AI3410" i="1" s="1"/>
  <c r="AG3410" i="1"/>
  <c r="AC3410" i="1"/>
  <c r="X3410" i="1"/>
  <c r="Y3410" i="1" s="1"/>
  <c r="U3410" i="1"/>
  <c r="S3410" i="1"/>
  <c r="R3410" i="1"/>
  <c r="Q3410" i="1"/>
  <c r="P3410" i="1"/>
  <c r="O3410" i="1"/>
  <c r="N3410" i="1"/>
  <c r="M3410" i="1"/>
  <c r="L3410" i="1"/>
  <c r="K3410" i="1"/>
  <c r="J3410" i="1"/>
  <c r="AJ3409" i="1"/>
  <c r="AI3409" i="1" s="1"/>
  <c r="Z3409" i="1" s="1"/>
  <c r="AD3409" i="1" s="1"/>
  <c r="AG3409" i="1"/>
  <c r="AH3409" i="1" s="1"/>
  <c r="AC3409" i="1"/>
  <c r="X3409" i="1"/>
  <c r="Y3409" i="1" s="1"/>
  <c r="U3409" i="1"/>
  <c r="S3409" i="1"/>
  <c r="R3409" i="1"/>
  <c r="Q3409" i="1"/>
  <c r="P3409" i="1"/>
  <c r="O3409" i="1"/>
  <c r="N3409" i="1"/>
  <c r="M3409" i="1"/>
  <c r="L3409" i="1"/>
  <c r="K3409" i="1"/>
  <c r="J3409" i="1"/>
  <c r="AJ3408" i="1"/>
  <c r="AI3408" i="1"/>
  <c r="AH3408" i="1" s="1"/>
  <c r="AG3408" i="1"/>
  <c r="AC3408" i="1"/>
  <c r="Y3408" i="1"/>
  <c r="X3408" i="1"/>
  <c r="U3408" i="1"/>
  <c r="S3408" i="1"/>
  <c r="R3408" i="1"/>
  <c r="Q3408" i="1"/>
  <c r="P3408" i="1"/>
  <c r="O3408" i="1"/>
  <c r="N3408" i="1"/>
  <c r="M3408" i="1"/>
  <c r="L3408" i="1"/>
  <c r="K3408" i="1"/>
  <c r="J3408" i="1"/>
  <c r="AJ3407" i="1"/>
  <c r="AI3407" i="1" s="1"/>
  <c r="Z3407" i="1" s="1"/>
  <c r="AD3407" i="1" s="1"/>
  <c r="AH3407" i="1"/>
  <c r="AG3407" i="1"/>
  <c r="AC3407" i="1"/>
  <c r="X3407" i="1"/>
  <c r="Y3407" i="1" s="1"/>
  <c r="U3407" i="1"/>
  <c r="S3407" i="1"/>
  <c r="R3407" i="1"/>
  <c r="Q3407" i="1"/>
  <c r="P3407" i="1"/>
  <c r="O3407" i="1"/>
  <c r="N3407" i="1"/>
  <c r="M3407" i="1"/>
  <c r="L3407" i="1"/>
  <c r="K3407" i="1"/>
  <c r="J3407" i="1"/>
  <c r="AJ3406" i="1"/>
  <c r="AI3406" i="1" s="1"/>
  <c r="AG3406" i="1"/>
  <c r="AC3406" i="1"/>
  <c r="X3406" i="1"/>
  <c r="Y3406" i="1" s="1"/>
  <c r="U3406" i="1"/>
  <c r="S3406" i="1"/>
  <c r="R3406" i="1"/>
  <c r="Q3406" i="1"/>
  <c r="P3406" i="1"/>
  <c r="O3406" i="1"/>
  <c r="N3406" i="1"/>
  <c r="M3406" i="1"/>
  <c r="L3406" i="1"/>
  <c r="K3406" i="1"/>
  <c r="J3406" i="1"/>
  <c r="AJ3405" i="1"/>
  <c r="AI3405" i="1" s="1"/>
  <c r="AG3405" i="1"/>
  <c r="AH3405" i="1" s="1"/>
  <c r="AC3405" i="1"/>
  <c r="Z3405" i="1"/>
  <c r="AD3405" i="1" s="1"/>
  <c r="X3405" i="1"/>
  <c r="Y3405" i="1" s="1"/>
  <c r="U3405" i="1"/>
  <c r="S3405" i="1"/>
  <c r="R3405" i="1"/>
  <c r="Q3405" i="1"/>
  <c r="P3405" i="1"/>
  <c r="O3405" i="1"/>
  <c r="N3405" i="1"/>
  <c r="M3405" i="1"/>
  <c r="L3405" i="1"/>
  <c r="K3405" i="1"/>
  <c r="J3405" i="1"/>
  <c r="AJ3404" i="1"/>
  <c r="AI3404" i="1"/>
  <c r="Z3404" i="1" s="1"/>
  <c r="AD3404" i="1" s="1"/>
  <c r="AE3404" i="1" s="1"/>
  <c r="AF3404" i="1" s="1"/>
  <c r="AG3404" i="1"/>
  <c r="AC3404" i="1"/>
  <c r="Y3404" i="1"/>
  <c r="X3404" i="1"/>
  <c r="U3404" i="1"/>
  <c r="S3404" i="1"/>
  <c r="R3404" i="1"/>
  <c r="Q3404" i="1"/>
  <c r="P3404" i="1"/>
  <c r="O3404" i="1"/>
  <c r="N3404" i="1"/>
  <c r="M3404" i="1"/>
  <c r="L3404" i="1"/>
  <c r="K3404" i="1"/>
  <c r="J3404" i="1"/>
  <c r="AJ3403" i="1"/>
  <c r="AI3403" i="1" s="1"/>
  <c r="AH3403" i="1"/>
  <c r="AG3403" i="1"/>
  <c r="AC3403" i="1"/>
  <c r="X3403" i="1"/>
  <c r="Y3403" i="1" s="1"/>
  <c r="Z3403" i="1" s="1"/>
  <c r="AD3403" i="1" s="1"/>
  <c r="U3403" i="1"/>
  <c r="S3403" i="1"/>
  <c r="R3403" i="1"/>
  <c r="Q3403" i="1"/>
  <c r="P3403" i="1"/>
  <c r="O3403" i="1"/>
  <c r="N3403" i="1"/>
  <c r="M3403" i="1"/>
  <c r="L3403" i="1"/>
  <c r="K3403" i="1"/>
  <c r="J3403" i="1"/>
  <c r="AJ3402" i="1"/>
  <c r="AI3402" i="1" s="1"/>
  <c r="AG3402" i="1"/>
  <c r="AC3402" i="1"/>
  <c r="X3402" i="1"/>
  <c r="Y3402" i="1" s="1"/>
  <c r="W3402" i="1"/>
  <c r="U3402" i="1"/>
  <c r="S3402" i="1"/>
  <c r="R3402" i="1"/>
  <c r="Q3402" i="1"/>
  <c r="P3402" i="1"/>
  <c r="O3402" i="1"/>
  <c r="N3402" i="1"/>
  <c r="M3402" i="1"/>
  <c r="L3402" i="1"/>
  <c r="K3402" i="1"/>
  <c r="J3402" i="1"/>
  <c r="AJ3401" i="1"/>
  <c r="AI3401" i="1"/>
  <c r="AG3401" i="1"/>
  <c r="AH3401" i="1" s="1"/>
  <c r="AC3401" i="1"/>
  <c r="Y3401" i="1"/>
  <c r="X3401" i="1"/>
  <c r="U3401" i="1"/>
  <c r="S3401" i="1"/>
  <c r="R3401" i="1"/>
  <c r="Q3401" i="1"/>
  <c r="P3401" i="1"/>
  <c r="O3401" i="1"/>
  <c r="N3401" i="1"/>
  <c r="M3401" i="1"/>
  <c r="L3401" i="1"/>
  <c r="K3401" i="1"/>
  <c r="J3401" i="1"/>
  <c r="AJ3400" i="1"/>
  <c r="AI3400" i="1"/>
  <c r="Z3400" i="1" s="1"/>
  <c r="AD3400" i="1" s="1"/>
  <c r="AG3400" i="1"/>
  <c r="AC3400" i="1"/>
  <c r="Y3400" i="1"/>
  <c r="X3400" i="1"/>
  <c r="U3400" i="1"/>
  <c r="S3400" i="1"/>
  <c r="R3400" i="1"/>
  <c r="Q3400" i="1"/>
  <c r="P3400" i="1"/>
  <c r="O3400" i="1"/>
  <c r="N3400" i="1"/>
  <c r="M3400" i="1"/>
  <c r="L3400" i="1"/>
  <c r="K3400" i="1"/>
  <c r="J3400" i="1"/>
  <c r="AJ3399" i="1"/>
  <c r="AI3399" i="1"/>
  <c r="AG3399" i="1"/>
  <c r="AH3399" i="1" s="1"/>
  <c r="AC3399" i="1"/>
  <c r="Y3399" i="1"/>
  <c r="X3399" i="1"/>
  <c r="W3399" i="1"/>
  <c r="U3399" i="1"/>
  <c r="S3399" i="1"/>
  <c r="R3399" i="1"/>
  <c r="Q3399" i="1"/>
  <c r="P3399" i="1"/>
  <c r="O3399" i="1"/>
  <c r="N3399" i="1"/>
  <c r="M3399" i="1"/>
  <c r="L3399" i="1"/>
  <c r="K3399" i="1"/>
  <c r="J3399" i="1"/>
  <c r="AJ3398" i="1"/>
  <c r="AI3398" i="1" s="1"/>
  <c r="AG3398" i="1"/>
  <c r="AH3398" i="1" s="1"/>
  <c r="AC3398" i="1"/>
  <c r="Z3398" i="1"/>
  <c r="AD3398" i="1" s="1"/>
  <c r="X3398" i="1"/>
  <c r="Y3398" i="1" s="1"/>
  <c r="W3398" i="1"/>
  <c r="U3398" i="1"/>
  <c r="S3398" i="1"/>
  <c r="R3398" i="1"/>
  <c r="Q3398" i="1"/>
  <c r="P3398" i="1"/>
  <c r="O3398" i="1"/>
  <c r="N3398" i="1"/>
  <c r="M3398" i="1"/>
  <c r="L3398" i="1"/>
  <c r="K3398" i="1"/>
  <c r="J3398" i="1"/>
  <c r="AJ3397" i="1"/>
  <c r="AI3397" i="1" s="1"/>
  <c r="Z3397" i="1" s="1"/>
  <c r="AD3397" i="1" s="1"/>
  <c r="AE3397" i="1" s="1"/>
  <c r="AF3397" i="1" s="1"/>
  <c r="AG3397" i="1"/>
  <c r="AC3397" i="1"/>
  <c r="Y3397" i="1"/>
  <c r="X3397" i="1"/>
  <c r="U3397" i="1"/>
  <c r="S3397" i="1"/>
  <c r="R3397" i="1"/>
  <c r="Q3397" i="1"/>
  <c r="P3397" i="1"/>
  <c r="O3397" i="1"/>
  <c r="N3397" i="1"/>
  <c r="M3397" i="1"/>
  <c r="L3397" i="1"/>
  <c r="K3397" i="1"/>
  <c r="J3397" i="1"/>
  <c r="AJ3396" i="1"/>
  <c r="AI3396" i="1"/>
  <c r="AH3396" i="1"/>
  <c r="AG3396" i="1"/>
  <c r="AC3396" i="1"/>
  <c r="X3396" i="1"/>
  <c r="Y3396" i="1" s="1"/>
  <c r="U3396" i="1"/>
  <c r="S3396" i="1"/>
  <c r="R3396" i="1"/>
  <c r="Q3396" i="1"/>
  <c r="P3396" i="1"/>
  <c r="O3396" i="1"/>
  <c r="N3396" i="1"/>
  <c r="M3396" i="1"/>
  <c r="L3396" i="1"/>
  <c r="K3396" i="1"/>
  <c r="J3396" i="1"/>
  <c r="AJ3395" i="1"/>
  <c r="AI3395" i="1" s="1"/>
  <c r="Z3395" i="1" s="1"/>
  <c r="AD3395" i="1" s="1"/>
  <c r="AE3395" i="1" s="1"/>
  <c r="AF3395" i="1" s="1"/>
  <c r="AG3395" i="1"/>
  <c r="AC3395" i="1"/>
  <c r="Y3395" i="1"/>
  <c r="X3395" i="1"/>
  <c r="U3395" i="1"/>
  <c r="S3395" i="1"/>
  <c r="R3395" i="1"/>
  <c r="Q3395" i="1"/>
  <c r="P3395" i="1"/>
  <c r="O3395" i="1"/>
  <c r="N3395" i="1"/>
  <c r="M3395" i="1"/>
  <c r="L3395" i="1"/>
  <c r="K3395" i="1"/>
  <c r="J3395" i="1"/>
  <c r="AJ3394" i="1"/>
  <c r="AI3394" i="1"/>
  <c r="AH3394" i="1"/>
  <c r="AG3394" i="1"/>
  <c r="AC3394" i="1"/>
  <c r="X3394" i="1"/>
  <c r="Y3394" i="1" s="1"/>
  <c r="U3394" i="1"/>
  <c r="S3394" i="1"/>
  <c r="R3394" i="1"/>
  <c r="Q3394" i="1"/>
  <c r="P3394" i="1"/>
  <c r="O3394" i="1"/>
  <c r="N3394" i="1"/>
  <c r="M3394" i="1"/>
  <c r="L3394" i="1"/>
  <c r="K3394" i="1"/>
  <c r="J3394" i="1"/>
  <c r="AJ3393" i="1"/>
  <c r="AI3393" i="1" s="1"/>
  <c r="Z3393" i="1" s="1"/>
  <c r="AD3393" i="1" s="1"/>
  <c r="AE3393" i="1" s="1"/>
  <c r="AF3393" i="1" s="1"/>
  <c r="AG3393" i="1"/>
  <c r="AC3393" i="1"/>
  <c r="Y3393" i="1"/>
  <c r="X3393" i="1"/>
  <c r="U3393" i="1"/>
  <c r="S3393" i="1"/>
  <c r="R3393" i="1"/>
  <c r="Q3393" i="1"/>
  <c r="P3393" i="1"/>
  <c r="O3393" i="1"/>
  <c r="N3393" i="1"/>
  <c r="M3393" i="1"/>
  <c r="L3393" i="1"/>
  <c r="K3393" i="1"/>
  <c r="J3393" i="1"/>
  <c r="AJ3392" i="1"/>
  <c r="AI3392" i="1"/>
  <c r="AH3392" i="1"/>
  <c r="AG3392" i="1"/>
  <c r="AC3392" i="1"/>
  <c r="X3392" i="1"/>
  <c r="Y3392" i="1" s="1"/>
  <c r="U3392" i="1"/>
  <c r="S3392" i="1"/>
  <c r="R3392" i="1"/>
  <c r="Q3392" i="1"/>
  <c r="P3392" i="1"/>
  <c r="O3392" i="1"/>
  <c r="N3392" i="1"/>
  <c r="M3392" i="1"/>
  <c r="L3392" i="1"/>
  <c r="K3392" i="1"/>
  <c r="J3392" i="1"/>
  <c r="AJ3391" i="1"/>
  <c r="AI3391" i="1" s="1"/>
  <c r="Z3391" i="1" s="1"/>
  <c r="AD3391" i="1" s="1"/>
  <c r="AE3391" i="1" s="1"/>
  <c r="AF3391" i="1" s="1"/>
  <c r="AG3391" i="1"/>
  <c r="AC3391" i="1"/>
  <c r="Y3391" i="1"/>
  <c r="X3391" i="1"/>
  <c r="U3391" i="1"/>
  <c r="S3391" i="1"/>
  <c r="R3391" i="1"/>
  <c r="Q3391" i="1"/>
  <c r="P3391" i="1"/>
  <c r="O3391" i="1"/>
  <c r="N3391" i="1"/>
  <c r="M3391" i="1"/>
  <c r="L3391" i="1"/>
  <c r="K3391" i="1"/>
  <c r="J3391" i="1"/>
  <c r="AJ3390" i="1"/>
  <c r="AI3390" i="1"/>
  <c r="AH3390" i="1"/>
  <c r="AG3390" i="1"/>
  <c r="AC3390" i="1"/>
  <c r="X3390" i="1"/>
  <c r="Y3390" i="1" s="1"/>
  <c r="U3390" i="1"/>
  <c r="S3390" i="1"/>
  <c r="R3390" i="1"/>
  <c r="Q3390" i="1"/>
  <c r="P3390" i="1"/>
  <c r="O3390" i="1"/>
  <c r="N3390" i="1"/>
  <c r="M3390" i="1"/>
  <c r="L3390" i="1"/>
  <c r="K3390" i="1"/>
  <c r="J3390" i="1"/>
  <c r="AJ3389" i="1"/>
  <c r="AI3389" i="1" s="1"/>
  <c r="Z3389" i="1" s="1"/>
  <c r="AD3389" i="1" s="1"/>
  <c r="AE3389" i="1" s="1"/>
  <c r="AF3389" i="1" s="1"/>
  <c r="AG3389" i="1"/>
  <c r="AC3389" i="1"/>
  <c r="Y3389" i="1"/>
  <c r="X3389" i="1"/>
  <c r="U3389" i="1"/>
  <c r="S3389" i="1"/>
  <c r="R3389" i="1"/>
  <c r="Q3389" i="1"/>
  <c r="P3389" i="1"/>
  <c r="O3389" i="1"/>
  <c r="N3389" i="1"/>
  <c r="M3389" i="1"/>
  <c r="L3389" i="1"/>
  <c r="K3389" i="1"/>
  <c r="J3389" i="1"/>
  <c r="AJ3388" i="1"/>
  <c r="AI3388" i="1"/>
  <c r="AH3388" i="1"/>
  <c r="AG3388" i="1"/>
  <c r="AC3388" i="1"/>
  <c r="X3388" i="1"/>
  <c r="Y3388" i="1" s="1"/>
  <c r="U3388" i="1"/>
  <c r="S3388" i="1"/>
  <c r="R3388" i="1"/>
  <c r="Q3388" i="1"/>
  <c r="P3388" i="1"/>
  <c r="O3388" i="1"/>
  <c r="N3388" i="1"/>
  <c r="M3388" i="1"/>
  <c r="L3388" i="1"/>
  <c r="K3388" i="1"/>
  <c r="J3388" i="1"/>
  <c r="AJ3387" i="1"/>
  <c r="AI3387" i="1" s="1"/>
  <c r="Z3387" i="1" s="1"/>
  <c r="AD3387" i="1" s="1"/>
  <c r="AE3387" i="1" s="1"/>
  <c r="AF3387" i="1" s="1"/>
  <c r="AG3387" i="1"/>
  <c r="AC3387" i="1"/>
  <c r="Y3387" i="1"/>
  <c r="X3387" i="1"/>
  <c r="W3387" i="1"/>
  <c r="U3387" i="1"/>
  <c r="S3387" i="1"/>
  <c r="R3387" i="1"/>
  <c r="Q3387" i="1"/>
  <c r="P3387" i="1"/>
  <c r="O3387" i="1"/>
  <c r="N3387" i="1"/>
  <c r="M3387" i="1"/>
  <c r="L3387" i="1"/>
  <c r="K3387" i="1"/>
  <c r="J3387" i="1"/>
  <c r="AJ3386" i="1"/>
  <c r="AI3386" i="1"/>
  <c r="AH3386" i="1" s="1"/>
  <c r="AG3386" i="1"/>
  <c r="AC3386" i="1"/>
  <c r="Y3386" i="1"/>
  <c r="X3386" i="1"/>
  <c r="W3386" i="1"/>
  <c r="U3386" i="1"/>
  <c r="S3386" i="1"/>
  <c r="R3386" i="1"/>
  <c r="Q3386" i="1"/>
  <c r="P3386" i="1"/>
  <c r="O3386" i="1"/>
  <c r="N3386" i="1"/>
  <c r="M3386" i="1"/>
  <c r="L3386" i="1"/>
  <c r="K3386" i="1"/>
  <c r="J3386" i="1"/>
  <c r="AJ3385" i="1"/>
  <c r="AI3385" i="1"/>
  <c r="AH3385" i="1"/>
  <c r="AG3385" i="1"/>
  <c r="AC3385" i="1"/>
  <c r="X3385" i="1"/>
  <c r="Y3385" i="1" s="1"/>
  <c r="U3385" i="1"/>
  <c r="S3385" i="1"/>
  <c r="R3385" i="1"/>
  <c r="Q3385" i="1"/>
  <c r="P3385" i="1"/>
  <c r="O3385" i="1"/>
  <c r="N3385" i="1"/>
  <c r="M3385" i="1"/>
  <c r="L3385" i="1"/>
  <c r="K3385" i="1"/>
  <c r="J3385" i="1"/>
  <c r="AJ3384" i="1"/>
  <c r="AI3384" i="1" s="1"/>
  <c r="Z3384" i="1" s="1"/>
  <c r="AD3384" i="1" s="1"/>
  <c r="AE3384" i="1" s="1"/>
  <c r="AF3384" i="1" s="1"/>
  <c r="AG3384" i="1"/>
  <c r="AC3384" i="1"/>
  <c r="Y3384" i="1"/>
  <c r="X3384" i="1"/>
  <c r="U3384" i="1"/>
  <c r="S3384" i="1"/>
  <c r="R3384" i="1"/>
  <c r="Q3384" i="1"/>
  <c r="P3384" i="1"/>
  <c r="O3384" i="1"/>
  <c r="N3384" i="1"/>
  <c r="M3384" i="1"/>
  <c r="L3384" i="1"/>
  <c r="K3384" i="1"/>
  <c r="J3384" i="1"/>
  <c r="AJ3383" i="1"/>
  <c r="AI3383" i="1"/>
  <c r="AH3383" i="1"/>
  <c r="AG3383" i="1"/>
  <c r="AC3383" i="1"/>
  <c r="X3383" i="1"/>
  <c r="Y3383" i="1" s="1"/>
  <c r="U3383" i="1"/>
  <c r="S3383" i="1"/>
  <c r="R3383" i="1"/>
  <c r="Q3383" i="1"/>
  <c r="P3383" i="1"/>
  <c r="O3383" i="1"/>
  <c r="N3383" i="1"/>
  <c r="M3383" i="1"/>
  <c r="L3383" i="1"/>
  <c r="K3383" i="1"/>
  <c r="J3383" i="1"/>
  <c r="AJ3382" i="1"/>
  <c r="AI3382" i="1" s="1"/>
  <c r="Z3382" i="1" s="1"/>
  <c r="AD3382" i="1" s="1"/>
  <c r="AE3382" i="1" s="1"/>
  <c r="AF3382" i="1" s="1"/>
  <c r="AG3382" i="1"/>
  <c r="AC3382" i="1"/>
  <c r="Y3382" i="1"/>
  <c r="X3382" i="1"/>
  <c r="U3382" i="1"/>
  <c r="S3382" i="1"/>
  <c r="R3382" i="1"/>
  <c r="Q3382" i="1"/>
  <c r="P3382" i="1"/>
  <c r="O3382" i="1"/>
  <c r="N3382" i="1"/>
  <c r="M3382" i="1"/>
  <c r="L3382" i="1"/>
  <c r="K3382" i="1"/>
  <c r="J3382" i="1"/>
  <c r="AJ3381" i="1"/>
  <c r="AI3381" i="1"/>
  <c r="AH3381" i="1"/>
  <c r="AG3381" i="1"/>
  <c r="AC3381" i="1"/>
  <c r="X3381" i="1"/>
  <c r="Y3381" i="1" s="1"/>
  <c r="U3381" i="1"/>
  <c r="S3381" i="1"/>
  <c r="R3381" i="1"/>
  <c r="Q3381" i="1"/>
  <c r="P3381" i="1"/>
  <c r="O3381" i="1"/>
  <c r="N3381" i="1"/>
  <c r="M3381" i="1"/>
  <c r="L3381" i="1"/>
  <c r="K3381" i="1"/>
  <c r="J3381" i="1"/>
  <c r="AJ3380" i="1"/>
  <c r="AI3380" i="1" s="1"/>
  <c r="Z3380" i="1" s="1"/>
  <c r="AD3380" i="1" s="1"/>
  <c r="AE3380" i="1" s="1"/>
  <c r="AF3380" i="1" s="1"/>
  <c r="AG3380" i="1"/>
  <c r="AC3380" i="1"/>
  <c r="Y3380" i="1"/>
  <c r="X3380" i="1"/>
  <c r="U3380" i="1"/>
  <c r="S3380" i="1"/>
  <c r="R3380" i="1"/>
  <c r="Q3380" i="1"/>
  <c r="P3380" i="1"/>
  <c r="O3380" i="1"/>
  <c r="N3380" i="1"/>
  <c r="M3380" i="1"/>
  <c r="L3380" i="1"/>
  <c r="K3380" i="1"/>
  <c r="J3380" i="1"/>
  <c r="AJ3379" i="1"/>
  <c r="AI3379" i="1"/>
  <c r="AH3379" i="1"/>
  <c r="AG3379" i="1"/>
  <c r="AC3379" i="1"/>
  <c r="X3379" i="1"/>
  <c r="Y3379" i="1" s="1"/>
  <c r="U3379" i="1"/>
  <c r="S3379" i="1"/>
  <c r="R3379" i="1"/>
  <c r="Q3379" i="1"/>
  <c r="P3379" i="1"/>
  <c r="O3379" i="1"/>
  <c r="N3379" i="1"/>
  <c r="M3379" i="1"/>
  <c r="L3379" i="1"/>
  <c r="K3379" i="1"/>
  <c r="J3379" i="1"/>
  <c r="AJ3378" i="1"/>
  <c r="AI3378" i="1" s="1"/>
  <c r="Z3378" i="1" s="1"/>
  <c r="AD3378" i="1" s="1"/>
  <c r="AE3378" i="1" s="1"/>
  <c r="AF3378" i="1" s="1"/>
  <c r="AG3378" i="1"/>
  <c r="AC3378" i="1"/>
  <c r="Y3378" i="1"/>
  <c r="X3378" i="1"/>
  <c r="U3378" i="1"/>
  <c r="S3378" i="1"/>
  <c r="R3378" i="1"/>
  <c r="Q3378" i="1"/>
  <c r="P3378" i="1"/>
  <c r="O3378" i="1"/>
  <c r="N3378" i="1"/>
  <c r="M3378" i="1"/>
  <c r="L3378" i="1"/>
  <c r="K3378" i="1"/>
  <c r="J3378" i="1"/>
  <c r="AJ3377" i="1"/>
  <c r="AI3377" i="1"/>
  <c r="AH3377" i="1"/>
  <c r="AG3377" i="1"/>
  <c r="AC3377" i="1"/>
  <c r="X3377" i="1"/>
  <c r="Y3377" i="1" s="1"/>
  <c r="U3377" i="1"/>
  <c r="S3377" i="1"/>
  <c r="R3377" i="1"/>
  <c r="Q3377" i="1"/>
  <c r="P3377" i="1"/>
  <c r="O3377" i="1"/>
  <c r="N3377" i="1"/>
  <c r="M3377" i="1"/>
  <c r="L3377" i="1"/>
  <c r="K3377" i="1"/>
  <c r="J3377" i="1"/>
  <c r="AJ3376" i="1"/>
  <c r="AI3376" i="1" s="1"/>
  <c r="Z3376" i="1" s="1"/>
  <c r="AD3376" i="1" s="1"/>
  <c r="AE3376" i="1" s="1"/>
  <c r="AF3376" i="1" s="1"/>
  <c r="AG3376" i="1"/>
  <c r="AC3376" i="1"/>
  <c r="Y3376" i="1"/>
  <c r="X3376" i="1"/>
  <c r="U3376" i="1"/>
  <c r="S3376" i="1"/>
  <c r="R3376" i="1"/>
  <c r="Q3376" i="1"/>
  <c r="P3376" i="1"/>
  <c r="O3376" i="1"/>
  <c r="N3376" i="1"/>
  <c r="M3376" i="1"/>
  <c r="L3376" i="1"/>
  <c r="K3376" i="1"/>
  <c r="J3376" i="1"/>
  <c r="AJ3375" i="1"/>
  <c r="AI3375" i="1"/>
  <c r="AH3375" i="1"/>
  <c r="AG3375" i="1"/>
  <c r="AC3375" i="1"/>
  <c r="X3375" i="1"/>
  <c r="Y3375" i="1" s="1"/>
  <c r="U3375" i="1"/>
  <c r="S3375" i="1"/>
  <c r="R3375" i="1"/>
  <c r="Q3375" i="1"/>
  <c r="P3375" i="1"/>
  <c r="O3375" i="1"/>
  <c r="N3375" i="1"/>
  <c r="M3375" i="1"/>
  <c r="L3375" i="1"/>
  <c r="K3375" i="1"/>
  <c r="J3375" i="1"/>
  <c r="AJ3374" i="1"/>
  <c r="AI3374" i="1" s="1"/>
  <c r="Z3374" i="1" s="1"/>
  <c r="AD3374" i="1" s="1"/>
  <c r="AE3374" i="1" s="1"/>
  <c r="AF3374" i="1" s="1"/>
  <c r="AG3374" i="1"/>
  <c r="AC3374" i="1"/>
  <c r="Y3374" i="1"/>
  <c r="X3374" i="1"/>
  <c r="AJ3373" i="1"/>
  <c r="AI3373" i="1"/>
  <c r="AH3373" i="1" s="1"/>
  <c r="AG3373" i="1"/>
  <c r="AC3373" i="1"/>
  <c r="Y3373" i="1"/>
  <c r="X3373" i="1"/>
  <c r="AJ3372" i="1"/>
  <c r="AI3372" i="1"/>
  <c r="AH3372" i="1"/>
  <c r="AG3372" i="1"/>
  <c r="AC3372" i="1"/>
  <c r="X3372" i="1"/>
  <c r="Y3372" i="1" s="1"/>
  <c r="AJ3371" i="1"/>
  <c r="AI3371" i="1" s="1"/>
  <c r="AH3371" i="1"/>
  <c r="AG3371" i="1"/>
  <c r="AC3371" i="1"/>
  <c r="X3371" i="1"/>
  <c r="Y3371" i="1" s="1"/>
  <c r="Z3371" i="1" s="1"/>
  <c r="AD3371" i="1" s="1"/>
  <c r="AJ3370" i="1"/>
  <c r="AI3370" i="1"/>
  <c r="Z3370" i="1" s="1"/>
  <c r="AD3370" i="1" s="1"/>
  <c r="AG3370" i="1"/>
  <c r="AC3370" i="1"/>
  <c r="Y3370" i="1"/>
  <c r="X3370" i="1"/>
  <c r="AJ3369" i="1"/>
  <c r="AI3369" i="1" s="1"/>
  <c r="AG3369" i="1"/>
  <c r="AC3369" i="1"/>
  <c r="X3369" i="1"/>
  <c r="Y3369" i="1" s="1"/>
  <c r="U3369" i="1"/>
  <c r="S3369" i="1"/>
  <c r="R3369" i="1"/>
  <c r="Q3369" i="1"/>
  <c r="P3369" i="1"/>
  <c r="O3369" i="1"/>
  <c r="N3369" i="1"/>
  <c r="M3369" i="1"/>
  <c r="L3369" i="1"/>
  <c r="K3369" i="1"/>
  <c r="J3369" i="1"/>
  <c r="AJ3368" i="1"/>
  <c r="AI3368" i="1" s="1"/>
  <c r="AG3368" i="1"/>
  <c r="AH3368" i="1" s="1"/>
  <c r="AC3368" i="1"/>
  <c r="Z3368" i="1"/>
  <c r="AD3368" i="1" s="1"/>
  <c r="X3368" i="1"/>
  <c r="Y3368" i="1" s="1"/>
  <c r="U3368" i="1"/>
  <c r="S3368" i="1"/>
  <c r="R3368" i="1"/>
  <c r="Q3368" i="1"/>
  <c r="P3368" i="1"/>
  <c r="O3368" i="1"/>
  <c r="N3368" i="1"/>
  <c r="M3368" i="1"/>
  <c r="L3368" i="1"/>
  <c r="K3368" i="1"/>
  <c r="J3368" i="1"/>
  <c r="AJ3367" i="1"/>
  <c r="AI3367" i="1"/>
  <c r="Z3367" i="1" s="1"/>
  <c r="AD3367" i="1" s="1"/>
  <c r="AE3367" i="1" s="1"/>
  <c r="AF3367" i="1" s="1"/>
  <c r="AG3367" i="1"/>
  <c r="AC3367" i="1"/>
  <c r="Y3367" i="1"/>
  <c r="X3367" i="1"/>
  <c r="W3367" i="1"/>
  <c r="U3367" i="1"/>
  <c r="S3367" i="1"/>
  <c r="R3367" i="1"/>
  <c r="Q3367" i="1"/>
  <c r="P3367" i="1"/>
  <c r="O3367" i="1"/>
  <c r="N3367" i="1"/>
  <c r="M3367" i="1"/>
  <c r="L3367" i="1"/>
  <c r="K3367" i="1"/>
  <c r="J3367" i="1"/>
  <c r="AJ3366" i="1"/>
  <c r="AI3366" i="1"/>
  <c r="AH3366" i="1"/>
  <c r="AG3366" i="1"/>
  <c r="AC3366" i="1"/>
  <c r="X3366" i="1"/>
  <c r="Y3366" i="1" s="1"/>
  <c r="W3366" i="1"/>
  <c r="U3366" i="1"/>
  <c r="S3366" i="1"/>
  <c r="R3366" i="1"/>
  <c r="Q3366" i="1"/>
  <c r="P3366" i="1"/>
  <c r="O3366" i="1"/>
  <c r="N3366" i="1"/>
  <c r="M3366" i="1"/>
  <c r="L3366" i="1"/>
  <c r="K3366" i="1"/>
  <c r="J3366" i="1"/>
  <c r="AJ3365" i="1"/>
  <c r="AI3365" i="1" s="1"/>
  <c r="Z3365" i="1" s="1"/>
  <c r="AD3365" i="1" s="1"/>
  <c r="AH3365" i="1"/>
  <c r="AG3365" i="1"/>
  <c r="AC3365" i="1"/>
  <c r="X3365" i="1"/>
  <c r="Y3365" i="1" s="1"/>
  <c r="U3365" i="1"/>
  <c r="S3365" i="1"/>
  <c r="R3365" i="1"/>
  <c r="Q3365" i="1"/>
  <c r="P3365" i="1"/>
  <c r="O3365" i="1"/>
  <c r="N3365" i="1"/>
  <c r="M3365" i="1"/>
  <c r="L3365" i="1"/>
  <c r="K3365" i="1"/>
  <c r="J3365" i="1"/>
  <c r="AJ3364" i="1"/>
  <c r="AI3364" i="1" s="1"/>
  <c r="AG3364" i="1"/>
  <c r="AC3364" i="1"/>
  <c r="X3364" i="1"/>
  <c r="Y3364" i="1" s="1"/>
  <c r="U3364" i="1"/>
  <c r="S3364" i="1"/>
  <c r="R3364" i="1"/>
  <c r="Q3364" i="1"/>
  <c r="P3364" i="1"/>
  <c r="O3364" i="1"/>
  <c r="N3364" i="1"/>
  <c r="M3364" i="1"/>
  <c r="L3364" i="1"/>
  <c r="K3364" i="1"/>
  <c r="J3364" i="1"/>
  <c r="AJ3363" i="1"/>
  <c r="AI3363" i="1" s="1"/>
  <c r="AG3363" i="1"/>
  <c r="AH3363" i="1" s="1"/>
  <c r="AC3363" i="1"/>
  <c r="Z3363" i="1"/>
  <c r="AD3363" i="1" s="1"/>
  <c r="X3363" i="1"/>
  <c r="Y3363" i="1" s="1"/>
  <c r="U3363" i="1"/>
  <c r="S3363" i="1"/>
  <c r="R3363" i="1"/>
  <c r="Q3363" i="1"/>
  <c r="P3363" i="1"/>
  <c r="O3363" i="1"/>
  <c r="N3363" i="1"/>
  <c r="M3363" i="1"/>
  <c r="L3363" i="1"/>
  <c r="K3363" i="1"/>
  <c r="J3363" i="1"/>
  <c r="Y3362" i="1"/>
  <c r="Z3362" i="1" s="1"/>
  <c r="X3362" i="1"/>
  <c r="AJ3361" i="1"/>
  <c r="AI3361" i="1"/>
  <c r="AH3361" i="1"/>
  <c r="AG3361" i="1"/>
  <c r="AC3361" i="1"/>
  <c r="X3361" i="1"/>
  <c r="Y3361" i="1" s="1"/>
  <c r="U3361" i="1"/>
  <c r="S3361" i="1"/>
  <c r="R3361" i="1"/>
  <c r="Q3361" i="1"/>
  <c r="P3361" i="1"/>
  <c r="O3361" i="1"/>
  <c r="N3361" i="1"/>
  <c r="M3361" i="1"/>
  <c r="L3361" i="1"/>
  <c r="K3361" i="1"/>
  <c r="J3361" i="1"/>
  <c r="AJ3360" i="1"/>
  <c r="AI3360" i="1" s="1"/>
  <c r="Z3360" i="1" s="1"/>
  <c r="AD3360" i="1" s="1"/>
  <c r="AE3360" i="1" s="1"/>
  <c r="AF3360" i="1" s="1"/>
  <c r="AG3360" i="1"/>
  <c r="AC3360" i="1"/>
  <c r="Y3360" i="1"/>
  <c r="X3360" i="1"/>
  <c r="U3360" i="1"/>
  <c r="S3360" i="1"/>
  <c r="R3360" i="1"/>
  <c r="Q3360" i="1"/>
  <c r="P3360" i="1"/>
  <c r="O3360" i="1"/>
  <c r="N3360" i="1"/>
  <c r="M3360" i="1"/>
  <c r="L3360" i="1"/>
  <c r="K3360" i="1"/>
  <c r="J3360" i="1"/>
  <c r="AJ3359" i="1"/>
  <c r="AI3359" i="1"/>
  <c r="AH3359" i="1"/>
  <c r="AG3359" i="1"/>
  <c r="AC3359" i="1"/>
  <c r="X3359" i="1"/>
  <c r="Y3359" i="1" s="1"/>
  <c r="AJ3358" i="1"/>
  <c r="AI3358" i="1" s="1"/>
  <c r="Z3358" i="1" s="1"/>
  <c r="AD3358" i="1" s="1"/>
  <c r="AH3358" i="1"/>
  <c r="AG3358" i="1"/>
  <c r="AC3358" i="1"/>
  <c r="X3358" i="1"/>
  <c r="Y3358" i="1" s="1"/>
  <c r="AJ3357" i="1"/>
  <c r="AI3357" i="1"/>
  <c r="Z3357" i="1" s="1"/>
  <c r="AD3357" i="1" s="1"/>
  <c r="AG3357" i="1"/>
  <c r="AC3357" i="1"/>
  <c r="AE3357" i="1" s="1"/>
  <c r="AF3357" i="1" s="1"/>
  <c r="Y3357" i="1"/>
  <c r="X3357" i="1"/>
  <c r="AJ3356" i="1"/>
  <c r="AI3356" i="1" s="1"/>
  <c r="AG3356" i="1"/>
  <c r="AC3356" i="1"/>
  <c r="X3356" i="1"/>
  <c r="Y3356" i="1" s="1"/>
  <c r="AJ3355" i="1"/>
  <c r="AI3355" i="1"/>
  <c r="AG3355" i="1"/>
  <c r="AH3355" i="1" s="1"/>
  <c r="AC3355" i="1"/>
  <c r="Y3355" i="1"/>
  <c r="X3355" i="1"/>
  <c r="W3355" i="1"/>
  <c r="U3355" i="1"/>
  <c r="S3355" i="1"/>
  <c r="R3355" i="1"/>
  <c r="Q3355" i="1"/>
  <c r="P3355" i="1"/>
  <c r="O3355" i="1"/>
  <c r="N3355" i="1"/>
  <c r="M3355" i="1"/>
  <c r="L3355" i="1"/>
  <c r="K3355" i="1"/>
  <c r="J3355" i="1"/>
  <c r="AJ3354" i="1"/>
  <c r="AI3354" i="1" s="1"/>
  <c r="AG3354" i="1"/>
  <c r="AH3354" i="1" s="1"/>
  <c r="AC3354" i="1"/>
  <c r="Z3354" i="1"/>
  <c r="AD3354" i="1" s="1"/>
  <c r="X3354" i="1"/>
  <c r="Y3354" i="1" s="1"/>
  <c r="W3354" i="1"/>
  <c r="U3354" i="1"/>
  <c r="S3354" i="1"/>
  <c r="R3354" i="1"/>
  <c r="Q3354" i="1"/>
  <c r="P3354" i="1"/>
  <c r="O3354" i="1"/>
  <c r="N3354" i="1"/>
  <c r="M3354" i="1"/>
  <c r="L3354" i="1"/>
  <c r="K3354" i="1"/>
  <c r="J3354" i="1"/>
  <c r="AJ3353" i="1"/>
  <c r="AI3353" i="1" s="1"/>
  <c r="Z3353" i="1" s="1"/>
  <c r="AD3353" i="1" s="1"/>
  <c r="AE3353" i="1" s="1"/>
  <c r="AF3353" i="1" s="1"/>
  <c r="AG3353" i="1"/>
  <c r="AC3353" i="1"/>
  <c r="Y3353" i="1"/>
  <c r="X3353" i="1"/>
  <c r="W3353" i="1"/>
  <c r="U3353" i="1"/>
  <c r="S3353" i="1"/>
  <c r="R3353" i="1"/>
  <c r="Q3353" i="1"/>
  <c r="P3353" i="1"/>
  <c r="O3353" i="1"/>
  <c r="N3353" i="1"/>
  <c r="M3353" i="1"/>
  <c r="L3353" i="1"/>
  <c r="K3353" i="1"/>
  <c r="J3353" i="1"/>
  <c r="AJ3352" i="1"/>
  <c r="AI3352" i="1"/>
  <c r="AH3352" i="1" s="1"/>
  <c r="AG3352" i="1"/>
  <c r="AC3352" i="1"/>
  <c r="Y3352" i="1"/>
  <c r="X3352" i="1"/>
  <c r="W3352" i="1"/>
  <c r="U3352" i="1"/>
  <c r="S3352" i="1"/>
  <c r="R3352" i="1"/>
  <c r="Q3352" i="1"/>
  <c r="P3352" i="1"/>
  <c r="O3352" i="1"/>
  <c r="N3352" i="1"/>
  <c r="M3352" i="1"/>
  <c r="L3352" i="1"/>
  <c r="K3352" i="1"/>
  <c r="J3352" i="1"/>
  <c r="AJ3351" i="1"/>
  <c r="AI3351" i="1"/>
  <c r="AH3351" i="1"/>
  <c r="AG3351" i="1"/>
  <c r="AC3351" i="1"/>
  <c r="X3351" i="1"/>
  <c r="Y3351" i="1" s="1"/>
  <c r="W3351" i="1"/>
  <c r="U3351" i="1"/>
  <c r="S3351" i="1"/>
  <c r="R3351" i="1"/>
  <c r="Q3351" i="1"/>
  <c r="P3351" i="1"/>
  <c r="O3351" i="1"/>
  <c r="N3351" i="1"/>
  <c r="M3351" i="1"/>
  <c r="L3351" i="1"/>
  <c r="K3351" i="1"/>
  <c r="J3351" i="1"/>
  <c r="AJ3350" i="1"/>
  <c r="AI3350" i="1" s="1"/>
  <c r="AH3350" i="1"/>
  <c r="AG3350" i="1"/>
  <c r="AC3350" i="1"/>
  <c r="Z3350" i="1"/>
  <c r="AD3350" i="1" s="1"/>
  <c r="X3350" i="1"/>
  <c r="Y3350" i="1" s="1"/>
  <c r="W3350" i="1"/>
  <c r="U3350" i="1"/>
  <c r="S3350" i="1"/>
  <c r="R3350" i="1"/>
  <c r="Q3350" i="1"/>
  <c r="P3350" i="1"/>
  <c r="O3350" i="1"/>
  <c r="N3350" i="1"/>
  <c r="M3350" i="1"/>
  <c r="L3350" i="1"/>
  <c r="K3350" i="1"/>
  <c r="J3350" i="1"/>
  <c r="AJ3349" i="1"/>
  <c r="AI3349" i="1"/>
  <c r="Z3349" i="1" s="1"/>
  <c r="AD3349" i="1" s="1"/>
  <c r="AG3349" i="1"/>
  <c r="AC3349" i="1"/>
  <c r="AE3349" i="1" s="1"/>
  <c r="AF3349" i="1" s="1"/>
  <c r="Y3349" i="1"/>
  <c r="X3349" i="1"/>
  <c r="U3349" i="1"/>
  <c r="S3349" i="1"/>
  <c r="R3349" i="1"/>
  <c r="Q3349" i="1"/>
  <c r="P3349" i="1"/>
  <c r="O3349" i="1"/>
  <c r="N3349" i="1"/>
  <c r="M3349" i="1"/>
  <c r="L3349" i="1"/>
  <c r="K3349" i="1"/>
  <c r="J3349" i="1"/>
  <c r="AJ3348" i="1"/>
  <c r="AI3348" i="1"/>
  <c r="Z3348" i="1" s="1"/>
  <c r="AG3348" i="1"/>
  <c r="AH3348" i="1" s="1"/>
  <c r="AD3348" i="1"/>
  <c r="AC3348" i="1"/>
  <c r="AE3348" i="1" s="1"/>
  <c r="AF3348" i="1" s="1"/>
  <c r="Y3348" i="1"/>
  <c r="X3348" i="1"/>
  <c r="U3348" i="1"/>
  <c r="S3348" i="1"/>
  <c r="R3348" i="1"/>
  <c r="Q3348" i="1"/>
  <c r="P3348" i="1"/>
  <c r="O3348" i="1"/>
  <c r="N3348" i="1"/>
  <c r="M3348" i="1"/>
  <c r="L3348" i="1"/>
  <c r="K3348" i="1"/>
  <c r="J3348" i="1"/>
  <c r="Y3347" i="1"/>
  <c r="Z3347" i="1" s="1"/>
  <c r="X3347" i="1"/>
  <c r="AJ3346" i="1"/>
  <c r="AI3346" i="1" s="1"/>
  <c r="AG3346" i="1"/>
  <c r="AC3346" i="1"/>
  <c r="X3346" i="1"/>
  <c r="Y3346" i="1" s="1"/>
  <c r="U3346" i="1"/>
  <c r="S3346" i="1"/>
  <c r="R3346" i="1"/>
  <c r="Q3346" i="1"/>
  <c r="P3346" i="1"/>
  <c r="O3346" i="1"/>
  <c r="N3346" i="1"/>
  <c r="M3346" i="1"/>
  <c r="L3346" i="1"/>
  <c r="K3346" i="1"/>
  <c r="J3346" i="1"/>
  <c r="AJ3345" i="1"/>
  <c r="AI3345" i="1" s="1"/>
  <c r="Z3345" i="1" s="1"/>
  <c r="AD3345" i="1" s="1"/>
  <c r="AG3345" i="1"/>
  <c r="AH3345" i="1" s="1"/>
  <c r="AC3345" i="1"/>
  <c r="X3345" i="1"/>
  <c r="Y3345" i="1" s="1"/>
  <c r="U3345" i="1"/>
  <c r="S3345" i="1"/>
  <c r="R3345" i="1"/>
  <c r="Q3345" i="1"/>
  <c r="P3345" i="1"/>
  <c r="O3345" i="1"/>
  <c r="N3345" i="1"/>
  <c r="M3345" i="1"/>
  <c r="L3345" i="1"/>
  <c r="K3345" i="1"/>
  <c r="J3345" i="1"/>
  <c r="AJ3344" i="1"/>
  <c r="AI3344" i="1"/>
  <c r="AH3344" i="1" s="1"/>
  <c r="AG3344" i="1"/>
  <c r="AC3344" i="1"/>
  <c r="Y3344" i="1"/>
  <c r="X3344" i="1"/>
  <c r="U3344" i="1"/>
  <c r="S3344" i="1"/>
  <c r="R3344" i="1"/>
  <c r="Q3344" i="1"/>
  <c r="P3344" i="1"/>
  <c r="O3344" i="1"/>
  <c r="N3344" i="1"/>
  <c r="M3344" i="1"/>
  <c r="L3344" i="1"/>
  <c r="K3344" i="1"/>
  <c r="J3344" i="1"/>
  <c r="H3344" i="1"/>
  <c r="AJ3343" i="1"/>
  <c r="AI3343" i="1"/>
  <c r="AH3343" i="1"/>
  <c r="AG3343" i="1"/>
  <c r="AC3343" i="1"/>
  <c r="X3343" i="1"/>
  <c r="Y3343" i="1" s="1"/>
  <c r="U3343" i="1"/>
  <c r="S3343" i="1"/>
  <c r="R3343" i="1"/>
  <c r="Q3343" i="1"/>
  <c r="P3343" i="1"/>
  <c r="O3343" i="1"/>
  <c r="N3343" i="1"/>
  <c r="M3343" i="1"/>
  <c r="L3343" i="1"/>
  <c r="K3343" i="1"/>
  <c r="J3343" i="1"/>
  <c r="AJ3342" i="1"/>
  <c r="AI3342" i="1" s="1"/>
  <c r="Z3342" i="1" s="1"/>
  <c r="AD3342" i="1" s="1"/>
  <c r="AE3342" i="1" s="1"/>
  <c r="AF3342" i="1" s="1"/>
  <c r="AG3342" i="1"/>
  <c r="AC3342" i="1"/>
  <c r="Y3342" i="1"/>
  <c r="X3342" i="1"/>
  <c r="U3342" i="1"/>
  <c r="S3342" i="1"/>
  <c r="R3342" i="1"/>
  <c r="Q3342" i="1"/>
  <c r="P3342" i="1"/>
  <c r="O3342" i="1"/>
  <c r="N3342" i="1"/>
  <c r="M3342" i="1"/>
  <c r="L3342" i="1"/>
  <c r="K3342" i="1"/>
  <c r="J3342" i="1"/>
  <c r="AJ3341" i="1"/>
  <c r="AI3341" i="1"/>
  <c r="AH3341" i="1"/>
  <c r="AG3341" i="1"/>
  <c r="AC3341" i="1"/>
  <c r="X3341" i="1"/>
  <c r="Y3341" i="1" s="1"/>
  <c r="W3341" i="1"/>
  <c r="U3341" i="1"/>
  <c r="S3341" i="1"/>
  <c r="R3341" i="1"/>
  <c r="Q3341" i="1"/>
  <c r="P3341" i="1"/>
  <c r="O3341" i="1"/>
  <c r="N3341" i="1"/>
  <c r="M3341" i="1"/>
  <c r="L3341" i="1"/>
  <c r="K3341" i="1"/>
  <c r="J3341" i="1"/>
  <c r="AJ3340" i="1"/>
  <c r="AI3340" i="1" s="1"/>
  <c r="AH3340" i="1"/>
  <c r="AG3340" i="1"/>
  <c r="AC3340" i="1"/>
  <c r="X3340" i="1"/>
  <c r="Y3340" i="1" s="1"/>
  <c r="Z3340" i="1" s="1"/>
  <c r="AD3340" i="1" s="1"/>
  <c r="W3340" i="1"/>
  <c r="U3340" i="1"/>
  <c r="S3340" i="1"/>
  <c r="R3340" i="1"/>
  <c r="Q3340" i="1"/>
  <c r="P3340" i="1"/>
  <c r="O3340" i="1"/>
  <c r="N3340" i="1"/>
  <c r="M3340" i="1"/>
  <c r="L3340" i="1"/>
  <c r="K3340" i="1"/>
  <c r="J3340" i="1"/>
  <c r="AJ3339" i="1"/>
  <c r="AI3339" i="1"/>
  <c r="Z3339" i="1" s="1"/>
  <c r="AD3339" i="1" s="1"/>
  <c r="AG3339" i="1"/>
  <c r="AC3339" i="1"/>
  <c r="AE3339" i="1" s="1"/>
  <c r="AF3339" i="1" s="1"/>
  <c r="Y3339" i="1"/>
  <c r="X3339" i="1"/>
  <c r="W3339" i="1"/>
  <c r="U3339" i="1"/>
  <c r="S3339" i="1"/>
  <c r="R3339" i="1"/>
  <c r="Q3339" i="1"/>
  <c r="P3339" i="1"/>
  <c r="O3339" i="1"/>
  <c r="N3339" i="1"/>
  <c r="M3339" i="1"/>
  <c r="L3339" i="1"/>
  <c r="K3339" i="1"/>
  <c r="J3339" i="1"/>
  <c r="AJ3338" i="1"/>
  <c r="AI3338" i="1" s="1"/>
  <c r="AG3338" i="1"/>
  <c r="AC3338" i="1"/>
  <c r="X3338" i="1"/>
  <c r="Y3338" i="1" s="1"/>
  <c r="U3338" i="1"/>
  <c r="S3338" i="1"/>
  <c r="R3338" i="1"/>
  <c r="Q3338" i="1"/>
  <c r="P3338" i="1"/>
  <c r="O3338" i="1"/>
  <c r="N3338" i="1"/>
  <c r="M3338" i="1"/>
  <c r="L3338" i="1"/>
  <c r="K3338" i="1"/>
  <c r="J3338" i="1"/>
  <c r="AJ3337" i="1"/>
  <c r="AI3337" i="1" s="1"/>
  <c r="AG3337" i="1"/>
  <c r="AH3337" i="1" s="1"/>
  <c r="AC3337" i="1"/>
  <c r="Z3337" i="1"/>
  <c r="AD3337" i="1" s="1"/>
  <c r="X3337" i="1"/>
  <c r="Y3337" i="1" s="1"/>
  <c r="U3337" i="1"/>
  <c r="S3337" i="1"/>
  <c r="R3337" i="1"/>
  <c r="Q3337" i="1"/>
  <c r="P3337" i="1"/>
  <c r="O3337" i="1"/>
  <c r="N3337" i="1"/>
  <c r="M3337" i="1"/>
  <c r="L3337" i="1"/>
  <c r="K3337" i="1"/>
  <c r="J3337" i="1"/>
  <c r="AJ3336" i="1"/>
  <c r="AI3336" i="1"/>
  <c r="Z3336" i="1" s="1"/>
  <c r="AD3336" i="1" s="1"/>
  <c r="AE3336" i="1" s="1"/>
  <c r="AF3336" i="1" s="1"/>
  <c r="AG3336" i="1"/>
  <c r="AC3336" i="1"/>
  <c r="Y3336" i="1"/>
  <c r="X3336" i="1"/>
  <c r="W3336" i="1"/>
  <c r="U3336" i="1"/>
  <c r="S3336" i="1"/>
  <c r="R3336" i="1"/>
  <c r="Q3336" i="1"/>
  <c r="P3336" i="1"/>
  <c r="O3336" i="1"/>
  <c r="N3336" i="1"/>
  <c r="M3336" i="1"/>
  <c r="L3336" i="1"/>
  <c r="K3336" i="1"/>
  <c r="J3336" i="1"/>
  <c r="AJ3335" i="1"/>
  <c r="AI3335" i="1"/>
  <c r="AH3335" i="1"/>
  <c r="AG3335" i="1"/>
  <c r="AC3335" i="1"/>
  <c r="X3335" i="1"/>
  <c r="Y3335" i="1" s="1"/>
  <c r="U3335" i="1"/>
  <c r="S3335" i="1"/>
  <c r="R3335" i="1"/>
  <c r="Q3335" i="1"/>
  <c r="P3335" i="1"/>
  <c r="O3335" i="1"/>
  <c r="N3335" i="1"/>
  <c r="M3335" i="1"/>
  <c r="L3335" i="1"/>
  <c r="K3335" i="1"/>
  <c r="J3335" i="1"/>
  <c r="AJ3334" i="1"/>
  <c r="AI3334" i="1" s="1"/>
  <c r="Z3334" i="1" s="1"/>
  <c r="AD3334" i="1" s="1"/>
  <c r="AE3334" i="1" s="1"/>
  <c r="AF3334" i="1" s="1"/>
  <c r="AG3334" i="1"/>
  <c r="AC3334" i="1"/>
  <c r="Y3334" i="1"/>
  <c r="X3334" i="1"/>
  <c r="U3334" i="1"/>
  <c r="S3334" i="1"/>
  <c r="R3334" i="1"/>
  <c r="Q3334" i="1"/>
  <c r="P3334" i="1"/>
  <c r="O3334" i="1"/>
  <c r="N3334" i="1"/>
  <c r="M3334" i="1"/>
  <c r="L3334" i="1"/>
  <c r="K3334" i="1"/>
  <c r="J3334" i="1"/>
  <c r="AJ3333" i="1"/>
  <c r="AI3333" i="1"/>
  <c r="AH3333" i="1"/>
  <c r="AG3333" i="1"/>
  <c r="AC3333" i="1"/>
  <c r="X3333" i="1"/>
  <c r="Y3333" i="1" s="1"/>
  <c r="V3333" i="1"/>
  <c r="U3333" i="1"/>
  <c r="S3333" i="1"/>
  <c r="R3333" i="1"/>
  <c r="Q3333" i="1"/>
  <c r="P3333" i="1"/>
  <c r="O3333" i="1"/>
  <c r="N3333" i="1"/>
  <c r="M3333" i="1"/>
  <c r="L3333" i="1"/>
  <c r="K3333" i="1"/>
  <c r="J3333" i="1"/>
  <c r="AJ3332" i="1"/>
  <c r="AI3332" i="1" s="1"/>
  <c r="Z3332" i="1" s="1"/>
  <c r="AD3332" i="1" s="1"/>
  <c r="AH3332" i="1"/>
  <c r="AG3332" i="1"/>
  <c r="AC3332" i="1"/>
  <c r="X3332" i="1"/>
  <c r="Y3332" i="1" s="1"/>
  <c r="V3332" i="1"/>
  <c r="U3332" i="1"/>
  <c r="S3332" i="1"/>
  <c r="R3332" i="1"/>
  <c r="Q3332" i="1"/>
  <c r="P3332" i="1"/>
  <c r="O3332" i="1"/>
  <c r="N3332" i="1"/>
  <c r="M3332" i="1"/>
  <c r="L3332" i="1"/>
  <c r="K3332" i="1"/>
  <c r="J3332" i="1"/>
  <c r="AJ3331" i="1"/>
  <c r="AI3331" i="1"/>
  <c r="Z3331" i="1" s="1"/>
  <c r="AD3331" i="1" s="1"/>
  <c r="AG3331" i="1"/>
  <c r="AC3331" i="1"/>
  <c r="AE3331" i="1" s="1"/>
  <c r="AF3331" i="1" s="1"/>
  <c r="Y3331" i="1"/>
  <c r="X3331" i="1"/>
  <c r="W3331" i="1"/>
  <c r="U3331" i="1"/>
  <c r="S3331" i="1"/>
  <c r="R3331" i="1"/>
  <c r="Q3331" i="1"/>
  <c r="P3331" i="1"/>
  <c r="O3331" i="1"/>
  <c r="N3331" i="1"/>
  <c r="M3331" i="1"/>
  <c r="L3331" i="1"/>
  <c r="K3331" i="1"/>
  <c r="J3331" i="1"/>
  <c r="AJ3330" i="1"/>
  <c r="AI3330" i="1" s="1"/>
  <c r="AG3330" i="1"/>
  <c r="AC3330" i="1"/>
  <c r="X3330" i="1"/>
  <c r="Y3330" i="1" s="1"/>
  <c r="U3330" i="1"/>
  <c r="S3330" i="1"/>
  <c r="R3330" i="1"/>
  <c r="Q3330" i="1"/>
  <c r="P3330" i="1"/>
  <c r="O3330" i="1"/>
  <c r="N3330" i="1"/>
  <c r="M3330" i="1"/>
  <c r="L3330" i="1"/>
  <c r="K3330" i="1"/>
  <c r="J3330" i="1"/>
  <c r="AJ3329" i="1"/>
  <c r="AI3329" i="1" s="1"/>
  <c r="Z3329" i="1" s="1"/>
  <c r="AD3329" i="1" s="1"/>
  <c r="AG3329" i="1"/>
  <c r="AH3329" i="1" s="1"/>
  <c r="AC3329" i="1"/>
  <c r="X3329" i="1"/>
  <c r="Y3329" i="1" s="1"/>
  <c r="U3329" i="1"/>
  <c r="S3329" i="1"/>
  <c r="R3329" i="1"/>
  <c r="Q3329" i="1"/>
  <c r="P3329" i="1"/>
  <c r="O3329" i="1"/>
  <c r="N3329" i="1"/>
  <c r="M3329" i="1"/>
  <c r="L3329" i="1"/>
  <c r="K3329" i="1"/>
  <c r="J3329" i="1"/>
  <c r="AJ3328" i="1"/>
  <c r="AI3328" i="1"/>
  <c r="AH3328" i="1" s="1"/>
  <c r="AG3328" i="1"/>
  <c r="AC3328" i="1"/>
  <c r="Y3328" i="1"/>
  <c r="X3328" i="1"/>
  <c r="U3328" i="1"/>
  <c r="S3328" i="1"/>
  <c r="R3328" i="1"/>
  <c r="Q3328" i="1"/>
  <c r="P3328" i="1"/>
  <c r="O3328" i="1"/>
  <c r="N3328" i="1"/>
  <c r="M3328" i="1"/>
  <c r="L3328" i="1"/>
  <c r="K3328" i="1"/>
  <c r="J3328" i="1"/>
  <c r="AJ3327" i="1"/>
  <c r="AI3327" i="1" s="1"/>
  <c r="Z3327" i="1" s="1"/>
  <c r="AD3327" i="1" s="1"/>
  <c r="AH3327" i="1"/>
  <c r="AG3327" i="1"/>
  <c r="AC3327" i="1"/>
  <c r="X3327" i="1"/>
  <c r="Y3327" i="1" s="1"/>
  <c r="U3327" i="1"/>
  <c r="S3327" i="1"/>
  <c r="R3327" i="1"/>
  <c r="Q3327" i="1"/>
  <c r="P3327" i="1"/>
  <c r="O3327" i="1"/>
  <c r="N3327" i="1"/>
  <c r="M3327" i="1"/>
  <c r="L3327" i="1"/>
  <c r="K3327" i="1"/>
  <c r="J3327" i="1"/>
  <c r="AJ3326" i="1"/>
  <c r="AI3326" i="1" s="1"/>
  <c r="AG3326" i="1"/>
  <c r="AC3326" i="1"/>
  <c r="X3326" i="1"/>
  <c r="Y3326" i="1" s="1"/>
  <c r="U3326" i="1"/>
  <c r="S3326" i="1"/>
  <c r="R3326" i="1"/>
  <c r="Q3326" i="1"/>
  <c r="P3326" i="1"/>
  <c r="O3326" i="1"/>
  <c r="N3326" i="1"/>
  <c r="M3326" i="1"/>
  <c r="L3326" i="1"/>
  <c r="K3326" i="1"/>
  <c r="J3326" i="1"/>
  <c r="AJ3325" i="1"/>
  <c r="AI3325" i="1" s="1"/>
  <c r="AG3325" i="1"/>
  <c r="AH3325" i="1" s="1"/>
  <c r="AC3325" i="1"/>
  <c r="Z3325" i="1"/>
  <c r="AD3325" i="1" s="1"/>
  <c r="X3325" i="1"/>
  <c r="Y3325" i="1" s="1"/>
  <c r="U3325" i="1"/>
  <c r="S3325" i="1"/>
  <c r="R3325" i="1"/>
  <c r="Q3325" i="1"/>
  <c r="P3325" i="1"/>
  <c r="O3325" i="1"/>
  <c r="N3325" i="1"/>
  <c r="M3325" i="1"/>
  <c r="L3325" i="1"/>
  <c r="K3325" i="1"/>
  <c r="J3325" i="1"/>
  <c r="AJ3324" i="1"/>
  <c r="AI3324" i="1"/>
  <c r="Z3324" i="1" s="1"/>
  <c r="AD3324" i="1" s="1"/>
  <c r="AE3324" i="1" s="1"/>
  <c r="AF3324" i="1" s="1"/>
  <c r="AG3324" i="1"/>
  <c r="AC3324" i="1"/>
  <c r="Y3324" i="1"/>
  <c r="X3324" i="1"/>
  <c r="W3324" i="1"/>
  <c r="U3324" i="1"/>
  <c r="S3324" i="1"/>
  <c r="R3324" i="1"/>
  <c r="Q3324" i="1"/>
  <c r="P3324" i="1"/>
  <c r="O3324" i="1"/>
  <c r="N3324" i="1"/>
  <c r="M3324" i="1"/>
  <c r="L3324" i="1"/>
  <c r="K3324" i="1"/>
  <c r="J3324" i="1"/>
  <c r="AJ3323" i="1"/>
  <c r="AI3323" i="1"/>
  <c r="AH3323" i="1"/>
  <c r="AG3323" i="1"/>
  <c r="AC3323" i="1"/>
  <c r="X3323" i="1"/>
  <c r="Y3323" i="1" s="1"/>
  <c r="W3323" i="1"/>
  <c r="U3323" i="1"/>
  <c r="S3323" i="1"/>
  <c r="R3323" i="1"/>
  <c r="Q3323" i="1"/>
  <c r="P3323" i="1"/>
  <c r="O3323" i="1"/>
  <c r="N3323" i="1"/>
  <c r="M3323" i="1"/>
  <c r="L3323" i="1"/>
  <c r="K3323" i="1"/>
  <c r="J3323" i="1"/>
  <c r="AJ3322" i="1"/>
  <c r="AI3322" i="1" s="1"/>
  <c r="Z3322" i="1" s="1"/>
  <c r="AD3322" i="1" s="1"/>
  <c r="AH3322" i="1"/>
  <c r="AG3322" i="1"/>
  <c r="AC3322" i="1"/>
  <c r="X3322" i="1"/>
  <c r="Y3322" i="1" s="1"/>
  <c r="U3322" i="1"/>
  <c r="S3322" i="1"/>
  <c r="R3322" i="1"/>
  <c r="Q3322" i="1"/>
  <c r="P3322" i="1"/>
  <c r="O3322" i="1"/>
  <c r="N3322" i="1"/>
  <c r="M3322" i="1"/>
  <c r="L3322" i="1"/>
  <c r="K3322" i="1"/>
  <c r="J3322" i="1"/>
  <c r="AJ3321" i="1"/>
  <c r="AI3321" i="1" s="1"/>
  <c r="AG3321" i="1"/>
  <c r="AC3321" i="1"/>
  <c r="X3321" i="1"/>
  <c r="Y3321" i="1" s="1"/>
  <c r="U3321" i="1"/>
  <c r="S3321" i="1"/>
  <c r="R3321" i="1"/>
  <c r="Q3321" i="1"/>
  <c r="P3321" i="1"/>
  <c r="O3321" i="1"/>
  <c r="N3321" i="1"/>
  <c r="M3321" i="1"/>
  <c r="L3321" i="1"/>
  <c r="K3321" i="1"/>
  <c r="J3321" i="1"/>
  <c r="AJ3320" i="1"/>
  <c r="AI3320" i="1" s="1"/>
  <c r="AG3320" i="1"/>
  <c r="AH3320" i="1" s="1"/>
  <c r="AC3320" i="1"/>
  <c r="Z3320" i="1"/>
  <c r="AD3320" i="1" s="1"/>
  <c r="X3320" i="1"/>
  <c r="Y3320" i="1" s="1"/>
  <c r="U3320" i="1"/>
  <c r="S3320" i="1"/>
  <c r="R3320" i="1"/>
  <c r="Q3320" i="1"/>
  <c r="P3320" i="1"/>
  <c r="O3320" i="1"/>
  <c r="N3320" i="1"/>
  <c r="M3320" i="1"/>
  <c r="L3320" i="1"/>
  <c r="K3320" i="1"/>
  <c r="J3320" i="1"/>
  <c r="AJ3319" i="1"/>
  <c r="AI3319" i="1"/>
  <c r="Z3319" i="1" s="1"/>
  <c r="AD3319" i="1" s="1"/>
  <c r="AE3319" i="1" s="1"/>
  <c r="AF3319" i="1" s="1"/>
  <c r="AG3319" i="1"/>
  <c r="AC3319" i="1"/>
  <c r="Y3319" i="1"/>
  <c r="X3319" i="1"/>
  <c r="U3319" i="1"/>
  <c r="S3319" i="1"/>
  <c r="R3319" i="1"/>
  <c r="Q3319" i="1"/>
  <c r="P3319" i="1"/>
  <c r="O3319" i="1"/>
  <c r="N3319" i="1"/>
  <c r="M3319" i="1"/>
  <c r="L3319" i="1"/>
  <c r="K3319" i="1"/>
  <c r="J3319" i="1"/>
  <c r="AJ3318" i="1"/>
  <c r="AI3318" i="1" s="1"/>
  <c r="AH3318" i="1"/>
  <c r="AG3318" i="1"/>
  <c r="AC3318" i="1"/>
  <c r="X3318" i="1"/>
  <c r="Y3318" i="1" s="1"/>
  <c r="Z3318" i="1" s="1"/>
  <c r="AD3318" i="1" s="1"/>
  <c r="U3318" i="1"/>
  <c r="S3318" i="1"/>
  <c r="R3318" i="1"/>
  <c r="Q3318" i="1"/>
  <c r="P3318" i="1"/>
  <c r="O3318" i="1"/>
  <c r="N3318" i="1"/>
  <c r="M3318" i="1"/>
  <c r="L3318" i="1"/>
  <c r="K3318" i="1"/>
  <c r="J3318" i="1"/>
  <c r="AJ3317" i="1"/>
  <c r="AI3317" i="1" s="1"/>
  <c r="AG3317" i="1"/>
  <c r="AC3317" i="1"/>
  <c r="X3317" i="1"/>
  <c r="Y3317" i="1" s="1"/>
  <c r="U3317" i="1"/>
  <c r="S3317" i="1"/>
  <c r="R3317" i="1"/>
  <c r="Q3317" i="1"/>
  <c r="P3317" i="1"/>
  <c r="O3317" i="1"/>
  <c r="N3317" i="1"/>
  <c r="M3317" i="1"/>
  <c r="L3317" i="1"/>
  <c r="K3317" i="1"/>
  <c r="J3317" i="1"/>
  <c r="AJ3316" i="1"/>
  <c r="AI3316" i="1" s="1"/>
  <c r="Z3316" i="1" s="1"/>
  <c r="AD3316" i="1" s="1"/>
  <c r="AG3316" i="1"/>
  <c r="AH3316" i="1" s="1"/>
  <c r="AC3316" i="1"/>
  <c r="X3316" i="1"/>
  <c r="Y3316" i="1" s="1"/>
  <c r="W3316" i="1"/>
  <c r="U3316" i="1"/>
  <c r="S3316" i="1"/>
  <c r="R3316" i="1"/>
  <c r="Q3316" i="1"/>
  <c r="P3316" i="1"/>
  <c r="O3316" i="1"/>
  <c r="N3316" i="1"/>
  <c r="M3316" i="1"/>
  <c r="L3316" i="1"/>
  <c r="K3316" i="1"/>
  <c r="J3316" i="1"/>
  <c r="AJ3315" i="1"/>
  <c r="AI3315" i="1" s="1"/>
  <c r="Z3315" i="1" s="1"/>
  <c r="AD3315" i="1" s="1"/>
  <c r="AE3315" i="1" s="1"/>
  <c r="AF3315" i="1" s="1"/>
  <c r="AG3315" i="1"/>
  <c r="AC3315" i="1"/>
  <c r="Y3315" i="1"/>
  <c r="X3315" i="1"/>
  <c r="W3315" i="1"/>
  <c r="U3315" i="1"/>
  <c r="S3315" i="1"/>
  <c r="R3315" i="1"/>
  <c r="Q3315" i="1"/>
  <c r="P3315" i="1"/>
  <c r="O3315" i="1"/>
  <c r="N3315" i="1"/>
  <c r="M3315" i="1"/>
  <c r="L3315" i="1"/>
  <c r="K3315" i="1"/>
  <c r="J3315" i="1"/>
  <c r="AJ3314" i="1"/>
  <c r="AI3314" i="1"/>
  <c r="Z3314" i="1" s="1"/>
  <c r="AD3314" i="1" s="1"/>
  <c r="AE3314" i="1" s="1"/>
  <c r="AF3314" i="1" s="1"/>
  <c r="AG3314" i="1"/>
  <c r="AC3314" i="1"/>
  <c r="Y3314" i="1"/>
  <c r="X3314" i="1"/>
  <c r="U3314" i="1"/>
  <c r="S3314" i="1"/>
  <c r="R3314" i="1"/>
  <c r="Q3314" i="1"/>
  <c r="P3314" i="1"/>
  <c r="O3314" i="1"/>
  <c r="N3314" i="1"/>
  <c r="M3314" i="1"/>
  <c r="L3314" i="1"/>
  <c r="K3314" i="1"/>
  <c r="J3314" i="1"/>
  <c r="AJ3313" i="1"/>
  <c r="AI3313" i="1" s="1"/>
  <c r="AH3313" i="1"/>
  <c r="AG3313" i="1"/>
  <c r="AC3313" i="1"/>
  <c r="X3313" i="1"/>
  <c r="Y3313" i="1" s="1"/>
  <c r="Z3313" i="1" s="1"/>
  <c r="AD3313" i="1" s="1"/>
  <c r="W3313" i="1"/>
  <c r="U3313" i="1"/>
  <c r="S3313" i="1"/>
  <c r="R3313" i="1"/>
  <c r="Q3313" i="1"/>
  <c r="P3313" i="1"/>
  <c r="O3313" i="1"/>
  <c r="N3313" i="1"/>
  <c r="M3313" i="1"/>
  <c r="L3313" i="1"/>
  <c r="K3313" i="1"/>
  <c r="J3313" i="1"/>
  <c r="AJ3312" i="1"/>
  <c r="AI3312" i="1"/>
  <c r="Z3312" i="1" s="1"/>
  <c r="AD3312" i="1" s="1"/>
  <c r="AG3312" i="1"/>
  <c r="AC3312" i="1"/>
  <c r="Y3312" i="1"/>
  <c r="X3312" i="1"/>
  <c r="W3312" i="1"/>
  <c r="U3312" i="1"/>
  <c r="S3312" i="1"/>
  <c r="R3312" i="1"/>
  <c r="Q3312" i="1"/>
  <c r="P3312" i="1"/>
  <c r="O3312" i="1"/>
  <c r="N3312" i="1"/>
  <c r="M3312" i="1"/>
  <c r="L3312" i="1"/>
  <c r="K3312" i="1"/>
  <c r="J3312" i="1"/>
  <c r="AJ3311" i="1"/>
  <c r="AI3311" i="1" s="1"/>
  <c r="AG3311" i="1"/>
  <c r="AC3311" i="1"/>
  <c r="X3311" i="1"/>
  <c r="Y3311" i="1" s="1"/>
  <c r="U3311" i="1"/>
  <c r="S3311" i="1"/>
  <c r="R3311" i="1"/>
  <c r="Q3311" i="1"/>
  <c r="P3311" i="1"/>
  <c r="O3311" i="1"/>
  <c r="N3311" i="1"/>
  <c r="M3311" i="1"/>
  <c r="L3311" i="1"/>
  <c r="K3311" i="1"/>
  <c r="J3311" i="1"/>
  <c r="H3311" i="1"/>
  <c r="AJ3310" i="1"/>
  <c r="AI3310" i="1"/>
  <c r="AG3310" i="1"/>
  <c r="AH3310" i="1" s="1"/>
  <c r="AC3310" i="1"/>
  <c r="Y3310" i="1"/>
  <c r="X3310" i="1"/>
  <c r="U3310" i="1"/>
  <c r="S3310" i="1"/>
  <c r="R3310" i="1"/>
  <c r="Q3310" i="1"/>
  <c r="P3310" i="1"/>
  <c r="O3310" i="1"/>
  <c r="N3310" i="1"/>
  <c r="M3310" i="1"/>
  <c r="L3310" i="1"/>
  <c r="K3310" i="1"/>
  <c r="J3310" i="1"/>
  <c r="AJ3309" i="1"/>
  <c r="AI3309" i="1"/>
  <c r="Z3309" i="1" s="1"/>
  <c r="AD3309" i="1" s="1"/>
  <c r="AG3309" i="1"/>
  <c r="AC3309" i="1"/>
  <c r="AE3309" i="1" s="1"/>
  <c r="AF3309" i="1" s="1"/>
  <c r="Y3309" i="1"/>
  <c r="X3309" i="1"/>
  <c r="U3309" i="1"/>
  <c r="S3309" i="1"/>
  <c r="R3309" i="1"/>
  <c r="Q3309" i="1"/>
  <c r="P3309" i="1"/>
  <c r="O3309" i="1"/>
  <c r="N3309" i="1"/>
  <c r="M3309" i="1"/>
  <c r="L3309" i="1"/>
  <c r="K3309" i="1"/>
  <c r="J3309" i="1"/>
  <c r="AJ3308" i="1"/>
  <c r="AI3308" i="1"/>
  <c r="AG3308" i="1"/>
  <c r="AH3308" i="1" s="1"/>
  <c r="AC3308" i="1"/>
  <c r="Y3308" i="1"/>
  <c r="X3308" i="1"/>
  <c r="W3308" i="1"/>
  <c r="U3308" i="1"/>
  <c r="S3308" i="1"/>
  <c r="R3308" i="1"/>
  <c r="Q3308" i="1"/>
  <c r="P3308" i="1"/>
  <c r="O3308" i="1"/>
  <c r="N3308" i="1"/>
  <c r="M3308" i="1"/>
  <c r="L3308" i="1"/>
  <c r="K3308" i="1"/>
  <c r="J3308" i="1"/>
  <c r="AJ3307" i="1"/>
  <c r="AI3307" i="1" s="1"/>
  <c r="AG3307" i="1"/>
  <c r="AH3307" i="1" s="1"/>
  <c r="AC3307" i="1"/>
  <c r="Z3307" i="1"/>
  <c r="AD3307" i="1" s="1"/>
  <c r="X3307" i="1"/>
  <c r="Y3307" i="1" s="1"/>
  <c r="U3307" i="1"/>
  <c r="S3307" i="1"/>
  <c r="R3307" i="1"/>
  <c r="Q3307" i="1"/>
  <c r="P3307" i="1"/>
  <c r="O3307" i="1"/>
  <c r="N3307" i="1"/>
  <c r="M3307" i="1"/>
  <c r="L3307" i="1"/>
  <c r="K3307" i="1"/>
  <c r="J3307" i="1"/>
  <c r="AJ3306" i="1"/>
  <c r="AI3306" i="1"/>
  <c r="AH3306" i="1" s="1"/>
  <c r="AG3306" i="1"/>
  <c r="AC3306" i="1"/>
  <c r="Y3306" i="1"/>
  <c r="X3306" i="1"/>
  <c r="U3306" i="1"/>
  <c r="S3306" i="1"/>
  <c r="R3306" i="1"/>
  <c r="Q3306" i="1"/>
  <c r="P3306" i="1"/>
  <c r="O3306" i="1"/>
  <c r="N3306" i="1"/>
  <c r="M3306" i="1"/>
  <c r="L3306" i="1"/>
  <c r="K3306" i="1"/>
  <c r="J3306" i="1"/>
  <c r="AJ3305" i="1"/>
  <c r="AI3305" i="1" s="1"/>
  <c r="Z3305" i="1" s="1"/>
  <c r="AD3305" i="1" s="1"/>
  <c r="AH3305" i="1"/>
  <c r="AG3305" i="1"/>
  <c r="AC3305" i="1"/>
  <c r="AE3305" i="1" s="1"/>
  <c r="AF3305" i="1" s="1"/>
  <c r="X3305" i="1"/>
  <c r="Y3305" i="1" s="1"/>
  <c r="U3305" i="1"/>
  <c r="S3305" i="1"/>
  <c r="R3305" i="1"/>
  <c r="Q3305" i="1"/>
  <c r="P3305" i="1"/>
  <c r="O3305" i="1"/>
  <c r="N3305" i="1"/>
  <c r="M3305" i="1"/>
  <c r="L3305" i="1"/>
  <c r="K3305" i="1"/>
  <c r="J3305" i="1"/>
  <c r="AJ3304" i="1"/>
  <c r="AI3304" i="1" s="1"/>
  <c r="Z3304" i="1" s="1"/>
  <c r="AG3304" i="1"/>
  <c r="AD3304" i="1"/>
  <c r="AE3304" i="1" s="1"/>
  <c r="AF3304" i="1" s="1"/>
  <c r="AC3304" i="1"/>
  <c r="X3304" i="1"/>
  <c r="Y3304" i="1" s="1"/>
  <c r="U3304" i="1"/>
  <c r="S3304" i="1"/>
  <c r="R3304" i="1"/>
  <c r="Q3304" i="1"/>
  <c r="P3304" i="1"/>
  <c r="O3304" i="1"/>
  <c r="N3304" i="1"/>
  <c r="M3304" i="1"/>
  <c r="L3304" i="1"/>
  <c r="K3304" i="1"/>
  <c r="J3304" i="1"/>
  <c r="AJ3303" i="1"/>
  <c r="AI3303" i="1" s="1"/>
  <c r="Z3303" i="1" s="1"/>
  <c r="AG3303" i="1"/>
  <c r="AH3303" i="1" s="1"/>
  <c r="AD3303" i="1"/>
  <c r="AC3303" i="1"/>
  <c r="X3303" i="1"/>
  <c r="Y3303" i="1" s="1"/>
  <c r="U3303" i="1"/>
  <c r="S3303" i="1"/>
  <c r="R3303" i="1"/>
  <c r="Q3303" i="1"/>
  <c r="P3303" i="1"/>
  <c r="O3303" i="1"/>
  <c r="N3303" i="1"/>
  <c r="M3303" i="1"/>
  <c r="L3303" i="1"/>
  <c r="K3303" i="1"/>
  <c r="J3303" i="1"/>
  <c r="AJ3302" i="1"/>
  <c r="AI3302" i="1"/>
  <c r="AG3302" i="1"/>
  <c r="AC3302" i="1"/>
  <c r="Y3302" i="1"/>
  <c r="X3302" i="1"/>
  <c r="U3302" i="1"/>
  <c r="S3302" i="1"/>
  <c r="R3302" i="1"/>
  <c r="Q3302" i="1"/>
  <c r="P3302" i="1"/>
  <c r="O3302" i="1"/>
  <c r="N3302" i="1"/>
  <c r="M3302" i="1"/>
  <c r="L3302" i="1"/>
  <c r="K3302" i="1"/>
  <c r="J3302" i="1"/>
  <c r="AJ3301" i="1"/>
  <c r="AI3301" i="1" s="1"/>
  <c r="AH3301" i="1"/>
  <c r="AG3301" i="1"/>
  <c r="AC3301" i="1"/>
  <c r="X3301" i="1"/>
  <c r="Y3301" i="1" s="1"/>
  <c r="Z3301" i="1" s="1"/>
  <c r="AD3301" i="1" s="1"/>
  <c r="U3301" i="1"/>
  <c r="S3301" i="1"/>
  <c r="R3301" i="1"/>
  <c r="Q3301" i="1"/>
  <c r="P3301" i="1"/>
  <c r="O3301" i="1"/>
  <c r="N3301" i="1"/>
  <c r="M3301" i="1"/>
  <c r="L3301" i="1"/>
  <c r="K3301" i="1"/>
  <c r="J3301" i="1"/>
  <c r="AJ3300" i="1"/>
  <c r="AI3300" i="1" s="1"/>
  <c r="AH3300" i="1" s="1"/>
  <c r="AG3300" i="1"/>
  <c r="AF3300" i="1"/>
  <c r="AC3300" i="1"/>
  <c r="Z3300" i="1"/>
  <c r="AD3300" i="1" s="1"/>
  <c r="AE3300" i="1" s="1"/>
  <c r="X3300" i="1"/>
  <c r="Y3300" i="1" s="1"/>
  <c r="U3300" i="1"/>
  <c r="S3300" i="1"/>
  <c r="R3300" i="1"/>
  <c r="Q3300" i="1"/>
  <c r="P3300" i="1"/>
  <c r="O3300" i="1"/>
  <c r="N3300" i="1"/>
  <c r="M3300" i="1"/>
  <c r="L3300" i="1"/>
  <c r="K3300" i="1"/>
  <c r="J3300" i="1"/>
  <c r="AJ3299" i="1"/>
  <c r="AI3299" i="1" s="1"/>
  <c r="AG3299" i="1"/>
  <c r="AH3299" i="1" s="1"/>
  <c r="AC3299" i="1"/>
  <c r="Z3299" i="1"/>
  <c r="AD3299" i="1" s="1"/>
  <c r="X3299" i="1"/>
  <c r="Y3299" i="1" s="1"/>
  <c r="U3299" i="1"/>
  <c r="S3299" i="1"/>
  <c r="R3299" i="1"/>
  <c r="Q3299" i="1"/>
  <c r="P3299" i="1"/>
  <c r="O3299" i="1"/>
  <c r="N3299" i="1"/>
  <c r="M3299" i="1"/>
  <c r="L3299" i="1"/>
  <c r="K3299" i="1"/>
  <c r="J3299" i="1"/>
  <c r="AJ3298" i="1"/>
  <c r="AI3298" i="1"/>
  <c r="AH3298" i="1" s="1"/>
  <c r="AG3298" i="1"/>
  <c r="AC3298" i="1"/>
  <c r="Y3298" i="1"/>
  <c r="X3298" i="1"/>
  <c r="W3298" i="1"/>
  <c r="U3298" i="1"/>
  <c r="S3298" i="1"/>
  <c r="R3298" i="1"/>
  <c r="Q3298" i="1"/>
  <c r="P3298" i="1"/>
  <c r="O3298" i="1"/>
  <c r="N3298" i="1"/>
  <c r="M3298" i="1"/>
  <c r="L3298" i="1"/>
  <c r="K3298" i="1"/>
  <c r="J3298" i="1"/>
  <c r="AJ3297" i="1"/>
  <c r="AI3297" i="1"/>
  <c r="AH3297" i="1"/>
  <c r="AG3297" i="1"/>
  <c r="AC3297" i="1"/>
  <c r="X3297" i="1"/>
  <c r="Y3297" i="1" s="1"/>
  <c r="AJ3296" i="1"/>
  <c r="AI3296" i="1" s="1"/>
  <c r="AH3296" i="1"/>
  <c r="AG3296" i="1"/>
  <c r="AC3296" i="1"/>
  <c r="X3296" i="1"/>
  <c r="Y3296" i="1" s="1"/>
  <c r="Z3296" i="1" s="1"/>
  <c r="AD3296" i="1" s="1"/>
  <c r="AJ3295" i="1"/>
  <c r="AI3295" i="1"/>
  <c r="AG3295" i="1"/>
  <c r="AC3295" i="1"/>
  <c r="Y3295" i="1"/>
  <c r="X3295" i="1"/>
  <c r="AJ3294" i="1"/>
  <c r="AI3294" i="1" s="1"/>
  <c r="Z3294" i="1" s="1"/>
  <c r="AG3294" i="1"/>
  <c r="AD3294" i="1"/>
  <c r="AE3294" i="1" s="1"/>
  <c r="AF3294" i="1" s="1"/>
  <c r="AC3294" i="1"/>
  <c r="X3294" i="1"/>
  <c r="Y3294" i="1" s="1"/>
  <c r="AJ3293" i="1"/>
  <c r="AI3293" i="1"/>
  <c r="AG3293" i="1"/>
  <c r="AH3293" i="1" s="1"/>
  <c r="AC3293" i="1"/>
  <c r="Y3293" i="1"/>
  <c r="X3293" i="1"/>
  <c r="U3293" i="1"/>
  <c r="S3293" i="1"/>
  <c r="R3293" i="1"/>
  <c r="Q3293" i="1"/>
  <c r="P3293" i="1"/>
  <c r="O3293" i="1"/>
  <c r="N3293" i="1"/>
  <c r="M3293" i="1"/>
  <c r="L3293" i="1"/>
  <c r="K3293" i="1"/>
  <c r="J3293" i="1"/>
  <c r="AJ3292" i="1"/>
  <c r="AI3292" i="1"/>
  <c r="AG3292" i="1"/>
  <c r="AC3292" i="1"/>
  <c r="Y3292" i="1"/>
  <c r="X3292" i="1"/>
  <c r="U3292" i="1"/>
  <c r="S3292" i="1"/>
  <c r="R3292" i="1"/>
  <c r="Q3292" i="1"/>
  <c r="P3292" i="1"/>
  <c r="O3292" i="1"/>
  <c r="N3292" i="1"/>
  <c r="M3292" i="1"/>
  <c r="L3292" i="1"/>
  <c r="K3292" i="1"/>
  <c r="J3292" i="1"/>
  <c r="AJ3291" i="1"/>
  <c r="AI3291" i="1"/>
  <c r="AG3291" i="1"/>
  <c r="AH3291" i="1" s="1"/>
  <c r="AC3291" i="1"/>
  <c r="Y3291" i="1"/>
  <c r="X3291" i="1"/>
  <c r="U3291" i="1"/>
  <c r="S3291" i="1"/>
  <c r="R3291" i="1"/>
  <c r="Q3291" i="1"/>
  <c r="P3291" i="1"/>
  <c r="O3291" i="1"/>
  <c r="N3291" i="1"/>
  <c r="M3291" i="1"/>
  <c r="L3291" i="1"/>
  <c r="K3291" i="1"/>
  <c r="J3291" i="1"/>
  <c r="AJ3290" i="1"/>
  <c r="AI3290" i="1"/>
  <c r="AG3290" i="1"/>
  <c r="AC3290" i="1"/>
  <c r="Y3290" i="1"/>
  <c r="X3290" i="1"/>
  <c r="U3290" i="1"/>
  <c r="S3290" i="1"/>
  <c r="R3290" i="1"/>
  <c r="Q3290" i="1"/>
  <c r="P3290" i="1"/>
  <c r="O3290" i="1"/>
  <c r="N3290" i="1"/>
  <c r="M3290" i="1"/>
  <c r="L3290" i="1"/>
  <c r="K3290" i="1"/>
  <c r="J3290" i="1"/>
  <c r="AJ3289" i="1"/>
  <c r="AI3289" i="1"/>
  <c r="AG3289" i="1"/>
  <c r="AH3289" i="1" s="1"/>
  <c r="AC3289" i="1"/>
  <c r="Y3289" i="1"/>
  <c r="X3289" i="1"/>
  <c r="U3289" i="1"/>
  <c r="S3289" i="1"/>
  <c r="R3289" i="1"/>
  <c r="Q3289" i="1"/>
  <c r="P3289" i="1"/>
  <c r="O3289" i="1"/>
  <c r="N3289" i="1"/>
  <c r="M3289" i="1"/>
  <c r="L3289" i="1"/>
  <c r="K3289" i="1"/>
  <c r="J3289" i="1"/>
  <c r="AJ3288" i="1"/>
  <c r="AI3288" i="1"/>
  <c r="AG3288" i="1"/>
  <c r="AC3288" i="1"/>
  <c r="Y3288" i="1"/>
  <c r="X3288" i="1"/>
  <c r="U3288" i="1"/>
  <c r="S3288" i="1"/>
  <c r="R3288" i="1"/>
  <c r="Q3288" i="1"/>
  <c r="P3288" i="1"/>
  <c r="O3288" i="1"/>
  <c r="N3288" i="1"/>
  <c r="M3288" i="1"/>
  <c r="L3288" i="1"/>
  <c r="K3288" i="1"/>
  <c r="J3288" i="1"/>
  <c r="AJ3287" i="1"/>
  <c r="AI3287" i="1"/>
  <c r="AG3287" i="1"/>
  <c r="AH3287" i="1" s="1"/>
  <c r="AC3287" i="1"/>
  <c r="Y3287" i="1"/>
  <c r="X3287" i="1"/>
  <c r="U3287" i="1"/>
  <c r="S3287" i="1"/>
  <c r="R3287" i="1"/>
  <c r="Q3287" i="1"/>
  <c r="P3287" i="1"/>
  <c r="O3287" i="1"/>
  <c r="N3287" i="1"/>
  <c r="M3287" i="1"/>
  <c r="L3287" i="1"/>
  <c r="K3287" i="1"/>
  <c r="J3287" i="1"/>
  <c r="AJ3286" i="1"/>
  <c r="AI3286" i="1"/>
  <c r="AG3286" i="1"/>
  <c r="AC3286" i="1"/>
  <c r="Y3286" i="1"/>
  <c r="X3286" i="1"/>
  <c r="U3286" i="1"/>
  <c r="S3286" i="1"/>
  <c r="R3286" i="1"/>
  <c r="Q3286" i="1"/>
  <c r="P3286" i="1"/>
  <c r="O3286" i="1"/>
  <c r="N3286" i="1"/>
  <c r="M3286" i="1"/>
  <c r="L3286" i="1"/>
  <c r="K3286" i="1"/>
  <c r="J3286" i="1"/>
  <c r="AJ3285" i="1"/>
  <c r="AI3285" i="1"/>
  <c r="AG3285" i="1"/>
  <c r="AH3285" i="1" s="1"/>
  <c r="AC3285" i="1"/>
  <c r="Y3285" i="1"/>
  <c r="X3285" i="1"/>
  <c r="U3285" i="1"/>
  <c r="S3285" i="1"/>
  <c r="R3285" i="1"/>
  <c r="Q3285" i="1"/>
  <c r="P3285" i="1"/>
  <c r="O3285" i="1"/>
  <c r="N3285" i="1"/>
  <c r="M3285" i="1"/>
  <c r="L3285" i="1"/>
  <c r="K3285" i="1"/>
  <c r="J3285" i="1"/>
  <c r="AJ3284" i="1"/>
  <c r="AI3284" i="1"/>
  <c r="AG3284" i="1"/>
  <c r="AC3284" i="1"/>
  <c r="Y3284" i="1"/>
  <c r="X3284" i="1"/>
  <c r="W3284" i="1"/>
  <c r="U3284" i="1"/>
  <c r="S3284" i="1"/>
  <c r="R3284" i="1"/>
  <c r="Q3284" i="1"/>
  <c r="P3284" i="1"/>
  <c r="O3284" i="1"/>
  <c r="N3284" i="1"/>
  <c r="M3284" i="1"/>
  <c r="L3284" i="1"/>
  <c r="K3284" i="1"/>
  <c r="J3284" i="1"/>
  <c r="AJ3283" i="1"/>
  <c r="AI3283" i="1" s="1"/>
  <c r="AH3283" i="1"/>
  <c r="AG3283" i="1"/>
  <c r="AC3283" i="1"/>
  <c r="X3283" i="1"/>
  <c r="Y3283" i="1" s="1"/>
  <c r="U3283" i="1"/>
  <c r="S3283" i="1"/>
  <c r="R3283" i="1"/>
  <c r="Q3283" i="1"/>
  <c r="P3283" i="1"/>
  <c r="O3283" i="1"/>
  <c r="N3283" i="1"/>
  <c r="M3283" i="1"/>
  <c r="L3283" i="1"/>
  <c r="K3283" i="1"/>
  <c r="J3283" i="1"/>
  <c r="AJ3282" i="1"/>
  <c r="AI3282" i="1" s="1"/>
  <c r="Z3282" i="1" s="1"/>
  <c r="AD3282" i="1" s="1"/>
  <c r="AG3282" i="1"/>
  <c r="AC3282" i="1"/>
  <c r="X3282" i="1"/>
  <c r="Y3282" i="1" s="1"/>
  <c r="U3282" i="1"/>
  <c r="S3282" i="1"/>
  <c r="R3282" i="1"/>
  <c r="Q3282" i="1"/>
  <c r="P3282" i="1"/>
  <c r="O3282" i="1"/>
  <c r="N3282" i="1"/>
  <c r="M3282" i="1"/>
  <c r="L3282" i="1"/>
  <c r="K3282" i="1"/>
  <c r="J3282" i="1"/>
  <c r="AJ3281" i="1"/>
  <c r="AI3281" i="1"/>
  <c r="AG3281" i="1"/>
  <c r="AC3281" i="1"/>
  <c r="Y3281" i="1"/>
  <c r="X3281" i="1"/>
  <c r="U3281" i="1"/>
  <c r="S3281" i="1"/>
  <c r="R3281" i="1"/>
  <c r="Q3281" i="1"/>
  <c r="P3281" i="1"/>
  <c r="O3281" i="1"/>
  <c r="N3281" i="1"/>
  <c r="M3281" i="1"/>
  <c r="L3281" i="1"/>
  <c r="K3281" i="1"/>
  <c r="J3281" i="1"/>
  <c r="AJ3280" i="1"/>
  <c r="AI3280" i="1" s="1"/>
  <c r="AH3280" i="1"/>
  <c r="AG3280" i="1"/>
  <c r="AC3280" i="1"/>
  <c r="X3280" i="1"/>
  <c r="Y3280" i="1" s="1"/>
  <c r="Z3280" i="1" s="1"/>
  <c r="AD3280" i="1" s="1"/>
  <c r="U3280" i="1"/>
  <c r="S3280" i="1"/>
  <c r="R3280" i="1"/>
  <c r="Q3280" i="1"/>
  <c r="P3280" i="1"/>
  <c r="O3280" i="1"/>
  <c r="N3280" i="1"/>
  <c r="M3280" i="1"/>
  <c r="L3280" i="1"/>
  <c r="K3280" i="1"/>
  <c r="J3280" i="1"/>
  <c r="AJ3279" i="1"/>
  <c r="AI3279" i="1" s="1"/>
  <c r="AH3279" i="1" s="1"/>
  <c r="AG3279" i="1"/>
  <c r="AC3279" i="1"/>
  <c r="X3279" i="1"/>
  <c r="Y3279" i="1" s="1"/>
  <c r="Z3279" i="1" s="1"/>
  <c r="AD3279" i="1" s="1"/>
  <c r="AE3279" i="1" s="1"/>
  <c r="AF3279" i="1" s="1"/>
  <c r="V3279" i="1"/>
  <c r="U3279" i="1"/>
  <c r="S3279" i="1"/>
  <c r="R3279" i="1"/>
  <c r="Q3279" i="1"/>
  <c r="P3279" i="1"/>
  <c r="O3279" i="1"/>
  <c r="N3279" i="1"/>
  <c r="M3279" i="1"/>
  <c r="L3279" i="1"/>
  <c r="K3279" i="1"/>
  <c r="J3279" i="1"/>
  <c r="AJ3278" i="1"/>
  <c r="AI3278" i="1"/>
  <c r="AG3278" i="1"/>
  <c r="AC3278" i="1"/>
  <c r="Y3278" i="1"/>
  <c r="X3278" i="1"/>
  <c r="U3278" i="1"/>
  <c r="S3278" i="1"/>
  <c r="R3278" i="1"/>
  <c r="Q3278" i="1"/>
  <c r="P3278" i="1"/>
  <c r="O3278" i="1"/>
  <c r="N3278" i="1"/>
  <c r="M3278" i="1"/>
  <c r="L3278" i="1"/>
  <c r="K3278" i="1"/>
  <c r="J3278" i="1"/>
  <c r="AJ3277" i="1"/>
  <c r="AI3277" i="1"/>
  <c r="AG3277" i="1"/>
  <c r="AC3277" i="1"/>
  <c r="Y3277" i="1"/>
  <c r="X3277" i="1"/>
  <c r="U3277" i="1"/>
  <c r="S3277" i="1"/>
  <c r="R3277" i="1"/>
  <c r="Q3277" i="1"/>
  <c r="P3277" i="1"/>
  <c r="O3277" i="1"/>
  <c r="N3277" i="1"/>
  <c r="M3277" i="1"/>
  <c r="L3277" i="1"/>
  <c r="K3277" i="1"/>
  <c r="J3277" i="1"/>
  <c r="AJ3276" i="1"/>
  <c r="AI3276" i="1"/>
  <c r="AG3276" i="1"/>
  <c r="AC3276" i="1"/>
  <c r="Y3276" i="1"/>
  <c r="X3276" i="1"/>
  <c r="U3276" i="1"/>
  <c r="S3276" i="1"/>
  <c r="R3276" i="1"/>
  <c r="Q3276" i="1"/>
  <c r="P3276" i="1"/>
  <c r="O3276" i="1"/>
  <c r="N3276" i="1"/>
  <c r="M3276" i="1"/>
  <c r="L3276" i="1"/>
  <c r="K3276" i="1"/>
  <c r="J3276" i="1"/>
  <c r="AJ3275" i="1"/>
  <c r="AI3275" i="1"/>
  <c r="AG3275" i="1"/>
  <c r="AC3275" i="1"/>
  <c r="Y3275" i="1"/>
  <c r="X3275" i="1"/>
  <c r="U3275" i="1"/>
  <c r="S3275" i="1"/>
  <c r="R3275" i="1"/>
  <c r="Q3275" i="1"/>
  <c r="P3275" i="1"/>
  <c r="O3275" i="1"/>
  <c r="N3275" i="1"/>
  <c r="M3275" i="1"/>
  <c r="L3275" i="1"/>
  <c r="K3275" i="1"/>
  <c r="J3275" i="1"/>
  <c r="AJ3274" i="1"/>
  <c r="AI3274" i="1"/>
  <c r="AG3274" i="1"/>
  <c r="AC3274" i="1"/>
  <c r="Y3274" i="1"/>
  <c r="X3274" i="1"/>
  <c r="U3274" i="1"/>
  <c r="S3274" i="1"/>
  <c r="R3274" i="1"/>
  <c r="Q3274" i="1"/>
  <c r="P3274" i="1"/>
  <c r="O3274" i="1"/>
  <c r="N3274" i="1"/>
  <c r="M3274" i="1"/>
  <c r="L3274" i="1"/>
  <c r="K3274" i="1"/>
  <c r="J3274" i="1"/>
  <c r="AJ3273" i="1"/>
  <c r="AI3273" i="1"/>
  <c r="AG3273" i="1"/>
  <c r="AC3273" i="1"/>
  <c r="Y3273" i="1"/>
  <c r="X3273" i="1"/>
  <c r="W3273" i="1"/>
  <c r="U3273" i="1"/>
  <c r="S3273" i="1"/>
  <c r="R3273" i="1"/>
  <c r="Q3273" i="1"/>
  <c r="P3273" i="1"/>
  <c r="O3273" i="1"/>
  <c r="N3273" i="1"/>
  <c r="M3273" i="1"/>
  <c r="L3273" i="1"/>
  <c r="K3273" i="1"/>
  <c r="J3273" i="1"/>
  <c r="AJ3272" i="1"/>
  <c r="AI3272" i="1" s="1"/>
  <c r="AH3272" i="1" s="1"/>
  <c r="AG3272" i="1"/>
  <c r="AC3272" i="1"/>
  <c r="Z3272" i="1"/>
  <c r="AD3272" i="1" s="1"/>
  <c r="AE3272" i="1" s="1"/>
  <c r="AF3272" i="1" s="1"/>
  <c r="X3272" i="1"/>
  <c r="Y3272" i="1" s="1"/>
  <c r="U3272" i="1"/>
  <c r="S3272" i="1"/>
  <c r="R3272" i="1"/>
  <c r="Q3272" i="1"/>
  <c r="P3272" i="1"/>
  <c r="O3272" i="1"/>
  <c r="N3272" i="1"/>
  <c r="M3272" i="1"/>
  <c r="L3272" i="1"/>
  <c r="K3272" i="1"/>
  <c r="J3272" i="1"/>
  <c r="AJ3271" i="1"/>
  <c r="AI3271" i="1" s="1"/>
  <c r="AG3271" i="1"/>
  <c r="AC3271" i="1"/>
  <c r="Z3271" i="1"/>
  <c r="AD3271" i="1" s="1"/>
  <c r="X3271" i="1"/>
  <c r="Y3271" i="1" s="1"/>
  <c r="W3271" i="1"/>
  <c r="U3271" i="1"/>
  <c r="S3271" i="1"/>
  <c r="R3271" i="1"/>
  <c r="Q3271" i="1"/>
  <c r="P3271" i="1"/>
  <c r="O3271" i="1"/>
  <c r="N3271" i="1"/>
  <c r="M3271" i="1"/>
  <c r="L3271" i="1"/>
  <c r="K3271" i="1"/>
  <c r="J3271" i="1"/>
  <c r="AJ3270" i="1"/>
  <c r="AI3270" i="1" s="1"/>
  <c r="AG3270" i="1"/>
  <c r="AH3270" i="1" s="1"/>
  <c r="AE3270" i="1"/>
  <c r="AF3270" i="1" s="1"/>
  <c r="AC3270" i="1"/>
  <c r="Z3270" i="1"/>
  <c r="AD3270" i="1" s="1"/>
  <c r="Y3270" i="1"/>
  <c r="X3270" i="1"/>
  <c r="W3270" i="1"/>
  <c r="U3270" i="1"/>
  <c r="S3270" i="1"/>
  <c r="R3270" i="1"/>
  <c r="Q3270" i="1"/>
  <c r="P3270" i="1"/>
  <c r="O3270" i="1"/>
  <c r="N3270" i="1"/>
  <c r="M3270" i="1"/>
  <c r="L3270" i="1"/>
  <c r="K3270" i="1"/>
  <c r="J3270" i="1"/>
  <c r="AJ3269" i="1"/>
  <c r="AI3269" i="1"/>
  <c r="AG3269" i="1"/>
  <c r="AC3269" i="1"/>
  <c r="Y3269" i="1"/>
  <c r="X3269" i="1"/>
  <c r="U3269" i="1"/>
  <c r="S3269" i="1"/>
  <c r="R3269" i="1"/>
  <c r="Q3269" i="1"/>
  <c r="P3269" i="1"/>
  <c r="O3269" i="1"/>
  <c r="N3269" i="1"/>
  <c r="M3269" i="1"/>
  <c r="L3269" i="1"/>
  <c r="K3269" i="1"/>
  <c r="J3269" i="1"/>
  <c r="AJ3268" i="1"/>
  <c r="AI3268" i="1" s="1"/>
  <c r="AH3268" i="1"/>
  <c r="AG3268" i="1"/>
  <c r="AC3268" i="1"/>
  <c r="AE3268" i="1" s="1"/>
  <c r="AF3268" i="1" s="1"/>
  <c r="X3268" i="1"/>
  <c r="Y3268" i="1" s="1"/>
  <c r="Z3268" i="1" s="1"/>
  <c r="AD3268" i="1" s="1"/>
  <c r="U3268" i="1"/>
  <c r="S3268" i="1"/>
  <c r="R3268" i="1"/>
  <c r="Q3268" i="1"/>
  <c r="P3268" i="1"/>
  <c r="O3268" i="1"/>
  <c r="N3268" i="1"/>
  <c r="M3268" i="1"/>
  <c r="L3268" i="1"/>
  <c r="K3268" i="1"/>
  <c r="J3268" i="1"/>
  <c r="AJ3267" i="1"/>
  <c r="AI3267" i="1" s="1"/>
  <c r="AH3267" i="1" s="1"/>
  <c r="AG3267" i="1"/>
  <c r="AC3267" i="1"/>
  <c r="X3267" i="1"/>
  <c r="Y3267" i="1" s="1"/>
  <c r="U3267" i="1"/>
  <c r="S3267" i="1"/>
  <c r="R3267" i="1"/>
  <c r="Q3267" i="1"/>
  <c r="P3267" i="1"/>
  <c r="O3267" i="1"/>
  <c r="N3267" i="1"/>
  <c r="M3267" i="1"/>
  <c r="L3267" i="1"/>
  <c r="K3267" i="1"/>
  <c r="J3267" i="1"/>
  <c r="AJ3266" i="1"/>
  <c r="AI3266" i="1" s="1"/>
  <c r="AG3266" i="1"/>
  <c r="AC3266" i="1"/>
  <c r="Z3266" i="1"/>
  <c r="AD3266" i="1" s="1"/>
  <c r="X3266" i="1"/>
  <c r="Y3266" i="1" s="1"/>
  <c r="U3266" i="1"/>
  <c r="S3266" i="1"/>
  <c r="R3266" i="1"/>
  <c r="Q3266" i="1"/>
  <c r="P3266" i="1"/>
  <c r="O3266" i="1"/>
  <c r="N3266" i="1"/>
  <c r="M3266" i="1"/>
  <c r="L3266" i="1"/>
  <c r="K3266" i="1"/>
  <c r="J3266" i="1"/>
  <c r="AJ3265" i="1"/>
  <c r="AI3265" i="1"/>
  <c r="AG3265" i="1"/>
  <c r="AC3265" i="1"/>
  <c r="Y3265" i="1"/>
  <c r="X3265" i="1"/>
  <c r="U3265" i="1"/>
  <c r="S3265" i="1"/>
  <c r="R3265" i="1"/>
  <c r="Q3265" i="1"/>
  <c r="P3265" i="1"/>
  <c r="O3265" i="1"/>
  <c r="N3265" i="1"/>
  <c r="M3265" i="1"/>
  <c r="L3265" i="1"/>
  <c r="K3265" i="1"/>
  <c r="J3265" i="1"/>
  <c r="AJ3264" i="1"/>
  <c r="AI3264" i="1" s="1"/>
  <c r="AH3264" i="1"/>
  <c r="AG3264" i="1"/>
  <c r="AC3264" i="1"/>
  <c r="X3264" i="1"/>
  <c r="Y3264" i="1" s="1"/>
  <c r="U3264" i="1"/>
  <c r="S3264" i="1"/>
  <c r="R3264" i="1"/>
  <c r="Q3264" i="1"/>
  <c r="P3264" i="1"/>
  <c r="O3264" i="1"/>
  <c r="N3264" i="1"/>
  <c r="M3264" i="1"/>
  <c r="L3264" i="1"/>
  <c r="K3264" i="1"/>
  <c r="J3264" i="1"/>
  <c r="AJ3263" i="1"/>
  <c r="AI3263" i="1" s="1"/>
  <c r="AH3263" i="1" s="1"/>
  <c r="AG3263" i="1"/>
  <c r="AC3263" i="1"/>
  <c r="X3263" i="1"/>
  <c r="Y3263" i="1" s="1"/>
  <c r="U3263" i="1"/>
  <c r="S3263" i="1"/>
  <c r="R3263" i="1"/>
  <c r="Q3263" i="1"/>
  <c r="P3263" i="1"/>
  <c r="O3263" i="1"/>
  <c r="N3263" i="1"/>
  <c r="M3263" i="1"/>
  <c r="L3263" i="1"/>
  <c r="K3263" i="1"/>
  <c r="J3263" i="1"/>
  <c r="AJ3262" i="1"/>
  <c r="AI3262" i="1" s="1"/>
  <c r="AG3262" i="1"/>
  <c r="AH3262" i="1" s="1"/>
  <c r="AD3262" i="1"/>
  <c r="AC3262" i="1"/>
  <c r="Z3262" i="1"/>
  <c r="X3262" i="1"/>
  <c r="Y3262" i="1" s="1"/>
  <c r="U3262" i="1"/>
  <c r="S3262" i="1"/>
  <c r="R3262" i="1"/>
  <c r="Q3262" i="1"/>
  <c r="P3262" i="1"/>
  <c r="O3262" i="1"/>
  <c r="N3262" i="1"/>
  <c r="M3262" i="1"/>
  <c r="L3262" i="1"/>
  <c r="K3262" i="1"/>
  <c r="J3262" i="1"/>
  <c r="AJ3261" i="1"/>
  <c r="AI3261" i="1"/>
  <c r="AG3261" i="1"/>
  <c r="AC3261" i="1"/>
  <c r="Y3261" i="1"/>
  <c r="X3261" i="1"/>
  <c r="U3261" i="1"/>
  <c r="S3261" i="1"/>
  <c r="R3261" i="1"/>
  <c r="Q3261" i="1"/>
  <c r="P3261" i="1"/>
  <c r="O3261" i="1"/>
  <c r="N3261" i="1"/>
  <c r="M3261" i="1"/>
  <c r="L3261" i="1"/>
  <c r="K3261" i="1"/>
  <c r="J3261" i="1"/>
  <c r="H3261" i="1"/>
  <c r="AJ3260" i="1"/>
  <c r="AI3260" i="1"/>
  <c r="AH3260" i="1"/>
  <c r="AG3260" i="1"/>
  <c r="AC3260" i="1"/>
  <c r="X3260" i="1"/>
  <c r="Y3260" i="1" s="1"/>
  <c r="U3260" i="1"/>
  <c r="S3260" i="1"/>
  <c r="R3260" i="1"/>
  <c r="Q3260" i="1"/>
  <c r="P3260" i="1"/>
  <c r="O3260" i="1"/>
  <c r="N3260" i="1"/>
  <c r="M3260" i="1"/>
  <c r="L3260" i="1"/>
  <c r="K3260" i="1"/>
  <c r="J3260" i="1"/>
  <c r="AJ3259" i="1"/>
  <c r="AI3259" i="1" s="1"/>
  <c r="AG3259" i="1"/>
  <c r="AC3259" i="1"/>
  <c r="Z3259" i="1"/>
  <c r="AD3259" i="1" s="1"/>
  <c r="AE3259" i="1" s="1"/>
  <c r="AF3259" i="1" s="1"/>
  <c r="Y3259" i="1"/>
  <c r="X3259" i="1"/>
  <c r="W3259" i="1"/>
  <c r="U3259" i="1"/>
  <c r="S3259" i="1"/>
  <c r="R3259" i="1"/>
  <c r="Q3259" i="1"/>
  <c r="P3259" i="1"/>
  <c r="O3259" i="1"/>
  <c r="N3259" i="1"/>
  <c r="M3259" i="1"/>
  <c r="L3259" i="1"/>
  <c r="K3259" i="1"/>
  <c r="J3259" i="1"/>
  <c r="AJ3258" i="1"/>
  <c r="AI3258" i="1"/>
  <c r="AG3258" i="1"/>
  <c r="AC3258" i="1"/>
  <c r="Y3258" i="1"/>
  <c r="X3258" i="1"/>
  <c r="W3258" i="1"/>
  <c r="U3258" i="1"/>
  <c r="S3258" i="1"/>
  <c r="R3258" i="1"/>
  <c r="Q3258" i="1"/>
  <c r="P3258" i="1"/>
  <c r="O3258" i="1"/>
  <c r="N3258" i="1"/>
  <c r="M3258" i="1"/>
  <c r="L3258" i="1"/>
  <c r="K3258" i="1"/>
  <c r="J3258" i="1"/>
  <c r="AJ3257" i="1"/>
  <c r="AI3257" i="1"/>
  <c r="AH3257" i="1"/>
  <c r="AG3257" i="1"/>
  <c r="AC3257" i="1"/>
  <c r="X3257" i="1"/>
  <c r="Y3257" i="1" s="1"/>
  <c r="W3257" i="1"/>
  <c r="U3257" i="1"/>
  <c r="S3257" i="1"/>
  <c r="R3257" i="1"/>
  <c r="Q3257" i="1"/>
  <c r="P3257" i="1"/>
  <c r="O3257" i="1"/>
  <c r="N3257" i="1"/>
  <c r="M3257" i="1"/>
  <c r="L3257" i="1"/>
  <c r="K3257" i="1"/>
  <c r="J3257" i="1"/>
  <c r="AJ3256" i="1"/>
  <c r="AI3256" i="1" s="1"/>
  <c r="AH3256" i="1"/>
  <c r="AG3256" i="1"/>
  <c r="AF3256" i="1"/>
  <c r="AC3256" i="1"/>
  <c r="AE3256" i="1" s="1"/>
  <c r="X3256" i="1"/>
  <c r="Y3256" i="1" s="1"/>
  <c r="Z3256" i="1" s="1"/>
  <c r="AD3256" i="1" s="1"/>
  <c r="W3256" i="1"/>
  <c r="U3256" i="1"/>
  <c r="S3256" i="1"/>
  <c r="R3256" i="1"/>
  <c r="Q3256" i="1"/>
  <c r="P3256" i="1"/>
  <c r="O3256" i="1"/>
  <c r="N3256" i="1"/>
  <c r="M3256" i="1"/>
  <c r="L3256" i="1"/>
  <c r="K3256" i="1"/>
  <c r="J3256" i="1"/>
  <c r="AJ3255" i="1"/>
  <c r="AI3255" i="1"/>
  <c r="AG3255" i="1"/>
  <c r="AC3255" i="1"/>
  <c r="Y3255" i="1"/>
  <c r="X3255" i="1"/>
  <c r="W3255" i="1"/>
  <c r="U3255" i="1"/>
  <c r="S3255" i="1"/>
  <c r="R3255" i="1"/>
  <c r="Q3255" i="1"/>
  <c r="P3255" i="1"/>
  <c r="O3255" i="1"/>
  <c r="N3255" i="1"/>
  <c r="M3255" i="1"/>
  <c r="L3255" i="1"/>
  <c r="K3255" i="1"/>
  <c r="J3255" i="1"/>
  <c r="AJ3254" i="1"/>
  <c r="AI3254" i="1" s="1"/>
  <c r="AH3254" i="1"/>
  <c r="AG3254" i="1"/>
  <c r="AC3254" i="1"/>
  <c r="Z3254" i="1"/>
  <c r="AD3254" i="1" s="1"/>
  <c r="AE3254" i="1" s="1"/>
  <c r="AF3254" i="1" s="1"/>
  <c r="X3254" i="1"/>
  <c r="Y3254" i="1" s="1"/>
  <c r="U3254" i="1"/>
  <c r="S3254" i="1"/>
  <c r="R3254" i="1"/>
  <c r="Q3254" i="1"/>
  <c r="P3254" i="1"/>
  <c r="O3254" i="1"/>
  <c r="N3254" i="1"/>
  <c r="M3254" i="1"/>
  <c r="L3254" i="1"/>
  <c r="K3254" i="1"/>
  <c r="J3254" i="1"/>
  <c r="AJ3253" i="1"/>
  <c r="AI3253" i="1" s="1"/>
  <c r="AG3253" i="1"/>
  <c r="AD3253" i="1"/>
  <c r="AC3253" i="1"/>
  <c r="Z3253" i="1"/>
  <c r="X3253" i="1"/>
  <c r="Y3253" i="1" s="1"/>
  <c r="U3253" i="1"/>
  <c r="S3253" i="1"/>
  <c r="R3253" i="1"/>
  <c r="Q3253" i="1"/>
  <c r="P3253" i="1"/>
  <c r="O3253" i="1"/>
  <c r="N3253" i="1"/>
  <c r="M3253" i="1"/>
  <c r="L3253" i="1"/>
  <c r="K3253" i="1"/>
  <c r="J3253" i="1"/>
  <c r="AJ3252" i="1"/>
  <c r="AI3252" i="1"/>
  <c r="AG3252" i="1"/>
  <c r="AC3252" i="1"/>
  <c r="Y3252" i="1"/>
  <c r="X3252" i="1"/>
  <c r="U3252" i="1"/>
  <c r="S3252" i="1"/>
  <c r="R3252" i="1"/>
  <c r="Q3252" i="1"/>
  <c r="P3252" i="1"/>
  <c r="O3252" i="1"/>
  <c r="N3252" i="1"/>
  <c r="M3252" i="1"/>
  <c r="L3252" i="1"/>
  <c r="K3252" i="1"/>
  <c r="J3252" i="1"/>
  <c r="AJ3251" i="1"/>
  <c r="AI3251" i="1" s="1"/>
  <c r="AH3251" i="1"/>
  <c r="AG3251" i="1"/>
  <c r="AF3251" i="1"/>
  <c r="AC3251" i="1"/>
  <c r="AE3251" i="1" s="1"/>
  <c r="X3251" i="1"/>
  <c r="Y3251" i="1" s="1"/>
  <c r="Z3251" i="1" s="1"/>
  <c r="AD3251" i="1" s="1"/>
  <c r="U3251" i="1"/>
  <c r="S3251" i="1"/>
  <c r="R3251" i="1"/>
  <c r="Q3251" i="1"/>
  <c r="P3251" i="1"/>
  <c r="O3251" i="1"/>
  <c r="N3251" i="1"/>
  <c r="M3251" i="1"/>
  <c r="L3251" i="1"/>
  <c r="K3251" i="1"/>
  <c r="J3251" i="1"/>
  <c r="AJ3250" i="1"/>
  <c r="AI3250" i="1" s="1"/>
  <c r="AH3250" i="1" s="1"/>
  <c r="AG3250" i="1"/>
  <c r="AC3250" i="1"/>
  <c r="Z3250" i="1"/>
  <c r="AD3250" i="1" s="1"/>
  <c r="AE3250" i="1" s="1"/>
  <c r="AF3250" i="1" s="1"/>
  <c r="X3250" i="1"/>
  <c r="Y3250" i="1" s="1"/>
  <c r="U3250" i="1"/>
  <c r="S3250" i="1"/>
  <c r="R3250" i="1"/>
  <c r="Q3250" i="1"/>
  <c r="P3250" i="1"/>
  <c r="O3250" i="1"/>
  <c r="N3250" i="1"/>
  <c r="M3250" i="1"/>
  <c r="L3250" i="1"/>
  <c r="K3250" i="1"/>
  <c r="J3250" i="1"/>
  <c r="AJ3249" i="1"/>
  <c r="AI3249" i="1" s="1"/>
  <c r="AG3249" i="1"/>
  <c r="AC3249" i="1"/>
  <c r="Z3249" i="1"/>
  <c r="AD3249" i="1" s="1"/>
  <c r="X3249" i="1"/>
  <c r="Y3249" i="1" s="1"/>
  <c r="U3249" i="1"/>
  <c r="S3249" i="1"/>
  <c r="R3249" i="1"/>
  <c r="Q3249" i="1"/>
  <c r="P3249" i="1"/>
  <c r="O3249" i="1"/>
  <c r="N3249" i="1"/>
  <c r="M3249" i="1"/>
  <c r="L3249" i="1"/>
  <c r="K3249" i="1"/>
  <c r="J3249" i="1"/>
  <c r="AJ3248" i="1"/>
  <c r="AI3248" i="1"/>
  <c r="AG3248" i="1"/>
  <c r="AC3248" i="1"/>
  <c r="Y3248" i="1"/>
  <c r="X3248" i="1"/>
  <c r="U3248" i="1"/>
  <c r="S3248" i="1"/>
  <c r="R3248" i="1"/>
  <c r="Q3248" i="1"/>
  <c r="P3248" i="1"/>
  <c r="O3248" i="1"/>
  <c r="N3248" i="1"/>
  <c r="M3248" i="1"/>
  <c r="L3248" i="1"/>
  <c r="K3248" i="1"/>
  <c r="J3248" i="1"/>
  <c r="AJ3247" i="1"/>
  <c r="AI3247" i="1" s="1"/>
  <c r="Z3247" i="1" s="1"/>
  <c r="AD3247" i="1" s="1"/>
  <c r="AH3247" i="1"/>
  <c r="AG3247" i="1"/>
  <c r="AC3247" i="1"/>
  <c r="AE3247" i="1" s="1"/>
  <c r="AF3247" i="1" s="1"/>
  <c r="X3247" i="1"/>
  <c r="Y3247" i="1" s="1"/>
  <c r="U3247" i="1"/>
  <c r="S3247" i="1"/>
  <c r="R3247" i="1"/>
  <c r="Q3247" i="1"/>
  <c r="P3247" i="1"/>
  <c r="O3247" i="1"/>
  <c r="N3247" i="1"/>
  <c r="M3247" i="1"/>
  <c r="L3247" i="1"/>
  <c r="K3247" i="1"/>
  <c r="J3247" i="1"/>
  <c r="AJ3246" i="1"/>
  <c r="AI3246" i="1" s="1"/>
  <c r="AH3246" i="1" s="1"/>
  <c r="AG3246" i="1"/>
  <c r="AC3246" i="1"/>
  <c r="X3246" i="1"/>
  <c r="Y3246" i="1" s="1"/>
  <c r="U3246" i="1"/>
  <c r="S3246" i="1"/>
  <c r="R3246" i="1"/>
  <c r="Q3246" i="1"/>
  <c r="P3246" i="1"/>
  <c r="O3246" i="1"/>
  <c r="N3246" i="1"/>
  <c r="M3246" i="1"/>
  <c r="L3246" i="1"/>
  <c r="K3246" i="1"/>
  <c r="J3246" i="1"/>
  <c r="AJ3245" i="1"/>
  <c r="AI3245" i="1" s="1"/>
  <c r="AG3245" i="1"/>
  <c r="AC3245" i="1"/>
  <c r="Z3245" i="1"/>
  <c r="AD3245" i="1" s="1"/>
  <c r="X3245" i="1"/>
  <c r="Y3245" i="1" s="1"/>
  <c r="W3245" i="1"/>
  <c r="U3245" i="1"/>
  <c r="S3245" i="1"/>
  <c r="R3245" i="1"/>
  <c r="Q3245" i="1"/>
  <c r="P3245" i="1"/>
  <c r="O3245" i="1"/>
  <c r="N3245" i="1"/>
  <c r="M3245" i="1"/>
  <c r="L3245" i="1"/>
  <c r="K3245" i="1"/>
  <c r="J3245" i="1"/>
  <c r="AJ3244" i="1"/>
  <c r="AI3244" i="1" s="1"/>
  <c r="AG3244" i="1"/>
  <c r="AE3244" i="1"/>
  <c r="AF3244" i="1" s="1"/>
  <c r="AC3244" i="1"/>
  <c r="Z3244" i="1"/>
  <c r="AD3244" i="1" s="1"/>
  <c r="Y3244" i="1"/>
  <c r="X3244" i="1"/>
  <c r="W3244" i="1"/>
  <c r="U3244" i="1"/>
  <c r="S3244" i="1"/>
  <c r="R3244" i="1"/>
  <c r="Q3244" i="1"/>
  <c r="P3244" i="1"/>
  <c r="O3244" i="1"/>
  <c r="N3244" i="1"/>
  <c r="M3244" i="1"/>
  <c r="L3244" i="1"/>
  <c r="K3244" i="1"/>
  <c r="J3244" i="1"/>
  <c r="AJ3243" i="1"/>
  <c r="AI3243" i="1"/>
  <c r="AG3243" i="1"/>
  <c r="AC3243" i="1"/>
  <c r="Y3243" i="1"/>
  <c r="X3243" i="1"/>
  <c r="U3243" i="1"/>
  <c r="S3243" i="1"/>
  <c r="R3243" i="1"/>
  <c r="Q3243" i="1"/>
  <c r="P3243" i="1"/>
  <c r="O3243" i="1"/>
  <c r="N3243" i="1"/>
  <c r="M3243" i="1"/>
  <c r="L3243" i="1"/>
  <c r="K3243" i="1"/>
  <c r="J3243" i="1"/>
  <c r="AJ3242" i="1"/>
  <c r="AI3242" i="1" s="1"/>
  <c r="AH3242" i="1"/>
  <c r="AG3242" i="1"/>
  <c r="AC3242" i="1"/>
  <c r="X3242" i="1"/>
  <c r="Y3242" i="1" s="1"/>
  <c r="U3242" i="1"/>
  <c r="S3242" i="1"/>
  <c r="R3242" i="1"/>
  <c r="Q3242" i="1"/>
  <c r="P3242" i="1"/>
  <c r="O3242" i="1"/>
  <c r="N3242" i="1"/>
  <c r="M3242" i="1"/>
  <c r="L3242" i="1"/>
  <c r="K3242" i="1"/>
  <c r="J3242" i="1"/>
  <c r="AJ3241" i="1"/>
  <c r="AI3241" i="1" s="1"/>
  <c r="AH3241" i="1" s="1"/>
  <c r="AG3241" i="1"/>
  <c r="AC3241" i="1"/>
  <c r="X3241" i="1"/>
  <c r="Y3241" i="1" s="1"/>
  <c r="U3241" i="1"/>
  <c r="S3241" i="1"/>
  <c r="R3241" i="1"/>
  <c r="Q3241" i="1"/>
  <c r="P3241" i="1"/>
  <c r="O3241" i="1"/>
  <c r="N3241" i="1"/>
  <c r="M3241" i="1"/>
  <c r="L3241" i="1"/>
  <c r="K3241" i="1"/>
  <c r="J3241" i="1"/>
  <c r="AJ3240" i="1"/>
  <c r="AI3240" i="1" s="1"/>
  <c r="AG3240" i="1"/>
  <c r="AH3240" i="1" s="1"/>
  <c r="AD3240" i="1"/>
  <c r="AC3240" i="1"/>
  <c r="Z3240" i="1"/>
  <c r="X3240" i="1"/>
  <c r="Y3240" i="1" s="1"/>
  <c r="U3240" i="1"/>
  <c r="S3240" i="1"/>
  <c r="R3240" i="1"/>
  <c r="Q3240" i="1"/>
  <c r="P3240" i="1"/>
  <c r="O3240" i="1"/>
  <c r="N3240" i="1"/>
  <c r="M3240" i="1"/>
  <c r="L3240" i="1"/>
  <c r="K3240" i="1"/>
  <c r="J3240" i="1"/>
  <c r="AJ3239" i="1"/>
  <c r="AI3239" i="1"/>
  <c r="AG3239" i="1"/>
  <c r="AC3239" i="1"/>
  <c r="Y3239" i="1"/>
  <c r="X3239" i="1"/>
  <c r="U3239" i="1"/>
  <c r="S3239" i="1"/>
  <c r="R3239" i="1"/>
  <c r="Q3239" i="1"/>
  <c r="P3239" i="1"/>
  <c r="O3239" i="1"/>
  <c r="N3239" i="1"/>
  <c r="M3239" i="1"/>
  <c r="L3239" i="1"/>
  <c r="K3239" i="1"/>
  <c r="J3239" i="1"/>
  <c r="AJ3238" i="1"/>
  <c r="AI3238" i="1" s="1"/>
  <c r="AH3238" i="1"/>
  <c r="AG3238" i="1"/>
  <c r="AF3238" i="1"/>
  <c r="AC3238" i="1"/>
  <c r="AE3238" i="1" s="1"/>
  <c r="X3238" i="1"/>
  <c r="Y3238" i="1" s="1"/>
  <c r="Z3238" i="1" s="1"/>
  <c r="AD3238" i="1" s="1"/>
  <c r="U3238" i="1"/>
  <c r="S3238" i="1"/>
  <c r="R3238" i="1"/>
  <c r="Q3238" i="1"/>
  <c r="P3238" i="1"/>
  <c r="O3238" i="1"/>
  <c r="N3238" i="1"/>
  <c r="M3238" i="1"/>
  <c r="L3238" i="1"/>
  <c r="K3238" i="1"/>
  <c r="J3238" i="1"/>
  <c r="AJ3237" i="1"/>
  <c r="AI3237" i="1" s="1"/>
  <c r="AH3237" i="1"/>
  <c r="AG3237" i="1"/>
  <c r="AC3237" i="1"/>
  <c r="Z3237" i="1"/>
  <c r="AD3237" i="1" s="1"/>
  <c r="AE3237" i="1" s="1"/>
  <c r="AF3237" i="1" s="1"/>
  <c r="X3237" i="1"/>
  <c r="Y3237" i="1" s="1"/>
  <c r="U3237" i="1"/>
  <c r="S3237" i="1"/>
  <c r="R3237" i="1"/>
  <c r="Q3237" i="1"/>
  <c r="P3237" i="1"/>
  <c r="O3237" i="1"/>
  <c r="N3237" i="1"/>
  <c r="M3237" i="1"/>
  <c r="L3237" i="1"/>
  <c r="K3237" i="1"/>
  <c r="J3237" i="1"/>
  <c r="AJ3236" i="1"/>
  <c r="AI3236" i="1" s="1"/>
  <c r="AG3236" i="1"/>
  <c r="AD3236" i="1"/>
  <c r="AC3236" i="1"/>
  <c r="Z3236" i="1"/>
  <c r="X3236" i="1"/>
  <c r="Y3236" i="1" s="1"/>
  <c r="W3236" i="1"/>
  <c r="U3236" i="1"/>
  <c r="S3236" i="1"/>
  <c r="R3236" i="1"/>
  <c r="Q3236" i="1"/>
  <c r="P3236" i="1"/>
  <c r="O3236" i="1"/>
  <c r="N3236" i="1"/>
  <c r="M3236" i="1"/>
  <c r="L3236" i="1"/>
  <c r="K3236" i="1"/>
  <c r="J3236" i="1"/>
  <c r="AJ3235" i="1"/>
  <c r="AI3235" i="1" s="1"/>
  <c r="AG3235" i="1"/>
  <c r="AC3235" i="1"/>
  <c r="Z3235" i="1"/>
  <c r="AD3235" i="1" s="1"/>
  <c r="AE3235" i="1" s="1"/>
  <c r="AF3235" i="1" s="1"/>
  <c r="Y3235" i="1"/>
  <c r="X3235" i="1"/>
  <c r="W3235" i="1"/>
  <c r="U3235" i="1"/>
  <c r="S3235" i="1"/>
  <c r="R3235" i="1"/>
  <c r="Q3235" i="1"/>
  <c r="P3235" i="1"/>
  <c r="O3235" i="1"/>
  <c r="N3235" i="1"/>
  <c r="M3235" i="1"/>
  <c r="L3235" i="1"/>
  <c r="K3235" i="1"/>
  <c r="J3235" i="1"/>
  <c r="AJ3234" i="1"/>
  <c r="AI3234" i="1"/>
  <c r="AG3234" i="1"/>
  <c r="AC3234" i="1"/>
  <c r="Y3234" i="1"/>
  <c r="X3234" i="1"/>
  <c r="U3234" i="1"/>
  <c r="S3234" i="1"/>
  <c r="R3234" i="1"/>
  <c r="Q3234" i="1"/>
  <c r="P3234" i="1"/>
  <c r="O3234" i="1"/>
  <c r="N3234" i="1"/>
  <c r="M3234" i="1"/>
  <c r="L3234" i="1"/>
  <c r="K3234" i="1"/>
  <c r="J3234" i="1"/>
  <c r="AJ3233" i="1"/>
  <c r="AI3233" i="1" s="1"/>
  <c r="AH3233" i="1"/>
  <c r="AG3233" i="1"/>
  <c r="AF3233" i="1"/>
  <c r="AC3233" i="1"/>
  <c r="AE3233" i="1" s="1"/>
  <c r="Z3233" i="1"/>
  <c r="AD3233" i="1" s="1"/>
  <c r="X3233" i="1"/>
  <c r="Y3233" i="1" s="1"/>
  <c r="U3233" i="1"/>
  <c r="S3233" i="1"/>
  <c r="R3233" i="1"/>
  <c r="Q3233" i="1"/>
  <c r="P3233" i="1"/>
  <c r="O3233" i="1"/>
  <c r="N3233" i="1"/>
  <c r="M3233" i="1"/>
  <c r="L3233" i="1"/>
  <c r="K3233" i="1"/>
  <c r="J3233" i="1"/>
  <c r="AJ3232" i="1"/>
  <c r="AI3232" i="1" s="1"/>
  <c r="AH3232" i="1"/>
  <c r="AG3232" i="1"/>
  <c r="AC3232" i="1"/>
  <c r="Z3232" i="1"/>
  <c r="AD3232" i="1" s="1"/>
  <c r="AE3232" i="1" s="1"/>
  <c r="AF3232" i="1" s="1"/>
  <c r="X3232" i="1"/>
  <c r="Y3232" i="1" s="1"/>
  <c r="W3232" i="1"/>
  <c r="U3232" i="1"/>
  <c r="S3232" i="1"/>
  <c r="R3232" i="1"/>
  <c r="Q3232" i="1"/>
  <c r="P3232" i="1"/>
  <c r="O3232" i="1"/>
  <c r="N3232" i="1"/>
  <c r="M3232" i="1"/>
  <c r="L3232" i="1"/>
  <c r="K3232" i="1"/>
  <c r="J3232" i="1"/>
  <c r="AJ3231" i="1"/>
  <c r="AI3231" i="1"/>
  <c r="Z3231" i="1" s="1"/>
  <c r="AD3231" i="1" s="1"/>
  <c r="AE3231" i="1" s="1"/>
  <c r="AF3231" i="1" s="1"/>
  <c r="AG3231" i="1"/>
  <c r="AC3231" i="1"/>
  <c r="Y3231" i="1"/>
  <c r="X3231" i="1"/>
  <c r="W3231" i="1"/>
  <c r="U3231" i="1"/>
  <c r="S3231" i="1"/>
  <c r="R3231" i="1"/>
  <c r="Q3231" i="1"/>
  <c r="P3231" i="1"/>
  <c r="O3231" i="1"/>
  <c r="N3231" i="1"/>
  <c r="M3231" i="1"/>
  <c r="L3231" i="1"/>
  <c r="K3231" i="1"/>
  <c r="J3231" i="1"/>
  <c r="AJ3230" i="1"/>
  <c r="AI3230" i="1" s="1"/>
  <c r="AG3230" i="1"/>
  <c r="AH3230" i="1" s="1"/>
  <c r="AC3230" i="1"/>
  <c r="Z3230" i="1"/>
  <c r="AD3230" i="1" s="1"/>
  <c r="X3230" i="1"/>
  <c r="Y3230" i="1" s="1"/>
  <c r="U3230" i="1"/>
  <c r="S3230" i="1"/>
  <c r="R3230" i="1"/>
  <c r="Q3230" i="1"/>
  <c r="P3230" i="1"/>
  <c r="O3230" i="1"/>
  <c r="N3230" i="1"/>
  <c r="M3230" i="1"/>
  <c r="L3230" i="1"/>
  <c r="K3230" i="1"/>
  <c r="J3230" i="1"/>
  <c r="AJ3229" i="1"/>
  <c r="AI3229" i="1" s="1"/>
  <c r="AG3229" i="1"/>
  <c r="AC3229" i="1"/>
  <c r="Y3229" i="1"/>
  <c r="X3229" i="1"/>
  <c r="W3229" i="1"/>
  <c r="U3229" i="1"/>
  <c r="S3229" i="1"/>
  <c r="R3229" i="1"/>
  <c r="Q3229" i="1"/>
  <c r="P3229" i="1"/>
  <c r="O3229" i="1"/>
  <c r="N3229" i="1"/>
  <c r="M3229" i="1"/>
  <c r="L3229" i="1"/>
  <c r="K3229" i="1"/>
  <c r="J3229" i="1"/>
  <c r="AJ3228" i="1"/>
  <c r="AI3228" i="1"/>
  <c r="AH3228" i="1"/>
  <c r="AG3228" i="1"/>
  <c r="AC3228" i="1"/>
  <c r="X3228" i="1"/>
  <c r="Y3228" i="1" s="1"/>
  <c r="W3228" i="1"/>
  <c r="U3228" i="1"/>
  <c r="S3228" i="1"/>
  <c r="R3228" i="1"/>
  <c r="Q3228" i="1"/>
  <c r="P3228" i="1"/>
  <c r="O3228" i="1"/>
  <c r="N3228" i="1"/>
  <c r="M3228" i="1"/>
  <c r="L3228" i="1"/>
  <c r="K3228" i="1"/>
  <c r="J3228" i="1"/>
  <c r="AJ3227" i="1"/>
  <c r="AI3227" i="1" s="1"/>
  <c r="AH3227" i="1" s="1"/>
  <c r="AG3227" i="1"/>
  <c r="AC3227" i="1"/>
  <c r="X3227" i="1"/>
  <c r="Y3227" i="1" s="1"/>
  <c r="W3227" i="1"/>
  <c r="U3227" i="1"/>
  <c r="S3227" i="1"/>
  <c r="R3227" i="1"/>
  <c r="Q3227" i="1"/>
  <c r="P3227" i="1"/>
  <c r="O3227" i="1"/>
  <c r="N3227" i="1"/>
  <c r="M3227" i="1"/>
  <c r="L3227" i="1"/>
  <c r="K3227" i="1"/>
  <c r="J3227" i="1"/>
  <c r="AJ3226" i="1"/>
  <c r="AI3226" i="1" s="1"/>
  <c r="Z3226" i="1" s="1"/>
  <c r="AD3226" i="1" s="1"/>
  <c r="AE3226" i="1" s="1"/>
  <c r="AF3226" i="1" s="1"/>
  <c r="AG3226" i="1"/>
  <c r="AC3226" i="1"/>
  <c r="Y3226" i="1"/>
  <c r="X3226" i="1"/>
  <c r="U3226" i="1"/>
  <c r="S3226" i="1"/>
  <c r="R3226" i="1"/>
  <c r="Q3226" i="1"/>
  <c r="P3226" i="1"/>
  <c r="O3226" i="1"/>
  <c r="N3226" i="1"/>
  <c r="M3226" i="1"/>
  <c r="L3226" i="1"/>
  <c r="K3226" i="1"/>
  <c r="J3226" i="1"/>
  <c r="AJ3225" i="1"/>
  <c r="AI3225" i="1"/>
  <c r="AG3225" i="1"/>
  <c r="AH3225" i="1" s="1"/>
  <c r="AC3225" i="1"/>
  <c r="Y3225" i="1"/>
  <c r="X3225" i="1"/>
  <c r="U3225" i="1"/>
  <c r="S3225" i="1"/>
  <c r="R3225" i="1"/>
  <c r="Q3225" i="1"/>
  <c r="P3225" i="1"/>
  <c r="O3225" i="1"/>
  <c r="N3225" i="1"/>
  <c r="M3225" i="1"/>
  <c r="L3225" i="1"/>
  <c r="K3225" i="1"/>
  <c r="J3225" i="1"/>
  <c r="AJ3224" i="1"/>
  <c r="AI3224" i="1" s="1"/>
  <c r="Z3224" i="1" s="1"/>
  <c r="AD3224" i="1" s="1"/>
  <c r="AE3224" i="1" s="1"/>
  <c r="AF3224" i="1" s="1"/>
  <c r="AG3224" i="1"/>
  <c r="AC3224" i="1"/>
  <c r="Y3224" i="1"/>
  <c r="X3224" i="1"/>
  <c r="W3224" i="1"/>
  <c r="U3224" i="1"/>
  <c r="S3224" i="1"/>
  <c r="R3224" i="1"/>
  <c r="Q3224" i="1"/>
  <c r="P3224" i="1"/>
  <c r="O3224" i="1"/>
  <c r="N3224" i="1"/>
  <c r="M3224" i="1"/>
  <c r="L3224" i="1"/>
  <c r="K3224" i="1"/>
  <c r="J3224" i="1"/>
  <c r="AJ3223" i="1"/>
  <c r="AI3223" i="1" s="1"/>
  <c r="AG3223" i="1"/>
  <c r="AC3223" i="1"/>
  <c r="X3223" i="1"/>
  <c r="Y3223" i="1" s="1"/>
  <c r="W3223" i="1"/>
  <c r="U3223" i="1"/>
  <c r="S3223" i="1"/>
  <c r="R3223" i="1"/>
  <c r="Q3223" i="1"/>
  <c r="P3223" i="1"/>
  <c r="O3223" i="1"/>
  <c r="N3223" i="1"/>
  <c r="M3223" i="1"/>
  <c r="L3223" i="1"/>
  <c r="K3223" i="1"/>
  <c r="J3223" i="1"/>
  <c r="AJ3222" i="1"/>
  <c r="AI3222" i="1"/>
  <c r="AG3222" i="1"/>
  <c r="AH3222" i="1" s="1"/>
  <c r="AC3222" i="1"/>
  <c r="Y3222" i="1"/>
  <c r="X3222" i="1"/>
  <c r="U3222" i="1"/>
  <c r="S3222" i="1"/>
  <c r="R3222" i="1"/>
  <c r="Q3222" i="1"/>
  <c r="P3222" i="1"/>
  <c r="O3222" i="1"/>
  <c r="N3222" i="1"/>
  <c r="M3222" i="1"/>
  <c r="L3222" i="1"/>
  <c r="K3222" i="1"/>
  <c r="J3222" i="1"/>
  <c r="AJ3221" i="1"/>
  <c r="AI3221" i="1" s="1"/>
  <c r="Z3221" i="1" s="1"/>
  <c r="AD3221" i="1" s="1"/>
  <c r="AG3221" i="1"/>
  <c r="AH3221" i="1" s="1"/>
  <c r="AC3221" i="1"/>
  <c r="AE3221" i="1" s="1"/>
  <c r="AF3221" i="1" s="1"/>
  <c r="Y3221" i="1"/>
  <c r="X3221" i="1"/>
  <c r="U3221" i="1"/>
  <c r="S3221" i="1"/>
  <c r="R3221" i="1"/>
  <c r="Q3221" i="1"/>
  <c r="P3221" i="1"/>
  <c r="O3221" i="1"/>
  <c r="N3221" i="1"/>
  <c r="M3221" i="1"/>
  <c r="L3221" i="1"/>
  <c r="K3221" i="1"/>
  <c r="J3221" i="1"/>
  <c r="AJ3220" i="1"/>
  <c r="AI3220" i="1"/>
  <c r="AH3220" i="1" s="1"/>
  <c r="AG3220" i="1"/>
  <c r="AC3220" i="1"/>
  <c r="Y3220" i="1"/>
  <c r="X3220" i="1"/>
  <c r="U3220" i="1"/>
  <c r="S3220" i="1"/>
  <c r="R3220" i="1"/>
  <c r="Q3220" i="1"/>
  <c r="P3220" i="1"/>
  <c r="O3220" i="1"/>
  <c r="N3220" i="1"/>
  <c r="M3220" i="1"/>
  <c r="L3220" i="1"/>
  <c r="K3220" i="1"/>
  <c r="J3220" i="1"/>
  <c r="AJ3219" i="1"/>
  <c r="AI3219" i="1" s="1"/>
  <c r="Z3219" i="1" s="1"/>
  <c r="AD3219" i="1" s="1"/>
  <c r="AG3219" i="1"/>
  <c r="AC3219" i="1"/>
  <c r="Y3219" i="1"/>
  <c r="X3219" i="1"/>
  <c r="U3219" i="1"/>
  <c r="S3219" i="1"/>
  <c r="R3219" i="1"/>
  <c r="Q3219" i="1"/>
  <c r="P3219" i="1"/>
  <c r="O3219" i="1"/>
  <c r="N3219" i="1"/>
  <c r="M3219" i="1"/>
  <c r="L3219" i="1"/>
  <c r="K3219" i="1"/>
  <c r="J3219" i="1"/>
  <c r="AJ3218" i="1"/>
  <c r="AI3218" i="1"/>
  <c r="AH3218" i="1" s="1"/>
  <c r="AG3218" i="1"/>
  <c r="AC3218" i="1"/>
  <c r="Y3218" i="1"/>
  <c r="X3218" i="1"/>
  <c r="U3218" i="1"/>
  <c r="S3218" i="1"/>
  <c r="R3218" i="1"/>
  <c r="Q3218" i="1"/>
  <c r="P3218" i="1"/>
  <c r="O3218" i="1"/>
  <c r="N3218" i="1"/>
  <c r="M3218" i="1"/>
  <c r="L3218" i="1"/>
  <c r="K3218" i="1"/>
  <c r="J3218" i="1"/>
  <c r="AJ3217" i="1"/>
  <c r="AI3217" i="1" s="1"/>
  <c r="Z3217" i="1" s="1"/>
  <c r="AD3217" i="1" s="1"/>
  <c r="AG3217" i="1"/>
  <c r="AC3217" i="1"/>
  <c r="Y3217" i="1"/>
  <c r="X3217" i="1"/>
  <c r="U3217" i="1"/>
  <c r="S3217" i="1"/>
  <c r="R3217" i="1"/>
  <c r="Q3217" i="1"/>
  <c r="P3217" i="1"/>
  <c r="O3217" i="1"/>
  <c r="N3217" i="1"/>
  <c r="M3217" i="1"/>
  <c r="L3217" i="1"/>
  <c r="K3217" i="1"/>
  <c r="J3217" i="1"/>
  <c r="AJ3216" i="1"/>
  <c r="AI3216" i="1"/>
  <c r="AH3216" i="1" s="1"/>
  <c r="AG3216" i="1"/>
  <c r="AC3216" i="1"/>
  <c r="Y3216" i="1"/>
  <c r="X3216" i="1"/>
  <c r="U3216" i="1"/>
  <c r="S3216" i="1"/>
  <c r="R3216" i="1"/>
  <c r="Q3216" i="1"/>
  <c r="P3216" i="1"/>
  <c r="O3216" i="1"/>
  <c r="N3216" i="1"/>
  <c r="M3216" i="1"/>
  <c r="L3216" i="1"/>
  <c r="K3216" i="1"/>
  <c r="J3216" i="1"/>
  <c r="AJ3215" i="1"/>
  <c r="AI3215" i="1" s="1"/>
  <c r="Z3215" i="1" s="1"/>
  <c r="AD3215" i="1" s="1"/>
  <c r="AG3215" i="1"/>
  <c r="AH3215" i="1" s="1"/>
  <c r="AC3215" i="1"/>
  <c r="AE3215" i="1" s="1"/>
  <c r="AF3215" i="1" s="1"/>
  <c r="Y3215" i="1"/>
  <c r="X3215" i="1"/>
  <c r="W3215" i="1"/>
  <c r="U3215" i="1"/>
  <c r="S3215" i="1"/>
  <c r="R3215" i="1"/>
  <c r="Q3215" i="1"/>
  <c r="P3215" i="1"/>
  <c r="O3215" i="1"/>
  <c r="N3215" i="1"/>
  <c r="M3215" i="1"/>
  <c r="L3215" i="1"/>
  <c r="K3215" i="1"/>
  <c r="J3215" i="1"/>
  <c r="AJ3214" i="1"/>
  <c r="AI3214" i="1" s="1"/>
  <c r="AG3214" i="1"/>
  <c r="AC3214" i="1"/>
  <c r="Y3214" i="1"/>
  <c r="X3214" i="1"/>
  <c r="W3214" i="1"/>
  <c r="U3214" i="1"/>
  <c r="S3214" i="1"/>
  <c r="R3214" i="1"/>
  <c r="Q3214" i="1"/>
  <c r="P3214" i="1"/>
  <c r="O3214" i="1"/>
  <c r="N3214" i="1"/>
  <c r="M3214" i="1"/>
  <c r="L3214" i="1"/>
  <c r="K3214" i="1"/>
  <c r="J3214" i="1"/>
  <c r="AJ3213" i="1"/>
  <c r="AI3213" i="1"/>
  <c r="AH3213" i="1" s="1"/>
  <c r="AG3213" i="1"/>
  <c r="AC3213" i="1"/>
  <c r="Y3213" i="1"/>
  <c r="X3213" i="1"/>
  <c r="W3213" i="1"/>
  <c r="U3213" i="1"/>
  <c r="S3213" i="1"/>
  <c r="R3213" i="1"/>
  <c r="Q3213" i="1"/>
  <c r="P3213" i="1"/>
  <c r="O3213" i="1"/>
  <c r="N3213" i="1"/>
  <c r="M3213" i="1"/>
  <c r="L3213" i="1"/>
  <c r="K3213" i="1"/>
  <c r="J3213" i="1"/>
  <c r="AJ3212" i="1"/>
  <c r="AI3212" i="1" s="1"/>
  <c r="AG3212" i="1"/>
  <c r="AC3212" i="1"/>
  <c r="X3212" i="1"/>
  <c r="Y3212" i="1" s="1"/>
  <c r="W3212" i="1"/>
  <c r="U3212" i="1"/>
  <c r="S3212" i="1"/>
  <c r="R3212" i="1"/>
  <c r="Q3212" i="1"/>
  <c r="P3212" i="1"/>
  <c r="O3212" i="1"/>
  <c r="N3212" i="1"/>
  <c r="M3212" i="1"/>
  <c r="L3212" i="1"/>
  <c r="K3212" i="1"/>
  <c r="J3212" i="1"/>
  <c r="AJ3211" i="1"/>
  <c r="AI3211" i="1" s="1"/>
  <c r="Z3211" i="1" s="1"/>
  <c r="AD3211" i="1" s="1"/>
  <c r="AG3211" i="1"/>
  <c r="AC3211" i="1"/>
  <c r="AE3211" i="1" s="1"/>
  <c r="AF3211" i="1" s="1"/>
  <c r="Y3211" i="1"/>
  <c r="X3211" i="1"/>
  <c r="U3211" i="1"/>
  <c r="S3211" i="1"/>
  <c r="R3211" i="1"/>
  <c r="Q3211" i="1"/>
  <c r="P3211" i="1"/>
  <c r="O3211" i="1"/>
  <c r="N3211" i="1"/>
  <c r="M3211" i="1"/>
  <c r="L3211" i="1"/>
  <c r="K3211" i="1"/>
  <c r="J3211" i="1"/>
  <c r="AJ3210" i="1"/>
  <c r="AI3210" i="1"/>
  <c r="AH3210" i="1" s="1"/>
  <c r="AG3210" i="1"/>
  <c r="AC3210" i="1"/>
  <c r="Y3210" i="1"/>
  <c r="X3210" i="1"/>
  <c r="U3210" i="1"/>
  <c r="S3210" i="1"/>
  <c r="R3210" i="1"/>
  <c r="Q3210" i="1"/>
  <c r="P3210" i="1"/>
  <c r="O3210" i="1"/>
  <c r="N3210" i="1"/>
  <c r="M3210" i="1"/>
  <c r="L3210" i="1"/>
  <c r="K3210" i="1"/>
  <c r="J3210" i="1"/>
  <c r="AJ3209" i="1"/>
  <c r="AI3209" i="1" s="1"/>
  <c r="Z3209" i="1" s="1"/>
  <c r="AD3209" i="1" s="1"/>
  <c r="AG3209" i="1"/>
  <c r="AH3209" i="1" s="1"/>
  <c r="AC3209" i="1"/>
  <c r="AE3209" i="1" s="1"/>
  <c r="AF3209" i="1" s="1"/>
  <c r="Y3209" i="1"/>
  <c r="X3209" i="1"/>
  <c r="U3209" i="1"/>
  <c r="S3209" i="1"/>
  <c r="R3209" i="1"/>
  <c r="Q3209" i="1"/>
  <c r="P3209" i="1"/>
  <c r="O3209" i="1"/>
  <c r="N3209" i="1"/>
  <c r="M3209" i="1"/>
  <c r="L3209" i="1"/>
  <c r="K3209" i="1"/>
  <c r="J3209" i="1"/>
  <c r="AJ3208" i="1"/>
  <c r="AI3208" i="1"/>
  <c r="AH3208" i="1" s="1"/>
  <c r="AG3208" i="1"/>
  <c r="AC3208" i="1"/>
  <c r="Y3208" i="1"/>
  <c r="X3208" i="1"/>
  <c r="U3208" i="1"/>
  <c r="S3208" i="1"/>
  <c r="R3208" i="1"/>
  <c r="Q3208" i="1"/>
  <c r="P3208" i="1"/>
  <c r="O3208" i="1"/>
  <c r="N3208" i="1"/>
  <c r="M3208" i="1"/>
  <c r="L3208" i="1"/>
  <c r="K3208" i="1"/>
  <c r="J3208" i="1"/>
  <c r="AJ3207" i="1"/>
  <c r="AI3207" i="1" s="1"/>
  <c r="Z3207" i="1" s="1"/>
  <c r="AD3207" i="1" s="1"/>
  <c r="AG3207" i="1"/>
  <c r="AC3207" i="1"/>
  <c r="Y3207" i="1"/>
  <c r="X3207" i="1"/>
  <c r="U3207" i="1"/>
  <c r="S3207" i="1"/>
  <c r="R3207" i="1"/>
  <c r="Q3207" i="1"/>
  <c r="P3207" i="1"/>
  <c r="O3207" i="1"/>
  <c r="N3207" i="1"/>
  <c r="M3207" i="1"/>
  <c r="L3207" i="1"/>
  <c r="K3207" i="1"/>
  <c r="J3207" i="1"/>
  <c r="AJ3206" i="1"/>
  <c r="AI3206" i="1"/>
  <c r="AH3206" i="1" s="1"/>
  <c r="AG3206" i="1"/>
  <c r="AC3206" i="1"/>
  <c r="Y3206" i="1"/>
  <c r="X3206" i="1"/>
  <c r="W3206" i="1"/>
  <c r="U3206" i="1"/>
  <c r="S3206" i="1"/>
  <c r="R3206" i="1"/>
  <c r="Q3206" i="1"/>
  <c r="P3206" i="1"/>
  <c r="O3206" i="1"/>
  <c r="N3206" i="1"/>
  <c r="M3206" i="1"/>
  <c r="L3206" i="1"/>
  <c r="K3206" i="1"/>
  <c r="J3206" i="1"/>
  <c r="AJ3205" i="1"/>
  <c r="AI3205" i="1" s="1"/>
  <c r="AG3205" i="1"/>
  <c r="AC3205" i="1"/>
  <c r="X3205" i="1"/>
  <c r="Y3205" i="1" s="1"/>
  <c r="W3205" i="1"/>
  <c r="U3205" i="1"/>
  <c r="S3205" i="1"/>
  <c r="R3205" i="1"/>
  <c r="Q3205" i="1"/>
  <c r="P3205" i="1"/>
  <c r="O3205" i="1"/>
  <c r="N3205" i="1"/>
  <c r="M3205" i="1"/>
  <c r="L3205" i="1"/>
  <c r="K3205" i="1"/>
  <c r="J3205" i="1"/>
  <c r="AJ3204" i="1"/>
  <c r="AI3204" i="1" s="1"/>
  <c r="Z3204" i="1" s="1"/>
  <c r="AD3204" i="1" s="1"/>
  <c r="AG3204" i="1"/>
  <c r="AC3204" i="1"/>
  <c r="AE3204" i="1" s="1"/>
  <c r="AF3204" i="1" s="1"/>
  <c r="Y3204" i="1"/>
  <c r="X3204" i="1"/>
  <c r="W3204" i="1"/>
  <c r="U3204" i="1"/>
  <c r="S3204" i="1"/>
  <c r="R3204" i="1"/>
  <c r="Q3204" i="1"/>
  <c r="P3204" i="1"/>
  <c r="O3204" i="1"/>
  <c r="N3204" i="1"/>
  <c r="M3204" i="1"/>
  <c r="L3204" i="1"/>
  <c r="K3204" i="1"/>
  <c r="J3204" i="1"/>
  <c r="AJ3203" i="1"/>
  <c r="AI3203" i="1" s="1"/>
  <c r="AG3203" i="1"/>
  <c r="AC3203" i="1"/>
  <c r="Y3203" i="1"/>
  <c r="X3203" i="1"/>
  <c r="W3203" i="1"/>
  <c r="U3203" i="1"/>
  <c r="S3203" i="1"/>
  <c r="R3203" i="1"/>
  <c r="Q3203" i="1"/>
  <c r="P3203" i="1"/>
  <c r="O3203" i="1"/>
  <c r="N3203" i="1"/>
  <c r="M3203" i="1"/>
  <c r="L3203" i="1"/>
  <c r="K3203" i="1"/>
  <c r="J3203" i="1"/>
  <c r="AJ3202" i="1"/>
  <c r="AI3202" i="1"/>
  <c r="AH3202" i="1" s="1"/>
  <c r="AG3202" i="1"/>
  <c r="AC3202" i="1"/>
  <c r="Y3202" i="1"/>
  <c r="X3202" i="1"/>
  <c r="W3202" i="1"/>
  <c r="U3202" i="1"/>
  <c r="S3202" i="1"/>
  <c r="R3202" i="1"/>
  <c r="Q3202" i="1"/>
  <c r="P3202" i="1"/>
  <c r="O3202" i="1"/>
  <c r="N3202" i="1"/>
  <c r="M3202" i="1"/>
  <c r="L3202" i="1"/>
  <c r="K3202" i="1"/>
  <c r="J3202" i="1"/>
  <c r="AJ3201" i="1"/>
  <c r="AI3201" i="1" s="1"/>
  <c r="AG3201" i="1"/>
  <c r="AC3201" i="1"/>
  <c r="X3201" i="1"/>
  <c r="Y3201" i="1" s="1"/>
  <c r="W3201" i="1"/>
  <c r="U3201" i="1"/>
  <c r="S3201" i="1"/>
  <c r="R3201" i="1"/>
  <c r="Q3201" i="1"/>
  <c r="P3201" i="1"/>
  <c r="O3201" i="1"/>
  <c r="N3201" i="1"/>
  <c r="M3201" i="1"/>
  <c r="L3201" i="1"/>
  <c r="K3201" i="1"/>
  <c r="J3201" i="1"/>
  <c r="AJ3200" i="1"/>
  <c r="AI3200" i="1" s="1"/>
  <c r="Z3200" i="1" s="1"/>
  <c r="AD3200" i="1" s="1"/>
  <c r="AG3200" i="1"/>
  <c r="AC3200" i="1"/>
  <c r="AE3200" i="1" s="1"/>
  <c r="AF3200" i="1" s="1"/>
  <c r="Y3200" i="1"/>
  <c r="X3200" i="1"/>
  <c r="W3200" i="1"/>
  <c r="U3200" i="1"/>
  <c r="S3200" i="1"/>
  <c r="R3200" i="1"/>
  <c r="Q3200" i="1"/>
  <c r="P3200" i="1"/>
  <c r="O3200" i="1"/>
  <c r="N3200" i="1"/>
  <c r="M3200" i="1"/>
  <c r="L3200" i="1"/>
  <c r="K3200" i="1"/>
  <c r="J3200" i="1"/>
  <c r="AJ3199" i="1"/>
  <c r="AI3199" i="1" s="1"/>
  <c r="AG3199" i="1"/>
  <c r="AC3199" i="1"/>
  <c r="Y3199" i="1"/>
  <c r="X3199" i="1"/>
  <c r="W3199" i="1"/>
  <c r="U3199" i="1"/>
  <c r="S3199" i="1"/>
  <c r="R3199" i="1"/>
  <c r="Q3199" i="1"/>
  <c r="P3199" i="1"/>
  <c r="O3199" i="1"/>
  <c r="N3199" i="1"/>
  <c r="M3199" i="1"/>
  <c r="L3199" i="1"/>
  <c r="K3199" i="1"/>
  <c r="J3199" i="1"/>
  <c r="AJ3198" i="1"/>
  <c r="AI3198" i="1"/>
  <c r="AH3198" i="1" s="1"/>
  <c r="AG3198" i="1"/>
  <c r="AC3198" i="1"/>
  <c r="Y3198" i="1"/>
  <c r="X3198" i="1"/>
  <c r="W3198" i="1"/>
  <c r="U3198" i="1"/>
  <c r="S3198" i="1"/>
  <c r="R3198" i="1"/>
  <c r="Q3198" i="1"/>
  <c r="P3198" i="1"/>
  <c r="O3198" i="1"/>
  <c r="N3198" i="1"/>
  <c r="M3198" i="1"/>
  <c r="L3198" i="1"/>
  <c r="K3198" i="1"/>
  <c r="J3198" i="1"/>
  <c r="AJ3197" i="1"/>
  <c r="AI3197" i="1" s="1"/>
  <c r="AG3197" i="1"/>
  <c r="AC3197" i="1"/>
  <c r="X3197" i="1"/>
  <c r="Y3197" i="1" s="1"/>
  <c r="W3197" i="1"/>
  <c r="U3197" i="1"/>
  <c r="S3197" i="1"/>
  <c r="R3197" i="1"/>
  <c r="Q3197" i="1"/>
  <c r="P3197" i="1"/>
  <c r="O3197" i="1"/>
  <c r="N3197" i="1"/>
  <c r="M3197" i="1"/>
  <c r="L3197" i="1"/>
  <c r="K3197" i="1"/>
  <c r="J3197" i="1"/>
  <c r="AJ3196" i="1"/>
  <c r="AI3196" i="1" s="1"/>
  <c r="Z3196" i="1" s="1"/>
  <c r="AD3196" i="1" s="1"/>
  <c r="AG3196" i="1"/>
  <c r="AC3196" i="1"/>
  <c r="AE3196" i="1" s="1"/>
  <c r="AF3196" i="1" s="1"/>
  <c r="Y3196" i="1"/>
  <c r="X3196" i="1"/>
  <c r="W3196" i="1"/>
  <c r="U3196" i="1"/>
  <c r="S3196" i="1"/>
  <c r="R3196" i="1"/>
  <c r="Q3196" i="1"/>
  <c r="P3196" i="1"/>
  <c r="O3196" i="1"/>
  <c r="N3196" i="1"/>
  <c r="M3196" i="1"/>
  <c r="L3196" i="1"/>
  <c r="K3196" i="1"/>
  <c r="J3196" i="1"/>
  <c r="AJ3195" i="1"/>
  <c r="AI3195" i="1" s="1"/>
  <c r="AG3195" i="1"/>
  <c r="AC3195" i="1"/>
  <c r="Y3195" i="1"/>
  <c r="X3195" i="1"/>
  <c r="U3195" i="1"/>
  <c r="S3195" i="1"/>
  <c r="R3195" i="1"/>
  <c r="Q3195" i="1"/>
  <c r="P3195" i="1"/>
  <c r="O3195" i="1"/>
  <c r="N3195" i="1"/>
  <c r="M3195" i="1"/>
  <c r="L3195" i="1"/>
  <c r="K3195" i="1"/>
  <c r="J3195" i="1"/>
  <c r="AJ3194" i="1"/>
  <c r="AI3194" i="1" s="1"/>
  <c r="AG3194" i="1"/>
  <c r="AC3194" i="1"/>
  <c r="X3194" i="1"/>
  <c r="Y3194" i="1" s="1"/>
  <c r="U3194" i="1"/>
  <c r="S3194" i="1"/>
  <c r="R3194" i="1"/>
  <c r="Q3194" i="1"/>
  <c r="P3194" i="1"/>
  <c r="O3194" i="1"/>
  <c r="N3194" i="1"/>
  <c r="M3194" i="1"/>
  <c r="L3194" i="1"/>
  <c r="K3194" i="1"/>
  <c r="J3194" i="1"/>
  <c r="AJ3193" i="1"/>
  <c r="AI3193" i="1" s="1"/>
  <c r="AG3193" i="1"/>
  <c r="AC3193" i="1"/>
  <c r="Y3193" i="1"/>
  <c r="X3193" i="1"/>
  <c r="U3193" i="1"/>
  <c r="S3193" i="1"/>
  <c r="R3193" i="1"/>
  <c r="Q3193" i="1"/>
  <c r="P3193" i="1"/>
  <c r="O3193" i="1"/>
  <c r="N3193" i="1"/>
  <c r="M3193" i="1"/>
  <c r="L3193" i="1"/>
  <c r="K3193" i="1"/>
  <c r="J3193" i="1"/>
  <c r="AJ3192" i="1"/>
  <c r="AI3192" i="1" s="1"/>
  <c r="AG3192" i="1"/>
  <c r="AC3192" i="1"/>
  <c r="X3192" i="1"/>
  <c r="Y3192" i="1" s="1"/>
  <c r="U3192" i="1"/>
  <c r="S3192" i="1"/>
  <c r="R3192" i="1"/>
  <c r="Q3192" i="1"/>
  <c r="P3192" i="1"/>
  <c r="O3192" i="1"/>
  <c r="N3192" i="1"/>
  <c r="M3192" i="1"/>
  <c r="L3192" i="1"/>
  <c r="K3192" i="1"/>
  <c r="J3192" i="1"/>
  <c r="AJ3191" i="1"/>
  <c r="AI3191" i="1" s="1"/>
  <c r="AG3191" i="1"/>
  <c r="AC3191" i="1"/>
  <c r="Y3191" i="1"/>
  <c r="X3191" i="1"/>
  <c r="U3191" i="1"/>
  <c r="S3191" i="1"/>
  <c r="R3191" i="1"/>
  <c r="Q3191" i="1"/>
  <c r="P3191" i="1"/>
  <c r="O3191" i="1"/>
  <c r="N3191" i="1"/>
  <c r="M3191" i="1"/>
  <c r="L3191" i="1"/>
  <c r="K3191" i="1"/>
  <c r="J3191" i="1"/>
  <c r="AJ3190" i="1"/>
  <c r="AI3190" i="1" s="1"/>
  <c r="AG3190" i="1"/>
  <c r="AC3190" i="1"/>
  <c r="X3190" i="1"/>
  <c r="Y3190" i="1" s="1"/>
  <c r="U3190" i="1"/>
  <c r="S3190" i="1"/>
  <c r="R3190" i="1"/>
  <c r="Q3190" i="1"/>
  <c r="P3190" i="1"/>
  <c r="O3190" i="1"/>
  <c r="N3190" i="1"/>
  <c r="M3190" i="1"/>
  <c r="L3190" i="1"/>
  <c r="K3190" i="1"/>
  <c r="J3190" i="1"/>
  <c r="AJ3189" i="1"/>
  <c r="AI3189" i="1" s="1"/>
  <c r="AG3189" i="1"/>
  <c r="AC3189" i="1"/>
  <c r="Y3189" i="1"/>
  <c r="X3189" i="1"/>
  <c r="U3189" i="1"/>
  <c r="S3189" i="1"/>
  <c r="R3189" i="1"/>
  <c r="Q3189" i="1"/>
  <c r="P3189" i="1"/>
  <c r="O3189" i="1"/>
  <c r="N3189" i="1"/>
  <c r="M3189" i="1"/>
  <c r="L3189" i="1"/>
  <c r="K3189" i="1"/>
  <c r="J3189" i="1"/>
  <c r="AJ3188" i="1"/>
  <c r="AI3188" i="1" s="1"/>
  <c r="AG3188" i="1"/>
  <c r="AC3188" i="1"/>
  <c r="X3188" i="1"/>
  <c r="Y3188" i="1" s="1"/>
  <c r="U3188" i="1"/>
  <c r="S3188" i="1"/>
  <c r="R3188" i="1"/>
  <c r="Q3188" i="1"/>
  <c r="P3188" i="1"/>
  <c r="O3188" i="1"/>
  <c r="N3188" i="1"/>
  <c r="M3188" i="1"/>
  <c r="L3188" i="1"/>
  <c r="K3188" i="1"/>
  <c r="J3188" i="1"/>
  <c r="AJ3187" i="1"/>
  <c r="AI3187" i="1" s="1"/>
  <c r="AG3187" i="1"/>
  <c r="AC3187" i="1"/>
  <c r="Y3187" i="1"/>
  <c r="X3187" i="1"/>
  <c r="U3187" i="1"/>
  <c r="S3187" i="1"/>
  <c r="R3187" i="1"/>
  <c r="Q3187" i="1"/>
  <c r="P3187" i="1"/>
  <c r="O3187" i="1"/>
  <c r="N3187" i="1"/>
  <c r="M3187" i="1"/>
  <c r="L3187" i="1"/>
  <c r="K3187" i="1"/>
  <c r="J3187" i="1"/>
  <c r="AJ3186" i="1"/>
  <c r="AI3186" i="1" s="1"/>
  <c r="AG3186" i="1"/>
  <c r="AC3186" i="1"/>
  <c r="X3186" i="1"/>
  <c r="Y3186" i="1" s="1"/>
  <c r="U3186" i="1"/>
  <c r="S3186" i="1"/>
  <c r="R3186" i="1"/>
  <c r="Q3186" i="1"/>
  <c r="P3186" i="1"/>
  <c r="O3186" i="1"/>
  <c r="N3186" i="1"/>
  <c r="M3186" i="1"/>
  <c r="L3186" i="1"/>
  <c r="K3186" i="1"/>
  <c r="J3186" i="1"/>
  <c r="AJ3185" i="1"/>
  <c r="AI3185" i="1" s="1"/>
  <c r="AG3185" i="1"/>
  <c r="AC3185" i="1"/>
  <c r="Y3185" i="1"/>
  <c r="X3185" i="1"/>
  <c r="U3185" i="1"/>
  <c r="S3185" i="1"/>
  <c r="R3185" i="1"/>
  <c r="Q3185" i="1"/>
  <c r="P3185" i="1"/>
  <c r="O3185" i="1"/>
  <c r="N3185" i="1"/>
  <c r="M3185" i="1"/>
  <c r="L3185" i="1"/>
  <c r="K3185" i="1"/>
  <c r="J3185" i="1"/>
  <c r="AJ3184" i="1"/>
  <c r="AI3184" i="1" s="1"/>
  <c r="AG3184" i="1"/>
  <c r="AC3184" i="1"/>
  <c r="X3184" i="1"/>
  <c r="Y3184" i="1" s="1"/>
  <c r="U3184" i="1"/>
  <c r="S3184" i="1"/>
  <c r="R3184" i="1"/>
  <c r="Q3184" i="1"/>
  <c r="P3184" i="1"/>
  <c r="O3184" i="1"/>
  <c r="N3184" i="1"/>
  <c r="M3184" i="1"/>
  <c r="L3184" i="1"/>
  <c r="K3184" i="1"/>
  <c r="J3184" i="1"/>
  <c r="AJ3183" i="1"/>
  <c r="AI3183" i="1" s="1"/>
  <c r="AG3183" i="1"/>
  <c r="AC3183" i="1"/>
  <c r="Y3183" i="1"/>
  <c r="X3183" i="1"/>
  <c r="U3183" i="1"/>
  <c r="S3183" i="1"/>
  <c r="R3183" i="1"/>
  <c r="Q3183" i="1"/>
  <c r="P3183" i="1"/>
  <c r="O3183" i="1"/>
  <c r="N3183" i="1"/>
  <c r="M3183" i="1"/>
  <c r="L3183" i="1"/>
  <c r="K3183" i="1"/>
  <c r="J3183" i="1"/>
  <c r="AJ3182" i="1"/>
  <c r="AI3182" i="1" s="1"/>
  <c r="AG3182" i="1"/>
  <c r="AC3182" i="1"/>
  <c r="X3182" i="1"/>
  <c r="Y3182" i="1" s="1"/>
  <c r="U3182" i="1"/>
  <c r="S3182" i="1"/>
  <c r="R3182" i="1"/>
  <c r="Q3182" i="1"/>
  <c r="P3182" i="1"/>
  <c r="O3182" i="1"/>
  <c r="N3182" i="1"/>
  <c r="M3182" i="1"/>
  <c r="L3182" i="1"/>
  <c r="K3182" i="1"/>
  <c r="J3182" i="1"/>
  <c r="H3182" i="1"/>
  <c r="AJ3181" i="1"/>
  <c r="AI3181" i="1" s="1"/>
  <c r="Z3181" i="1" s="1"/>
  <c r="AD3181" i="1" s="1"/>
  <c r="AG3181" i="1"/>
  <c r="AC3181" i="1"/>
  <c r="Y3181" i="1"/>
  <c r="X3181" i="1"/>
  <c r="U3181" i="1"/>
  <c r="S3181" i="1"/>
  <c r="R3181" i="1"/>
  <c r="Q3181" i="1"/>
  <c r="P3181" i="1"/>
  <c r="O3181" i="1"/>
  <c r="N3181" i="1"/>
  <c r="M3181" i="1"/>
  <c r="L3181" i="1"/>
  <c r="K3181" i="1"/>
  <c r="J3181" i="1"/>
  <c r="AJ3180" i="1"/>
  <c r="AI3180" i="1"/>
  <c r="AH3180" i="1" s="1"/>
  <c r="AG3180" i="1"/>
  <c r="AC3180" i="1"/>
  <c r="Y3180" i="1"/>
  <c r="X3180" i="1"/>
  <c r="U3180" i="1"/>
  <c r="S3180" i="1"/>
  <c r="R3180" i="1"/>
  <c r="Q3180" i="1"/>
  <c r="P3180" i="1"/>
  <c r="O3180" i="1"/>
  <c r="N3180" i="1"/>
  <c r="M3180" i="1"/>
  <c r="L3180" i="1"/>
  <c r="K3180" i="1"/>
  <c r="J3180" i="1"/>
  <c r="AJ3179" i="1"/>
  <c r="AI3179" i="1" s="1"/>
  <c r="Z3179" i="1" s="1"/>
  <c r="AD3179" i="1" s="1"/>
  <c r="AG3179" i="1"/>
  <c r="AC3179" i="1"/>
  <c r="AE3179" i="1" s="1"/>
  <c r="AF3179" i="1" s="1"/>
  <c r="Y3179" i="1"/>
  <c r="X3179" i="1"/>
  <c r="U3179" i="1"/>
  <c r="S3179" i="1"/>
  <c r="R3179" i="1"/>
  <c r="Q3179" i="1"/>
  <c r="P3179" i="1"/>
  <c r="O3179" i="1"/>
  <c r="N3179" i="1"/>
  <c r="M3179" i="1"/>
  <c r="L3179" i="1"/>
  <c r="K3179" i="1"/>
  <c r="J3179" i="1"/>
  <c r="AJ3178" i="1"/>
  <c r="AI3178" i="1"/>
  <c r="AH3178" i="1" s="1"/>
  <c r="AG3178" i="1"/>
  <c r="AC3178" i="1"/>
  <c r="Y3178" i="1"/>
  <c r="X3178" i="1"/>
  <c r="U3178" i="1"/>
  <c r="S3178" i="1"/>
  <c r="R3178" i="1"/>
  <c r="Q3178" i="1"/>
  <c r="P3178" i="1"/>
  <c r="O3178" i="1"/>
  <c r="N3178" i="1"/>
  <c r="M3178" i="1"/>
  <c r="L3178" i="1"/>
  <c r="K3178" i="1"/>
  <c r="J3178" i="1"/>
  <c r="AJ3177" i="1"/>
  <c r="AI3177" i="1" s="1"/>
  <c r="Z3177" i="1" s="1"/>
  <c r="AD3177" i="1" s="1"/>
  <c r="AG3177" i="1"/>
  <c r="AH3177" i="1" s="1"/>
  <c r="AC3177" i="1"/>
  <c r="AE3177" i="1" s="1"/>
  <c r="AF3177" i="1" s="1"/>
  <c r="Y3177" i="1"/>
  <c r="X3177" i="1"/>
  <c r="W3177" i="1"/>
  <c r="U3177" i="1"/>
  <c r="S3177" i="1"/>
  <c r="R3177" i="1"/>
  <c r="Q3177" i="1"/>
  <c r="P3177" i="1"/>
  <c r="O3177" i="1"/>
  <c r="N3177" i="1"/>
  <c r="M3177" i="1"/>
  <c r="L3177" i="1"/>
  <c r="K3177" i="1"/>
  <c r="J3177" i="1"/>
  <c r="AJ3176" i="1"/>
  <c r="AI3176" i="1" s="1"/>
  <c r="AG3176" i="1"/>
  <c r="AC3176" i="1"/>
  <c r="Y3176" i="1"/>
  <c r="X3176" i="1"/>
  <c r="W3176" i="1"/>
  <c r="U3176" i="1"/>
  <c r="S3176" i="1"/>
  <c r="R3176" i="1"/>
  <c r="Q3176" i="1"/>
  <c r="P3176" i="1"/>
  <c r="O3176" i="1"/>
  <c r="N3176" i="1"/>
  <c r="M3176" i="1"/>
  <c r="L3176" i="1"/>
  <c r="K3176" i="1"/>
  <c r="J3176" i="1"/>
  <c r="AJ3175" i="1"/>
  <c r="AI3175" i="1"/>
  <c r="AH3175" i="1" s="1"/>
  <c r="AG3175" i="1"/>
  <c r="AC3175" i="1"/>
  <c r="Y3175" i="1"/>
  <c r="X3175" i="1"/>
  <c r="W3175" i="1"/>
  <c r="U3175" i="1"/>
  <c r="S3175" i="1"/>
  <c r="R3175" i="1"/>
  <c r="Q3175" i="1"/>
  <c r="P3175" i="1"/>
  <c r="O3175" i="1"/>
  <c r="N3175" i="1"/>
  <c r="M3175" i="1"/>
  <c r="L3175" i="1"/>
  <c r="K3175" i="1"/>
  <c r="J3175" i="1"/>
  <c r="AJ3174" i="1"/>
  <c r="AI3174" i="1" s="1"/>
  <c r="AG3174" i="1"/>
  <c r="AC3174" i="1"/>
  <c r="X3174" i="1"/>
  <c r="Y3174" i="1" s="1"/>
  <c r="U3174" i="1"/>
  <c r="S3174" i="1"/>
  <c r="R3174" i="1"/>
  <c r="Q3174" i="1"/>
  <c r="P3174" i="1"/>
  <c r="O3174" i="1"/>
  <c r="N3174" i="1"/>
  <c r="M3174" i="1"/>
  <c r="L3174" i="1"/>
  <c r="K3174" i="1"/>
  <c r="J3174" i="1"/>
  <c r="AJ3173" i="1"/>
  <c r="AI3173" i="1" s="1"/>
  <c r="AG3173" i="1"/>
  <c r="AC3173" i="1"/>
  <c r="Y3173" i="1"/>
  <c r="X3173" i="1"/>
  <c r="U3173" i="1"/>
  <c r="S3173" i="1"/>
  <c r="R3173" i="1"/>
  <c r="Q3173" i="1"/>
  <c r="P3173" i="1"/>
  <c r="O3173" i="1"/>
  <c r="N3173" i="1"/>
  <c r="M3173" i="1"/>
  <c r="L3173" i="1"/>
  <c r="K3173" i="1"/>
  <c r="J3173" i="1"/>
  <c r="AJ3172" i="1"/>
  <c r="AI3172" i="1" s="1"/>
  <c r="AG3172" i="1"/>
  <c r="AC3172" i="1"/>
  <c r="X3172" i="1"/>
  <c r="Y3172" i="1" s="1"/>
  <c r="U3172" i="1"/>
  <c r="S3172" i="1"/>
  <c r="R3172" i="1"/>
  <c r="Q3172" i="1"/>
  <c r="P3172" i="1"/>
  <c r="O3172" i="1"/>
  <c r="N3172" i="1"/>
  <c r="M3172" i="1"/>
  <c r="L3172" i="1"/>
  <c r="K3172" i="1"/>
  <c r="J3172" i="1"/>
  <c r="AJ3171" i="1"/>
  <c r="AI3171" i="1" s="1"/>
  <c r="AG3171" i="1"/>
  <c r="AC3171" i="1"/>
  <c r="Y3171" i="1"/>
  <c r="X3171" i="1"/>
  <c r="U3171" i="1"/>
  <c r="S3171" i="1"/>
  <c r="R3171" i="1"/>
  <c r="Q3171" i="1"/>
  <c r="P3171" i="1"/>
  <c r="O3171" i="1"/>
  <c r="N3171" i="1"/>
  <c r="M3171" i="1"/>
  <c r="L3171" i="1"/>
  <c r="K3171" i="1"/>
  <c r="J3171" i="1"/>
  <c r="AJ3170" i="1"/>
  <c r="AI3170" i="1" s="1"/>
  <c r="AG3170" i="1"/>
  <c r="AC3170" i="1"/>
  <c r="X3170" i="1"/>
  <c r="Y3170" i="1" s="1"/>
  <c r="W3170" i="1"/>
  <c r="U3170" i="1"/>
  <c r="S3170" i="1"/>
  <c r="R3170" i="1"/>
  <c r="Q3170" i="1"/>
  <c r="P3170" i="1"/>
  <c r="O3170" i="1"/>
  <c r="N3170" i="1"/>
  <c r="M3170" i="1"/>
  <c r="L3170" i="1"/>
  <c r="K3170" i="1"/>
  <c r="J3170" i="1"/>
  <c r="AJ3169" i="1"/>
  <c r="AI3169" i="1" s="1"/>
  <c r="Z3169" i="1" s="1"/>
  <c r="AD3169" i="1" s="1"/>
  <c r="AG3169" i="1"/>
  <c r="AC3169" i="1"/>
  <c r="Y3169" i="1"/>
  <c r="X3169" i="1"/>
  <c r="U3169" i="1"/>
  <c r="S3169" i="1"/>
  <c r="R3169" i="1"/>
  <c r="Q3169" i="1"/>
  <c r="P3169" i="1"/>
  <c r="O3169" i="1"/>
  <c r="N3169" i="1"/>
  <c r="M3169" i="1"/>
  <c r="L3169" i="1"/>
  <c r="K3169" i="1"/>
  <c r="J3169" i="1"/>
  <c r="AJ3168" i="1"/>
  <c r="AI3168" i="1"/>
  <c r="AH3168" i="1" s="1"/>
  <c r="AG3168" i="1"/>
  <c r="AC3168" i="1"/>
  <c r="Y3168" i="1"/>
  <c r="X3168" i="1"/>
  <c r="U3168" i="1"/>
  <c r="S3168" i="1"/>
  <c r="R3168" i="1"/>
  <c r="Q3168" i="1"/>
  <c r="P3168" i="1"/>
  <c r="O3168" i="1"/>
  <c r="N3168" i="1"/>
  <c r="M3168" i="1"/>
  <c r="L3168" i="1"/>
  <c r="K3168" i="1"/>
  <c r="J3168" i="1"/>
  <c r="AJ3167" i="1"/>
  <c r="AI3167" i="1" s="1"/>
  <c r="Z3167" i="1" s="1"/>
  <c r="AD3167" i="1" s="1"/>
  <c r="AG3167" i="1"/>
  <c r="AC3167" i="1"/>
  <c r="AE3167" i="1" s="1"/>
  <c r="AF3167" i="1" s="1"/>
  <c r="Y3167" i="1"/>
  <c r="X3167" i="1"/>
  <c r="U3167" i="1"/>
  <c r="S3167" i="1"/>
  <c r="R3167" i="1"/>
  <c r="Q3167" i="1"/>
  <c r="P3167" i="1"/>
  <c r="O3167" i="1"/>
  <c r="N3167" i="1"/>
  <c r="M3167" i="1"/>
  <c r="L3167" i="1"/>
  <c r="K3167" i="1"/>
  <c r="J3167" i="1"/>
  <c r="AJ3166" i="1"/>
  <c r="AI3166" i="1"/>
  <c r="AH3166" i="1" s="1"/>
  <c r="AG3166" i="1"/>
  <c r="AC3166" i="1"/>
  <c r="Y3166" i="1"/>
  <c r="X3166" i="1"/>
  <c r="U3166" i="1"/>
  <c r="S3166" i="1"/>
  <c r="R3166" i="1"/>
  <c r="Q3166" i="1"/>
  <c r="P3166" i="1"/>
  <c r="O3166" i="1"/>
  <c r="N3166" i="1"/>
  <c r="M3166" i="1"/>
  <c r="L3166" i="1"/>
  <c r="K3166" i="1"/>
  <c r="J3166" i="1"/>
  <c r="AJ3165" i="1"/>
  <c r="AI3165" i="1" s="1"/>
  <c r="Z3165" i="1" s="1"/>
  <c r="AD3165" i="1" s="1"/>
  <c r="AG3165" i="1"/>
  <c r="AH3165" i="1" s="1"/>
  <c r="AC3165" i="1"/>
  <c r="AE3165" i="1" s="1"/>
  <c r="AF3165" i="1" s="1"/>
  <c r="Y3165" i="1"/>
  <c r="X3165" i="1"/>
  <c r="U3165" i="1"/>
  <c r="S3165" i="1"/>
  <c r="R3165" i="1"/>
  <c r="Q3165" i="1"/>
  <c r="P3165" i="1"/>
  <c r="O3165" i="1"/>
  <c r="N3165" i="1"/>
  <c r="M3165" i="1"/>
  <c r="L3165" i="1"/>
  <c r="K3165" i="1"/>
  <c r="J3165" i="1"/>
  <c r="AJ3164" i="1"/>
  <c r="AI3164" i="1"/>
  <c r="AH3164" i="1" s="1"/>
  <c r="AG3164" i="1"/>
  <c r="AC3164" i="1"/>
  <c r="Y3164" i="1"/>
  <c r="X3164" i="1"/>
  <c r="W3164" i="1"/>
  <c r="U3164" i="1"/>
  <c r="S3164" i="1"/>
  <c r="R3164" i="1"/>
  <c r="Q3164" i="1"/>
  <c r="P3164" i="1"/>
  <c r="O3164" i="1"/>
  <c r="N3164" i="1"/>
  <c r="M3164" i="1"/>
  <c r="L3164" i="1"/>
  <c r="K3164" i="1"/>
  <c r="J3164" i="1"/>
  <c r="AJ3163" i="1"/>
  <c r="AI3163" i="1" s="1"/>
  <c r="AG3163" i="1"/>
  <c r="AC3163" i="1"/>
  <c r="X3163" i="1"/>
  <c r="Y3163" i="1" s="1"/>
  <c r="W3163" i="1"/>
  <c r="U3163" i="1"/>
  <c r="S3163" i="1"/>
  <c r="R3163" i="1"/>
  <c r="Q3163" i="1"/>
  <c r="P3163" i="1"/>
  <c r="O3163" i="1"/>
  <c r="N3163" i="1"/>
  <c r="M3163" i="1"/>
  <c r="L3163" i="1"/>
  <c r="K3163" i="1"/>
  <c r="J3163" i="1"/>
  <c r="AJ3162" i="1"/>
  <c r="AI3162" i="1" s="1"/>
  <c r="Z3162" i="1" s="1"/>
  <c r="AD3162" i="1" s="1"/>
  <c r="AG3162" i="1"/>
  <c r="AC3162" i="1"/>
  <c r="Y3162" i="1"/>
  <c r="X3162" i="1"/>
  <c r="U3162" i="1"/>
  <c r="S3162" i="1"/>
  <c r="R3162" i="1"/>
  <c r="Q3162" i="1"/>
  <c r="P3162" i="1"/>
  <c r="O3162" i="1"/>
  <c r="N3162" i="1"/>
  <c r="M3162" i="1"/>
  <c r="L3162" i="1"/>
  <c r="K3162" i="1"/>
  <c r="J3162" i="1"/>
  <c r="AJ3161" i="1"/>
  <c r="AI3161" i="1"/>
  <c r="AH3161" i="1" s="1"/>
  <c r="AG3161" i="1"/>
  <c r="AC3161" i="1"/>
  <c r="Y3161" i="1"/>
  <c r="X3161" i="1"/>
  <c r="U3161" i="1"/>
  <c r="S3161" i="1"/>
  <c r="R3161" i="1"/>
  <c r="Q3161" i="1"/>
  <c r="P3161" i="1"/>
  <c r="O3161" i="1"/>
  <c r="N3161" i="1"/>
  <c r="M3161" i="1"/>
  <c r="L3161" i="1"/>
  <c r="K3161" i="1"/>
  <c r="J3161" i="1"/>
  <c r="AJ3160" i="1"/>
  <c r="AI3160" i="1" s="1"/>
  <c r="Z3160" i="1" s="1"/>
  <c r="AD3160" i="1" s="1"/>
  <c r="AG3160" i="1"/>
  <c r="AC3160" i="1"/>
  <c r="AE3160" i="1" s="1"/>
  <c r="AF3160" i="1" s="1"/>
  <c r="Y3160" i="1"/>
  <c r="X3160" i="1"/>
  <c r="U3160" i="1"/>
  <c r="S3160" i="1"/>
  <c r="R3160" i="1"/>
  <c r="Q3160" i="1"/>
  <c r="P3160" i="1"/>
  <c r="O3160" i="1"/>
  <c r="N3160" i="1"/>
  <c r="M3160" i="1"/>
  <c r="L3160" i="1"/>
  <c r="K3160" i="1"/>
  <c r="J3160" i="1"/>
  <c r="AJ3159" i="1"/>
  <c r="AI3159" i="1"/>
  <c r="AH3159" i="1" s="1"/>
  <c r="AG3159" i="1"/>
  <c r="AC3159" i="1"/>
  <c r="Y3159" i="1"/>
  <c r="X3159" i="1"/>
  <c r="U3159" i="1"/>
  <c r="S3159" i="1"/>
  <c r="R3159" i="1"/>
  <c r="Q3159" i="1"/>
  <c r="P3159" i="1"/>
  <c r="O3159" i="1"/>
  <c r="N3159" i="1"/>
  <c r="M3159" i="1"/>
  <c r="L3159" i="1"/>
  <c r="K3159" i="1"/>
  <c r="J3159" i="1"/>
  <c r="AJ3158" i="1"/>
  <c r="AI3158" i="1" s="1"/>
  <c r="Z3158" i="1" s="1"/>
  <c r="AD3158" i="1" s="1"/>
  <c r="AG3158" i="1"/>
  <c r="AH3158" i="1" s="1"/>
  <c r="AC3158" i="1"/>
  <c r="AE3158" i="1" s="1"/>
  <c r="AF3158" i="1" s="1"/>
  <c r="Y3158" i="1"/>
  <c r="X3158" i="1"/>
  <c r="U3158" i="1"/>
  <c r="S3158" i="1"/>
  <c r="R3158" i="1"/>
  <c r="Q3158" i="1"/>
  <c r="P3158" i="1"/>
  <c r="O3158" i="1"/>
  <c r="N3158" i="1"/>
  <c r="M3158" i="1"/>
  <c r="L3158" i="1"/>
  <c r="K3158" i="1"/>
  <c r="J3158" i="1"/>
  <c r="AJ3157" i="1"/>
  <c r="AI3157" i="1"/>
  <c r="AH3157" i="1" s="1"/>
  <c r="AG3157" i="1"/>
  <c r="AC3157" i="1"/>
  <c r="Y3157" i="1"/>
  <c r="X3157" i="1"/>
  <c r="U3157" i="1"/>
  <c r="S3157" i="1"/>
  <c r="R3157" i="1"/>
  <c r="Q3157" i="1"/>
  <c r="P3157" i="1"/>
  <c r="O3157" i="1"/>
  <c r="N3157" i="1"/>
  <c r="M3157" i="1"/>
  <c r="L3157" i="1"/>
  <c r="K3157" i="1"/>
  <c r="J3157" i="1"/>
  <c r="AJ3156" i="1"/>
  <c r="AI3156" i="1" s="1"/>
  <c r="Z3156" i="1" s="1"/>
  <c r="AD3156" i="1" s="1"/>
  <c r="AG3156" i="1"/>
  <c r="AH3156" i="1" s="1"/>
  <c r="AC3156" i="1"/>
  <c r="Y3156" i="1"/>
  <c r="X3156" i="1"/>
  <c r="U3156" i="1"/>
  <c r="S3156" i="1"/>
  <c r="R3156" i="1"/>
  <c r="Q3156" i="1"/>
  <c r="P3156" i="1"/>
  <c r="O3156" i="1"/>
  <c r="N3156" i="1"/>
  <c r="M3156" i="1"/>
  <c r="L3156" i="1"/>
  <c r="K3156" i="1"/>
  <c r="J3156" i="1"/>
  <c r="AJ3155" i="1"/>
  <c r="AI3155" i="1"/>
  <c r="AH3155" i="1" s="1"/>
  <c r="AG3155" i="1"/>
  <c r="AC3155" i="1"/>
  <c r="Y3155" i="1"/>
  <c r="X3155" i="1"/>
  <c r="U3155" i="1"/>
  <c r="S3155" i="1"/>
  <c r="R3155" i="1"/>
  <c r="Q3155" i="1"/>
  <c r="P3155" i="1"/>
  <c r="O3155" i="1"/>
  <c r="N3155" i="1"/>
  <c r="M3155" i="1"/>
  <c r="L3155" i="1"/>
  <c r="K3155" i="1"/>
  <c r="J3155" i="1"/>
  <c r="AJ3154" i="1"/>
  <c r="AI3154" i="1" s="1"/>
  <c r="Z3154" i="1" s="1"/>
  <c r="AD3154" i="1" s="1"/>
  <c r="AG3154" i="1"/>
  <c r="AC3154" i="1"/>
  <c r="Y3154" i="1"/>
  <c r="X3154" i="1"/>
  <c r="U3154" i="1"/>
  <c r="S3154" i="1"/>
  <c r="R3154" i="1"/>
  <c r="Q3154" i="1"/>
  <c r="P3154" i="1"/>
  <c r="O3154" i="1"/>
  <c r="N3154" i="1"/>
  <c r="M3154" i="1"/>
  <c r="L3154" i="1"/>
  <c r="K3154" i="1"/>
  <c r="J3154" i="1"/>
  <c r="AJ3153" i="1"/>
  <c r="AI3153" i="1"/>
  <c r="AH3153" i="1" s="1"/>
  <c r="AG3153" i="1"/>
  <c r="AC3153" i="1"/>
  <c r="Y3153" i="1"/>
  <c r="X3153" i="1"/>
  <c r="U3153" i="1"/>
  <c r="S3153" i="1"/>
  <c r="R3153" i="1"/>
  <c r="Q3153" i="1"/>
  <c r="P3153" i="1"/>
  <c r="O3153" i="1"/>
  <c r="N3153" i="1"/>
  <c r="M3153" i="1"/>
  <c r="L3153" i="1"/>
  <c r="K3153" i="1"/>
  <c r="J3153" i="1"/>
  <c r="AJ3152" i="1"/>
  <c r="AI3152" i="1" s="1"/>
  <c r="Z3152" i="1" s="1"/>
  <c r="AD3152" i="1" s="1"/>
  <c r="AG3152" i="1"/>
  <c r="AC3152" i="1"/>
  <c r="AE3152" i="1" s="1"/>
  <c r="AF3152" i="1" s="1"/>
  <c r="Y3152" i="1"/>
  <c r="X3152" i="1"/>
  <c r="U3152" i="1"/>
  <c r="S3152" i="1"/>
  <c r="R3152" i="1"/>
  <c r="Q3152" i="1"/>
  <c r="P3152" i="1"/>
  <c r="O3152" i="1"/>
  <c r="N3152" i="1"/>
  <c r="M3152" i="1"/>
  <c r="L3152" i="1"/>
  <c r="K3152" i="1"/>
  <c r="J3152" i="1"/>
  <c r="AJ3151" i="1"/>
  <c r="AI3151" i="1"/>
  <c r="AH3151" i="1" s="1"/>
  <c r="AG3151" i="1"/>
  <c r="AC3151" i="1"/>
  <c r="Y3151" i="1"/>
  <c r="X3151" i="1"/>
  <c r="AJ3150" i="1"/>
  <c r="AI3150" i="1" s="1"/>
  <c r="AG3150" i="1"/>
  <c r="AC3150" i="1"/>
  <c r="X3150" i="1"/>
  <c r="Y3150" i="1" s="1"/>
  <c r="AJ3149" i="1"/>
  <c r="AI3149" i="1" s="1"/>
  <c r="Z3149" i="1" s="1"/>
  <c r="AD3149" i="1" s="1"/>
  <c r="AG3149" i="1"/>
  <c r="AC3149" i="1"/>
  <c r="Y3149" i="1"/>
  <c r="X3149" i="1"/>
  <c r="AJ3148" i="1"/>
  <c r="AI3148" i="1" s="1"/>
  <c r="AG3148" i="1"/>
  <c r="AC3148" i="1"/>
  <c r="Y3148" i="1"/>
  <c r="X3148" i="1"/>
  <c r="AJ3147" i="1"/>
  <c r="AI3147" i="1"/>
  <c r="AH3147" i="1" s="1"/>
  <c r="AG3147" i="1"/>
  <c r="AC3147" i="1"/>
  <c r="Y3147" i="1"/>
  <c r="X3147" i="1"/>
  <c r="AJ3146" i="1"/>
  <c r="AI3146" i="1" s="1"/>
  <c r="AG3146" i="1"/>
  <c r="AC3146" i="1"/>
  <c r="X3146" i="1"/>
  <c r="Y3146" i="1" s="1"/>
  <c r="W3146" i="1"/>
  <c r="U3146" i="1"/>
  <c r="S3146" i="1"/>
  <c r="R3146" i="1"/>
  <c r="Q3146" i="1"/>
  <c r="P3146" i="1"/>
  <c r="O3146" i="1"/>
  <c r="N3146" i="1"/>
  <c r="M3146" i="1"/>
  <c r="L3146" i="1"/>
  <c r="K3146" i="1"/>
  <c r="J3146" i="1"/>
  <c r="AJ3145" i="1"/>
  <c r="AI3145" i="1" s="1"/>
  <c r="Z3145" i="1" s="1"/>
  <c r="AD3145" i="1" s="1"/>
  <c r="AG3145" i="1"/>
  <c r="AC3145" i="1"/>
  <c r="Y3145" i="1"/>
  <c r="X3145" i="1"/>
  <c r="U3145" i="1"/>
  <c r="S3145" i="1"/>
  <c r="R3145" i="1"/>
  <c r="Q3145" i="1"/>
  <c r="P3145" i="1"/>
  <c r="O3145" i="1"/>
  <c r="N3145" i="1"/>
  <c r="M3145" i="1"/>
  <c r="L3145" i="1"/>
  <c r="K3145" i="1"/>
  <c r="J3145" i="1"/>
  <c r="AJ3144" i="1"/>
  <c r="AI3144" i="1"/>
  <c r="AH3144" i="1" s="1"/>
  <c r="AG3144" i="1"/>
  <c r="AC3144" i="1"/>
  <c r="Y3144" i="1"/>
  <c r="X3144" i="1"/>
  <c r="U3144" i="1"/>
  <c r="S3144" i="1"/>
  <c r="R3144" i="1"/>
  <c r="Q3144" i="1"/>
  <c r="P3144" i="1"/>
  <c r="O3144" i="1"/>
  <c r="N3144" i="1"/>
  <c r="M3144" i="1"/>
  <c r="L3144" i="1"/>
  <c r="K3144" i="1"/>
  <c r="J3144" i="1"/>
  <c r="AJ3143" i="1"/>
  <c r="AI3143" i="1" s="1"/>
  <c r="Z3143" i="1" s="1"/>
  <c r="AD3143" i="1" s="1"/>
  <c r="AG3143" i="1"/>
  <c r="AC3143" i="1"/>
  <c r="Y3143" i="1"/>
  <c r="X3143" i="1"/>
  <c r="W3143" i="1"/>
  <c r="U3143" i="1"/>
  <c r="S3143" i="1"/>
  <c r="R3143" i="1"/>
  <c r="Q3143" i="1"/>
  <c r="P3143" i="1"/>
  <c r="O3143" i="1"/>
  <c r="N3143" i="1"/>
  <c r="M3143" i="1"/>
  <c r="L3143" i="1"/>
  <c r="K3143" i="1"/>
  <c r="J3143" i="1"/>
  <c r="AJ3142" i="1"/>
  <c r="AI3142" i="1" s="1"/>
  <c r="AG3142" i="1"/>
  <c r="AC3142" i="1"/>
  <c r="Y3142" i="1"/>
  <c r="X3142" i="1"/>
  <c r="W3142" i="1"/>
  <c r="U3142" i="1"/>
  <c r="S3142" i="1"/>
  <c r="R3142" i="1"/>
  <c r="Q3142" i="1"/>
  <c r="P3142" i="1"/>
  <c r="O3142" i="1"/>
  <c r="N3142" i="1"/>
  <c r="M3142" i="1"/>
  <c r="L3142" i="1"/>
  <c r="K3142" i="1"/>
  <c r="J3142" i="1"/>
  <c r="AJ3141" i="1"/>
  <c r="AI3141" i="1"/>
  <c r="AH3141" i="1" s="1"/>
  <c r="AG3141" i="1"/>
  <c r="AC3141" i="1"/>
  <c r="Y3141" i="1"/>
  <c r="X3141" i="1"/>
  <c r="W3141" i="1"/>
  <c r="U3141" i="1"/>
  <c r="S3141" i="1"/>
  <c r="R3141" i="1"/>
  <c r="Q3141" i="1"/>
  <c r="P3141" i="1"/>
  <c r="O3141" i="1"/>
  <c r="N3141" i="1"/>
  <c r="M3141" i="1"/>
  <c r="L3141" i="1"/>
  <c r="K3141" i="1"/>
  <c r="J3141" i="1"/>
  <c r="AJ3140" i="1"/>
  <c r="AI3140" i="1" s="1"/>
  <c r="AG3140" i="1"/>
  <c r="AC3140" i="1"/>
  <c r="X3140" i="1"/>
  <c r="Y3140" i="1" s="1"/>
  <c r="U3140" i="1"/>
  <c r="S3140" i="1"/>
  <c r="R3140" i="1"/>
  <c r="Q3140" i="1"/>
  <c r="P3140" i="1"/>
  <c r="O3140" i="1"/>
  <c r="N3140" i="1"/>
  <c r="M3140" i="1"/>
  <c r="L3140" i="1"/>
  <c r="K3140" i="1"/>
  <c r="J3140" i="1"/>
  <c r="AJ3139" i="1"/>
  <c r="AI3139" i="1" s="1"/>
  <c r="AG3139" i="1"/>
  <c r="AC3139" i="1"/>
  <c r="Y3139" i="1"/>
  <c r="X3139" i="1"/>
  <c r="U3139" i="1"/>
  <c r="S3139" i="1"/>
  <c r="R3139" i="1"/>
  <c r="Q3139" i="1"/>
  <c r="P3139" i="1"/>
  <c r="O3139" i="1"/>
  <c r="N3139" i="1"/>
  <c r="M3139" i="1"/>
  <c r="L3139" i="1"/>
  <c r="K3139" i="1"/>
  <c r="J3139" i="1"/>
  <c r="AJ3138" i="1"/>
  <c r="AI3138" i="1" s="1"/>
  <c r="AG3138" i="1"/>
  <c r="AC3138" i="1"/>
  <c r="X3138" i="1"/>
  <c r="Y3138" i="1" s="1"/>
  <c r="U3138" i="1"/>
  <c r="S3138" i="1"/>
  <c r="R3138" i="1"/>
  <c r="Q3138" i="1"/>
  <c r="P3138" i="1"/>
  <c r="O3138" i="1"/>
  <c r="N3138" i="1"/>
  <c r="M3138" i="1"/>
  <c r="L3138" i="1"/>
  <c r="K3138" i="1"/>
  <c r="J3138" i="1"/>
  <c r="AJ3137" i="1"/>
  <c r="AI3137" i="1" s="1"/>
  <c r="AG3137" i="1"/>
  <c r="AC3137" i="1"/>
  <c r="Y3137" i="1"/>
  <c r="X3137" i="1"/>
  <c r="U3137" i="1"/>
  <c r="S3137" i="1"/>
  <c r="R3137" i="1"/>
  <c r="Q3137" i="1"/>
  <c r="P3137" i="1"/>
  <c r="O3137" i="1"/>
  <c r="N3137" i="1"/>
  <c r="M3137" i="1"/>
  <c r="L3137" i="1"/>
  <c r="K3137" i="1"/>
  <c r="J3137" i="1"/>
  <c r="AJ3136" i="1"/>
  <c r="AI3136" i="1" s="1"/>
  <c r="AG3136" i="1"/>
  <c r="AC3136" i="1"/>
  <c r="X3136" i="1"/>
  <c r="Y3136" i="1" s="1"/>
  <c r="U3136" i="1"/>
  <c r="S3136" i="1"/>
  <c r="R3136" i="1"/>
  <c r="Q3136" i="1"/>
  <c r="P3136" i="1"/>
  <c r="O3136" i="1"/>
  <c r="N3136" i="1"/>
  <c r="M3136" i="1"/>
  <c r="L3136" i="1"/>
  <c r="K3136" i="1"/>
  <c r="J3136" i="1"/>
  <c r="AJ3135" i="1"/>
  <c r="AI3135" i="1" s="1"/>
  <c r="AG3135" i="1"/>
  <c r="AC3135" i="1"/>
  <c r="Y3135" i="1"/>
  <c r="X3135" i="1"/>
  <c r="U3135" i="1"/>
  <c r="S3135" i="1"/>
  <c r="R3135" i="1"/>
  <c r="Q3135" i="1"/>
  <c r="P3135" i="1"/>
  <c r="O3135" i="1"/>
  <c r="N3135" i="1"/>
  <c r="M3135" i="1"/>
  <c r="L3135" i="1"/>
  <c r="K3135" i="1"/>
  <c r="J3135" i="1"/>
  <c r="AJ3134" i="1"/>
  <c r="AI3134" i="1" s="1"/>
  <c r="AG3134" i="1"/>
  <c r="AC3134" i="1"/>
  <c r="X3134" i="1"/>
  <c r="Y3134" i="1" s="1"/>
  <c r="U3134" i="1"/>
  <c r="S3134" i="1"/>
  <c r="R3134" i="1"/>
  <c r="Q3134" i="1"/>
  <c r="P3134" i="1"/>
  <c r="O3134" i="1"/>
  <c r="N3134" i="1"/>
  <c r="M3134" i="1"/>
  <c r="L3134" i="1"/>
  <c r="K3134" i="1"/>
  <c r="J3134" i="1"/>
  <c r="AJ3133" i="1"/>
  <c r="AI3133" i="1" s="1"/>
  <c r="AG3133" i="1"/>
  <c r="AC3133" i="1"/>
  <c r="Y3133" i="1"/>
  <c r="X3133" i="1"/>
  <c r="U3133" i="1"/>
  <c r="S3133" i="1"/>
  <c r="R3133" i="1"/>
  <c r="Q3133" i="1"/>
  <c r="P3133" i="1"/>
  <c r="O3133" i="1"/>
  <c r="N3133" i="1"/>
  <c r="M3133" i="1"/>
  <c r="L3133" i="1"/>
  <c r="K3133" i="1"/>
  <c r="J3133" i="1"/>
  <c r="AJ3132" i="1"/>
  <c r="AI3132" i="1" s="1"/>
  <c r="AG3132" i="1"/>
  <c r="AC3132" i="1"/>
  <c r="X3132" i="1"/>
  <c r="Y3132" i="1" s="1"/>
  <c r="U3132" i="1"/>
  <c r="S3132" i="1"/>
  <c r="R3132" i="1"/>
  <c r="Q3132" i="1"/>
  <c r="P3132" i="1"/>
  <c r="O3132" i="1"/>
  <c r="N3132" i="1"/>
  <c r="M3132" i="1"/>
  <c r="L3132" i="1"/>
  <c r="K3132" i="1"/>
  <c r="J3132" i="1"/>
  <c r="AJ3131" i="1"/>
  <c r="AI3131" i="1" s="1"/>
  <c r="AG3131" i="1"/>
  <c r="AC3131" i="1"/>
  <c r="Y3131" i="1"/>
  <c r="X3131" i="1"/>
  <c r="U3131" i="1"/>
  <c r="S3131" i="1"/>
  <c r="R3131" i="1"/>
  <c r="Q3131" i="1"/>
  <c r="P3131" i="1"/>
  <c r="O3131" i="1"/>
  <c r="N3131" i="1"/>
  <c r="M3131" i="1"/>
  <c r="L3131" i="1"/>
  <c r="K3131" i="1"/>
  <c r="J3131" i="1"/>
  <c r="AJ3130" i="1"/>
  <c r="AI3130" i="1" s="1"/>
  <c r="AG3130" i="1"/>
  <c r="AC3130" i="1"/>
  <c r="X3130" i="1"/>
  <c r="Y3130" i="1" s="1"/>
  <c r="U3130" i="1"/>
  <c r="S3130" i="1"/>
  <c r="R3130" i="1"/>
  <c r="Q3130" i="1"/>
  <c r="P3130" i="1"/>
  <c r="O3130" i="1"/>
  <c r="N3130" i="1"/>
  <c r="M3130" i="1"/>
  <c r="L3130" i="1"/>
  <c r="K3130" i="1"/>
  <c r="J3130" i="1"/>
  <c r="AJ3129" i="1"/>
  <c r="AI3129" i="1" s="1"/>
  <c r="AG3129" i="1"/>
  <c r="AC3129" i="1"/>
  <c r="Y3129" i="1"/>
  <c r="X3129" i="1"/>
  <c r="U3129" i="1"/>
  <c r="S3129" i="1"/>
  <c r="R3129" i="1"/>
  <c r="Q3129" i="1"/>
  <c r="P3129" i="1"/>
  <c r="O3129" i="1"/>
  <c r="N3129" i="1"/>
  <c r="M3129" i="1"/>
  <c r="L3129" i="1"/>
  <c r="K3129" i="1"/>
  <c r="J3129" i="1"/>
  <c r="AJ3128" i="1"/>
  <c r="AI3128" i="1" s="1"/>
  <c r="AG3128" i="1"/>
  <c r="AC3128" i="1"/>
  <c r="X3128" i="1"/>
  <c r="Y3128" i="1" s="1"/>
  <c r="U3128" i="1"/>
  <c r="S3128" i="1"/>
  <c r="R3128" i="1"/>
  <c r="Q3128" i="1"/>
  <c r="P3128" i="1"/>
  <c r="O3128" i="1"/>
  <c r="N3128" i="1"/>
  <c r="M3128" i="1"/>
  <c r="L3128" i="1"/>
  <c r="K3128" i="1"/>
  <c r="J3128" i="1"/>
  <c r="AJ3127" i="1"/>
  <c r="AI3127" i="1" s="1"/>
  <c r="AG3127" i="1"/>
  <c r="AC3127" i="1"/>
  <c r="Y3127" i="1"/>
  <c r="X3127" i="1"/>
  <c r="U3127" i="1"/>
  <c r="S3127" i="1"/>
  <c r="R3127" i="1"/>
  <c r="Q3127" i="1"/>
  <c r="P3127" i="1"/>
  <c r="O3127" i="1"/>
  <c r="N3127" i="1"/>
  <c r="M3127" i="1"/>
  <c r="L3127" i="1"/>
  <c r="K3127" i="1"/>
  <c r="J3127" i="1"/>
  <c r="AJ3126" i="1"/>
  <c r="AI3126" i="1" s="1"/>
  <c r="AG3126" i="1"/>
  <c r="AC3126" i="1"/>
  <c r="X3126" i="1"/>
  <c r="Y3126" i="1" s="1"/>
  <c r="U3126" i="1"/>
  <c r="S3126" i="1"/>
  <c r="R3126" i="1"/>
  <c r="Q3126" i="1"/>
  <c r="P3126" i="1"/>
  <c r="O3126" i="1"/>
  <c r="N3126" i="1"/>
  <c r="M3126" i="1"/>
  <c r="L3126" i="1"/>
  <c r="K3126" i="1"/>
  <c r="J3126" i="1"/>
  <c r="AJ3125" i="1"/>
  <c r="AI3125" i="1" s="1"/>
  <c r="AG3125" i="1"/>
  <c r="AC3125" i="1"/>
  <c r="Y3125" i="1"/>
  <c r="X3125" i="1"/>
  <c r="U3125" i="1"/>
  <c r="S3125" i="1"/>
  <c r="R3125" i="1"/>
  <c r="Q3125" i="1"/>
  <c r="P3125" i="1"/>
  <c r="O3125" i="1"/>
  <c r="N3125" i="1"/>
  <c r="M3125" i="1"/>
  <c r="L3125" i="1"/>
  <c r="K3125" i="1"/>
  <c r="J3125" i="1"/>
  <c r="AJ3124" i="1"/>
  <c r="AI3124" i="1" s="1"/>
  <c r="AG3124" i="1"/>
  <c r="AC3124" i="1"/>
  <c r="X3124" i="1"/>
  <c r="Y3124" i="1" s="1"/>
  <c r="U3124" i="1"/>
  <c r="S3124" i="1"/>
  <c r="R3124" i="1"/>
  <c r="Q3124" i="1"/>
  <c r="P3124" i="1"/>
  <c r="O3124" i="1"/>
  <c r="N3124" i="1"/>
  <c r="M3124" i="1"/>
  <c r="L3124" i="1"/>
  <c r="K3124" i="1"/>
  <c r="J3124" i="1"/>
  <c r="AJ3123" i="1"/>
  <c r="AI3123" i="1" s="1"/>
  <c r="AG3123" i="1"/>
  <c r="AC3123" i="1"/>
  <c r="Y3123" i="1"/>
  <c r="X3123" i="1"/>
  <c r="U3123" i="1"/>
  <c r="S3123" i="1"/>
  <c r="R3123" i="1"/>
  <c r="Q3123" i="1"/>
  <c r="P3123" i="1"/>
  <c r="O3123" i="1"/>
  <c r="N3123" i="1"/>
  <c r="M3123" i="1"/>
  <c r="L3123" i="1"/>
  <c r="K3123" i="1"/>
  <c r="J3123" i="1"/>
  <c r="AJ3122" i="1"/>
  <c r="AI3122" i="1" s="1"/>
  <c r="AG3122" i="1"/>
  <c r="AC3122" i="1"/>
  <c r="X3122" i="1"/>
  <c r="Y3122" i="1" s="1"/>
  <c r="U3122" i="1"/>
  <c r="S3122" i="1"/>
  <c r="R3122" i="1"/>
  <c r="Q3122" i="1"/>
  <c r="P3122" i="1"/>
  <c r="O3122" i="1"/>
  <c r="N3122" i="1"/>
  <c r="M3122" i="1"/>
  <c r="L3122" i="1"/>
  <c r="K3122" i="1"/>
  <c r="J3122" i="1"/>
  <c r="H3122" i="1"/>
  <c r="AJ3121" i="1"/>
  <c r="AI3121" i="1" s="1"/>
  <c r="Z3121" i="1" s="1"/>
  <c r="AD3121" i="1" s="1"/>
  <c r="AG3121" i="1"/>
  <c r="AC3121" i="1"/>
  <c r="Y3121" i="1"/>
  <c r="X3121" i="1"/>
  <c r="U3121" i="1"/>
  <c r="S3121" i="1"/>
  <c r="R3121" i="1"/>
  <c r="Q3121" i="1"/>
  <c r="P3121" i="1"/>
  <c r="O3121" i="1"/>
  <c r="N3121" i="1"/>
  <c r="M3121" i="1"/>
  <c r="L3121" i="1"/>
  <c r="K3121" i="1"/>
  <c r="J3121" i="1"/>
  <c r="AJ3120" i="1"/>
  <c r="AI3120" i="1"/>
  <c r="AH3120" i="1" s="1"/>
  <c r="AG3120" i="1"/>
  <c r="AC3120" i="1"/>
  <c r="Y3120" i="1"/>
  <c r="X3120" i="1"/>
  <c r="U3120" i="1"/>
  <c r="S3120" i="1"/>
  <c r="R3120" i="1"/>
  <c r="Q3120" i="1"/>
  <c r="P3120" i="1"/>
  <c r="O3120" i="1"/>
  <c r="N3120" i="1"/>
  <c r="M3120" i="1"/>
  <c r="L3120" i="1"/>
  <c r="K3120" i="1"/>
  <c r="J3120" i="1"/>
  <c r="AJ3119" i="1"/>
  <c r="AI3119" i="1" s="1"/>
  <c r="Z3119" i="1" s="1"/>
  <c r="AD3119" i="1" s="1"/>
  <c r="AG3119" i="1"/>
  <c r="AC3119" i="1"/>
  <c r="Y3119" i="1"/>
  <c r="X3119" i="1"/>
  <c r="U3119" i="1"/>
  <c r="S3119" i="1"/>
  <c r="R3119" i="1"/>
  <c r="Q3119" i="1"/>
  <c r="P3119" i="1"/>
  <c r="O3119" i="1"/>
  <c r="N3119" i="1"/>
  <c r="M3119" i="1"/>
  <c r="L3119" i="1"/>
  <c r="K3119" i="1"/>
  <c r="J3119" i="1"/>
  <c r="AJ3118" i="1"/>
  <c r="AI3118" i="1"/>
  <c r="AH3118" i="1" s="1"/>
  <c r="AG3118" i="1"/>
  <c r="AC3118" i="1"/>
  <c r="Y3118" i="1"/>
  <c r="X3118" i="1"/>
  <c r="U3118" i="1"/>
  <c r="S3118" i="1"/>
  <c r="R3118" i="1"/>
  <c r="Q3118" i="1"/>
  <c r="P3118" i="1"/>
  <c r="O3118" i="1"/>
  <c r="N3118" i="1"/>
  <c r="M3118" i="1"/>
  <c r="L3118" i="1"/>
  <c r="K3118" i="1"/>
  <c r="J3118" i="1"/>
  <c r="AJ3117" i="1"/>
  <c r="AI3117" i="1" s="1"/>
  <c r="Z3117" i="1" s="1"/>
  <c r="AD3117" i="1" s="1"/>
  <c r="AG3117" i="1"/>
  <c r="AC3117" i="1"/>
  <c r="AE3117" i="1" s="1"/>
  <c r="AF3117" i="1" s="1"/>
  <c r="Y3117" i="1"/>
  <c r="X3117" i="1"/>
  <c r="U3117" i="1"/>
  <c r="S3117" i="1"/>
  <c r="R3117" i="1"/>
  <c r="Q3117" i="1"/>
  <c r="P3117" i="1"/>
  <c r="O3117" i="1"/>
  <c r="N3117" i="1"/>
  <c r="M3117" i="1"/>
  <c r="L3117" i="1"/>
  <c r="K3117" i="1"/>
  <c r="J3117" i="1"/>
  <c r="AJ3116" i="1"/>
  <c r="AI3116" i="1"/>
  <c r="AH3116" i="1" s="1"/>
  <c r="AG3116" i="1"/>
  <c r="AC3116" i="1"/>
  <c r="Y3116" i="1"/>
  <c r="X3116" i="1"/>
  <c r="W3116" i="1"/>
  <c r="U3116" i="1"/>
  <c r="S3116" i="1"/>
  <c r="R3116" i="1"/>
  <c r="Q3116" i="1"/>
  <c r="P3116" i="1"/>
  <c r="O3116" i="1"/>
  <c r="N3116" i="1"/>
  <c r="M3116" i="1"/>
  <c r="L3116" i="1"/>
  <c r="K3116" i="1"/>
  <c r="J3116" i="1"/>
  <c r="AJ3115" i="1"/>
  <c r="AI3115" i="1" s="1"/>
  <c r="AG3115" i="1"/>
  <c r="AC3115" i="1"/>
  <c r="X3115" i="1"/>
  <c r="Y3115" i="1" s="1"/>
  <c r="W3115" i="1"/>
  <c r="U3115" i="1"/>
  <c r="S3115" i="1"/>
  <c r="R3115" i="1"/>
  <c r="Q3115" i="1"/>
  <c r="P3115" i="1"/>
  <c r="O3115" i="1"/>
  <c r="N3115" i="1"/>
  <c r="M3115" i="1"/>
  <c r="L3115" i="1"/>
  <c r="K3115" i="1"/>
  <c r="J3115" i="1"/>
  <c r="AJ3114" i="1"/>
  <c r="AI3114" i="1" s="1"/>
  <c r="Z3114" i="1" s="1"/>
  <c r="AD3114" i="1" s="1"/>
  <c r="AG3114" i="1"/>
  <c r="AC3114" i="1"/>
  <c r="Y3114" i="1"/>
  <c r="X3114" i="1"/>
  <c r="U3114" i="1"/>
  <c r="S3114" i="1"/>
  <c r="R3114" i="1"/>
  <c r="Q3114" i="1"/>
  <c r="P3114" i="1"/>
  <c r="O3114" i="1"/>
  <c r="N3114" i="1"/>
  <c r="M3114" i="1"/>
  <c r="L3114" i="1"/>
  <c r="K3114" i="1"/>
  <c r="J3114" i="1"/>
  <c r="AJ3113" i="1"/>
  <c r="AI3113" i="1"/>
  <c r="AH3113" i="1" s="1"/>
  <c r="AG3113" i="1"/>
  <c r="AC3113" i="1"/>
  <c r="Y3113" i="1"/>
  <c r="X3113" i="1"/>
  <c r="U3113" i="1"/>
  <c r="S3113" i="1"/>
  <c r="R3113" i="1"/>
  <c r="Q3113" i="1"/>
  <c r="P3113" i="1"/>
  <c r="O3113" i="1"/>
  <c r="N3113" i="1"/>
  <c r="M3113" i="1"/>
  <c r="L3113" i="1"/>
  <c r="K3113" i="1"/>
  <c r="J3113" i="1"/>
  <c r="AJ3112" i="1"/>
  <c r="AI3112" i="1" s="1"/>
  <c r="Z3112" i="1" s="1"/>
  <c r="AD3112" i="1" s="1"/>
  <c r="AG3112" i="1"/>
  <c r="AC3112" i="1"/>
  <c r="Y3112" i="1"/>
  <c r="X3112" i="1"/>
  <c r="U3112" i="1"/>
  <c r="S3112" i="1"/>
  <c r="R3112" i="1"/>
  <c r="Q3112" i="1"/>
  <c r="P3112" i="1"/>
  <c r="O3112" i="1"/>
  <c r="N3112" i="1"/>
  <c r="M3112" i="1"/>
  <c r="L3112" i="1"/>
  <c r="K3112" i="1"/>
  <c r="J3112" i="1"/>
  <c r="AJ3111" i="1"/>
  <c r="AI3111" i="1"/>
  <c r="AH3111" i="1" s="1"/>
  <c r="AG3111" i="1"/>
  <c r="AC3111" i="1"/>
  <c r="Y3111" i="1"/>
  <c r="X3111" i="1"/>
  <c r="W3111" i="1"/>
  <c r="U3111" i="1"/>
  <c r="S3111" i="1"/>
  <c r="R3111" i="1"/>
  <c r="Q3111" i="1"/>
  <c r="P3111" i="1"/>
  <c r="O3111" i="1"/>
  <c r="N3111" i="1"/>
  <c r="M3111" i="1"/>
  <c r="L3111" i="1"/>
  <c r="K3111" i="1"/>
  <c r="J3111" i="1"/>
  <c r="AJ3110" i="1"/>
  <c r="AI3110" i="1" s="1"/>
  <c r="AG3110" i="1"/>
  <c r="AC3110" i="1"/>
  <c r="X3110" i="1"/>
  <c r="Y3110" i="1" s="1"/>
  <c r="U3110" i="1"/>
  <c r="S3110" i="1"/>
  <c r="R3110" i="1"/>
  <c r="Q3110" i="1"/>
  <c r="P3110" i="1"/>
  <c r="O3110" i="1"/>
  <c r="N3110" i="1"/>
  <c r="M3110" i="1"/>
  <c r="L3110" i="1"/>
  <c r="K3110" i="1"/>
  <c r="J3110" i="1"/>
  <c r="AJ3109" i="1"/>
  <c r="AI3109" i="1" s="1"/>
  <c r="AG3109" i="1"/>
  <c r="AC3109" i="1"/>
  <c r="Y3109" i="1"/>
  <c r="X3109" i="1"/>
  <c r="U3109" i="1"/>
  <c r="S3109" i="1"/>
  <c r="R3109" i="1"/>
  <c r="Q3109" i="1"/>
  <c r="P3109" i="1"/>
  <c r="O3109" i="1"/>
  <c r="N3109" i="1"/>
  <c r="M3109" i="1"/>
  <c r="L3109" i="1"/>
  <c r="K3109" i="1"/>
  <c r="J3109" i="1"/>
  <c r="AJ3108" i="1"/>
  <c r="AI3108" i="1" s="1"/>
  <c r="AG3108" i="1"/>
  <c r="AC3108" i="1"/>
  <c r="X3108" i="1"/>
  <c r="Y3108" i="1" s="1"/>
  <c r="W3108" i="1"/>
  <c r="U3108" i="1"/>
  <c r="S3108" i="1"/>
  <c r="R3108" i="1"/>
  <c r="Q3108" i="1"/>
  <c r="P3108" i="1"/>
  <c r="O3108" i="1"/>
  <c r="N3108" i="1"/>
  <c r="M3108" i="1"/>
  <c r="L3108" i="1"/>
  <c r="K3108" i="1"/>
  <c r="J3108" i="1"/>
  <c r="AJ3107" i="1"/>
  <c r="AI3107" i="1" s="1"/>
  <c r="Z3107" i="1" s="1"/>
  <c r="AD3107" i="1" s="1"/>
  <c r="AG3107" i="1"/>
  <c r="AC3107" i="1"/>
  <c r="AE3107" i="1" s="1"/>
  <c r="AF3107" i="1" s="1"/>
  <c r="Y3107" i="1"/>
  <c r="X3107" i="1"/>
  <c r="W3107" i="1"/>
  <c r="U3107" i="1"/>
  <c r="S3107" i="1"/>
  <c r="R3107" i="1"/>
  <c r="Q3107" i="1"/>
  <c r="P3107" i="1"/>
  <c r="O3107" i="1"/>
  <c r="N3107" i="1"/>
  <c r="M3107" i="1"/>
  <c r="L3107" i="1"/>
  <c r="K3107" i="1"/>
  <c r="J3107" i="1"/>
  <c r="AJ3106" i="1"/>
  <c r="AI3106" i="1" s="1"/>
  <c r="AG3106" i="1"/>
  <c r="AC3106" i="1"/>
  <c r="Y3106" i="1"/>
  <c r="X3106" i="1"/>
  <c r="U3106" i="1"/>
  <c r="S3106" i="1"/>
  <c r="R3106" i="1"/>
  <c r="Q3106" i="1"/>
  <c r="P3106" i="1"/>
  <c r="O3106" i="1"/>
  <c r="N3106" i="1"/>
  <c r="M3106" i="1"/>
  <c r="L3106" i="1"/>
  <c r="K3106" i="1"/>
  <c r="J3106" i="1"/>
  <c r="AJ3105" i="1"/>
  <c r="AI3105" i="1" s="1"/>
  <c r="AG3105" i="1"/>
  <c r="AC3105" i="1"/>
  <c r="X3105" i="1"/>
  <c r="Y3105" i="1" s="1"/>
  <c r="U3105" i="1"/>
  <c r="S3105" i="1"/>
  <c r="R3105" i="1"/>
  <c r="Q3105" i="1"/>
  <c r="P3105" i="1"/>
  <c r="O3105" i="1"/>
  <c r="N3105" i="1"/>
  <c r="M3105" i="1"/>
  <c r="L3105" i="1"/>
  <c r="K3105" i="1"/>
  <c r="J3105" i="1"/>
  <c r="AJ3104" i="1"/>
  <c r="AI3104" i="1" s="1"/>
  <c r="AG3104" i="1"/>
  <c r="AC3104" i="1"/>
  <c r="Y3104" i="1"/>
  <c r="X3104" i="1"/>
  <c r="U3104" i="1"/>
  <c r="S3104" i="1"/>
  <c r="R3104" i="1"/>
  <c r="Q3104" i="1"/>
  <c r="P3104" i="1"/>
  <c r="O3104" i="1"/>
  <c r="N3104" i="1"/>
  <c r="M3104" i="1"/>
  <c r="L3104" i="1"/>
  <c r="K3104" i="1"/>
  <c r="J3104" i="1"/>
  <c r="AJ3103" i="1"/>
  <c r="AI3103" i="1" s="1"/>
  <c r="AG3103" i="1"/>
  <c r="AC3103" i="1"/>
  <c r="X3103" i="1"/>
  <c r="Y3103" i="1" s="1"/>
  <c r="U3103" i="1"/>
  <c r="S3103" i="1"/>
  <c r="R3103" i="1"/>
  <c r="Q3103" i="1"/>
  <c r="P3103" i="1"/>
  <c r="O3103" i="1"/>
  <c r="N3103" i="1"/>
  <c r="M3103" i="1"/>
  <c r="L3103" i="1"/>
  <c r="K3103" i="1"/>
  <c r="J3103" i="1"/>
  <c r="AJ3102" i="1"/>
  <c r="AI3102" i="1" s="1"/>
  <c r="AG3102" i="1"/>
  <c r="AC3102" i="1"/>
  <c r="Y3102" i="1"/>
  <c r="X3102" i="1"/>
  <c r="U3102" i="1"/>
  <c r="S3102" i="1"/>
  <c r="R3102" i="1"/>
  <c r="Q3102" i="1"/>
  <c r="P3102" i="1"/>
  <c r="O3102" i="1"/>
  <c r="N3102" i="1"/>
  <c r="M3102" i="1"/>
  <c r="L3102" i="1"/>
  <c r="K3102" i="1"/>
  <c r="J3102" i="1"/>
  <c r="AJ3101" i="1"/>
  <c r="AI3101" i="1" s="1"/>
  <c r="AG3101" i="1"/>
  <c r="AC3101" i="1"/>
  <c r="X3101" i="1"/>
  <c r="Y3101" i="1" s="1"/>
  <c r="U3101" i="1"/>
  <c r="S3101" i="1"/>
  <c r="R3101" i="1"/>
  <c r="Q3101" i="1"/>
  <c r="P3101" i="1"/>
  <c r="O3101" i="1"/>
  <c r="N3101" i="1"/>
  <c r="M3101" i="1"/>
  <c r="L3101" i="1"/>
  <c r="K3101" i="1"/>
  <c r="J3101" i="1"/>
  <c r="AJ3100" i="1"/>
  <c r="AI3100" i="1" s="1"/>
  <c r="AG3100" i="1"/>
  <c r="AC3100" i="1"/>
  <c r="Y3100" i="1"/>
  <c r="X3100" i="1"/>
  <c r="U3100" i="1"/>
  <c r="S3100" i="1"/>
  <c r="R3100" i="1"/>
  <c r="Q3100" i="1"/>
  <c r="P3100" i="1"/>
  <c r="O3100" i="1"/>
  <c r="N3100" i="1"/>
  <c r="M3100" i="1"/>
  <c r="L3100" i="1"/>
  <c r="K3100" i="1"/>
  <c r="J3100" i="1"/>
  <c r="AJ3099" i="1"/>
  <c r="AI3099" i="1" s="1"/>
  <c r="AG3099" i="1"/>
  <c r="AC3099" i="1"/>
  <c r="X3099" i="1"/>
  <c r="Y3099" i="1" s="1"/>
  <c r="U3099" i="1"/>
  <c r="S3099" i="1"/>
  <c r="R3099" i="1"/>
  <c r="Q3099" i="1"/>
  <c r="P3099" i="1"/>
  <c r="O3099" i="1"/>
  <c r="N3099" i="1"/>
  <c r="M3099" i="1"/>
  <c r="L3099" i="1"/>
  <c r="K3099" i="1"/>
  <c r="J3099" i="1"/>
  <c r="AJ3098" i="1"/>
  <c r="AI3098" i="1" s="1"/>
  <c r="AG3098" i="1"/>
  <c r="AC3098" i="1"/>
  <c r="Y3098" i="1"/>
  <c r="X3098" i="1"/>
  <c r="W3098" i="1"/>
  <c r="U3098" i="1"/>
  <c r="S3098" i="1"/>
  <c r="R3098" i="1"/>
  <c r="Q3098" i="1"/>
  <c r="P3098" i="1"/>
  <c r="O3098" i="1"/>
  <c r="N3098" i="1"/>
  <c r="M3098" i="1"/>
  <c r="L3098" i="1"/>
  <c r="K3098" i="1"/>
  <c r="J3098" i="1"/>
  <c r="AJ3097" i="1"/>
  <c r="AI3097" i="1"/>
  <c r="AH3097" i="1" s="1"/>
  <c r="AG3097" i="1"/>
  <c r="AC3097" i="1"/>
  <c r="Y3097" i="1"/>
  <c r="X3097" i="1"/>
  <c r="U3097" i="1"/>
  <c r="S3097" i="1"/>
  <c r="R3097" i="1"/>
  <c r="Q3097" i="1"/>
  <c r="P3097" i="1"/>
  <c r="O3097" i="1"/>
  <c r="N3097" i="1"/>
  <c r="M3097" i="1"/>
  <c r="L3097" i="1"/>
  <c r="K3097" i="1"/>
  <c r="J3097" i="1"/>
  <c r="AJ3096" i="1"/>
  <c r="AI3096" i="1" s="1"/>
  <c r="Z3096" i="1" s="1"/>
  <c r="AD3096" i="1" s="1"/>
  <c r="AG3096" i="1"/>
  <c r="AC3096" i="1"/>
  <c r="Y3096" i="1"/>
  <c r="X3096" i="1"/>
  <c r="U3096" i="1"/>
  <c r="S3096" i="1"/>
  <c r="R3096" i="1"/>
  <c r="Q3096" i="1"/>
  <c r="P3096" i="1"/>
  <c r="O3096" i="1"/>
  <c r="N3096" i="1"/>
  <c r="M3096" i="1"/>
  <c r="L3096" i="1"/>
  <c r="K3096" i="1"/>
  <c r="J3096" i="1"/>
  <c r="H3096" i="1"/>
  <c r="AJ3095" i="1"/>
  <c r="AI3095" i="1" s="1"/>
  <c r="Z3095" i="1" s="1"/>
  <c r="AD3095" i="1" s="1"/>
  <c r="AE3095" i="1" s="1"/>
  <c r="AF3095" i="1" s="1"/>
  <c r="AG3095" i="1"/>
  <c r="AC3095" i="1"/>
  <c r="Y3095" i="1"/>
  <c r="X3095" i="1"/>
  <c r="U3095" i="1"/>
  <c r="S3095" i="1"/>
  <c r="R3095" i="1"/>
  <c r="Q3095" i="1"/>
  <c r="P3095" i="1"/>
  <c r="O3095" i="1"/>
  <c r="N3095" i="1"/>
  <c r="M3095" i="1"/>
  <c r="L3095" i="1"/>
  <c r="K3095" i="1"/>
  <c r="J3095" i="1"/>
  <c r="AJ3094" i="1"/>
  <c r="AI3094" i="1"/>
  <c r="AH3094" i="1"/>
  <c r="AG3094" i="1"/>
  <c r="AC3094" i="1"/>
  <c r="X3094" i="1"/>
  <c r="Y3094" i="1" s="1"/>
  <c r="W3094" i="1"/>
  <c r="U3094" i="1"/>
  <c r="S3094" i="1"/>
  <c r="R3094" i="1"/>
  <c r="Q3094" i="1"/>
  <c r="P3094" i="1"/>
  <c r="O3094" i="1"/>
  <c r="N3094" i="1"/>
  <c r="M3094" i="1"/>
  <c r="L3094" i="1"/>
  <c r="K3094" i="1"/>
  <c r="J3094" i="1"/>
  <c r="AJ3093" i="1"/>
  <c r="AI3093" i="1" s="1"/>
  <c r="Z3093" i="1" s="1"/>
  <c r="AD3093" i="1" s="1"/>
  <c r="AG3093" i="1"/>
  <c r="AH3093" i="1" s="1"/>
  <c r="AC3093" i="1"/>
  <c r="X3093" i="1"/>
  <c r="Y3093" i="1" s="1"/>
  <c r="U3093" i="1"/>
  <c r="S3093" i="1"/>
  <c r="R3093" i="1"/>
  <c r="Q3093" i="1"/>
  <c r="P3093" i="1"/>
  <c r="O3093" i="1"/>
  <c r="N3093" i="1"/>
  <c r="M3093" i="1"/>
  <c r="L3093" i="1"/>
  <c r="K3093" i="1"/>
  <c r="J3093" i="1"/>
  <c r="AJ3092" i="1"/>
  <c r="AI3092" i="1"/>
  <c r="AH3092" i="1" s="1"/>
  <c r="AG3092" i="1"/>
  <c r="AC3092" i="1"/>
  <c r="Y3092" i="1"/>
  <c r="X3092" i="1"/>
  <c r="U3092" i="1"/>
  <c r="S3092" i="1"/>
  <c r="R3092" i="1"/>
  <c r="Q3092" i="1"/>
  <c r="P3092" i="1"/>
  <c r="O3092" i="1"/>
  <c r="N3092" i="1"/>
  <c r="M3092" i="1"/>
  <c r="L3092" i="1"/>
  <c r="K3092" i="1"/>
  <c r="J3092" i="1"/>
  <c r="AJ3091" i="1"/>
  <c r="AI3091" i="1" s="1"/>
  <c r="Z3091" i="1" s="1"/>
  <c r="AD3091" i="1" s="1"/>
  <c r="AG3091" i="1"/>
  <c r="AC3091" i="1"/>
  <c r="X3091" i="1"/>
  <c r="Y3091" i="1" s="1"/>
  <c r="U3091" i="1"/>
  <c r="S3091" i="1"/>
  <c r="R3091" i="1"/>
  <c r="Q3091" i="1"/>
  <c r="P3091" i="1"/>
  <c r="O3091" i="1"/>
  <c r="N3091" i="1"/>
  <c r="M3091" i="1"/>
  <c r="L3091" i="1"/>
  <c r="K3091" i="1"/>
  <c r="J3091" i="1"/>
  <c r="AJ3090" i="1"/>
  <c r="AI3090" i="1"/>
  <c r="AH3090" i="1" s="1"/>
  <c r="AG3090" i="1"/>
  <c r="AC3090" i="1"/>
  <c r="Y3090" i="1"/>
  <c r="X3090" i="1"/>
  <c r="W3090" i="1"/>
  <c r="U3090" i="1"/>
  <c r="S3090" i="1"/>
  <c r="R3090" i="1"/>
  <c r="Q3090" i="1"/>
  <c r="P3090" i="1"/>
  <c r="O3090" i="1"/>
  <c r="N3090" i="1"/>
  <c r="M3090" i="1"/>
  <c r="L3090" i="1"/>
  <c r="K3090" i="1"/>
  <c r="J3090" i="1"/>
  <c r="AJ3089" i="1"/>
  <c r="AI3089" i="1"/>
  <c r="AH3089" i="1"/>
  <c r="AG3089" i="1"/>
  <c r="AC3089" i="1"/>
  <c r="X3089" i="1"/>
  <c r="Y3089" i="1" s="1"/>
  <c r="U3089" i="1"/>
  <c r="S3089" i="1"/>
  <c r="R3089" i="1"/>
  <c r="Q3089" i="1"/>
  <c r="P3089" i="1"/>
  <c r="O3089" i="1"/>
  <c r="N3089" i="1"/>
  <c r="M3089" i="1"/>
  <c r="L3089" i="1"/>
  <c r="K3089" i="1"/>
  <c r="J3089" i="1"/>
  <c r="AJ3088" i="1"/>
  <c r="AI3088" i="1" s="1"/>
  <c r="Z3088" i="1" s="1"/>
  <c r="AD3088" i="1" s="1"/>
  <c r="AE3088" i="1" s="1"/>
  <c r="AF3088" i="1" s="1"/>
  <c r="AG3088" i="1"/>
  <c r="AC3088" i="1"/>
  <c r="Y3088" i="1"/>
  <c r="X3088" i="1"/>
  <c r="U3088" i="1"/>
  <c r="S3088" i="1"/>
  <c r="R3088" i="1"/>
  <c r="Q3088" i="1"/>
  <c r="P3088" i="1"/>
  <c r="O3088" i="1"/>
  <c r="N3088" i="1"/>
  <c r="M3088" i="1"/>
  <c r="L3088" i="1"/>
  <c r="K3088" i="1"/>
  <c r="J3088" i="1"/>
  <c r="AJ3087" i="1"/>
  <c r="AI3087" i="1"/>
  <c r="AH3087" i="1"/>
  <c r="AG3087" i="1"/>
  <c r="AC3087" i="1"/>
  <c r="X3087" i="1"/>
  <c r="Y3087" i="1" s="1"/>
  <c r="U3087" i="1"/>
  <c r="S3087" i="1"/>
  <c r="R3087" i="1"/>
  <c r="Q3087" i="1"/>
  <c r="P3087" i="1"/>
  <c r="O3087" i="1"/>
  <c r="N3087" i="1"/>
  <c r="M3087" i="1"/>
  <c r="L3087" i="1"/>
  <c r="K3087" i="1"/>
  <c r="J3087" i="1"/>
  <c r="AJ3086" i="1"/>
  <c r="AI3086" i="1" s="1"/>
  <c r="Z3086" i="1" s="1"/>
  <c r="AD3086" i="1" s="1"/>
  <c r="AE3086" i="1" s="1"/>
  <c r="AF3086" i="1" s="1"/>
  <c r="AG3086" i="1"/>
  <c r="AH3086" i="1" s="1"/>
  <c r="AC3086" i="1"/>
  <c r="Y3086" i="1"/>
  <c r="X3086" i="1"/>
  <c r="W3086" i="1"/>
  <c r="U3086" i="1"/>
  <c r="S3086" i="1"/>
  <c r="R3086" i="1"/>
  <c r="Q3086" i="1"/>
  <c r="P3086" i="1"/>
  <c r="O3086" i="1"/>
  <c r="N3086" i="1"/>
  <c r="M3086" i="1"/>
  <c r="L3086" i="1"/>
  <c r="K3086" i="1"/>
  <c r="J3086" i="1"/>
  <c r="AJ3085" i="1"/>
  <c r="AI3085" i="1"/>
  <c r="AH3085" i="1" s="1"/>
  <c r="AG3085" i="1"/>
  <c r="AC3085" i="1"/>
  <c r="Y3085" i="1"/>
  <c r="X3085" i="1"/>
  <c r="U3085" i="1"/>
  <c r="S3085" i="1"/>
  <c r="R3085" i="1"/>
  <c r="Q3085" i="1"/>
  <c r="P3085" i="1"/>
  <c r="O3085" i="1"/>
  <c r="N3085" i="1"/>
  <c r="M3085" i="1"/>
  <c r="L3085" i="1"/>
  <c r="K3085" i="1"/>
  <c r="J3085" i="1"/>
  <c r="AJ3084" i="1"/>
  <c r="AI3084" i="1" s="1"/>
  <c r="AG3084" i="1"/>
  <c r="AC3084" i="1"/>
  <c r="X3084" i="1"/>
  <c r="Y3084" i="1" s="1"/>
  <c r="U3084" i="1"/>
  <c r="S3084" i="1"/>
  <c r="R3084" i="1"/>
  <c r="Q3084" i="1"/>
  <c r="P3084" i="1"/>
  <c r="O3084" i="1"/>
  <c r="N3084" i="1"/>
  <c r="M3084" i="1"/>
  <c r="L3084" i="1"/>
  <c r="K3084" i="1"/>
  <c r="J3084" i="1"/>
  <c r="AJ3083" i="1"/>
  <c r="AI3083" i="1"/>
  <c r="AH3083" i="1" s="1"/>
  <c r="AG3083" i="1"/>
  <c r="AC3083" i="1"/>
  <c r="Y3083" i="1"/>
  <c r="X3083" i="1"/>
  <c r="U3083" i="1"/>
  <c r="S3083" i="1"/>
  <c r="R3083" i="1"/>
  <c r="Q3083" i="1"/>
  <c r="P3083" i="1"/>
  <c r="O3083" i="1"/>
  <c r="N3083" i="1"/>
  <c r="M3083" i="1"/>
  <c r="L3083" i="1"/>
  <c r="K3083" i="1"/>
  <c r="J3083" i="1"/>
  <c r="AJ3082" i="1"/>
  <c r="AI3082" i="1" s="1"/>
  <c r="Z3082" i="1" s="1"/>
  <c r="AD3082" i="1" s="1"/>
  <c r="AG3082" i="1"/>
  <c r="AC3082" i="1"/>
  <c r="X3082" i="1"/>
  <c r="Y3082" i="1" s="1"/>
  <c r="W3082" i="1"/>
  <c r="U3082" i="1"/>
  <c r="S3082" i="1"/>
  <c r="R3082" i="1"/>
  <c r="Q3082" i="1"/>
  <c r="P3082" i="1"/>
  <c r="O3082" i="1"/>
  <c r="N3082" i="1"/>
  <c r="M3082" i="1"/>
  <c r="L3082" i="1"/>
  <c r="K3082" i="1"/>
  <c r="J3082" i="1"/>
  <c r="AJ3081" i="1"/>
  <c r="AI3081" i="1" s="1"/>
  <c r="Z3081" i="1" s="1"/>
  <c r="AD3081" i="1" s="1"/>
  <c r="AE3081" i="1" s="1"/>
  <c r="AF3081" i="1" s="1"/>
  <c r="AG3081" i="1"/>
  <c r="AC3081" i="1"/>
  <c r="Y3081" i="1"/>
  <c r="X3081" i="1"/>
  <c r="U3081" i="1"/>
  <c r="S3081" i="1"/>
  <c r="R3081" i="1"/>
  <c r="Q3081" i="1"/>
  <c r="P3081" i="1"/>
  <c r="O3081" i="1"/>
  <c r="N3081" i="1"/>
  <c r="M3081" i="1"/>
  <c r="L3081" i="1"/>
  <c r="K3081" i="1"/>
  <c r="J3081" i="1"/>
  <c r="AJ3080" i="1"/>
  <c r="AI3080" i="1"/>
  <c r="AH3080" i="1"/>
  <c r="AG3080" i="1"/>
  <c r="AC3080" i="1"/>
  <c r="X3080" i="1"/>
  <c r="Y3080" i="1" s="1"/>
  <c r="U3080" i="1"/>
  <c r="S3080" i="1"/>
  <c r="R3080" i="1"/>
  <c r="Q3080" i="1"/>
  <c r="P3080" i="1"/>
  <c r="O3080" i="1"/>
  <c r="N3080" i="1"/>
  <c r="M3080" i="1"/>
  <c r="L3080" i="1"/>
  <c r="K3080" i="1"/>
  <c r="J3080" i="1"/>
  <c r="AJ3079" i="1"/>
  <c r="AI3079" i="1" s="1"/>
  <c r="Z3079" i="1" s="1"/>
  <c r="AD3079" i="1" s="1"/>
  <c r="AE3079" i="1" s="1"/>
  <c r="AF3079" i="1" s="1"/>
  <c r="AG3079" i="1"/>
  <c r="AC3079" i="1"/>
  <c r="Y3079" i="1"/>
  <c r="X3079" i="1"/>
  <c r="U3079" i="1"/>
  <c r="S3079" i="1"/>
  <c r="R3079" i="1"/>
  <c r="Q3079" i="1"/>
  <c r="P3079" i="1"/>
  <c r="O3079" i="1"/>
  <c r="N3079" i="1"/>
  <c r="M3079" i="1"/>
  <c r="L3079" i="1"/>
  <c r="K3079" i="1"/>
  <c r="J3079" i="1"/>
  <c r="AJ3078" i="1"/>
  <c r="AI3078" i="1"/>
  <c r="AH3078" i="1"/>
  <c r="AG3078" i="1"/>
  <c r="AC3078" i="1"/>
  <c r="X3078" i="1"/>
  <c r="Y3078" i="1" s="1"/>
  <c r="U3078" i="1"/>
  <c r="S3078" i="1"/>
  <c r="R3078" i="1"/>
  <c r="Q3078" i="1"/>
  <c r="P3078" i="1"/>
  <c r="O3078" i="1"/>
  <c r="N3078" i="1"/>
  <c r="M3078" i="1"/>
  <c r="L3078" i="1"/>
  <c r="K3078" i="1"/>
  <c r="J3078" i="1"/>
  <c r="AJ3077" i="1"/>
  <c r="AI3077" i="1" s="1"/>
  <c r="Z3077" i="1" s="1"/>
  <c r="AD3077" i="1" s="1"/>
  <c r="AE3077" i="1" s="1"/>
  <c r="AF3077" i="1" s="1"/>
  <c r="AG3077" i="1"/>
  <c r="AH3077" i="1" s="1"/>
  <c r="AC3077" i="1"/>
  <c r="Y3077" i="1"/>
  <c r="X3077" i="1"/>
  <c r="W3077" i="1"/>
  <c r="U3077" i="1"/>
  <c r="S3077" i="1"/>
  <c r="R3077" i="1"/>
  <c r="Q3077" i="1"/>
  <c r="P3077" i="1"/>
  <c r="O3077" i="1"/>
  <c r="N3077" i="1"/>
  <c r="M3077" i="1"/>
  <c r="L3077" i="1"/>
  <c r="K3077" i="1"/>
  <c r="J3077" i="1"/>
  <c r="AJ3076" i="1"/>
  <c r="AI3076" i="1"/>
  <c r="AH3076" i="1" s="1"/>
  <c r="AG3076" i="1"/>
  <c r="AC3076" i="1"/>
  <c r="Y3076" i="1"/>
  <c r="X3076" i="1"/>
  <c r="U3076" i="1"/>
  <c r="S3076" i="1"/>
  <c r="R3076" i="1"/>
  <c r="Q3076" i="1"/>
  <c r="P3076" i="1"/>
  <c r="O3076" i="1"/>
  <c r="N3076" i="1"/>
  <c r="M3076" i="1"/>
  <c r="L3076" i="1"/>
  <c r="K3076" i="1"/>
  <c r="J3076" i="1"/>
  <c r="AJ3075" i="1"/>
  <c r="AI3075" i="1" s="1"/>
  <c r="Z3075" i="1" s="1"/>
  <c r="AD3075" i="1" s="1"/>
  <c r="AG3075" i="1"/>
  <c r="AC3075" i="1"/>
  <c r="X3075" i="1"/>
  <c r="Y3075" i="1" s="1"/>
  <c r="U3075" i="1"/>
  <c r="S3075" i="1"/>
  <c r="R3075" i="1"/>
  <c r="Q3075" i="1"/>
  <c r="P3075" i="1"/>
  <c r="O3075" i="1"/>
  <c r="N3075" i="1"/>
  <c r="M3075" i="1"/>
  <c r="L3075" i="1"/>
  <c r="K3075" i="1"/>
  <c r="J3075" i="1"/>
  <c r="AJ3074" i="1"/>
  <c r="AI3074" i="1"/>
  <c r="AH3074" i="1" s="1"/>
  <c r="AG3074" i="1"/>
  <c r="AC3074" i="1"/>
  <c r="Y3074" i="1"/>
  <c r="X3074" i="1"/>
  <c r="U3074" i="1"/>
  <c r="S3074" i="1"/>
  <c r="R3074" i="1"/>
  <c r="Q3074" i="1"/>
  <c r="P3074" i="1"/>
  <c r="O3074" i="1"/>
  <c r="N3074" i="1"/>
  <c r="M3074" i="1"/>
  <c r="L3074" i="1"/>
  <c r="K3074" i="1"/>
  <c r="J3074" i="1"/>
  <c r="AJ3073" i="1"/>
  <c r="AI3073" i="1" s="1"/>
  <c r="Z3073" i="1" s="1"/>
  <c r="AD3073" i="1" s="1"/>
  <c r="AG3073" i="1"/>
  <c r="AC3073" i="1"/>
  <c r="X3073" i="1"/>
  <c r="Y3073" i="1" s="1"/>
  <c r="W3073" i="1"/>
  <c r="U3073" i="1"/>
  <c r="S3073" i="1"/>
  <c r="R3073" i="1"/>
  <c r="Q3073" i="1"/>
  <c r="P3073" i="1"/>
  <c r="O3073" i="1"/>
  <c r="N3073" i="1"/>
  <c r="M3073" i="1"/>
  <c r="L3073" i="1"/>
  <c r="K3073" i="1"/>
  <c r="J3073" i="1"/>
  <c r="AJ3072" i="1"/>
  <c r="AI3072" i="1" s="1"/>
  <c r="Z3072" i="1" s="1"/>
  <c r="AD3072" i="1" s="1"/>
  <c r="AE3072" i="1" s="1"/>
  <c r="AF3072" i="1" s="1"/>
  <c r="AG3072" i="1"/>
  <c r="AC3072" i="1"/>
  <c r="Y3072" i="1"/>
  <c r="X3072" i="1"/>
  <c r="U3072" i="1"/>
  <c r="S3072" i="1"/>
  <c r="R3072" i="1"/>
  <c r="Q3072" i="1"/>
  <c r="P3072" i="1"/>
  <c r="O3072" i="1"/>
  <c r="N3072" i="1"/>
  <c r="M3072" i="1"/>
  <c r="L3072" i="1"/>
  <c r="K3072" i="1"/>
  <c r="J3072" i="1"/>
  <c r="AJ3071" i="1"/>
  <c r="AI3071" i="1"/>
  <c r="AH3071" i="1"/>
  <c r="AG3071" i="1"/>
  <c r="AC3071" i="1"/>
  <c r="X3071" i="1"/>
  <c r="Y3071" i="1" s="1"/>
  <c r="U3071" i="1"/>
  <c r="S3071" i="1"/>
  <c r="R3071" i="1"/>
  <c r="Q3071" i="1"/>
  <c r="P3071" i="1"/>
  <c r="O3071" i="1"/>
  <c r="N3071" i="1"/>
  <c r="M3071" i="1"/>
  <c r="L3071" i="1"/>
  <c r="K3071" i="1"/>
  <c r="J3071" i="1"/>
  <c r="AJ3070" i="1"/>
  <c r="AI3070" i="1" s="1"/>
  <c r="Z3070" i="1" s="1"/>
  <c r="AD3070" i="1" s="1"/>
  <c r="AE3070" i="1" s="1"/>
  <c r="AF3070" i="1" s="1"/>
  <c r="AG3070" i="1"/>
  <c r="AC3070" i="1"/>
  <c r="Y3070" i="1"/>
  <c r="X3070" i="1"/>
  <c r="U3070" i="1"/>
  <c r="S3070" i="1"/>
  <c r="R3070" i="1"/>
  <c r="Q3070" i="1"/>
  <c r="P3070" i="1"/>
  <c r="O3070" i="1"/>
  <c r="N3070" i="1"/>
  <c r="M3070" i="1"/>
  <c r="L3070" i="1"/>
  <c r="K3070" i="1"/>
  <c r="J3070" i="1"/>
  <c r="AJ3069" i="1"/>
  <c r="AI3069" i="1"/>
  <c r="AH3069" i="1"/>
  <c r="AG3069" i="1"/>
  <c r="AC3069" i="1"/>
  <c r="X3069" i="1"/>
  <c r="Y3069" i="1" s="1"/>
  <c r="U3069" i="1"/>
  <c r="S3069" i="1"/>
  <c r="R3069" i="1"/>
  <c r="Q3069" i="1"/>
  <c r="P3069" i="1"/>
  <c r="O3069" i="1"/>
  <c r="N3069" i="1"/>
  <c r="M3069" i="1"/>
  <c r="L3069" i="1"/>
  <c r="K3069" i="1"/>
  <c r="J3069" i="1"/>
  <c r="AJ3068" i="1"/>
  <c r="AI3068" i="1" s="1"/>
  <c r="Z3068" i="1" s="1"/>
  <c r="AD3068" i="1" s="1"/>
  <c r="AE3068" i="1" s="1"/>
  <c r="AF3068" i="1" s="1"/>
  <c r="AG3068" i="1"/>
  <c r="AH3068" i="1" s="1"/>
  <c r="AC3068" i="1"/>
  <c r="Y3068" i="1"/>
  <c r="X3068" i="1"/>
  <c r="U3068" i="1"/>
  <c r="S3068" i="1"/>
  <c r="R3068" i="1"/>
  <c r="Q3068" i="1"/>
  <c r="P3068" i="1"/>
  <c r="O3068" i="1"/>
  <c r="N3068" i="1"/>
  <c r="M3068" i="1"/>
  <c r="L3068" i="1"/>
  <c r="K3068" i="1"/>
  <c r="J3068" i="1"/>
  <c r="AJ3067" i="1"/>
  <c r="AI3067" i="1"/>
  <c r="AH3067" i="1"/>
  <c r="AG3067" i="1"/>
  <c r="AC3067" i="1"/>
  <c r="X3067" i="1"/>
  <c r="Y3067" i="1" s="1"/>
  <c r="U3067" i="1"/>
  <c r="S3067" i="1"/>
  <c r="R3067" i="1"/>
  <c r="Q3067" i="1"/>
  <c r="P3067" i="1"/>
  <c r="O3067" i="1"/>
  <c r="N3067" i="1"/>
  <c r="M3067" i="1"/>
  <c r="L3067" i="1"/>
  <c r="K3067" i="1"/>
  <c r="J3067" i="1"/>
  <c r="AJ3066" i="1"/>
  <c r="AI3066" i="1" s="1"/>
  <c r="Z3066" i="1" s="1"/>
  <c r="AD3066" i="1" s="1"/>
  <c r="AE3066" i="1" s="1"/>
  <c r="AF3066" i="1" s="1"/>
  <c r="AG3066" i="1"/>
  <c r="AH3066" i="1" s="1"/>
  <c r="AC3066" i="1"/>
  <c r="Y3066" i="1"/>
  <c r="X3066" i="1"/>
  <c r="W3066" i="1"/>
  <c r="U3066" i="1"/>
  <c r="S3066" i="1"/>
  <c r="R3066" i="1"/>
  <c r="Q3066" i="1"/>
  <c r="P3066" i="1"/>
  <c r="O3066" i="1"/>
  <c r="N3066" i="1"/>
  <c r="M3066" i="1"/>
  <c r="L3066" i="1"/>
  <c r="K3066" i="1"/>
  <c r="J3066" i="1"/>
  <c r="AJ3065" i="1"/>
  <c r="AI3065" i="1"/>
  <c r="AH3065" i="1" s="1"/>
  <c r="AG3065" i="1"/>
  <c r="AC3065" i="1"/>
  <c r="Y3065" i="1"/>
  <c r="X3065" i="1"/>
  <c r="U3065" i="1"/>
  <c r="S3065" i="1"/>
  <c r="R3065" i="1"/>
  <c r="Q3065" i="1"/>
  <c r="P3065" i="1"/>
  <c r="O3065" i="1"/>
  <c r="N3065" i="1"/>
  <c r="M3065" i="1"/>
  <c r="L3065" i="1"/>
  <c r="K3065" i="1"/>
  <c r="J3065" i="1"/>
  <c r="AJ3064" i="1"/>
  <c r="AI3064" i="1" s="1"/>
  <c r="AG3064" i="1"/>
  <c r="AC3064" i="1"/>
  <c r="X3064" i="1"/>
  <c r="Y3064" i="1" s="1"/>
  <c r="U3064" i="1"/>
  <c r="S3064" i="1"/>
  <c r="R3064" i="1"/>
  <c r="Q3064" i="1"/>
  <c r="P3064" i="1"/>
  <c r="O3064" i="1"/>
  <c r="N3064" i="1"/>
  <c r="M3064" i="1"/>
  <c r="L3064" i="1"/>
  <c r="K3064" i="1"/>
  <c r="J3064" i="1"/>
  <c r="AJ3063" i="1"/>
  <c r="AI3063" i="1"/>
  <c r="AH3063" i="1" s="1"/>
  <c r="AG3063" i="1"/>
  <c r="AC3063" i="1"/>
  <c r="Y3063" i="1"/>
  <c r="X3063" i="1"/>
  <c r="U3063" i="1"/>
  <c r="S3063" i="1"/>
  <c r="R3063" i="1"/>
  <c r="Q3063" i="1"/>
  <c r="P3063" i="1"/>
  <c r="O3063" i="1"/>
  <c r="N3063" i="1"/>
  <c r="M3063" i="1"/>
  <c r="L3063" i="1"/>
  <c r="K3063" i="1"/>
  <c r="J3063" i="1"/>
  <c r="AJ3062" i="1"/>
  <c r="AI3062" i="1" s="1"/>
  <c r="AG3062" i="1"/>
  <c r="AC3062" i="1"/>
  <c r="X3062" i="1"/>
  <c r="Y3062" i="1" s="1"/>
  <c r="U3062" i="1"/>
  <c r="S3062" i="1"/>
  <c r="R3062" i="1"/>
  <c r="Q3062" i="1"/>
  <c r="P3062" i="1"/>
  <c r="O3062" i="1"/>
  <c r="N3062" i="1"/>
  <c r="M3062" i="1"/>
  <c r="L3062" i="1"/>
  <c r="K3062" i="1"/>
  <c r="J3062" i="1"/>
  <c r="AJ3061" i="1"/>
  <c r="AI3061" i="1"/>
  <c r="AH3061" i="1" s="1"/>
  <c r="AG3061" i="1"/>
  <c r="AC3061" i="1"/>
  <c r="Y3061" i="1"/>
  <c r="X3061" i="1"/>
  <c r="U3061" i="1"/>
  <c r="S3061" i="1"/>
  <c r="R3061" i="1"/>
  <c r="Q3061" i="1"/>
  <c r="P3061" i="1"/>
  <c r="O3061" i="1"/>
  <c r="N3061" i="1"/>
  <c r="M3061" i="1"/>
  <c r="L3061" i="1"/>
  <c r="K3061" i="1"/>
  <c r="J3061" i="1"/>
  <c r="AJ3060" i="1"/>
  <c r="AI3060" i="1" s="1"/>
  <c r="AG3060" i="1"/>
  <c r="AC3060" i="1"/>
  <c r="X3060" i="1"/>
  <c r="Y3060" i="1" s="1"/>
  <c r="U3060" i="1"/>
  <c r="S3060" i="1"/>
  <c r="R3060" i="1"/>
  <c r="Q3060" i="1"/>
  <c r="P3060" i="1"/>
  <c r="O3060" i="1"/>
  <c r="N3060" i="1"/>
  <c r="M3060" i="1"/>
  <c r="L3060" i="1"/>
  <c r="K3060" i="1"/>
  <c r="J3060" i="1"/>
  <c r="AJ3059" i="1"/>
  <c r="AI3059" i="1"/>
  <c r="AH3059" i="1" s="1"/>
  <c r="AG3059" i="1"/>
  <c r="AC3059" i="1"/>
  <c r="Y3059" i="1"/>
  <c r="X3059" i="1"/>
  <c r="U3059" i="1"/>
  <c r="S3059" i="1"/>
  <c r="R3059" i="1"/>
  <c r="Q3059" i="1"/>
  <c r="P3059" i="1"/>
  <c r="O3059" i="1"/>
  <c r="N3059" i="1"/>
  <c r="M3059" i="1"/>
  <c r="L3059" i="1"/>
  <c r="K3059" i="1"/>
  <c r="J3059" i="1"/>
  <c r="AJ3058" i="1"/>
  <c r="AI3058" i="1" s="1"/>
  <c r="AG3058" i="1"/>
  <c r="AC3058" i="1"/>
  <c r="X3058" i="1"/>
  <c r="Y3058" i="1" s="1"/>
  <c r="U3058" i="1"/>
  <c r="S3058" i="1"/>
  <c r="R3058" i="1"/>
  <c r="Q3058" i="1"/>
  <c r="P3058" i="1"/>
  <c r="O3058" i="1"/>
  <c r="N3058" i="1"/>
  <c r="M3058" i="1"/>
  <c r="L3058" i="1"/>
  <c r="K3058" i="1"/>
  <c r="J3058" i="1"/>
  <c r="AJ3057" i="1"/>
  <c r="AI3057" i="1"/>
  <c r="AH3057" i="1" s="1"/>
  <c r="AG3057" i="1"/>
  <c r="AC3057" i="1"/>
  <c r="Y3057" i="1"/>
  <c r="X3057" i="1"/>
  <c r="U3057" i="1"/>
  <c r="S3057" i="1"/>
  <c r="R3057" i="1"/>
  <c r="Q3057" i="1"/>
  <c r="P3057" i="1"/>
  <c r="O3057" i="1"/>
  <c r="N3057" i="1"/>
  <c r="M3057" i="1"/>
  <c r="L3057" i="1"/>
  <c r="K3057" i="1"/>
  <c r="J3057" i="1"/>
  <c r="AJ3056" i="1"/>
  <c r="AI3056" i="1" s="1"/>
  <c r="AG3056" i="1"/>
  <c r="AC3056" i="1"/>
  <c r="X3056" i="1"/>
  <c r="Y3056" i="1" s="1"/>
  <c r="U3056" i="1"/>
  <c r="S3056" i="1"/>
  <c r="R3056" i="1"/>
  <c r="Q3056" i="1"/>
  <c r="P3056" i="1"/>
  <c r="O3056" i="1"/>
  <c r="N3056" i="1"/>
  <c r="M3056" i="1"/>
  <c r="L3056" i="1"/>
  <c r="K3056" i="1"/>
  <c r="J3056" i="1"/>
  <c r="AJ3055" i="1"/>
  <c r="AI3055" i="1"/>
  <c r="AH3055" i="1" s="1"/>
  <c r="AG3055" i="1"/>
  <c r="AC3055" i="1"/>
  <c r="Y3055" i="1"/>
  <c r="X3055" i="1"/>
  <c r="U3055" i="1"/>
  <c r="S3055" i="1"/>
  <c r="R3055" i="1"/>
  <c r="Q3055" i="1"/>
  <c r="P3055" i="1"/>
  <c r="O3055" i="1"/>
  <c r="N3055" i="1"/>
  <c r="M3055" i="1"/>
  <c r="L3055" i="1"/>
  <c r="K3055" i="1"/>
  <c r="J3055" i="1"/>
  <c r="AJ3054" i="1"/>
  <c r="AI3054" i="1" s="1"/>
  <c r="AG3054" i="1"/>
  <c r="AC3054" i="1"/>
  <c r="X3054" i="1"/>
  <c r="Y3054" i="1" s="1"/>
  <c r="U3054" i="1"/>
  <c r="S3054" i="1"/>
  <c r="R3054" i="1"/>
  <c r="Q3054" i="1"/>
  <c r="P3054" i="1"/>
  <c r="O3054" i="1"/>
  <c r="N3054" i="1"/>
  <c r="M3054" i="1"/>
  <c r="L3054" i="1"/>
  <c r="K3054" i="1"/>
  <c r="J3054" i="1"/>
  <c r="AJ3053" i="1"/>
  <c r="AI3053" i="1"/>
  <c r="AH3053" i="1" s="1"/>
  <c r="AG3053" i="1"/>
  <c r="AC3053" i="1"/>
  <c r="Y3053" i="1"/>
  <c r="X3053" i="1"/>
  <c r="U3053" i="1"/>
  <c r="S3053" i="1"/>
  <c r="R3053" i="1"/>
  <c r="Q3053" i="1"/>
  <c r="P3053" i="1"/>
  <c r="O3053" i="1"/>
  <c r="N3053" i="1"/>
  <c r="M3053" i="1"/>
  <c r="L3053" i="1"/>
  <c r="K3053" i="1"/>
  <c r="J3053" i="1"/>
  <c r="AJ3052" i="1"/>
  <c r="AI3052" i="1" s="1"/>
  <c r="AG3052" i="1"/>
  <c r="AC3052" i="1"/>
  <c r="X3052" i="1"/>
  <c r="Y3052" i="1" s="1"/>
  <c r="U3052" i="1"/>
  <c r="S3052" i="1"/>
  <c r="R3052" i="1"/>
  <c r="Q3052" i="1"/>
  <c r="P3052" i="1"/>
  <c r="O3052" i="1"/>
  <c r="N3052" i="1"/>
  <c r="M3052" i="1"/>
  <c r="L3052" i="1"/>
  <c r="K3052" i="1"/>
  <c r="J3052" i="1"/>
  <c r="AJ3051" i="1"/>
  <c r="AI3051" i="1"/>
  <c r="AH3051" i="1" s="1"/>
  <c r="AG3051" i="1"/>
  <c r="AC3051" i="1"/>
  <c r="Y3051" i="1"/>
  <c r="X3051" i="1"/>
  <c r="U3051" i="1"/>
  <c r="S3051" i="1"/>
  <c r="R3051" i="1"/>
  <c r="Q3051" i="1"/>
  <c r="P3051" i="1"/>
  <c r="O3051" i="1"/>
  <c r="N3051" i="1"/>
  <c r="M3051" i="1"/>
  <c r="L3051" i="1"/>
  <c r="K3051" i="1"/>
  <c r="J3051" i="1"/>
  <c r="AJ3050" i="1"/>
  <c r="AI3050" i="1" s="1"/>
  <c r="AG3050" i="1"/>
  <c r="AC3050" i="1"/>
  <c r="X3050" i="1"/>
  <c r="Y3050" i="1" s="1"/>
  <c r="U3050" i="1"/>
  <c r="S3050" i="1"/>
  <c r="R3050" i="1"/>
  <c r="Q3050" i="1"/>
  <c r="P3050" i="1"/>
  <c r="O3050" i="1"/>
  <c r="N3050" i="1"/>
  <c r="M3050" i="1"/>
  <c r="L3050" i="1"/>
  <c r="K3050" i="1"/>
  <c r="J3050" i="1"/>
  <c r="AJ3049" i="1"/>
  <c r="AI3049" i="1"/>
  <c r="AH3049" i="1" s="1"/>
  <c r="AG3049" i="1"/>
  <c r="AC3049" i="1"/>
  <c r="Y3049" i="1"/>
  <c r="X3049" i="1"/>
  <c r="U3049" i="1"/>
  <c r="S3049" i="1"/>
  <c r="R3049" i="1"/>
  <c r="Q3049" i="1"/>
  <c r="P3049" i="1"/>
  <c r="O3049" i="1"/>
  <c r="N3049" i="1"/>
  <c r="M3049" i="1"/>
  <c r="L3049" i="1"/>
  <c r="K3049" i="1"/>
  <c r="J3049" i="1"/>
  <c r="AJ3048" i="1"/>
  <c r="AI3048" i="1" s="1"/>
  <c r="AG3048" i="1"/>
  <c r="AC3048" i="1"/>
  <c r="X3048" i="1"/>
  <c r="Y3048" i="1" s="1"/>
  <c r="U3048" i="1"/>
  <c r="S3048" i="1"/>
  <c r="R3048" i="1"/>
  <c r="Q3048" i="1"/>
  <c r="P3048" i="1"/>
  <c r="O3048" i="1"/>
  <c r="N3048" i="1"/>
  <c r="M3048" i="1"/>
  <c r="L3048" i="1"/>
  <c r="K3048" i="1"/>
  <c r="J3048" i="1"/>
  <c r="AJ3047" i="1"/>
  <c r="AI3047" i="1"/>
  <c r="AH3047" i="1" s="1"/>
  <c r="AG3047" i="1"/>
  <c r="AC3047" i="1"/>
  <c r="Y3047" i="1"/>
  <c r="X3047" i="1"/>
  <c r="U3047" i="1"/>
  <c r="S3047" i="1"/>
  <c r="R3047" i="1"/>
  <c r="Q3047" i="1"/>
  <c r="P3047" i="1"/>
  <c r="O3047" i="1"/>
  <c r="N3047" i="1"/>
  <c r="M3047" i="1"/>
  <c r="L3047" i="1"/>
  <c r="K3047" i="1"/>
  <c r="J3047" i="1"/>
  <c r="AJ3046" i="1"/>
  <c r="AI3046" i="1" s="1"/>
  <c r="AG3046" i="1"/>
  <c r="AC3046" i="1"/>
  <c r="X3046" i="1"/>
  <c r="Y3046" i="1" s="1"/>
  <c r="U3046" i="1"/>
  <c r="S3046" i="1"/>
  <c r="R3046" i="1"/>
  <c r="Q3046" i="1"/>
  <c r="P3046" i="1"/>
  <c r="O3046" i="1"/>
  <c r="N3046" i="1"/>
  <c r="M3046" i="1"/>
  <c r="L3046" i="1"/>
  <c r="K3046" i="1"/>
  <c r="J3046" i="1"/>
  <c r="AJ3045" i="1"/>
  <c r="AI3045" i="1"/>
  <c r="AH3045" i="1" s="1"/>
  <c r="AG3045" i="1"/>
  <c r="AC3045" i="1"/>
  <c r="Y3045" i="1"/>
  <c r="X3045" i="1"/>
  <c r="W3045" i="1"/>
  <c r="U3045" i="1"/>
  <c r="S3045" i="1"/>
  <c r="R3045" i="1"/>
  <c r="Q3045" i="1"/>
  <c r="P3045" i="1"/>
  <c r="O3045" i="1"/>
  <c r="N3045" i="1"/>
  <c r="M3045" i="1"/>
  <c r="L3045" i="1"/>
  <c r="K3045" i="1"/>
  <c r="J3045" i="1"/>
  <c r="AJ3044" i="1"/>
  <c r="AI3044" i="1"/>
  <c r="AH3044" i="1"/>
  <c r="AG3044" i="1"/>
  <c r="AC3044" i="1"/>
  <c r="X3044" i="1"/>
  <c r="Y3044" i="1" s="1"/>
  <c r="W3044" i="1"/>
  <c r="U3044" i="1"/>
  <c r="S3044" i="1"/>
  <c r="R3044" i="1"/>
  <c r="Q3044" i="1"/>
  <c r="P3044" i="1"/>
  <c r="O3044" i="1"/>
  <c r="N3044" i="1"/>
  <c r="M3044" i="1"/>
  <c r="L3044" i="1"/>
  <c r="K3044" i="1"/>
  <c r="J3044" i="1"/>
  <c r="AJ3043" i="1"/>
  <c r="AI3043" i="1" s="1"/>
  <c r="Z3043" i="1" s="1"/>
  <c r="AD3043" i="1" s="1"/>
  <c r="AG3043" i="1"/>
  <c r="AC3043" i="1"/>
  <c r="X3043" i="1"/>
  <c r="Y3043" i="1" s="1"/>
  <c r="W3043" i="1"/>
  <c r="U3043" i="1"/>
  <c r="S3043" i="1"/>
  <c r="R3043" i="1"/>
  <c r="Q3043" i="1"/>
  <c r="P3043" i="1"/>
  <c r="O3043" i="1"/>
  <c r="N3043" i="1"/>
  <c r="M3043" i="1"/>
  <c r="L3043" i="1"/>
  <c r="K3043" i="1"/>
  <c r="J3043" i="1"/>
  <c r="AJ3042" i="1"/>
  <c r="AI3042" i="1" s="1"/>
  <c r="Z3042" i="1" s="1"/>
  <c r="AD3042" i="1" s="1"/>
  <c r="AE3042" i="1" s="1"/>
  <c r="AF3042" i="1" s="1"/>
  <c r="AG3042" i="1"/>
  <c r="AC3042" i="1"/>
  <c r="Y3042" i="1"/>
  <c r="X3042" i="1"/>
  <c r="W3042" i="1"/>
  <c r="U3042" i="1"/>
  <c r="S3042" i="1"/>
  <c r="R3042" i="1"/>
  <c r="Q3042" i="1"/>
  <c r="P3042" i="1"/>
  <c r="O3042" i="1"/>
  <c r="N3042" i="1"/>
  <c r="M3042" i="1"/>
  <c r="L3042" i="1"/>
  <c r="K3042" i="1"/>
  <c r="J3042" i="1"/>
  <c r="AJ3041" i="1"/>
  <c r="AI3041" i="1"/>
  <c r="AH3041" i="1" s="1"/>
  <c r="AG3041" i="1"/>
  <c r="AC3041" i="1"/>
  <c r="Y3041" i="1"/>
  <c r="X3041" i="1"/>
  <c r="W3041" i="1"/>
  <c r="U3041" i="1"/>
  <c r="S3041" i="1"/>
  <c r="R3041" i="1"/>
  <c r="Q3041" i="1"/>
  <c r="P3041" i="1"/>
  <c r="O3041" i="1"/>
  <c r="N3041" i="1"/>
  <c r="M3041" i="1"/>
  <c r="L3041" i="1"/>
  <c r="K3041" i="1"/>
  <c r="J3041" i="1"/>
  <c r="AJ3040" i="1"/>
  <c r="AI3040" i="1"/>
  <c r="AH3040" i="1"/>
  <c r="AG3040" i="1"/>
  <c r="AC3040" i="1"/>
  <c r="X3040" i="1"/>
  <c r="Y3040" i="1" s="1"/>
  <c r="W3040" i="1"/>
  <c r="U3040" i="1"/>
  <c r="S3040" i="1"/>
  <c r="R3040" i="1"/>
  <c r="Q3040" i="1"/>
  <c r="P3040" i="1"/>
  <c r="O3040" i="1"/>
  <c r="N3040" i="1"/>
  <c r="M3040" i="1"/>
  <c r="L3040" i="1"/>
  <c r="K3040" i="1"/>
  <c r="J3040" i="1"/>
  <c r="AJ3039" i="1"/>
  <c r="AI3039" i="1" s="1"/>
  <c r="AG3039" i="1"/>
  <c r="AC3039" i="1"/>
  <c r="X3039" i="1"/>
  <c r="Y3039" i="1" s="1"/>
  <c r="W3039" i="1"/>
  <c r="U3039" i="1"/>
  <c r="S3039" i="1"/>
  <c r="R3039" i="1"/>
  <c r="Q3039" i="1"/>
  <c r="P3039" i="1"/>
  <c r="O3039" i="1"/>
  <c r="N3039" i="1"/>
  <c r="M3039" i="1"/>
  <c r="L3039" i="1"/>
  <c r="K3039" i="1"/>
  <c r="J3039" i="1"/>
  <c r="AJ3038" i="1"/>
  <c r="AI3038" i="1" s="1"/>
  <c r="Z3038" i="1" s="1"/>
  <c r="AD3038" i="1" s="1"/>
  <c r="AE3038" i="1" s="1"/>
  <c r="AF3038" i="1" s="1"/>
  <c r="AG3038" i="1"/>
  <c r="AC3038" i="1"/>
  <c r="Y3038" i="1"/>
  <c r="X3038" i="1"/>
  <c r="W3038" i="1"/>
  <c r="U3038" i="1"/>
  <c r="S3038" i="1"/>
  <c r="R3038" i="1"/>
  <c r="Q3038" i="1"/>
  <c r="P3038" i="1"/>
  <c r="O3038" i="1"/>
  <c r="N3038" i="1"/>
  <c r="M3038" i="1"/>
  <c r="L3038" i="1"/>
  <c r="K3038" i="1"/>
  <c r="J3038" i="1"/>
  <c r="AJ3037" i="1"/>
  <c r="AI3037" i="1"/>
  <c r="AH3037" i="1" s="1"/>
  <c r="AG3037" i="1"/>
  <c r="AC3037" i="1"/>
  <c r="Y3037" i="1"/>
  <c r="X3037" i="1"/>
  <c r="U3037" i="1"/>
  <c r="S3037" i="1"/>
  <c r="R3037" i="1"/>
  <c r="Q3037" i="1"/>
  <c r="P3037" i="1"/>
  <c r="O3037" i="1"/>
  <c r="N3037" i="1"/>
  <c r="M3037" i="1"/>
  <c r="L3037" i="1"/>
  <c r="K3037" i="1"/>
  <c r="J3037" i="1"/>
  <c r="AJ3036" i="1"/>
  <c r="AI3036" i="1" s="1"/>
  <c r="Z3036" i="1" s="1"/>
  <c r="AD3036" i="1" s="1"/>
  <c r="AG3036" i="1"/>
  <c r="AH3036" i="1" s="1"/>
  <c r="AC3036" i="1"/>
  <c r="X3036" i="1"/>
  <c r="Y3036" i="1" s="1"/>
  <c r="U3036" i="1"/>
  <c r="S3036" i="1"/>
  <c r="R3036" i="1"/>
  <c r="Q3036" i="1"/>
  <c r="P3036" i="1"/>
  <c r="O3036" i="1"/>
  <c r="N3036" i="1"/>
  <c r="M3036" i="1"/>
  <c r="L3036" i="1"/>
  <c r="K3036" i="1"/>
  <c r="J3036" i="1"/>
  <c r="AJ3035" i="1"/>
  <c r="AI3035" i="1"/>
  <c r="AH3035" i="1" s="1"/>
  <c r="AG3035" i="1"/>
  <c r="AC3035" i="1"/>
  <c r="Y3035" i="1"/>
  <c r="X3035" i="1"/>
  <c r="U3035" i="1"/>
  <c r="S3035" i="1"/>
  <c r="R3035" i="1"/>
  <c r="Q3035" i="1"/>
  <c r="P3035" i="1"/>
  <c r="O3035" i="1"/>
  <c r="N3035" i="1"/>
  <c r="M3035" i="1"/>
  <c r="L3035" i="1"/>
  <c r="K3035" i="1"/>
  <c r="J3035" i="1"/>
  <c r="AJ3034" i="1"/>
  <c r="AI3034" i="1" s="1"/>
  <c r="Z3034" i="1" s="1"/>
  <c r="AD3034" i="1" s="1"/>
  <c r="AG3034" i="1"/>
  <c r="AH3034" i="1" s="1"/>
  <c r="AC3034" i="1"/>
  <c r="X3034" i="1"/>
  <c r="Y3034" i="1" s="1"/>
  <c r="U3034" i="1"/>
  <c r="S3034" i="1"/>
  <c r="R3034" i="1"/>
  <c r="Q3034" i="1"/>
  <c r="P3034" i="1"/>
  <c r="O3034" i="1"/>
  <c r="N3034" i="1"/>
  <c r="M3034" i="1"/>
  <c r="L3034" i="1"/>
  <c r="K3034" i="1"/>
  <c r="J3034" i="1"/>
  <c r="AJ3033" i="1"/>
  <c r="AI3033" i="1"/>
  <c r="AH3033" i="1" s="1"/>
  <c r="AG3033" i="1"/>
  <c r="AC3033" i="1"/>
  <c r="Y3033" i="1"/>
  <c r="X3033" i="1"/>
  <c r="U3033" i="1"/>
  <c r="S3033" i="1"/>
  <c r="R3033" i="1"/>
  <c r="Q3033" i="1"/>
  <c r="P3033" i="1"/>
  <c r="O3033" i="1"/>
  <c r="N3033" i="1"/>
  <c r="M3033" i="1"/>
  <c r="L3033" i="1"/>
  <c r="K3033" i="1"/>
  <c r="J3033" i="1"/>
  <c r="AJ3032" i="1"/>
  <c r="AI3032" i="1" s="1"/>
  <c r="Z3032" i="1" s="1"/>
  <c r="AD3032" i="1" s="1"/>
  <c r="AG3032" i="1"/>
  <c r="AH3032" i="1" s="1"/>
  <c r="AC3032" i="1"/>
  <c r="X3032" i="1"/>
  <c r="Y3032" i="1" s="1"/>
  <c r="W3032" i="1"/>
  <c r="U3032" i="1"/>
  <c r="S3032" i="1"/>
  <c r="R3032" i="1"/>
  <c r="Q3032" i="1"/>
  <c r="P3032" i="1"/>
  <c r="O3032" i="1"/>
  <c r="N3032" i="1"/>
  <c r="M3032" i="1"/>
  <c r="L3032" i="1"/>
  <c r="K3032" i="1"/>
  <c r="J3032" i="1"/>
  <c r="AJ3031" i="1"/>
  <c r="AI3031" i="1" s="1"/>
  <c r="Z3031" i="1" s="1"/>
  <c r="AD3031" i="1" s="1"/>
  <c r="AE3031" i="1" s="1"/>
  <c r="AF3031" i="1" s="1"/>
  <c r="AG3031" i="1"/>
  <c r="AH3031" i="1" s="1"/>
  <c r="AC3031" i="1"/>
  <c r="Y3031" i="1"/>
  <c r="X3031" i="1"/>
  <c r="W3031" i="1"/>
  <c r="U3031" i="1"/>
  <c r="S3031" i="1"/>
  <c r="R3031" i="1"/>
  <c r="Q3031" i="1"/>
  <c r="P3031" i="1"/>
  <c r="O3031" i="1"/>
  <c r="N3031" i="1"/>
  <c r="M3031" i="1"/>
  <c r="L3031" i="1"/>
  <c r="K3031" i="1"/>
  <c r="J3031" i="1"/>
  <c r="AJ3030" i="1"/>
  <c r="AI3030" i="1"/>
  <c r="AH3030" i="1" s="1"/>
  <c r="AG3030" i="1"/>
  <c r="AC3030" i="1"/>
  <c r="Y3030" i="1"/>
  <c r="X3030" i="1"/>
  <c r="W3030" i="1"/>
  <c r="U3030" i="1"/>
  <c r="S3030" i="1"/>
  <c r="R3030" i="1"/>
  <c r="Q3030" i="1"/>
  <c r="P3030" i="1"/>
  <c r="O3030" i="1"/>
  <c r="N3030" i="1"/>
  <c r="M3030" i="1"/>
  <c r="L3030" i="1"/>
  <c r="K3030" i="1"/>
  <c r="J3030" i="1"/>
  <c r="AJ3029" i="1"/>
  <c r="AI3029" i="1"/>
  <c r="AH3029" i="1"/>
  <c r="AG3029" i="1"/>
  <c r="AC3029" i="1"/>
  <c r="X3029" i="1"/>
  <c r="Y3029" i="1" s="1"/>
  <c r="U3029" i="1"/>
  <c r="S3029" i="1"/>
  <c r="R3029" i="1"/>
  <c r="Q3029" i="1"/>
  <c r="P3029" i="1"/>
  <c r="O3029" i="1"/>
  <c r="N3029" i="1"/>
  <c r="M3029" i="1"/>
  <c r="L3029" i="1"/>
  <c r="K3029" i="1"/>
  <c r="J3029" i="1"/>
  <c r="AJ3028" i="1"/>
  <c r="AI3028" i="1" s="1"/>
  <c r="Z3028" i="1" s="1"/>
  <c r="AD3028" i="1" s="1"/>
  <c r="AE3028" i="1" s="1"/>
  <c r="AF3028" i="1" s="1"/>
  <c r="AG3028" i="1"/>
  <c r="AC3028" i="1"/>
  <c r="Y3028" i="1"/>
  <c r="X3028" i="1"/>
  <c r="U3028" i="1"/>
  <c r="S3028" i="1"/>
  <c r="R3028" i="1"/>
  <c r="Q3028" i="1"/>
  <c r="P3028" i="1"/>
  <c r="O3028" i="1"/>
  <c r="N3028" i="1"/>
  <c r="M3028" i="1"/>
  <c r="L3028" i="1"/>
  <c r="K3028" i="1"/>
  <c r="J3028" i="1"/>
  <c r="AJ3027" i="1"/>
  <c r="AI3027" i="1"/>
  <c r="AH3027" i="1"/>
  <c r="AG3027" i="1"/>
  <c r="AC3027" i="1"/>
  <c r="X3027" i="1"/>
  <c r="Y3027" i="1" s="1"/>
  <c r="U3027" i="1"/>
  <c r="S3027" i="1"/>
  <c r="R3027" i="1"/>
  <c r="Q3027" i="1"/>
  <c r="P3027" i="1"/>
  <c r="O3027" i="1"/>
  <c r="N3027" i="1"/>
  <c r="M3027" i="1"/>
  <c r="L3027" i="1"/>
  <c r="K3027" i="1"/>
  <c r="J3027" i="1"/>
  <c r="AJ3026" i="1"/>
  <c r="AI3026" i="1" s="1"/>
  <c r="Z3026" i="1" s="1"/>
  <c r="AD3026" i="1" s="1"/>
  <c r="AE3026" i="1" s="1"/>
  <c r="AF3026" i="1" s="1"/>
  <c r="AG3026" i="1"/>
  <c r="AC3026" i="1"/>
  <c r="Y3026" i="1"/>
  <c r="X3026" i="1"/>
  <c r="W3026" i="1"/>
  <c r="U3026" i="1"/>
  <c r="S3026" i="1"/>
  <c r="R3026" i="1"/>
  <c r="Q3026" i="1"/>
  <c r="P3026" i="1"/>
  <c r="O3026" i="1"/>
  <c r="N3026" i="1"/>
  <c r="M3026" i="1"/>
  <c r="L3026" i="1"/>
  <c r="K3026" i="1"/>
  <c r="J3026" i="1"/>
  <c r="AJ3025" i="1"/>
  <c r="AI3025" i="1"/>
  <c r="AH3025" i="1" s="1"/>
  <c r="AG3025" i="1"/>
  <c r="AC3025" i="1"/>
  <c r="Y3025" i="1"/>
  <c r="X3025" i="1"/>
  <c r="U3025" i="1"/>
  <c r="S3025" i="1"/>
  <c r="R3025" i="1"/>
  <c r="Q3025" i="1"/>
  <c r="P3025" i="1"/>
  <c r="O3025" i="1"/>
  <c r="N3025" i="1"/>
  <c r="M3025" i="1"/>
  <c r="L3025" i="1"/>
  <c r="K3025" i="1"/>
  <c r="J3025" i="1"/>
  <c r="AJ3024" i="1"/>
  <c r="AI3024" i="1" s="1"/>
  <c r="AG3024" i="1"/>
  <c r="AH3024" i="1" s="1"/>
  <c r="AC3024" i="1"/>
  <c r="X3024" i="1"/>
  <c r="Y3024" i="1" s="1"/>
  <c r="U3024" i="1"/>
  <c r="S3024" i="1"/>
  <c r="R3024" i="1"/>
  <c r="Q3024" i="1"/>
  <c r="P3024" i="1"/>
  <c r="O3024" i="1"/>
  <c r="N3024" i="1"/>
  <c r="M3024" i="1"/>
  <c r="L3024" i="1"/>
  <c r="K3024" i="1"/>
  <c r="J3024" i="1"/>
  <c r="AJ3023" i="1"/>
  <c r="AI3023" i="1"/>
  <c r="AH3023" i="1" s="1"/>
  <c r="AG3023" i="1"/>
  <c r="AC3023" i="1"/>
  <c r="Y3023" i="1"/>
  <c r="X3023" i="1"/>
  <c r="W3023" i="1"/>
  <c r="U3023" i="1"/>
  <c r="S3023" i="1"/>
  <c r="R3023" i="1"/>
  <c r="Q3023" i="1"/>
  <c r="P3023" i="1"/>
  <c r="O3023" i="1"/>
  <c r="N3023" i="1"/>
  <c r="M3023" i="1"/>
  <c r="L3023" i="1"/>
  <c r="K3023" i="1"/>
  <c r="J3023" i="1"/>
  <c r="AJ3022" i="1"/>
  <c r="AI3022" i="1"/>
  <c r="AH3022" i="1"/>
  <c r="AG3022" i="1"/>
  <c r="AC3022" i="1"/>
  <c r="X3022" i="1"/>
  <c r="Y3022" i="1" s="1"/>
  <c r="W3022" i="1"/>
  <c r="U3022" i="1"/>
  <c r="S3022" i="1"/>
  <c r="R3022" i="1"/>
  <c r="Q3022" i="1"/>
  <c r="P3022" i="1"/>
  <c r="O3022" i="1"/>
  <c r="N3022" i="1"/>
  <c r="M3022" i="1"/>
  <c r="L3022" i="1"/>
  <c r="K3022" i="1"/>
  <c r="J3022" i="1"/>
  <c r="AJ3021" i="1"/>
  <c r="AI3021" i="1" s="1"/>
  <c r="AG3021" i="1"/>
  <c r="AC3021" i="1"/>
  <c r="X3021" i="1"/>
  <c r="Y3021" i="1" s="1"/>
  <c r="W3021" i="1"/>
  <c r="U3021" i="1"/>
  <c r="S3021" i="1"/>
  <c r="R3021" i="1"/>
  <c r="Q3021" i="1"/>
  <c r="P3021" i="1"/>
  <c r="O3021" i="1"/>
  <c r="N3021" i="1"/>
  <c r="M3021" i="1"/>
  <c r="L3021" i="1"/>
  <c r="K3021" i="1"/>
  <c r="J3021" i="1"/>
  <c r="AJ3020" i="1"/>
  <c r="AI3020" i="1" s="1"/>
  <c r="Z3020" i="1" s="1"/>
  <c r="AD3020" i="1" s="1"/>
  <c r="AE3020" i="1" s="1"/>
  <c r="AF3020" i="1" s="1"/>
  <c r="AG3020" i="1"/>
  <c r="AC3020" i="1"/>
  <c r="Y3020" i="1"/>
  <c r="X3020" i="1"/>
  <c r="W3020" i="1"/>
  <c r="U3020" i="1"/>
  <c r="S3020" i="1"/>
  <c r="R3020" i="1"/>
  <c r="Q3020" i="1"/>
  <c r="P3020" i="1"/>
  <c r="O3020" i="1"/>
  <c r="N3020" i="1"/>
  <c r="M3020" i="1"/>
  <c r="L3020" i="1"/>
  <c r="K3020" i="1"/>
  <c r="J3020" i="1"/>
  <c r="AJ3019" i="1"/>
  <c r="AI3019" i="1"/>
  <c r="AH3019" i="1" s="1"/>
  <c r="AG3019" i="1"/>
  <c r="AC3019" i="1"/>
  <c r="Y3019" i="1"/>
  <c r="X3019" i="1"/>
  <c r="W3019" i="1"/>
  <c r="U3019" i="1"/>
  <c r="S3019" i="1"/>
  <c r="R3019" i="1"/>
  <c r="Q3019" i="1"/>
  <c r="P3019" i="1"/>
  <c r="O3019" i="1"/>
  <c r="N3019" i="1"/>
  <c r="M3019" i="1"/>
  <c r="L3019" i="1"/>
  <c r="K3019" i="1"/>
  <c r="J3019" i="1"/>
  <c r="AJ3018" i="1"/>
  <c r="AI3018" i="1"/>
  <c r="AH3018" i="1"/>
  <c r="AG3018" i="1"/>
  <c r="AC3018" i="1"/>
  <c r="X3018" i="1"/>
  <c r="Y3018" i="1" s="1"/>
  <c r="W3018" i="1"/>
  <c r="U3018" i="1"/>
  <c r="S3018" i="1"/>
  <c r="R3018" i="1"/>
  <c r="Q3018" i="1"/>
  <c r="P3018" i="1"/>
  <c r="O3018" i="1"/>
  <c r="N3018" i="1"/>
  <c r="M3018" i="1"/>
  <c r="L3018" i="1"/>
  <c r="K3018" i="1"/>
  <c r="J3018" i="1"/>
  <c r="AJ3017" i="1"/>
  <c r="AI3017" i="1" s="1"/>
  <c r="AG3017" i="1"/>
  <c r="AH3017" i="1" s="1"/>
  <c r="AC3017" i="1"/>
  <c r="X3017" i="1"/>
  <c r="Y3017" i="1" s="1"/>
  <c r="W3017" i="1"/>
  <c r="U3017" i="1"/>
  <c r="S3017" i="1"/>
  <c r="R3017" i="1"/>
  <c r="Q3017" i="1"/>
  <c r="P3017" i="1"/>
  <c r="O3017" i="1"/>
  <c r="N3017" i="1"/>
  <c r="M3017" i="1"/>
  <c r="L3017" i="1"/>
  <c r="K3017" i="1"/>
  <c r="J3017" i="1"/>
  <c r="AJ3016" i="1"/>
  <c r="AI3016" i="1" s="1"/>
  <c r="Z3016" i="1" s="1"/>
  <c r="AD3016" i="1" s="1"/>
  <c r="AE3016" i="1" s="1"/>
  <c r="AF3016" i="1" s="1"/>
  <c r="AG3016" i="1"/>
  <c r="AH3016" i="1" s="1"/>
  <c r="AC3016" i="1"/>
  <c r="Y3016" i="1"/>
  <c r="X3016" i="1"/>
  <c r="U3016" i="1"/>
  <c r="S3016" i="1"/>
  <c r="R3016" i="1"/>
  <c r="Q3016" i="1"/>
  <c r="P3016" i="1"/>
  <c r="O3016" i="1"/>
  <c r="N3016" i="1"/>
  <c r="M3016" i="1"/>
  <c r="L3016" i="1"/>
  <c r="K3016" i="1"/>
  <c r="J3016" i="1"/>
  <c r="AJ3015" i="1"/>
  <c r="AI3015" i="1"/>
  <c r="AH3015" i="1"/>
  <c r="AG3015" i="1"/>
  <c r="AC3015" i="1"/>
  <c r="X3015" i="1"/>
  <c r="Y3015" i="1" s="1"/>
  <c r="U3015" i="1"/>
  <c r="S3015" i="1"/>
  <c r="R3015" i="1"/>
  <c r="Q3015" i="1"/>
  <c r="P3015" i="1"/>
  <c r="O3015" i="1"/>
  <c r="N3015" i="1"/>
  <c r="M3015" i="1"/>
  <c r="L3015" i="1"/>
  <c r="K3015" i="1"/>
  <c r="J3015" i="1"/>
  <c r="AJ3014" i="1"/>
  <c r="AI3014" i="1" s="1"/>
  <c r="Z3014" i="1" s="1"/>
  <c r="AD3014" i="1" s="1"/>
  <c r="AE3014" i="1" s="1"/>
  <c r="AF3014" i="1" s="1"/>
  <c r="AG3014" i="1"/>
  <c r="AC3014" i="1"/>
  <c r="Y3014" i="1"/>
  <c r="X3014" i="1"/>
  <c r="U3014" i="1"/>
  <c r="S3014" i="1"/>
  <c r="R3014" i="1"/>
  <c r="Q3014" i="1"/>
  <c r="P3014" i="1"/>
  <c r="O3014" i="1"/>
  <c r="N3014" i="1"/>
  <c r="M3014" i="1"/>
  <c r="L3014" i="1"/>
  <c r="K3014" i="1"/>
  <c r="J3014" i="1"/>
  <c r="AJ3013" i="1"/>
  <c r="AI3013" i="1"/>
  <c r="AH3013" i="1"/>
  <c r="AG3013" i="1"/>
  <c r="AC3013" i="1"/>
  <c r="X3013" i="1"/>
  <c r="Y3013" i="1" s="1"/>
  <c r="U3013" i="1"/>
  <c r="S3013" i="1"/>
  <c r="R3013" i="1"/>
  <c r="Q3013" i="1"/>
  <c r="P3013" i="1"/>
  <c r="O3013" i="1"/>
  <c r="N3013" i="1"/>
  <c r="M3013" i="1"/>
  <c r="L3013" i="1"/>
  <c r="K3013" i="1"/>
  <c r="J3013" i="1"/>
  <c r="AJ3012" i="1"/>
  <c r="AI3012" i="1" s="1"/>
  <c r="Z3012" i="1" s="1"/>
  <c r="AD3012" i="1" s="1"/>
  <c r="AE3012" i="1" s="1"/>
  <c r="AF3012" i="1" s="1"/>
  <c r="AG3012" i="1"/>
  <c r="AC3012" i="1"/>
  <c r="Y3012" i="1"/>
  <c r="X3012" i="1"/>
  <c r="W3012" i="1"/>
  <c r="U3012" i="1"/>
  <c r="S3012" i="1"/>
  <c r="R3012" i="1"/>
  <c r="Q3012" i="1"/>
  <c r="P3012" i="1"/>
  <c r="O3012" i="1"/>
  <c r="N3012" i="1"/>
  <c r="M3012" i="1"/>
  <c r="L3012" i="1"/>
  <c r="K3012" i="1"/>
  <c r="J3012" i="1"/>
  <c r="AJ3011" i="1"/>
  <c r="AI3011" i="1"/>
  <c r="AH3011" i="1" s="1"/>
  <c r="AG3011" i="1"/>
  <c r="AC3011" i="1"/>
  <c r="Y3011" i="1"/>
  <c r="X3011" i="1"/>
  <c r="U3011" i="1"/>
  <c r="S3011" i="1"/>
  <c r="R3011" i="1"/>
  <c r="Q3011" i="1"/>
  <c r="P3011" i="1"/>
  <c r="O3011" i="1"/>
  <c r="N3011" i="1"/>
  <c r="M3011" i="1"/>
  <c r="L3011" i="1"/>
  <c r="K3011" i="1"/>
  <c r="J3011" i="1"/>
  <c r="AJ3010" i="1"/>
  <c r="AI3010" i="1" s="1"/>
  <c r="AG3010" i="1"/>
  <c r="AH3010" i="1" s="1"/>
  <c r="AC3010" i="1"/>
  <c r="X3010" i="1"/>
  <c r="Y3010" i="1" s="1"/>
  <c r="U3010" i="1"/>
  <c r="S3010" i="1"/>
  <c r="R3010" i="1"/>
  <c r="Q3010" i="1"/>
  <c r="P3010" i="1"/>
  <c r="O3010" i="1"/>
  <c r="N3010" i="1"/>
  <c r="M3010" i="1"/>
  <c r="L3010" i="1"/>
  <c r="K3010" i="1"/>
  <c r="J3010" i="1"/>
  <c r="AJ3009" i="1"/>
  <c r="AI3009" i="1"/>
  <c r="AH3009" i="1" s="1"/>
  <c r="AG3009" i="1"/>
  <c r="AC3009" i="1"/>
  <c r="Y3009" i="1"/>
  <c r="X3009" i="1"/>
  <c r="U3009" i="1"/>
  <c r="S3009" i="1"/>
  <c r="R3009" i="1"/>
  <c r="Q3009" i="1"/>
  <c r="P3009" i="1"/>
  <c r="O3009" i="1"/>
  <c r="N3009" i="1"/>
  <c r="M3009" i="1"/>
  <c r="L3009" i="1"/>
  <c r="K3009" i="1"/>
  <c r="J3009" i="1"/>
  <c r="AJ3008" i="1"/>
  <c r="AI3008" i="1" s="1"/>
  <c r="AG3008" i="1"/>
  <c r="AH3008" i="1" s="1"/>
  <c r="AC3008" i="1"/>
  <c r="X3008" i="1"/>
  <c r="Y3008" i="1" s="1"/>
  <c r="U3008" i="1"/>
  <c r="S3008" i="1"/>
  <c r="R3008" i="1"/>
  <c r="Q3008" i="1"/>
  <c r="P3008" i="1"/>
  <c r="O3008" i="1"/>
  <c r="N3008" i="1"/>
  <c r="M3008" i="1"/>
  <c r="L3008" i="1"/>
  <c r="K3008" i="1"/>
  <c r="J3008" i="1"/>
  <c r="AJ3007" i="1"/>
  <c r="AI3007" i="1"/>
  <c r="AH3007" i="1" s="1"/>
  <c r="AG3007" i="1"/>
  <c r="AC3007" i="1"/>
  <c r="Y3007" i="1"/>
  <c r="X3007" i="1"/>
  <c r="U3007" i="1"/>
  <c r="S3007" i="1"/>
  <c r="R3007" i="1"/>
  <c r="Q3007" i="1"/>
  <c r="P3007" i="1"/>
  <c r="O3007" i="1"/>
  <c r="N3007" i="1"/>
  <c r="M3007" i="1"/>
  <c r="L3007" i="1"/>
  <c r="K3007" i="1"/>
  <c r="J3007" i="1"/>
  <c r="AJ3006" i="1"/>
  <c r="AI3006" i="1" s="1"/>
  <c r="AG3006" i="1"/>
  <c r="AH3006" i="1" s="1"/>
  <c r="AC3006" i="1"/>
  <c r="X3006" i="1"/>
  <c r="Y3006" i="1" s="1"/>
  <c r="U3006" i="1"/>
  <c r="S3006" i="1"/>
  <c r="R3006" i="1"/>
  <c r="Q3006" i="1"/>
  <c r="P3006" i="1"/>
  <c r="O3006" i="1"/>
  <c r="N3006" i="1"/>
  <c r="M3006" i="1"/>
  <c r="L3006" i="1"/>
  <c r="K3006" i="1"/>
  <c r="J3006" i="1"/>
  <c r="AJ3005" i="1"/>
  <c r="AI3005" i="1"/>
  <c r="AH3005" i="1" s="1"/>
  <c r="AG3005" i="1"/>
  <c r="AC3005" i="1"/>
  <c r="Y3005" i="1"/>
  <c r="X3005" i="1"/>
  <c r="W3005" i="1"/>
  <c r="U3005" i="1"/>
  <c r="S3005" i="1"/>
  <c r="R3005" i="1"/>
  <c r="Q3005" i="1"/>
  <c r="P3005" i="1"/>
  <c r="O3005" i="1"/>
  <c r="N3005" i="1"/>
  <c r="M3005" i="1"/>
  <c r="L3005" i="1"/>
  <c r="K3005" i="1"/>
  <c r="J3005" i="1"/>
  <c r="AJ3004" i="1"/>
  <c r="AI3004" i="1"/>
  <c r="AH3004" i="1"/>
  <c r="AG3004" i="1"/>
  <c r="AC3004" i="1"/>
  <c r="X3004" i="1"/>
  <c r="Y3004" i="1" s="1"/>
  <c r="U3004" i="1"/>
  <c r="S3004" i="1"/>
  <c r="R3004" i="1"/>
  <c r="Q3004" i="1"/>
  <c r="P3004" i="1"/>
  <c r="O3004" i="1"/>
  <c r="N3004" i="1"/>
  <c r="M3004" i="1"/>
  <c r="L3004" i="1"/>
  <c r="K3004" i="1"/>
  <c r="J3004" i="1"/>
  <c r="AJ3003" i="1"/>
  <c r="AI3003" i="1" s="1"/>
  <c r="Z3003" i="1" s="1"/>
  <c r="AD3003" i="1" s="1"/>
  <c r="AE3003" i="1" s="1"/>
  <c r="AF3003" i="1" s="1"/>
  <c r="AG3003" i="1"/>
  <c r="AC3003" i="1"/>
  <c r="Y3003" i="1"/>
  <c r="X3003" i="1"/>
  <c r="V3003" i="1"/>
  <c r="U3003" i="1"/>
  <c r="S3003" i="1"/>
  <c r="R3003" i="1"/>
  <c r="Q3003" i="1"/>
  <c r="P3003" i="1"/>
  <c r="O3003" i="1"/>
  <c r="N3003" i="1"/>
  <c r="M3003" i="1"/>
  <c r="L3003" i="1"/>
  <c r="K3003" i="1"/>
  <c r="J3003" i="1"/>
  <c r="AJ3002" i="1"/>
  <c r="AI3002" i="1"/>
  <c r="AH3002" i="1" s="1"/>
  <c r="AG3002" i="1"/>
  <c r="AC3002" i="1"/>
  <c r="Y3002" i="1"/>
  <c r="X3002" i="1"/>
  <c r="V3002" i="1"/>
  <c r="U3002" i="1"/>
  <c r="S3002" i="1"/>
  <c r="R3002" i="1"/>
  <c r="Q3002" i="1"/>
  <c r="P3002" i="1"/>
  <c r="O3002" i="1"/>
  <c r="N3002" i="1"/>
  <c r="M3002" i="1"/>
  <c r="L3002" i="1"/>
  <c r="K3002" i="1"/>
  <c r="J3002" i="1"/>
  <c r="AJ3001" i="1"/>
  <c r="AI3001" i="1"/>
  <c r="AH3001" i="1"/>
  <c r="AG3001" i="1"/>
  <c r="AC3001" i="1"/>
  <c r="X3001" i="1"/>
  <c r="Y3001" i="1" s="1"/>
  <c r="U3001" i="1"/>
  <c r="S3001" i="1"/>
  <c r="R3001" i="1"/>
  <c r="Q3001" i="1"/>
  <c r="P3001" i="1"/>
  <c r="O3001" i="1"/>
  <c r="N3001" i="1"/>
  <c r="M3001" i="1"/>
  <c r="L3001" i="1"/>
  <c r="K3001" i="1"/>
  <c r="J3001" i="1"/>
  <c r="AJ3000" i="1"/>
  <c r="AI3000" i="1" s="1"/>
  <c r="Z3000" i="1" s="1"/>
  <c r="AD3000" i="1" s="1"/>
  <c r="AE3000" i="1" s="1"/>
  <c r="AF3000" i="1" s="1"/>
  <c r="AG3000" i="1"/>
  <c r="AC3000" i="1"/>
  <c r="Y3000" i="1"/>
  <c r="X3000" i="1"/>
  <c r="W3000" i="1"/>
  <c r="U3000" i="1"/>
  <c r="S3000" i="1"/>
  <c r="R3000" i="1"/>
  <c r="Q3000" i="1"/>
  <c r="P3000" i="1"/>
  <c r="O3000" i="1"/>
  <c r="N3000" i="1"/>
  <c r="M3000" i="1"/>
  <c r="L3000" i="1"/>
  <c r="K3000" i="1"/>
  <c r="J3000" i="1"/>
  <c r="AJ2999" i="1"/>
  <c r="AI2999" i="1"/>
  <c r="AH2999" i="1" s="1"/>
  <c r="AG2999" i="1"/>
  <c r="AC2999" i="1"/>
  <c r="Y2999" i="1"/>
  <c r="X2999" i="1"/>
  <c r="U2999" i="1"/>
  <c r="S2999" i="1"/>
  <c r="R2999" i="1"/>
  <c r="Q2999" i="1"/>
  <c r="P2999" i="1"/>
  <c r="O2999" i="1"/>
  <c r="N2999" i="1"/>
  <c r="M2999" i="1"/>
  <c r="L2999" i="1"/>
  <c r="K2999" i="1"/>
  <c r="J2999" i="1"/>
  <c r="AJ2998" i="1"/>
  <c r="AI2998" i="1" s="1"/>
  <c r="Z2998" i="1" s="1"/>
  <c r="AD2998" i="1" s="1"/>
  <c r="AG2998" i="1"/>
  <c r="AH2998" i="1" s="1"/>
  <c r="AC2998" i="1"/>
  <c r="AE2998" i="1" s="1"/>
  <c r="AF2998" i="1" s="1"/>
  <c r="X2998" i="1"/>
  <c r="Y2998" i="1" s="1"/>
  <c r="U2998" i="1"/>
  <c r="S2998" i="1"/>
  <c r="R2998" i="1"/>
  <c r="Q2998" i="1"/>
  <c r="P2998" i="1"/>
  <c r="O2998" i="1"/>
  <c r="N2998" i="1"/>
  <c r="M2998" i="1"/>
  <c r="L2998" i="1"/>
  <c r="K2998" i="1"/>
  <c r="J2998" i="1"/>
  <c r="AJ2997" i="1"/>
  <c r="AI2997" i="1"/>
  <c r="AH2997" i="1" s="1"/>
  <c r="AG2997" i="1"/>
  <c r="AC2997" i="1"/>
  <c r="Y2997" i="1"/>
  <c r="X2997" i="1"/>
  <c r="U2997" i="1"/>
  <c r="S2997" i="1"/>
  <c r="R2997" i="1"/>
  <c r="Q2997" i="1"/>
  <c r="P2997" i="1"/>
  <c r="O2997" i="1"/>
  <c r="N2997" i="1"/>
  <c r="M2997" i="1"/>
  <c r="L2997" i="1"/>
  <c r="K2997" i="1"/>
  <c r="J2997" i="1"/>
  <c r="AJ2996" i="1"/>
  <c r="AI2996" i="1" s="1"/>
  <c r="Z2996" i="1" s="1"/>
  <c r="AD2996" i="1" s="1"/>
  <c r="AG2996" i="1"/>
  <c r="AH2996" i="1" s="1"/>
  <c r="AC2996" i="1"/>
  <c r="AE2996" i="1" s="1"/>
  <c r="AF2996" i="1" s="1"/>
  <c r="X2996" i="1"/>
  <c r="Y2996" i="1" s="1"/>
  <c r="U2996" i="1"/>
  <c r="S2996" i="1"/>
  <c r="R2996" i="1"/>
  <c r="Q2996" i="1"/>
  <c r="P2996" i="1"/>
  <c r="O2996" i="1"/>
  <c r="N2996" i="1"/>
  <c r="M2996" i="1"/>
  <c r="L2996" i="1"/>
  <c r="K2996" i="1"/>
  <c r="J2996" i="1"/>
  <c r="AJ2995" i="1"/>
  <c r="AI2995" i="1"/>
  <c r="AH2995" i="1" s="1"/>
  <c r="AG2995" i="1"/>
  <c r="AC2995" i="1"/>
  <c r="Y2995" i="1"/>
  <c r="X2995" i="1"/>
  <c r="U2995" i="1"/>
  <c r="S2995" i="1"/>
  <c r="R2995" i="1"/>
  <c r="Q2995" i="1"/>
  <c r="P2995" i="1"/>
  <c r="O2995" i="1"/>
  <c r="N2995" i="1"/>
  <c r="M2995" i="1"/>
  <c r="L2995" i="1"/>
  <c r="K2995" i="1"/>
  <c r="J2995" i="1"/>
  <c r="AJ2994" i="1"/>
  <c r="AI2994" i="1" s="1"/>
  <c r="Z2994" i="1" s="1"/>
  <c r="AD2994" i="1" s="1"/>
  <c r="AG2994" i="1"/>
  <c r="AH2994" i="1" s="1"/>
  <c r="AC2994" i="1"/>
  <c r="AE2994" i="1" s="1"/>
  <c r="AF2994" i="1" s="1"/>
  <c r="X2994" i="1"/>
  <c r="Y2994" i="1" s="1"/>
  <c r="U2994" i="1"/>
  <c r="S2994" i="1"/>
  <c r="R2994" i="1"/>
  <c r="Q2994" i="1"/>
  <c r="P2994" i="1"/>
  <c r="O2994" i="1"/>
  <c r="N2994" i="1"/>
  <c r="M2994" i="1"/>
  <c r="L2994" i="1"/>
  <c r="K2994" i="1"/>
  <c r="J2994" i="1"/>
  <c r="AJ2993" i="1"/>
  <c r="AI2993" i="1"/>
  <c r="AH2993" i="1" s="1"/>
  <c r="AG2993" i="1"/>
  <c r="AC2993" i="1"/>
  <c r="Y2993" i="1"/>
  <c r="X2993" i="1"/>
  <c r="U2993" i="1"/>
  <c r="S2993" i="1"/>
  <c r="R2993" i="1"/>
  <c r="Q2993" i="1"/>
  <c r="P2993" i="1"/>
  <c r="O2993" i="1"/>
  <c r="N2993" i="1"/>
  <c r="M2993" i="1"/>
  <c r="L2993" i="1"/>
  <c r="K2993" i="1"/>
  <c r="J2993" i="1"/>
  <c r="AJ2992" i="1"/>
  <c r="AI2992" i="1" s="1"/>
  <c r="Z2992" i="1" s="1"/>
  <c r="AD2992" i="1" s="1"/>
  <c r="AG2992" i="1"/>
  <c r="AH2992" i="1" s="1"/>
  <c r="AC2992" i="1"/>
  <c r="AE2992" i="1" s="1"/>
  <c r="AF2992" i="1" s="1"/>
  <c r="X2992" i="1"/>
  <c r="Y2992" i="1" s="1"/>
  <c r="U2992" i="1"/>
  <c r="S2992" i="1"/>
  <c r="R2992" i="1"/>
  <c r="Q2992" i="1"/>
  <c r="P2992" i="1"/>
  <c r="O2992" i="1"/>
  <c r="N2992" i="1"/>
  <c r="M2992" i="1"/>
  <c r="L2992" i="1"/>
  <c r="K2992" i="1"/>
  <c r="J2992" i="1"/>
  <c r="AJ2991" i="1"/>
  <c r="AI2991" i="1"/>
  <c r="AH2991" i="1" s="1"/>
  <c r="AG2991" i="1"/>
  <c r="AC2991" i="1"/>
  <c r="Y2991" i="1"/>
  <c r="X2991" i="1"/>
  <c r="W2991" i="1"/>
  <c r="U2991" i="1"/>
  <c r="S2991" i="1"/>
  <c r="R2991" i="1"/>
  <c r="Q2991" i="1"/>
  <c r="P2991" i="1"/>
  <c r="O2991" i="1"/>
  <c r="N2991" i="1"/>
  <c r="M2991" i="1"/>
  <c r="L2991" i="1"/>
  <c r="K2991" i="1"/>
  <c r="J2991" i="1"/>
  <c r="AJ2990" i="1"/>
  <c r="AI2990" i="1"/>
  <c r="AH2990" i="1"/>
  <c r="AG2990" i="1"/>
  <c r="AC2990" i="1"/>
  <c r="X2990" i="1"/>
  <c r="Y2990" i="1" s="1"/>
  <c r="W2990" i="1"/>
  <c r="U2990" i="1"/>
  <c r="S2990" i="1"/>
  <c r="R2990" i="1"/>
  <c r="Q2990" i="1"/>
  <c r="P2990" i="1"/>
  <c r="O2990" i="1"/>
  <c r="N2990" i="1"/>
  <c r="M2990" i="1"/>
  <c r="L2990" i="1"/>
  <c r="K2990" i="1"/>
  <c r="J2990" i="1"/>
  <c r="AJ2989" i="1"/>
  <c r="AI2989" i="1" s="1"/>
  <c r="AG2989" i="1"/>
  <c r="AH2989" i="1" s="1"/>
  <c r="AC2989" i="1"/>
  <c r="X2989" i="1"/>
  <c r="Y2989" i="1" s="1"/>
  <c r="U2989" i="1"/>
  <c r="S2989" i="1"/>
  <c r="R2989" i="1"/>
  <c r="Q2989" i="1"/>
  <c r="P2989" i="1"/>
  <c r="O2989" i="1"/>
  <c r="N2989" i="1"/>
  <c r="M2989" i="1"/>
  <c r="L2989" i="1"/>
  <c r="K2989" i="1"/>
  <c r="J2989" i="1"/>
  <c r="AJ2988" i="1"/>
  <c r="AI2988" i="1"/>
  <c r="AH2988" i="1" s="1"/>
  <c r="AG2988" i="1"/>
  <c r="AC2988" i="1"/>
  <c r="Y2988" i="1"/>
  <c r="X2988" i="1"/>
  <c r="U2988" i="1"/>
  <c r="S2988" i="1"/>
  <c r="R2988" i="1"/>
  <c r="Q2988" i="1"/>
  <c r="P2988" i="1"/>
  <c r="O2988" i="1"/>
  <c r="N2988" i="1"/>
  <c r="M2988" i="1"/>
  <c r="L2988" i="1"/>
  <c r="K2988" i="1"/>
  <c r="J2988" i="1"/>
  <c r="AJ2987" i="1"/>
  <c r="AI2987" i="1" s="1"/>
  <c r="AG2987" i="1"/>
  <c r="AH2987" i="1" s="1"/>
  <c r="AC2987" i="1"/>
  <c r="X2987" i="1"/>
  <c r="Y2987" i="1" s="1"/>
  <c r="U2987" i="1"/>
  <c r="S2987" i="1"/>
  <c r="R2987" i="1"/>
  <c r="Q2987" i="1"/>
  <c r="P2987" i="1"/>
  <c r="O2987" i="1"/>
  <c r="N2987" i="1"/>
  <c r="M2987" i="1"/>
  <c r="L2987" i="1"/>
  <c r="K2987" i="1"/>
  <c r="J2987" i="1"/>
  <c r="AJ2986" i="1"/>
  <c r="AI2986" i="1"/>
  <c r="AH2986" i="1" s="1"/>
  <c r="AG2986" i="1"/>
  <c r="AC2986" i="1"/>
  <c r="Y2986" i="1"/>
  <c r="X2986" i="1"/>
  <c r="W2986" i="1"/>
  <c r="U2986" i="1"/>
  <c r="S2986" i="1"/>
  <c r="R2986" i="1"/>
  <c r="Q2986" i="1"/>
  <c r="P2986" i="1"/>
  <c r="O2986" i="1"/>
  <c r="N2986" i="1"/>
  <c r="M2986" i="1"/>
  <c r="L2986" i="1"/>
  <c r="K2986" i="1"/>
  <c r="J2986" i="1"/>
  <c r="AJ2985" i="1"/>
  <c r="AI2985" i="1"/>
  <c r="AH2985" i="1"/>
  <c r="AG2985" i="1"/>
  <c r="AC2985" i="1"/>
  <c r="X2985" i="1"/>
  <c r="Y2985" i="1" s="1"/>
  <c r="U2985" i="1"/>
  <c r="S2985" i="1"/>
  <c r="R2985" i="1"/>
  <c r="Q2985" i="1"/>
  <c r="P2985" i="1"/>
  <c r="O2985" i="1"/>
  <c r="N2985" i="1"/>
  <c r="M2985" i="1"/>
  <c r="L2985" i="1"/>
  <c r="K2985" i="1"/>
  <c r="J2985" i="1"/>
  <c r="AJ2984" i="1"/>
  <c r="AI2984" i="1" s="1"/>
  <c r="Z2984" i="1" s="1"/>
  <c r="AD2984" i="1" s="1"/>
  <c r="AE2984" i="1" s="1"/>
  <c r="AF2984" i="1" s="1"/>
  <c r="AG2984" i="1"/>
  <c r="AH2984" i="1" s="1"/>
  <c r="AC2984" i="1"/>
  <c r="Y2984" i="1"/>
  <c r="X2984" i="1"/>
  <c r="U2984" i="1"/>
  <c r="S2984" i="1"/>
  <c r="R2984" i="1"/>
  <c r="Q2984" i="1"/>
  <c r="P2984" i="1"/>
  <c r="O2984" i="1"/>
  <c r="N2984" i="1"/>
  <c r="M2984" i="1"/>
  <c r="L2984" i="1"/>
  <c r="K2984" i="1"/>
  <c r="J2984" i="1"/>
  <c r="AJ2983" i="1"/>
  <c r="AI2983" i="1"/>
  <c r="AH2983" i="1"/>
  <c r="AG2983" i="1"/>
  <c r="AC2983" i="1"/>
  <c r="X2983" i="1"/>
  <c r="Y2983" i="1" s="1"/>
  <c r="U2983" i="1"/>
  <c r="S2983" i="1"/>
  <c r="R2983" i="1"/>
  <c r="Q2983" i="1"/>
  <c r="P2983" i="1"/>
  <c r="O2983" i="1"/>
  <c r="N2983" i="1"/>
  <c r="M2983" i="1"/>
  <c r="L2983" i="1"/>
  <c r="K2983" i="1"/>
  <c r="J2983" i="1"/>
  <c r="AJ2982" i="1"/>
  <c r="AI2982" i="1" s="1"/>
  <c r="Z2982" i="1" s="1"/>
  <c r="AD2982" i="1" s="1"/>
  <c r="AE2982" i="1" s="1"/>
  <c r="AF2982" i="1" s="1"/>
  <c r="AG2982" i="1"/>
  <c r="AC2982" i="1"/>
  <c r="Y2982" i="1"/>
  <c r="X2982" i="1"/>
  <c r="U2982" i="1"/>
  <c r="S2982" i="1"/>
  <c r="R2982" i="1"/>
  <c r="Q2982" i="1"/>
  <c r="P2982" i="1"/>
  <c r="O2982" i="1"/>
  <c r="N2982" i="1"/>
  <c r="M2982" i="1"/>
  <c r="L2982" i="1"/>
  <c r="K2982" i="1"/>
  <c r="J2982" i="1"/>
  <c r="AJ2981" i="1"/>
  <c r="AI2981" i="1"/>
  <c r="AH2981" i="1"/>
  <c r="AG2981" i="1"/>
  <c r="AC2981" i="1"/>
  <c r="X2981" i="1"/>
  <c r="Y2981" i="1" s="1"/>
  <c r="U2981" i="1"/>
  <c r="S2981" i="1"/>
  <c r="R2981" i="1"/>
  <c r="Q2981" i="1"/>
  <c r="P2981" i="1"/>
  <c r="O2981" i="1"/>
  <c r="N2981" i="1"/>
  <c r="M2981" i="1"/>
  <c r="L2981" i="1"/>
  <c r="K2981" i="1"/>
  <c r="J2981" i="1"/>
  <c r="AJ2980" i="1"/>
  <c r="AI2980" i="1" s="1"/>
  <c r="Z2980" i="1" s="1"/>
  <c r="AD2980" i="1" s="1"/>
  <c r="AE2980" i="1" s="1"/>
  <c r="AF2980" i="1" s="1"/>
  <c r="AG2980" i="1"/>
  <c r="AH2980" i="1" s="1"/>
  <c r="AC2980" i="1"/>
  <c r="Y2980" i="1"/>
  <c r="X2980" i="1"/>
  <c r="W2980" i="1"/>
  <c r="U2980" i="1"/>
  <c r="S2980" i="1"/>
  <c r="R2980" i="1"/>
  <c r="Q2980" i="1"/>
  <c r="P2980" i="1"/>
  <c r="O2980" i="1"/>
  <c r="N2980" i="1"/>
  <c r="M2980" i="1"/>
  <c r="L2980" i="1"/>
  <c r="K2980" i="1"/>
  <c r="J2980" i="1"/>
  <c r="AJ2979" i="1"/>
  <c r="AI2979" i="1"/>
  <c r="AH2979" i="1" s="1"/>
  <c r="AG2979" i="1"/>
  <c r="AC2979" i="1"/>
  <c r="Y2979" i="1"/>
  <c r="X2979" i="1"/>
  <c r="W2979" i="1"/>
  <c r="U2979" i="1"/>
  <c r="S2979" i="1"/>
  <c r="R2979" i="1"/>
  <c r="Q2979" i="1"/>
  <c r="P2979" i="1"/>
  <c r="O2979" i="1"/>
  <c r="N2979" i="1"/>
  <c r="M2979" i="1"/>
  <c r="L2979" i="1"/>
  <c r="K2979" i="1"/>
  <c r="J2979" i="1"/>
  <c r="AJ2978" i="1"/>
  <c r="AI2978" i="1"/>
  <c r="AH2978" i="1"/>
  <c r="AG2978" i="1"/>
  <c r="AC2978" i="1"/>
  <c r="X2978" i="1"/>
  <c r="Y2978" i="1" s="1"/>
  <c r="U2978" i="1"/>
  <c r="S2978" i="1"/>
  <c r="R2978" i="1"/>
  <c r="Q2978" i="1"/>
  <c r="P2978" i="1"/>
  <c r="O2978" i="1"/>
  <c r="N2978" i="1"/>
  <c r="M2978" i="1"/>
  <c r="L2978" i="1"/>
  <c r="K2978" i="1"/>
  <c r="J2978" i="1"/>
  <c r="AJ2977" i="1"/>
  <c r="AI2977" i="1" s="1"/>
  <c r="Z2977" i="1" s="1"/>
  <c r="AD2977" i="1" s="1"/>
  <c r="AE2977" i="1" s="1"/>
  <c r="AF2977" i="1" s="1"/>
  <c r="AG2977" i="1"/>
  <c r="AH2977" i="1" s="1"/>
  <c r="AC2977" i="1"/>
  <c r="Y2977" i="1"/>
  <c r="X2977" i="1"/>
  <c r="W2977" i="1"/>
  <c r="U2977" i="1"/>
  <c r="S2977" i="1"/>
  <c r="R2977" i="1"/>
  <c r="Q2977" i="1"/>
  <c r="P2977" i="1"/>
  <c r="O2977" i="1"/>
  <c r="N2977" i="1"/>
  <c r="M2977" i="1"/>
  <c r="L2977" i="1"/>
  <c r="K2977" i="1"/>
  <c r="J2977" i="1"/>
  <c r="AJ2976" i="1"/>
  <c r="AI2976" i="1"/>
  <c r="AH2976" i="1" s="1"/>
  <c r="AG2976" i="1"/>
  <c r="AC2976" i="1"/>
  <c r="Y2976" i="1"/>
  <c r="X2976" i="1"/>
  <c r="W2976" i="1"/>
  <c r="U2976" i="1"/>
  <c r="S2976" i="1"/>
  <c r="R2976" i="1"/>
  <c r="Q2976" i="1"/>
  <c r="P2976" i="1"/>
  <c r="O2976" i="1"/>
  <c r="N2976" i="1"/>
  <c r="M2976" i="1"/>
  <c r="L2976" i="1"/>
  <c r="K2976" i="1"/>
  <c r="J2976" i="1"/>
  <c r="AJ2975" i="1"/>
  <c r="AI2975" i="1"/>
  <c r="AH2975" i="1"/>
  <c r="AG2975" i="1"/>
  <c r="AC2975" i="1"/>
  <c r="X2975" i="1"/>
  <c r="Y2975" i="1" s="1"/>
  <c r="W2975" i="1"/>
  <c r="U2975" i="1"/>
  <c r="S2975" i="1"/>
  <c r="R2975" i="1"/>
  <c r="Q2975" i="1"/>
  <c r="P2975" i="1"/>
  <c r="O2975" i="1"/>
  <c r="N2975" i="1"/>
  <c r="M2975" i="1"/>
  <c r="L2975" i="1"/>
  <c r="K2975" i="1"/>
  <c r="J2975" i="1"/>
  <c r="AJ2974" i="1"/>
  <c r="AI2974" i="1" s="1"/>
  <c r="Z2974" i="1" s="1"/>
  <c r="AD2974" i="1" s="1"/>
  <c r="AG2974" i="1"/>
  <c r="AH2974" i="1" s="1"/>
  <c r="AC2974" i="1"/>
  <c r="AE2974" i="1" s="1"/>
  <c r="AF2974" i="1" s="1"/>
  <c r="X2974" i="1"/>
  <c r="Y2974" i="1" s="1"/>
  <c r="W2974" i="1"/>
  <c r="U2974" i="1"/>
  <c r="S2974" i="1"/>
  <c r="R2974" i="1"/>
  <c r="Q2974" i="1"/>
  <c r="P2974" i="1"/>
  <c r="O2974" i="1"/>
  <c r="N2974" i="1"/>
  <c r="M2974" i="1"/>
  <c r="L2974" i="1"/>
  <c r="K2974" i="1"/>
  <c r="J2974" i="1"/>
  <c r="AJ2973" i="1"/>
  <c r="AI2973" i="1" s="1"/>
  <c r="Z2973" i="1" s="1"/>
  <c r="AD2973" i="1" s="1"/>
  <c r="AE2973" i="1" s="1"/>
  <c r="AF2973" i="1" s="1"/>
  <c r="AG2973" i="1"/>
  <c r="AH2973" i="1" s="1"/>
  <c r="AC2973" i="1"/>
  <c r="Y2973" i="1"/>
  <c r="X2973" i="1"/>
  <c r="U2973" i="1"/>
  <c r="S2973" i="1"/>
  <c r="R2973" i="1"/>
  <c r="Q2973" i="1"/>
  <c r="P2973" i="1"/>
  <c r="O2973" i="1"/>
  <c r="N2973" i="1"/>
  <c r="M2973" i="1"/>
  <c r="L2973" i="1"/>
  <c r="K2973" i="1"/>
  <c r="J2973" i="1"/>
  <c r="AJ2972" i="1"/>
  <c r="AI2972" i="1"/>
  <c r="AH2972" i="1"/>
  <c r="AG2972" i="1"/>
  <c r="AC2972" i="1"/>
  <c r="X2972" i="1"/>
  <c r="Y2972" i="1" s="1"/>
  <c r="U2972" i="1"/>
  <c r="S2972" i="1"/>
  <c r="R2972" i="1"/>
  <c r="Q2972" i="1"/>
  <c r="P2972" i="1"/>
  <c r="O2972" i="1"/>
  <c r="N2972" i="1"/>
  <c r="M2972" i="1"/>
  <c r="L2972" i="1"/>
  <c r="K2972" i="1"/>
  <c r="J2972" i="1"/>
  <c r="AJ2971" i="1"/>
  <c r="AI2971" i="1" s="1"/>
  <c r="Z2971" i="1" s="1"/>
  <c r="AD2971" i="1" s="1"/>
  <c r="AE2971" i="1" s="1"/>
  <c r="AF2971" i="1" s="1"/>
  <c r="AG2971" i="1"/>
  <c r="AH2971" i="1" s="1"/>
  <c r="AC2971" i="1"/>
  <c r="Y2971" i="1"/>
  <c r="X2971" i="1"/>
  <c r="U2971" i="1"/>
  <c r="S2971" i="1"/>
  <c r="R2971" i="1"/>
  <c r="Q2971" i="1"/>
  <c r="P2971" i="1"/>
  <c r="O2971" i="1"/>
  <c r="N2971" i="1"/>
  <c r="M2971" i="1"/>
  <c r="L2971" i="1"/>
  <c r="K2971" i="1"/>
  <c r="J2971" i="1"/>
  <c r="AJ2970" i="1"/>
  <c r="AI2970" i="1"/>
  <c r="AH2970" i="1"/>
  <c r="AG2970" i="1"/>
  <c r="AC2970" i="1"/>
  <c r="X2970" i="1"/>
  <c r="Y2970" i="1" s="1"/>
  <c r="U2970" i="1"/>
  <c r="S2970" i="1"/>
  <c r="R2970" i="1"/>
  <c r="Q2970" i="1"/>
  <c r="P2970" i="1"/>
  <c r="O2970" i="1"/>
  <c r="N2970" i="1"/>
  <c r="M2970" i="1"/>
  <c r="L2970" i="1"/>
  <c r="K2970" i="1"/>
  <c r="J2970" i="1"/>
  <c r="AJ2969" i="1"/>
  <c r="AI2969" i="1" s="1"/>
  <c r="Z2969" i="1" s="1"/>
  <c r="AD2969" i="1" s="1"/>
  <c r="AE2969" i="1" s="1"/>
  <c r="AF2969" i="1" s="1"/>
  <c r="AG2969" i="1"/>
  <c r="AC2969" i="1"/>
  <c r="Y2969" i="1"/>
  <c r="X2969" i="1"/>
  <c r="U2969" i="1"/>
  <c r="S2969" i="1"/>
  <c r="R2969" i="1"/>
  <c r="Q2969" i="1"/>
  <c r="P2969" i="1"/>
  <c r="O2969" i="1"/>
  <c r="N2969" i="1"/>
  <c r="M2969" i="1"/>
  <c r="L2969" i="1"/>
  <c r="K2969" i="1"/>
  <c r="J2969" i="1"/>
  <c r="AJ2968" i="1"/>
  <c r="AI2968" i="1"/>
  <c r="AH2968" i="1"/>
  <c r="AG2968" i="1"/>
  <c r="AC2968" i="1"/>
  <c r="X2968" i="1"/>
  <c r="Y2968" i="1" s="1"/>
  <c r="U2968" i="1"/>
  <c r="S2968" i="1"/>
  <c r="R2968" i="1"/>
  <c r="Q2968" i="1"/>
  <c r="P2968" i="1"/>
  <c r="O2968" i="1"/>
  <c r="N2968" i="1"/>
  <c r="M2968" i="1"/>
  <c r="L2968" i="1"/>
  <c r="K2968" i="1"/>
  <c r="J2968" i="1"/>
  <c r="AJ2967" i="1"/>
  <c r="AI2967" i="1" s="1"/>
  <c r="Z2967" i="1" s="1"/>
  <c r="AD2967" i="1" s="1"/>
  <c r="AE2967" i="1" s="1"/>
  <c r="AF2967" i="1" s="1"/>
  <c r="AG2967" i="1"/>
  <c r="AH2967" i="1" s="1"/>
  <c r="AC2967" i="1"/>
  <c r="Y2967" i="1"/>
  <c r="X2967" i="1"/>
  <c r="W2967" i="1"/>
  <c r="U2967" i="1"/>
  <c r="S2967" i="1"/>
  <c r="R2967" i="1"/>
  <c r="Q2967" i="1"/>
  <c r="P2967" i="1"/>
  <c r="O2967" i="1"/>
  <c r="N2967" i="1"/>
  <c r="M2967" i="1"/>
  <c r="L2967" i="1"/>
  <c r="K2967" i="1"/>
  <c r="J2967" i="1"/>
  <c r="AJ2966" i="1"/>
  <c r="AI2966" i="1"/>
  <c r="AH2966" i="1" s="1"/>
  <c r="AG2966" i="1"/>
  <c r="AC2966" i="1"/>
  <c r="Y2966" i="1"/>
  <c r="X2966" i="1"/>
  <c r="W2966" i="1"/>
  <c r="U2966" i="1"/>
  <c r="S2966" i="1"/>
  <c r="R2966" i="1"/>
  <c r="Q2966" i="1"/>
  <c r="P2966" i="1"/>
  <c r="O2966" i="1"/>
  <c r="N2966" i="1"/>
  <c r="M2966" i="1"/>
  <c r="L2966" i="1"/>
  <c r="K2966" i="1"/>
  <c r="J2966" i="1"/>
  <c r="AJ2965" i="1"/>
  <c r="AI2965" i="1"/>
  <c r="AH2965" i="1"/>
  <c r="AG2965" i="1"/>
  <c r="AC2965" i="1"/>
  <c r="X2965" i="1"/>
  <c r="Y2965" i="1" s="1"/>
  <c r="W2965" i="1"/>
  <c r="U2965" i="1"/>
  <c r="S2965" i="1"/>
  <c r="R2965" i="1"/>
  <c r="Q2965" i="1"/>
  <c r="P2965" i="1"/>
  <c r="O2965" i="1"/>
  <c r="N2965" i="1"/>
  <c r="M2965" i="1"/>
  <c r="L2965" i="1"/>
  <c r="K2965" i="1"/>
  <c r="J2965" i="1"/>
  <c r="AJ2964" i="1"/>
  <c r="AI2964" i="1" s="1"/>
  <c r="AG2964" i="1"/>
  <c r="AH2964" i="1" s="1"/>
  <c r="AC2964" i="1"/>
  <c r="X2964" i="1"/>
  <c r="Y2964" i="1" s="1"/>
  <c r="U2964" i="1"/>
  <c r="S2964" i="1"/>
  <c r="R2964" i="1"/>
  <c r="Q2964" i="1"/>
  <c r="P2964" i="1"/>
  <c r="O2964" i="1"/>
  <c r="N2964" i="1"/>
  <c r="M2964" i="1"/>
  <c r="L2964" i="1"/>
  <c r="K2964" i="1"/>
  <c r="J2964" i="1"/>
  <c r="AJ2963" i="1"/>
  <c r="AI2963" i="1"/>
  <c r="AH2963" i="1" s="1"/>
  <c r="AG2963" i="1"/>
  <c r="AC2963" i="1"/>
  <c r="Y2963" i="1"/>
  <c r="X2963" i="1"/>
  <c r="U2963" i="1"/>
  <c r="S2963" i="1"/>
  <c r="R2963" i="1"/>
  <c r="Q2963" i="1"/>
  <c r="P2963" i="1"/>
  <c r="O2963" i="1"/>
  <c r="N2963" i="1"/>
  <c r="M2963" i="1"/>
  <c r="L2963" i="1"/>
  <c r="K2963" i="1"/>
  <c r="J2963" i="1"/>
  <c r="AJ2962" i="1"/>
  <c r="AI2962" i="1" s="1"/>
  <c r="Z2962" i="1" s="1"/>
  <c r="AD2962" i="1" s="1"/>
  <c r="AG2962" i="1"/>
  <c r="AH2962" i="1" s="1"/>
  <c r="AC2962" i="1"/>
  <c r="AE2962" i="1" s="1"/>
  <c r="AF2962" i="1" s="1"/>
  <c r="X2962" i="1"/>
  <c r="Y2962" i="1" s="1"/>
  <c r="U2962" i="1"/>
  <c r="S2962" i="1"/>
  <c r="R2962" i="1"/>
  <c r="Q2962" i="1"/>
  <c r="P2962" i="1"/>
  <c r="O2962" i="1"/>
  <c r="N2962" i="1"/>
  <c r="M2962" i="1"/>
  <c r="L2962" i="1"/>
  <c r="K2962" i="1"/>
  <c r="J2962" i="1"/>
  <c r="AJ2961" i="1"/>
  <c r="AI2961" i="1"/>
  <c r="AH2961" i="1" s="1"/>
  <c r="AG2961" i="1"/>
  <c r="AC2961" i="1"/>
  <c r="Y2961" i="1"/>
  <c r="X2961" i="1"/>
  <c r="W2961" i="1"/>
  <c r="U2961" i="1"/>
  <c r="S2961" i="1"/>
  <c r="R2961" i="1"/>
  <c r="Q2961" i="1"/>
  <c r="P2961" i="1"/>
  <c r="O2961" i="1"/>
  <c r="N2961" i="1"/>
  <c r="M2961" i="1"/>
  <c r="L2961" i="1"/>
  <c r="K2961" i="1"/>
  <c r="J2961" i="1"/>
  <c r="AJ2960" i="1"/>
  <c r="AI2960" i="1"/>
  <c r="AH2960" i="1"/>
  <c r="AG2960" i="1"/>
  <c r="AC2960" i="1"/>
  <c r="X2960" i="1"/>
  <c r="Y2960" i="1" s="1"/>
  <c r="W2960" i="1"/>
  <c r="U2960" i="1"/>
  <c r="S2960" i="1"/>
  <c r="R2960" i="1"/>
  <c r="Q2960" i="1"/>
  <c r="P2960" i="1"/>
  <c r="O2960" i="1"/>
  <c r="N2960" i="1"/>
  <c r="M2960" i="1"/>
  <c r="L2960" i="1"/>
  <c r="K2960" i="1"/>
  <c r="J2960" i="1"/>
  <c r="AJ2959" i="1"/>
  <c r="AI2959" i="1" s="1"/>
  <c r="AG2959" i="1"/>
  <c r="AH2959" i="1" s="1"/>
  <c r="AC2959" i="1"/>
  <c r="X2959" i="1"/>
  <c r="Y2959" i="1" s="1"/>
  <c r="W2959" i="1"/>
  <c r="U2959" i="1"/>
  <c r="S2959" i="1"/>
  <c r="R2959" i="1"/>
  <c r="Q2959" i="1"/>
  <c r="P2959" i="1"/>
  <c r="O2959" i="1"/>
  <c r="N2959" i="1"/>
  <c r="M2959" i="1"/>
  <c r="L2959" i="1"/>
  <c r="K2959" i="1"/>
  <c r="J2959" i="1"/>
  <c r="AJ2958" i="1"/>
  <c r="AI2958" i="1" s="1"/>
  <c r="Z2958" i="1" s="1"/>
  <c r="AD2958" i="1" s="1"/>
  <c r="AE2958" i="1" s="1"/>
  <c r="AF2958" i="1" s="1"/>
  <c r="AG2958" i="1"/>
  <c r="AH2958" i="1" s="1"/>
  <c r="AC2958" i="1"/>
  <c r="Y2958" i="1"/>
  <c r="X2958" i="1"/>
  <c r="W2958" i="1"/>
  <c r="U2958" i="1"/>
  <c r="S2958" i="1"/>
  <c r="R2958" i="1"/>
  <c r="Q2958" i="1"/>
  <c r="P2958" i="1"/>
  <c r="O2958" i="1"/>
  <c r="N2958" i="1"/>
  <c r="M2958" i="1"/>
  <c r="L2958" i="1"/>
  <c r="K2958" i="1"/>
  <c r="J2958" i="1"/>
  <c r="AJ2957" i="1"/>
  <c r="AI2957" i="1"/>
  <c r="AH2957" i="1" s="1"/>
  <c r="AG2957" i="1"/>
  <c r="AC2957" i="1"/>
  <c r="Y2957" i="1"/>
  <c r="X2957" i="1"/>
  <c r="U2957" i="1"/>
  <c r="S2957" i="1"/>
  <c r="R2957" i="1"/>
  <c r="Q2957" i="1"/>
  <c r="P2957" i="1"/>
  <c r="O2957" i="1"/>
  <c r="N2957" i="1"/>
  <c r="M2957" i="1"/>
  <c r="L2957" i="1"/>
  <c r="K2957" i="1"/>
  <c r="J2957" i="1"/>
  <c r="AJ2956" i="1"/>
  <c r="AI2956" i="1" s="1"/>
  <c r="Z2956" i="1" s="1"/>
  <c r="AD2956" i="1" s="1"/>
  <c r="AG2956" i="1"/>
  <c r="AH2956" i="1" s="1"/>
  <c r="AC2956" i="1"/>
  <c r="X2956" i="1"/>
  <c r="Y2956" i="1" s="1"/>
  <c r="U2956" i="1"/>
  <c r="S2956" i="1"/>
  <c r="R2956" i="1"/>
  <c r="Q2956" i="1"/>
  <c r="P2956" i="1"/>
  <c r="O2956" i="1"/>
  <c r="N2956" i="1"/>
  <c r="M2956" i="1"/>
  <c r="L2956" i="1"/>
  <c r="K2956" i="1"/>
  <c r="J2956" i="1"/>
  <c r="AJ2955" i="1"/>
  <c r="AI2955" i="1"/>
  <c r="AH2955" i="1" s="1"/>
  <c r="AG2955" i="1"/>
  <c r="AC2955" i="1"/>
  <c r="Y2955" i="1"/>
  <c r="X2955" i="1"/>
  <c r="U2955" i="1"/>
  <c r="S2955" i="1"/>
  <c r="R2955" i="1"/>
  <c r="Q2955" i="1"/>
  <c r="P2955" i="1"/>
  <c r="O2955" i="1"/>
  <c r="N2955" i="1"/>
  <c r="M2955" i="1"/>
  <c r="L2955" i="1"/>
  <c r="K2955" i="1"/>
  <c r="J2955" i="1"/>
  <c r="AJ2954" i="1"/>
  <c r="AI2954" i="1" s="1"/>
  <c r="Z2954" i="1" s="1"/>
  <c r="AD2954" i="1" s="1"/>
  <c r="AG2954" i="1"/>
  <c r="AC2954" i="1"/>
  <c r="X2954" i="1"/>
  <c r="Y2954" i="1" s="1"/>
  <c r="U2954" i="1"/>
  <c r="S2954" i="1"/>
  <c r="R2954" i="1"/>
  <c r="Q2954" i="1"/>
  <c r="P2954" i="1"/>
  <c r="O2954" i="1"/>
  <c r="N2954" i="1"/>
  <c r="M2954" i="1"/>
  <c r="L2954" i="1"/>
  <c r="K2954" i="1"/>
  <c r="J2954" i="1"/>
  <c r="AJ2953" i="1"/>
  <c r="AI2953" i="1"/>
  <c r="AH2953" i="1" s="1"/>
  <c r="AG2953" i="1"/>
  <c r="AC2953" i="1"/>
  <c r="Y2953" i="1"/>
  <c r="X2953" i="1"/>
  <c r="U2953" i="1"/>
  <c r="S2953" i="1"/>
  <c r="R2953" i="1"/>
  <c r="Q2953" i="1"/>
  <c r="P2953" i="1"/>
  <c r="O2953" i="1"/>
  <c r="N2953" i="1"/>
  <c r="M2953" i="1"/>
  <c r="L2953" i="1"/>
  <c r="K2953" i="1"/>
  <c r="J2953" i="1"/>
  <c r="AJ2952" i="1"/>
  <c r="AI2952" i="1" s="1"/>
  <c r="Z2952" i="1" s="1"/>
  <c r="AD2952" i="1" s="1"/>
  <c r="AG2952" i="1"/>
  <c r="AC2952" i="1"/>
  <c r="X2952" i="1"/>
  <c r="Y2952" i="1" s="1"/>
  <c r="U2952" i="1"/>
  <c r="S2952" i="1"/>
  <c r="R2952" i="1"/>
  <c r="Q2952" i="1"/>
  <c r="P2952" i="1"/>
  <c r="O2952" i="1"/>
  <c r="N2952" i="1"/>
  <c r="M2952" i="1"/>
  <c r="L2952" i="1"/>
  <c r="K2952" i="1"/>
  <c r="J2952" i="1"/>
  <c r="AJ2951" i="1"/>
  <c r="AI2951" i="1"/>
  <c r="AH2951" i="1" s="1"/>
  <c r="AG2951" i="1"/>
  <c r="AC2951" i="1"/>
  <c r="Y2951" i="1"/>
  <c r="X2951" i="1"/>
  <c r="U2951" i="1"/>
  <c r="S2951" i="1"/>
  <c r="R2951" i="1"/>
  <c r="Q2951" i="1"/>
  <c r="P2951" i="1"/>
  <c r="O2951" i="1"/>
  <c r="N2951" i="1"/>
  <c r="M2951" i="1"/>
  <c r="L2951" i="1"/>
  <c r="K2951" i="1"/>
  <c r="J2951" i="1"/>
  <c r="AJ2950" i="1"/>
  <c r="AI2950" i="1" s="1"/>
  <c r="Z2950" i="1" s="1"/>
  <c r="AD2950" i="1" s="1"/>
  <c r="AG2950" i="1"/>
  <c r="AC2950" i="1"/>
  <c r="X2950" i="1"/>
  <c r="Y2950" i="1" s="1"/>
  <c r="U2950" i="1"/>
  <c r="S2950" i="1"/>
  <c r="R2950" i="1"/>
  <c r="Q2950" i="1"/>
  <c r="P2950" i="1"/>
  <c r="O2950" i="1"/>
  <c r="N2950" i="1"/>
  <c r="M2950" i="1"/>
  <c r="L2950" i="1"/>
  <c r="K2950" i="1"/>
  <c r="J2950" i="1"/>
  <c r="AJ2949" i="1"/>
  <c r="AI2949" i="1"/>
  <c r="AH2949" i="1" s="1"/>
  <c r="AG2949" i="1"/>
  <c r="AC2949" i="1"/>
  <c r="Y2949" i="1"/>
  <c r="X2949" i="1"/>
  <c r="U2949" i="1"/>
  <c r="S2949" i="1"/>
  <c r="R2949" i="1"/>
  <c r="Q2949" i="1"/>
  <c r="P2949" i="1"/>
  <c r="O2949" i="1"/>
  <c r="N2949" i="1"/>
  <c r="M2949" i="1"/>
  <c r="L2949" i="1"/>
  <c r="K2949" i="1"/>
  <c r="J2949" i="1"/>
  <c r="AJ2948" i="1"/>
  <c r="AI2948" i="1" s="1"/>
  <c r="Z2948" i="1" s="1"/>
  <c r="AD2948" i="1" s="1"/>
  <c r="AG2948" i="1"/>
  <c r="AC2948" i="1"/>
  <c r="X2948" i="1"/>
  <c r="Y2948" i="1" s="1"/>
  <c r="U2948" i="1"/>
  <c r="S2948" i="1"/>
  <c r="R2948" i="1"/>
  <c r="Q2948" i="1"/>
  <c r="P2948" i="1"/>
  <c r="O2948" i="1"/>
  <c r="N2948" i="1"/>
  <c r="M2948" i="1"/>
  <c r="L2948" i="1"/>
  <c r="K2948" i="1"/>
  <c r="J2948" i="1"/>
  <c r="AJ2947" i="1"/>
  <c r="AI2947" i="1"/>
  <c r="AH2947" i="1" s="1"/>
  <c r="AG2947" i="1"/>
  <c r="AC2947" i="1"/>
  <c r="Y2947" i="1"/>
  <c r="X2947" i="1"/>
  <c r="W2947" i="1"/>
  <c r="U2947" i="1"/>
  <c r="S2947" i="1"/>
  <c r="R2947" i="1"/>
  <c r="Q2947" i="1"/>
  <c r="P2947" i="1"/>
  <c r="O2947" i="1"/>
  <c r="N2947" i="1"/>
  <c r="M2947" i="1"/>
  <c r="L2947" i="1"/>
  <c r="K2947" i="1"/>
  <c r="J2947" i="1"/>
  <c r="AJ2946" i="1"/>
  <c r="AI2946" i="1"/>
  <c r="AH2946" i="1"/>
  <c r="AG2946" i="1"/>
  <c r="AC2946" i="1"/>
  <c r="X2946" i="1"/>
  <c r="Y2946" i="1" s="1"/>
  <c r="U2946" i="1"/>
  <c r="S2946" i="1"/>
  <c r="R2946" i="1"/>
  <c r="Q2946" i="1"/>
  <c r="P2946" i="1"/>
  <c r="O2946" i="1"/>
  <c r="N2946" i="1"/>
  <c r="M2946" i="1"/>
  <c r="L2946" i="1"/>
  <c r="K2946" i="1"/>
  <c r="J2946" i="1"/>
  <c r="AJ2945" i="1"/>
  <c r="AI2945" i="1" s="1"/>
  <c r="AG2945" i="1"/>
  <c r="AH2945" i="1" s="1"/>
  <c r="AF2945" i="1"/>
  <c r="AC2945" i="1"/>
  <c r="Z2945" i="1"/>
  <c r="AD2945" i="1" s="1"/>
  <c r="AE2945" i="1" s="1"/>
  <c r="Y2945" i="1"/>
  <c r="X2945" i="1"/>
  <c r="U2945" i="1"/>
  <c r="S2945" i="1"/>
  <c r="R2945" i="1"/>
  <c r="Q2945" i="1"/>
  <c r="P2945" i="1"/>
  <c r="O2945" i="1"/>
  <c r="N2945" i="1"/>
  <c r="M2945" i="1"/>
  <c r="L2945" i="1"/>
  <c r="K2945" i="1"/>
  <c r="J2945" i="1"/>
  <c r="AJ2944" i="1"/>
  <c r="AI2944" i="1"/>
  <c r="AH2944" i="1"/>
  <c r="AG2944" i="1"/>
  <c r="AC2944" i="1"/>
  <c r="X2944" i="1"/>
  <c r="Y2944" i="1" s="1"/>
  <c r="U2944" i="1"/>
  <c r="S2944" i="1"/>
  <c r="R2944" i="1"/>
  <c r="Q2944" i="1"/>
  <c r="P2944" i="1"/>
  <c r="O2944" i="1"/>
  <c r="N2944" i="1"/>
  <c r="M2944" i="1"/>
  <c r="L2944" i="1"/>
  <c r="K2944" i="1"/>
  <c r="J2944" i="1"/>
  <c r="AJ2943" i="1"/>
  <c r="AI2943" i="1" s="1"/>
  <c r="AG2943" i="1"/>
  <c r="AH2943" i="1" s="1"/>
  <c r="AF2943" i="1"/>
  <c r="AC2943" i="1"/>
  <c r="Z2943" i="1"/>
  <c r="AD2943" i="1" s="1"/>
  <c r="AE2943" i="1" s="1"/>
  <c r="Y2943" i="1"/>
  <c r="X2943" i="1"/>
  <c r="W2943" i="1"/>
  <c r="U2943" i="1"/>
  <c r="S2943" i="1"/>
  <c r="R2943" i="1"/>
  <c r="Q2943" i="1"/>
  <c r="P2943" i="1"/>
  <c r="O2943" i="1"/>
  <c r="N2943" i="1"/>
  <c r="M2943" i="1"/>
  <c r="L2943" i="1"/>
  <c r="K2943" i="1"/>
  <c r="J2943" i="1"/>
  <c r="AJ2942" i="1"/>
  <c r="AI2942" i="1"/>
  <c r="AG2942" i="1"/>
  <c r="AC2942" i="1"/>
  <c r="Y2942" i="1"/>
  <c r="X2942" i="1"/>
  <c r="U2942" i="1"/>
  <c r="S2942" i="1"/>
  <c r="R2942" i="1"/>
  <c r="Q2942" i="1"/>
  <c r="P2942" i="1"/>
  <c r="O2942" i="1"/>
  <c r="N2942" i="1"/>
  <c r="M2942" i="1"/>
  <c r="L2942" i="1"/>
  <c r="K2942" i="1"/>
  <c r="J2942" i="1"/>
  <c r="AJ2941" i="1"/>
  <c r="AI2941" i="1" s="1"/>
  <c r="Z2941" i="1" s="1"/>
  <c r="AD2941" i="1" s="1"/>
  <c r="AG2941" i="1"/>
  <c r="AC2941" i="1"/>
  <c r="X2941" i="1"/>
  <c r="Y2941" i="1" s="1"/>
  <c r="U2941" i="1"/>
  <c r="S2941" i="1"/>
  <c r="R2941" i="1"/>
  <c r="Q2941" i="1"/>
  <c r="P2941" i="1"/>
  <c r="O2941" i="1"/>
  <c r="N2941" i="1"/>
  <c r="M2941" i="1"/>
  <c r="L2941" i="1"/>
  <c r="K2941" i="1"/>
  <c r="J2941" i="1"/>
  <c r="AJ2940" i="1"/>
  <c r="AI2940" i="1"/>
  <c r="AG2940" i="1"/>
  <c r="AC2940" i="1"/>
  <c r="Y2940" i="1"/>
  <c r="X2940" i="1"/>
  <c r="U2940" i="1"/>
  <c r="S2940" i="1"/>
  <c r="R2940" i="1"/>
  <c r="Q2940" i="1"/>
  <c r="P2940" i="1"/>
  <c r="O2940" i="1"/>
  <c r="N2940" i="1"/>
  <c r="M2940" i="1"/>
  <c r="L2940" i="1"/>
  <c r="K2940" i="1"/>
  <c r="J2940" i="1"/>
  <c r="AJ2939" i="1"/>
  <c r="AI2939" i="1" s="1"/>
  <c r="AG2939" i="1"/>
  <c r="AC2939" i="1"/>
  <c r="X2939" i="1"/>
  <c r="Y2939" i="1" s="1"/>
  <c r="U2939" i="1"/>
  <c r="S2939" i="1"/>
  <c r="R2939" i="1"/>
  <c r="Q2939" i="1"/>
  <c r="P2939" i="1"/>
  <c r="O2939" i="1"/>
  <c r="N2939" i="1"/>
  <c r="M2939" i="1"/>
  <c r="L2939" i="1"/>
  <c r="K2939" i="1"/>
  <c r="J2939" i="1"/>
  <c r="AJ2938" i="1"/>
  <c r="AI2938" i="1"/>
  <c r="AG2938" i="1"/>
  <c r="AC2938" i="1"/>
  <c r="Y2938" i="1"/>
  <c r="X2938" i="1"/>
  <c r="U2938" i="1"/>
  <c r="S2938" i="1"/>
  <c r="R2938" i="1"/>
  <c r="Q2938" i="1"/>
  <c r="P2938" i="1"/>
  <c r="O2938" i="1"/>
  <c r="N2938" i="1"/>
  <c r="M2938" i="1"/>
  <c r="L2938" i="1"/>
  <c r="K2938" i="1"/>
  <c r="J2938" i="1"/>
  <c r="AJ2937" i="1"/>
  <c r="AI2937" i="1" s="1"/>
  <c r="AG2937" i="1"/>
  <c r="AH2937" i="1" s="1"/>
  <c r="AC2937" i="1"/>
  <c r="X2937" i="1"/>
  <c r="Y2937" i="1" s="1"/>
  <c r="U2937" i="1"/>
  <c r="S2937" i="1"/>
  <c r="R2937" i="1"/>
  <c r="Q2937" i="1"/>
  <c r="P2937" i="1"/>
  <c r="O2937" i="1"/>
  <c r="N2937" i="1"/>
  <c r="M2937" i="1"/>
  <c r="L2937" i="1"/>
  <c r="K2937" i="1"/>
  <c r="J2937" i="1"/>
  <c r="AJ2936" i="1"/>
  <c r="AI2936" i="1"/>
  <c r="AG2936" i="1"/>
  <c r="AC2936" i="1"/>
  <c r="Y2936" i="1"/>
  <c r="X2936" i="1"/>
  <c r="U2936" i="1"/>
  <c r="S2936" i="1"/>
  <c r="R2936" i="1"/>
  <c r="Q2936" i="1"/>
  <c r="P2936" i="1"/>
  <c r="O2936" i="1"/>
  <c r="N2936" i="1"/>
  <c r="M2936" i="1"/>
  <c r="L2936" i="1"/>
  <c r="K2936" i="1"/>
  <c r="J2936" i="1"/>
  <c r="AJ2935" i="1"/>
  <c r="AI2935" i="1" s="1"/>
  <c r="Z2935" i="1" s="1"/>
  <c r="AD2935" i="1" s="1"/>
  <c r="AG2935" i="1"/>
  <c r="AH2935" i="1" s="1"/>
  <c r="AC2935" i="1"/>
  <c r="AE2935" i="1" s="1"/>
  <c r="AF2935" i="1" s="1"/>
  <c r="X2935" i="1"/>
  <c r="Y2935" i="1" s="1"/>
  <c r="U2935" i="1"/>
  <c r="S2935" i="1"/>
  <c r="R2935" i="1"/>
  <c r="Q2935" i="1"/>
  <c r="P2935" i="1"/>
  <c r="O2935" i="1"/>
  <c r="N2935" i="1"/>
  <c r="M2935" i="1"/>
  <c r="L2935" i="1"/>
  <c r="K2935" i="1"/>
  <c r="J2935" i="1"/>
  <c r="AJ2934" i="1"/>
  <c r="AI2934" i="1"/>
  <c r="AG2934" i="1"/>
  <c r="AC2934" i="1"/>
  <c r="Y2934" i="1"/>
  <c r="X2934" i="1"/>
  <c r="U2934" i="1"/>
  <c r="S2934" i="1"/>
  <c r="R2934" i="1"/>
  <c r="Q2934" i="1"/>
  <c r="P2934" i="1"/>
  <c r="O2934" i="1"/>
  <c r="N2934" i="1"/>
  <c r="M2934" i="1"/>
  <c r="L2934" i="1"/>
  <c r="K2934" i="1"/>
  <c r="J2934" i="1"/>
  <c r="AJ2933" i="1"/>
  <c r="AI2933" i="1" s="1"/>
  <c r="Z2933" i="1" s="1"/>
  <c r="AD2933" i="1" s="1"/>
  <c r="AG2933" i="1"/>
  <c r="AC2933" i="1"/>
  <c r="X2933" i="1"/>
  <c r="Y2933" i="1" s="1"/>
  <c r="U2933" i="1"/>
  <c r="S2933" i="1"/>
  <c r="R2933" i="1"/>
  <c r="Q2933" i="1"/>
  <c r="P2933" i="1"/>
  <c r="O2933" i="1"/>
  <c r="N2933" i="1"/>
  <c r="M2933" i="1"/>
  <c r="L2933" i="1"/>
  <c r="K2933" i="1"/>
  <c r="J2933" i="1"/>
  <c r="AJ2932" i="1"/>
  <c r="AI2932" i="1"/>
  <c r="AG2932" i="1"/>
  <c r="AC2932" i="1"/>
  <c r="Y2932" i="1"/>
  <c r="X2932" i="1"/>
  <c r="U2932" i="1"/>
  <c r="S2932" i="1"/>
  <c r="R2932" i="1"/>
  <c r="Q2932" i="1"/>
  <c r="P2932" i="1"/>
  <c r="O2932" i="1"/>
  <c r="N2932" i="1"/>
  <c r="M2932" i="1"/>
  <c r="L2932" i="1"/>
  <c r="K2932" i="1"/>
  <c r="J2932" i="1"/>
  <c r="AJ2931" i="1"/>
  <c r="AI2931" i="1" s="1"/>
  <c r="AG2931" i="1"/>
  <c r="AC2931" i="1"/>
  <c r="X2931" i="1"/>
  <c r="Y2931" i="1" s="1"/>
  <c r="W2931" i="1"/>
  <c r="U2931" i="1"/>
  <c r="S2931" i="1"/>
  <c r="R2931" i="1"/>
  <c r="Q2931" i="1"/>
  <c r="P2931" i="1"/>
  <c r="O2931" i="1"/>
  <c r="N2931" i="1"/>
  <c r="M2931" i="1"/>
  <c r="L2931" i="1"/>
  <c r="K2931" i="1"/>
  <c r="J2931" i="1"/>
  <c r="AJ2930" i="1"/>
  <c r="AI2930" i="1" s="1"/>
  <c r="AG2930" i="1"/>
  <c r="AC2930" i="1"/>
  <c r="Z2930" i="1"/>
  <c r="AD2930" i="1" s="1"/>
  <c r="AE2930" i="1" s="1"/>
  <c r="AF2930" i="1" s="1"/>
  <c r="Y2930" i="1"/>
  <c r="X2930" i="1"/>
  <c r="W2930" i="1"/>
  <c r="U2930" i="1"/>
  <c r="S2930" i="1"/>
  <c r="R2930" i="1"/>
  <c r="Q2930" i="1"/>
  <c r="P2930" i="1"/>
  <c r="O2930" i="1"/>
  <c r="N2930" i="1"/>
  <c r="M2930" i="1"/>
  <c r="L2930" i="1"/>
  <c r="K2930" i="1"/>
  <c r="J2930" i="1"/>
  <c r="AJ2929" i="1"/>
  <c r="AI2929" i="1"/>
  <c r="AG2929" i="1"/>
  <c r="AC2929" i="1"/>
  <c r="Y2929" i="1"/>
  <c r="X2929" i="1"/>
  <c r="U2929" i="1"/>
  <c r="S2929" i="1"/>
  <c r="R2929" i="1"/>
  <c r="Q2929" i="1"/>
  <c r="P2929" i="1"/>
  <c r="O2929" i="1"/>
  <c r="N2929" i="1"/>
  <c r="M2929" i="1"/>
  <c r="L2929" i="1"/>
  <c r="K2929" i="1"/>
  <c r="J2929" i="1"/>
  <c r="AJ2928" i="1"/>
  <c r="AI2928" i="1" s="1"/>
  <c r="AG2928" i="1"/>
  <c r="AH2928" i="1" s="1"/>
  <c r="AC2928" i="1"/>
  <c r="X2928" i="1"/>
  <c r="Y2928" i="1" s="1"/>
  <c r="U2928" i="1"/>
  <c r="S2928" i="1"/>
  <c r="R2928" i="1"/>
  <c r="Q2928" i="1"/>
  <c r="P2928" i="1"/>
  <c r="O2928" i="1"/>
  <c r="N2928" i="1"/>
  <c r="M2928" i="1"/>
  <c r="L2928" i="1"/>
  <c r="K2928" i="1"/>
  <c r="J2928" i="1"/>
  <c r="AJ2927" i="1"/>
  <c r="AI2927" i="1"/>
  <c r="AG2927" i="1"/>
  <c r="AC2927" i="1"/>
  <c r="Y2927" i="1"/>
  <c r="X2927" i="1"/>
  <c r="AJ2926" i="1"/>
  <c r="AI2926" i="1"/>
  <c r="Z2926" i="1" s="1"/>
  <c r="AD2926" i="1" s="1"/>
  <c r="AH2926" i="1"/>
  <c r="AG2926" i="1"/>
  <c r="AC2926" i="1"/>
  <c r="X2926" i="1"/>
  <c r="Y2926" i="1" s="1"/>
  <c r="AJ2925" i="1"/>
  <c r="AI2925" i="1" s="1"/>
  <c r="Z2925" i="1" s="1"/>
  <c r="AD2925" i="1" s="1"/>
  <c r="AG2925" i="1"/>
  <c r="AH2925" i="1" s="1"/>
  <c r="AC2925" i="1"/>
  <c r="AE2925" i="1" s="1"/>
  <c r="AF2925" i="1" s="1"/>
  <c r="X2925" i="1"/>
  <c r="Y2925" i="1" s="1"/>
  <c r="W2925" i="1"/>
  <c r="U2925" i="1"/>
  <c r="S2925" i="1"/>
  <c r="R2925" i="1"/>
  <c r="Q2925" i="1"/>
  <c r="P2925" i="1"/>
  <c r="O2925" i="1"/>
  <c r="N2925" i="1"/>
  <c r="M2925" i="1"/>
  <c r="L2925" i="1"/>
  <c r="K2925" i="1"/>
  <c r="J2925" i="1"/>
  <c r="AJ2924" i="1"/>
  <c r="AI2924" i="1" s="1"/>
  <c r="AG2924" i="1"/>
  <c r="AH2924" i="1" s="1"/>
  <c r="AF2924" i="1"/>
  <c r="AC2924" i="1"/>
  <c r="Z2924" i="1"/>
  <c r="AD2924" i="1" s="1"/>
  <c r="AE2924" i="1" s="1"/>
  <c r="Y2924" i="1"/>
  <c r="X2924" i="1"/>
  <c r="U2924" i="1"/>
  <c r="S2924" i="1"/>
  <c r="R2924" i="1"/>
  <c r="Q2924" i="1"/>
  <c r="P2924" i="1"/>
  <c r="O2924" i="1"/>
  <c r="N2924" i="1"/>
  <c r="M2924" i="1"/>
  <c r="L2924" i="1"/>
  <c r="K2924" i="1"/>
  <c r="J2924" i="1"/>
  <c r="AJ2923" i="1"/>
  <c r="AI2923" i="1"/>
  <c r="AH2923" i="1"/>
  <c r="AG2923" i="1"/>
  <c r="AC2923" i="1"/>
  <c r="X2923" i="1"/>
  <c r="Y2923" i="1" s="1"/>
  <c r="U2923" i="1"/>
  <c r="S2923" i="1"/>
  <c r="R2923" i="1"/>
  <c r="Q2923" i="1"/>
  <c r="P2923" i="1"/>
  <c r="O2923" i="1"/>
  <c r="N2923" i="1"/>
  <c r="M2923" i="1"/>
  <c r="L2923" i="1"/>
  <c r="K2923" i="1"/>
  <c r="J2923" i="1"/>
  <c r="AJ2922" i="1"/>
  <c r="AI2922" i="1" s="1"/>
  <c r="AG2922" i="1"/>
  <c r="AH2922" i="1" s="1"/>
  <c r="AF2922" i="1"/>
  <c r="AC2922" i="1"/>
  <c r="Z2922" i="1"/>
  <c r="AD2922" i="1" s="1"/>
  <c r="AE2922" i="1" s="1"/>
  <c r="Y2922" i="1"/>
  <c r="X2922" i="1"/>
  <c r="U2922" i="1"/>
  <c r="S2922" i="1"/>
  <c r="R2922" i="1"/>
  <c r="Q2922" i="1"/>
  <c r="P2922" i="1"/>
  <c r="O2922" i="1"/>
  <c r="N2922" i="1"/>
  <c r="M2922" i="1"/>
  <c r="L2922" i="1"/>
  <c r="K2922" i="1"/>
  <c r="J2922" i="1"/>
  <c r="AJ2921" i="1"/>
  <c r="AI2921" i="1"/>
  <c r="AH2921" i="1"/>
  <c r="AG2921" i="1"/>
  <c r="AC2921" i="1"/>
  <c r="X2921" i="1"/>
  <c r="Y2921" i="1" s="1"/>
  <c r="U2921" i="1"/>
  <c r="S2921" i="1"/>
  <c r="R2921" i="1"/>
  <c r="Q2921" i="1"/>
  <c r="P2921" i="1"/>
  <c r="O2921" i="1"/>
  <c r="N2921" i="1"/>
  <c r="M2921" i="1"/>
  <c r="L2921" i="1"/>
  <c r="K2921" i="1"/>
  <c r="J2921" i="1"/>
  <c r="AJ2920" i="1"/>
  <c r="AI2920" i="1" s="1"/>
  <c r="AG2920" i="1"/>
  <c r="AH2920" i="1" s="1"/>
  <c r="AF2920" i="1"/>
  <c r="AC2920" i="1"/>
  <c r="Z2920" i="1"/>
  <c r="AD2920" i="1" s="1"/>
  <c r="AE2920" i="1" s="1"/>
  <c r="Y2920" i="1"/>
  <c r="X2920" i="1"/>
  <c r="U2920" i="1"/>
  <c r="S2920" i="1"/>
  <c r="R2920" i="1"/>
  <c r="Q2920" i="1"/>
  <c r="P2920" i="1"/>
  <c r="O2920" i="1"/>
  <c r="N2920" i="1"/>
  <c r="M2920" i="1"/>
  <c r="L2920" i="1"/>
  <c r="K2920" i="1"/>
  <c r="J2920" i="1"/>
  <c r="AJ2919" i="1"/>
  <c r="AI2919" i="1"/>
  <c r="AH2919" i="1"/>
  <c r="AG2919" i="1"/>
  <c r="AC2919" i="1"/>
  <c r="X2919" i="1"/>
  <c r="Y2919" i="1" s="1"/>
  <c r="U2919" i="1"/>
  <c r="S2919" i="1"/>
  <c r="R2919" i="1"/>
  <c r="Q2919" i="1"/>
  <c r="P2919" i="1"/>
  <c r="O2919" i="1"/>
  <c r="N2919" i="1"/>
  <c r="M2919" i="1"/>
  <c r="L2919" i="1"/>
  <c r="K2919" i="1"/>
  <c r="J2919" i="1"/>
  <c r="AJ2918" i="1"/>
  <c r="AI2918" i="1" s="1"/>
  <c r="AG2918" i="1"/>
  <c r="AH2918" i="1" s="1"/>
  <c r="AF2918" i="1"/>
  <c r="AC2918" i="1"/>
  <c r="Z2918" i="1"/>
  <c r="AD2918" i="1" s="1"/>
  <c r="AE2918" i="1" s="1"/>
  <c r="Y2918" i="1"/>
  <c r="X2918" i="1"/>
  <c r="U2918" i="1"/>
  <c r="S2918" i="1"/>
  <c r="R2918" i="1"/>
  <c r="Q2918" i="1"/>
  <c r="P2918" i="1"/>
  <c r="O2918" i="1"/>
  <c r="N2918" i="1"/>
  <c r="M2918" i="1"/>
  <c r="L2918" i="1"/>
  <c r="K2918" i="1"/>
  <c r="J2918" i="1"/>
  <c r="AJ2917" i="1"/>
  <c r="AI2917" i="1"/>
  <c r="AH2917" i="1"/>
  <c r="AG2917" i="1"/>
  <c r="AC2917" i="1"/>
  <c r="X2917" i="1"/>
  <c r="Y2917" i="1" s="1"/>
  <c r="U2917" i="1"/>
  <c r="S2917" i="1"/>
  <c r="R2917" i="1"/>
  <c r="Q2917" i="1"/>
  <c r="P2917" i="1"/>
  <c r="O2917" i="1"/>
  <c r="N2917" i="1"/>
  <c r="M2917" i="1"/>
  <c r="L2917" i="1"/>
  <c r="K2917" i="1"/>
  <c r="J2917" i="1"/>
  <c r="AJ2916" i="1"/>
  <c r="AI2916" i="1" s="1"/>
  <c r="AG2916" i="1"/>
  <c r="AH2916" i="1" s="1"/>
  <c r="AF2916" i="1"/>
  <c r="AC2916" i="1"/>
  <c r="Z2916" i="1"/>
  <c r="AD2916" i="1" s="1"/>
  <c r="AE2916" i="1" s="1"/>
  <c r="Y2916" i="1"/>
  <c r="X2916" i="1"/>
  <c r="U2916" i="1"/>
  <c r="S2916" i="1"/>
  <c r="R2916" i="1"/>
  <c r="Q2916" i="1"/>
  <c r="P2916" i="1"/>
  <c r="O2916" i="1"/>
  <c r="N2916" i="1"/>
  <c r="M2916" i="1"/>
  <c r="L2916" i="1"/>
  <c r="K2916" i="1"/>
  <c r="J2916" i="1"/>
  <c r="AJ2915" i="1"/>
  <c r="AI2915" i="1"/>
  <c r="AH2915" i="1"/>
  <c r="AG2915" i="1"/>
  <c r="AC2915" i="1"/>
  <c r="X2915" i="1"/>
  <c r="Y2915" i="1" s="1"/>
  <c r="W2915" i="1"/>
  <c r="U2915" i="1"/>
  <c r="S2915" i="1"/>
  <c r="R2915" i="1"/>
  <c r="Q2915" i="1"/>
  <c r="P2915" i="1"/>
  <c r="O2915" i="1"/>
  <c r="N2915" i="1"/>
  <c r="M2915" i="1"/>
  <c r="L2915" i="1"/>
  <c r="K2915" i="1"/>
  <c r="J2915" i="1"/>
  <c r="AJ2914" i="1"/>
  <c r="AI2914" i="1" s="1"/>
  <c r="AG2914" i="1"/>
  <c r="AH2914" i="1" s="1"/>
  <c r="AC2914" i="1"/>
  <c r="X2914" i="1"/>
  <c r="Y2914" i="1" s="1"/>
  <c r="U2914" i="1"/>
  <c r="S2914" i="1"/>
  <c r="R2914" i="1"/>
  <c r="Q2914" i="1"/>
  <c r="P2914" i="1"/>
  <c r="O2914" i="1"/>
  <c r="N2914" i="1"/>
  <c r="M2914" i="1"/>
  <c r="L2914" i="1"/>
  <c r="K2914" i="1"/>
  <c r="J2914" i="1"/>
  <c r="AJ2913" i="1"/>
  <c r="AI2913" i="1"/>
  <c r="AG2913" i="1"/>
  <c r="AC2913" i="1"/>
  <c r="Y2913" i="1"/>
  <c r="X2913" i="1"/>
  <c r="U2913" i="1"/>
  <c r="S2913" i="1"/>
  <c r="R2913" i="1"/>
  <c r="Q2913" i="1"/>
  <c r="P2913" i="1"/>
  <c r="O2913" i="1"/>
  <c r="N2913" i="1"/>
  <c r="M2913" i="1"/>
  <c r="L2913" i="1"/>
  <c r="K2913" i="1"/>
  <c r="J2913" i="1"/>
  <c r="AJ2912" i="1"/>
  <c r="AI2912" i="1" s="1"/>
  <c r="AG2912" i="1"/>
  <c r="AC2912" i="1"/>
  <c r="X2912" i="1"/>
  <c r="Y2912" i="1" s="1"/>
  <c r="U2912" i="1"/>
  <c r="S2912" i="1"/>
  <c r="R2912" i="1"/>
  <c r="Q2912" i="1"/>
  <c r="P2912" i="1"/>
  <c r="O2912" i="1"/>
  <c r="N2912" i="1"/>
  <c r="M2912" i="1"/>
  <c r="L2912" i="1"/>
  <c r="K2912" i="1"/>
  <c r="J2912" i="1"/>
  <c r="AJ2911" i="1"/>
  <c r="AI2911" i="1"/>
  <c r="AG2911" i="1"/>
  <c r="AC2911" i="1"/>
  <c r="Y2911" i="1"/>
  <c r="X2911" i="1"/>
  <c r="U2911" i="1"/>
  <c r="S2911" i="1"/>
  <c r="R2911" i="1"/>
  <c r="Q2911" i="1"/>
  <c r="P2911" i="1"/>
  <c r="O2911" i="1"/>
  <c r="N2911" i="1"/>
  <c r="M2911" i="1"/>
  <c r="L2911" i="1"/>
  <c r="K2911" i="1"/>
  <c r="J2911" i="1"/>
  <c r="AJ2910" i="1"/>
  <c r="AI2910" i="1" s="1"/>
  <c r="AG2910" i="1"/>
  <c r="AH2910" i="1" s="1"/>
  <c r="AC2910" i="1"/>
  <c r="X2910" i="1"/>
  <c r="Y2910" i="1" s="1"/>
  <c r="U2910" i="1"/>
  <c r="S2910" i="1"/>
  <c r="R2910" i="1"/>
  <c r="Q2910" i="1"/>
  <c r="P2910" i="1"/>
  <c r="O2910" i="1"/>
  <c r="N2910" i="1"/>
  <c r="M2910" i="1"/>
  <c r="L2910" i="1"/>
  <c r="K2910" i="1"/>
  <c r="J2910" i="1"/>
  <c r="AJ2909" i="1"/>
  <c r="AI2909" i="1"/>
  <c r="AG2909" i="1"/>
  <c r="AC2909" i="1"/>
  <c r="Y2909" i="1"/>
  <c r="X2909" i="1"/>
  <c r="U2909" i="1"/>
  <c r="S2909" i="1"/>
  <c r="R2909" i="1"/>
  <c r="Q2909" i="1"/>
  <c r="P2909" i="1"/>
  <c r="O2909" i="1"/>
  <c r="N2909" i="1"/>
  <c r="M2909" i="1"/>
  <c r="L2909" i="1"/>
  <c r="K2909" i="1"/>
  <c r="J2909" i="1"/>
  <c r="AJ2908" i="1"/>
  <c r="AI2908" i="1" s="1"/>
  <c r="Z2908" i="1" s="1"/>
  <c r="AD2908" i="1" s="1"/>
  <c r="AG2908" i="1"/>
  <c r="AH2908" i="1" s="1"/>
  <c r="AC2908" i="1"/>
  <c r="X2908" i="1"/>
  <c r="Y2908" i="1" s="1"/>
  <c r="U2908" i="1"/>
  <c r="S2908" i="1"/>
  <c r="R2908" i="1"/>
  <c r="Q2908" i="1"/>
  <c r="P2908" i="1"/>
  <c r="O2908" i="1"/>
  <c r="N2908" i="1"/>
  <c r="M2908" i="1"/>
  <c r="L2908" i="1"/>
  <c r="K2908" i="1"/>
  <c r="J2908" i="1"/>
  <c r="AJ2907" i="1"/>
  <c r="AI2907" i="1"/>
  <c r="AG2907" i="1"/>
  <c r="AC2907" i="1"/>
  <c r="Y2907" i="1"/>
  <c r="X2907" i="1"/>
  <c r="U2907" i="1"/>
  <c r="S2907" i="1"/>
  <c r="R2907" i="1"/>
  <c r="Q2907" i="1"/>
  <c r="P2907" i="1"/>
  <c r="O2907" i="1"/>
  <c r="N2907" i="1"/>
  <c r="M2907" i="1"/>
  <c r="L2907" i="1"/>
  <c r="K2907" i="1"/>
  <c r="J2907" i="1"/>
  <c r="AJ2906" i="1"/>
  <c r="AI2906" i="1" s="1"/>
  <c r="AG2906" i="1"/>
  <c r="AH2906" i="1" s="1"/>
  <c r="AC2906" i="1"/>
  <c r="X2906" i="1"/>
  <c r="Y2906" i="1" s="1"/>
  <c r="U2906" i="1"/>
  <c r="S2906" i="1"/>
  <c r="R2906" i="1"/>
  <c r="Q2906" i="1"/>
  <c r="P2906" i="1"/>
  <c r="O2906" i="1"/>
  <c r="N2906" i="1"/>
  <c r="M2906" i="1"/>
  <c r="L2906" i="1"/>
  <c r="K2906" i="1"/>
  <c r="J2906" i="1"/>
  <c r="AJ2905" i="1"/>
  <c r="AI2905" i="1"/>
  <c r="AG2905" i="1"/>
  <c r="AC2905" i="1"/>
  <c r="Y2905" i="1"/>
  <c r="X2905" i="1"/>
  <c r="U2905" i="1"/>
  <c r="S2905" i="1"/>
  <c r="R2905" i="1"/>
  <c r="Q2905" i="1"/>
  <c r="P2905" i="1"/>
  <c r="O2905" i="1"/>
  <c r="N2905" i="1"/>
  <c r="M2905" i="1"/>
  <c r="L2905" i="1"/>
  <c r="K2905" i="1"/>
  <c r="J2905" i="1"/>
  <c r="AJ2904" i="1"/>
  <c r="AI2904" i="1" s="1"/>
  <c r="AG2904" i="1"/>
  <c r="AC2904" i="1"/>
  <c r="X2904" i="1"/>
  <c r="Y2904" i="1" s="1"/>
  <c r="U2904" i="1"/>
  <c r="S2904" i="1"/>
  <c r="R2904" i="1"/>
  <c r="Q2904" i="1"/>
  <c r="P2904" i="1"/>
  <c r="O2904" i="1"/>
  <c r="N2904" i="1"/>
  <c r="M2904" i="1"/>
  <c r="L2904" i="1"/>
  <c r="K2904" i="1"/>
  <c r="J2904" i="1"/>
  <c r="AJ2903" i="1"/>
  <c r="AI2903" i="1"/>
  <c r="AG2903" i="1"/>
  <c r="AC2903" i="1"/>
  <c r="Y2903" i="1"/>
  <c r="X2903" i="1"/>
  <c r="U2903" i="1"/>
  <c r="S2903" i="1"/>
  <c r="R2903" i="1"/>
  <c r="Q2903" i="1"/>
  <c r="P2903" i="1"/>
  <c r="O2903" i="1"/>
  <c r="N2903" i="1"/>
  <c r="M2903" i="1"/>
  <c r="L2903" i="1"/>
  <c r="K2903" i="1"/>
  <c r="J2903" i="1"/>
  <c r="AJ2902" i="1"/>
  <c r="AI2902" i="1" s="1"/>
  <c r="AG2902" i="1"/>
  <c r="AH2902" i="1" s="1"/>
  <c r="AC2902" i="1"/>
  <c r="X2902" i="1"/>
  <c r="Y2902" i="1" s="1"/>
  <c r="W2902" i="1"/>
  <c r="U2902" i="1"/>
  <c r="S2902" i="1"/>
  <c r="R2902" i="1"/>
  <c r="Q2902" i="1"/>
  <c r="P2902" i="1"/>
  <c r="O2902" i="1"/>
  <c r="N2902" i="1"/>
  <c r="M2902" i="1"/>
  <c r="L2902" i="1"/>
  <c r="K2902" i="1"/>
  <c r="J2902" i="1"/>
  <c r="AJ2901" i="1"/>
  <c r="AI2901" i="1" s="1"/>
  <c r="AG2901" i="1"/>
  <c r="AH2901" i="1" s="1"/>
  <c r="AF2901" i="1"/>
  <c r="AC2901" i="1"/>
  <c r="Z2901" i="1"/>
  <c r="AD2901" i="1" s="1"/>
  <c r="AE2901" i="1" s="1"/>
  <c r="Y2901" i="1"/>
  <c r="X2901" i="1"/>
  <c r="U2901" i="1"/>
  <c r="S2901" i="1"/>
  <c r="R2901" i="1"/>
  <c r="Q2901" i="1"/>
  <c r="P2901" i="1"/>
  <c r="O2901" i="1"/>
  <c r="N2901" i="1"/>
  <c r="M2901" i="1"/>
  <c r="L2901" i="1"/>
  <c r="K2901" i="1"/>
  <c r="J2901" i="1"/>
  <c r="AJ2900" i="1"/>
  <c r="AI2900" i="1"/>
  <c r="Z2900" i="1" s="1"/>
  <c r="AD2900" i="1" s="1"/>
  <c r="AH2900" i="1"/>
  <c r="AG2900" i="1"/>
  <c r="AC2900" i="1"/>
  <c r="X2900" i="1"/>
  <c r="Y2900" i="1" s="1"/>
  <c r="U2900" i="1"/>
  <c r="S2900" i="1"/>
  <c r="R2900" i="1"/>
  <c r="Q2900" i="1"/>
  <c r="P2900" i="1"/>
  <c r="O2900" i="1"/>
  <c r="N2900" i="1"/>
  <c r="M2900" i="1"/>
  <c r="L2900" i="1"/>
  <c r="K2900" i="1"/>
  <c r="J2900" i="1"/>
  <c r="AJ2899" i="1"/>
  <c r="AI2899" i="1" s="1"/>
  <c r="AG2899" i="1"/>
  <c r="AH2899" i="1" s="1"/>
  <c r="AF2899" i="1"/>
  <c r="AC2899" i="1"/>
  <c r="Z2899" i="1"/>
  <c r="AD2899" i="1" s="1"/>
  <c r="AE2899" i="1" s="1"/>
  <c r="Y2899" i="1"/>
  <c r="X2899" i="1"/>
  <c r="U2899" i="1"/>
  <c r="S2899" i="1"/>
  <c r="R2899" i="1"/>
  <c r="Q2899" i="1"/>
  <c r="P2899" i="1"/>
  <c r="O2899" i="1"/>
  <c r="N2899" i="1"/>
  <c r="M2899" i="1"/>
  <c r="L2899" i="1"/>
  <c r="K2899" i="1"/>
  <c r="J2899" i="1"/>
  <c r="AJ2898" i="1"/>
  <c r="AI2898" i="1"/>
  <c r="Z2898" i="1" s="1"/>
  <c r="AD2898" i="1" s="1"/>
  <c r="AH2898" i="1"/>
  <c r="AG2898" i="1"/>
  <c r="AC2898" i="1"/>
  <c r="X2898" i="1"/>
  <c r="Y2898" i="1" s="1"/>
  <c r="U2898" i="1"/>
  <c r="S2898" i="1"/>
  <c r="R2898" i="1"/>
  <c r="Q2898" i="1"/>
  <c r="P2898" i="1"/>
  <c r="O2898" i="1"/>
  <c r="N2898" i="1"/>
  <c r="M2898" i="1"/>
  <c r="L2898" i="1"/>
  <c r="K2898" i="1"/>
  <c r="J2898" i="1"/>
  <c r="AJ2897" i="1"/>
  <c r="AI2897" i="1" s="1"/>
  <c r="AG2897" i="1"/>
  <c r="AH2897" i="1" s="1"/>
  <c r="AF2897" i="1"/>
  <c r="AC2897" i="1"/>
  <c r="Z2897" i="1"/>
  <c r="AD2897" i="1" s="1"/>
  <c r="AE2897" i="1" s="1"/>
  <c r="Y2897" i="1"/>
  <c r="X2897" i="1"/>
  <c r="U2897" i="1"/>
  <c r="S2897" i="1"/>
  <c r="R2897" i="1"/>
  <c r="Q2897" i="1"/>
  <c r="P2897" i="1"/>
  <c r="O2897" i="1"/>
  <c r="N2897" i="1"/>
  <c r="M2897" i="1"/>
  <c r="L2897" i="1"/>
  <c r="K2897" i="1"/>
  <c r="J2897" i="1"/>
  <c r="AJ2896" i="1"/>
  <c r="AI2896" i="1"/>
  <c r="Z2896" i="1" s="1"/>
  <c r="AD2896" i="1" s="1"/>
  <c r="AH2896" i="1"/>
  <c r="AG2896" i="1"/>
  <c r="AC2896" i="1"/>
  <c r="X2896" i="1"/>
  <c r="Y2896" i="1" s="1"/>
  <c r="U2896" i="1"/>
  <c r="S2896" i="1"/>
  <c r="R2896" i="1"/>
  <c r="Q2896" i="1"/>
  <c r="P2896" i="1"/>
  <c r="O2896" i="1"/>
  <c r="N2896" i="1"/>
  <c r="M2896" i="1"/>
  <c r="L2896" i="1"/>
  <c r="K2896" i="1"/>
  <c r="J2896" i="1"/>
  <c r="AJ2895" i="1"/>
  <c r="AI2895" i="1" s="1"/>
  <c r="AG2895" i="1"/>
  <c r="AH2895" i="1" s="1"/>
  <c r="AF2895" i="1"/>
  <c r="AC2895" i="1"/>
  <c r="Z2895" i="1"/>
  <c r="AD2895" i="1" s="1"/>
  <c r="AE2895" i="1" s="1"/>
  <c r="Y2895" i="1"/>
  <c r="X2895" i="1"/>
  <c r="U2895" i="1"/>
  <c r="S2895" i="1"/>
  <c r="R2895" i="1"/>
  <c r="Q2895" i="1"/>
  <c r="P2895" i="1"/>
  <c r="O2895" i="1"/>
  <c r="N2895" i="1"/>
  <c r="M2895" i="1"/>
  <c r="L2895" i="1"/>
  <c r="K2895" i="1"/>
  <c r="J2895" i="1"/>
  <c r="AJ2894" i="1"/>
  <c r="AI2894" i="1"/>
  <c r="Z2894" i="1" s="1"/>
  <c r="AD2894" i="1" s="1"/>
  <c r="AH2894" i="1"/>
  <c r="AG2894" i="1"/>
  <c r="AC2894" i="1"/>
  <c r="X2894" i="1"/>
  <c r="Y2894" i="1" s="1"/>
  <c r="W2894" i="1"/>
  <c r="U2894" i="1"/>
  <c r="S2894" i="1"/>
  <c r="R2894" i="1"/>
  <c r="Q2894" i="1"/>
  <c r="P2894" i="1"/>
  <c r="O2894" i="1"/>
  <c r="N2894" i="1"/>
  <c r="M2894" i="1"/>
  <c r="L2894" i="1"/>
  <c r="K2894" i="1"/>
  <c r="J2894" i="1"/>
  <c r="AJ2893" i="1"/>
  <c r="AI2893" i="1" s="1"/>
  <c r="Z2893" i="1" s="1"/>
  <c r="AD2893" i="1" s="1"/>
  <c r="AG2893" i="1"/>
  <c r="AH2893" i="1" s="1"/>
  <c r="AC2893" i="1"/>
  <c r="X2893" i="1"/>
  <c r="Y2893" i="1" s="1"/>
  <c r="W2893" i="1"/>
  <c r="U2893" i="1"/>
  <c r="S2893" i="1"/>
  <c r="R2893" i="1"/>
  <c r="Q2893" i="1"/>
  <c r="P2893" i="1"/>
  <c r="O2893" i="1"/>
  <c r="N2893" i="1"/>
  <c r="M2893" i="1"/>
  <c r="L2893" i="1"/>
  <c r="K2893" i="1"/>
  <c r="J2893" i="1"/>
  <c r="AJ2892" i="1"/>
  <c r="AI2892" i="1" s="1"/>
  <c r="AG2892" i="1"/>
  <c r="AC2892" i="1"/>
  <c r="Z2892" i="1"/>
  <c r="AD2892" i="1" s="1"/>
  <c r="AE2892" i="1" s="1"/>
  <c r="AF2892" i="1" s="1"/>
  <c r="Y2892" i="1"/>
  <c r="X2892" i="1"/>
  <c r="U2892" i="1"/>
  <c r="S2892" i="1"/>
  <c r="R2892" i="1"/>
  <c r="Q2892" i="1"/>
  <c r="P2892" i="1"/>
  <c r="O2892" i="1"/>
  <c r="N2892" i="1"/>
  <c r="M2892" i="1"/>
  <c r="L2892" i="1"/>
  <c r="K2892" i="1"/>
  <c r="J2892" i="1"/>
  <c r="AJ2891" i="1"/>
  <c r="AI2891" i="1"/>
  <c r="AH2891" i="1"/>
  <c r="AG2891" i="1"/>
  <c r="AC2891" i="1"/>
  <c r="X2891" i="1"/>
  <c r="Y2891" i="1" s="1"/>
  <c r="U2891" i="1"/>
  <c r="S2891" i="1"/>
  <c r="R2891" i="1"/>
  <c r="Q2891" i="1"/>
  <c r="P2891" i="1"/>
  <c r="O2891" i="1"/>
  <c r="N2891" i="1"/>
  <c r="M2891" i="1"/>
  <c r="L2891" i="1"/>
  <c r="K2891" i="1"/>
  <c r="J2891" i="1"/>
  <c r="AJ2890" i="1"/>
  <c r="AI2890" i="1" s="1"/>
  <c r="Z2890" i="1" s="1"/>
  <c r="AD2890" i="1" s="1"/>
  <c r="AE2890" i="1" s="1"/>
  <c r="AF2890" i="1" s="1"/>
  <c r="AG2890" i="1"/>
  <c r="AC2890" i="1"/>
  <c r="Y2890" i="1"/>
  <c r="X2890" i="1"/>
  <c r="U2890" i="1"/>
  <c r="S2890" i="1"/>
  <c r="R2890" i="1"/>
  <c r="Q2890" i="1"/>
  <c r="P2890" i="1"/>
  <c r="O2890" i="1"/>
  <c r="N2890" i="1"/>
  <c r="M2890" i="1"/>
  <c r="L2890" i="1"/>
  <c r="K2890" i="1"/>
  <c r="J2890" i="1"/>
  <c r="AJ2889" i="1"/>
  <c r="AI2889" i="1"/>
  <c r="AH2889" i="1"/>
  <c r="AG2889" i="1"/>
  <c r="AC2889" i="1"/>
  <c r="X2889" i="1"/>
  <c r="Y2889" i="1" s="1"/>
  <c r="U2889" i="1"/>
  <c r="S2889" i="1"/>
  <c r="R2889" i="1"/>
  <c r="Q2889" i="1"/>
  <c r="P2889" i="1"/>
  <c r="O2889" i="1"/>
  <c r="N2889" i="1"/>
  <c r="M2889" i="1"/>
  <c r="L2889" i="1"/>
  <c r="K2889" i="1"/>
  <c r="J2889" i="1"/>
  <c r="AJ2888" i="1"/>
  <c r="AI2888" i="1" s="1"/>
  <c r="Z2888" i="1" s="1"/>
  <c r="AD2888" i="1" s="1"/>
  <c r="AE2888" i="1" s="1"/>
  <c r="AF2888" i="1" s="1"/>
  <c r="AG2888" i="1"/>
  <c r="AC2888" i="1"/>
  <c r="Y2888" i="1"/>
  <c r="X2888" i="1"/>
  <c r="U2888" i="1"/>
  <c r="S2888" i="1"/>
  <c r="R2888" i="1"/>
  <c r="Q2888" i="1"/>
  <c r="P2888" i="1"/>
  <c r="O2888" i="1"/>
  <c r="N2888" i="1"/>
  <c r="M2888" i="1"/>
  <c r="L2888" i="1"/>
  <c r="K2888" i="1"/>
  <c r="J2888" i="1"/>
  <c r="AJ2887" i="1"/>
  <c r="AI2887" i="1"/>
  <c r="AH2887" i="1"/>
  <c r="AG2887" i="1"/>
  <c r="AC2887" i="1"/>
  <c r="X2887" i="1"/>
  <c r="Y2887" i="1" s="1"/>
  <c r="AJ2886" i="1"/>
  <c r="AI2886" i="1" s="1"/>
  <c r="AG2886" i="1"/>
  <c r="AH2886" i="1" s="1"/>
  <c r="AC2886" i="1"/>
  <c r="X2886" i="1"/>
  <c r="Y2886" i="1" s="1"/>
  <c r="Z2886" i="1" s="1"/>
  <c r="AD2886" i="1" s="1"/>
  <c r="AJ2885" i="1"/>
  <c r="AI2885" i="1"/>
  <c r="Z2885" i="1" s="1"/>
  <c r="AD2885" i="1" s="1"/>
  <c r="AE2885" i="1" s="1"/>
  <c r="AF2885" i="1" s="1"/>
  <c r="AG2885" i="1"/>
  <c r="AC2885" i="1"/>
  <c r="Y2885" i="1"/>
  <c r="X2885" i="1"/>
  <c r="AJ2884" i="1"/>
  <c r="AI2884" i="1"/>
  <c r="AH2884" i="1"/>
  <c r="AG2884" i="1"/>
  <c r="AC2884" i="1"/>
  <c r="X2884" i="1"/>
  <c r="Y2884" i="1" s="1"/>
  <c r="U2884" i="1"/>
  <c r="S2884" i="1"/>
  <c r="R2884" i="1"/>
  <c r="Q2884" i="1"/>
  <c r="P2884" i="1"/>
  <c r="O2884" i="1"/>
  <c r="N2884" i="1"/>
  <c r="M2884" i="1"/>
  <c r="L2884" i="1"/>
  <c r="K2884" i="1"/>
  <c r="J2884" i="1"/>
  <c r="AJ2883" i="1"/>
  <c r="AI2883" i="1" s="1"/>
  <c r="AG2883" i="1"/>
  <c r="AC2883" i="1"/>
  <c r="Z2883" i="1"/>
  <c r="AD2883" i="1" s="1"/>
  <c r="X2883" i="1"/>
  <c r="Y2883" i="1" s="1"/>
  <c r="U2883" i="1"/>
  <c r="S2883" i="1"/>
  <c r="R2883" i="1"/>
  <c r="Q2883" i="1"/>
  <c r="P2883" i="1"/>
  <c r="O2883" i="1"/>
  <c r="N2883" i="1"/>
  <c r="M2883" i="1"/>
  <c r="L2883" i="1"/>
  <c r="K2883" i="1"/>
  <c r="J2883" i="1"/>
  <c r="AJ2882" i="1"/>
  <c r="AI2882" i="1"/>
  <c r="AH2882" i="1" s="1"/>
  <c r="AG2882" i="1"/>
  <c r="AC2882" i="1"/>
  <c r="Y2882" i="1"/>
  <c r="X2882" i="1"/>
  <c r="U2882" i="1"/>
  <c r="S2882" i="1"/>
  <c r="R2882" i="1"/>
  <c r="Q2882" i="1"/>
  <c r="P2882" i="1"/>
  <c r="O2882" i="1"/>
  <c r="N2882" i="1"/>
  <c r="M2882" i="1"/>
  <c r="L2882" i="1"/>
  <c r="K2882" i="1"/>
  <c r="J2882" i="1"/>
  <c r="AJ2881" i="1"/>
  <c r="AI2881" i="1" s="1"/>
  <c r="AG2881" i="1"/>
  <c r="AH2881" i="1" s="1"/>
  <c r="AC2881" i="1"/>
  <c r="X2881" i="1"/>
  <c r="Y2881" i="1" s="1"/>
  <c r="Z2881" i="1" s="1"/>
  <c r="AD2881" i="1" s="1"/>
  <c r="U2881" i="1"/>
  <c r="S2881" i="1"/>
  <c r="R2881" i="1"/>
  <c r="Q2881" i="1"/>
  <c r="P2881" i="1"/>
  <c r="O2881" i="1"/>
  <c r="N2881" i="1"/>
  <c r="M2881" i="1"/>
  <c r="L2881" i="1"/>
  <c r="K2881" i="1"/>
  <c r="J2881" i="1"/>
  <c r="AJ2880" i="1"/>
  <c r="AI2880" i="1"/>
  <c r="AH2880" i="1"/>
  <c r="AG2880" i="1"/>
  <c r="AC2880" i="1"/>
  <c r="X2880" i="1"/>
  <c r="Y2880" i="1" s="1"/>
  <c r="U2880" i="1"/>
  <c r="S2880" i="1"/>
  <c r="R2880" i="1"/>
  <c r="Q2880" i="1"/>
  <c r="P2880" i="1"/>
  <c r="O2880" i="1"/>
  <c r="N2880" i="1"/>
  <c r="M2880" i="1"/>
  <c r="L2880" i="1"/>
  <c r="K2880" i="1"/>
  <c r="J2880" i="1"/>
  <c r="AJ2879" i="1"/>
  <c r="AI2879" i="1" s="1"/>
  <c r="AG2879" i="1"/>
  <c r="AC2879" i="1"/>
  <c r="Z2879" i="1"/>
  <c r="AD2879" i="1" s="1"/>
  <c r="X2879" i="1"/>
  <c r="Y2879" i="1" s="1"/>
  <c r="U2879" i="1"/>
  <c r="S2879" i="1"/>
  <c r="R2879" i="1"/>
  <c r="Q2879" i="1"/>
  <c r="P2879" i="1"/>
  <c r="O2879" i="1"/>
  <c r="N2879" i="1"/>
  <c r="M2879" i="1"/>
  <c r="L2879" i="1"/>
  <c r="K2879" i="1"/>
  <c r="J2879" i="1"/>
  <c r="AJ2878" i="1"/>
  <c r="AI2878" i="1"/>
  <c r="Z2878" i="1" s="1"/>
  <c r="AG2878" i="1"/>
  <c r="AD2878" i="1"/>
  <c r="AE2878" i="1" s="1"/>
  <c r="AF2878" i="1" s="1"/>
  <c r="AC2878" i="1"/>
  <c r="Y2878" i="1"/>
  <c r="X2878" i="1"/>
  <c r="W2878" i="1"/>
  <c r="U2878" i="1"/>
  <c r="S2878" i="1"/>
  <c r="R2878" i="1"/>
  <c r="Q2878" i="1"/>
  <c r="P2878" i="1"/>
  <c r="O2878" i="1"/>
  <c r="N2878" i="1"/>
  <c r="M2878" i="1"/>
  <c r="L2878" i="1"/>
  <c r="K2878" i="1"/>
  <c r="J2878" i="1"/>
  <c r="AJ2877" i="1"/>
  <c r="AI2877" i="1"/>
  <c r="AH2877" i="1"/>
  <c r="AG2877" i="1"/>
  <c r="AC2877" i="1"/>
  <c r="X2877" i="1"/>
  <c r="Y2877" i="1" s="1"/>
  <c r="U2877" i="1"/>
  <c r="S2877" i="1"/>
  <c r="R2877" i="1"/>
  <c r="Q2877" i="1"/>
  <c r="P2877" i="1"/>
  <c r="O2877" i="1"/>
  <c r="N2877" i="1"/>
  <c r="M2877" i="1"/>
  <c r="L2877" i="1"/>
  <c r="K2877" i="1"/>
  <c r="J2877" i="1"/>
  <c r="AJ2876" i="1"/>
  <c r="AI2876" i="1" s="1"/>
  <c r="Z2876" i="1" s="1"/>
  <c r="AD2876" i="1" s="1"/>
  <c r="AE2876" i="1" s="1"/>
  <c r="AF2876" i="1" s="1"/>
  <c r="AG2876" i="1"/>
  <c r="AC2876" i="1"/>
  <c r="Y2876" i="1"/>
  <c r="X2876" i="1"/>
  <c r="V2876" i="1"/>
  <c r="U2876" i="1"/>
  <c r="S2876" i="1"/>
  <c r="R2876" i="1"/>
  <c r="Q2876" i="1"/>
  <c r="P2876" i="1"/>
  <c r="O2876" i="1"/>
  <c r="N2876" i="1"/>
  <c r="M2876" i="1"/>
  <c r="L2876" i="1"/>
  <c r="K2876" i="1"/>
  <c r="J2876" i="1"/>
  <c r="AJ2875" i="1"/>
  <c r="AI2875" i="1"/>
  <c r="AH2875" i="1" s="1"/>
  <c r="AG2875" i="1"/>
  <c r="AC2875" i="1"/>
  <c r="Y2875" i="1"/>
  <c r="X2875" i="1"/>
  <c r="V2875" i="1"/>
  <c r="U2875" i="1"/>
  <c r="S2875" i="1"/>
  <c r="R2875" i="1"/>
  <c r="Q2875" i="1"/>
  <c r="P2875" i="1"/>
  <c r="O2875" i="1"/>
  <c r="N2875" i="1"/>
  <c r="M2875" i="1"/>
  <c r="L2875" i="1"/>
  <c r="K2875" i="1"/>
  <c r="J2875" i="1"/>
  <c r="AJ2874" i="1"/>
  <c r="AI2874" i="1"/>
  <c r="AH2874" i="1"/>
  <c r="AG2874" i="1"/>
  <c r="AC2874" i="1"/>
  <c r="X2874" i="1"/>
  <c r="Y2874" i="1" s="1"/>
  <c r="W2874" i="1"/>
  <c r="U2874" i="1"/>
  <c r="S2874" i="1"/>
  <c r="R2874" i="1"/>
  <c r="Q2874" i="1"/>
  <c r="P2874" i="1"/>
  <c r="O2874" i="1"/>
  <c r="N2874" i="1"/>
  <c r="M2874" i="1"/>
  <c r="L2874" i="1"/>
  <c r="K2874" i="1"/>
  <c r="J2874" i="1"/>
  <c r="AJ2873" i="1"/>
  <c r="AI2873" i="1" s="1"/>
  <c r="AG2873" i="1"/>
  <c r="AH2873" i="1" s="1"/>
  <c r="AC2873" i="1"/>
  <c r="X2873" i="1"/>
  <c r="Y2873" i="1" s="1"/>
  <c r="Z2873" i="1" s="1"/>
  <c r="AD2873" i="1" s="1"/>
  <c r="W2873" i="1"/>
  <c r="U2873" i="1"/>
  <c r="S2873" i="1"/>
  <c r="R2873" i="1"/>
  <c r="Q2873" i="1"/>
  <c r="P2873" i="1"/>
  <c r="O2873" i="1"/>
  <c r="N2873" i="1"/>
  <c r="M2873" i="1"/>
  <c r="L2873" i="1"/>
  <c r="K2873" i="1"/>
  <c r="J2873" i="1"/>
  <c r="AJ2872" i="1"/>
  <c r="AI2872" i="1"/>
  <c r="Z2872" i="1" s="1"/>
  <c r="AD2872" i="1" s="1"/>
  <c r="AE2872" i="1" s="1"/>
  <c r="AF2872" i="1" s="1"/>
  <c r="AG2872" i="1"/>
  <c r="AC2872" i="1"/>
  <c r="Y2872" i="1"/>
  <c r="X2872" i="1"/>
  <c r="W2872" i="1"/>
  <c r="U2872" i="1"/>
  <c r="S2872" i="1"/>
  <c r="R2872" i="1"/>
  <c r="Q2872" i="1"/>
  <c r="P2872" i="1"/>
  <c r="O2872" i="1"/>
  <c r="N2872" i="1"/>
  <c r="M2872" i="1"/>
  <c r="L2872" i="1"/>
  <c r="K2872" i="1"/>
  <c r="J2872" i="1"/>
  <c r="AJ2871" i="1"/>
  <c r="AI2871" i="1"/>
  <c r="AH2871" i="1"/>
  <c r="AG2871" i="1"/>
  <c r="AC2871" i="1"/>
  <c r="X2871" i="1"/>
  <c r="Y2871" i="1" s="1"/>
  <c r="W2871" i="1"/>
  <c r="U2871" i="1"/>
  <c r="S2871" i="1"/>
  <c r="R2871" i="1"/>
  <c r="Q2871" i="1"/>
  <c r="P2871" i="1"/>
  <c r="O2871" i="1"/>
  <c r="N2871" i="1"/>
  <c r="M2871" i="1"/>
  <c r="L2871" i="1"/>
  <c r="K2871" i="1"/>
  <c r="J2871" i="1"/>
  <c r="AJ2870" i="1"/>
  <c r="AI2870" i="1"/>
  <c r="Z2870" i="1" s="1"/>
  <c r="AD2870" i="1" s="1"/>
  <c r="AG2870" i="1"/>
  <c r="AH2870" i="1" s="1"/>
  <c r="AC2870" i="1"/>
  <c r="X2870" i="1"/>
  <c r="Y2870" i="1" s="1"/>
  <c r="W2870" i="1"/>
  <c r="U2870" i="1"/>
  <c r="S2870" i="1"/>
  <c r="R2870" i="1"/>
  <c r="Q2870" i="1"/>
  <c r="P2870" i="1"/>
  <c r="O2870" i="1"/>
  <c r="N2870" i="1"/>
  <c r="M2870" i="1"/>
  <c r="L2870" i="1"/>
  <c r="K2870" i="1"/>
  <c r="J2870" i="1"/>
  <c r="AJ2869" i="1"/>
  <c r="AI2869" i="1" s="1"/>
  <c r="AG2869" i="1"/>
  <c r="AC2869" i="1"/>
  <c r="Z2869" i="1"/>
  <c r="AD2869" i="1" s="1"/>
  <c r="X2869" i="1"/>
  <c r="Y2869" i="1" s="1"/>
  <c r="W2869" i="1"/>
  <c r="U2869" i="1"/>
  <c r="S2869" i="1"/>
  <c r="R2869" i="1"/>
  <c r="Q2869" i="1"/>
  <c r="P2869" i="1"/>
  <c r="O2869" i="1"/>
  <c r="N2869" i="1"/>
  <c r="M2869" i="1"/>
  <c r="L2869" i="1"/>
  <c r="K2869" i="1"/>
  <c r="J2869" i="1"/>
  <c r="AJ2868" i="1"/>
  <c r="AI2868" i="1" s="1"/>
  <c r="Z2868" i="1" s="1"/>
  <c r="AD2868" i="1" s="1"/>
  <c r="AE2868" i="1" s="1"/>
  <c r="AF2868" i="1" s="1"/>
  <c r="AG2868" i="1"/>
  <c r="AC2868" i="1"/>
  <c r="Y2868" i="1"/>
  <c r="X2868" i="1"/>
  <c r="W2868" i="1"/>
  <c r="U2868" i="1"/>
  <c r="S2868" i="1"/>
  <c r="R2868" i="1"/>
  <c r="Q2868" i="1"/>
  <c r="P2868" i="1"/>
  <c r="O2868" i="1"/>
  <c r="N2868" i="1"/>
  <c r="M2868" i="1"/>
  <c r="L2868" i="1"/>
  <c r="K2868" i="1"/>
  <c r="J2868" i="1"/>
  <c r="AJ2867" i="1"/>
  <c r="AI2867" i="1"/>
  <c r="Z2867" i="1" s="1"/>
  <c r="AG2867" i="1"/>
  <c r="AD2867" i="1"/>
  <c r="AE2867" i="1" s="1"/>
  <c r="AF2867" i="1" s="1"/>
  <c r="AC2867" i="1"/>
  <c r="Y2867" i="1"/>
  <c r="X2867" i="1"/>
  <c r="W2867" i="1"/>
  <c r="U2867" i="1"/>
  <c r="S2867" i="1"/>
  <c r="R2867" i="1"/>
  <c r="Q2867" i="1"/>
  <c r="P2867" i="1"/>
  <c r="O2867" i="1"/>
  <c r="N2867" i="1"/>
  <c r="M2867" i="1"/>
  <c r="L2867" i="1"/>
  <c r="K2867" i="1"/>
  <c r="J2867" i="1"/>
  <c r="AJ2866" i="1"/>
  <c r="AI2866" i="1"/>
  <c r="AG2866" i="1"/>
  <c r="AH2866" i="1" s="1"/>
  <c r="AC2866" i="1"/>
  <c r="X2866" i="1"/>
  <c r="Y2866" i="1" s="1"/>
  <c r="U2866" i="1"/>
  <c r="S2866" i="1"/>
  <c r="R2866" i="1"/>
  <c r="Q2866" i="1"/>
  <c r="P2866" i="1"/>
  <c r="O2866" i="1"/>
  <c r="N2866" i="1"/>
  <c r="M2866" i="1"/>
  <c r="L2866" i="1"/>
  <c r="K2866" i="1"/>
  <c r="J2866" i="1"/>
  <c r="AJ2865" i="1"/>
  <c r="AI2865" i="1" s="1"/>
  <c r="Z2865" i="1" s="1"/>
  <c r="AD2865" i="1" s="1"/>
  <c r="AE2865" i="1" s="1"/>
  <c r="AF2865" i="1" s="1"/>
  <c r="AG2865" i="1"/>
  <c r="AC2865" i="1"/>
  <c r="Y2865" i="1"/>
  <c r="X2865" i="1"/>
  <c r="U2865" i="1"/>
  <c r="S2865" i="1"/>
  <c r="R2865" i="1"/>
  <c r="Q2865" i="1"/>
  <c r="P2865" i="1"/>
  <c r="O2865" i="1"/>
  <c r="N2865" i="1"/>
  <c r="M2865" i="1"/>
  <c r="L2865" i="1"/>
  <c r="K2865" i="1"/>
  <c r="J2865" i="1"/>
  <c r="AJ2864" i="1"/>
  <c r="AI2864" i="1"/>
  <c r="AH2864" i="1"/>
  <c r="AG2864" i="1"/>
  <c r="AC2864" i="1"/>
  <c r="X2864" i="1"/>
  <c r="Y2864" i="1" s="1"/>
  <c r="U2864" i="1"/>
  <c r="S2864" i="1"/>
  <c r="R2864" i="1"/>
  <c r="Q2864" i="1"/>
  <c r="P2864" i="1"/>
  <c r="O2864" i="1"/>
  <c r="N2864" i="1"/>
  <c r="M2864" i="1"/>
  <c r="L2864" i="1"/>
  <c r="K2864" i="1"/>
  <c r="J2864" i="1"/>
  <c r="AJ2863" i="1"/>
  <c r="AI2863" i="1" s="1"/>
  <c r="Z2863" i="1" s="1"/>
  <c r="AD2863" i="1" s="1"/>
  <c r="AE2863" i="1" s="1"/>
  <c r="AF2863" i="1" s="1"/>
  <c r="AG2863" i="1"/>
  <c r="AC2863" i="1"/>
  <c r="Y2863" i="1"/>
  <c r="X2863" i="1"/>
  <c r="U2863" i="1"/>
  <c r="S2863" i="1"/>
  <c r="R2863" i="1"/>
  <c r="Q2863" i="1"/>
  <c r="P2863" i="1"/>
  <c r="O2863" i="1"/>
  <c r="N2863" i="1"/>
  <c r="M2863" i="1"/>
  <c r="L2863" i="1"/>
  <c r="K2863" i="1"/>
  <c r="J2863" i="1"/>
  <c r="AJ2862" i="1"/>
  <c r="AI2862" i="1"/>
  <c r="AG2862" i="1"/>
  <c r="AH2862" i="1" s="1"/>
  <c r="AC2862" i="1"/>
  <c r="X2862" i="1"/>
  <c r="Y2862" i="1" s="1"/>
  <c r="W2862" i="1"/>
  <c r="U2862" i="1"/>
  <c r="S2862" i="1"/>
  <c r="R2862" i="1"/>
  <c r="Q2862" i="1"/>
  <c r="P2862" i="1"/>
  <c r="O2862" i="1"/>
  <c r="N2862" i="1"/>
  <c r="M2862" i="1"/>
  <c r="L2862" i="1"/>
  <c r="K2862" i="1"/>
  <c r="J2862" i="1"/>
  <c r="AJ2861" i="1"/>
  <c r="AI2861" i="1" s="1"/>
  <c r="AG2861" i="1"/>
  <c r="AH2861" i="1" s="1"/>
  <c r="AC2861" i="1"/>
  <c r="X2861" i="1"/>
  <c r="Y2861" i="1" s="1"/>
  <c r="Z2861" i="1" s="1"/>
  <c r="AD2861" i="1" s="1"/>
  <c r="W2861" i="1"/>
  <c r="U2861" i="1"/>
  <c r="S2861" i="1"/>
  <c r="R2861" i="1"/>
  <c r="Q2861" i="1"/>
  <c r="P2861" i="1"/>
  <c r="O2861" i="1"/>
  <c r="N2861" i="1"/>
  <c r="M2861" i="1"/>
  <c r="L2861" i="1"/>
  <c r="K2861" i="1"/>
  <c r="J2861" i="1"/>
  <c r="AJ2860" i="1"/>
  <c r="AI2860" i="1"/>
  <c r="AG2860" i="1"/>
  <c r="AH2860" i="1" s="1"/>
  <c r="AC2860" i="1"/>
  <c r="Y2860" i="1"/>
  <c r="Z2860" i="1" s="1"/>
  <c r="AD2860" i="1" s="1"/>
  <c r="AE2860" i="1" s="1"/>
  <c r="AF2860" i="1" s="1"/>
  <c r="X2860" i="1"/>
  <c r="W2860" i="1"/>
  <c r="U2860" i="1"/>
  <c r="S2860" i="1"/>
  <c r="R2860" i="1"/>
  <c r="Q2860" i="1"/>
  <c r="P2860" i="1"/>
  <c r="O2860" i="1"/>
  <c r="N2860" i="1"/>
  <c r="M2860" i="1"/>
  <c r="L2860" i="1"/>
  <c r="K2860" i="1"/>
  <c r="J2860" i="1"/>
  <c r="AJ2859" i="1"/>
  <c r="AI2859" i="1"/>
  <c r="AH2859" i="1"/>
  <c r="AG2859" i="1"/>
  <c r="AC2859" i="1"/>
  <c r="X2859" i="1"/>
  <c r="Y2859" i="1" s="1"/>
  <c r="U2859" i="1"/>
  <c r="S2859" i="1"/>
  <c r="R2859" i="1"/>
  <c r="Q2859" i="1"/>
  <c r="P2859" i="1"/>
  <c r="O2859" i="1"/>
  <c r="N2859" i="1"/>
  <c r="M2859" i="1"/>
  <c r="L2859" i="1"/>
  <c r="K2859" i="1"/>
  <c r="J2859" i="1"/>
  <c r="AJ2858" i="1"/>
  <c r="AI2858" i="1" s="1"/>
  <c r="AG2858" i="1"/>
  <c r="AH2858" i="1" s="1"/>
  <c r="AC2858" i="1"/>
  <c r="X2858" i="1"/>
  <c r="Y2858" i="1" s="1"/>
  <c r="Z2858" i="1" s="1"/>
  <c r="AD2858" i="1" s="1"/>
  <c r="W2858" i="1"/>
  <c r="U2858" i="1"/>
  <c r="S2858" i="1"/>
  <c r="R2858" i="1"/>
  <c r="Q2858" i="1"/>
  <c r="P2858" i="1"/>
  <c r="O2858" i="1"/>
  <c r="N2858" i="1"/>
  <c r="M2858" i="1"/>
  <c r="L2858" i="1"/>
  <c r="K2858" i="1"/>
  <c r="J2858" i="1"/>
  <c r="AJ2857" i="1"/>
  <c r="AI2857" i="1" s="1"/>
  <c r="Z2857" i="1" s="1"/>
  <c r="AD2857" i="1" s="1"/>
  <c r="AE2857" i="1" s="1"/>
  <c r="AF2857" i="1" s="1"/>
  <c r="AG2857" i="1"/>
  <c r="AC2857" i="1"/>
  <c r="Y2857" i="1"/>
  <c r="X2857" i="1"/>
  <c r="U2857" i="1"/>
  <c r="S2857" i="1"/>
  <c r="R2857" i="1"/>
  <c r="Q2857" i="1"/>
  <c r="P2857" i="1"/>
  <c r="O2857" i="1"/>
  <c r="N2857" i="1"/>
  <c r="M2857" i="1"/>
  <c r="L2857" i="1"/>
  <c r="K2857" i="1"/>
  <c r="J2857" i="1"/>
  <c r="AJ2856" i="1"/>
  <c r="AI2856" i="1"/>
  <c r="AG2856" i="1"/>
  <c r="AH2856" i="1" s="1"/>
  <c r="AC2856" i="1"/>
  <c r="X2856" i="1"/>
  <c r="Y2856" i="1" s="1"/>
  <c r="U2856" i="1"/>
  <c r="S2856" i="1"/>
  <c r="R2856" i="1"/>
  <c r="Q2856" i="1"/>
  <c r="P2856" i="1"/>
  <c r="O2856" i="1"/>
  <c r="N2856" i="1"/>
  <c r="M2856" i="1"/>
  <c r="L2856" i="1"/>
  <c r="K2856" i="1"/>
  <c r="J2856" i="1"/>
  <c r="AJ2855" i="1"/>
  <c r="AI2855" i="1"/>
  <c r="AG2855" i="1"/>
  <c r="AH2855" i="1" s="1"/>
  <c r="AC2855" i="1"/>
  <c r="Z2855" i="1"/>
  <c r="AD2855" i="1" s="1"/>
  <c r="AE2855" i="1" s="1"/>
  <c r="AF2855" i="1" s="1"/>
  <c r="Y2855" i="1"/>
  <c r="X2855" i="1"/>
  <c r="U2855" i="1"/>
  <c r="S2855" i="1"/>
  <c r="R2855" i="1"/>
  <c r="Q2855" i="1"/>
  <c r="P2855" i="1"/>
  <c r="O2855" i="1"/>
  <c r="N2855" i="1"/>
  <c r="M2855" i="1"/>
  <c r="L2855" i="1"/>
  <c r="K2855" i="1"/>
  <c r="J2855" i="1"/>
  <c r="H2855" i="1"/>
  <c r="AJ2854" i="1"/>
  <c r="AI2854" i="1"/>
  <c r="AH2854" i="1" s="1"/>
  <c r="AG2854" i="1"/>
  <c r="AC2854" i="1"/>
  <c r="X2854" i="1"/>
  <c r="Y2854" i="1" s="1"/>
  <c r="U2854" i="1"/>
  <c r="S2854" i="1"/>
  <c r="R2854" i="1"/>
  <c r="Q2854" i="1"/>
  <c r="P2854" i="1"/>
  <c r="O2854" i="1"/>
  <c r="N2854" i="1"/>
  <c r="M2854" i="1"/>
  <c r="L2854" i="1"/>
  <c r="K2854" i="1"/>
  <c r="J2854" i="1"/>
  <c r="AJ2853" i="1"/>
  <c r="AI2853" i="1" s="1"/>
  <c r="AG2853" i="1"/>
  <c r="AH2853" i="1" s="1"/>
  <c r="AC2853" i="1"/>
  <c r="X2853" i="1"/>
  <c r="Y2853" i="1" s="1"/>
  <c r="Z2853" i="1" s="1"/>
  <c r="AD2853" i="1" s="1"/>
  <c r="U2853" i="1"/>
  <c r="S2853" i="1"/>
  <c r="R2853" i="1"/>
  <c r="Q2853" i="1"/>
  <c r="P2853" i="1"/>
  <c r="O2853" i="1"/>
  <c r="N2853" i="1"/>
  <c r="M2853" i="1"/>
  <c r="L2853" i="1"/>
  <c r="K2853" i="1"/>
  <c r="J2853" i="1"/>
  <c r="AJ2852" i="1"/>
  <c r="AI2852" i="1"/>
  <c r="AH2852" i="1"/>
  <c r="AG2852" i="1"/>
  <c r="AC2852" i="1"/>
  <c r="X2852" i="1"/>
  <c r="Y2852" i="1" s="1"/>
  <c r="U2852" i="1"/>
  <c r="S2852" i="1"/>
  <c r="R2852" i="1"/>
  <c r="Q2852" i="1"/>
  <c r="P2852" i="1"/>
  <c r="O2852" i="1"/>
  <c r="N2852" i="1"/>
  <c r="M2852" i="1"/>
  <c r="L2852" i="1"/>
  <c r="K2852" i="1"/>
  <c r="J2852" i="1"/>
  <c r="AJ2851" i="1"/>
  <c r="AI2851" i="1" s="1"/>
  <c r="AG2851" i="1"/>
  <c r="AC2851" i="1"/>
  <c r="Z2851" i="1"/>
  <c r="AD2851" i="1" s="1"/>
  <c r="X2851" i="1"/>
  <c r="Y2851" i="1" s="1"/>
  <c r="U2851" i="1"/>
  <c r="S2851" i="1"/>
  <c r="R2851" i="1"/>
  <c r="Q2851" i="1"/>
  <c r="P2851" i="1"/>
  <c r="O2851" i="1"/>
  <c r="N2851" i="1"/>
  <c r="M2851" i="1"/>
  <c r="L2851" i="1"/>
  <c r="K2851" i="1"/>
  <c r="J2851" i="1"/>
  <c r="AJ2850" i="1"/>
  <c r="AI2850" i="1"/>
  <c r="AH2850" i="1"/>
  <c r="AG2850" i="1"/>
  <c r="AC2850" i="1"/>
  <c r="Y2850" i="1"/>
  <c r="X2850" i="1"/>
  <c r="U2850" i="1"/>
  <c r="S2850" i="1"/>
  <c r="R2850" i="1"/>
  <c r="Q2850" i="1"/>
  <c r="P2850" i="1"/>
  <c r="O2850" i="1"/>
  <c r="N2850" i="1"/>
  <c r="M2850" i="1"/>
  <c r="L2850" i="1"/>
  <c r="K2850" i="1"/>
  <c r="J2850" i="1"/>
  <c r="AJ2849" i="1"/>
  <c r="AI2849" i="1" s="1"/>
  <c r="AG2849" i="1"/>
  <c r="AH2849" i="1" s="1"/>
  <c r="AC2849" i="1"/>
  <c r="X2849" i="1"/>
  <c r="Y2849" i="1" s="1"/>
  <c r="Z2849" i="1" s="1"/>
  <c r="AD2849" i="1" s="1"/>
  <c r="W2849" i="1"/>
  <c r="U2849" i="1"/>
  <c r="S2849" i="1"/>
  <c r="R2849" i="1"/>
  <c r="Q2849" i="1"/>
  <c r="P2849" i="1"/>
  <c r="O2849" i="1"/>
  <c r="N2849" i="1"/>
  <c r="M2849" i="1"/>
  <c r="L2849" i="1"/>
  <c r="K2849" i="1"/>
  <c r="J2849" i="1"/>
  <c r="AJ2848" i="1"/>
  <c r="AI2848" i="1"/>
  <c r="Z2848" i="1" s="1"/>
  <c r="AD2848" i="1" s="1"/>
  <c r="AE2848" i="1" s="1"/>
  <c r="AF2848" i="1" s="1"/>
  <c r="AG2848" i="1"/>
  <c r="AC2848" i="1"/>
  <c r="Y2848" i="1"/>
  <c r="X2848" i="1"/>
  <c r="W2848" i="1"/>
  <c r="U2848" i="1"/>
  <c r="S2848" i="1"/>
  <c r="R2848" i="1"/>
  <c r="Q2848" i="1"/>
  <c r="P2848" i="1"/>
  <c r="O2848" i="1"/>
  <c r="N2848" i="1"/>
  <c r="M2848" i="1"/>
  <c r="L2848" i="1"/>
  <c r="K2848" i="1"/>
  <c r="J2848" i="1"/>
  <c r="AJ2847" i="1"/>
  <c r="AI2847" i="1"/>
  <c r="AH2847" i="1"/>
  <c r="AG2847" i="1"/>
  <c r="AC2847" i="1"/>
  <c r="X2847" i="1"/>
  <c r="Y2847" i="1" s="1"/>
  <c r="W2847" i="1"/>
  <c r="U2847" i="1"/>
  <c r="S2847" i="1"/>
  <c r="R2847" i="1"/>
  <c r="Q2847" i="1"/>
  <c r="P2847" i="1"/>
  <c r="O2847" i="1"/>
  <c r="N2847" i="1"/>
  <c r="M2847" i="1"/>
  <c r="L2847" i="1"/>
  <c r="K2847" i="1"/>
  <c r="J2847" i="1"/>
  <c r="AJ2846" i="1"/>
  <c r="AI2846" i="1"/>
  <c r="AG2846" i="1"/>
  <c r="AH2846" i="1" s="1"/>
  <c r="AC2846" i="1"/>
  <c r="X2846" i="1"/>
  <c r="Y2846" i="1" s="1"/>
  <c r="W2846" i="1"/>
  <c r="U2846" i="1"/>
  <c r="S2846" i="1"/>
  <c r="R2846" i="1"/>
  <c r="Q2846" i="1"/>
  <c r="P2846" i="1"/>
  <c r="O2846" i="1"/>
  <c r="N2846" i="1"/>
  <c r="M2846" i="1"/>
  <c r="L2846" i="1"/>
  <c r="K2846" i="1"/>
  <c r="J2846" i="1"/>
  <c r="AJ2845" i="1"/>
  <c r="AI2845" i="1" s="1"/>
  <c r="Z2845" i="1" s="1"/>
  <c r="AD2845" i="1" s="1"/>
  <c r="AG2845" i="1"/>
  <c r="AH2845" i="1" s="1"/>
  <c r="AC2845" i="1"/>
  <c r="X2845" i="1"/>
  <c r="Y2845" i="1" s="1"/>
  <c r="W2845" i="1"/>
  <c r="U2845" i="1"/>
  <c r="S2845" i="1"/>
  <c r="R2845" i="1"/>
  <c r="Q2845" i="1"/>
  <c r="P2845" i="1"/>
  <c r="O2845" i="1"/>
  <c r="N2845" i="1"/>
  <c r="M2845" i="1"/>
  <c r="L2845" i="1"/>
  <c r="K2845" i="1"/>
  <c r="J2845" i="1"/>
  <c r="AJ2844" i="1"/>
  <c r="AI2844" i="1" s="1"/>
  <c r="Z2844" i="1" s="1"/>
  <c r="AD2844" i="1" s="1"/>
  <c r="AE2844" i="1" s="1"/>
  <c r="AF2844" i="1" s="1"/>
  <c r="AG2844" i="1"/>
  <c r="AC2844" i="1"/>
  <c r="Y2844" i="1"/>
  <c r="X2844" i="1"/>
  <c r="W2844" i="1"/>
  <c r="U2844" i="1"/>
  <c r="S2844" i="1"/>
  <c r="R2844" i="1"/>
  <c r="Q2844" i="1"/>
  <c r="P2844" i="1"/>
  <c r="O2844" i="1"/>
  <c r="N2844" i="1"/>
  <c r="M2844" i="1"/>
  <c r="L2844" i="1"/>
  <c r="K2844" i="1"/>
  <c r="J2844" i="1"/>
  <c r="AJ2843" i="1"/>
  <c r="AI2843" i="1"/>
  <c r="AH2843" i="1"/>
  <c r="AG2843" i="1"/>
  <c r="AC2843" i="1"/>
  <c r="X2843" i="1"/>
  <c r="Y2843" i="1" s="1"/>
  <c r="U2843" i="1"/>
  <c r="S2843" i="1"/>
  <c r="R2843" i="1"/>
  <c r="Q2843" i="1"/>
  <c r="P2843" i="1"/>
  <c r="O2843" i="1"/>
  <c r="N2843" i="1"/>
  <c r="M2843" i="1"/>
  <c r="L2843" i="1"/>
  <c r="K2843" i="1"/>
  <c r="J2843" i="1"/>
  <c r="AJ2842" i="1"/>
  <c r="AI2842" i="1" s="1"/>
  <c r="Z2842" i="1" s="1"/>
  <c r="AD2842" i="1" s="1"/>
  <c r="AH2842" i="1"/>
  <c r="AG2842" i="1"/>
  <c r="AC2842" i="1"/>
  <c r="X2842" i="1"/>
  <c r="Y2842" i="1" s="1"/>
  <c r="U2842" i="1"/>
  <c r="S2842" i="1"/>
  <c r="R2842" i="1"/>
  <c r="Q2842" i="1"/>
  <c r="P2842" i="1"/>
  <c r="O2842" i="1"/>
  <c r="N2842" i="1"/>
  <c r="M2842" i="1"/>
  <c r="L2842" i="1"/>
  <c r="K2842" i="1"/>
  <c r="J2842" i="1"/>
  <c r="AJ2841" i="1"/>
  <c r="AI2841" i="1"/>
  <c r="AH2841" i="1"/>
  <c r="AG2841" i="1"/>
  <c r="AC2841" i="1"/>
  <c r="X2841" i="1"/>
  <c r="Y2841" i="1" s="1"/>
  <c r="AJ2840" i="1"/>
  <c r="AI2840" i="1"/>
  <c r="AG2840" i="1"/>
  <c r="AH2840" i="1" s="1"/>
  <c r="AC2840" i="1"/>
  <c r="Y2840" i="1"/>
  <c r="X2840" i="1"/>
  <c r="U2840" i="1"/>
  <c r="S2840" i="1"/>
  <c r="R2840" i="1"/>
  <c r="Q2840" i="1"/>
  <c r="P2840" i="1"/>
  <c r="O2840" i="1"/>
  <c r="N2840" i="1"/>
  <c r="M2840" i="1"/>
  <c r="L2840" i="1"/>
  <c r="K2840" i="1"/>
  <c r="J2840" i="1"/>
  <c r="AJ2839" i="1"/>
  <c r="AI2839" i="1"/>
  <c r="AG2839" i="1"/>
  <c r="AH2839" i="1" s="1"/>
  <c r="AC2839" i="1"/>
  <c r="X2839" i="1"/>
  <c r="Y2839" i="1" s="1"/>
  <c r="Z2839" i="1" s="1"/>
  <c r="AD2839" i="1" s="1"/>
  <c r="U2839" i="1"/>
  <c r="S2839" i="1"/>
  <c r="R2839" i="1"/>
  <c r="Q2839" i="1"/>
  <c r="P2839" i="1"/>
  <c r="O2839" i="1"/>
  <c r="N2839" i="1"/>
  <c r="M2839" i="1"/>
  <c r="L2839" i="1"/>
  <c r="K2839" i="1"/>
  <c r="J2839" i="1"/>
  <c r="AJ2838" i="1"/>
  <c r="AI2838" i="1"/>
  <c r="AH2838" i="1"/>
  <c r="AG2838" i="1"/>
  <c r="AC2838" i="1"/>
  <c r="X2838" i="1"/>
  <c r="Y2838" i="1" s="1"/>
  <c r="U2838" i="1"/>
  <c r="S2838" i="1"/>
  <c r="R2838" i="1"/>
  <c r="Q2838" i="1"/>
  <c r="P2838" i="1"/>
  <c r="O2838" i="1"/>
  <c r="N2838" i="1"/>
  <c r="M2838" i="1"/>
  <c r="L2838" i="1"/>
  <c r="K2838" i="1"/>
  <c r="J2838" i="1"/>
  <c r="AJ2837" i="1"/>
  <c r="AI2837" i="1" s="1"/>
  <c r="Z2837" i="1" s="1"/>
  <c r="AD2837" i="1" s="1"/>
  <c r="AG2837" i="1"/>
  <c r="AC2837" i="1"/>
  <c r="X2837" i="1"/>
  <c r="Y2837" i="1" s="1"/>
  <c r="U2837" i="1"/>
  <c r="S2837" i="1"/>
  <c r="R2837" i="1"/>
  <c r="Q2837" i="1"/>
  <c r="P2837" i="1"/>
  <c r="O2837" i="1"/>
  <c r="N2837" i="1"/>
  <c r="M2837" i="1"/>
  <c r="L2837" i="1"/>
  <c r="K2837" i="1"/>
  <c r="J2837" i="1"/>
  <c r="AJ2836" i="1"/>
  <c r="AI2836" i="1"/>
  <c r="AH2836" i="1"/>
  <c r="AG2836" i="1"/>
  <c r="AC2836" i="1"/>
  <c r="X2836" i="1"/>
  <c r="Y2836" i="1" s="1"/>
  <c r="W2836" i="1"/>
  <c r="U2836" i="1"/>
  <c r="S2836" i="1"/>
  <c r="R2836" i="1"/>
  <c r="Q2836" i="1"/>
  <c r="P2836" i="1"/>
  <c r="O2836" i="1"/>
  <c r="N2836" i="1"/>
  <c r="M2836" i="1"/>
  <c r="L2836" i="1"/>
  <c r="K2836" i="1"/>
  <c r="J2836" i="1"/>
  <c r="AJ2835" i="1"/>
  <c r="AI2835" i="1"/>
  <c r="Z2835" i="1" s="1"/>
  <c r="AD2835" i="1" s="1"/>
  <c r="AG2835" i="1"/>
  <c r="AH2835" i="1" s="1"/>
  <c r="AC2835" i="1"/>
  <c r="AE2835" i="1" s="1"/>
  <c r="AF2835" i="1" s="1"/>
  <c r="X2835" i="1"/>
  <c r="Y2835" i="1" s="1"/>
  <c r="W2835" i="1"/>
  <c r="U2835" i="1"/>
  <c r="S2835" i="1"/>
  <c r="R2835" i="1"/>
  <c r="Q2835" i="1"/>
  <c r="P2835" i="1"/>
  <c r="O2835" i="1"/>
  <c r="N2835" i="1"/>
  <c r="M2835" i="1"/>
  <c r="L2835" i="1"/>
  <c r="K2835" i="1"/>
  <c r="J2835" i="1"/>
  <c r="AJ2834" i="1"/>
  <c r="AI2834" i="1" s="1"/>
  <c r="Z2834" i="1" s="1"/>
  <c r="AD2834" i="1" s="1"/>
  <c r="AG2834" i="1"/>
  <c r="AH2834" i="1" s="1"/>
  <c r="AC2834" i="1"/>
  <c r="AE2834" i="1" s="1"/>
  <c r="AF2834" i="1" s="1"/>
  <c r="X2834" i="1"/>
  <c r="Y2834" i="1" s="1"/>
  <c r="U2834" i="1"/>
  <c r="S2834" i="1"/>
  <c r="R2834" i="1"/>
  <c r="Q2834" i="1"/>
  <c r="P2834" i="1"/>
  <c r="O2834" i="1"/>
  <c r="N2834" i="1"/>
  <c r="M2834" i="1"/>
  <c r="L2834" i="1"/>
  <c r="K2834" i="1"/>
  <c r="J2834" i="1"/>
  <c r="AJ2833" i="1"/>
  <c r="AI2833" i="1"/>
  <c r="AH2833" i="1"/>
  <c r="AG2833" i="1"/>
  <c r="AC2833" i="1"/>
  <c r="X2833" i="1"/>
  <c r="Y2833" i="1" s="1"/>
  <c r="U2833" i="1"/>
  <c r="S2833" i="1"/>
  <c r="R2833" i="1"/>
  <c r="Q2833" i="1"/>
  <c r="P2833" i="1"/>
  <c r="O2833" i="1"/>
  <c r="N2833" i="1"/>
  <c r="M2833" i="1"/>
  <c r="L2833" i="1"/>
  <c r="K2833" i="1"/>
  <c r="J2833" i="1"/>
  <c r="AJ2832" i="1"/>
  <c r="AI2832" i="1" s="1"/>
  <c r="Z2832" i="1" s="1"/>
  <c r="AD2832" i="1" s="1"/>
  <c r="AG2832" i="1"/>
  <c r="AH2832" i="1" s="1"/>
  <c r="AC2832" i="1"/>
  <c r="AE2832" i="1" s="1"/>
  <c r="AF2832" i="1" s="1"/>
  <c r="X2832" i="1"/>
  <c r="Y2832" i="1" s="1"/>
  <c r="U2832" i="1"/>
  <c r="S2832" i="1"/>
  <c r="R2832" i="1"/>
  <c r="Q2832" i="1"/>
  <c r="P2832" i="1"/>
  <c r="O2832" i="1"/>
  <c r="N2832" i="1"/>
  <c r="M2832" i="1"/>
  <c r="L2832" i="1"/>
  <c r="K2832" i="1"/>
  <c r="J2832" i="1"/>
  <c r="AJ2831" i="1"/>
  <c r="AI2831" i="1"/>
  <c r="AH2831" i="1"/>
  <c r="AG2831" i="1"/>
  <c r="AC2831" i="1"/>
  <c r="X2831" i="1"/>
  <c r="Y2831" i="1" s="1"/>
  <c r="U2831" i="1"/>
  <c r="S2831" i="1"/>
  <c r="R2831" i="1"/>
  <c r="Q2831" i="1"/>
  <c r="P2831" i="1"/>
  <c r="O2831" i="1"/>
  <c r="N2831" i="1"/>
  <c r="M2831" i="1"/>
  <c r="L2831" i="1"/>
  <c r="K2831" i="1"/>
  <c r="J2831" i="1"/>
  <c r="AJ2830" i="1"/>
  <c r="AI2830" i="1" s="1"/>
  <c r="Z2830" i="1" s="1"/>
  <c r="AD2830" i="1" s="1"/>
  <c r="AG2830" i="1"/>
  <c r="AH2830" i="1" s="1"/>
  <c r="AC2830" i="1"/>
  <c r="AE2830" i="1" s="1"/>
  <c r="AF2830" i="1" s="1"/>
  <c r="X2830" i="1"/>
  <c r="Y2830" i="1" s="1"/>
  <c r="U2830" i="1"/>
  <c r="S2830" i="1"/>
  <c r="R2830" i="1"/>
  <c r="Q2830" i="1"/>
  <c r="P2830" i="1"/>
  <c r="O2830" i="1"/>
  <c r="N2830" i="1"/>
  <c r="M2830" i="1"/>
  <c r="L2830" i="1"/>
  <c r="K2830" i="1"/>
  <c r="J2830" i="1"/>
  <c r="AJ2829" i="1"/>
  <c r="AI2829" i="1"/>
  <c r="AH2829" i="1"/>
  <c r="AG2829" i="1"/>
  <c r="AC2829" i="1"/>
  <c r="X2829" i="1"/>
  <c r="Y2829" i="1" s="1"/>
  <c r="W2829" i="1"/>
  <c r="U2829" i="1"/>
  <c r="S2829" i="1"/>
  <c r="R2829" i="1"/>
  <c r="Q2829" i="1"/>
  <c r="P2829" i="1"/>
  <c r="O2829" i="1"/>
  <c r="N2829" i="1"/>
  <c r="M2829" i="1"/>
  <c r="L2829" i="1"/>
  <c r="K2829" i="1"/>
  <c r="J2829" i="1"/>
  <c r="AJ2828" i="1"/>
  <c r="AI2828" i="1"/>
  <c r="Z2828" i="1" s="1"/>
  <c r="AD2828" i="1" s="1"/>
  <c r="AG2828" i="1"/>
  <c r="AH2828" i="1" s="1"/>
  <c r="AC2828" i="1"/>
  <c r="X2828" i="1"/>
  <c r="Y2828" i="1" s="1"/>
  <c r="W2828" i="1"/>
  <c r="U2828" i="1"/>
  <c r="S2828" i="1"/>
  <c r="R2828" i="1"/>
  <c r="Q2828" i="1"/>
  <c r="P2828" i="1"/>
  <c r="O2828" i="1"/>
  <c r="N2828" i="1"/>
  <c r="M2828" i="1"/>
  <c r="L2828" i="1"/>
  <c r="K2828" i="1"/>
  <c r="J2828" i="1"/>
  <c r="AJ2827" i="1"/>
  <c r="AI2827" i="1" s="1"/>
  <c r="Z2827" i="1" s="1"/>
  <c r="AD2827" i="1" s="1"/>
  <c r="AG2827" i="1"/>
  <c r="AC2827" i="1"/>
  <c r="X2827" i="1"/>
  <c r="Y2827" i="1" s="1"/>
  <c r="U2827" i="1"/>
  <c r="S2827" i="1"/>
  <c r="R2827" i="1"/>
  <c r="Q2827" i="1"/>
  <c r="P2827" i="1"/>
  <c r="O2827" i="1"/>
  <c r="N2827" i="1"/>
  <c r="M2827" i="1"/>
  <c r="L2827" i="1"/>
  <c r="K2827" i="1"/>
  <c r="J2827" i="1"/>
  <c r="AJ2826" i="1"/>
  <c r="AI2826" i="1"/>
  <c r="AH2826" i="1"/>
  <c r="AG2826" i="1"/>
  <c r="AC2826" i="1"/>
  <c r="X2826" i="1"/>
  <c r="Y2826" i="1" s="1"/>
  <c r="U2826" i="1"/>
  <c r="S2826" i="1"/>
  <c r="R2826" i="1"/>
  <c r="Q2826" i="1"/>
  <c r="P2826" i="1"/>
  <c r="O2826" i="1"/>
  <c r="N2826" i="1"/>
  <c r="M2826" i="1"/>
  <c r="L2826" i="1"/>
  <c r="K2826" i="1"/>
  <c r="J2826" i="1"/>
  <c r="AJ2825" i="1"/>
  <c r="AI2825" i="1" s="1"/>
  <c r="Z2825" i="1" s="1"/>
  <c r="AD2825" i="1" s="1"/>
  <c r="AG2825" i="1"/>
  <c r="AC2825" i="1"/>
  <c r="X2825" i="1"/>
  <c r="Y2825" i="1" s="1"/>
  <c r="U2825" i="1"/>
  <c r="S2825" i="1"/>
  <c r="R2825" i="1"/>
  <c r="Q2825" i="1"/>
  <c r="P2825" i="1"/>
  <c r="O2825" i="1"/>
  <c r="N2825" i="1"/>
  <c r="M2825" i="1"/>
  <c r="L2825" i="1"/>
  <c r="K2825" i="1"/>
  <c r="J2825" i="1"/>
  <c r="AJ2824" i="1"/>
  <c r="AI2824" i="1"/>
  <c r="AH2824" i="1"/>
  <c r="AG2824" i="1"/>
  <c r="AC2824" i="1"/>
  <c r="X2824" i="1"/>
  <c r="Y2824" i="1" s="1"/>
  <c r="U2824" i="1"/>
  <c r="S2824" i="1"/>
  <c r="R2824" i="1"/>
  <c r="Q2824" i="1"/>
  <c r="P2824" i="1"/>
  <c r="O2824" i="1"/>
  <c r="N2824" i="1"/>
  <c r="M2824" i="1"/>
  <c r="L2824" i="1"/>
  <c r="K2824" i="1"/>
  <c r="J2824" i="1"/>
  <c r="AJ2823" i="1"/>
  <c r="AI2823" i="1" s="1"/>
  <c r="Z2823" i="1" s="1"/>
  <c r="AD2823" i="1" s="1"/>
  <c r="AG2823" i="1"/>
  <c r="AC2823" i="1"/>
  <c r="X2823" i="1"/>
  <c r="Y2823" i="1" s="1"/>
  <c r="U2823" i="1"/>
  <c r="S2823" i="1"/>
  <c r="R2823" i="1"/>
  <c r="Q2823" i="1"/>
  <c r="P2823" i="1"/>
  <c r="O2823" i="1"/>
  <c r="N2823" i="1"/>
  <c r="M2823" i="1"/>
  <c r="L2823" i="1"/>
  <c r="K2823" i="1"/>
  <c r="J2823" i="1"/>
  <c r="AJ2822" i="1"/>
  <c r="AI2822" i="1"/>
  <c r="AH2822" i="1"/>
  <c r="AG2822" i="1"/>
  <c r="AC2822" i="1"/>
  <c r="X2822" i="1"/>
  <c r="Y2822" i="1" s="1"/>
  <c r="U2822" i="1"/>
  <c r="S2822" i="1"/>
  <c r="R2822" i="1"/>
  <c r="Q2822" i="1"/>
  <c r="P2822" i="1"/>
  <c r="O2822" i="1"/>
  <c r="N2822" i="1"/>
  <c r="M2822" i="1"/>
  <c r="L2822" i="1"/>
  <c r="K2822" i="1"/>
  <c r="J2822" i="1"/>
  <c r="AJ2821" i="1"/>
  <c r="AI2821" i="1" s="1"/>
  <c r="Z2821" i="1" s="1"/>
  <c r="AD2821" i="1" s="1"/>
  <c r="AG2821" i="1"/>
  <c r="AC2821" i="1"/>
  <c r="X2821" i="1"/>
  <c r="Y2821" i="1" s="1"/>
  <c r="W2821" i="1"/>
  <c r="U2821" i="1"/>
  <c r="S2821" i="1"/>
  <c r="R2821" i="1"/>
  <c r="Q2821" i="1"/>
  <c r="P2821" i="1"/>
  <c r="O2821" i="1"/>
  <c r="N2821" i="1"/>
  <c r="M2821" i="1"/>
  <c r="L2821" i="1"/>
  <c r="K2821" i="1"/>
  <c r="J2821" i="1"/>
  <c r="AJ2820" i="1"/>
  <c r="AI2820" i="1"/>
  <c r="Z2820" i="1" s="1"/>
  <c r="AD2820" i="1" s="1"/>
  <c r="AE2820" i="1" s="1"/>
  <c r="AF2820" i="1" s="1"/>
  <c r="AG2820" i="1"/>
  <c r="AH2820" i="1" s="1"/>
  <c r="AC2820" i="1"/>
  <c r="Y2820" i="1"/>
  <c r="X2820" i="1"/>
  <c r="W2820" i="1"/>
  <c r="U2820" i="1"/>
  <c r="S2820" i="1"/>
  <c r="R2820" i="1"/>
  <c r="Q2820" i="1"/>
  <c r="P2820" i="1"/>
  <c r="O2820" i="1"/>
  <c r="N2820" i="1"/>
  <c r="M2820" i="1"/>
  <c r="L2820" i="1"/>
  <c r="K2820" i="1"/>
  <c r="J2820" i="1"/>
  <c r="AJ2819" i="1"/>
  <c r="AI2819" i="1"/>
  <c r="AH2819" i="1"/>
  <c r="AG2819" i="1"/>
  <c r="AC2819" i="1"/>
  <c r="X2819" i="1"/>
  <c r="Y2819" i="1" s="1"/>
  <c r="U2819" i="1"/>
  <c r="S2819" i="1"/>
  <c r="R2819" i="1"/>
  <c r="Q2819" i="1"/>
  <c r="P2819" i="1"/>
  <c r="O2819" i="1"/>
  <c r="N2819" i="1"/>
  <c r="M2819" i="1"/>
  <c r="L2819" i="1"/>
  <c r="K2819" i="1"/>
  <c r="J2819" i="1"/>
  <c r="AJ2818" i="1"/>
  <c r="AI2818" i="1" s="1"/>
  <c r="Z2818" i="1" s="1"/>
  <c r="AD2818" i="1" s="1"/>
  <c r="AG2818" i="1"/>
  <c r="AH2818" i="1" s="1"/>
  <c r="AC2818" i="1"/>
  <c r="X2818" i="1"/>
  <c r="Y2818" i="1" s="1"/>
  <c r="U2818" i="1"/>
  <c r="S2818" i="1"/>
  <c r="R2818" i="1"/>
  <c r="Q2818" i="1"/>
  <c r="P2818" i="1"/>
  <c r="O2818" i="1"/>
  <c r="N2818" i="1"/>
  <c r="M2818" i="1"/>
  <c r="L2818" i="1"/>
  <c r="K2818" i="1"/>
  <c r="J2818" i="1"/>
  <c r="AJ2817" i="1"/>
  <c r="AI2817" i="1"/>
  <c r="AH2817" i="1"/>
  <c r="AG2817" i="1"/>
  <c r="AC2817" i="1"/>
  <c r="X2817" i="1"/>
  <c r="Y2817" i="1" s="1"/>
  <c r="U2817" i="1"/>
  <c r="S2817" i="1"/>
  <c r="R2817" i="1"/>
  <c r="Q2817" i="1"/>
  <c r="P2817" i="1"/>
  <c r="O2817" i="1"/>
  <c r="N2817" i="1"/>
  <c r="M2817" i="1"/>
  <c r="L2817" i="1"/>
  <c r="K2817" i="1"/>
  <c r="J2817" i="1"/>
  <c r="AJ2816" i="1"/>
  <c r="AI2816" i="1" s="1"/>
  <c r="Z2816" i="1" s="1"/>
  <c r="AD2816" i="1" s="1"/>
  <c r="AG2816" i="1"/>
  <c r="AH2816" i="1" s="1"/>
  <c r="AC2816" i="1"/>
  <c r="X2816" i="1"/>
  <c r="Y2816" i="1" s="1"/>
  <c r="U2816" i="1"/>
  <c r="S2816" i="1"/>
  <c r="R2816" i="1"/>
  <c r="Q2816" i="1"/>
  <c r="P2816" i="1"/>
  <c r="O2816" i="1"/>
  <c r="N2816" i="1"/>
  <c r="M2816" i="1"/>
  <c r="L2816" i="1"/>
  <c r="K2816" i="1"/>
  <c r="J2816" i="1"/>
  <c r="AJ2815" i="1"/>
  <c r="AI2815" i="1"/>
  <c r="AH2815" i="1"/>
  <c r="AG2815" i="1"/>
  <c r="AC2815" i="1"/>
  <c r="X2815" i="1"/>
  <c r="Y2815" i="1" s="1"/>
  <c r="U2815" i="1"/>
  <c r="S2815" i="1"/>
  <c r="R2815" i="1"/>
  <c r="Q2815" i="1"/>
  <c r="P2815" i="1"/>
  <c r="O2815" i="1"/>
  <c r="N2815" i="1"/>
  <c r="M2815" i="1"/>
  <c r="L2815" i="1"/>
  <c r="K2815" i="1"/>
  <c r="J2815" i="1"/>
  <c r="AJ2814" i="1"/>
  <c r="AI2814" i="1" s="1"/>
  <c r="Z2814" i="1" s="1"/>
  <c r="AD2814" i="1" s="1"/>
  <c r="AG2814" i="1"/>
  <c r="AH2814" i="1" s="1"/>
  <c r="AC2814" i="1"/>
  <c r="X2814" i="1"/>
  <c r="Y2814" i="1" s="1"/>
  <c r="AJ2813" i="1"/>
  <c r="AI2813" i="1"/>
  <c r="Z2813" i="1" s="1"/>
  <c r="AD2813" i="1" s="1"/>
  <c r="AE2813" i="1" s="1"/>
  <c r="AF2813" i="1" s="1"/>
  <c r="AG2813" i="1"/>
  <c r="AH2813" i="1" s="1"/>
  <c r="AC2813" i="1"/>
  <c r="Y2813" i="1"/>
  <c r="X2813" i="1"/>
  <c r="AJ2812" i="1"/>
  <c r="AI2812" i="1"/>
  <c r="AH2812" i="1"/>
  <c r="AG2812" i="1"/>
  <c r="AC2812" i="1"/>
  <c r="X2812" i="1"/>
  <c r="Y2812" i="1" s="1"/>
  <c r="AJ2811" i="1"/>
  <c r="AI2811" i="1"/>
  <c r="Z2811" i="1" s="1"/>
  <c r="AD2811" i="1" s="1"/>
  <c r="AG2811" i="1"/>
  <c r="AH2811" i="1" s="1"/>
  <c r="AC2811" i="1"/>
  <c r="X2811" i="1"/>
  <c r="Y2811" i="1" s="1"/>
  <c r="W2811" i="1"/>
  <c r="U2811" i="1"/>
  <c r="S2811" i="1"/>
  <c r="R2811" i="1"/>
  <c r="Q2811" i="1"/>
  <c r="P2811" i="1"/>
  <c r="O2811" i="1"/>
  <c r="N2811" i="1"/>
  <c r="M2811" i="1"/>
  <c r="L2811" i="1"/>
  <c r="K2811" i="1"/>
  <c r="J2811" i="1"/>
  <c r="AJ2810" i="1"/>
  <c r="AI2810" i="1" s="1"/>
  <c r="Z2810" i="1" s="1"/>
  <c r="AD2810" i="1" s="1"/>
  <c r="AG2810" i="1"/>
  <c r="AC2810" i="1"/>
  <c r="X2810" i="1"/>
  <c r="Y2810" i="1" s="1"/>
  <c r="W2810" i="1"/>
  <c r="U2810" i="1"/>
  <c r="S2810" i="1"/>
  <c r="R2810" i="1"/>
  <c r="Q2810" i="1"/>
  <c r="P2810" i="1"/>
  <c r="O2810" i="1"/>
  <c r="N2810" i="1"/>
  <c r="M2810" i="1"/>
  <c r="L2810" i="1"/>
  <c r="K2810" i="1"/>
  <c r="J2810" i="1"/>
  <c r="AJ2809" i="1"/>
  <c r="AI2809" i="1"/>
  <c r="Z2809" i="1" s="1"/>
  <c r="AD2809" i="1" s="1"/>
  <c r="AE2809" i="1" s="1"/>
  <c r="AF2809" i="1" s="1"/>
  <c r="AG2809" i="1"/>
  <c r="AH2809" i="1" s="1"/>
  <c r="AC2809" i="1"/>
  <c r="Y2809" i="1"/>
  <c r="X2809" i="1"/>
  <c r="W2809" i="1"/>
  <c r="U2809" i="1"/>
  <c r="S2809" i="1"/>
  <c r="R2809" i="1"/>
  <c r="Q2809" i="1"/>
  <c r="P2809" i="1"/>
  <c r="O2809" i="1"/>
  <c r="N2809" i="1"/>
  <c r="M2809" i="1"/>
  <c r="L2809" i="1"/>
  <c r="K2809" i="1"/>
  <c r="J2809" i="1"/>
  <c r="AJ2808" i="1"/>
  <c r="AI2808" i="1"/>
  <c r="AH2808" i="1"/>
  <c r="AG2808" i="1"/>
  <c r="AC2808" i="1"/>
  <c r="X2808" i="1"/>
  <c r="Y2808" i="1" s="1"/>
  <c r="U2808" i="1"/>
  <c r="S2808" i="1"/>
  <c r="R2808" i="1"/>
  <c r="Q2808" i="1"/>
  <c r="P2808" i="1"/>
  <c r="O2808" i="1"/>
  <c r="N2808" i="1"/>
  <c r="M2808" i="1"/>
  <c r="L2808" i="1"/>
  <c r="K2808" i="1"/>
  <c r="J2808" i="1"/>
  <c r="AJ2807" i="1"/>
  <c r="AI2807" i="1" s="1"/>
  <c r="Z2807" i="1" s="1"/>
  <c r="AD2807" i="1" s="1"/>
  <c r="AG2807" i="1"/>
  <c r="AH2807" i="1" s="1"/>
  <c r="AC2807" i="1"/>
  <c r="X2807" i="1"/>
  <c r="Y2807" i="1" s="1"/>
  <c r="U2807" i="1"/>
  <c r="S2807" i="1"/>
  <c r="R2807" i="1"/>
  <c r="Q2807" i="1"/>
  <c r="P2807" i="1"/>
  <c r="O2807" i="1"/>
  <c r="N2807" i="1"/>
  <c r="M2807" i="1"/>
  <c r="L2807" i="1"/>
  <c r="K2807" i="1"/>
  <c r="J2807" i="1"/>
  <c r="AJ2806" i="1"/>
  <c r="AI2806" i="1"/>
  <c r="AH2806" i="1"/>
  <c r="AG2806" i="1"/>
  <c r="AC2806" i="1"/>
  <c r="X2806" i="1"/>
  <c r="Y2806" i="1" s="1"/>
  <c r="U2806" i="1"/>
  <c r="S2806" i="1"/>
  <c r="R2806" i="1"/>
  <c r="Q2806" i="1"/>
  <c r="P2806" i="1"/>
  <c r="O2806" i="1"/>
  <c r="N2806" i="1"/>
  <c r="M2806" i="1"/>
  <c r="L2806" i="1"/>
  <c r="K2806" i="1"/>
  <c r="J2806" i="1"/>
  <c r="AJ2805" i="1"/>
  <c r="AI2805" i="1" s="1"/>
  <c r="Z2805" i="1" s="1"/>
  <c r="AD2805" i="1" s="1"/>
  <c r="AG2805" i="1"/>
  <c r="AH2805" i="1" s="1"/>
  <c r="AC2805" i="1"/>
  <c r="X2805" i="1"/>
  <c r="Y2805" i="1" s="1"/>
  <c r="U2805" i="1"/>
  <c r="S2805" i="1"/>
  <c r="R2805" i="1"/>
  <c r="Q2805" i="1"/>
  <c r="P2805" i="1"/>
  <c r="O2805" i="1"/>
  <c r="N2805" i="1"/>
  <c r="M2805" i="1"/>
  <c r="L2805" i="1"/>
  <c r="K2805" i="1"/>
  <c r="J2805" i="1"/>
  <c r="AJ2804" i="1"/>
  <c r="AI2804" i="1"/>
  <c r="AH2804" i="1"/>
  <c r="AG2804" i="1"/>
  <c r="AC2804" i="1"/>
  <c r="X2804" i="1"/>
  <c r="Y2804" i="1" s="1"/>
  <c r="U2804" i="1"/>
  <c r="S2804" i="1"/>
  <c r="R2804" i="1"/>
  <c r="Q2804" i="1"/>
  <c r="P2804" i="1"/>
  <c r="O2804" i="1"/>
  <c r="N2804" i="1"/>
  <c r="M2804" i="1"/>
  <c r="L2804" i="1"/>
  <c r="K2804" i="1"/>
  <c r="J2804" i="1"/>
  <c r="AJ2803" i="1"/>
  <c r="AI2803" i="1" s="1"/>
  <c r="Z2803" i="1" s="1"/>
  <c r="AD2803" i="1" s="1"/>
  <c r="AG2803" i="1"/>
  <c r="AH2803" i="1" s="1"/>
  <c r="AC2803" i="1"/>
  <c r="X2803" i="1"/>
  <c r="Y2803" i="1" s="1"/>
  <c r="W2803" i="1"/>
  <c r="U2803" i="1"/>
  <c r="S2803" i="1"/>
  <c r="R2803" i="1"/>
  <c r="Q2803" i="1"/>
  <c r="P2803" i="1"/>
  <c r="O2803" i="1"/>
  <c r="N2803" i="1"/>
  <c r="M2803" i="1"/>
  <c r="L2803" i="1"/>
  <c r="K2803" i="1"/>
  <c r="J2803" i="1"/>
  <c r="AJ2802" i="1"/>
  <c r="AI2802" i="1"/>
  <c r="Z2802" i="1" s="1"/>
  <c r="AD2802" i="1" s="1"/>
  <c r="AE2802" i="1" s="1"/>
  <c r="AF2802" i="1" s="1"/>
  <c r="AG2802" i="1"/>
  <c r="AH2802" i="1" s="1"/>
  <c r="AC2802" i="1"/>
  <c r="Y2802" i="1"/>
  <c r="X2802" i="1"/>
  <c r="W2802" i="1"/>
  <c r="U2802" i="1"/>
  <c r="S2802" i="1"/>
  <c r="R2802" i="1"/>
  <c r="Q2802" i="1"/>
  <c r="P2802" i="1"/>
  <c r="O2802" i="1"/>
  <c r="N2802" i="1"/>
  <c r="M2802" i="1"/>
  <c r="L2802" i="1"/>
  <c r="K2802" i="1"/>
  <c r="J2802" i="1"/>
  <c r="AJ2801" i="1"/>
  <c r="AI2801" i="1"/>
  <c r="AH2801" i="1"/>
  <c r="AG2801" i="1"/>
  <c r="AC2801" i="1"/>
  <c r="X2801" i="1"/>
  <c r="Y2801" i="1" s="1"/>
  <c r="W2801" i="1"/>
  <c r="U2801" i="1"/>
  <c r="S2801" i="1"/>
  <c r="R2801" i="1"/>
  <c r="Q2801" i="1"/>
  <c r="P2801" i="1"/>
  <c r="O2801" i="1"/>
  <c r="N2801" i="1"/>
  <c r="M2801" i="1"/>
  <c r="L2801" i="1"/>
  <c r="K2801" i="1"/>
  <c r="J2801" i="1"/>
  <c r="AJ2800" i="1"/>
  <c r="AI2800" i="1"/>
  <c r="Z2800" i="1" s="1"/>
  <c r="AD2800" i="1" s="1"/>
  <c r="AG2800" i="1"/>
  <c r="AH2800" i="1" s="1"/>
  <c r="AC2800" i="1"/>
  <c r="X2800" i="1"/>
  <c r="Y2800" i="1" s="1"/>
  <c r="U2800" i="1"/>
  <c r="S2800" i="1"/>
  <c r="R2800" i="1"/>
  <c r="Q2800" i="1"/>
  <c r="P2800" i="1"/>
  <c r="O2800" i="1"/>
  <c r="N2800" i="1"/>
  <c r="M2800" i="1"/>
  <c r="L2800" i="1"/>
  <c r="K2800" i="1"/>
  <c r="J2800" i="1"/>
  <c r="AJ2799" i="1"/>
  <c r="AI2799" i="1"/>
  <c r="Z2799" i="1" s="1"/>
  <c r="AD2799" i="1" s="1"/>
  <c r="AE2799" i="1" s="1"/>
  <c r="AF2799" i="1" s="1"/>
  <c r="AG2799" i="1"/>
  <c r="AH2799" i="1" s="1"/>
  <c r="AC2799" i="1"/>
  <c r="Y2799" i="1"/>
  <c r="X2799" i="1"/>
  <c r="U2799" i="1"/>
  <c r="S2799" i="1"/>
  <c r="R2799" i="1"/>
  <c r="Q2799" i="1"/>
  <c r="P2799" i="1"/>
  <c r="O2799" i="1"/>
  <c r="N2799" i="1"/>
  <c r="M2799" i="1"/>
  <c r="L2799" i="1"/>
  <c r="K2799" i="1"/>
  <c r="J2799" i="1"/>
  <c r="AJ2798" i="1"/>
  <c r="AI2798" i="1"/>
  <c r="AG2798" i="1"/>
  <c r="AH2798" i="1" s="1"/>
  <c r="AC2798" i="1"/>
  <c r="X2798" i="1"/>
  <c r="Y2798" i="1" s="1"/>
  <c r="U2798" i="1"/>
  <c r="S2798" i="1"/>
  <c r="R2798" i="1"/>
  <c r="Q2798" i="1"/>
  <c r="P2798" i="1"/>
  <c r="O2798" i="1"/>
  <c r="N2798" i="1"/>
  <c r="M2798" i="1"/>
  <c r="L2798" i="1"/>
  <c r="K2798" i="1"/>
  <c r="J2798" i="1"/>
  <c r="AJ2797" i="1"/>
  <c r="AI2797" i="1"/>
  <c r="Z2797" i="1" s="1"/>
  <c r="AD2797" i="1" s="1"/>
  <c r="AE2797" i="1" s="1"/>
  <c r="AF2797" i="1" s="1"/>
  <c r="AG2797" i="1"/>
  <c r="AH2797" i="1" s="1"/>
  <c r="AC2797" i="1"/>
  <c r="Y2797" i="1"/>
  <c r="X2797" i="1"/>
  <c r="V2797" i="1"/>
  <c r="U2797" i="1"/>
  <c r="S2797" i="1"/>
  <c r="R2797" i="1"/>
  <c r="Q2797" i="1"/>
  <c r="P2797" i="1"/>
  <c r="O2797" i="1"/>
  <c r="N2797" i="1"/>
  <c r="M2797" i="1"/>
  <c r="L2797" i="1"/>
  <c r="K2797" i="1"/>
  <c r="J2797" i="1"/>
  <c r="AJ2796" i="1"/>
  <c r="AI2796" i="1"/>
  <c r="AH2796" i="1"/>
  <c r="AG2796" i="1"/>
  <c r="AC2796" i="1"/>
  <c r="X2796" i="1"/>
  <c r="Y2796" i="1" s="1"/>
  <c r="U2796" i="1"/>
  <c r="S2796" i="1"/>
  <c r="R2796" i="1"/>
  <c r="Q2796" i="1"/>
  <c r="P2796" i="1"/>
  <c r="O2796" i="1"/>
  <c r="N2796" i="1"/>
  <c r="M2796" i="1"/>
  <c r="L2796" i="1"/>
  <c r="K2796" i="1"/>
  <c r="J2796" i="1"/>
  <c r="AJ2795" i="1"/>
  <c r="AI2795" i="1" s="1"/>
  <c r="Z2795" i="1" s="1"/>
  <c r="AD2795" i="1" s="1"/>
  <c r="AG2795" i="1"/>
  <c r="AH2795" i="1" s="1"/>
  <c r="AC2795" i="1"/>
  <c r="X2795" i="1"/>
  <c r="Y2795" i="1" s="1"/>
  <c r="U2795" i="1"/>
  <c r="S2795" i="1"/>
  <c r="R2795" i="1"/>
  <c r="Q2795" i="1"/>
  <c r="P2795" i="1"/>
  <c r="O2795" i="1"/>
  <c r="N2795" i="1"/>
  <c r="M2795" i="1"/>
  <c r="L2795" i="1"/>
  <c r="K2795" i="1"/>
  <c r="J2795" i="1"/>
  <c r="AJ2794" i="1"/>
  <c r="AI2794" i="1"/>
  <c r="AH2794" i="1"/>
  <c r="AG2794" i="1"/>
  <c r="AC2794" i="1"/>
  <c r="X2794" i="1"/>
  <c r="Y2794" i="1" s="1"/>
  <c r="U2794" i="1"/>
  <c r="S2794" i="1"/>
  <c r="R2794" i="1"/>
  <c r="Q2794" i="1"/>
  <c r="P2794" i="1"/>
  <c r="O2794" i="1"/>
  <c r="N2794" i="1"/>
  <c r="M2794" i="1"/>
  <c r="L2794" i="1"/>
  <c r="K2794" i="1"/>
  <c r="J2794" i="1"/>
  <c r="H2794" i="1"/>
  <c r="AJ2793" i="1"/>
  <c r="AI2793" i="1"/>
  <c r="AG2793" i="1"/>
  <c r="AH2793" i="1" s="1"/>
  <c r="AC2793" i="1"/>
  <c r="X2793" i="1"/>
  <c r="Y2793" i="1" s="1"/>
  <c r="U2793" i="1"/>
  <c r="S2793" i="1"/>
  <c r="R2793" i="1"/>
  <c r="Q2793" i="1"/>
  <c r="P2793" i="1"/>
  <c r="O2793" i="1"/>
  <c r="N2793" i="1"/>
  <c r="M2793" i="1"/>
  <c r="L2793" i="1"/>
  <c r="K2793" i="1"/>
  <c r="J2793" i="1"/>
  <c r="AJ2792" i="1"/>
  <c r="AI2792" i="1"/>
  <c r="Z2792" i="1" s="1"/>
  <c r="AD2792" i="1" s="1"/>
  <c r="AE2792" i="1" s="1"/>
  <c r="AF2792" i="1" s="1"/>
  <c r="AG2792" i="1"/>
  <c r="AH2792" i="1" s="1"/>
  <c r="AC2792" i="1"/>
  <c r="Y2792" i="1"/>
  <c r="X2792" i="1"/>
  <c r="U2792" i="1"/>
  <c r="S2792" i="1"/>
  <c r="R2792" i="1"/>
  <c r="Q2792" i="1"/>
  <c r="P2792" i="1"/>
  <c r="O2792" i="1"/>
  <c r="N2792" i="1"/>
  <c r="M2792" i="1"/>
  <c r="L2792" i="1"/>
  <c r="K2792" i="1"/>
  <c r="J2792" i="1"/>
  <c r="AJ2791" i="1"/>
  <c r="AI2791" i="1"/>
  <c r="AG2791" i="1"/>
  <c r="AH2791" i="1" s="1"/>
  <c r="AC2791" i="1"/>
  <c r="X2791" i="1"/>
  <c r="Y2791" i="1" s="1"/>
  <c r="U2791" i="1"/>
  <c r="S2791" i="1"/>
  <c r="R2791" i="1"/>
  <c r="Q2791" i="1"/>
  <c r="P2791" i="1"/>
  <c r="O2791" i="1"/>
  <c r="N2791" i="1"/>
  <c r="M2791" i="1"/>
  <c r="L2791" i="1"/>
  <c r="K2791" i="1"/>
  <c r="J2791" i="1"/>
  <c r="AJ2790" i="1"/>
  <c r="AI2790" i="1"/>
  <c r="Z2790" i="1" s="1"/>
  <c r="AD2790" i="1" s="1"/>
  <c r="AE2790" i="1" s="1"/>
  <c r="AF2790" i="1" s="1"/>
  <c r="AG2790" i="1"/>
  <c r="AH2790" i="1" s="1"/>
  <c r="AC2790" i="1"/>
  <c r="Y2790" i="1"/>
  <c r="X2790" i="1"/>
  <c r="W2790" i="1"/>
  <c r="U2790" i="1"/>
  <c r="S2790" i="1"/>
  <c r="R2790" i="1"/>
  <c r="Q2790" i="1"/>
  <c r="P2790" i="1"/>
  <c r="O2790" i="1"/>
  <c r="N2790" i="1"/>
  <c r="M2790" i="1"/>
  <c r="L2790" i="1"/>
  <c r="K2790" i="1"/>
  <c r="J2790" i="1"/>
  <c r="AJ2789" i="1"/>
  <c r="AI2789" i="1"/>
  <c r="AH2789" i="1"/>
  <c r="AG2789" i="1"/>
  <c r="AC2789" i="1"/>
  <c r="X2789" i="1"/>
  <c r="Y2789" i="1" s="1"/>
  <c r="W2789" i="1"/>
  <c r="U2789" i="1"/>
  <c r="S2789" i="1"/>
  <c r="R2789" i="1"/>
  <c r="Q2789" i="1"/>
  <c r="P2789" i="1"/>
  <c r="O2789" i="1"/>
  <c r="N2789" i="1"/>
  <c r="M2789" i="1"/>
  <c r="L2789" i="1"/>
  <c r="K2789" i="1"/>
  <c r="J2789" i="1"/>
  <c r="AJ2788" i="1"/>
  <c r="AI2788" i="1"/>
  <c r="Z2788" i="1" s="1"/>
  <c r="AD2788" i="1" s="1"/>
  <c r="AG2788" i="1"/>
  <c r="AH2788" i="1" s="1"/>
  <c r="AC2788" i="1"/>
  <c r="AE2788" i="1" s="1"/>
  <c r="AF2788" i="1" s="1"/>
  <c r="X2788" i="1"/>
  <c r="Y2788" i="1" s="1"/>
  <c r="W2788" i="1"/>
  <c r="U2788" i="1"/>
  <c r="S2788" i="1"/>
  <c r="R2788" i="1"/>
  <c r="Q2788" i="1"/>
  <c r="P2788" i="1"/>
  <c r="O2788" i="1"/>
  <c r="N2788" i="1"/>
  <c r="M2788" i="1"/>
  <c r="L2788" i="1"/>
  <c r="K2788" i="1"/>
  <c r="J2788" i="1"/>
  <c r="AJ2787" i="1"/>
  <c r="AI2787" i="1" s="1"/>
  <c r="Z2787" i="1" s="1"/>
  <c r="AD2787" i="1" s="1"/>
  <c r="AG2787" i="1"/>
  <c r="AH2787" i="1" s="1"/>
  <c r="AC2787" i="1"/>
  <c r="AE2787" i="1" s="1"/>
  <c r="AF2787" i="1" s="1"/>
  <c r="X2787" i="1"/>
  <c r="Y2787" i="1" s="1"/>
  <c r="W2787" i="1"/>
  <c r="U2787" i="1"/>
  <c r="S2787" i="1"/>
  <c r="R2787" i="1"/>
  <c r="Q2787" i="1"/>
  <c r="P2787" i="1"/>
  <c r="O2787" i="1"/>
  <c r="N2787" i="1"/>
  <c r="M2787" i="1"/>
  <c r="L2787" i="1"/>
  <c r="K2787" i="1"/>
  <c r="J2787" i="1"/>
  <c r="AJ2786" i="1"/>
  <c r="AI2786" i="1"/>
  <c r="Z2786" i="1" s="1"/>
  <c r="AD2786" i="1" s="1"/>
  <c r="AE2786" i="1" s="1"/>
  <c r="AF2786" i="1" s="1"/>
  <c r="AG2786" i="1"/>
  <c r="AH2786" i="1" s="1"/>
  <c r="AC2786" i="1"/>
  <c r="Y2786" i="1"/>
  <c r="X2786" i="1"/>
  <c r="W2786" i="1"/>
  <c r="U2786" i="1"/>
  <c r="S2786" i="1"/>
  <c r="R2786" i="1"/>
  <c r="Q2786" i="1"/>
  <c r="P2786" i="1"/>
  <c r="O2786" i="1"/>
  <c r="N2786" i="1"/>
  <c r="M2786" i="1"/>
  <c r="L2786" i="1"/>
  <c r="K2786" i="1"/>
  <c r="J2786" i="1"/>
  <c r="AJ2785" i="1"/>
  <c r="AI2785" i="1"/>
  <c r="AH2785" i="1"/>
  <c r="AG2785" i="1"/>
  <c r="AC2785" i="1"/>
  <c r="X2785" i="1"/>
  <c r="Y2785" i="1" s="1"/>
  <c r="W2785" i="1"/>
  <c r="U2785" i="1"/>
  <c r="S2785" i="1"/>
  <c r="R2785" i="1"/>
  <c r="Q2785" i="1"/>
  <c r="P2785" i="1"/>
  <c r="O2785" i="1"/>
  <c r="N2785" i="1"/>
  <c r="M2785" i="1"/>
  <c r="L2785" i="1"/>
  <c r="K2785" i="1"/>
  <c r="J2785" i="1"/>
  <c r="AJ2784" i="1"/>
  <c r="AI2784" i="1"/>
  <c r="Z2784" i="1" s="1"/>
  <c r="AD2784" i="1" s="1"/>
  <c r="AG2784" i="1"/>
  <c r="AH2784" i="1" s="1"/>
  <c r="AC2784" i="1"/>
  <c r="X2784" i="1"/>
  <c r="Y2784" i="1" s="1"/>
  <c r="W2784" i="1"/>
  <c r="U2784" i="1"/>
  <c r="S2784" i="1"/>
  <c r="R2784" i="1"/>
  <c r="Q2784" i="1"/>
  <c r="P2784" i="1"/>
  <c r="O2784" i="1"/>
  <c r="N2784" i="1"/>
  <c r="M2784" i="1"/>
  <c r="L2784" i="1"/>
  <c r="K2784" i="1"/>
  <c r="J2784" i="1"/>
  <c r="AJ2783" i="1"/>
  <c r="AI2783" i="1" s="1"/>
  <c r="Z2783" i="1" s="1"/>
  <c r="AD2783" i="1" s="1"/>
  <c r="AG2783" i="1"/>
  <c r="AH2783" i="1" s="1"/>
  <c r="AC2783" i="1"/>
  <c r="X2783" i="1"/>
  <c r="Y2783" i="1" s="1"/>
  <c r="U2783" i="1"/>
  <c r="S2783" i="1"/>
  <c r="R2783" i="1"/>
  <c r="Q2783" i="1"/>
  <c r="P2783" i="1"/>
  <c r="O2783" i="1"/>
  <c r="N2783" i="1"/>
  <c r="M2783" i="1"/>
  <c r="L2783" i="1"/>
  <c r="K2783" i="1"/>
  <c r="J2783" i="1"/>
  <c r="AJ2782" i="1"/>
  <c r="AI2782" i="1"/>
  <c r="AH2782" i="1"/>
  <c r="AG2782" i="1"/>
  <c r="AC2782" i="1"/>
  <c r="X2782" i="1"/>
  <c r="Y2782" i="1" s="1"/>
  <c r="U2782" i="1"/>
  <c r="S2782" i="1"/>
  <c r="R2782" i="1"/>
  <c r="Q2782" i="1"/>
  <c r="P2782" i="1"/>
  <c r="O2782" i="1"/>
  <c r="N2782" i="1"/>
  <c r="M2782" i="1"/>
  <c r="L2782" i="1"/>
  <c r="K2782" i="1"/>
  <c r="J2782" i="1"/>
  <c r="AJ2781" i="1"/>
  <c r="AI2781" i="1" s="1"/>
  <c r="Z2781" i="1" s="1"/>
  <c r="AD2781" i="1" s="1"/>
  <c r="AG2781" i="1"/>
  <c r="AH2781" i="1" s="1"/>
  <c r="AC2781" i="1"/>
  <c r="X2781" i="1"/>
  <c r="Y2781" i="1" s="1"/>
  <c r="U2781" i="1"/>
  <c r="S2781" i="1"/>
  <c r="R2781" i="1"/>
  <c r="Q2781" i="1"/>
  <c r="P2781" i="1"/>
  <c r="O2781" i="1"/>
  <c r="N2781" i="1"/>
  <c r="M2781" i="1"/>
  <c r="L2781" i="1"/>
  <c r="K2781" i="1"/>
  <c r="J2781" i="1"/>
  <c r="AJ2780" i="1"/>
  <c r="AI2780" i="1"/>
  <c r="AH2780" i="1"/>
  <c r="AG2780" i="1"/>
  <c r="AC2780" i="1"/>
  <c r="X2780" i="1"/>
  <c r="Y2780" i="1" s="1"/>
  <c r="U2780" i="1"/>
  <c r="S2780" i="1"/>
  <c r="R2780" i="1"/>
  <c r="Q2780" i="1"/>
  <c r="P2780" i="1"/>
  <c r="O2780" i="1"/>
  <c r="N2780" i="1"/>
  <c r="M2780" i="1"/>
  <c r="L2780" i="1"/>
  <c r="K2780" i="1"/>
  <c r="J2780" i="1"/>
  <c r="AJ2779" i="1"/>
  <c r="AI2779" i="1" s="1"/>
  <c r="AG2779" i="1"/>
  <c r="AH2779" i="1" s="1"/>
  <c r="AC2779" i="1"/>
  <c r="X2779" i="1"/>
  <c r="Y2779" i="1" s="1"/>
  <c r="Z2779" i="1" s="1"/>
  <c r="AD2779" i="1" s="1"/>
  <c r="U2779" i="1"/>
  <c r="S2779" i="1"/>
  <c r="R2779" i="1"/>
  <c r="Q2779" i="1"/>
  <c r="P2779" i="1"/>
  <c r="O2779" i="1"/>
  <c r="N2779" i="1"/>
  <c r="M2779" i="1"/>
  <c r="L2779" i="1"/>
  <c r="K2779" i="1"/>
  <c r="J2779" i="1"/>
  <c r="AJ2778" i="1"/>
  <c r="AI2778" i="1"/>
  <c r="AH2778" i="1"/>
  <c r="AG2778" i="1"/>
  <c r="AC2778" i="1"/>
  <c r="X2778" i="1"/>
  <c r="Y2778" i="1" s="1"/>
  <c r="U2778" i="1"/>
  <c r="S2778" i="1"/>
  <c r="R2778" i="1"/>
  <c r="Q2778" i="1"/>
  <c r="P2778" i="1"/>
  <c r="O2778" i="1"/>
  <c r="N2778" i="1"/>
  <c r="M2778" i="1"/>
  <c r="L2778" i="1"/>
  <c r="K2778" i="1"/>
  <c r="J2778" i="1"/>
  <c r="AJ2777" i="1"/>
  <c r="AI2777" i="1" s="1"/>
  <c r="AG2777" i="1"/>
  <c r="AH2777" i="1" s="1"/>
  <c r="AC2777" i="1"/>
  <c r="X2777" i="1"/>
  <c r="Y2777" i="1" s="1"/>
  <c r="Z2777" i="1" s="1"/>
  <c r="AD2777" i="1" s="1"/>
  <c r="U2777" i="1"/>
  <c r="S2777" i="1"/>
  <c r="R2777" i="1"/>
  <c r="Q2777" i="1"/>
  <c r="P2777" i="1"/>
  <c r="O2777" i="1"/>
  <c r="N2777" i="1"/>
  <c r="M2777" i="1"/>
  <c r="L2777" i="1"/>
  <c r="K2777" i="1"/>
  <c r="J2777" i="1"/>
  <c r="AJ2776" i="1"/>
  <c r="AI2776" i="1"/>
  <c r="Z2776" i="1" s="1"/>
  <c r="AD2776" i="1" s="1"/>
  <c r="AE2776" i="1" s="1"/>
  <c r="AF2776" i="1" s="1"/>
  <c r="AH2776" i="1"/>
  <c r="AG2776" i="1"/>
  <c r="AC2776" i="1"/>
  <c r="X2776" i="1"/>
  <c r="Y2776" i="1" s="1"/>
  <c r="W2776" i="1"/>
  <c r="U2776" i="1"/>
  <c r="S2776" i="1"/>
  <c r="R2776" i="1"/>
  <c r="Q2776" i="1"/>
  <c r="P2776" i="1"/>
  <c r="O2776" i="1"/>
  <c r="N2776" i="1"/>
  <c r="M2776" i="1"/>
  <c r="L2776" i="1"/>
  <c r="K2776" i="1"/>
  <c r="J2776" i="1"/>
  <c r="AJ2775" i="1"/>
  <c r="AI2775" i="1"/>
  <c r="Z2775" i="1" s="1"/>
  <c r="AD2775" i="1" s="1"/>
  <c r="AG2775" i="1"/>
  <c r="AH2775" i="1" s="1"/>
  <c r="AC2775" i="1"/>
  <c r="X2775" i="1"/>
  <c r="Y2775" i="1" s="1"/>
  <c r="W2775" i="1"/>
  <c r="U2775" i="1"/>
  <c r="S2775" i="1"/>
  <c r="R2775" i="1"/>
  <c r="Q2775" i="1"/>
  <c r="P2775" i="1"/>
  <c r="O2775" i="1"/>
  <c r="N2775" i="1"/>
  <c r="M2775" i="1"/>
  <c r="L2775" i="1"/>
  <c r="K2775" i="1"/>
  <c r="J2775" i="1"/>
  <c r="AJ2774" i="1"/>
  <c r="AI2774" i="1" s="1"/>
  <c r="AG2774" i="1"/>
  <c r="AH2774" i="1" s="1"/>
  <c r="AC2774" i="1"/>
  <c r="X2774" i="1"/>
  <c r="Y2774" i="1" s="1"/>
  <c r="Z2774" i="1" s="1"/>
  <c r="AD2774" i="1" s="1"/>
  <c r="W2774" i="1"/>
  <c r="U2774" i="1"/>
  <c r="S2774" i="1"/>
  <c r="R2774" i="1"/>
  <c r="Q2774" i="1"/>
  <c r="P2774" i="1"/>
  <c r="O2774" i="1"/>
  <c r="N2774" i="1"/>
  <c r="M2774" i="1"/>
  <c r="L2774" i="1"/>
  <c r="K2774" i="1"/>
  <c r="J2774" i="1"/>
  <c r="AJ2773" i="1"/>
  <c r="AI2773" i="1"/>
  <c r="AG2773" i="1"/>
  <c r="AH2773" i="1" s="1"/>
  <c r="AC2773" i="1"/>
  <c r="Y2773" i="1"/>
  <c r="X2773" i="1"/>
  <c r="W2773" i="1"/>
  <c r="U2773" i="1"/>
  <c r="S2773" i="1"/>
  <c r="R2773" i="1"/>
  <c r="Q2773" i="1"/>
  <c r="P2773" i="1"/>
  <c r="O2773" i="1"/>
  <c r="N2773" i="1"/>
  <c r="M2773" i="1"/>
  <c r="L2773" i="1"/>
  <c r="K2773" i="1"/>
  <c r="J2773" i="1"/>
  <c r="AJ2772" i="1"/>
  <c r="AI2772" i="1"/>
  <c r="AH2772" i="1"/>
  <c r="AG2772" i="1"/>
  <c r="AC2772" i="1"/>
  <c r="X2772" i="1"/>
  <c r="Y2772" i="1" s="1"/>
  <c r="W2772" i="1"/>
  <c r="U2772" i="1"/>
  <c r="S2772" i="1"/>
  <c r="R2772" i="1"/>
  <c r="Q2772" i="1"/>
  <c r="P2772" i="1"/>
  <c r="O2772" i="1"/>
  <c r="N2772" i="1"/>
  <c r="M2772" i="1"/>
  <c r="L2772" i="1"/>
  <c r="K2772" i="1"/>
  <c r="J2772" i="1"/>
  <c r="AJ2771" i="1"/>
  <c r="AI2771" i="1"/>
  <c r="Z2771" i="1" s="1"/>
  <c r="AD2771" i="1" s="1"/>
  <c r="AG2771" i="1"/>
  <c r="AH2771" i="1" s="1"/>
  <c r="AC2771" i="1"/>
  <c r="X2771" i="1"/>
  <c r="Y2771" i="1" s="1"/>
  <c r="U2771" i="1"/>
  <c r="S2771" i="1"/>
  <c r="R2771" i="1"/>
  <c r="Q2771" i="1"/>
  <c r="P2771" i="1"/>
  <c r="O2771" i="1"/>
  <c r="N2771" i="1"/>
  <c r="M2771" i="1"/>
  <c r="L2771" i="1"/>
  <c r="K2771" i="1"/>
  <c r="J2771" i="1"/>
  <c r="AJ2770" i="1"/>
  <c r="AI2770" i="1"/>
  <c r="AG2770" i="1"/>
  <c r="AC2770" i="1"/>
  <c r="Y2770" i="1"/>
  <c r="X2770" i="1"/>
  <c r="U2770" i="1"/>
  <c r="S2770" i="1"/>
  <c r="R2770" i="1"/>
  <c r="Q2770" i="1"/>
  <c r="P2770" i="1"/>
  <c r="O2770" i="1"/>
  <c r="N2770" i="1"/>
  <c r="M2770" i="1"/>
  <c r="L2770" i="1"/>
  <c r="K2770" i="1"/>
  <c r="J2770" i="1"/>
  <c r="AJ2769" i="1"/>
  <c r="AI2769" i="1"/>
  <c r="Z2769" i="1" s="1"/>
  <c r="AD2769" i="1" s="1"/>
  <c r="AG2769" i="1"/>
  <c r="AH2769" i="1" s="1"/>
  <c r="AC2769" i="1"/>
  <c r="AE2769" i="1" s="1"/>
  <c r="AF2769" i="1" s="1"/>
  <c r="X2769" i="1"/>
  <c r="Y2769" i="1" s="1"/>
  <c r="U2769" i="1"/>
  <c r="S2769" i="1"/>
  <c r="R2769" i="1"/>
  <c r="Q2769" i="1"/>
  <c r="P2769" i="1"/>
  <c r="O2769" i="1"/>
  <c r="N2769" i="1"/>
  <c r="M2769" i="1"/>
  <c r="L2769" i="1"/>
  <c r="K2769" i="1"/>
  <c r="J2769" i="1"/>
  <c r="AJ2768" i="1"/>
  <c r="AI2768" i="1"/>
  <c r="AG2768" i="1"/>
  <c r="AH2768" i="1" s="1"/>
  <c r="AC2768" i="1"/>
  <c r="Y2768" i="1"/>
  <c r="X2768" i="1"/>
  <c r="U2768" i="1"/>
  <c r="S2768" i="1"/>
  <c r="R2768" i="1"/>
  <c r="Q2768" i="1"/>
  <c r="P2768" i="1"/>
  <c r="O2768" i="1"/>
  <c r="N2768" i="1"/>
  <c r="M2768" i="1"/>
  <c r="L2768" i="1"/>
  <c r="K2768" i="1"/>
  <c r="J2768" i="1"/>
  <c r="AJ2767" i="1"/>
  <c r="AI2767" i="1"/>
  <c r="Z2767" i="1" s="1"/>
  <c r="AD2767" i="1" s="1"/>
  <c r="AG2767" i="1"/>
  <c r="AH2767" i="1" s="1"/>
  <c r="AC2767" i="1"/>
  <c r="X2767" i="1"/>
  <c r="Y2767" i="1" s="1"/>
  <c r="U2767" i="1"/>
  <c r="S2767" i="1"/>
  <c r="R2767" i="1"/>
  <c r="Q2767" i="1"/>
  <c r="P2767" i="1"/>
  <c r="O2767" i="1"/>
  <c r="N2767" i="1"/>
  <c r="M2767" i="1"/>
  <c r="L2767" i="1"/>
  <c r="K2767" i="1"/>
  <c r="J2767" i="1"/>
  <c r="AJ2766" i="1"/>
  <c r="AI2766" i="1"/>
  <c r="AG2766" i="1"/>
  <c r="AC2766" i="1"/>
  <c r="Y2766" i="1"/>
  <c r="X2766" i="1"/>
  <c r="W2766" i="1"/>
  <c r="U2766" i="1"/>
  <c r="S2766" i="1"/>
  <c r="R2766" i="1"/>
  <c r="Q2766" i="1"/>
  <c r="P2766" i="1"/>
  <c r="O2766" i="1"/>
  <c r="N2766" i="1"/>
  <c r="M2766" i="1"/>
  <c r="L2766" i="1"/>
  <c r="K2766" i="1"/>
  <c r="J2766" i="1"/>
  <c r="AJ2765" i="1"/>
  <c r="AI2765" i="1"/>
  <c r="AH2765" i="1"/>
  <c r="AG2765" i="1"/>
  <c r="AC2765" i="1"/>
  <c r="X2765" i="1"/>
  <c r="Y2765" i="1" s="1"/>
  <c r="U2765" i="1"/>
  <c r="S2765" i="1"/>
  <c r="R2765" i="1"/>
  <c r="Q2765" i="1"/>
  <c r="P2765" i="1"/>
  <c r="O2765" i="1"/>
  <c r="N2765" i="1"/>
  <c r="M2765" i="1"/>
  <c r="L2765" i="1"/>
  <c r="K2765" i="1"/>
  <c r="J2765" i="1"/>
  <c r="AJ2764" i="1"/>
  <c r="AI2764" i="1" s="1"/>
  <c r="AG2764" i="1"/>
  <c r="AC2764" i="1"/>
  <c r="Z2764" i="1"/>
  <c r="AD2764" i="1" s="1"/>
  <c r="X2764" i="1"/>
  <c r="Y2764" i="1" s="1"/>
  <c r="U2764" i="1"/>
  <c r="S2764" i="1"/>
  <c r="R2764" i="1"/>
  <c r="Q2764" i="1"/>
  <c r="P2764" i="1"/>
  <c r="O2764" i="1"/>
  <c r="N2764" i="1"/>
  <c r="M2764" i="1"/>
  <c r="L2764" i="1"/>
  <c r="K2764" i="1"/>
  <c r="J2764" i="1"/>
  <c r="AJ2763" i="1"/>
  <c r="AI2763" i="1"/>
  <c r="AH2763" i="1"/>
  <c r="AG2763" i="1"/>
  <c r="AC2763" i="1"/>
  <c r="X2763" i="1"/>
  <c r="Y2763" i="1" s="1"/>
  <c r="U2763" i="1"/>
  <c r="S2763" i="1"/>
  <c r="R2763" i="1"/>
  <c r="Q2763" i="1"/>
  <c r="P2763" i="1"/>
  <c r="O2763" i="1"/>
  <c r="N2763" i="1"/>
  <c r="M2763" i="1"/>
  <c r="L2763" i="1"/>
  <c r="K2763" i="1"/>
  <c r="J2763" i="1"/>
  <c r="AJ2762" i="1"/>
  <c r="AI2762" i="1" s="1"/>
  <c r="AG2762" i="1"/>
  <c r="AH2762" i="1" s="1"/>
  <c r="AC2762" i="1"/>
  <c r="X2762" i="1"/>
  <c r="Y2762" i="1" s="1"/>
  <c r="Z2762" i="1" s="1"/>
  <c r="AD2762" i="1" s="1"/>
  <c r="U2762" i="1"/>
  <c r="S2762" i="1"/>
  <c r="R2762" i="1"/>
  <c r="Q2762" i="1"/>
  <c r="P2762" i="1"/>
  <c r="O2762" i="1"/>
  <c r="N2762" i="1"/>
  <c r="M2762" i="1"/>
  <c r="L2762" i="1"/>
  <c r="K2762" i="1"/>
  <c r="J2762" i="1"/>
  <c r="AJ2761" i="1"/>
  <c r="AI2761" i="1"/>
  <c r="AH2761" i="1"/>
  <c r="AG2761" i="1"/>
  <c r="AC2761" i="1"/>
  <c r="X2761" i="1"/>
  <c r="Y2761" i="1" s="1"/>
  <c r="U2761" i="1"/>
  <c r="S2761" i="1"/>
  <c r="R2761" i="1"/>
  <c r="Q2761" i="1"/>
  <c r="P2761" i="1"/>
  <c r="O2761" i="1"/>
  <c r="N2761" i="1"/>
  <c r="M2761" i="1"/>
  <c r="L2761" i="1"/>
  <c r="K2761" i="1"/>
  <c r="J2761" i="1"/>
  <c r="AJ2760" i="1"/>
  <c r="AI2760" i="1" s="1"/>
  <c r="AG2760" i="1"/>
  <c r="AH2760" i="1" s="1"/>
  <c r="AC2760" i="1"/>
  <c r="X2760" i="1"/>
  <c r="Y2760" i="1" s="1"/>
  <c r="Z2760" i="1" s="1"/>
  <c r="AD2760" i="1" s="1"/>
  <c r="U2760" i="1"/>
  <c r="S2760" i="1"/>
  <c r="R2760" i="1"/>
  <c r="Q2760" i="1"/>
  <c r="P2760" i="1"/>
  <c r="O2760" i="1"/>
  <c r="N2760" i="1"/>
  <c r="M2760" i="1"/>
  <c r="L2760" i="1"/>
  <c r="K2760" i="1"/>
  <c r="J2760" i="1"/>
  <c r="AJ2759" i="1"/>
  <c r="AI2759" i="1"/>
  <c r="Z2759" i="1" s="1"/>
  <c r="AD2759" i="1" s="1"/>
  <c r="AE2759" i="1" s="1"/>
  <c r="AF2759" i="1" s="1"/>
  <c r="AH2759" i="1"/>
  <c r="AG2759" i="1"/>
  <c r="AC2759" i="1"/>
  <c r="X2759" i="1"/>
  <c r="Y2759" i="1" s="1"/>
  <c r="U2759" i="1"/>
  <c r="S2759" i="1"/>
  <c r="R2759" i="1"/>
  <c r="Q2759" i="1"/>
  <c r="P2759" i="1"/>
  <c r="O2759" i="1"/>
  <c r="N2759" i="1"/>
  <c r="M2759" i="1"/>
  <c r="L2759" i="1"/>
  <c r="K2759" i="1"/>
  <c r="J2759" i="1"/>
  <c r="AJ2758" i="1"/>
  <c r="AI2758" i="1" s="1"/>
  <c r="AG2758" i="1"/>
  <c r="AH2758" i="1" s="1"/>
  <c r="AC2758" i="1"/>
  <c r="X2758" i="1"/>
  <c r="Y2758" i="1" s="1"/>
  <c r="Z2758" i="1" s="1"/>
  <c r="AD2758" i="1" s="1"/>
  <c r="U2758" i="1"/>
  <c r="S2758" i="1"/>
  <c r="R2758" i="1"/>
  <c r="Q2758" i="1"/>
  <c r="P2758" i="1"/>
  <c r="O2758" i="1"/>
  <c r="N2758" i="1"/>
  <c r="M2758" i="1"/>
  <c r="L2758" i="1"/>
  <c r="K2758" i="1"/>
  <c r="J2758" i="1"/>
  <c r="AJ2757" i="1"/>
  <c r="AI2757" i="1"/>
  <c r="AH2757" i="1"/>
  <c r="AG2757" i="1"/>
  <c r="AC2757" i="1"/>
  <c r="X2757" i="1"/>
  <c r="Y2757" i="1" s="1"/>
  <c r="U2757" i="1"/>
  <c r="S2757" i="1"/>
  <c r="R2757" i="1"/>
  <c r="Q2757" i="1"/>
  <c r="P2757" i="1"/>
  <c r="O2757" i="1"/>
  <c r="N2757" i="1"/>
  <c r="M2757" i="1"/>
  <c r="L2757" i="1"/>
  <c r="K2757" i="1"/>
  <c r="J2757" i="1"/>
  <c r="AJ2756" i="1"/>
  <c r="AI2756" i="1" s="1"/>
  <c r="AG2756" i="1"/>
  <c r="AH2756" i="1" s="1"/>
  <c r="AC2756" i="1"/>
  <c r="X2756" i="1"/>
  <c r="Y2756" i="1" s="1"/>
  <c r="Z2756" i="1" s="1"/>
  <c r="AD2756" i="1" s="1"/>
  <c r="U2756" i="1"/>
  <c r="S2756" i="1"/>
  <c r="R2756" i="1"/>
  <c r="Q2756" i="1"/>
  <c r="P2756" i="1"/>
  <c r="O2756" i="1"/>
  <c r="N2756" i="1"/>
  <c r="M2756" i="1"/>
  <c r="L2756" i="1"/>
  <c r="K2756" i="1"/>
  <c r="J2756" i="1"/>
  <c r="H2756" i="1"/>
  <c r="AJ2755" i="1"/>
  <c r="AI2755" i="1" s="1"/>
  <c r="Z2755" i="1" s="1"/>
  <c r="AD2755" i="1" s="1"/>
  <c r="AE2755" i="1" s="1"/>
  <c r="AF2755" i="1" s="1"/>
  <c r="AG2755" i="1"/>
  <c r="AC2755" i="1"/>
  <c r="Y2755" i="1"/>
  <c r="X2755" i="1"/>
  <c r="U2755" i="1"/>
  <c r="S2755" i="1"/>
  <c r="R2755" i="1"/>
  <c r="Q2755" i="1"/>
  <c r="P2755" i="1"/>
  <c r="O2755" i="1"/>
  <c r="N2755" i="1"/>
  <c r="M2755" i="1"/>
  <c r="L2755" i="1"/>
  <c r="K2755" i="1"/>
  <c r="J2755" i="1"/>
  <c r="AJ2754" i="1"/>
  <c r="AI2754" i="1"/>
  <c r="AG2754" i="1"/>
  <c r="AH2754" i="1" s="1"/>
  <c r="AC2754" i="1"/>
  <c r="X2754" i="1"/>
  <c r="Y2754" i="1" s="1"/>
  <c r="U2754" i="1"/>
  <c r="S2754" i="1"/>
  <c r="R2754" i="1"/>
  <c r="Q2754" i="1"/>
  <c r="P2754" i="1"/>
  <c r="O2754" i="1"/>
  <c r="N2754" i="1"/>
  <c r="M2754" i="1"/>
  <c r="L2754" i="1"/>
  <c r="K2754" i="1"/>
  <c r="J2754" i="1"/>
  <c r="AJ2753" i="1"/>
  <c r="AI2753" i="1" s="1"/>
  <c r="Z2753" i="1" s="1"/>
  <c r="AD2753" i="1" s="1"/>
  <c r="AE2753" i="1" s="1"/>
  <c r="AF2753" i="1" s="1"/>
  <c r="AG2753" i="1"/>
  <c r="AC2753" i="1"/>
  <c r="Y2753" i="1"/>
  <c r="X2753" i="1"/>
  <c r="U2753" i="1"/>
  <c r="S2753" i="1"/>
  <c r="R2753" i="1"/>
  <c r="Q2753" i="1"/>
  <c r="P2753" i="1"/>
  <c r="O2753" i="1"/>
  <c r="N2753" i="1"/>
  <c r="M2753" i="1"/>
  <c r="L2753" i="1"/>
  <c r="K2753" i="1"/>
  <c r="J2753" i="1"/>
  <c r="AJ2752" i="1"/>
  <c r="AI2752" i="1"/>
  <c r="AG2752" i="1"/>
  <c r="AH2752" i="1" s="1"/>
  <c r="AC2752" i="1"/>
  <c r="X2752" i="1"/>
  <c r="Y2752" i="1" s="1"/>
  <c r="U2752" i="1"/>
  <c r="S2752" i="1"/>
  <c r="R2752" i="1"/>
  <c r="Q2752" i="1"/>
  <c r="P2752" i="1"/>
  <c r="O2752" i="1"/>
  <c r="N2752" i="1"/>
  <c r="M2752" i="1"/>
  <c r="L2752" i="1"/>
  <c r="K2752" i="1"/>
  <c r="J2752" i="1"/>
  <c r="AJ2751" i="1"/>
  <c r="AI2751" i="1" s="1"/>
  <c r="Z2751" i="1" s="1"/>
  <c r="AD2751" i="1" s="1"/>
  <c r="AE2751" i="1" s="1"/>
  <c r="AF2751" i="1" s="1"/>
  <c r="AG2751" i="1"/>
  <c r="AC2751" i="1"/>
  <c r="Y2751" i="1"/>
  <c r="X2751" i="1"/>
  <c r="U2751" i="1"/>
  <c r="S2751" i="1"/>
  <c r="R2751" i="1"/>
  <c r="Q2751" i="1"/>
  <c r="P2751" i="1"/>
  <c r="O2751" i="1"/>
  <c r="N2751" i="1"/>
  <c r="M2751" i="1"/>
  <c r="L2751" i="1"/>
  <c r="K2751" i="1"/>
  <c r="J2751" i="1"/>
  <c r="AJ2750" i="1"/>
  <c r="AI2750" i="1"/>
  <c r="AG2750" i="1"/>
  <c r="AH2750" i="1" s="1"/>
  <c r="AC2750" i="1"/>
  <c r="X2750" i="1"/>
  <c r="Y2750" i="1" s="1"/>
  <c r="U2750" i="1"/>
  <c r="S2750" i="1"/>
  <c r="R2750" i="1"/>
  <c r="Q2750" i="1"/>
  <c r="P2750" i="1"/>
  <c r="O2750" i="1"/>
  <c r="N2750" i="1"/>
  <c r="M2750" i="1"/>
  <c r="L2750" i="1"/>
  <c r="K2750" i="1"/>
  <c r="J2750" i="1"/>
  <c r="AJ2749" i="1"/>
  <c r="AI2749" i="1" s="1"/>
  <c r="Z2749" i="1" s="1"/>
  <c r="AD2749" i="1" s="1"/>
  <c r="AE2749" i="1" s="1"/>
  <c r="AF2749" i="1" s="1"/>
  <c r="AG2749" i="1"/>
  <c r="AC2749" i="1"/>
  <c r="Y2749" i="1"/>
  <c r="X2749" i="1"/>
  <c r="U2749" i="1"/>
  <c r="S2749" i="1"/>
  <c r="R2749" i="1"/>
  <c r="Q2749" i="1"/>
  <c r="P2749" i="1"/>
  <c r="O2749" i="1"/>
  <c r="N2749" i="1"/>
  <c r="M2749" i="1"/>
  <c r="L2749" i="1"/>
  <c r="K2749" i="1"/>
  <c r="J2749" i="1"/>
  <c r="AJ2748" i="1"/>
  <c r="AI2748" i="1"/>
  <c r="AG2748" i="1"/>
  <c r="AH2748" i="1" s="1"/>
  <c r="AC2748" i="1"/>
  <c r="X2748" i="1"/>
  <c r="Y2748" i="1" s="1"/>
  <c r="U2748" i="1"/>
  <c r="S2748" i="1"/>
  <c r="R2748" i="1"/>
  <c r="Q2748" i="1"/>
  <c r="P2748" i="1"/>
  <c r="O2748" i="1"/>
  <c r="N2748" i="1"/>
  <c r="M2748" i="1"/>
  <c r="L2748" i="1"/>
  <c r="K2748" i="1"/>
  <c r="J2748" i="1"/>
  <c r="AJ2747" i="1"/>
  <c r="AI2747" i="1" s="1"/>
  <c r="Z2747" i="1" s="1"/>
  <c r="AD2747" i="1" s="1"/>
  <c r="AE2747" i="1" s="1"/>
  <c r="AF2747" i="1" s="1"/>
  <c r="AG2747" i="1"/>
  <c r="AC2747" i="1"/>
  <c r="Y2747" i="1"/>
  <c r="X2747" i="1"/>
  <c r="U2747" i="1"/>
  <c r="S2747" i="1"/>
  <c r="R2747" i="1"/>
  <c r="Q2747" i="1"/>
  <c r="P2747" i="1"/>
  <c r="O2747" i="1"/>
  <c r="N2747" i="1"/>
  <c r="M2747" i="1"/>
  <c r="L2747" i="1"/>
  <c r="K2747" i="1"/>
  <c r="J2747" i="1"/>
  <c r="AJ2746" i="1"/>
  <c r="AI2746" i="1"/>
  <c r="AG2746" i="1"/>
  <c r="AH2746" i="1" s="1"/>
  <c r="AC2746" i="1"/>
  <c r="X2746" i="1"/>
  <c r="Y2746" i="1" s="1"/>
  <c r="W2746" i="1"/>
  <c r="U2746" i="1"/>
  <c r="S2746" i="1"/>
  <c r="R2746" i="1"/>
  <c r="Q2746" i="1"/>
  <c r="P2746" i="1"/>
  <c r="O2746" i="1"/>
  <c r="N2746" i="1"/>
  <c r="M2746" i="1"/>
  <c r="L2746" i="1"/>
  <c r="K2746" i="1"/>
  <c r="J2746" i="1"/>
  <c r="AJ2745" i="1"/>
  <c r="AI2745" i="1" s="1"/>
  <c r="AG2745" i="1"/>
  <c r="AH2745" i="1" s="1"/>
  <c r="AC2745" i="1"/>
  <c r="X2745" i="1"/>
  <c r="Y2745" i="1" s="1"/>
  <c r="Z2745" i="1" s="1"/>
  <c r="AD2745" i="1" s="1"/>
  <c r="W2745" i="1"/>
  <c r="U2745" i="1"/>
  <c r="S2745" i="1"/>
  <c r="R2745" i="1"/>
  <c r="Q2745" i="1"/>
  <c r="P2745" i="1"/>
  <c r="O2745" i="1"/>
  <c r="N2745" i="1"/>
  <c r="M2745" i="1"/>
  <c r="L2745" i="1"/>
  <c r="K2745" i="1"/>
  <c r="J2745" i="1"/>
  <c r="AJ2744" i="1"/>
  <c r="AI2744" i="1"/>
  <c r="AG2744" i="1"/>
  <c r="AH2744" i="1" s="1"/>
  <c r="AC2744" i="1"/>
  <c r="Y2744" i="1"/>
  <c r="Z2744" i="1" s="1"/>
  <c r="AD2744" i="1" s="1"/>
  <c r="X2744" i="1"/>
  <c r="W2744" i="1"/>
  <c r="U2744" i="1"/>
  <c r="S2744" i="1"/>
  <c r="R2744" i="1"/>
  <c r="Q2744" i="1"/>
  <c r="P2744" i="1"/>
  <c r="O2744" i="1"/>
  <c r="N2744" i="1"/>
  <c r="M2744" i="1"/>
  <c r="L2744" i="1"/>
  <c r="K2744" i="1"/>
  <c r="J2744" i="1"/>
  <c r="AJ2743" i="1"/>
  <c r="AI2743" i="1"/>
  <c r="AH2743" i="1"/>
  <c r="AG2743" i="1"/>
  <c r="AC2743" i="1"/>
  <c r="X2743" i="1"/>
  <c r="Y2743" i="1" s="1"/>
  <c r="W2743" i="1"/>
  <c r="U2743" i="1"/>
  <c r="S2743" i="1"/>
  <c r="R2743" i="1"/>
  <c r="Q2743" i="1"/>
  <c r="P2743" i="1"/>
  <c r="O2743" i="1"/>
  <c r="N2743" i="1"/>
  <c r="M2743" i="1"/>
  <c r="L2743" i="1"/>
  <c r="K2743" i="1"/>
  <c r="J2743" i="1"/>
  <c r="AJ2742" i="1"/>
  <c r="AI2742" i="1"/>
  <c r="AG2742" i="1"/>
  <c r="AH2742" i="1" s="1"/>
  <c r="AC2742" i="1"/>
  <c r="Y2742" i="1"/>
  <c r="X2742" i="1"/>
  <c r="W2742" i="1"/>
  <c r="U2742" i="1"/>
  <c r="S2742" i="1"/>
  <c r="R2742" i="1"/>
  <c r="Q2742" i="1"/>
  <c r="P2742" i="1"/>
  <c r="O2742" i="1"/>
  <c r="N2742" i="1"/>
  <c r="M2742" i="1"/>
  <c r="L2742" i="1"/>
  <c r="K2742" i="1"/>
  <c r="J2742" i="1"/>
  <c r="AJ2741" i="1"/>
  <c r="AI2741" i="1" s="1"/>
  <c r="AG2741" i="1"/>
  <c r="AH2741" i="1" s="1"/>
  <c r="AC2741" i="1"/>
  <c r="Z2741" i="1"/>
  <c r="AD2741" i="1" s="1"/>
  <c r="X2741" i="1"/>
  <c r="Y2741" i="1" s="1"/>
  <c r="W2741" i="1"/>
  <c r="U2741" i="1"/>
  <c r="S2741" i="1"/>
  <c r="R2741" i="1"/>
  <c r="Q2741" i="1"/>
  <c r="P2741" i="1"/>
  <c r="O2741" i="1"/>
  <c r="N2741" i="1"/>
  <c r="M2741" i="1"/>
  <c r="L2741" i="1"/>
  <c r="K2741" i="1"/>
  <c r="J2741" i="1"/>
  <c r="AJ2740" i="1"/>
  <c r="AI2740" i="1"/>
  <c r="AH2740" i="1"/>
  <c r="AG2740" i="1"/>
  <c r="AC2740" i="1"/>
  <c r="X2740" i="1"/>
  <c r="Y2740" i="1" s="1"/>
  <c r="W2740" i="1"/>
  <c r="U2740" i="1"/>
  <c r="S2740" i="1"/>
  <c r="R2740" i="1"/>
  <c r="Q2740" i="1"/>
  <c r="P2740" i="1"/>
  <c r="O2740" i="1"/>
  <c r="N2740" i="1"/>
  <c r="M2740" i="1"/>
  <c r="L2740" i="1"/>
  <c r="K2740" i="1"/>
  <c r="J2740" i="1"/>
  <c r="AJ2739" i="1"/>
  <c r="AI2739" i="1"/>
  <c r="AG2739" i="1"/>
  <c r="AH2739" i="1" s="1"/>
  <c r="AC2739" i="1"/>
  <c r="X2739" i="1"/>
  <c r="Y2739" i="1" s="1"/>
  <c r="W2739" i="1"/>
  <c r="U2739" i="1"/>
  <c r="S2739" i="1"/>
  <c r="R2739" i="1"/>
  <c r="Q2739" i="1"/>
  <c r="P2739" i="1"/>
  <c r="O2739" i="1"/>
  <c r="N2739" i="1"/>
  <c r="M2739" i="1"/>
  <c r="L2739" i="1"/>
  <c r="K2739" i="1"/>
  <c r="J2739" i="1"/>
  <c r="AJ2738" i="1"/>
  <c r="AI2738" i="1" s="1"/>
  <c r="AG2738" i="1"/>
  <c r="AC2738" i="1"/>
  <c r="X2738" i="1"/>
  <c r="Y2738" i="1" s="1"/>
  <c r="W2738" i="1"/>
  <c r="U2738" i="1"/>
  <c r="S2738" i="1"/>
  <c r="R2738" i="1"/>
  <c r="Q2738" i="1"/>
  <c r="P2738" i="1"/>
  <c r="O2738" i="1"/>
  <c r="N2738" i="1"/>
  <c r="M2738" i="1"/>
  <c r="L2738" i="1"/>
  <c r="K2738" i="1"/>
  <c r="J2738" i="1"/>
  <c r="AJ2737" i="1"/>
  <c r="AI2737" i="1"/>
  <c r="Z2737" i="1" s="1"/>
  <c r="AD2737" i="1" s="1"/>
  <c r="AE2737" i="1" s="1"/>
  <c r="AF2737" i="1" s="1"/>
  <c r="AG2737" i="1"/>
  <c r="AH2737" i="1" s="1"/>
  <c r="AC2737" i="1"/>
  <c r="Y2737" i="1"/>
  <c r="X2737" i="1"/>
  <c r="W2737" i="1"/>
  <c r="U2737" i="1"/>
  <c r="S2737" i="1"/>
  <c r="R2737" i="1"/>
  <c r="Q2737" i="1"/>
  <c r="P2737" i="1"/>
  <c r="O2737" i="1"/>
  <c r="N2737" i="1"/>
  <c r="M2737" i="1"/>
  <c r="L2737" i="1"/>
  <c r="K2737" i="1"/>
  <c r="J2737" i="1"/>
  <c r="AJ2736" i="1"/>
  <c r="AI2736" i="1"/>
  <c r="AH2736" i="1"/>
  <c r="AG2736" i="1"/>
  <c r="AC2736" i="1"/>
  <c r="X2736" i="1"/>
  <c r="Y2736" i="1" s="1"/>
  <c r="W2736" i="1"/>
  <c r="U2736" i="1"/>
  <c r="S2736" i="1"/>
  <c r="R2736" i="1"/>
  <c r="Q2736" i="1"/>
  <c r="P2736" i="1"/>
  <c r="O2736" i="1"/>
  <c r="N2736" i="1"/>
  <c r="M2736" i="1"/>
  <c r="L2736" i="1"/>
  <c r="K2736" i="1"/>
  <c r="J2736" i="1"/>
  <c r="AJ2735" i="1"/>
  <c r="AI2735" i="1"/>
  <c r="AG2735" i="1"/>
  <c r="AH2735" i="1" s="1"/>
  <c r="AC2735" i="1"/>
  <c r="X2735" i="1"/>
  <c r="Y2735" i="1" s="1"/>
  <c r="U2735" i="1"/>
  <c r="S2735" i="1"/>
  <c r="R2735" i="1"/>
  <c r="Q2735" i="1"/>
  <c r="P2735" i="1"/>
  <c r="O2735" i="1"/>
  <c r="N2735" i="1"/>
  <c r="M2735" i="1"/>
  <c r="L2735" i="1"/>
  <c r="K2735" i="1"/>
  <c r="J2735" i="1"/>
  <c r="AJ2734" i="1"/>
  <c r="AI2734" i="1"/>
  <c r="Z2734" i="1" s="1"/>
  <c r="AD2734" i="1" s="1"/>
  <c r="AE2734" i="1" s="1"/>
  <c r="AF2734" i="1" s="1"/>
  <c r="AG2734" i="1"/>
  <c r="AH2734" i="1" s="1"/>
  <c r="AC2734" i="1"/>
  <c r="Y2734" i="1"/>
  <c r="X2734" i="1"/>
  <c r="U2734" i="1"/>
  <c r="S2734" i="1"/>
  <c r="R2734" i="1"/>
  <c r="Q2734" i="1"/>
  <c r="P2734" i="1"/>
  <c r="O2734" i="1"/>
  <c r="N2734" i="1"/>
  <c r="M2734" i="1"/>
  <c r="L2734" i="1"/>
  <c r="K2734" i="1"/>
  <c r="J2734" i="1"/>
  <c r="AJ2733" i="1"/>
  <c r="AI2733" i="1"/>
  <c r="Z2733" i="1" s="1"/>
  <c r="AD2733" i="1" s="1"/>
  <c r="AG2733" i="1"/>
  <c r="AH2733" i="1" s="1"/>
  <c r="AC2733" i="1"/>
  <c r="AE2733" i="1" s="1"/>
  <c r="AF2733" i="1" s="1"/>
  <c r="X2733" i="1"/>
  <c r="Y2733" i="1" s="1"/>
  <c r="U2733" i="1"/>
  <c r="S2733" i="1"/>
  <c r="R2733" i="1"/>
  <c r="Q2733" i="1"/>
  <c r="P2733" i="1"/>
  <c r="O2733" i="1"/>
  <c r="N2733" i="1"/>
  <c r="M2733" i="1"/>
  <c r="L2733" i="1"/>
  <c r="K2733" i="1"/>
  <c r="J2733" i="1"/>
  <c r="AJ2732" i="1"/>
  <c r="AI2732" i="1"/>
  <c r="Z2732" i="1" s="1"/>
  <c r="AD2732" i="1" s="1"/>
  <c r="AE2732" i="1" s="1"/>
  <c r="AF2732" i="1" s="1"/>
  <c r="AG2732" i="1"/>
  <c r="AH2732" i="1" s="1"/>
  <c r="AC2732" i="1"/>
  <c r="Y2732" i="1"/>
  <c r="X2732" i="1"/>
  <c r="W2732" i="1"/>
  <c r="U2732" i="1"/>
  <c r="S2732" i="1"/>
  <c r="R2732" i="1"/>
  <c r="Q2732" i="1"/>
  <c r="P2732" i="1"/>
  <c r="O2732" i="1"/>
  <c r="N2732" i="1"/>
  <c r="M2732" i="1"/>
  <c r="L2732" i="1"/>
  <c r="K2732" i="1"/>
  <c r="J2732" i="1"/>
  <c r="AJ2731" i="1"/>
  <c r="AI2731" i="1"/>
  <c r="AH2731" i="1"/>
  <c r="AG2731" i="1"/>
  <c r="AC2731" i="1"/>
  <c r="X2731" i="1"/>
  <c r="Y2731" i="1" s="1"/>
  <c r="U2731" i="1"/>
  <c r="S2731" i="1"/>
  <c r="R2731" i="1"/>
  <c r="Q2731" i="1"/>
  <c r="P2731" i="1"/>
  <c r="O2731" i="1"/>
  <c r="N2731" i="1"/>
  <c r="M2731" i="1"/>
  <c r="L2731" i="1"/>
  <c r="K2731" i="1"/>
  <c r="J2731" i="1"/>
  <c r="AJ2730" i="1"/>
  <c r="AI2730" i="1" s="1"/>
  <c r="AG2730" i="1"/>
  <c r="AC2730" i="1"/>
  <c r="X2730" i="1"/>
  <c r="Y2730" i="1" s="1"/>
  <c r="U2730" i="1"/>
  <c r="S2730" i="1"/>
  <c r="R2730" i="1"/>
  <c r="Q2730" i="1"/>
  <c r="P2730" i="1"/>
  <c r="O2730" i="1"/>
  <c r="N2730" i="1"/>
  <c r="M2730" i="1"/>
  <c r="L2730" i="1"/>
  <c r="K2730" i="1"/>
  <c r="J2730" i="1"/>
  <c r="AJ2729" i="1"/>
  <c r="AI2729" i="1"/>
  <c r="AH2729" i="1"/>
  <c r="AG2729" i="1"/>
  <c r="AC2729" i="1"/>
  <c r="X2729" i="1"/>
  <c r="Y2729" i="1" s="1"/>
  <c r="U2729" i="1"/>
  <c r="S2729" i="1"/>
  <c r="R2729" i="1"/>
  <c r="Q2729" i="1"/>
  <c r="P2729" i="1"/>
  <c r="O2729" i="1"/>
  <c r="N2729" i="1"/>
  <c r="M2729" i="1"/>
  <c r="L2729" i="1"/>
  <c r="K2729" i="1"/>
  <c r="J2729" i="1"/>
  <c r="AJ2728" i="1"/>
  <c r="AI2728" i="1" s="1"/>
  <c r="AG2728" i="1"/>
  <c r="AC2728" i="1"/>
  <c r="X2728" i="1"/>
  <c r="Y2728" i="1" s="1"/>
  <c r="U2728" i="1"/>
  <c r="S2728" i="1"/>
  <c r="R2728" i="1"/>
  <c r="Q2728" i="1"/>
  <c r="P2728" i="1"/>
  <c r="O2728" i="1"/>
  <c r="N2728" i="1"/>
  <c r="M2728" i="1"/>
  <c r="L2728" i="1"/>
  <c r="K2728" i="1"/>
  <c r="J2728" i="1"/>
  <c r="AJ2727" i="1"/>
  <c r="AI2727" i="1"/>
  <c r="AH2727" i="1"/>
  <c r="AG2727" i="1"/>
  <c r="AC2727" i="1"/>
  <c r="X2727" i="1"/>
  <c r="Y2727" i="1" s="1"/>
  <c r="U2727" i="1"/>
  <c r="S2727" i="1"/>
  <c r="R2727" i="1"/>
  <c r="Q2727" i="1"/>
  <c r="P2727" i="1"/>
  <c r="O2727" i="1"/>
  <c r="N2727" i="1"/>
  <c r="M2727" i="1"/>
  <c r="L2727" i="1"/>
  <c r="K2727" i="1"/>
  <c r="J2727" i="1"/>
  <c r="AJ2726" i="1"/>
  <c r="AI2726" i="1" s="1"/>
  <c r="AG2726" i="1"/>
  <c r="AC2726" i="1"/>
  <c r="X2726" i="1"/>
  <c r="Y2726" i="1" s="1"/>
  <c r="U2726" i="1"/>
  <c r="S2726" i="1"/>
  <c r="R2726" i="1"/>
  <c r="Q2726" i="1"/>
  <c r="P2726" i="1"/>
  <c r="O2726" i="1"/>
  <c r="N2726" i="1"/>
  <c r="M2726" i="1"/>
  <c r="L2726" i="1"/>
  <c r="K2726" i="1"/>
  <c r="J2726" i="1"/>
  <c r="H2726" i="1"/>
  <c r="AJ2725" i="1"/>
  <c r="AI2725" i="1"/>
  <c r="Z2725" i="1" s="1"/>
  <c r="AD2725" i="1" s="1"/>
  <c r="AE2725" i="1" s="1"/>
  <c r="AF2725" i="1" s="1"/>
  <c r="AG2725" i="1"/>
  <c r="AH2725" i="1" s="1"/>
  <c r="AC2725" i="1"/>
  <c r="Y2725" i="1"/>
  <c r="X2725" i="1"/>
  <c r="U2725" i="1"/>
  <c r="S2725" i="1"/>
  <c r="R2725" i="1"/>
  <c r="Q2725" i="1"/>
  <c r="P2725" i="1"/>
  <c r="O2725" i="1"/>
  <c r="N2725" i="1"/>
  <c r="M2725" i="1"/>
  <c r="L2725" i="1"/>
  <c r="K2725" i="1"/>
  <c r="J2725" i="1"/>
  <c r="AJ2724" i="1"/>
  <c r="AI2724" i="1"/>
  <c r="Z2724" i="1" s="1"/>
  <c r="AD2724" i="1" s="1"/>
  <c r="AG2724" i="1"/>
  <c r="AH2724" i="1" s="1"/>
  <c r="AC2724" i="1"/>
  <c r="AE2724" i="1" s="1"/>
  <c r="AF2724" i="1" s="1"/>
  <c r="Y2724" i="1"/>
  <c r="X2724" i="1"/>
  <c r="U2724" i="1"/>
  <c r="S2724" i="1"/>
  <c r="R2724" i="1"/>
  <c r="Q2724" i="1"/>
  <c r="P2724" i="1"/>
  <c r="O2724" i="1"/>
  <c r="N2724" i="1"/>
  <c r="M2724" i="1"/>
  <c r="L2724" i="1"/>
  <c r="K2724" i="1"/>
  <c r="J2724" i="1"/>
  <c r="AJ2723" i="1"/>
  <c r="AI2723" i="1"/>
  <c r="Z2723" i="1" s="1"/>
  <c r="AD2723" i="1" s="1"/>
  <c r="AE2723" i="1" s="1"/>
  <c r="AF2723" i="1" s="1"/>
  <c r="AG2723" i="1"/>
  <c r="AH2723" i="1" s="1"/>
  <c r="AC2723" i="1"/>
  <c r="Y2723" i="1"/>
  <c r="X2723" i="1"/>
  <c r="W2723" i="1"/>
  <c r="U2723" i="1"/>
  <c r="S2723" i="1"/>
  <c r="R2723" i="1"/>
  <c r="Q2723" i="1"/>
  <c r="P2723" i="1"/>
  <c r="O2723" i="1"/>
  <c r="N2723" i="1"/>
  <c r="M2723" i="1"/>
  <c r="L2723" i="1"/>
  <c r="K2723" i="1"/>
  <c r="J2723" i="1"/>
  <c r="AJ2722" i="1"/>
  <c r="AI2722" i="1" s="1"/>
  <c r="AG2722" i="1"/>
  <c r="AC2722" i="1"/>
  <c r="X2722" i="1"/>
  <c r="Y2722" i="1" s="1"/>
  <c r="W2722" i="1"/>
  <c r="U2722" i="1"/>
  <c r="S2722" i="1"/>
  <c r="R2722" i="1"/>
  <c r="Q2722" i="1"/>
  <c r="P2722" i="1"/>
  <c r="O2722" i="1"/>
  <c r="N2722" i="1"/>
  <c r="M2722" i="1"/>
  <c r="L2722" i="1"/>
  <c r="K2722" i="1"/>
  <c r="J2722" i="1"/>
  <c r="AJ2721" i="1"/>
  <c r="AI2721" i="1"/>
  <c r="Z2721" i="1" s="1"/>
  <c r="AD2721" i="1" s="1"/>
  <c r="AG2721" i="1"/>
  <c r="AH2721" i="1" s="1"/>
  <c r="AC2721" i="1"/>
  <c r="AE2721" i="1" s="1"/>
  <c r="AF2721" i="1" s="1"/>
  <c r="Y2721" i="1"/>
  <c r="X2721" i="1"/>
  <c r="W2721" i="1"/>
  <c r="U2721" i="1"/>
  <c r="S2721" i="1"/>
  <c r="R2721" i="1"/>
  <c r="Q2721" i="1"/>
  <c r="P2721" i="1"/>
  <c r="O2721" i="1"/>
  <c r="N2721" i="1"/>
  <c r="M2721" i="1"/>
  <c r="L2721" i="1"/>
  <c r="K2721" i="1"/>
  <c r="J2721" i="1"/>
  <c r="AJ2720" i="1"/>
  <c r="AI2720" i="1" s="1"/>
  <c r="AG2720" i="1"/>
  <c r="AC2720" i="1"/>
  <c r="X2720" i="1"/>
  <c r="Y2720" i="1" s="1"/>
  <c r="U2720" i="1"/>
  <c r="S2720" i="1"/>
  <c r="R2720" i="1"/>
  <c r="Q2720" i="1"/>
  <c r="P2720" i="1"/>
  <c r="O2720" i="1"/>
  <c r="N2720" i="1"/>
  <c r="M2720" i="1"/>
  <c r="L2720" i="1"/>
  <c r="K2720" i="1"/>
  <c r="J2720" i="1"/>
  <c r="AJ2719" i="1"/>
  <c r="AI2719" i="1" s="1"/>
  <c r="AG2719" i="1"/>
  <c r="AC2719" i="1"/>
  <c r="X2719" i="1"/>
  <c r="Y2719" i="1" s="1"/>
  <c r="V2719" i="1"/>
  <c r="U2719" i="1"/>
  <c r="S2719" i="1"/>
  <c r="R2719" i="1"/>
  <c r="Q2719" i="1"/>
  <c r="P2719" i="1"/>
  <c r="O2719" i="1"/>
  <c r="N2719" i="1"/>
  <c r="M2719" i="1"/>
  <c r="L2719" i="1"/>
  <c r="K2719" i="1"/>
  <c r="J2719" i="1"/>
  <c r="AJ2718" i="1"/>
  <c r="AI2718" i="1"/>
  <c r="Z2718" i="1" s="1"/>
  <c r="AD2718" i="1" s="1"/>
  <c r="AG2718" i="1"/>
  <c r="AH2718" i="1" s="1"/>
  <c r="AC2718" i="1"/>
  <c r="AE2718" i="1" s="1"/>
  <c r="AF2718" i="1" s="1"/>
  <c r="Y2718" i="1"/>
  <c r="X2718" i="1"/>
  <c r="U2718" i="1"/>
  <c r="S2718" i="1"/>
  <c r="R2718" i="1"/>
  <c r="Q2718" i="1"/>
  <c r="P2718" i="1"/>
  <c r="O2718" i="1"/>
  <c r="N2718" i="1"/>
  <c r="M2718" i="1"/>
  <c r="L2718" i="1"/>
  <c r="K2718" i="1"/>
  <c r="J2718" i="1"/>
  <c r="AJ2717" i="1"/>
  <c r="AI2717" i="1"/>
  <c r="Z2717" i="1" s="1"/>
  <c r="AD2717" i="1" s="1"/>
  <c r="AE2717" i="1" s="1"/>
  <c r="AF2717" i="1" s="1"/>
  <c r="AG2717" i="1"/>
  <c r="AH2717" i="1" s="1"/>
  <c r="AC2717" i="1"/>
  <c r="Y2717" i="1"/>
  <c r="X2717" i="1"/>
  <c r="U2717" i="1"/>
  <c r="S2717" i="1"/>
  <c r="R2717" i="1"/>
  <c r="Q2717" i="1"/>
  <c r="P2717" i="1"/>
  <c r="O2717" i="1"/>
  <c r="N2717" i="1"/>
  <c r="M2717" i="1"/>
  <c r="L2717" i="1"/>
  <c r="K2717" i="1"/>
  <c r="J2717" i="1"/>
  <c r="AJ2716" i="1"/>
  <c r="AI2716" i="1"/>
  <c r="Z2716" i="1" s="1"/>
  <c r="AD2716" i="1" s="1"/>
  <c r="AG2716" i="1"/>
  <c r="AH2716" i="1" s="1"/>
  <c r="AC2716" i="1"/>
  <c r="Y2716" i="1"/>
  <c r="X2716" i="1"/>
  <c r="U2716" i="1"/>
  <c r="S2716" i="1"/>
  <c r="R2716" i="1"/>
  <c r="Q2716" i="1"/>
  <c r="P2716" i="1"/>
  <c r="O2716" i="1"/>
  <c r="N2716" i="1"/>
  <c r="M2716" i="1"/>
  <c r="L2716" i="1"/>
  <c r="K2716" i="1"/>
  <c r="J2716" i="1"/>
  <c r="AJ2715" i="1"/>
  <c r="AI2715" i="1"/>
  <c r="Z2715" i="1" s="1"/>
  <c r="AD2715" i="1" s="1"/>
  <c r="AE2715" i="1" s="1"/>
  <c r="AF2715" i="1" s="1"/>
  <c r="AG2715" i="1"/>
  <c r="AH2715" i="1" s="1"/>
  <c r="AC2715" i="1"/>
  <c r="Y2715" i="1"/>
  <c r="X2715" i="1"/>
  <c r="U2715" i="1"/>
  <c r="S2715" i="1"/>
  <c r="R2715" i="1"/>
  <c r="Q2715" i="1"/>
  <c r="P2715" i="1"/>
  <c r="O2715" i="1"/>
  <c r="N2715" i="1"/>
  <c r="M2715" i="1"/>
  <c r="L2715" i="1"/>
  <c r="K2715" i="1"/>
  <c r="J2715" i="1"/>
  <c r="AJ2714" i="1"/>
  <c r="AI2714" i="1"/>
  <c r="Z2714" i="1" s="1"/>
  <c r="AD2714" i="1" s="1"/>
  <c r="AG2714" i="1"/>
  <c r="AH2714" i="1" s="1"/>
  <c r="AC2714" i="1"/>
  <c r="AE2714" i="1" s="1"/>
  <c r="AF2714" i="1" s="1"/>
  <c r="Y2714" i="1"/>
  <c r="X2714" i="1"/>
  <c r="U2714" i="1"/>
  <c r="S2714" i="1"/>
  <c r="R2714" i="1"/>
  <c r="Q2714" i="1"/>
  <c r="P2714" i="1"/>
  <c r="O2714" i="1"/>
  <c r="N2714" i="1"/>
  <c r="M2714" i="1"/>
  <c r="L2714" i="1"/>
  <c r="K2714" i="1"/>
  <c r="J2714" i="1"/>
  <c r="AJ2713" i="1"/>
  <c r="AI2713" i="1"/>
  <c r="Z2713" i="1" s="1"/>
  <c r="AD2713" i="1" s="1"/>
  <c r="AE2713" i="1" s="1"/>
  <c r="AF2713" i="1" s="1"/>
  <c r="AG2713" i="1"/>
  <c r="AH2713" i="1" s="1"/>
  <c r="AC2713" i="1"/>
  <c r="Y2713" i="1"/>
  <c r="X2713" i="1"/>
  <c r="U2713" i="1"/>
  <c r="S2713" i="1"/>
  <c r="R2713" i="1"/>
  <c r="Q2713" i="1"/>
  <c r="P2713" i="1"/>
  <c r="O2713" i="1"/>
  <c r="N2713" i="1"/>
  <c r="M2713" i="1"/>
  <c r="L2713" i="1"/>
  <c r="K2713" i="1"/>
  <c r="J2713" i="1"/>
  <c r="AJ2712" i="1"/>
  <c r="AI2712" i="1"/>
  <c r="Z2712" i="1" s="1"/>
  <c r="AD2712" i="1" s="1"/>
  <c r="AG2712" i="1"/>
  <c r="AH2712" i="1" s="1"/>
  <c r="AC2712" i="1"/>
  <c r="Y2712" i="1"/>
  <c r="X2712" i="1"/>
  <c r="U2712" i="1"/>
  <c r="S2712" i="1"/>
  <c r="R2712" i="1"/>
  <c r="Q2712" i="1"/>
  <c r="P2712" i="1"/>
  <c r="O2712" i="1"/>
  <c r="N2712" i="1"/>
  <c r="M2712" i="1"/>
  <c r="L2712" i="1"/>
  <c r="K2712" i="1"/>
  <c r="J2712" i="1"/>
  <c r="AJ2711" i="1"/>
  <c r="AI2711" i="1"/>
  <c r="Z2711" i="1" s="1"/>
  <c r="AD2711" i="1" s="1"/>
  <c r="AE2711" i="1" s="1"/>
  <c r="AF2711" i="1" s="1"/>
  <c r="AG2711" i="1"/>
  <c r="AH2711" i="1" s="1"/>
  <c r="AC2711" i="1"/>
  <c r="Y2711" i="1"/>
  <c r="X2711" i="1"/>
  <c r="V2711" i="1"/>
  <c r="U2711" i="1"/>
  <c r="S2711" i="1"/>
  <c r="R2711" i="1"/>
  <c r="Q2711" i="1"/>
  <c r="P2711" i="1"/>
  <c r="O2711" i="1"/>
  <c r="N2711" i="1"/>
  <c r="M2711" i="1"/>
  <c r="L2711" i="1"/>
  <c r="K2711" i="1"/>
  <c r="J2711" i="1"/>
  <c r="AJ2710" i="1"/>
  <c r="AI2710" i="1" s="1"/>
  <c r="AG2710" i="1"/>
  <c r="AC2710" i="1"/>
  <c r="X2710" i="1"/>
  <c r="Y2710" i="1" s="1"/>
  <c r="V2710" i="1"/>
  <c r="U2710" i="1"/>
  <c r="S2710" i="1"/>
  <c r="R2710" i="1"/>
  <c r="Q2710" i="1"/>
  <c r="P2710" i="1"/>
  <c r="O2710" i="1"/>
  <c r="N2710" i="1"/>
  <c r="M2710" i="1"/>
  <c r="L2710" i="1"/>
  <c r="K2710" i="1"/>
  <c r="J2710" i="1"/>
  <c r="AJ2709" i="1"/>
  <c r="AI2709" i="1"/>
  <c r="Z2709" i="1" s="1"/>
  <c r="AD2709" i="1" s="1"/>
  <c r="AG2709" i="1"/>
  <c r="AH2709" i="1" s="1"/>
  <c r="AC2709" i="1"/>
  <c r="Y2709" i="1"/>
  <c r="X2709" i="1"/>
  <c r="U2709" i="1"/>
  <c r="S2709" i="1"/>
  <c r="R2709" i="1"/>
  <c r="Q2709" i="1"/>
  <c r="P2709" i="1"/>
  <c r="O2709" i="1"/>
  <c r="N2709" i="1"/>
  <c r="M2709" i="1"/>
  <c r="L2709" i="1"/>
  <c r="K2709" i="1"/>
  <c r="J2709" i="1"/>
  <c r="AJ2708" i="1"/>
  <c r="AI2708" i="1"/>
  <c r="Z2708" i="1" s="1"/>
  <c r="AD2708" i="1" s="1"/>
  <c r="AE2708" i="1" s="1"/>
  <c r="AF2708" i="1" s="1"/>
  <c r="AG2708" i="1"/>
  <c r="AH2708" i="1" s="1"/>
  <c r="AC2708" i="1"/>
  <c r="Y2708" i="1"/>
  <c r="X2708" i="1"/>
  <c r="U2708" i="1"/>
  <c r="S2708" i="1"/>
  <c r="R2708" i="1"/>
  <c r="Q2708" i="1"/>
  <c r="P2708" i="1"/>
  <c r="O2708" i="1"/>
  <c r="N2708" i="1"/>
  <c r="M2708" i="1"/>
  <c r="L2708" i="1"/>
  <c r="K2708" i="1"/>
  <c r="J2708" i="1"/>
  <c r="AJ2707" i="1"/>
  <c r="AI2707" i="1"/>
  <c r="Z2707" i="1" s="1"/>
  <c r="AD2707" i="1" s="1"/>
  <c r="AG2707" i="1"/>
  <c r="AH2707" i="1" s="1"/>
  <c r="AC2707" i="1"/>
  <c r="AE2707" i="1" s="1"/>
  <c r="AF2707" i="1" s="1"/>
  <c r="Y2707" i="1"/>
  <c r="X2707" i="1"/>
  <c r="U2707" i="1"/>
  <c r="S2707" i="1"/>
  <c r="R2707" i="1"/>
  <c r="Q2707" i="1"/>
  <c r="P2707" i="1"/>
  <c r="O2707" i="1"/>
  <c r="N2707" i="1"/>
  <c r="M2707" i="1"/>
  <c r="L2707" i="1"/>
  <c r="K2707" i="1"/>
  <c r="J2707" i="1"/>
  <c r="AJ2706" i="1"/>
  <c r="AI2706" i="1"/>
  <c r="Z2706" i="1" s="1"/>
  <c r="AD2706" i="1" s="1"/>
  <c r="AE2706" i="1" s="1"/>
  <c r="AF2706" i="1" s="1"/>
  <c r="AG2706" i="1"/>
  <c r="AH2706" i="1" s="1"/>
  <c r="AC2706" i="1"/>
  <c r="Y2706" i="1"/>
  <c r="X2706" i="1"/>
  <c r="U2706" i="1"/>
  <c r="S2706" i="1"/>
  <c r="R2706" i="1"/>
  <c r="Q2706" i="1"/>
  <c r="P2706" i="1"/>
  <c r="O2706" i="1"/>
  <c r="N2706" i="1"/>
  <c r="M2706" i="1"/>
  <c r="L2706" i="1"/>
  <c r="K2706" i="1"/>
  <c r="J2706" i="1"/>
  <c r="AJ2705" i="1"/>
  <c r="AI2705" i="1"/>
  <c r="Z2705" i="1" s="1"/>
  <c r="AD2705" i="1" s="1"/>
  <c r="AG2705" i="1"/>
  <c r="AH2705" i="1" s="1"/>
  <c r="AC2705" i="1"/>
  <c r="Y2705" i="1"/>
  <c r="X2705" i="1"/>
  <c r="U2705" i="1"/>
  <c r="S2705" i="1"/>
  <c r="R2705" i="1"/>
  <c r="Q2705" i="1"/>
  <c r="P2705" i="1"/>
  <c r="O2705" i="1"/>
  <c r="N2705" i="1"/>
  <c r="M2705" i="1"/>
  <c r="L2705" i="1"/>
  <c r="K2705" i="1"/>
  <c r="J2705" i="1"/>
  <c r="AJ2704" i="1"/>
  <c r="AI2704" i="1"/>
  <c r="Z2704" i="1" s="1"/>
  <c r="AD2704" i="1" s="1"/>
  <c r="AE2704" i="1" s="1"/>
  <c r="AF2704" i="1" s="1"/>
  <c r="AG2704" i="1"/>
  <c r="AH2704" i="1" s="1"/>
  <c r="AC2704" i="1"/>
  <c r="Y2704" i="1"/>
  <c r="X2704" i="1"/>
  <c r="U2704" i="1"/>
  <c r="S2704" i="1"/>
  <c r="R2704" i="1"/>
  <c r="Q2704" i="1"/>
  <c r="P2704" i="1"/>
  <c r="O2704" i="1"/>
  <c r="N2704" i="1"/>
  <c r="M2704" i="1"/>
  <c r="L2704" i="1"/>
  <c r="K2704" i="1"/>
  <c r="J2704" i="1"/>
  <c r="AJ2703" i="1"/>
  <c r="AI2703" i="1"/>
  <c r="Z2703" i="1" s="1"/>
  <c r="AD2703" i="1" s="1"/>
  <c r="AG2703" i="1"/>
  <c r="AH2703" i="1" s="1"/>
  <c r="AC2703" i="1"/>
  <c r="AE2703" i="1" s="1"/>
  <c r="AF2703" i="1" s="1"/>
  <c r="Y2703" i="1"/>
  <c r="X2703" i="1"/>
  <c r="U2703" i="1"/>
  <c r="S2703" i="1"/>
  <c r="R2703" i="1"/>
  <c r="Q2703" i="1"/>
  <c r="P2703" i="1"/>
  <c r="O2703" i="1"/>
  <c r="N2703" i="1"/>
  <c r="M2703" i="1"/>
  <c r="L2703" i="1"/>
  <c r="K2703" i="1"/>
  <c r="J2703" i="1"/>
  <c r="AJ2702" i="1"/>
  <c r="AI2702" i="1"/>
  <c r="Z2702" i="1" s="1"/>
  <c r="AD2702" i="1" s="1"/>
  <c r="AE2702" i="1" s="1"/>
  <c r="AF2702" i="1" s="1"/>
  <c r="AG2702" i="1"/>
  <c r="AH2702" i="1" s="1"/>
  <c r="AC2702" i="1"/>
  <c r="Y2702" i="1"/>
  <c r="X2702" i="1"/>
  <c r="U2702" i="1"/>
  <c r="S2702" i="1"/>
  <c r="R2702" i="1"/>
  <c r="Q2702" i="1"/>
  <c r="P2702" i="1"/>
  <c r="O2702" i="1"/>
  <c r="N2702" i="1"/>
  <c r="M2702" i="1"/>
  <c r="L2702" i="1"/>
  <c r="K2702" i="1"/>
  <c r="J2702" i="1"/>
  <c r="AJ2701" i="1"/>
  <c r="AI2701" i="1"/>
  <c r="Z2701" i="1" s="1"/>
  <c r="AD2701" i="1" s="1"/>
  <c r="AG2701" i="1"/>
  <c r="AH2701" i="1" s="1"/>
  <c r="AC2701" i="1"/>
  <c r="Y2701" i="1"/>
  <c r="X2701" i="1"/>
  <c r="U2701" i="1"/>
  <c r="S2701" i="1"/>
  <c r="R2701" i="1"/>
  <c r="Q2701" i="1"/>
  <c r="P2701" i="1"/>
  <c r="O2701" i="1"/>
  <c r="N2701" i="1"/>
  <c r="M2701" i="1"/>
  <c r="L2701" i="1"/>
  <c r="K2701" i="1"/>
  <c r="J2701" i="1"/>
  <c r="AJ2700" i="1"/>
  <c r="AI2700" i="1"/>
  <c r="Z2700" i="1" s="1"/>
  <c r="AD2700" i="1" s="1"/>
  <c r="AE2700" i="1" s="1"/>
  <c r="AF2700" i="1" s="1"/>
  <c r="AG2700" i="1"/>
  <c r="AH2700" i="1" s="1"/>
  <c r="AC2700" i="1"/>
  <c r="Y2700" i="1"/>
  <c r="X2700" i="1"/>
  <c r="U2700" i="1"/>
  <c r="S2700" i="1"/>
  <c r="R2700" i="1"/>
  <c r="Q2700" i="1"/>
  <c r="P2700" i="1"/>
  <c r="O2700" i="1"/>
  <c r="N2700" i="1"/>
  <c r="M2700" i="1"/>
  <c r="L2700" i="1"/>
  <c r="K2700" i="1"/>
  <c r="J2700" i="1"/>
  <c r="AJ2699" i="1"/>
  <c r="AI2699" i="1"/>
  <c r="Z2699" i="1" s="1"/>
  <c r="AD2699" i="1" s="1"/>
  <c r="AG2699" i="1"/>
  <c r="AH2699" i="1" s="1"/>
  <c r="AC2699" i="1"/>
  <c r="AE2699" i="1" s="1"/>
  <c r="AF2699" i="1" s="1"/>
  <c r="Y2699" i="1"/>
  <c r="X2699" i="1"/>
  <c r="W2699" i="1"/>
  <c r="U2699" i="1"/>
  <c r="S2699" i="1"/>
  <c r="R2699" i="1"/>
  <c r="Q2699" i="1"/>
  <c r="P2699" i="1"/>
  <c r="O2699" i="1"/>
  <c r="N2699" i="1"/>
  <c r="M2699" i="1"/>
  <c r="L2699" i="1"/>
  <c r="K2699" i="1"/>
  <c r="J2699" i="1"/>
  <c r="AJ2698" i="1"/>
  <c r="AI2698" i="1" s="1"/>
  <c r="AG2698" i="1"/>
  <c r="AC2698" i="1"/>
  <c r="X2698" i="1"/>
  <c r="Y2698" i="1" s="1"/>
  <c r="W2698" i="1"/>
  <c r="U2698" i="1"/>
  <c r="S2698" i="1"/>
  <c r="R2698" i="1"/>
  <c r="Q2698" i="1"/>
  <c r="P2698" i="1"/>
  <c r="O2698" i="1"/>
  <c r="N2698" i="1"/>
  <c r="M2698" i="1"/>
  <c r="L2698" i="1"/>
  <c r="K2698" i="1"/>
  <c r="J2698" i="1"/>
  <c r="AJ2697" i="1"/>
  <c r="AI2697" i="1"/>
  <c r="Z2697" i="1" s="1"/>
  <c r="AD2697" i="1" s="1"/>
  <c r="AE2697" i="1" s="1"/>
  <c r="AF2697" i="1" s="1"/>
  <c r="AG2697" i="1"/>
  <c r="AH2697" i="1" s="1"/>
  <c r="AC2697" i="1"/>
  <c r="Y2697" i="1"/>
  <c r="X2697" i="1"/>
  <c r="U2697" i="1"/>
  <c r="S2697" i="1"/>
  <c r="R2697" i="1"/>
  <c r="Q2697" i="1"/>
  <c r="P2697" i="1"/>
  <c r="O2697" i="1"/>
  <c r="N2697" i="1"/>
  <c r="M2697" i="1"/>
  <c r="L2697" i="1"/>
  <c r="K2697" i="1"/>
  <c r="J2697" i="1"/>
  <c r="Y2696" i="1"/>
  <c r="Z2696" i="1" s="1"/>
  <c r="X2696" i="1"/>
  <c r="AJ2695" i="1"/>
  <c r="AI2695" i="1" s="1"/>
  <c r="AG2695" i="1"/>
  <c r="AC2695" i="1"/>
  <c r="X2695" i="1"/>
  <c r="Y2695" i="1" s="1"/>
  <c r="U2695" i="1"/>
  <c r="S2695" i="1"/>
  <c r="R2695" i="1"/>
  <c r="Q2695" i="1"/>
  <c r="P2695" i="1"/>
  <c r="O2695" i="1"/>
  <c r="N2695" i="1"/>
  <c r="M2695" i="1"/>
  <c r="L2695" i="1"/>
  <c r="K2695" i="1"/>
  <c r="J2695" i="1"/>
  <c r="AJ2694" i="1"/>
  <c r="AI2694" i="1" s="1"/>
  <c r="AG2694" i="1"/>
  <c r="AC2694" i="1"/>
  <c r="X2694" i="1"/>
  <c r="Y2694" i="1" s="1"/>
  <c r="U2694" i="1"/>
  <c r="S2694" i="1"/>
  <c r="R2694" i="1"/>
  <c r="Q2694" i="1"/>
  <c r="P2694" i="1"/>
  <c r="O2694" i="1"/>
  <c r="N2694" i="1"/>
  <c r="M2694" i="1"/>
  <c r="L2694" i="1"/>
  <c r="K2694" i="1"/>
  <c r="J2694" i="1"/>
  <c r="AJ2693" i="1"/>
  <c r="AI2693" i="1" s="1"/>
  <c r="AG2693" i="1"/>
  <c r="AC2693" i="1"/>
  <c r="X2693" i="1"/>
  <c r="Y2693" i="1" s="1"/>
  <c r="U2693" i="1"/>
  <c r="S2693" i="1"/>
  <c r="R2693" i="1"/>
  <c r="Q2693" i="1"/>
  <c r="P2693" i="1"/>
  <c r="O2693" i="1"/>
  <c r="N2693" i="1"/>
  <c r="M2693" i="1"/>
  <c r="L2693" i="1"/>
  <c r="K2693" i="1"/>
  <c r="J2693" i="1"/>
  <c r="AJ2692" i="1"/>
  <c r="AI2692" i="1" s="1"/>
  <c r="AG2692" i="1"/>
  <c r="AC2692" i="1"/>
  <c r="X2692" i="1"/>
  <c r="Y2692" i="1" s="1"/>
  <c r="U2692" i="1"/>
  <c r="S2692" i="1"/>
  <c r="R2692" i="1"/>
  <c r="Q2692" i="1"/>
  <c r="P2692" i="1"/>
  <c r="O2692" i="1"/>
  <c r="N2692" i="1"/>
  <c r="M2692" i="1"/>
  <c r="L2692" i="1"/>
  <c r="K2692" i="1"/>
  <c r="J2692" i="1"/>
  <c r="AJ2691" i="1"/>
  <c r="AI2691" i="1" s="1"/>
  <c r="AG2691" i="1"/>
  <c r="AC2691" i="1"/>
  <c r="X2691" i="1"/>
  <c r="Y2691" i="1" s="1"/>
  <c r="U2691" i="1"/>
  <c r="S2691" i="1"/>
  <c r="R2691" i="1"/>
  <c r="Q2691" i="1"/>
  <c r="P2691" i="1"/>
  <c r="O2691" i="1"/>
  <c r="N2691" i="1"/>
  <c r="M2691" i="1"/>
  <c r="L2691" i="1"/>
  <c r="K2691" i="1"/>
  <c r="J2691" i="1"/>
  <c r="AJ2690" i="1"/>
  <c r="AI2690" i="1" s="1"/>
  <c r="AG2690" i="1"/>
  <c r="AC2690" i="1"/>
  <c r="X2690" i="1"/>
  <c r="Y2690" i="1" s="1"/>
  <c r="U2690" i="1"/>
  <c r="S2690" i="1"/>
  <c r="R2690" i="1"/>
  <c r="Q2690" i="1"/>
  <c r="P2690" i="1"/>
  <c r="O2690" i="1"/>
  <c r="N2690" i="1"/>
  <c r="M2690" i="1"/>
  <c r="L2690" i="1"/>
  <c r="K2690" i="1"/>
  <c r="J2690" i="1"/>
  <c r="AJ2689" i="1"/>
  <c r="AI2689" i="1" s="1"/>
  <c r="AG2689" i="1"/>
  <c r="AC2689" i="1"/>
  <c r="X2689" i="1"/>
  <c r="Y2689" i="1" s="1"/>
  <c r="U2689" i="1"/>
  <c r="S2689" i="1"/>
  <c r="R2689" i="1"/>
  <c r="Q2689" i="1"/>
  <c r="P2689" i="1"/>
  <c r="O2689" i="1"/>
  <c r="N2689" i="1"/>
  <c r="M2689" i="1"/>
  <c r="L2689" i="1"/>
  <c r="K2689" i="1"/>
  <c r="J2689" i="1"/>
  <c r="AJ2688" i="1"/>
  <c r="AI2688" i="1" s="1"/>
  <c r="AG2688" i="1"/>
  <c r="AC2688" i="1"/>
  <c r="X2688" i="1"/>
  <c r="Y2688" i="1" s="1"/>
  <c r="W2688" i="1"/>
  <c r="U2688" i="1"/>
  <c r="S2688" i="1"/>
  <c r="R2688" i="1"/>
  <c r="Q2688" i="1"/>
  <c r="P2688" i="1"/>
  <c r="O2688" i="1"/>
  <c r="N2688" i="1"/>
  <c r="M2688" i="1"/>
  <c r="L2688" i="1"/>
  <c r="K2688" i="1"/>
  <c r="J2688" i="1"/>
  <c r="AJ2687" i="1"/>
  <c r="AI2687" i="1"/>
  <c r="Z2687" i="1" s="1"/>
  <c r="AD2687" i="1" s="1"/>
  <c r="AG2687" i="1"/>
  <c r="AH2687" i="1" s="1"/>
  <c r="AC2687" i="1"/>
  <c r="Y2687" i="1"/>
  <c r="X2687" i="1"/>
  <c r="W2687" i="1"/>
  <c r="U2687" i="1"/>
  <c r="S2687" i="1"/>
  <c r="R2687" i="1"/>
  <c r="Q2687" i="1"/>
  <c r="P2687" i="1"/>
  <c r="O2687" i="1"/>
  <c r="N2687" i="1"/>
  <c r="M2687" i="1"/>
  <c r="L2687" i="1"/>
  <c r="K2687" i="1"/>
  <c r="J2687" i="1"/>
  <c r="AJ2686" i="1"/>
  <c r="AI2686" i="1" s="1"/>
  <c r="AG2686" i="1"/>
  <c r="AC2686" i="1"/>
  <c r="X2686" i="1"/>
  <c r="Y2686" i="1" s="1"/>
  <c r="W2686" i="1"/>
  <c r="U2686" i="1"/>
  <c r="S2686" i="1"/>
  <c r="R2686" i="1"/>
  <c r="Q2686" i="1"/>
  <c r="P2686" i="1"/>
  <c r="O2686" i="1"/>
  <c r="N2686" i="1"/>
  <c r="M2686" i="1"/>
  <c r="L2686" i="1"/>
  <c r="K2686" i="1"/>
  <c r="J2686" i="1"/>
  <c r="AJ2685" i="1"/>
  <c r="AI2685" i="1"/>
  <c r="Z2685" i="1" s="1"/>
  <c r="AD2685" i="1" s="1"/>
  <c r="AE2685" i="1" s="1"/>
  <c r="AF2685" i="1" s="1"/>
  <c r="AG2685" i="1"/>
  <c r="AH2685" i="1" s="1"/>
  <c r="AC2685" i="1"/>
  <c r="Y2685" i="1"/>
  <c r="X2685" i="1"/>
  <c r="W2685" i="1"/>
  <c r="U2685" i="1"/>
  <c r="S2685" i="1"/>
  <c r="R2685" i="1"/>
  <c r="Q2685" i="1"/>
  <c r="P2685" i="1"/>
  <c r="O2685" i="1"/>
  <c r="N2685" i="1"/>
  <c r="M2685" i="1"/>
  <c r="L2685" i="1"/>
  <c r="K2685" i="1"/>
  <c r="J2685" i="1"/>
  <c r="AJ2684" i="1"/>
  <c r="AI2684" i="1" s="1"/>
  <c r="AG2684" i="1"/>
  <c r="AC2684" i="1"/>
  <c r="X2684" i="1"/>
  <c r="Y2684" i="1" s="1"/>
  <c r="U2684" i="1"/>
  <c r="S2684" i="1"/>
  <c r="R2684" i="1"/>
  <c r="Q2684" i="1"/>
  <c r="P2684" i="1"/>
  <c r="O2684" i="1"/>
  <c r="N2684" i="1"/>
  <c r="M2684" i="1"/>
  <c r="L2684" i="1"/>
  <c r="K2684" i="1"/>
  <c r="J2684" i="1"/>
  <c r="AJ2683" i="1"/>
  <c r="AI2683" i="1" s="1"/>
  <c r="AG2683" i="1"/>
  <c r="AC2683" i="1"/>
  <c r="X2683" i="1"/>
  <c r="Y2683" i="1" s="1"/>
  <c r="U2683" i="1"/>
  <c r="S2683" i="1"/>
  <c r="R2683" i="1"/>
  <c r="Q2683" i="1"/>
  <c r="P2683" i="1"/>
  <c r="O2683" i="1"/>
  <c r="N2683" i="1"/>
  <c r="M2683" i="1"/>
  <c r="L2683" i="1"/>
  <c r="K2683" i="1"/>
  <c r="J2683" i="1"/>
  <c r="AJ2682" i="1"/>
  <c r="AI2682" i="1" s="1"/>
  <c r="AG2682" i="1"/>
  <c r="AC2682" i="1"/>
  <c r="X2682" i="1"/>
  <c r="Y2682" i="1" s="1"/>
  <c r="U2682" i="1"/>
  <c r="S2682" i="1"/>
  <c r="R2682" i="1"/>
  <c r="Q2682" i="1"/>
  <c r="P2682" i="1"/>
  <c r="O2682" i="1"/>
  <c r="N2682" i="1"/>
  <c r="M2682" i="1"/>
  <c r="L2682" i="1"/>
  <c r="K2682" i="1"/>
  <c r="J2682" i="1"/>
  <c r="AJ2681" i="1"/>
  <c r="AI2681" i="1" s="1"/>
  <c r="AG2681" i="1"/>
  <c r="AC2681" i="1"/>
  <c r="X2681" i="1"/>
  <c r="Y2681" i="1" s="1"/>
  <c r="V2681" i="1"/>
  <c r="U2681" i="1"/>
  <c r="S2681" i="1"/>
  <c r="R2681" i="1"/>
  <c r="Q2681" i="1"/>
  <c r="P2681" i="1"/>
  <c r="O2681" i="1"/>
  <c r="N2681" i="1"/>
  <c r="M2681" i="1"/>
  <c r="L2681" i="1"/>
  <c r="K2681" i="1"/>
  <c r="J2681" i="1"/>
  <c r="AJ2680" i="1"/>
  <c r="AI2680" i="1"/>
  <c r="Z2680" i="1" s="1"/>
  <c r="AD2680" i="1" s="1"/>
  <c r="AE2680" i="1" s="1"/>
  <c r="AF2680" i="1" s="1"/>
  <c r="AG2680" i="1"/>
  <c r="AH2680" i="1" s="1"/>
  <c r="AC2680" i="1"/>
  <c r="Y2680" i="1"/>
  <c r="X2680" i="1"/>
  <c r="V2680" i="1"/>
  <c r="U2680" i="1"/>
  <c r="S2680" i="1"/>
  <c r="R2680" i="1"/>
  <c r="Q2680" i="1"/>
  <c r="P2680" i="1"/>
  <c r="O2680" i="1"/>
  <c r="N2680" i="1"/>
  <c r="M2680" i="1"/>
  <c r="L2680" i="1"/>
  <c r="K2680" i="1"/>
  <c r="J2680" i="1"/>
  <c r="AJ2679" i="1"/>
  <c r="AI2679" i="1" s="1"/>
  <c r="AG2679" i="1"/>
  <c r="AC2679" i="1"/>
  <c r="X2679" i="1"/>
  <c r="Y2679" i="1" s="1"/>
  <c r="U2679" i="1"/>
  <c r="S2679" i="1"/>
  <c r="R2679" i="1"/>
  <c r="Q2679" i="1"/>
  <c r="P2679" i="1"/>
  <c r="O2679" i="1"/>
  <c r="N2679" i="1"/>
  <c r="M2679" i="1"/>
  <c r="L2679" i="1"/>
  <c r="K2679" i="1"/>
  <c r="J2679" i="1"/>
  <c r="H2679" i="1"/>
  <c r="AJ2678" i="1"/>
  <c r="AI2678" i="1"/>
  <c r="Z2678" i="1" s="1"/>
  <c r="AD2678" i="1" s="1"/>
  <c r="AG2678" i="1"/>
  <c r="AH2678" i="1" s="1"/>
  <c r="AC2678" i="1"/>
  <c r="AE2678" i="1" s="1"/>
  <c r="AF2678" i="1" s="1"/>
  <c r="Y2678" i="1"/>
  <c r="X2678" i="1"/>
  <c r="U2678" i="1"/>
  <c r="S2678" i="1"/>
  <c r="R2678" i="1"/>
  <c r="Q2678" i="1"/>
  <c r="P2678" i="1"/>
  <c r="O2678" i="1"/>
  <c r="N2678" i="1"/>
  <c r="M2678" i="1"/>
  <c r="L2678" i="1"/>
  <c r="K2678" i="1"/>
  <c r="J2678" i="1"/>
  <c r="AJ2677" i="1"/>
  <c r="AI2677" i="1"/>
  <c r="Z2677" i="1" s="1"/>
  <c r="AD2677" i="1" s="1"/>
  <c r="AE2677" i="1" s="1"/>
  <c r="AF2677" i="1" s="1"/>
  <c r="AG2677" i="1"/>
  <c r="AH2677" i="1" s="1"/>
  <c r="AC2677" i="1"/>
  <c r="Y2677" i="1"/>
  <c r="X2677" i="1"/>
  <c r="U2677" i="1"/>
  <c r="S2677" i="1"/>
  <c r="R2677" i="1"/>
  <c r="Q2677" i="1"/>
  <c r="P2677" i="1"/>
  <c r="O2677" i="1"/>
  <c r="N2677" i="1"/>
  <c r="M2677" i="1"/>
  <c r="L2677" i="1"/>
  <c r="K2677" i="1"/>
  <c r="J2677" i="1"/>
  <c r="AJ2676" i="1"/>
  <c r="AI2676" i="1"/>
  <c r="Z2676" i="1" s="1"/>
  <c r="AD2676" i="1" s="1"/>
  <c r="AG2676" i="1"/>
  <c r="AH2676" i="1" s="1"/>
  <c r="AC2676" i="1"/>
  <c r="Y2676" i="1"/>
  <c r="X2676" i="1"/>
  <c r="W2676" i="1"/>
  <c r="U2676" i="1"/>
  <c r="S2676" i="1"/>
  <c r="R2676" i="1"/>
  <c r="Q2676" i="1"/>
  <c r="P2676" i="1"/>
  <c r="O2676" i="1"/>
  <c r="N2676" i="1"/>
  <c r="M2676" i="1"/>
  <c r="L2676" i="1"/>
  <c r="K2676" i="1"/>
  <c r="J2676" i="1"/>
  <c r="AJ2675" i="1"/>
  <c r="AI2675" i="1" s="1"/>
  <c r="AG2675" i="1"/>
  <c r="AC2675" i="1"/>
  <c r="X2675" i="1"/>
  <c r="Y2675" i="1" s="1"/>
  <c r="U2675" i="1"/>
  <c r="S2675" i="1"/>
  <c r="R2675" i="1"/>
  <c r="Q2675" i="1"/>
  <c r="P2675" i="1"/>
  <c r="O2675" i="1"/>
  <c r="N2675" i="1"/>
  <c r="M2675" i="1"/>
  <c r="L2675" i="1"/>
  <c r="K2675" i="1"/>
  <c r="J2675" i="1"/>
  <c r="AJ2674" i="1"/>
  <c r="AI2674" i="1" s="1"/>
  <c r="AG2674" i="1"/>
  <c r="AC2674" i="1"/>
  <c r="X2674" i="1"/>
  <c r="Y2674" i="1" s="1"/>
  <c r="U2674" i="1"/>
  <c r="S2674" i="1"/>
  <c r="R2674" i="1"/>
  <c r="Q2674" i="1"/>
  <c r="P2674" i="1"/>
  <c r="O2674" i="1"/>
  <c r="N2674" i="1"/>
  <c r="M2674" i="1"/>
  <c r="L2674" i="1"/>
  <c r="K2674" i="1"/>
  <c r="J2674" i="1"/>
  <c r="AJ2673" i="1"/>
  <c r="AI2673" i="1" s="1"/>
  <c r="AG2673" i="1"/>
  <c r="AC2673" i="1"/>
  <c r="X2673" i="1"/>
  <c r="Y2673" i="1" s="1"/>
  <c r="W2673" i="1"/>
  <c r="U2673" i="1"/>
  <c r="S2673" i="1"/>
  <c r="R2673" i="1"/>
  <c r="Q2673" i="1"/>
  <c r="P2673" i="1"/>
  <c r="O2673" i="1"/>
  <c r="N2673" i="1"/>
  <c r="M2673" i="1"/>
  <c r="L2673" i="1"/>
  <c r="K2673" i="1"/>
  <c r="J2673" i="1"/>
  <c r="AJ2672" i="1"/>
  <c r="AI2672" i="1"/>
  <c r="Z2672" i="1" s="1"/>
  <c r="AD2672" i="1" s="1"/>
  <c r="AE2672" i="1" s="1"/>
  <c r="AF2672" i="1" s="1"/>
  <c r="AG2672" i="1"/>
  <c r="AH2672" i="1" s="1"/>
  <c r="AC2672" i="1"/>
  <c r="Y2672" i="1"/>
  <c r="X2672" i="1"/>
  <c r="U2672" i="1"/>
  <c r="S2672" i="1"/>
  <c r="R2672" i="1"/>
  <c r="Q2672" i="1"/>
  <c r="P2672" i="1"/>
  <c r="O2672" i="1"/>
  <c r="N2672" i="1"/>
  <c r="M2672" i="1"/>
  <c r="L2672" i="1"/>
  <c r="K2672" i="1"/>
  <c r="J2672" i="1"/>
  <c r="AJ2671" i="1"/>
  <c r="AI2671" i="1"/>
  <c r="Z2671" i="1" s="1"/>
  <c r="AD2671" i="1" s="1"/>
  <c r="AG2671" i="1"/>
  <c r="AH2671" i="1" s="1"/>
  <c r="AC2671" i="1"/>
  <c r="AE2671" i="1" s="1"/>
  <c r="AF2671" i="1" s="1"/>
  <c r="Y2671" i="1"/>
  <c r="X2671" i="1"/>
  <c r="U2671" i="1"/>
  <c r="S2671" i="1"/>
  <c r="R2671" i="1"/>
  <c r="Q2671" i="1"/>
  <c r="P2671" i="1"/>
  <c r="O2671" i="1"/>
  <c r="N2671" i="1"/>
  <c r="M2671" i="1"/>
  <c r="L2671" i="1"/>
  <c r="K2671" i="1"/>
  <c r="J2671" i="1"/>
  <c r="AJ2670" i="1"/>
  <c r="AI2670" i="1"/>
  <c r="Z2670" i="1" s="1"/>
  <c r="AD2670" i="1" s="1"/>
  <c r="AE2670" i="1" s="1"/>
  <c r="AF2670" i="1" s="1"/>
  <c r="AG2670" i="1"/>
  <c r="AH2670" i="1" s="1"/>
  <c r="AC2670" i="1"/>
  <c r="Y2670" i="1"/>
  <c r="X2670" i="1"/>
  <c r="W2670" i="1"/>
  <c r="U2670" i="1"/>
  <c r="S2670" i="1"/>
  <c r="R2670" i="1"/>
  <c r="Q2670" i="1"/>
  <c r="P2670" i="1"/>
  <c r="O2670" i="1"/>
  <c r="N2670" i="1"/>
  <c r="M2670" i="1"/>
  <c r="L2670" i="1"/>
  <c r="K2670" i="1"/>
  <c r="J2670" i="1"/>
  <c r="AJ2669" i="1"/>
  <c r="AI2669" i="1" s="1"/>
  <c r="AG2669" i="1"/>
  <c r="AC2669" i="1"/>
  <c r="X2669" i="1"/>
  <c r="Y2669" i="1" s="1"/>
  <c r="W2669" i="1"/>
  <c r="U2669" i="1"/>
  <c r="S2669" i="1"/>
  <c r="R2669" i="1"/>
  <c r="Q2669" i="1"/>
  <c r="P2669" i="1"/>
  <c r="O2669" i="1"/>
  <c r="N2669" i="1"/>
  <c r="M2669" i="1"/>
  <c r="L2669" i="1"/>
  <c r="K2669" i="1"/>
  <c r="J2669" i="1"/>
  <c r="AJ2668" i="1"/>
  <c r="AI2668" i="1"/>
  <c r="Z2668" i="1" s="1"/>
  <c r="AD2668" i="1" s="1"/>
  <c r="AG2668" i="1"/>
  <c r="AH2668" i="1" s="1"/>
  <c r="AC2668" i="1"/>
  <c r="Y2668" i="1"/>
  <c r="X2668" i="1"/>
  <c r="W2668" i="1"/>
  <c r="U2668" i="1"/>
  <c r="S2668" i="1"/>
  <c r="R2668" i="1"/>
  <c r="Q2668" i="1"/>
  <c r="P2668" i="1"/>
  <c r="O2668" i="1"/>
  <c r="N2668" i="1"/>
  <c r="M2668" i="1"/>
  <c r="L2668" i="1"/>
  <c r="K2668" i="1"/>
  <c r="J2668" i="1"/>
  <c r="AJ2667" i="1"/>
  <c r="AI2667" i="1" s="1"/>
  <c r="AG2667" i="1"/>
  <c r="AC2667" i="1"/>
  <c r="X2667" i="1"/>
  <c r="Y2667" i="1" s="1"/>
  <c r="U2667" i="1"/>
  <c r="S2667" i="1"/>
  <c r="R2667" i="1"/>
  <c r="Q2667" i="1"/>
  <c r="P2667" i="1"/>
  <c r="O2667" i="1"/>
  <c r="N2667" i="1"/>
  <c r="M2667" i="1"/>
  <c r="L2667" i="1"/>
  <c r="K2667" i="1"/>
  <c r="J2667" i="1"/>
  <c r="AJ2666" i="1"/>
  <c r="AI2666" i="1" s="1"/>
  <c r="AG2666" i="1"/>
  <c r="AC2666" i="1"/>
  <c r="X2666" i="1"/>
  <c r="Y2666" i="1" s="1"/>
  <c r="U2666" i="1"/>
  <c r="S2666" i="1"/>
  <c r="R2666" i="1"/>
  <c r="Q2666" i="1"/>
  <c r="P2666" i="1"/>
  <c r="O2666" i="1"/>
  <c r="N2666" i="1"/>
  <c r="M2666" i="1"/>
  <c r="L2666" i="1"/>
  <c r="K2666" i="1"/>
  <c r="J2666" i="1"/>
  <c r="AJ2665" i="1"/>
  <c r="AI2665" i="1" s="1"/>
  <c r="AG2665" i="1"/>
  <c r="AC2665" i="1"/>
  <c r="X2665" i="1"/>
  <c r="Y2665" i="1" s="1"/>
  <c r="U2665" i="1"/>
  <c r="S2665" i="1"/>
  <c r="R2665" i="1"/>
  <c r="Q2665" i="1"/>
  <c r="P2665" i="1"/>
  <c r="O2665" i="1"/>
  <c r="N2665" i="1"/>
  <c r="M2665" i="1"/>
  <c r="L2665" i="1"/>
  <c r="K2665" i="1"/>
  <c r="J2665" i="1"/>
  <c r="AJ2664" i="1"/>
  <c r="AI2664" i="1" s="1"/>
  <c r="AG2664" i="1"/>
  <c r="AC2664" i="1"/>
  <c r="X2664" i="1"/>
  <c r="Y2664" i="1" s="1"/>
  <c r="U2664" i="1"/>
  <c r="S2664" i="1"/>
  <c r="R2664" i="1"/>
  <c r="Q2664" i="1"/>
  <c r="P2664" i="1"/>
  <c r="O2664" i="1"/>
  <c r="N2664" i="1"/>
  <c r="M2664" i="1"/>
  <c r="L2664" i="1"/>
  <c r="K2664" i="1"/>
  <c r="J2664" i="1"/>
  <c r="AJ2663" i="1"/>
  <c r="AI2663" i="1" s="1"/>
  <c r="AG2663" i="1"/>
  <c r="AC2663" i="1"/>
  <c r="X2663" i="1"/>
  <c r="Y2663" i="1" s="1"/>
  <c r="U2663" i="1"/>
  <c r="S2663" i="1"/>
  <c r="R2663" i="1"/>
  <c r="Q2663" i="1"/>
  <c r="P2663" i="1"/>
  <c r="O2663" i="1"/>
  <c r="N2663" i="1"/>
  <c r="M2663" i="1"/>
  <c r="L2663" i="1"/>
  <c r="K2663" i="1"/>
  <c r="J2663" i="1"/>
  <c r="AJ2662" i="1"/>
  <c r="AI2662" i="1" s="1"/>
  <c r="AG2662" i="1"/>
  <c r="AC2662" i="1"/>
  <c r="X2662" i="1"/>
  <c r="Y2662" i="1" s="1"/>
  <c r="U2662" i="1"/>
  <c r="S2662" i="1"/>
  <c r="R2662" i="1"/>
  <c r="Q2662" i="1"/>
  <c r="P2662" i="1"/>
  <c r="O2662" i="1"/>
  <c r="N2662" i="1"/>
  <c r="M2662" i="1"/>
  <c r="L2662" i="1"/>
  <c r="K2662" i="1"/>
  <c r="J2662" i="1"/>
  <c r="AJ2661" i="1"/>
  <c r="AI2661" i="1" s="1"/>
  <c r="AG2661" i="1"/>
  <c r="AC2661" i="1"/>
  <c r="X2661" i="1"/>
  <c r="Y2661" i="1" s="1"/>
  <c r="U2661" i="1"/>
  <c r="S2661" i="1"/>
  <c r="R2661" i="1"/>
  <c r="Q2661" i="1"/>
  <c r="P2661" i="1"/>
  <c r="O2661" i="1"/>
  <c r="N2661" i="1"/>
  <c r="M2661" i="1"/>
  <c r="L2661" i="1"/>
  <c r="K2661" i="1"/>
  <c r="J2661" i="1"/>
  <c r="AJ2660" i="1"/>
  <c r="AI2660" i="1" s="1"/>
  <c r="AG2660" i="1"/>
  <c r="AC2660" i="1"/>
  <c r="X2660" i="1"/>
  <c r="Y2660" i="1" s="1"/>
  <c r="U2660" i="1"/>
  <c r="S2660" i="1"/>
  <c r="R2660" i="1"/>
  <c r="Q2660" i="1"/>
  <c r="P2660" i="1"/>
  <c r="O2660" i="1"/>
  <c r="N2660" i="1"/>
  <c r="M2660" i="1"/>
  <c r="L2660" i="1"/>
  <c r="K2660" i="1"/>
  <c r="J2660" i="1"/>
  <c r="AJ2659" i="1"/>
  <c r="AI2659" i="1" s="1"/>
  <c r="AG2659" i="1"/>
  <c r="AH2659" i="1" s="1"/>
  <c r="AC2659" i="1"/>
  <c r="X2659" i="1"/>
  <c r="Y2659" i="1" s="1"/>
  <c r="W2659" i="1"/>
  <c r="U2659" i="1"/>
  <c r="S2659" i="1"/>
  <c r="R2659" i="1"/>
  <c r="Q2659" i="1"/>
  <c r="P2659" i="1"/>
  <c r="O2659" i="1"/>
  <c r="N2659" i="1"/>
  <c r="M2659" i="1"/>
  <c r="L2659" i="1"/>
  <c r="K2659" i="1"/>
  <c r="J2659" i="1"/>
  <c r="AJ2658" i="1"/>
  <c r="AI2658" i="1"/>
  <c r="Z2658" i="1" s="1"/>
  <c r="AD2658" i="1" s="1"/>
  <c r="AE2658" i="1" s="1"/>
  <c r="AF2658" i="1" s="1"/>
  <c r="AG2658" i="1"/>
  <c r="AH2658" i="1" s="1"/>
  <c r="AC2658" i="1"/>
  <c r="Y2658" i="1"/>
  <c r="X2658" i="1"/>
  <c r="U2658" i="1"/>
  <c r="S2658" i="1"/>
  <c r="R2658" i="1"/>
  <c r="Q2658" i="1"/>
  <c r="P2658" i="1"/>
  <c r="O2658" i="1"/>
  <c r="N2658" i="1"/>
  <c r="M2658" i="1"/>
  <c r="L2658" i="1"/>
  <c r="K2658" i="1"/>
  <c r="J2658" i="1"/>
  <c r="AJ2657" i="1"/>
  <c r="AI2657" i="1"/>
  <c r="Z2657" i="1" s="1"/>
  <c r="AD2657" i="1" s="1"/>
  <c r="AG2657" i="1"/>
  <c r="AH2657" i="1" s="1"/>
  <c r="AC2657" i="1"/>
  <c r="X2657" i="1"/>
  <c r="Y2657" i="1" s="1"/>
  <c r="U2657" i="1"/>
  <c r="S2657" i="1"/>
  <c r="R2657" i="1"/>
  <c r="Q2657" i="1"/>
  <c r="P2657" i="1"/>
  <c r="O2657" i="1"/>
  <c r="N2657" i="1"/>
  <c r="M2657" i="1"/>
  <c r="L2657" i="1"/>
  <c r="K2657" i="1"/>
  <c r="J2657" i="1"/>
  <c r="AJ2656" i="1"/>
  <c r="AI2656" i="1"/>
  <c r="Z2656" i="1" s="1"/>
  <c r="AD2656" i="1" s="1"/>
  <c r="AE2656" i="1" s="1"/>
  <c r="AF2656" i="1" s="1"/>
  <c r="AG2656" i="1"/>
  <c r="AH2656" i="1" s="1"/>
  <c r="AC2656" i="1"/>
  <c r="Y2656" i="1"/>
  <c r="X2656" i="1"/>
  <c r="W2656" i="1"/>
  <c r="U2656" i="1"/>
  <c r="S2656" i="1"/>
  <c r="R2656" i="1"/>
  <c r="Q2656" i="1"/>
  <c r="P2656" i="1"/>
  <c r="O2656" i="1"/>
  <c r="N2656" i="1"/>
  <c r="M2656" i="1"/>
  <c r="L2656" i="1"/>
  <c r="K2656" i="1"/>
  <c r="J2656" i="1"/>
  <c r="AJ2655" i="1"/>
  <c r="AI2655" i="1" s="1"/>
  <c r="AG2655" i="1"/>
  <c r="AC2655" i="1"/>
  <c r="X2655" i="1"/>
  <c r="Y2655" i="1" s="1"/>
  <c r="V2655" i="1"/>
  <c r="U2655" i="1"/>
  <c r="S2655" i="1"/>
  <c r="R2655" i="1"/>
  <c r="Q2655" i="1"/>
  <c r="P2655" i="1"/>
  <c r="O2655" i="1"/>
  <c r="N2655" i="1"/>
  <c r="M2655" i="1"/>
  <c r="L2655" i="1"/>
  <c r="K2655" i="1"/>
  <c r="J2655" i="1"/>
  <c r="AJ2654" i="1"/>
  <c r="AI2654" i="1"/>
  <c r="Z2654" i="1" s="1"/>
  <c r="AD2654" i="1" s="1"/>
  <c r="AG2654" i="1"/>
  <c r="AH2654" i="1" s="1"/>
  <c r="AC2654" i="1"/>
  <c r="AE2654" i="1" s="1"/>
  <c r="AF2654" i="1" s="1"/>
  <c r="Y2654" i="1"/>
  <c r="X2654" i="1"/>
  <c r="V2654" i="1"/>
  <c r="U2654" i="1"/>
  <c r="S2654" i="1"/>
  <c r="R2654" i="1"/>
  <c r="Q2654" i="1"/>
  <c r="P2654" i="1"/>
  <c r="O2654" i="1"/>
  <c r="N2654" i="1"/>
  <c r="M2654" i="1"/>
  <c r="L2654" i="1"/>
  <c r="K2654" i="1"/>
  <c r="J2654" i="1"/>
  <c r="AJ2653" i="1"/>
  <c r="AI2653" i="1" s="1"/>
  <c r="Z2653" i="1" s="1"/>
  <c r="AD2653" i="1" s="1"/>
  <c r="AG2653" i="1"/>
  <c r="AH2653" i="1" s="1"/>
  <c r="AC2653" i="1"/>
  <c r="AE2653" i="1" s="1"/>
  <c r="AF2653" i="1" s="1"/>
  <c r="X2653" i="1"/>
  <c r="Y2653" i="1" s="1"/>
  <c r="U2653" i="1"/>
  <c r="S2653" i="1"/>
  <c r="R2653" i="1"/>
  <c r="Q2653" i="1"/>
  <c r="P2653" i="1"/>
  <c r="O2653" i="1"/>
  <c r="N2653" i="1"/>
  <c r="M2653" i="1"/>
  <c r="L2653" i="1"/>
  <c r="K2653" i="1"/>
  <c r="J2653" i="1"/>
  <c r="AJ2652" i="1"/>
  <c r="AI2652" i="1" s="1"/>
  <c r="AG2652" i="1"/>
  <c r="AC2652" i="1"/>
  <c r="X2652" i="1"/>
  <c r="Y2652" i="1" s="1"/>
  <c r="W2652" i="1"/>
  <c r="U2652" i="1"/>
  <c r="S2652" i="1"/>
  <c r="R2652" i="1"/>
  <c r="Q2652" i="1"/>
  <c r="P2652" i="1"/>
  <c r="O2652" i="1"/>
  <c r="N2652" i="1"/>
  <c r="M2652" i="1"/>
  <c r="L2652" i="1"/>
  <c r="K2652" i="1"/>
  <c r="J2652" i="1"/>
  <c r="AJ2651" i="1"/>
  <c r="AI2651" i="1"/>
  <c r="Z2651" i="1" s="1"/>
  <c r="AD2651" i="1" s="1"/>
  <c r="AG2651" i="1"/>
  <c r="AH2651" i="1" s="1"/>
  <c r="AC2651" i="1"/>
  <c r="AE2651" i="1" s="1"/>
  <c r="AF2651" i="1" s="1"/>
  <c r="X2651" i="1"/>
  <c r="Y2651" i="1" s="1"/>
  <c r="U2651" i="1"/>
  <c r="S2651" i="1"/>
  <c r="R2651" i="1"/>
  <c r="Q2651" i="1"/>
  <c r="P2651" i="1"/>
  <c r="O2651" i="1"/>
  <c r="N2651" i="1"/>
  <c r="M2651" i="1"/>
  <c r="L2651" i="1"/>
  <c r="K2651" i="1"/>
  <c r="J2651" i="1"/>
  <c r="AJ2650" i="1"/>
  <c r="AI2650" i="1"/>
  <c r="Z2650" i="1" s="1"/>
  <c r="AD2650" i="1" s="1"/>
  <c r="AE2650" i="1" s="1"/>
  <c r="AF2650" i="1" s="1"/>
  <c r="AG2650" i="1"/>
  <c r="AH2650" i="1" s="1"/>
  <c r="AC2650" i="1"/>
  <c r="Y2650" i="1"/>
  <c r="X2650" i="1"/>
  <c r="U2650" i="1"/>
  <c r="S2650" i="1"/>
  <c r="R2650" i="1"/>
  <c r="Q2650" i="1"/>
  <c r="P2650" i="1"/>
  <c r="O2650" i="1"/>
  <c r="N2650" i="1"/>
  <c r="M2650" i="1"/>
  <c r="L2650" i="1"/>
  <c r="K2650" i="1"/>
  <c r="J2650" i="1"/>
  <c r="AJ2649" i="1"/>
  <c r="AI2649" i="1"/>
  <c r="Z2649" i="1" s="1"/>
  <c r="AD2649" i="1" s="1"/>
  <c r="AG2649" i="1"/>
  <c r="AH2649" i="1" s="1"/>
  <c r="AC2649" i="1"/>
  <c r="X2649" i="1"/>
  <c r="Y2649" i="1" s="1"/>
  <c r="W2649" i="1"/>
  <c r="U2649" i="1"/>
  <c r="S2649" i="1"/>
  <c r="R2649" i="1"/>
  <c r="Q2649" i="1"/>
  <c r="P2649" i="1"/>
  <c r="O2649" i="1"/>
  <c r="N2649" i="1"/>
  <c r="M2649" i="1"/>
  <c r="L2649" i="1"/>
  <c r="K2649" i="1"/>
  <c r="J2649" i="1"/>
  <c r="AJ2648" i="1"/>
  <c r="AI2648" i="1" s="1"/>
  <c r="Z2648" i="1" s="1"/>
  <c r="AD2648" i="1" s="1"/>
  <c r="AG2648" i="1"/>
  <c r="AC2648" i="1"/>
  <c r="X2648" i="1"/>
  <c r="Y2648" i="1" s="1"/>
  <c r="U2648" i="1"/>
  <c r="S2648" i="1"/>
  <c r="R2648" i="1"/>
  <c r="Q2648" i="1"/>
  <c r="P2648" i="1"/>
  <c r="O2648" i="1"/>
  <c r="N2648" i="1"/>
  <c r="M2648" i="1"/>
  <c r="L2648" i="1"/>
  <c r="K2648" i="1"/>
  <c r="J2648" i="1"/>
  <c r="AJ2647" i="1"/>
  <c r="AI2647" i="1"/>
  <c r="AH2647" i="1"/>
  <c r="AG2647" i="1"/>
  <c r="AC2647" i="1"/>
  <c r="X2647" i="1"/>
  <c r="Y2647" i="1" s="1"/>
  <c r="U2647" i="1"/>
  <c r="S2647" i="1"/>
  <c r="R2647" i="1"/>
  <c r="Q2647" i="1"/>
  <c r="P2647" i="1"/>
  <c r="O2647" i="1"/>
  <c r="N2647" i="1"/>
  <c r="M2647" i="1"/>
  <c r="L2647" i="1"/>
  <c r="K2647" i="1"/>
  <c r="J2647" i="1"/>
  <c r="AJ2646" i="1"/>
  <c r="AI2646" i="1" s="1"/>
  <c r="Z2646" i="1" s="1"/>
  <c r="AD2646" i="1" s="1"/>
  <c r="AG2646" i="1"/>
  <c r="AC2646" i="1"/>
  <c r="X2646" i="1"/>
  <c r="Y2646" i="1" s="1"/>
  <c r="W2646" i="1"/>
  <c r="U2646" i="1"/>
  <c r="S2646" i="1"/>
  <c r="R2646" i="1"/>
  <c r="Q2646" i="1"/>
  <c r="P2646" i="1"/>
  <c r="O2646" i="1"/>
  <c r="N2646" i="1"/>
  <c r="M2646" i="1"/>
  <c r="L2646" i="1"/>
  <c r="K2646" i="1"/>
  <c r="J2646" i="1"/>
  <c r="AJ2645" i="1"/>
  <c r="AI2645" i="1"/>
  <c r="Z2645" i="1" s="1"/>
  <c r="AD2645" i="1" s="1"/>
  <c r="AE2645" i="1" s="1"/>
  <c r="AF2645" i="1" s="1"/>
  <c r="AG2645" i="1"/>
  <c r="AH2645" i="1" s="1"/>
  <c r="AC2645" i="1"/>
  <c r="Y2645" i="1"/>
  <c r="X2645" i="1"/>
  <c r="V2645" i="1"/>
  <c r="U2645" i="1"/>
  <c r="S2645" i="1"/>
  <c r="R2645" i="1"/>
  <c r="Q2645" i="1"/>
  <c r="P2645" i="1"/>
  <c r="O2645" i="1"/>
  <c r="N2645" i="1"/>
  <c r="M2645" i="1"/>
  <c r="L2645" i="1"/>
  <c r="K2645" i="1"/>
  <c r="J2645" i="1"/>
  <c r="AJ2644" i="1"/>
  <c r="AI2644" i="1"/>
  <c r="AH2644" i="1"/>
  <c r="AG2644" i="1"/>
  <c r="AC2644" i="1"/>
  <c r="X2644" i="1"/>
  <c r="Y2644" i="1" s="1"/>
  <c r="U2644" i="1"/>
  <c r="S2644" i="1"/>
  <c r="R2644" i="1"/>
  <c r="Q2644" i="1"/>
  <c r="P2644" i="1"/>
  <c r="O2644" i="1"/>
  <c r="N2644" i="1"/>
  <c r="M2644" i="1"/>
  <c r="L2644" i="1"/>
  <c r="K2644" i="1"/>
  <c r="J2644" i="1"/>
  <c r="AJ2643" i="1"/>
  <c r="AI2643" i="1" s="1"/>
  <c r="Z2643" i="1" s="1"/>
  <c r="AD2643" i="1" s="1"/>
  <c r="AG2643" i="1"/>
  <c r="AH2643" i="1" s="1"/>
  <c r="AC2643" i="1"/>
  <c r="AE2643" i="1" s="1"/>
  <c r="AF2643" i="1" s="1"/>
  <c r="X2643" i="1"/>
  <c r="Y2643" i="1" s="1"/>
  <c r="U2643" i="1"/>
  <c r="S2643" i="1"/>
  <c r="R2643" i="1"/>
  <c r="Q2643" i="1"/>
  <c r="P2643" i="1"/>
  <c r="O2643" i="1"/>
  <c r="N2643" i="1"/>
  <c r="M2643" i="1"/>
  <c r="L2643" i="1"/>
  <c r="K2643" i="1"/>
  <c r="J2643" i="1"/>
  <c r="AJ2642" i="1"/>
  <c r="AI2642" i="1"/>
  <c r="AH2642" i="1"/>
  <c r="AG2642" i="1"/>
  <c r="AC2642" i="1"/>
  <c r="X2642" i="1"/>
  <c r="Y2642" i="1" s="1"/>
  <c r="U2642" i="1"/>
  <c r="S2642" i="1"/>
  <c r="R2642" i="1"/>
  <c r="Q2642" i="1"/>
  <c r="P2642" i="1"/>
  <c r="O2642" i="1"/>
  <c r="N2642" i="1"/>
  <c r="M2642" i="1"/>
  <c r="L2642" i="1"/>
  <c r="K2642" i="1"/>
  <c r="J2642" i="1"/>
  <c r="AJ2641" i="1"/>
  <c r="AI2641" i="1" s="1"/>
  <c r="Z2641" i="1" s="1"/>
  <c r="AD2641" i="1" s="1"/>
  <c r="AG2641" i="1"/>
  <c r="AH2641" i="1" s="1"/>
  <c r="AC2641" i="1"/>
  <c r="AE2641" i="1" s="1"/>
  <c r="AF2641" i="1" s="1"/>
  <c r="X2641" i="1"/>
  <c r="Y2641" i="1" s="1"/>
  <c r="U2641" i="1"/>
  <c r="S2641" i="1"/>
  <c r="R2641" i="1"/>
  <c r="Q2641" i="1"/>
  <c r="P2641" i="1"/>
  <c r="O2641" i="1"/>
  <c r="N2641" i="1"/>
  <c r="M2641" i="1"/>
  <c r="L2641" i="1"/>
  <c r="K2641" i="1"/>
  <c r="J2641" i="1"/>
  <c r="AJ2640" i="1"/>
  <c r="AI2640" i="1"/>
  <c r="AH2640" i="1"/>
  <c r="AG2640" i="1"/>
  <c r="AC2640" i="1"/>
  <c r="X2640" i="1"/>
  <c r="Y2640" i="1" s="1"/>
  <c r="V2640" i="1"/>
  <c r="U2640" i="1"/>
  <c r="S2640" i="1"/>
  <c r="R2640" i="1"/>
  <c r="Q2640" i="1"/>
  <c r="P2640" i="1"/>
  <c r="O2640" i="1"/>
  <c r="N2640" i="1"/>
  <c r="M2640" i="1"/>
  <c r="L2640" i="1"/>
  <c r="K2640" i="1"/>
  <c r="J2640" i="1"/>
  <c r="AJ2639" i="1"/>
  <c r="AI2639" i="1"/>
  <c r="AG2639" i="1"/>
  <c r="AH2639" i="1" s="1"/>
  <c r="AC2639" i="1"/>
  <c r="X2639" i="1"/>
  <c r="Y2639" i="1" s="1"/>
  <c r="V2639" i="1"/>
  <c r="U2639" i="1"/>
  <c r="S2639" i="1"/>
  <c r="R2639" i="1"/>
  <c r="Q2639" i="1"/>
  <c r="P2639" i="1"/>
  <c r="O2639" i="1"/>
  <c r="N2639" i="1"/>
  <c r="M2639" i="1"/>
  <c r="L2639" i="1"/>
  <c r="K2639" i="1"/>
  <c r="J2639" i="1"/>
  <c r="AJ2638" i="1"/>
  <c r="AI2638" i="1" s="1"/>
  <c r="AG2638" i="1"/>
  <c r="AC2638" i="1"/>
  <c r="X2638" i="1"/>
  <c r="Y2638" i="1" s="1"/>
  <c r="U2638" i="1"/>
  <c r="S2638" i="1"/>
  <c r="R2638" i="1"/>
  <c r="Q2638" i="1"/>
  <c r="P2638" i="1"/>
  <c r="O2638" i="1"/>
  <c r="N2638" i="1"/>
  <c r="M2638" i="1"/>
  <c r="L2638" i="1"/>
  <c r="K2638" i="1"/>
  <c r="J2638" i="1"/>
  <c r="AJ2637" i="1"/>
  <c r="AI2637" i="1"/>
  <c r="AH2637" i="1"/>
  <c r="AG2637" i="1"/>
  <c r="AC2637" i="1"/>
  <c r="X2637" i="1"/>
  <c r="Y2637" i="1" s="1"/>
  <c r="U2637" i="1"/>
  <c r="S2637" i="1"/>
  <c r="R2637" i="1"/>
  <c r="Q2637" i="1"/>
  <c r="P2637" i="1"/>
  <c r="O2637" i="1"/>
  <c r="N2637" i="1"/>
  <c r="M2637" i="1"/>
  <c r="L2637" i="1"/>
  <c r="K2637" i="1"/>
  <c r="J2637" i="1"/>
  <c r="AJ2636" i="1"/>
  <c r="AI2636" i="1" s="1"/>
  <c r="AG2636" i="1"/>
  <c r="AC2636" i="1"/>
  <c r="X2636" i="1"/>
  <c r="Y2636" i="1" s="1"/>
  <c r="U2636" i="1"/>
  <c r="S2636" i="1"/>
  <c r="R2636" i="1"/>
  <c r="Q2636" i="1"/>
  <c r="P2636" i="1"/>
  <c r="O2636" i="1"/>
  <c r="N2636" i="1"/>
  <c r="M2636" i="1"/>
  <c r="L2636" i="1"/>
  <c r="K2636" i="1"/>
  <c r="J2636" i="1"/>
  <c r="AJ2635" i="1"/>
  <c r="AI2635" i="1"/>
  <c r="AH2635" i="1"/>
  <c r="AG2635" i="1"/>
  <c r="AC2635" i="1"/>
  <c r="X2635" i="1"/>
  <c r="Y2635" i="1" s="1"/>
  <c r="U2635" i="1"/>
  <c r="S2635" i="1"/>
  <c r="R2635" i="1"/>
  <c r="Q2635" i="1"/>
  <c r="P2635" i="1"/>
  <c r="O2635" i="1"/>
  <c r="N2635" i="1"/>
  <c r="M2635" i="1"/>
  <c r="L2635" i="1"/>
  <c r="K2635" i="1"/>
  <c r="J2635" i="1"/>
  <c r="AJ2634" i="1"/>
  <c r="AI2634" i="1" s="1"/>
  <c r="AG2634" i="1"/>
  <c r="AC2634" i="1"/>
  <c r="X2634" i="1"/>
  <c r="Y2634" i="1" s="1"/>
  <c r="U2634" i="1"/>
  <c r="S2634" i="1"/>
  <c r="R2634" i="1"/>
  <c r="Q2634" i="1"/>
  <c r="P2634" i="1"/>
  <c r="O2634" i="1"/>
  <c r="N2634" i="1"/>
  <c r="M2634" i="1"/>
  <c r="L2634" i="1"/>
  <c r="K2634" i="1"/>
  <c r="J2634" i="1"/>
  <c r="AJ2633" i="1"/>
  <c r="AI2633" i="1"/>
  <c r="AH2633" i="1"/>
  <c r="AG2633" i="1"/>
  <c r="AC2633" i="1"/>
  <c r="X2633" i="1"/>
  <c r="Y2633" i="1" s="1"/>
  <c r="U2633" i="1"/>
  <c r="S2633" i="1"/>
  <c r="R2633" i="1"/>
  <c r="Q2633" i="1"/>
  <c r="P2633" i="1"/>
  <c r="O2633" i="1"/>
  <c r="N2633" i="1"/>
  <c r="M2633" i="1"/>
  <c r="L2633" i="1"/>
  <c r="K2633" i="1"/>
  <c r="J2633" i="1"/>
  <c r="H2633" i="1"/>
  <c r="AJ2632" i="1"/>
  <c r="AI2632" i="1"/>
  <c r="Z2632" i="1" s="1"/>
  <c r="AD2632" i="1" s="1"/>
  <c r="AG2632" i="1"/>
  <c r="AH2632" i="1" s="1"/>
  <c r="AC2632" i="1"/>
  <c r="AE2632" i="1" s="1"/>
  <c r="AF2632" i="1" s="1"/>
  <c r="X2632" i="1"/>
  <c r="Y2632" i="1" s="1"/>
  <c r="W2632" i="1"/>
  <c r="U2632" i="1"/>
  <c r="S2632" i="1"/>
  <c r="R2632" i="1"/>
  <c r="Q2632" i="1"/>
  <c r="P2632" i="1"/>
  <c r="O2632" i="1"/>
  <c r="N2632" i="1"/>
  <c r="M2632" i="1"/>
  <c r="L2632" i="1"/>
  <c r="K2632" i="1"/>
  <c r="J2632" i="1"/>
  <c r="AJ2631" i="1"/>
  <c r="AI2631" i="1" s="1"/>
  <c r="Z2631" i="1" s="1"/>
  <c r="AD2631" i="1" s="1"/>
  <c r="AG2631" i="1"/>
  <c r="AH2631" i="1" s="1"/>
  <c r="AC2631" i="1"/>
  <c r="AE2631" i="1" s="1"/>
  <c r="AF2631" i="1" s="1"/>
  <c r="X2631" i="1"/>
  <c r="Y2631" i="1" s="1"/>
  <c r="U2631" i="1"/>
  <c r="S2631" i="1"/>
  <c r="R2631" i="1"/>
  <c r="Q2631" i="1"/>
  <c r="P2631" i="1"/>
  <c r="O2631" i="1"/>
  <c r="N2631" i="1"/>
  <c r="M2631" i="1"/>
  <c r="L2631" i="1"/>
  <c r="K2631" i="1"/>
  <c r="J2631" i="1"/>
  <c r="AJ2630" i="1"/>
  <c r="AI2630" i="1"/>
  <c r="AH2630" i="1"/>
  <c r="AG2630" i="1"/>
  <c r="AC2630" i="1"/>
  <c r="X2630" i="1"/>
  <c r="Y2630" i="1" s="1"/>
  <c r="U2630" i="1"/>
  <c r="S2630" i="1"/>
  <c r="R2630" i="1"/>
  <c r="Q2630" i="1"/>
  <c r="P2630" i="1"/>
  <c r="O2630" i="1"/>
  <c r="N2630" i="1"/>
  <c r="M2630" i="1"/>
  <c r="L2630" i="1"/>
  <c r="K2630" i="1"/>
  <c r="J2630" i="1"/>
  <c r="AJ2629" i="1"/>
  <c r="AI2629" i="1" s="1"/>
  <c r="Z2629" i="1" s="1"/>
  <c r="AD2629" i="1" s="1"/>
  <c r="AG2629" i="1"/>
  <c r="AH2629" i="1" s="1"/>
  <c r="AC2629" i="1"/>
  <c r="AE2629" i="1" s="1"/>
  <c r="AF2629" i="1" s="1"/>
  <c r="X2629" i="1"/>
  <c r="Y2629" i="1" s="1"/>
  <c r="U2629" i="1"/>
  <c r="S2629" i="1"/>
  <c r="R2629" i="1"/>
  <c r="Q2629" i="1"/>
  <c r="P2629" i="1"/>
  <c r="O2629" i="1"/>
  <c r="N2629" i="1"/>
  <c r="M2629" i="1"/>
  <c r="L2629" i="1"/>
  <c r="K2629" i="1"/>
  <c r="J2629" i="1"/>
  <c r="AJ2628" i="1"/>
  <c r="AI2628" i="1"/>
  <c r="AH2628" i="1"/>
  <c r="AG2628" i="1"/>
  <c r="AC2628" i="1"/>
  <c r="X2628" i="1"/>
  <c r="Y2628" i="1" s="1"/>
  <c r="U2628" i="1"/>
  <c r="S2628" i="1"/>
  <c r="R2628" i="1"/>
  <c r="Q2628" i="1"/>
  <c r="P2628" i="1"/>
  <c r="O2628" i="1"/>
  <c r="N2628" i="1"/>
  <c r="M2628" i="1"/>
  <c r="L2628" i="1"/>
  <c r="K2628" i="1"/>
  <c r="J2628" i="1"/>
  <c r="AJ2627" i="1"/>
  <c r="AI2627" i="1" s="1"/>
  <c r="Z2627" i="1" s="1"/>
  <c r="AD2627" i="1" s="1"/>
  <c r="AG2627" i="1"/>
  <c r="AH2627" i="1" s="1"/>
  <c r="AC2627" i="1"/>
  <c r="AE2627" i="1" s="1"/>
  <c r="AF2627" i="1" s="1"/>
  <c r="X2627" i="1"/>
  <c r="Y2627" i="1" s="1"/>
  <c r="U2627" i="1"/>
  <c r="S2627" i="1"/>
  <c r="R2627" i="1"/>
  <c r="Q2627" i="1"/>
  <c r="P2627" i="1"/>
  <c r="O2627" i="1"/>
  <c r="N2627" i="1"/>
  <c r="M2627" i="1"/>
  <c r="L2627" i="1"/>
  <c r="K2627" i="1"/>
  <c r="J2627" i="1"/>
  <c r="AJ2626" i="1"/>
  <c r="AI2626" i="1"/>
  <c r="AH2626" i="1"/>
  <c r="AG2626" i="1"/>
  <c r="AC2626" i="1"/>
  <c r="X2626" i="1"/>
  <c r="Y2626" i="1" s="1"/>
  <c r="U2626" i="1"/>
  <c r="S2626" i="1"/>
  <c r="R2626" i="1"/>
  <c r="Q2626" i="1"/>
  <c r="P2626" i="1"/>
  <c r="O2626" i="1"/>
  <c r="N2626" i="1"/>
  <c r="M2626" i="1"/>
  <c r="L2626" i="1"/>
  <c r="K2626" i="1"/>
  <c r="J2626" i="1"/>
  <c r="AJ2625" i="1"/>
  <c r="AI2625" i="1" s="1"/>
  <c r="Z2625" i="1" s="1"/>
  <c r="AD2625" i="1" s="1"/>
  <c r="AG2625" i="1"/>
  <c r="AH2625" i="1" s="1"/>
  <c r="AC2625" i="1"/>
  <c r="AE2625" i="1" s="1"/>
  <c r="AF2625" i="1" s="1"/>
  <c r="X2625" i="1"/>
  <c r="Y2625" i="1" s="1"/>
  <c r="U2625" i="1"/>
  <c r="S2625" i="1"/>
  <c r="R2625" i="1"/>
  <c r="Q2625" i="1"/>
  <c r="P2625" i="1"/>
  <c r="O2625" i="1"/>
  <c r="N2625" i="1"/>
  <c r="M2625" i="1"/>
  <c r="L2625" i="1"/>
  <c r="K2625" i="1"/>
  <c r="J2625" i="1"/>
  <c r="AJ2624" i="1"/>
  <c r="AI2624" i="1"/>
  <c r="AH2624" i="1"/>
  <c r="AG2624" i="1"/>
  <c r="AC2624" i="1"/>
  <c r="X2624" i="1"/>
  <c r="Y2624" i="1" s="1"/>
  <c r="U2624" i="1"/>
  <c r="S2624" i="1"/>
  <c r="R2624" i="1"/>
  <c r="Q2624" i="1"/>
  <c r="P2624" i="1"/>
  <c r="O2624" i="1"/>
  <c r="N2624" i="1"/>
  <c r="M2624" i="1"/>
  <c r="L2624" i="1"/>
  <c r="K2624" i="1"/>
  <c r="J2624" i="1"/>
  <c r="AJ2623" i="1"/>
  <c r="AI2623" i="1" s="1"/>
  <c r="Z2623" i="1" s="1"/>
  <c r="AD2623" i="1" s="1"/>
  <c r="AG2623" i="1"/>
  <c r="AH2623" i="1" s="1"/>
  <c r="AC2623" i="1"/>
  <c r="AE2623" i="1" s="1"/>
  <c r="AF2623" i="1" s="1"/>
  <c r="X2623" i="1"/>
  <c r="Y2623" i="1" s="1"/>
  <c r="W2623" i="1"/>
  <c r="U2623" i="1"/>
  <c r="S2623" i="1"/>
  <c r="R2623" i="1"/>
  <c r="Q2623" i="1"/>
  <c r="P2623" i="1"/>
  <c r="O2623" i="1"/>
  <c r="N2623" i="1"/>
  <c r="M2623" i="1"/>
  <c r="L2623" i="1"/>
  <c r="K2623" i="1"/>
  <c r="J2623" i="1"/>
  <c r="AJ2622" i="1"/>
  <c r="AI2622" i="1"/>
  <c r="Z2622" i="1" s="1"/>
  <c r="AD2622" i="1" s="1"/>
  <c r="AE2622" i="1" s="1"/>
  <c r="AF2622" i="1" s="1"/>
  <c r="AG2622" i="1"/>
  <c r="AH2622" i="1" s="1"/>
  <c r="AC2622" i="1"/>
  <c r="Y2622" i="1"/>
  <c r="X2622" i="1"/>
  <c r="U2622" i="1"/>
  <c r="S2622" i="1"/>
  <c r="R2622" i="1"/>
  <c r="Q2622" i="1"/>
  <c r="P2622" i="1"/>
  <c r="O2622" i="1"/>
  <c r="N2622" i="1"/>
  <c r="M2622" i="1"/>
  <c r="L2622" i="1"/>
  <c r="K2622" i="1"/>
  <c r="J2622" i="1"/>
  <c r="AJ2621" i="1"/>
  <c r="AI2621" i="1"/>
  <c r="AG2621" i="1"/>
  <c r="AH2621" i="1" s="1"/>
  <c r="AC2621" i="1"/>
  <c r="X2621" i="1"/>
  <c r="Y2621" i="1" s="1"/>
  <c r="U2621" i="1"/>
  <c r="S2621" i="1"/>
  <c r="R2621" i="1"/>
  <c r="Q2621" i="1"/>
  <c r="P2621" i="1"/>
  <c r="O2621" i="1"/>
  <c r="N2621" i="1"/>
  <c r="M2621" i="1"/>
  <c r="L2621" i="1"/>
  <c r="K2621" i="1"/>
  <c r="J2621" i="1"/>
  <c r="AJ2620" i="1"/>
  <c r="AI2620" i="1"/>
  <c r="Z2620" i="1" s="1"/>
  <c r="AD2620" i="1" s="1"/>
  <c r="AE2620" i="1" s="1"/>
  <c r="AF2620" i="1" s="1"/>
  <c r="AG2620" i="1"/>
  <c r="AH2620" i="1" s="1"/>
  <c r="AC2620" i="1"/>
  <c r="Y2620" i="1"/>
  <c r="X2620" i="1"/>
  <c r="U2620" i="1"/>
  <c r="S2620" i="1"/>
  <c r="R2620" i="1"/>
  <c r="Q2620" i="1"/>
  <c r="P2620" i="1"/>
  <c r="O2620" i="1"/>
  <c r="N2620" i="1"/>
  <c r="M2620" i="1"/>
  <c r="L2620" i="1"/>
  <c r="K2620" i="1"/>
  <c r="J2620" i="1"/>
  <c r="AJ2619" i="1"/>
  <c r="AI2619" i="1"/>
  <c r="AG2619" i="1"/>
  <c r="AH2619" i="1" s="1"/>
  <c r="AC2619" i="1"/>
  <c r="X2619" i="1"/>
  <c r="Y2619" i="1" s="1"/>
  <c r="U2619" i="1"/>
  <c r="S2619" i="1"/>
  <c r="R2619" i="1"/>
  <c r="Q2619" i="1"/>
  <c r="P2619" i="1"/>
  <c r="O2619" i="1"/>
  <c r="N2619" i="1"/>
  <c r="M2619" i="1"/>
  <c r="L2619" i="1"/>
  <c r="K2619" i="1"/>
  <c r="J2619" i="1"/>
  <c r="AJ2618" i="1"/>
  <c r="AI2618" i="1"/>
  <c r="Z2618" i="1" s="1"/>
  <c r="AD2618" i="1" s="1"/>
  <c r="AE2618" i="1" s="1"/>
  <c r="AF2618" i="1" s="1"/>
  <c r="AG2618" i="1"/>
  <c r="AH2618" i="1" s="1"/>
  <c r="AC2618" i="1"/>
  <c r="Y2618" i="1"/>
  <c r="X2618" i="1"/>
  <c r="U2618" i="1"/>
  <c r="S2618" i="1"/>
  <c r="R2618" i="1"/>
  <c r="Q2618" i="1"/>
  <c r="P2618" i="1"/>
  <c r="O2618" i="1"/>
  <c r="N2618" i="1"/>
  <c r="M2618" i="1"/>
  <c r="L2618" i="1"/>
  <c r="K2618" i="1"/>
  <c r="J2618" i="1"/>
  <c r="AJ2617" i="1"/>
  <c r="AI2617" i="1"/>
  <c r="Z2617" i="1" s="1"/>
  <c r="AD2617" i="1" s="1"/>
  <c r="AG2617" i="1"/>
  <c r="AH2617" i="1" s="1"/>
  <c r="AC2617" i="1"/>
  <c r="AE2617" i="1" s="1"/>
  <c r="AF2617" i="1" s="1"/>
  <c r="X2617" i="1"/>
  <c r="Y2617" i="1" s="1"/>
  <c r="V2617" i="1"/>
  <c r="U2617" i="1"/>
  <c r="S2617" i="1"/>
  <c r="R2617" i="1"/>
  <c r="Q2617" i="1"/>
  <c r="P2617" i="1"/>
  <c r="O2617" i="1"/>
  <c r="N2617" i="1"/>
  <c r="M2617" i="1"/>
  <c r="L2617" i="1"/>
  <c r="K2617" i="1"/>
  <c r="J2617" i="1"/>
  <c r="AJ2616" i="1"/>
  <c r="AI2616" i="1" s="1"/>
  <c r="Z2616" i="1" s="1"/>
  <c r="AD2616" i="1" s="1"/>
  <c r="AG2616" i="1"/>
  <c r="AH2616" i="1" s="1"/>
  <c r="AC2616" i="1"/>
  <c r="AE2616" i="1" s="1"/>
  <c r="AF2616" i="1" s="1"/>
  <c r="X2616" i="1"/>
  <c r="Y2616" i="1" s="1"/>
  <c r="U2616" i="1"/>
  <c r="S2616" i="1"/>
  <c r="R2616" i="1"/>
  <c r="Q2616" i="1"/>
  <c r="P2616" i="1"/>
  <c r="O2616" i="1"/>
  <c r="N2616" i="1"/>
  <c r="M2616" i="1"/>
  <c r="L2616" i="1"/>
  <c r="K2616" i="1"/>
  <c r="J2616" i="1"/>
  <c r="AJ2615" i="1"/>
  <c r="AI2615" i="1"/>
  <c r="AH2615" i="1"/>
  <c r="AG2615" i="1"/>
  <c r="AC2615" i="1"/>
  <c r="X2615" i="1"/>
  <c r="Y2615" i="1" s="1"/>
  <c r="U2615" i="1"/>
  <c r="S2615" i="1"/>
  <c r="R2615" i="1"/>
  <c r="Q2615" i="1"/>
  <c r="P2615" i="1"/>
  <c r="O2615" i="1"/>
  <c r="N2615" i="1"/>
  <c r="M2615" i="1"/>
  <c r="L2615" i="1"/>
  <c r="K2615" i="1"/>
  <c r="J2615" i="1"/>
  <c r="AJ2614" i="1"/>
  <c r="AI2614" i="1" s="1"/>
  <c r="Z2614" i="1" s="1"/>
  <c r="AD2614" i="1" s="1"/>
  <c r="AG2614" i="1"/>
  <c r="AH2614" i="1" s="1"/>
  <c r="AC2614" i="1"/>
  <c r="AE2614" i="1" s="1"/>
  <c r="AF2614" i="1" s="1"/>
  <c r="X2614" i="1"/>
  <c r="Y2614" i="1" s="1"/>
  <c r="U2614" i="1"/>
  <c r="S2614" i="1"/>
  <c r="R2614" i="1"/>
  <c r="Q2614" i="1"/>
  <c r="P2614" i="1"/>
  <c r="O2614" i="1"/>
  <c r="N2614" i="1"/>
  <c r="M2614" i="1"/>
  <c r="L2614" i="1"/>
  <c r="K2614" i="1"/>
  <c r="J2614" i="1"/>
  <c r="AJ2613" i="1"/>
  <c r="AI2613" i="1"/>
  <c r="AH2613" i="1"/>
  <c r="AG2613" i="1"/>
  <c r="AC2613" i="1"/>
  <c r="X2613" i="1"/>
  <c r="Y2613" i="1" s="1"/>
  <c r="U2613" i="1"/>
  <c r="S2613" i="1"/>
  <c r="R2613" i="1"/>
  <c r="Q2613" i="1"/>
  <c r="P2613" i="1"/>
  <c r="O2613" i="1"/>
  <c r="N2613" i="1"/>
  <c r="M2613" i="1"/>
  <c r="L2613" i="1"/>
  <c r="K2613" i="1"/>
  <c r="J2613" i="1"/>
  <c r="AJ2612" i="1"/>
  <c r="AI2612" i="1" s="1"/>
  <c r="Z2612" i="1" s="1"/>
  <c r="AD2612" i="1" s="1"/>
  <c r="AG2612" i="1"/>
  <c r="AH2612" i="1" s="1"/>
  <c r="AC2612" i="1"/>
  <c r="AE2612" i="1" s="1"/>
  <c r="AF2612" i="1" s="1"/>
  <c r="X2612" i="1"/>
  <c r="Y2612" i="1" s="1"/>
  <c r="V2612" i="1"/>
  <c r="U2612" i="1"/>
  <c r="S2612" i="1"/>
  <c r="R2612" i="1"/>
  <c r="Q2612" i="1"/>
  <c r="P2612" i="1"/>
  <c r="O2612" i="1"/>
  <c r="N2612" i="1"/>
  <c r="M2612" i="1"/>
  <c r="L2612" i="1"/>
  <c r="K2612" i="1"/>
  <c r="J2612" i="1"/>
  <c r="AJ2611" i="1"/>
  <c r="AI2611" i="1"/>
  <c r="Z2611" i="1" s="1"/>
  <c r="AD2611" i="1" s="1"/>
  <c r="AE2611" i="1" s="1"/>
  <c r="AF2611" i="1" s="1"/>
  <c r="AG2611" i="1"/>
  <c r="AH2611" i="1" s="1"/>
  <c r="AC2611" i="1"/>
  <c r="Y2611" i="1"/>
  <c r="X2611" i="1"/>
  <c r="U2611" i="1"/>
  <c r="S2611" i="1"/>
  <c r="R2611" i="1"/>
  <c r="Q2611" i="1"/>
  <c r="P2611" i="1"/>
  <c r="O2611" i="1"/>
  <c r="N2611" i="1"/>
  <c r="M2611" i="1"/>
  <c r="L2611" i="1"/>
  <c r="K2611" i="1"/>
  <c r="J2611" i="1"/>
  <c r="AJ2610" i="1"/>
  <c r="AI2610" i="1"/>
  <c r="AG2610" i="1"/>
  <c r="AH2610" i="1" s="1"/>
  <c r="AC2610" i="1"/>
  <c r="X2610" i="1"/>
  <c r="Y2610" i="1" s="1"/>
  <c r="U2610" i="1"/>
  <c r="S2610" i="1"/>
  <c r="R2610" i="1"/>
  <c r="Q2610" i="1"/>
  <c r="P2610" i="1"/>
  <c r="O2610" i="1"/>
  <c r="N2610" i="1"/>
  <c r="M2610" i="1"/>
  <c r="L2610" i="1"/>
  <c r="K2610" i="1"/>
  <c r="J2610" i="1"/>
  <c r="AJ2609" i="1"/>
  <c r="AI2609" i="1"/>
  <c r="Z2609" i="1" s="1"/>
  <c r="AD2609" i="1" s="1"/>
  <c r="AE2609" i="1" s="1"/>
  <c r="AF2609" i="1" s="1"/>
  <c r="AG2609" i="1"/>
  <c r="AH2609" i="1" s="1"/>
  <c r="AC2609" i="1"/>
  <c r="Y2609" i="1"/>
  <c r="X2609" i="1"/>
  <c r="U2609" i="1"/>
  <c r="S2609" i="1"/>
  <c r="R2609" i="1"/>
  <c r="Q2609" i="1"/>
  <c r="P2609" i="1"/>
  <c r="O2609" i="1"/>
  <c r="N2609" i="1"/>
  <c r="M2609" i="1"/>
  <c r="L2609" i="1"/>
  <c r="K2609" i="1"/>
  <c r="J2609" i="1"/>
  <c r="AJ2608" i="1"/>
  <c r="AI2608" i="1"/>
  <c r="AG2608" i="1"/>
  <c r="AH2608" i="1" s="1"/>
  <c r="AC2608" i="1"/>
  <c r="X2608" i="1"/>
  <c r="Y2608" i="1" s="1"/>
  <c r="U2608" i="1"/>
  <c r="S2608" i="1"/>
  <c r="R2608" i="1"/>
  <c r="Q2608" i="1"/>
  <c r="P2608" i="1"/>
  <c r="O2608" i="1"/>
  <c r="N2608" i="1"/>
  <c r="M2608" i="1"/>
  <c r="L2608" i="1"/>
  <c r="K2608" i="1"/>
  <c r="J2608" i="1"/>
  <c r="AJ2607" i="1"/>
  <c r="AI2607" i="1"/>
  <c r="Z2607" i="1" s="1"/>
  <c r="AD2607" i="1" s="1"/>
  <c r="AE2607" i="1" s="1"/>
  <c r="AF2607" i="1" s="1"/>
  <c r="AG2607" i="1"/>
  <c r="AH2607" i="1" s="1"/>
  <c r="AC2607" i="1"/>
  <c r="Y2607" i="1"/>
  <c r="X2607" i="1"/>
  <c r="U2607" i="1"/>
  <c r="S2607" i="1"/>
  <c r="R2607" i="1"/>
  <c r="Q2607" i="1"/>
  <c r="P2607" i="1"/>
  <c r="O2607" i="1"/>
  <c r="N2607" i="1"/>
  <c r="M2607" i="1"/>
  <c r="L2607" i="1"/>
  <c r="K2607" i="1"/>
  <c r="J2607" i="1"/>
  <c r="AJ2606" i="1"/>
  <c r="AI2606" i="1"/>
  <c r="Z2606" i="1" s="1"/>
  <c r="AD2606" i="1" s="1"/>
  <c r="AG2606" i="1"/>
  <c r="AH2606" i="1" s="1"/>
  <c r="AC2606" i="1"/>
  <c r="AE2606" i="1" s="1"/>
  <c r="AF2606" i="1" s="1"/>
  <c r="X2606" i="1"/>
  <c r="Y2606" i="1" s="1"/>
  <c r="U2606" i="1"/>
  <c r="S2606" i="1"/>
  <c r="R2606" i="1"/>
  <c r="Q2606" i="1"/>
  <c r="P2606" i="1"/>
  <c r="O2606" i="1"/>
  <c r="N2606" i="1"/>
  <c r="M2606" i="1"/>
  <c r="L2606" i="1"/>
  <c r="K2606" i="1"/>
  <c r="J2606" i="1"/>
  <c r="AJ2605" i="1"/>
  <c r="AI2605" i="1"/>
  <c r="Z2605" i="1" s="1"/>
  <c r="AD2605" i="1" s="1"/>
  <c r="AE2605" i="1" s="1"/>
  <c r="AF2605" i="1" s="1"/>
  <c r="AG2605" i="1"/>
  <c r="AH2605" i="1" s="1"/>
  <c r="AC2605" i="1"/>
  <c r="Y2605" i="1"/>
  <c r="X2605" i="1"/>
  <c r="W2605" i="1"/>
  <c r="U2605" i="1"/>
  <c r="S2605" i="1"/>
  <c r="R2605" i="1"/>
  <c r="Q2605" i="1"/>
  <c r="P2605" i="1"/>
  <c r="O2605" i="1"/>
  <c r="N2605" i="1"/>
  <c r="M2605" i="1"/>
  <c r="L2605" i="1"/>
  <c r="K2605" i="1"/>
  <c r="J2605" i="1"/>
  <c r="AJ2604" i="1"/>
  <c r="AI2604" i="1"/>
  <c r="AH2604" i="1"/>
  <c r="AG2604" i="1"/>
  <c r="AC2604" i="1"/>
  <c r="X2604" i="1"/>
  <c r="Y2604" i="1" s="1"/>
  <c r="W2604" i="1"/>
  <c r="U2604" i="1"/>
  <c r="S2604" i="1"/>
  <c r="R2604" i="1"/>
  <c r="Q2604" i="1"/>
  <c r="P2604" i="1"/>
  <c r="O2604" i="1"/>
  <c r="N2604" i="1"/>
  <c r="M2604" i="1"/>
  <c r="L2604" i="1"/>
  <c r="K2604" i="1"/>
  <c r="J2604" i="1"/>
  <c r="AJ2603" i="1"/>
  <c r="AI2603" i="1"/>
  <c r="Z2603" i="1" s="1"/>
  <c r="AD2603" i="1" s="1"/>
  <c r="AG2603" i="1"/>
  <c r="AH2603" i="1" s="1"/>
  <c r="AC2603" i="1"/>
  <c r="AE2603" i="1" s="1"/>
  <c r="AF2603" i="1" s="1"/>
  <c r="X2603" i="1"/>
  <c r="Y2603" i="1" s="1"/>
  <c r="U2603" i="1"/>
  <c r="S2603" i="1"/>
  <c r="R2603" i="1"/>
  <c r="Q2603" i="1"/>
  <c r="P2603" i="1"/>
  <c r="O2603" i="1"/>
  <c r="N2603" i="1"/>
  <c r="M2603" i="1"/>
  <c r="L2603" i="1"/>
  <c r="K2603" i="1"/>
  <c r="J2603" i="1"/>
  <c r="AJ2602" i="1"/>
  <c r="AI2602" i="1"/>
  <c r="Z2602" i="1" s="1"/>
  <c r="AD2602" i="1" s="1"/>
  <c r="AE2602" i="1" s="1"/>
  <c r="AF2602" i="1" s="1"/>
  <c r="AG2602" i="1"/>
  <c r="AH2602" i="1" s="1"/>
  <c r="AC2602" i="1"/>
  <c r="Y2602" i="1"/>
  <c r="X2602" i="1"/>
  <c r="U2602" i="1"/>
  <c r="S2602" i="1"/>
  <c r="R2602" i="1"/>
  <c r="Q2602" i="1"/>
  <c r="P2602" i="1"/>
  <c r="O2602" i="1"/>
  <c r="N2602" i="1"/>
  <c r="M2602" i="1"/>
  <c r="L2602" i="1"/>
  <c r="K2602" i="1"/>
  <c r="J2602" i="1"/>
  <c r="AJ2601" i="1"/>
  <c r="AI2601" i="1"/>
  <c r="Z2601" i="1" s="1"/>
  <c r="AD2601" i="1" s="1"/>
  <c r="AG2601" i="1"/>
  <c r="AH2601" i="1" s="1"/>
  <c r="AC2601" i="1"/>
  <c r="X2601" i="1"/>
  <c r="Y2601" i="1" s="1"/>
  <c r="U2601" i="1"/>
  <c r="S2601" i="1"/>
  <c r="R2601" i="1"/>
  <c r="Q2601" i="1"/>
  <c r="P2601" i="1"/>
  <c r="O2601" i="1"/>
  <c r="N2601" i="1"/>
  <c r="M2601" i="1"/>
  <c r="L2601" i="1"/>
  <c r="K2601" i="1"/>
  <c r="J2601" i="1"/>
  <c r="AJ2600" i="1"/>
  <c r="AI2600" i="1"/>
  <c r="Z2600" i="1" s="1"/>
  <c r="AD2600" i="1" s="1"/>
  <c r="AE2600" i="1" s="1"/>
  <c r="AF2600" i="1" s="1"/>
  <c r="AG2600" i="1"/>
  <c r="AH2600" i="1" s="1"/>
  <c r="AC2600" i="1"/>
  <c r="Y2600" i="1"/>
  <c r="X2600" i="1"/>
  <c r="U2600" i="1"/>
  <c r="S2600" i="1"/>
  <c r="R2600" i="1"/>
  <c r="Q2600" i="1"/>
  <c r="P2600" i="1"/>
  <c r="O2600" i="1"/>
  <c r="N2600" i="1"/>
  <c r="M2600" i="1"/>
  <c r="L2600" i="1"/>
  <c r="K2600" i="1"/>
  <c r="J2600" i="1"/>
  <c r="AJ2599" i="1"/>
  <c r="AI2599" i="1"/>
  <c r="AG2599" i="1"/>
  <c r="AH2599" i="1" s="1"/>
  <c r="AC2599" i="1"/>
  <c r="X2599" i="1"/>
  <c r="Y2599" i="1" s="1"/>
  <c r="U2599" i="1"/>
  <c r="S2599" i="1"/>
  <c r="R2599" i="1"/>
  <c r="Q2599" i="1"/>
  <c r="P2599" i="1"/>
  <c r="O2599" i="1"/>
  <c r="N2599" i="1"/>
  <c r="M2599" i="1"/>
  <c r="L2599" i="1"/>
  <c r="K2599" i="1"/>
  <c r="J2599" i="1"/>
  <c r="AJ2598" i="1"/>
  <c r="AI2598" i="1"/>
  <c r="Z2598" i="1" s="1"/>
  <c r="AD2598" i="1" s="1"/>
  <c r="AE2598" i="1" s="1"/>
  <c r="AF2598" i="1" s="1"/>
  <c r="AG2598" i="1"/>
  <c r="AH2598" i="1" s="1"/>
  <c r="AC2598" i="1"/>
  <c r="Y2598" i="1"/>
  <c r="X2598" i="1"/>
  <c r="U2598" i="1"/>
  <c r="S2598" i="1"/>
  <c r="R2598" i="1"/>
  <c r="Q2598" i="1"/>
  <c r="P2598" i="1"/>
  <c r="O2598" i="1"/>
  <c r="N2598" i="1"/>
  <c r="M2598" i="1"/>
  <c r="L2598" i="1"/>
  <c r="K2598" i="1"/>
  <c r="J2598" i="1"/>
  <c r="AJ2597" i="1"/>
  <c r="AI2597" i="1"/>
  <c r="AG2597" i="1"/>
  <c r="AH2597" i="1" s="1"/>
  <c r="AC2597" i="1"/>
  <c r="X2597" i="1"/>
  <c r="Y2597" i="1" s="1"/>
  <c r="U2597" i="1"/>
  <c r="S2597" i="1"/>
  <c r="R2597" i="1"/>
  <c r="Q2597" i="1"/>
  <c r="P2597" i="1"/>
  <c r="O2597" i="1"/>
  <c r="N2597" i="1"/>
  <c r="M2597" i="1"/>
  <c r="L2597" i="1"/>
  <c r="K2597" i="1"/>
  <c r="J2597" i="1"/>
  <c r="AJ2596" i="1"/>
  <c r="AI2596" i="1"/>
  <c r="Z2596" i="1" s="1"/>
  <c r="AD2596" i="1" s="1"/>
  <c r="AE2596" i="1" s="1"/>
  <c r="AF2596" i="1" s="1"/>
  <c r="AG2596" i="1"/>
  <c r="AH2596" i="1" s="1"/>
  <c r="AC2596" i="1"/>
  <c r="Y2596" i="1"/>
  <c r="X2596" i="1"/>
  <c r="W2596" i="1"/>
  <c r="U2596" i="1"/>
  <c r="S2596" i="1"/>
  <c r="R2596" i="1"/>
  <c r="Q2596" i="1"/>
  <c r="P2596" i="1"/>
  <c r="O2596" i="1"/>
  <c r="N2596" i="1"/>
  <c r="M2596" i="1"/>
  <c r="L2596" i="1"/>
  <c r="K2596" i="1"/>
  <c r="J2596" i="1"/>
  <c r="AJ2595" i="1"/>
  <c r="AI2595" i="1"/>
  <c r="AH2595" i="1"/>
  <c r="AG2595" i="1"/>
  <c r="AC2595" i="1"/>
  <c r="X2595" i="1"/>
  <c r="Y2595" i="1" s="1"/>
  <c r="W2595" i="1"/>
  <c r="U2595" i="1"/>
  <c r="S2595" i="1"/>
  <c r="R2595" i="1"/>
  <c r="Q2595" i="1"/>
  <c r="P2595" i="1"/>
  <c r="O2595" i="1"/>
  <c r="N2595" i="1"/>
  <c r="M2595" i="1"/>
  <c r="L2595" i="1"/>
  <c r="K2595" i="1"/>
  <c r="J2595" i="1"/>
  <c r="AJ2594" i="1"/>
  <c r="AI2594" i="1"/>
  <c r="AG2594" i="1"/>
  <c r="AH2594" i="1" s="1"/>
  <c r="AC2594" i="1"/>
  <c r="X2594" i="1"/>
  <c r="Y2594" i="1" s="1"/>
  <c r="V2594" i="1"/>
  <c r="U2594" i="1"/>
  <c r="S2594" i="1"/>
  <c r="R2594" i="1"/>
  <c r="Q2594" i="1"/>
  <c r="P2594" i="1"/>
  <c r="O2594" i="1"/>
  <c r="N2594" i="1"/>
  <c r="M2594" i="1"/>
  <c r="L2594" i="1"/>
  <c r="K2594" i="1"/>
  <c r="J2594" i="1"/>
  <c r="AJ2593" i="1"/>
  <c r="AI2593" i="1" s="1"/>
  <c r="AG2593" i="1"/>
  <c r="AH2593" i="1" s="1"/>
  <c r="AC2593" i="1"/>
  <c r="X2593" i="1"/>
  <c r="Y2593" i="1" s="1"/>
  <c r="U2593" i="1"/>
  <c r="S2593" i="1"/>
  <c r="R2593" i="1"/>
  <c r="Q2593" i="1"/>
  <c r="P2593" i="1"/>
  <c r="O2593" i="1"/>
  <c r="N2593" i="1"/>
  <c r="M2593" i="1"/>
  <c r="L2593" i="1"/>
  <c r="K2593" i="1"/>
  <c r="J2593" i="1"/>
  <c r="AJ2592" i="1"/>
  <c r="AI2592" i="1"/>
  <c r="AH2592" i="1"/>
  <c r="AG2592" i="1"/>
  <c r="AC2592" i="1"/>
  <c r="X2592" i="1"/>
  <c r="Y2592" i="1" s="1"/>
  <c r="U2592" i="1"/>
  <c r="S2592" i="1"/>
  <c r="R2592" i="1"/>
  <c r="Q2592" i="1"/>
  <c r="P2592" i="1"/>
  <c r="O2592" i="1"/>
  <c r="N2592" i="1"/>
  <c r="M2592" i="1"/>
  <c r="L2592" i="1"/>
  <c r="K2592" i="1"/>
  <c r="J2592" i="1"/>
  <c r="AJ2591" i="1"/>
  <c r="AI2591" i="1" s="1"/>
  <c r="AG2591" i="1"/>
  <c r="AH2591" i="1" s="1"/>
  <c r="AC2591" i="1"/>
  <c r="X2591" i="1"/>
  <c r="Y2591" i="1" s="1"/>
  <c r="U2591" i="1"/>
  <c r="S2591" i="1"/>
  <c r="R2591" i="1"/>
  <c r="Q2591" i="1"/>
  <c r="P2591" i="1"/>
  <c r="O2591" i="1"/>
  <c r="N2591" i="1"/>
  <c r="M2591" i="1"/>
  <c r="L2591" i="1"/>
  <c r="K2591" i="1"/>
  <c r="J2591" i="1"/>
  <c r="AJ2590" i="1"/>
  <c r="AI2590" i="1"/>
  <c r="AH2590" i="1"/>
  <c r="AG2590" i="1"/>
  <c r="AC2590" i="1"/>
  <c r="X2590" i="1"/>
  <c r="Y2590" i="1" s="1"/>
  <c r="U2590" i="1"/>
  <c r="S2590" i="1"/>
  <c r="R2590" i="1"/>
  <c r="Q2590" i="1"/>
  <c r="P2590" i="1"/>
  <c r="O2590" i="1"/>
  <c r="N2590" i="1"/>
  <c r="M2590" i="1"/>
  <c r="L2590" i="1"/>
  <c r="K2590" i="1"/>
  <c r="J2590" i="1"/>
  <c r="AJ2589" i="1"/>
  <c r="AI2589" i="1" s="1"/>
  <c r="AG2589" i="1"/>
  <c r="AH2589" i="1" s="1"/>
  <c r="AC2589" i="1"/>
  <c r="X2589" i="1"/>
  <c r="Y2589" i="1" s="1"/>
  <c r="U2589" i="1"/>
  <c r="S2589" i="1"/>
  <c r="R2589" i="1"/>
  <c r="Q2589" i="1"/>
  <c r="P2589" i="1"/>
  <c r="O2589" i="1"/>
  <c r="N2589" i="1"/>
  <c r="M2589" i="1"/>
  <c r="L2589" i="1"/>
  <c r="K2589" i="1"/>
  <c r="J2589" i="1"/>
  <c r="AJ2588" i="1"/>
  <c r="AI2588" i="1"/>
  <c r="AH2588" i="1"/>
  <c r="AG2588" i="1"/>
  <c r="AC2588" i="1"/>
  <c r="X2588" i="1"/>
  <c r="Y2588" i="1" s="1"/>
  <c r="V2588" i="1"/>
  <c r="U2588" i="1"/>
  <c r="S2588" i="1"/>
  <c r="R2588" i="1"/>
  <c r="Q2588" i="1"/>
  <c r="P2588" i="1"/>
  <c r="O2588" i="1"/>
  <c r="N2588" i="1"/>
  <c r="M2588" i="1"/>
  <c r="L2588" i="1"/>
  <c r="K2588" i="1"/>
  <c r="J2588" i="1"/>
  <c r="AJ2587" i="1"/>
  <c r="AI2587" i="1"/>
  <c r="Z2587" i="1" s="1"/>
  <c r="AD2587" i="1" s="1"/>
  <c r="AG2587" i="1"/>
  <c r="AH2587" i="1" s="1"/>
  <c r="AC2587" i="1"/>
  <c r="X2587" i="1"/>
  <c r="Y2587" i="1" s="1"/>
  <c r="W2587" i="1"/>
  <c r="U2587" i="1"/>
  <c r="S2587" i="1"/>
  <c r="R2587" i="1"/>
  <c r="Q2587" i="1"/>
  <c r="P2587" i="1"/>
  <c r="O2587" i="1"/>
  <c r="N2587" i="1"/>
  <c r="M2587" i="1"/>
  <c r="L2587" i="1"/>
  <c r="K2587" i="1"/>
  <c r="J2587" i="1"/>
  <c r="AJ2586" i="1"/>
  <c r="AI2586" i="1" s="1"/>
  <c r="Z2586" i="1" s="1"/>
  <c r="AD2586" i="1" s="1"/>
  <c r="AG2586" i="1"/>
  <c r="AC2586" i="1"/>
  <c r="X2586" i="1"/>
  <c r="Y2586" i="1" s="1"/>
  <c r="U2586" i="1"/>
  <c r="S2586" i="1"/>
  <c r="R2586" i="1"/>
  <c r="Q2586" i="1"/>
  <c r="P2586" i="1"/>
  <c r="O2586" i="1"/>
  <c r="N2586" i="1"/>
  <c r="M2586" i="1"/>
  <c r="L2586" i="1"/>
  <c r="K2586" i="1"/>
  <c r="J2586" i="1"/>
  <c r="AJ2585" i="1"/>
  <c r="AI2585" i="1"/>
  <c r="AH2585" i="1"/>
  <c r="AG2585" i="1"/>
  <c r="AC2585" i="1"/>
  <c r="X2585" i="1"/>
  <c r="Y2585" i="1" s="1"/>
  <c r="U2585" i="1"/>
  <c r="S2585" i="1"/>
  <c r="R2585" i="1"/>
  <c r="Q2585" i="1"/>
  <c r="P2585" i="1"/>
  <c r="O2585" i="1"/>
  <c r="N2585" i="1"/>
  <c r="M2585" i="1"/>
  <c r="L2585" i="1"/>
  <c r="K2585" i="1"/>
  <c r="J2585" i="1"/>
  <c r="AJ2584" i="1"/>
  <c r="AI2584" i="1" s="1"/>
  <c r="Z2584" i="1" s="1"/>
  <c r="AD2584" i="1" s="1"/>
  <c r="AG2584" i="1"/>
  <c r="AC2584" i="1"/>
  <c r="X2584" i="1"/>
  <c r="Y2584" i="1" s="1"/>
  <c r="U2584" i="1"/>
  <c r="S2584" i="1"/>
  <c r="R2584" i="1"/>
  <c r="Q2584" i="1"/>
  <c r="P2584" i="1"/>
  <c r="O2584" i="1"/>
  <c r="N2584" i="1"/>
  <c r="M2584" i="1"/>
  <c r="L2584" i="1"/>
  <c r="K2584" i="1"/>
  <c r="J2584" i="1"/>
  <c r="H2584" i="1"/>
  <c r="AJ2583" i="1"/>
  <c r="AI2583" i="1"/>
  <c r="Z2583" i="1" s="1"/>
  <c r="AD2583" i="1" s="1"/>
  <c r="AG2583" i="1"/>
  <c r="AH2583" i="1" s="1"/>
  <c r="AC2583" i="1"/>
  <c r="Y2583" i="1"/>
  <c r="X2583" i="1"/>
  <c r="U2583" i="1"/>
  <c r="S2583" i="1"/>
  <c r="R2583" i="1"/>
  <c r="Q2583" i="1"/>
  <c r="P2583" i="1"/>
  <c r="O2583" i="1"/>
  <c r="N2583" i="1"/>
  <c r="M2583" i="1"/>
  <c r="L2583" i="1"/>
  <c r="K2583" i="1"/>
  <c r="J2583" i="1"/>
  <c r="AJ2582" i="1"/>
  <c r="AI2582" i="1"/>
  <c r="AG2582" i="1"/>
  <c r="AH2582" i="1" s="1"/>
  <c r="AC2582" i="1"/>
  <c r="Y2582" i="1"/>
  <c r="X2582" i="1"/>
  <c r="U2582" i="1"/>
  <c r="S2582" i="1"/>
  <c r="R2582" i="1"/>
  <c r="Q2582" i="1"/>
  <c r="P2582" i="1"/>
  <c r="O2582" i="1"/>
  <c r="N2582" i="1"/>
  <c r="M2582" i="1"/>
  <c r="L2582" i="1"/>
  <c r="K2582" i="1"/>
  <c r="J2582" i="1"/>
  <c r="AJ2581" i="1"/>
  <c r="AI2581" i="1"/>
  <c r="Z2581" i="1" s="1"/>
  <c r="AD2581" i="1" s="1"/>
  <c r="AG2581" i="1"/>
  <c r="AH2581" i="1" s="1"/>
  <c r="AC2581" i="1"/>
  <c r="Y2581" i="1"/>
  <c r="X2581" i="1"/>
  <c r="U2581" i="1"/>
  <c r="S2581" i="1"/>
  <c r="R2581" i="1"/>
  <c r="Q2581" i="1"/>
  <c r="P2581" i="1"/>
  <c r="O2581" i="1"/>
  <c r="N2581" i="1"/>
  <c r="M2581" i="1"/>
  <c r="L2581" i="1"/>
  <c r="K2581" i="1"/>
  <c r="J2581" i="1"/>
  <c r="AJ2580" i="1"/>
  <c r="AI2580" i="1"/>
  <c r="AG2580" i="1"/>
  <c r="AC2580" i="1"/>
  <c r="Y2580" i="1"/>
  <c r="X2580" i="1"/>
  <c r="U2580" i="1"/>
  <c r="S2580" i="1"/>
  <c r="R2580" i="1"/>
  <c r="Q2580" i="1"/>
  <c r="P2580" i="1"/>
  <c r="O2580" i="1"/>
  <c r="N2580" i="1"/>
  <c r="M2580" i="1"/>
  <c r="L2580" i="1"/>
  <c r="K2580" i="1"/>
  <c r="J2580" i="1"/>
  <c r="AJ2579" i="1"/>
  <c r="AI2579" i="1"/>
  <c r="Z2579" i="1" s="1"/>
  <c r="AD2579" i="1" s="1"/>
  <c r="AG2579" i="1"/>
  <c r="AH2579" i="1" s="1"/>
  <c r="AC2579" i="1"/>
  <c r="AE2579" i="1" s="1"/>
  <c r="AF2579" i="1" s="1"/>
  <c r="Y2579" i="1"/>
  <c r="X2579" i="1"/>
  <c r="W2579" i="1"/>
  <c r="U2579" i="1"/>
  <c r="S2579" i="1"/>
  <c r="R2579" i="1"/>
  <c r="Q2579" i="1"/>
  <c r="P2579" i="1"/>
  <c r="O2579" i="1"/>
  <c r="N2579" i="1"/>
  <c r="M2579" i="1"/>
  <c r="L2579" i="1"/>
  <c r="K2579" i="1"/>
  <c r="J2579" i="1"/>
  <c r="AJ2578" i="1"/>
  <c r="AI2578" i="1" s="1"/>
  <c r="AH2578" i="1" s="1"/>
  <c r="AG2578" i="1"/>
  <c r="AC2578" i="1"/>
  <c r="X2578" i="1"/>
  <c r="Y2578" i="1" s="1"/>
  <c r="U2578" i="1"/>
  <c r="S2578" i="1"/>
  <c r="R2578" i="1"/>
  <c r="Q2578" i="1"/>
  <c r="P2578" i="1"/>
  <c r="O2578" i="1"/>
  <c r="N2578" i="1"/>
  <c r="M2578" i="1"/>
  <c r="L2578" i="1"/>
  <c r="K2578" i="1"/>
  <c r="J2578" i="1"/>
  <c r="AJ2577" i="1"/>
  <c r="AI2577" i="1" s="1"/>
  <c r="Z2577" i="1" s="1"/>
  <c r="AG2577" i="1"/>
  <c r="AD2577" i="1"/>
  <c r="AC2577" i="1"/>
  <c r="X2577" i="1"/>
  <c r="Y2577" i="1" s="1"/>
  <c r="U2577" i="1"/>
  <c r="S2577" i="1"/>
  <c r="R2577" i="1"/>
  <c r="Q2577" i="1"/>
  <c r="P2577" i="1"/>
  <c r="O2577" i="1"/>
  <c r="N2577" i="1"/>
  <c r="M2577" i="1"/>
  <c r="L2577" i="1"/>
  <c r="K2577" i="1"/>
  <c r="J2577" i="1"/>
  <c r="AJ2576" i="1"/>
  <c r="AI2576" i="1" s="1"/>
  <c r="AH2576" i="1" s="1"/>
  <c r="AG2576" i="1"/>
  <c r="AF2576" i="1"/>
  <c r="AC2576" i="1"/>
  <c r="X2576" i="1"/>
  <c r="Y2576" i="1" s="1"/>
  <c r="Z2576" i="1" s="1"/>
  <c r="AD2576" i="1" s="1"/>
  <c r="AE2576" i="1" s="1"/>
  <c r="W2576" i="1"/>
  <c r="U2576" i="1"/>
  <c r="S2576" i="1"/>
  <c r="R2576" i="1"/>
  <c r="Q2576" i="1"/>
  <c r="P2576" i="1"/>
  <c r="O2576" i="1"/>
  <c r="N2576" i="1"/>
  <c r="M2576" i="1"/>
  <c r="L2576" i="1"/>
  <c r="K2576" i="1"/>
  <c r="J2576" i="1"/>
  <c r="AJ2575" i="1"/>
  <c r="AI2575" i="1"/>
  <c r="AG2575" i="1"/>
  <c r="AC2575" i="1"/>
  <c r="Y2575" i="1"/>
  <c r="X2575" i="1"/>
  <c r="W2575" i="1"/>
  <c r="U2575" i="1"/>
  <c r="S2575" i="1"/>
  <c r="R2575" i="1"/>
  <c r="Q2575" i="1"/>
  <c r="P2575" i="1"/>
  <c r="O2575" i="1"/>
  <c r="N2575" i="1"/>
  <c r="M2575" i="1"/>
  <c r="L2575" i="1"/>
  <c r="K2575" i="1"/>
  <c r="J2575" i="1"/>
  <c r="AJ2574" i="1"/>
  <c r="AI2574" i="1" s="1"/>
  <c r="AH2574" i="1"/>
  <c r="AG2574" i="1"/>
  <c r="AC2574" i="1"/>
  <c r="X2574" i="1"/>
  <c r="Y2574" i="1" s="1"/>
  <c r="W2574" i="1"/>
  <c r="U2574" i="1"/>
  <c r="S2574" i="1"/>
  <c r="R2574" i="1"/>
  <c r="Q2574" i="1"/>
  <c r="P2574" i="1"/>
  <c r="O2574" i="1"/>
  <c r="N2574" i="1"/>
  <c r="M2574" i="1"/>
  <c r="L2574" i="1"/>
  <c r="K2574" i="1"/>
  <c r="J2574" i="1"/>
  <c r="AJ2573" i="1"/>
  <c r="AI2573" i="1"/>
  <c r="Z2573" i="1" s="1"/>
  <c r="AD2573" i="1" s="1"/>
  <c r="AG2573" i="1"/>
  <c r="AH2573" i="1" s="1"/>
  <c r="AC2573" i="1"/>
  <c r="AE2573" i="1" s="1"/>
  <c r="AF2573" i="1" s="1"/>
  <c r="Y2573" i="1"/>
  <c r="X2573" i="1"/>
  <c r="W2573" i="1"/>
  <c r="U2573" i="1"/>
  <c r="S2573" i="1"/>
  <c r="R2573" i="1"/>
  <c r="Q2573" i="1"/>
  <c r="P2573" i="1"/>
  <c r="O2573" i="1"/>
  <c r="N2573" i="1"/>
  <c r="M2573" i="1"/>
  <c r="L2573" i="1"/>
  <c r="K2573" i="1"/>
  <c r="J2573" i="1"/>
  <c r="AJ2572" i="1"/>
  <c r="AI2572" i="1" s="1"/>
  <c r="AH2572" i="1" s="1"/>
  <c r="AG2572" i="1"/>
  <c r="AC2572" i="1"/>
  <c r="X2572" i="1"/>
  <c r="Y2572" i="1" s="1"/>
  <c r="Z2572" i="1" s="1"/>
  <c r="AD2572" i="1" s="1"/>
  <c r="AE2572" i="1" s="1"/>
  <c r="AF2572" i="1" s="1"/>
  <c r="W2572" i="1"/>
  <c r="U2572" i="1"/>
  <c r="S2572" i="1"/>
  <c r="R2572" i="1"/>
  <c r="Q2572" i="1"/>
  <c r="P2572" i="1"/>
  <c r="O2572" i="1"/>
  <c r="N2572" i="1"/>
  <c r="M2572" i="1"/>
  <c r="L2572" i="1"/>
  <c r="K2572" i="1"/>
  <c r="J2572" i="1"/>
  <c r="AJ2571" i="1"/>
  <c r="AI2571" i="1"/>
  <c r="AG2571" i="1"/>
  <c r="AH2571" i="1" s="1"/>
  <c r="AC2571" i="1"/>
  <c r="Y2571" i="1"/>
  <c r="X2571" i="1"/>
  <c r="U2571" i="1"/>
  <c r="S2571" i="1"/>
  <c r="R2571" i="1"/>
  <c r="Q2571" i="1"/>
  <c r="P2571" i="1"/>
  <c r="O2571" i="1"/>
  <c r="N2571" i="1"/>
  <c r="M2571" i="1"/>
  <c r="L2571" i="1"/>
  <c r="K2571" i="1"/>
  <c r="J2571" i="1"/>
  <c r="AJ2570" i="1"/>
  <c r="AI2570" i="1"/>
  <c r="Z2570" i="1" s="1"/>
  <c r="AD2570" i="1" s="1"/>
  <c r="AG2570" i="1"/>
  <c r="AH2570" i="1" s="1"/>
  <c r="AC2570" i="1"/>
  <c r="Y2570" i="1"/>
  <c r="X2570" i="1"/>
  <c r="U2570" i="1"/>
  <c r="S2570" i="1"/>
  <c r="R2570" i="1"/>
  <c r="Q2570" i="1"/>
  <c r="P2570" i="1"/>
  <c r="O2570" i="1"/>
  <c r="N2570" i="1"/>
  <c r="M2570" i="1"/>
  <c r="L2570" i="1"/>
  <c r="K2570" i="1"/>
  <c r="J2570" i="1"/>
  <c r="AJ2569" i="1"/>
  <c r="AI2569" i="1"/>
  <c r="AG2569" i="1"/>
  <c r="AC2569" i="1"/>
  <c r="Y2569" i="1"/>
  <c r="X2569" i="1"/>
  <c r="W2569" i="1"/>
  <c r="U2569" i="1"/>
  <c r="S2569" i="1"/>
  <c r="R2569" i="1"/>
  <c r="Q2569" i="1"/>
  <c r="P2569" i="1"/>
  <c r="O2569" i="1"/>
  <c r="N2569" i="1"/>
  <c r="M2569" i="1"/>
  <c r="L2569" i="1"/>
  <c r="K2569" i="1"/>
  <c r="J2569" i="1"/>
  <c r="AJ2568" i="1"/>
  <c r="AI2568" i="1" s="1"/>
  <c r="AH2568" i="1"/>
  <c r="AG2568" i="1"/>
  <c r="AC2568" i="1"/>
  <c r="X2568" i="1"/>
  <c r="Y2568" i="1" s="1"/>
  <c r="U2568" i="1"/>
  <c r="S2568" i="1"/>
  <c r="R2568" i="1"/>
  <c r="Q2568" i="1"/>
  <c r="P2568" i="1"/>
  <c r="O2568" i="1"/>
  <c r="N2568" i="1"/>
  <c r="M2568" i="1"/>
  <c r="L2568" i="1"/>
  <c r="K2568" i="1"/>
  <c r="J2568" i="1"/>
  <c r="AJ2567" i="1"/>
  <c r="AI2567" i="1" s="1"/>
  <c r="AH2567" i="1" s="1"/>
  <c r="AG2567" i="1"/>
  <c r="AC2567" i="1"/>
  <c r="Z2567" i="1"/>
  <c r="AD2567" i="1" s="1"/>
  <c r="AE2567" i="1" s="1"/>
  <c r="AF2567" i="1" s="1"/>
  <c r="X2567" i="1"/>
  <c r="Y2567" i="1" s="1"/>
  <c r="U2567" i="1"/>
  <c r="S2567" i="1"/>
  <c r="R2567" i="1"/>
  <c r="Q2567" i="1"/>
  <c r="P2567" i="1"/>
  <c r="O2567" i="1"/>
  <c r="N2567" i="1"/>
  <c r="M2567" i="1"/>
  <c r="L2567" i="1"/>
  <c r="K2567" i="1"/>
  <c r="J2567" i="1"/>
  <c r="AJ2566" i="1"/>
  <c r="AI2566" i="1" s="1"/>
  <c r="Z2566" i="1" s="1"/>
  <c r="AG2566" i="1"/>
  <c r="AD2566" i="1"/>
  <c r="AC2566" i="1"/>
  <c r="X2566" i="1"/>
  <c r="Y2566" i="1" s="1"/>
  <c r="U2566" i="1"/>
  <c r="S2566" i="1"/>
  <c r="R2566" i="1"/>
  <c r="Q2566" i="1"/>
  <c r="P2566" i="1"/>
  <c r="O2566" i="1"/>
  <c r="N2566" i="1"/>
  <c r="M2566" i="1"/>
  <c r="L2566" i="1"/>
  <c r="K2566" i="1"/>
  <c r="J2566" i="1"/>
  <c r="AJ2565" i="1"/>
  <c r="AI2565" i="1" s="1"/>
  <c r="AH2565" i="1" s="1"/>
  <c r="AG2565" i="1"/>
  <c r="AF2565" i="1"/>
  <c r="AC2565" i="1"/>
  <c r="X2565" i="1"/>
  <c r="Y2565" i="1" s="1"/>
  <c r="Z2565" i="1" s="1"/>
  <c r="AD2565" i="1" s="1"/>
  <c r="AE2565" i="1" s="1"/>
  <c r="U2565" i="1"/>
  <c r="S2565" i="1"/>
  <c r="R2565" i="1"/>
  <c r="Q2565" i="1"/>
  <c r="P2565" i="1"/>
  <c r="O2565" i="1"/>
  <c r="N2565" i="1"/>
  <c r="M2565" i="1"/>
  <c r="L2565" i="1"/>
  <c r="K2565" i="1"/>
  <c r="J2565" i="1"/>
  <c r="AJ2564" i="1"/>
  <c r="AI2564" i="1" s="1"/>
  <c r="AH2564" i="1"/>
  <c r="AG2564" i="1"/>
  <c r="AC2564" i="1"/>
  <c r="X2564" i="1"/>
  <c r="Y2564" i="1" s="1"/>
  <c r="U2564" i="1"/>
  <c r="S2564" i="1"/>
  <c r="R2564" i="1"/>
  <c r="Q2564" i="1"/>
  <c r="P2564" i="1"/>
  <c r="O2564" i="1"/>
  <c r="N2564" i="1"/>
  <c r="M2564" i="1"/>
  <c r="L2564" i="1"/>
  <c r="K2564" i="1"/>
  <c r="J2564" i="1"/>
  <c r="AJ2563" i="1"/>
  <c r="AI2563" i="1" s="1"/>
  <c r="AH2563" i="1" s="1"/>
  <c r="AG2563" i="1"/>
  <c r="AC2563" i="1"/>
  <c r="Z2563" i="1"/>
  <c r="AD2563" i="1" s="1"/>
  <c r="AE2563" i="1" s="1"/>
  <c r="AF2563" i="1" s="1"/>
  <c r="X2563" i="1"/>
  <c r="Y2563" i="1" s="1"/>
  <c r="U2563" i="1"/>
  <c r="S2563" i="1"/>
  <c r="R2563" i="1"/>
  <c r="Q2563" i="1"/>
  <c r="P2563" i="1"/>
  <c r="O2563" i="1"/>
  <c r="N2563" i="1"/>
  <c r="M2563" i="1"/>
  <c r="L2563" i="1"/>
  <c r="K2563" i="1"/>
  <c r="J2563" i="1"/>
  <c r="AJ2562" i="1"/>
  <c r="AI2562" i="1" s="1"/>
  <c r="Z2562" i="1" s="1"/>
  <c r="AG2562" i="1"/>
  <c r="AD2562" i="1"/>
  <c r="AC2562" i="1"/>
  <c r="X2562" i="1"/>
  <c r="Y2562" i="1" s="1"/>
  <c r="U2562" i="1"/>
  <c r="S2562" i="1"/>
  <c r="R2562" i="1"/>
  <c r="Q2562" i="1"/>
  <c r="P2562" i="1"/>
  <c r="O2562" i="1"/>
  <c r="N2562" i="1"/>
  <c r="M2562" i="1"/>
  <c r="L2562" i="1"/>
  <c r="K2562" i="1"/>
  <c r="J2562" i="1"/>
  <c r="AJ2561" i="1"/>
  <c r="AI2561" i="1" s="1"/>
  <c r="AH2561" i="1" s="1"/>
  <c r="AG2561" i="1"/>
  <c r="AF2561" i="1"/>
  <c r="AC2561" i="1"/>
  <c r="X2561" i="1"/>
  <c r="Y2561" i="1" s="1"/>
  <c r="Z2561" i="1" s="1"/>
  <c r="AD2561" i="1" s="1"/>
  <c r="AE2561" i="1" s="1"/>
  <c r="U2561" i="1"/>
  <c r="S2561" i="1"/>
  <c r="R2561" i="1"/>
  <c r="Q2561" i="1"/>
  <c r="P2561" i="1"/>
  <c r="O2561" i="1"/>
  <c r="N2561" i="1"/>
  <c r="M2561" i="1"/>
  <c r="L2561" i="1"/>
  <c r="K2561" i="1"/>
  <c r="J2561" i="1"/>
  <c r="AJ2560" i="1"/>
  <c r="AI2560" i="1" s="1"/>
  <c r="AH2560" i="1"/>
  <c r="AG2560" i="1"/>
  <c r="AC2560" i="1"/>
  <c r="X2560" i="1"/>
  <c r="Y2560" i="1" s="1"/>
  <c r="U2560" i="1"/>
  <c r="S2560" i="1"/>
  <c r="R2560" i="1"/>
  <c r="Q2560" i="1"/>
  <c r="P2560" i="1"/>
  <c r="O2560" i="1"/>
  <c r="N2560" i="1"/>
  <c r="M2560" i="1"/>
  <c r="L2560" i="1"/>
  <c r="K2560" i="1"/>
  <c r="J2560" i="1"/>
  <c r="AJ2559" i="1"/>
  <c r="AI2559" i="1" s="1"/>
  <c r="AH2559" i="1" s="1"/>
  <c r="AG2559" i="1"/>
  <c r="AC2559" i="1"/>
  <c r="Z2559" i="1"/>
  <c r="AD2559" i="1" s="1"/>
  <c r="AE2559" i="1" s="1"/>
  <c r="AF2559" i="1" s="1"/>
  <c r="X2559" i="1"/>
  <c r="Y2559" i="1" s="1"/>
  <c r="U2559" i="1"/>
  <c r="S2559" i="1"/>
  <c r="R2559" i="1"/>
  <c r="Q2559" i="1"/>
  <c r="P2559" i="1"/>
  <c r="O2559" i="1"/>
  <c r="N2559" i="1"/>
  <c r="M2559" i="1"/>
  <c r="L2559" i="1"/>
  <c r="K2559" i="1"/>
  <c r="J2559" i="1"/>
  <c r="AJ2558" i="1"/>
  <c r="AI2558" i="1" s="1"/>
  <c r="Z2558" i="1" s="1"/>
  <c r="AG2558" i="1"/>
  <c r="AD2558" i="1"/>
  <c r="AC2558" i="1"/>
  <c r="X2558" i="1"/>
  <c r="Y2558" i="1" s="1"/>
  <c r="U2558" i="1"/>
  <c r="S2558" i="1"/>
  <c r="R2558" i="1"/>
  <c r="Q2558" i="1"/>
  <c r="P2558" i="1"/>
  <c r="O2558" i="1"/>
  <c r="N2558" i="1"/>
  <c r="M2558" i="1"/>
  <c r="L2558" i="1"/>
  <c r="K2558" i="1"/>
  <c r="J2558" i="1"/>
  <c r="AJ2557" i="1"/>
  <c r="AI2557" i="1" s="1"/>
  <c r="AH2557" i="1" s="1"/>
  <c r="AG2557" i="1"/>
  <c r="AF2557" i="1"/>
  <c r="AC2557" i="1"/>
  <c r="X2557" i="1"/>
  <c r="Y2557" i="1" s="1"/>
  <c r="Z2557" i="1" s="1"/>
  <c r="AD2557" i="1" s="1"/>
  <c r="AE2557" i="1" s="1"/>
  <c r="U2557" i="1"/>
  <c r="S2557" i="1"/>
  <c r="R2557" i="1"/>
  <c r="Q2557" i="1"/>
  <c r="P2557" i="1"/>
  <c r="O2557" i="1"/>
  <c r="N2557" i="1"/>
  <c r="M2557" i="1"/>
  <c r="L2557" i="1"/>
  <c r="K2557" i="1"/>
  <c r="J2557" i="1"/>
  <c r="AJ2556" i="1"/>
  <c r="AI2556" i="1" s="1"/>
  <c r="AH2556" i="1"/>
  <c r="AG2556" i="1"/>
  <c r="AC2556" i="1"/>
  <c r="X2556" i="1"/>
  <c r="Y2556" i="1" s="1"/>
  <c r="U2556" i="1"/>
  <c r="S2556" i="1"/>
  <c r="R2556" i="1"/>
  <c r="Q2556" i="1"/>
  <c r="P2556" i="1"/>
  <c r="O2556" i="1"/>
  <c r="N2556" i="1"/>
  <c r="M2556" i="1"/>
  <c r="L2556" i="1"/>
  <c r="K2556" i="1"/>
  <c r="J2556" i="1"/>
  <c r="AJ2555" i="1"/>
  <c r="AI2555" i="1" s="1"/>
  <c r="AH2555" i="1" s="1"/>
  <c r="AG2555" i="1"/>
  <c r="AC2555" i="1"/>
  <c r="Z2555" i="1"/>
  <c r="AD2555" i="1" s="1"/>
  <c r="AE2555" i="1" s="1"/>
  <c r="AF2555" i="1" s="1"/>
  <c r="X2555" i="1"/>
  <c r="Y2555" i="1" s="1"/>
  <c r="W2555" i="1"/>
  <c r="U2555" i="1"/>
  <c r="S2555" i="1"/>
  <c r="R2555" i="1"/>
  <c r="Q2555" i="1"/>
  <c r="P2555" i="1"/>
  <c r="O2555" i="1"/>
  <c r="N2555" i="1"/>
  <c r="M2555" i="1"/>
  <c r="L2555" i="1"/>
  <c r="K2555" i="1"/>
  <c r="J2555" i="1"/>
  <c r="AJ2554" i="1"/>
  <c r="AI2554" i="1"/>
  <c r="AG2554" i="1"/>
  <c r="AH2554" i="1" s="1"/>
  <c r="AC2554" i="1"/>
  <c r="Y2554" i="1"/>
  <c r="X2554" i="1"/>
  <c r="U2554" i="1"/>
  <c r="S2554" i="1"/>
  <c r="R2554" i="1"/>
  <c r="Q2554" i="1"/>
  <c r="P2554" i="1"/>
  <c r="O2554" i="1"/>
  <c r="N2554" i="1"/>
  <c r="M2554" i="1"/>
  <c r="L2554" i="1"/>
  <c r="K2554" i="1"/>
  <c r="J2554" i="1"/>
  <c r="AJ2553" i="1"/>
  <c r="AI2553" i="1"/>
  <c r="Z2553" i="1" s="1"/>
  <c r="AD2553" i="1" s="1"/>
  <c r="AG2553" i="1"/>
  <c r="AH2553" i="1" s="1"/>
  <c r="AC2553" i="1"/>
  <c r="Y2553" i="1"/>
  <c r="X2553" i="1"/>
  <c r="W2553" i="1"/>
  <c r="U2553" i="1"/>
  <c r="S2553" i="1"/>
  <c r="R2553" i="1"/>
  <c r="Q2553" i="1"/>
  <c r="P2553" i="1"/>
  <c r="O2553" i="1"/>
  <c r="N2553" i="1"/>
  <c r="M2553" i="1"/>
  <c r="L2553" i="1"/>
  <c r="K2553" i="1"/>
  <c r="J2553" i="1"/>
  <c r="AJ2552" i="1"/>
  <c r="AI2552" i="1" s="1"/>
  <c r="AH2552" i="1" s="1"/>
  <c r="AG2552" i="1"/>
  <c r="AF2552" i="1"/>
  <c r="AC2552" i="1"/>
  <c r="X2552" i="1"/>
  <c r="Y2552" i="1" s="1"/>
  <c r="Z2552" i="1" s="1"/>
  <c r="AD2552" i="1" s="1"/>
  <c r="AE2552" i="1" s="1"/>
  <c r="W2552" i="1"/>
  <c r="U2552" i="1"/>
  <c r="S2552" i="1"/>
  <c r="R2552" i="1"/>
  <c r="Q2552" i="1"/>
  <c r="P2552" i="1"/>
  <c r="O2552" i="1"/>
  <c r="N2552" i="1"/>
  <c r="M2552" i="1"/>
  <c r="L2552" i="1"/>
  <c r="K2552" i="1"/>
  <c r="J2552" i="1"/>
  <c r="AJ2551" i="1"/>
  <c r="AI2551" i="1"/>
  <c r="AG2551" i="1"/>
  <c r="AC2551" i="1"/>
  <c r="Y2551" i="1"/>
  <c r="X2551" i="1"/>
  <c r="U2551" i="1"/>
  <c r="S2551" i="1"/>
  <c r="R2551" i="1"/>
  <c r="Q2551" i="1"/>
  <c r="P2551" i="1"/>
  <c r="O2551" i="1"/>
  <c r="N2551" i="1"/>
  <c r="M2551" i="1"/>
  <c r="L2551" i="1"/>
  <c r="K2551" i="1"/>
  <c r="J2551" i="1"/>
  <c r="AJ2550" i="1"/>
  <c r="AI2550" i="1"/>
  <c r="Z2550" i="1" s="1"/>
  <c r="AD2550" i="1" s="1"/>
  <c r="AG2550" i="1"/>
  <c r="AH2550" i="1" s="1"/>
  <c r="AC2550" i="1"/>
  <c r="AE2550" i="1" s="1"/>
  <c r="AF2550" i="1" s="1"/>
  <c r="Y2550" i="1"/>
  <c r="X2550" i="1"/>
  <c r="U2550" i="1"/>
  <c r="S2550" i="1"/>
  <c r="R2550" i="1"/>
  <c r="Q2550" i="1"/>
  <c r="P2550" i="1"/>
  <c r="O2550" i="1"/>
  <c r="N2550" i="1"/>
  <c r="M2550" i="1"/>
  <c r="L2550" i="1"/>
  <c r="K2550" i="1"/>
  <c r="J2550" i="1"/>
  <c r="AJ2549" i="1"/>
  <c r="AI2549" i="1"/>
  <c r="AG2549" i="1"/>
  <c r="AC2549" i="1"/>
  <c r="Y2549" i="1"/>
  <c r="X2549" i="1"/>
  <c r="U2549" i="1"/>
  <c r="S2549" i="1"/>
  <c r="R2549" i="1"/>
  <c r="Q2549" i="1"/>
  <c r="P2549" i="1"/>
  <c r="O2549" i="1"/>
  <c r="N2549" i="1"/>
  <c r="M2549" i="1"/>
  <c r="L2549" i="1"/>
  <c r="K2549" i="1"/>
  <c r="J2549" i="1"/>
  <c r="AJ2548" i="1"/>
  <c r="AI2548" i="1"/>
  <c r="Z2548" i="1" s="1"/>
  <c r="AD2548" i="1" s="1"/>
  <c r="AG2548" i="1"/>
  <c r="AH2548" i="1" s="1"/>
  <c r="AC2548" i="1"/>
  <c r="AE2548" i="1" s="1"/>
  <c r="AF2548" i="1" s="1"/>
  <c r="Y2548" i="1"/>
  <c r="X2548" i="1"/>
  <c r="U2548" i="1"/>
  <c r="S2548" i="1"/>
  <c r="R2548" i="1"/>
  <c r="Q2548" i="1"/>
  <c r="P2548" i="1"/>
  <c r="O2548" i="1"/>
  <c r="N2548" i="1"/>
  <c r="M2548" i="1"/>
  <c r="L2548" i="1"/>
  <c r="K2548" i="1"/>
  <c r="J2548" i="1"/>
  <c r="AJ2547" i="1"/>
  <c r="AI2547" i="1"/>
  <c r="AG2547" i="1"/>
  <c r="AH2547" i="1" s="1"/>
  <c r="AC2547" i="1"/>
  <c r="Y2547" i="1"/>
  <c r="X2547" i="1"/>
  <c r="U2547" i="1"/>
  <c r="S2547" i="1"/>
  <c r="R2547" i="1"/>
  <c r="Q2547" i="1"/>
  <c r="P2547" i="1"/>
  <c r="O2547" i="1"/>
  <c r="N2547" i="1"/>
  <c r="M2547" i="1"/>
  <c r="L2547" i="1"/>
  <c r="K2547" i="1"/>
  <c r="J2547" i="1"/>
  <c r="AJ2546" i="1"/>
  <c r="AI2546" i="1"/>
  <c r="Z2546" i="1" s="1"/>
  <c r="AD2546" i="1" s="1"/>
  <c r="AG2546" i="1"/>
  <c r="AH2546" i="1" s="1"/>
  <c r="AC2546" i="1"/>
  <c r="Y2546" i="1"/>
  <c r="X2546" i="1"/>
  <c r="U2546" i="1"/>
  <c r="S2546" i="1"/>
  <c r="R2546" i="1"/>
  <c r="Q2546" i="1"/>
  <c r="P2546" i="1"/>
  <c r="O2546" i="1"/>
  <c r="N2546" i="1"/>
  <c r="M2546" i="1"/>
  <c r="L2546" i="1"/>
  <c r="K2546" i="1"/>
  <c r="J2546" i="1"/>
  <c r="AJ2545" i="1"/>
  <c r="AI2545" i="1"/>
  <c r="AG2545" i="1"/>
  <c r="AH2545" i="1" s="1"/>
  <c r="AC2545" i="1"/>
  <c r="Y2545" i="1"/>
  <c r="X2545" i="1"/>
  <c r="U2545" i="1"/>
  <c r="S2545" i="1"/>
  <c r="R2545" i="1"/>
  <c r="Q2545" i="1"/>
  <c r="P2545" i="1"/>
  <c r="O2545" i="1"/>
  <c r="N2545" i="1"/>
  <c r="M2545" i="1"/>
  <c r="L2545" i="1"/>
  <c r="K2545" i="1"/>
  <c r="J2545" i="1"/>
  <c r="AJ2544" i="1"/>
  <c r="AI2544" i="1"/>
  <c r="Z2544" i="1" s="1"/>
  <c r="AD2544" i="1" s="1"/>
  <c r="AG2544" i="1"/>
  <c r="AH2544" i="1" s="1"/>
  <c r="AC2544" i="1"/>
  <c r="Y2544" i="1"/>
  <c r="X2544" i="1"/>
  <c r="W2544" i="1"/>
  <c r="U2544" i="1"/>
  <c r="S2544" i="1"/>
  <c r="R2544" i="1"/>
  <c r="Q2544" i="1"/>
  <c r="P2544" i="1"/>
  <c r="O2544" i="1"/>
  <c r="N2544" i="1"/>
  <c r="M2544" i="1"/>
  <c r="L2544" i="1"/>
  <c r="K2544" i="1"/>
  <c r="J2544" i="1"/>
  <c r="AJ2543" i="1"/>
  <c r="AI2543" i="1" s="1"/>
  <c r="AH2543" i="1" s="1"/>
  <c r="AG2543" i="1"/>
  <c r="AC2543" i="1"/>
  <c r="Z2543" i="1"/>
  <c r="AD2543" i="1" s="1"/>
  <c r="AE2543" i="1" s="1"/>
  <c r="AF2543" i="1" s="1"/>
  <c r="X2543" i="1"/>
  <c r="Y2543" i="1" s="1"/>
  <c r="U2543" i="1"/>
  <c r="S2543" i="1"/>
  <c r="R2543" i="1"/>
  <c r="Q2543" i="1"/>
  <c r="P2543" i="1"/>
  <c r="O2543" i="1"/>
  <c r="N2543" i="1"/>
  <c r="M2543" i="1"/>
  <c r="L2543" i="1"/>
  <c r="K2543" i="1"/>
  <c r="J2543" i="1"/>
  <c r="AJ2542" i="1"/>
  <c r="AI2542" i="1" s="1"/>
  <c r="AH2542" i="1"/>
  <c r="AG2542" i="1"/>
  <c r="AC2542" i="1"/>
  <c r="X2542" i="1"/>
  <c r="Y2542" i="1" s="1"/>
  <c r="U2542" i="1"/>
  <c r="S2542" i="1"/>
  <c r="R2542" i="1"/>
  <c r="Q2542" i="1"/>
  <c r="P2542" i="1"/>
  <c r="O2542" i="1"/>
  <c r="N2542" i="1"/>
  <c r="M2542" i="1"/>
  <c r="L2542" i="1"/>
  <c r="K2542" i="1"/>
  <c r="J2542" i="1"/>
  <c r="AJ2541" i="1"/>
  <c r="AI2541" i="1" s="1"/>
  <c r="AH2541" i="1" s="1"/>
  <c r="AG2541" i="1"/>
  <c r="AC2541" i="1"/>
  <c r="X2541" i="1"/>
  <c r="Y2541" i="1" s="1"/>
  <c r="Z2541" i="1" s="1"/>
  <c r="AD2541" i="1" s="1"/>
  <c r="AE2541" i="1" s="1"/>
  <c r="AF2541" i="1" s="1"/>
  <c r="W2541" i="1"/>
  <c r="U2541" i="1"/>
  <c r="S2541" i="1"/>
  <c r="R2541" i="1"/>
  <c r="Q2541" i="1"/>
  <c r="P2541" i="1"/>
  <c r="O2541" i="1"/>
  <c r="N2541" i="1"/>
  <c r="M2541" i="1"/>
  <c r="L2541" i="1"/>
  <c r="K2541" i="1"/>
  <c r="J2541" i="1"/>
  <c r="AJ2540" i="1"/>
  <c r="AI2540" i="1"/>
  <c r="AG2540" i="1"/>
  <c r="AH2540" i="1" s="1"/>
  <c r="AC2540" i="1"/>
  <c r="Y2540" i="1"/>
  <c r="X2540" i="1"/>
  <c r="W2540" i="1"/>
  <c r="U2540" i="1"/>
  <c r="S2540" i="1"/>
  <c r="R2540" i="1"/>
  <c r="Q2540" i="1"/>
  <c r="P2540" i="1"/>
  <c r="O2540" i="1"/>
  <c r="N2540" i="1"/>
  <c r="M2540" i="1"/>
  <c r="L2540" i="1"/>
  <c r="K2540" i="1"/>
  <c r="J2540" i="1"/>
  <c r="AJ2539" i="1"/>
  <c r="AI2539" i="1" s="1"/>
  <c r="AG2539" i="1"/>
  <c r="AC2539" i="1"/>
  <c r="X2539" i="1"/>
  <c r="Y2539" i="1" s="1"/>
  <c r="U2539" i="1"/>
  <c r="S2539" i="1"/>
  <c r="R2539" i="1"/>
  <c r="Q2539" i="1"/>
  <c r="P2539" i="1"/>
  <c r="O2539" i="1"/>
  <c r="N2539" i="1"/>
  <c r="M2539" i="1"/>
  <c r="L2539" i="1"/>
  <c r="K2539" i="1"/>
  <c r="J2539" i="1"/>
  <c r="AJ2538" i="1"/>
  <c r="AI2538" i="1" s="1"/>
  <c r="AH2538" i="1" s="1"/>
  <c r="AG2538" i="1"/>
  <c r="AC2538" i="1"/>
  <c r="Z2538" i="1"/>
  <c r="AD2538" i="1" s="1"/>
  <c r="AE2538" i="1" s="1"/>
  <c r="AF2538" i="1" s="1"/>
  <c r="X2538" i="1"/>
  <c r="Y2538" i="1" s="1"/>
  <c r="U2538" i="1"/>
  <c r="S2538" i="1"/>
  <c r="R2538" i="1"/>
  <c r="Q2538" i="1"/>
  <c r="P2538" i="1"/>
  <c r="O2538" i="1"/>
  <c r="N2538" i="1"/>
  <c r="M2538" i="1"/>
  <c r="L2538" i="1"/>
  <c r="K2538" i="1"/>
  <c r="J2538" i="1"/>
  <c r="AJ2537" i="1"/>
  <c r="AI2537" i="1" s="1"/>
  <c r="AH2537" i="1"/>
  <c r="AG2537" i="1"/>
  <c r="AC2537" i="1"/>
  <c r="X2537" i="1"/>
  <c r="Y2537" i="1" s="1"/>
  <c r="U2537" i="1"/>
  <c r="S2537" i="1"/>
  <c r="R2537" i="1"/>
  <c r="Q2537" i="1"/>
  <c r="P2537" i="1"/>
  <c r="O2537" i="1"/>
  <c r="N2537" i="1"/>
  <c r="M2537" i="1"/>
  <c r="L2537" i="1"/>
  <c r="K2537" i="1"/>
  <c r="J2537" i="1"/>
  <c r="AJ2536" i="1"/>
  <c r="AI2536" i="1" s="1"/>
  <c r="AH2536" i="1" s="1"/>
  <c r="AG2536" i="1"/>
  <c r="AC2536" i="1"/>
  <c r="X2536" i="1"/>
  <c r="Y2536" i="1" s="1"/>
  <c r="Z2536" i="1" s="1"/>
  <c r="AD2536" i="1" s="1"/>
  <c r="AE2536" i="1" s="1"/>
  <c r="AF2536" i="1" s="1"/>
  <c r="U2536" i="1"/>
  <c r="S2536" i="1"/>
  <c r="R2536" i="1"/>
  <c r="Q2536" i="1"/>
  <c r="P2536" i="1"/>
  <c r="O2536" i="1"/>
  <c r="N2536" i="1"/>
  <c r="M2536" i="1"/>
  <c r="L2536" i="1"/>
  <c r="K2536" i="1"/>
  <c r="J2536" i="1"/>
  <c r="AJ2535" i="1"/>
  <c r="AI2535" i="1" s="1"/>
  <c r="AG2535" i="1"/>
  <c r="AC2535" i="1"/>
  <c r="X2535" i="1"/>
  <c r="Y2535" i="1" s="1"/>
  <c r="U2535" i="1"/>
  <c r="S2535" i="1"/>
  <c r="R2535" i="1"/>
  <c r="Q2535" i="1"/>
  <c r="P2535" i="1"/>
  <c r="O2535" i="1"/>
  <c r="N2535" i="1"/>
  <c r="M2535" i="1"/>
  <c r="L2535" i="1"/>
  <c r="K2535" i="1"/>
  <c r="J2535" i="1"/>
  <c r="AJ2534" i="1"/>
  <c r="AI2534" i="1" s="1"/>
  <c r="AH2534" i="1" s="1"/>
  <c r="AG2534" i="1"/>
  <c r="AC2534" i="1"/>
  <c r="Z2534" i="1"/>
  <c r="AD2534" i="1" s="1"/>
  <c r="AE2534" i="1" s="1"/>
  <c r="AF2534" i="1" s="1"/>
  <c r="X2534" i="1"/>
  <c r="Y2534" i="1" s="1"/>
  <c r="U2534" i="1"/>
  <c r="S2534" i="1"/>
  <c r="R2534" i="1"/>
  <c r="Q2534" i="1"/>
  <c r="P2534" i="1"/>
  <c r="O2534" i="1"/>
  <c r="N2534" i="1"/>
  <c r="M2534" i="1"/>
  <c r="L2534" i="1"/>
  <c r="K2534" i="1"/>
  <c r="J2534" i="1"/>
  <c r="AJ2533" i="1"/>
  <c r="AI2533" i="1" s="1"/>
  <c r="AH2533" i="1"/>
  <c r="AG2533" i="1"/>
  <c r="AC2533" i="1"/>
  <c r="X2533" i="1"/>
  <c r="Y2533" i="1" s="1"/>
  <c r="U2533" i="1"/>
  <c r="S2533" i="1"/>
  <c r="R2533" i="1"/>
  <c r="Q2533" i="1"/>
  <c r="P2533" i="1"/>
  <c r="O2533" i="1"/>
  <c r="N2533" i="1"/>
  <c r="M2533" i="1"/>
  <c r="L2533" i="1"/>
  <c r="K2533" i="1"/>
  <c r="J2533" i="1"/>
  <c r="AJ2532" i="1"/>
  <c r="AI2532" i="1" s="1"/>
  <c r="AH2532" i="1" s="1"/>
  <c r="AG2532" i="1"/>
  <c r="AC2532" i="1"/>
  <c r="X2532" i="1"/>
  <c r="Y2532" i="1" s="1"/>
  <c r="Z2532" i="1" s="1"/>
  <c r="AD2532" i="1" s="1"/>
  <c r="AE2532" i="1" s="1"/>
  <c r="AF2532" i="1" s="1"/>
  <c r="U2532" i="1"/>
  <c r="S2532" i="1"/>
  <c r="R2532" i="1"/>
  <c r="Q2532" i="1"/>
  <c r="P2532" i="1"/>
  <c r="O2532" i="1"/>
  <c r="N2532" i="1"/>
  <c r="M2532" i="1"/>
  <c r="L2532" i="1"/>
  <c r="K2532" i="1"/>
  <c r="J2532" i="1"/>
  <c r="AJ2531" i="1"/>
  <c r="AI2531" i="1" s="1"/>
  <c r="AG2531" i="1"/>
  <c r="AC2531" i="1"/>
  <c r="X2531" i="1"/>
  <c r="Y2531" i="1" s="1"/>
  <c r="U2531" i="1"/>
  <c r="S2531" i="1"/>
  <c r="R2531" i="1"/>
  <c r="Q2531" i="1"/>
  <c r="P2531" i="1"/>
  <c r="O2531" i="1"/>
  <c r="N2531" i="1"/>
  <c r="M2531" i="1"/>
  <c r="L2531" i="1"/>
  <c r="K2531" i="1"/>
  <c r="J2531" i="1"/>
  <c r="AJ2530" i="1"/>
  <c r="AI2530" i="1" s="1"/>
  <c r="AH2530" i="1" s="1"/>
  <c r="AG2530" i="1"/>
  <c r="AC2530" i="1"/>
  <c r="Z2530" i="1"/>
  <c r="AD2530" i="1" s="1"/>
  <c r="AE2530" i="1" s="1"/>
  <c r="AF2530" i="1" s="1"/>
  <c r="X2530" i="1"/>
  <c r="Y2530" i="1" s="1"/>
  <c r="W2530" i="1"/>
  <c r="U2530" i="1"/>
  <c r="S2530" i="1"/>
  <c r="R2530" i="1"/>
  <c r="Q2530" i="1"/>
  <c r="P2530" i="1"/>
  <c r="O2530" i="1"/>
  <c r="N2530" i="1"/>
  <c r="M2530" i="1"/>
  <c r="L2530" i="1"/>
  <c r="K2530" i="1"/>
  <c r="J2530" i="1"/>
  <c r="AJ2529" i="1"/>
  <c r="AI2529" i="1"/>
  <c r="AG2529" i="1"/>
  <c r="AC2529" i="1"/>
  <c r="Y2529" i="1"/>
  <c r="X2529" i="1"/>
  <c r="W2529" i="1"/>
  <c r="U2529" i="1"/>
  <c r="S2529" i="1"/>
  <c r="R2529" i="1"/>
  <c r="Q2529" i="1"/>
  <c r="P2529" i="1"/>
  <c r="O2529" i="1"/>
  <c r="N2529" i="1"/>
  <c r="M2529" i="1"/>
  <c r="L2529" i="1"/>
  <c r="K2529" i="1"/>
  <c r="J2529" i="1"/>
  <c r="AJ2528" i="1"/>
  <c r="AI2528" i="1" s="1"/>
  <c r="AH2528" i="1"/>
  <c r="AG2528" i="1"/>
  <c r="AC2528" i="1"/>
  <c r="X2528" i="1"/>
  <c r="Y2528" i="1" s="1"/>
  <c r="U2528" i="1"/>
  <c r="S2528" i="1"/>
  <c r="R2528" i="1"/>
  <c r="Q2528" i="1"/>
  <c r="P2528" i="1"/>
  <c r="O2528" i="1"/>
  <c r="N2528" i="1"/>
  <c r="M2528" i="1"/>
  <c r="L2528" i="1"/>
  <c r="K2528" i="1"/>
  <c r="J2528" i="1"/>
  <c r="AJ2527" i="1"/>
  <c r="AI2527" i="1" s="1"/>
  <c r="AH2527" i="1" s="1"/>
  <c r="AG2527" i="1"/>
  <c r="AC2527" i="1"/>
  <c r="X2527" i="1"/>
  <c r="Y2527" i="1" s="1"/>
  <c r="Z2527" i="1" s="1"/>
  <c r="AD2527" i="1" s="1"/>
  <c r="AE2527" i="1" s="1"/>
  <c r="AF2527" i="1" s="1"/>
  <c r="U2527" i="1"/>
  <c r="S2527" i="1"/>
  <c r="R2527" i="1"/>
  <c r="Q2527" i="1"/>
  <c r="P2527" i="1"/>
  <c r="O2527" i="1"/>
  <c r="N2527" i="1"/>
  <c r="M2527" i="1"/>
  <c r="L2527" i="1"/>
  <c r="K2527" i="1"/>
  <c r="J2527" i="1"/>
  <c r="AJ2526" i="1"/>
  <c r="AI2526" i="1" s="1"/>
  <c r="AG2526" i="1"/>
  <c r="AC2526" i="1"/>
  <c r="X2526" i="1"/>
  <c r="Y2526" i="1" s="1"/>
  <c r="U2526" i="1"/>
  <c r="S2526" i="1"/>
  <c r="R2526" i="1"/>
  <c r="Q2526" i="1"/>
  <c r="P2526" i="1"/>
  <c r="O2526" i="1"/>
  <c r="N2526" i="1"/>
  <c r="M2526" i="1"/>
  <c r="L2526" i="1"/>
  <c r="K2526" i="1"/>
  <c r="J2526" i="1"/>
  <c r="AJ2525" i="1"/>
  <c r="AI2525" i="1" s="1"/>
  <c r="AH2525" i="1" s="1"/>
  <c r="AG2525" i="1"/>
  <c r="AC2525" i="1"/>
  <c r="Z2525" i="1"/>
  <c r="AD2525" i="1" s="1"/>
  <c r="AE2525" i="1" s="1"/>
  <c r="AF2525" i="1" s="1"/>
  <c r="X2525" i="1"/>
  <c r="Y2525" i="1" s="1"/>
  <c r="U2525" i="1"/>
  <c r="S2525" i="1"/>
  <c r="R2525" i="1"/>
  <c r="Q2525" i="1"/>
  <c r="P2525" i="1"/>
  <c r="O2525" i="1"/>
  <c r="N2525" i="1"/>
  <c r="M2525" i="1"/>
  <c r="L2525" i="1"/>
  <c r="K2525" i="1"/>
  <c r="J2525" i="1"/>
  <c r="AJ2524" i="1"/>
  <c r="AI2524" i="1" s="1"/>
  <c r="AH2524" i="1"/>
  <c r="AG2524" i="1"/>
  <c r="AC2524" i="1"/>
  <c r="X2524" i="1"/>
  <c r="Y2524" i="1" s="1"/>
  <c r="U2524" i="1"/>
  <c r="S2524" i="1"/>
  <c r="R2524" i="1"/>
  <c r="Q2524" i="1"/>
  <c r="P2524" i="1"/>
  <c r="O2524" i="1"/>
  <c r="N2524" i="1"/>
  <c r="M2524" i="1"/>
  <c r="L2524" i="1"/>
  <c r="K2524" i="1"/>
  <c r="J2524" i="1"/>
  <c r="AJ2523" i="1"/>
  <c r="AI2523" i="1" s="1"/>
  <c r="AH2523" i="1" s="1"/>
  <c r="AG2523" i="1"/>
  <c r="AC2523" i="1"/>
  <c r="X2523" i="1"/>
  <c r="Y2523" i="1" s="1"/>
  <c r="Z2523" i="1" s="1"/>
  <c r="AD2523" i="1" s="1"/>
  <c r="AE2523" i="1" s="1"/>
  <c r="AF2523" i="1" s="1"/>
  <c r="U2523" i="1"/>
  <c r="S2523" i="1"/>
  <c r="R2523" i="1"/>
  <c r="Q2523" i="1"/>
  <c r="P2523" i="1"/>
  <c r="O2523" i="1"/>
  <c r="N2523" i="1"/>
  <c r="M2523" i="1"/>
  <c r="L2523" i="1"/>
  <c r="K2523" i="1"/>
  <c r="J2523" i="1"/>
  <c r="AJ2522" i="1"/>
  <c r="AI2522" i="1" s="1"/>
  <c r="AG2522" i="1"/>
  <c r="AC2522" i="1"/>
  <c r="X2522" i="1"/>
  <c r="Y2522" i="1" s="1"/>
  <c r="U2522" i="1"/>
  <c r="S2522" i="1"/>
  <c r="R2522" i="1"/>
  <c r="Q2522" i="1"/>
  <c r="P2522" i="1"/>
  <c r="O2522" i="1"/>
  <c r="N2522" i="1"/>
  <c r="M2522" i="1"/>
  <c r="L2522" i="1"/>
  <c r="K2522" i="1"/>
  <c r="J2522" i="1"/>
  <c r="AJ2521" i="1"/>
  <c r="AI2521" i="1" s="1"/>
  <c r="AH2521" i="1" s="1"/>
  <c r="AG2521" i="1"/>
  <c r="AC2521" i="1"/>
  <c r="Z2521" i="1"/>
  <c r="AD2521" i="1" s="1"/>
  <c r="AE2521" i="1" s="1"/>
  <c r="AF2521" i="1" s="1"/>
  <c r="X2521" i="1"/>
  <c r="Y2521" i="1" s="1"/>
  <c r="U2521" i="1"/>
  <c r="S2521" i="1"/>
  <c r="R2521" i="1"/>
  <c r="Q2521" i="1"/>
  <c r="P2521" i="1"/>
  <c r="O2521" i="1"/>
  <c r="N2521" i="1"/>
  <c r="M2521" i="1"/>
  <c r="L2521" i="1"/>
  <c r="K2521" i="1"/>
  <c r="J2521" i="1"/>
  <c r="AJ2520" i="1"/>
  <c r="AI2520" i="1" s="1"/>
  <c r="AH2520" i="1"/>
  <c r="AG2520" i="1"/>
  <c r="AC2520" i="1"/>
  <c r="X2520" i="1"/>
  <c r="Y2520" i="1" s="1"/>
  <c r="U2520" i="1"/>
  <c r="S2520" i="1"/>
  <c r="R2520" i="1"/>
  <c r="Q2520" i="1"/>
  <c r="P2520" i="1"/>
  <c r="O2520" i="1"/>
  <c r="N2520" i="1"/>
  <c r="M2520" i="1"/>
  <c r="L2520" i="1"/>
  <c r="K2520" i="1"/>
  <c r="J2520" i="1"/>
  <c r="AJ2519" i="1"/>
  <c r="AI2519" i="1" s="1"/>
  <c r="AH2519" i="1" s="1"/>
  <c r="AG2519" i="1"/>
  <c r="AC2519" i="1"/>
  <c r="X2519" i="1"/>
  <c r="Y2519" i="1" s="1"/>
  <c r="Z2519" i="1" s="1"/>
  <c r="AD2519" i="1" s="1"/>
  <c r="AE2519" i="1" s="1"/>
  <c r="AF2519" i="1" s="1"/>
  <c r="U2519" i="1"/>
  <c r="S2519" i="1"/>
  <c r="R2519" i="1"/>
  <c r="Q2519" i="1"/>
  <c r="P2519" i="1"/>
  <c r="O2519" i="1"/>
  <c r="N2519" i="1"/>
  <c r="M2519" i="1"/>
  <c r="L2519" i="1"/>
  <c r="K2519" i="1"/>
  <c r="J2519" i="1"/>
  <c r="AJ2518" i="1"/>
  <c r="AI2518" i="1" s="1"/>
  <c r="AG2518" i="1"/>
  <c r="AC2518" i="1"/>
  <c r="X2518" i="1"/>
  <c r="Y2518" i="1" s="1"/>
  <c r="U2518" i="1"/>
  <c r="S2518" i="1"/>
  <c r="R2518" i="1"/>
  <c r="Q2518" i="1"/>
  <c r="P2518" i="1"/>
  <c r="O2518" i="1"/>
  <c r="N2518" i="1"/>
  <c r="M2518" i="1"/>
  <c r="L2518" i="1"/>
  <c r="K2518" i="1"/>
  <c r="J2518" i="1"/>
  <c r="AJ2517" i="1"/>
  <c r="AI2517" i="1" s="1"/>
  <c r="AH2517" i="1" s="1"/>
  <c r="AG2517" i="1"/>
  <c r="AC2517" i="1"/>
  <c r="Z2517" i="1"/>
  <c r="AD2517" i="1" s="1"/>
  <c r="AE2517" i="1" s="1"/>
  <c r="AF2517" i="1" s="1"/>
  <c r="X2517" i="1"/>
  <c r="Y2517" i="1" s="1"/>
  <c r="U2517" i="1"/>
  <c r="S2517" i="1"/>
  <c r="R2517" i="1"/>
  <c r="Q2517" i="1"/>
  <c r="P2517" i="1"/>
  <c r="O2517" i="1"/>
  <c r="N2517" i="1"/>
  <c r="M2517" i="1"/>
  <c r="L2517" i="1"/>
  <c r="K2517" i="1"/>
  <c r="J2517" i="1"/>
  <c r="AJ2516" i="1"/>
  <c r="AI2516" i="1" s="1"/>
  <c r="AH2516" i="1"/>
  <c r="AG2516" i="1"/>
  <c r="AC2516" i="1"/>
  <c r="X2516" i="1"/>
  <c r="Y2516" i="1" s="1"/>
  <c r="U2516" i="1"/>
  <c r="S2516" i="1"/>
  <c r="R2516" i="1"/>
  <c r="Q2516" i="1"/>
  <c r="P2516" i="1"/>
  <c r="O2516" i="1"/>
  <c r="N2516" i="1"/>
  <c r="M2516" i="1"/>
  <c r="L2516" i="1"/>
  <c r="K2516" i="1"/>
  <c r="J2516" i="1"/>
  <c r="AJ2515" i="1"/>
  <c r="AI2515" i="1" s="1"/>
  <c r="AH2515" i="1" s="1"/>
  <c r="AG2515" i="1"/>
  <c r="AC2515" i="1"/>
  <c r="X2515" i="1"/>
  <c r="Y2515" i="1" s="1"/>
  <c r="Z2515" i="1" s="1"/>
  <c r="AD2515" i="1" s="1"/>
  <c r="AE2515" i="1" s="1"/>
  <c r="AF2515" i="1" s="1"/>
  <c r="U2515" i="1"/>
  <c r="S2515" i="1"/>
  <c r="R2515" i="1"/>
  <c r="Q2515" i="1"/>
  <c r="P2515" i="1"/>
  <c r="O2515" i="1"/>
  <c r="N2515" i="1"/>
  <c r="M2515" i="1"/>
  <c r="L2515" i="1"/>
  <c r="K2515" i="1"/>
  <c r="J2515" i="1"/>
  <c r="AJ2514" i="1"/>
  <c r="AI2514" i="1" s="1"/>
  <c r="AG2514" i="1"/>
  <c r="AC2514" i="1"/>
  <c r="X2514" i="1"/>
  <c r="Y2514" i="1" s="1"/>
  <c r="W2514" i="1"/>
  <c r="U2514" i="1"/>
  <c r="S2514" i="1"/>
  <c r="R2514" i="1"/>
  <c r="Q2514" i="1"/>
  <c r="P2514" i="1"/>
  <c r="O2514" i="1"/>
  <c r="N2514" i="1"/>
  <c r="M2514" i="1"/>
  <c r="L2514" i="1"/>
  <c r="K2514" i="1"/>
  <c r="J2514" i="1"/>
  <c r="AJ2513" i="1"/>
  <c r="AI2513" i="1"/>
  <c r="Z2513" i="1" s="1"/>
  <c r="AD2513" i="1" s="1"/>
  <c r="AG2513" i="1"/>
  <c r="AH2513" i="1" s="1"/>
  <c r="AC2513" i="1"/>
  <c r="AE2513" i="1" s="1"/>
  <c r="AF2513" i="1" s="1"/>
  <c r="Y2513" i="1"/>
  <c r="X2513" i="1"/>
  <c r="U2513" i="1"/>
  <c r="S2513" i="1"/>
  <c r="R2513" i="1"/>
  <c r="Q2513" i="1"/>
  <c r="P2513" i="1"/>
  <c r="O2513" i="1"/>
  <c r="N2513" i="1"/>
  <c r="M2513" i="1"/>
  <c r="L2513" i="1"/>
  <c r="K2513" i="1"/>
  <c r="J2513" i="1"/>
  <c r="AJ2512" i="1"/>
  <c r="AI2512" i="1"/>
  <c r="AG2512" i="1"/>
  <c r="AC2512" i="1"/>
  <c r="Y2512" i="1"/>
  <c r="X2512" i="1"/>
  <c r="W2512" i="1"/>
  <c r="U2512" i="1"/>
  <c r="S2512" i="1"/>
  <c r="R2512" i="1"/>
  <c r="Q2512" i="1"/>
  <c r="P2512" i="1"/>
  <c r="O2512" i="1"/>
  <c r="N2512" i="1"/>
  <c r="M2512" i="1"/>
  <c r="L2512" i="1"/>
  <c r="K2512" i="1"/>
  <c r="J2512" i="1"/>
  <c r="AJ2511" i="1"/>
  <c r="AI2511" i="1" s="1"/>
  <c r="AH2511" i="1"/>
  <c r="AG2511" i="1"/>
  <c r="AC2511" i="1"/>
  <c r="X2511" i="1"/>
  <c r="Y2511" i="1" s="1"/>
  <c r="W2511" i="1"/>
  <c r="U2511" i="1"/>
  <c r="S2511" i="1"/>
  <c r="R2511" i="1"/>
  <c r="Q2511" i="1"/>
  <c r="P2511" i="1"/>
  <c r="O2511" i="1"/>
  <c r="N2511" i="1"/>
  <c r="M2511" i="1"/>
  <c r="L2511" i="1"/>
  <c r="K2511" i="1"/>
  <c r="J2511" i="1"/>
  <c r="AJ2510" i="1"/>
  <c r="AI2510" i="1"/>
  <c r="Z2510" i="1" s="1"/>
  <c r="AD2510" i="1" s="1"/>
  <c r="AG2510" i="1"/>
  <c r="AH2510" i="1" s="1"/>
  <c r="AC2510" i="1"/>
  <c r="Y2510" i="1"/>
  <c r="X2510" i="1"/>
  <c r="U2510" i="1"/>
  <c r="S2510" i="1"/>
  <c r="R2510" i="1"/>
  <c r="Q2510" i="1"/>
  <c r="P2510" i="1"/>
  <c r="O2510" i="1"/>
  <c r="N2510" i="1"/>
  <c r="M2510" i="1"/>
  <c r="L2510" i="1"/>
  <c r="K2510" i="1"/>
  <c r="J2510" i="1"/>
  <c r="AJ2509" i="1"/>
  <c r="AI2509" i="1"/>
  <c r="AG2509" i="1"/>
  <c r="AH2509" i="1" s="1"/>
  <c r="AC2509" i="1"/>
  <c r="Y2509" i="1"/>
  <c r="X2509" i="1"/>
  <c r="U2509" i="1"/>
  <c r="S2509" i="1"/>
  <c r="R2509" i="1"/>
  <c r="Q2509" i="1"/>
  <c r="P2509" i="1"/>
  <c r="O2509" i="1"/>
  <c r="N2509" i="1"/>
  <c r="M2509" i="1"/>
  <c r="L2509" i="1"/>
  <c r="K2509" i="1"/>
  <c r="J2509" i="1"/>
  <c r="AJ2508" i="1"/>
  <c r="AI2508" i="1"/>
  <c r="Z2508" i="1" s="1"/>
  <c r="AD2508" i="1" s="1"/>
  <c r="AG2508" i="1"/>
  <c r="AH2508" i="1" s="1"/>
  <c r="AC2508" i="1"/>
  <c r="Y2508" i="1"/>
  <c r="X2508" i="1"/>
  <c r="U2508" i="1"/>
  <c r="S2508" i="1"/>
  <c r="R2508" i="1"/>
  <c r="Q2508" i="1"/>
  <c r="P2508" i="1"/>
  <c r="O2508" i="1"/>
  <c r="N2508" i="1"/>
  <c r="M2508" i="1"/>
  <c r="L2508" i="1"/>
  <c r="K2508" i="1"/>
  <c r="J2508" i="1"/>
  <c r="AJ2507" i="1"/>
  <c r="AI2507" i="1"/>
  <c r="AG2507" i="1"/>
  <c r="AC2507" i="1"/>
  <c r="Y2507" i="1"/>
  <c r="X2507" i="1"/>
  <c r="U2507" i="1"/>
  <c r="S2507" i="1"/>
  <c r="R2507" i="1"/>
  <c r="Q2507" i="1"/>
  <c r="P2507" i="1"/>
  <c r="O2507" i="1"/>
  <c r="N2507" i="1"/>
  <c r="M2507" i="1"/>
  <c r="L2507" i="1"/>
  <c r="K2507" i="1"/>
  <c r="J2507" i="1"/>
  <c r="AJ2506" i="1"/>
  <c r="AI2506" i="1"/>
  <c r="Z2506" i="1" s="1"/>
  <c r="AD2506" i="1" s="1"/>
  <c r="AG2506" i="1"/>
  <c r="AH2506" i="1" s="1"/>
  <c r="AC2506" i="1"/>
  <c r="AE2506" i="1" s="1"/>
  <c r="AF2506" i="1" s="1"/>
  <c r="Y2506" i="1"/>
  <c r="X2506" i="1"/>
  <c r="W2506" i="1"/>
  <c r="U2506" i="1"/>
  <c r="S2506" i="1"/>
  <c r="R2506" i="1"/>
  <c r="Q2506" i="1"/>
  <c r="P2506" i="1"/>
  <c r="O2506" i="1"/>
  <c r="N2506" i="1"/>
  <c r="M2506" i="1"/>
  <c r="L2506" i="1"/>
  <c r="K2506" i="1"/>
  <c r="J2506" i="1"/>
  <c r="AJ2505" i="1"/>
  <c r="AI2505" i="1" s="1"/>
  <c r="AH2505" i="1" s="1"/>
  <c r="AG2505" i="1"/>
  <c r="AC2505" i="1"/>
  <c r="Z2505" i="1"/>
  <c r="AD2505" i="1" s="1"/>
  <c r="AE2505" i="1" s="1"/>
  <c r="AF2505" i="1" s="1"/>
  <c r="X2505" i="1"/>
  <c r="Y2505" i="1" s="1"/>
  <c r="U2505" i="1"/>
  <c r="S2505" i="1"/>
  <c r="R2505" i="1"/>
  <c r="Q2505" i="1"/>
  <c r="P2505" i="1"/>
  <c r="O2505" i="1"/>
  <c r="N2505" i="1"/>
  <c r="M2505" i="1"/>
  <c r="L2505" i="1"/>
  <c r="K2505" i="1"/>
  <c r="J2505" i="1"/>
  <c r="AJ2504" i="1"/>
  <c r="AI2504" i="1" s="1"/>
  <c r="Z2504" i="1" s="1"/>
  <c r="AG2504" i="1"/>
  <c r="AD2504" i="1"/>
  <c r="AC2504" i="1"/>
  <c r="X2504" i="1"/>
  <c r="Y2504" i="1" s="1"/>
  <c r="W2504" i="1"/>
  <c r="U2504" i="1"/>
  <c r="S2504" i="1"/>
  <c r="R2504" i="1"/>
  <c r="Q2504" i="1"/>
  <c r="P2504" i="1"/>
  <c r="O2504" i="1"/>
  <c r="N2504" i="1"/>
  <c r="M2504" i="1"/>
  <c r="L2504" i="1"/>
  <c r="K2504" i="1"/>
  <c r="J2504" i="1"/>
  <c r="AJ2503" i="1"/>
  <c r="AI2503" i="1"/>
  <c r="Z2503" i="1" s="1"/>
  <c r="AD2503" i="1" s="1"/>
  <c r="AG2503" i="1"/>
  <c r="AH2503" i="1" s="1"/>
  <c r="AC2503" i="1"/>
  <c r="Y2503" i="1"/>
  <c r="X2503" i="1"/>
  <c r="W2503" i="1"/>
  <c r="U2503" i="1"/>
  <c r="S2503" i="1"/>
  <c r="R2503" i="1"/>
  <c r="Q2503" i="1"/>
  <c r="P2503" i="1"/>
  <c r="O2503" i="1"/>
  <c r="N2503" i="1"/>
  <c r="M2503" i="1"/>
  <c r="L2503" i="1"/>
  <c r="K2503" i="1"/>
  <c r="J2503" i="1"/>
  <c r="AJ2502" i="1"/>
  <c r="AI2502" i="1" s="1"/>
  <c r="AH2502" i="1" s="1"/>
  <c r="AG2502" i="1"/>
  <c r="AC2502" i="1"/>
  <c r="Z2502" i="1"/>
  <c r="AD2502" i="1" s="1"/>
  <c r="AE2502" i="1" s="1"/>
  <c r="AF2502" i="1" s="1"/>
  <c r="X2502" i="1"/>
  <c r="Y2502" i="1" s="1"/>
  <c r="W2502" i="1"/>
  <c r="U2502" i="1"/>
  <c r="S2502" i="1"/>
  <c r="R2502" i="1"/>
  <c r="Q2502" i="1"/>
  <c r="P2502" i="1"/>
  <c r="O2502" i="1"/>
  <c r="N2502" i="1"/>
  <c r="M2502" i="1"/>
  <c r="L2502" i="1"/>
  <c r="K2502" i="1"/>
  <c r="J2502" i="1"/>
  <c r="AJ2501" i="1"/>
  <c r="AI2501" i="1"/>
  <c r="AG2501" i="1"/>
  <c r="AC2501" i="1"/>
  <c r="Y2501" i="1"/>
  <c r="X2501" i="1"/>
  <c r="V2501" i="1"/>
  <c r="U2501" i="1"/>
  <c r="S2501" i="1"/>
  <c r="R2501" i="1"/>
  <c r="Q2501" i="1"/>
  <c r="P2501" i="1"/>
  <c r="O2501" i="1"/>
  <c r="N2501" i="1"/>
  <c r="M2501" i="1"/>
  <c r="L2501" i="1"/>
  <c r="K2501" i="1"/>
  <c r="J2501" i="1"/>
  <c r="AJ2500" i="1"/>
  <c r="AI2500" i="1" s="1"/>
  <c r="AH2500" i="1"/>
  <c r="AG2500" i="1"/>
  <c r="AC2500" i="1"/>
  <c r="X2500" i="1"/>
  <c r="Y2500" i="1" s="1"/>
  <c r="V2500" i="1"/>
  <c r="U2500" i="1"/>
  <c r="S2500" i="1"/>
  <c r="R2500" i="1"/>
  <c r="Q2500" i="1"/>
  <c r="P2500" i="1"/>
  <c r="O2500" i="1"/>
  <c r="N2500" i="1"/>
  <c r="M2500" i="1"/>
  <c r="L2500" i="1"/>
  <c r="K2500" i="1"/>
  <c r="J2500" i="1"/>
  <c r="AJ2499" i="1"/>
  <c r="AI2499" i="1"/>
  <c r="Z2499" i="1" s="1"/>
  <c r="AD2499" i="1" s="1"/>
  <c r="AG2499" i="1"/>
  <c r="AH2499" i="1" s="1"/>
  <c r="AC2499" i="1"/>
  <c r="Y2499" i="1"/>
  <c r="X2499" i="1"/>
  <c r="U2499" i="1"/>
  <c r="S2499" i="1"/>
  <c r="R2499" i="1"/>
  <c r="Q2499" i="1"/>
  <c r="P2499" i="1"/>
  <c r="O2499" i="1"/>
  <c r="N2499" i="1"/>
  <c r="M2499" i="1"/>
  <c r="L2499" i="1"/>
  <c r="K2499" i="1"/>
  <c r="J2499" i="1"/>
  <c r="AJ2498" i="1"/>
  <c r="AI2498" i="1"/>
  <c r="AG2498" i="1"/>
  <c r="AH2498" i="1" s="1"/>
  <c r="AC2498" i="1"/>
  <c r="Y2498" i="1"/>
  <c r="X2498" i="1"/>
  <c r="U2498" i="1"/>
  <c r="S2498" i="1"/>
  <c r="R2498" i="1"/>
  <c r="Q2498" i="1"/>
  <c r="P2498" i="1"/>
  <c r="O2498" i="1"/>
  <c r="N2498" i="1"/>
  <c r="M2498" i="1"/>
  <c r="L2498" i="1"/>
  <c r="K2498" i="1"/>
  <c r="J2498" i="1"/>
  <c r="AJ2497" i="1"/>
  <c r="AI2497" i="1"/>
  <c r="Z2497" i="1" s="1"/>
  <c r="AD2497" i="1" s="1"/>
  <c r="AG2497" i="1"/>
  <c r="AH2497" i="1" s="1"/>
  <c r="AC2497" i="1"/>
  <c r="Y2497" i="1"/>
  <c r="X2497" i="1"/>
  <c r="U2497" i="1"/>
  <c r="S2497" i="1"/>
  <c r="R2497" i="1"/>
  <c r="Q2497" i="1"/>
  <c r="P2497" i="1"/>
  <c r="O2497" i="1"/>
  <c r="N2497" i="1"/>
  <c r="M2497" i="1"/>
  <c r="L2497" i="1"/>
  <c r="K2497" i="1"/>
  <c r="J2497" i="1"/>
  <c r="AJ2496" i="1"/>
  <c r="AI2496" i="1"/>
  <c r="AG2496" i="1"/>
  <c r="AC2496" i="1"/>
  <c r="Y2496" i="1"/>
  <c r="X2496" i="1"/>
  <c r="U2496" i="1"/>
  <c r="S2496" i="1"/>
  <c r="R2496" i="1"/>
  <c r="Q2496" i="1"/>
  <c r="P2496" i="1"/>
  <c r="O2496" i="1"/>
  <c r="N2496" i="1"/>
  <c r="M2496" i="1"/>
  <c r="L2496" i="1"/>
  <c r="K2496" i="1"/>
  <c r="J2496" i="1"/>
  <c r="AJ2495" i="1"/>
  <c r="AI2495" i="1"/>
  <c r="Z2495" i="1" s="1"/>
  <c r="AD2495" i="1" s="1"/>
  <c r="AG2495" i="1"/>
  <c r="AH2495" i="1" s="1"/>
  <c r="AC2495" i="1"/>
  <c r="AE2495" i="1" s="1"/>
  <c r="AF2495" i="1" s="1"/>
  <c r="Y2495" i="1"/>
  <c r="X2495" i="1"/>
  <c r="U2495" i="1"/>
  <c r="S2495" i="1"/>
  <c r="R2495" i="1"/>
  <c r="Q2495" i="1"/>
  <c r="P2495" i="1"/>
  <c r="O2495" i="1"/>
  <c r="N2495" i="1"/>
  <c r="M2495" i="1"/>
  <c r="L2495" i="1"/>
  <c r="K2495" i="1"/>
  <c r="J2495" i="1"/>
  <c r="AJ2494" i="1"/>
  <c r="AI2494" i="1"/>
  <c r="Z2494" i="1" s="1"/>
  <c r="AD2494" i="1" s="1"/>
  <c r="AE2494" i="1" s="1"/>
  <c r="AF2494" i="1" s="1"/>
  <c r="AG2494" i="1"/>
  <c r="AC2494" i="1"/>
  <c r="Y2494" i="1"/>
  <c r="X2494" i="1"/>
  <c r="U2494" i="1"/>
  <c r="S2494" i="1"/>
  <c r="R2494" i="1"/>
  <c r="Q2494" i="1"/>
  <c r="P2494" i="1"/>
  <c r="O2494" i="1"/>
  <c r="N2494" i="1"/>
  <c r="M2494" i="1"/>
  <c r="L2494" i="1"/>
  <c r="K2494" i="1"/>
  <c r="J2494" i="1"/>
  <c r="AJ2493" i="1"/>
  <c r="AI2493" i="1"/>
  <c r="Z2493" i="1" s="1"/>
  <c r="AD2493" i="1" s="1"/>
  <c r="AG2493" i="1"/>
  <c r="AH2493" i="1" s="1"/>
  <c r="AC2493" i="1"/>
  <c r="AE2493" i="1" s="1"/>
  <c r="AF2493" i="1" s="1"/>
  <c r="Y2493" i="1"/>
  <c r="X2493" i="1"/>
  <c r="W2493" i="1"/>
  <c r="U2493" i="1"/>
  <c r="S2493" i="1"/>
  <c r="R2493" i="1"/>
  <c r="Q2493" i="1"/>
  <c r="P2493" i="1"/>
  <c r="O2493" i="1"/>
  <c r="N2493" i="1"/>
  <c r="M2493" i="1"/>
  <c r="L2493" i="1"/>
  <c r="K2493" i="1"/>
  <c r="J2493" i="1"/>
  <c r="AJ2492" i="1"/>
  <c r="AI2492" i="1" s="1"/>
  <c r="AH2492" i="1" s="1"/>
  <c r="AG2492" i="1"/>
  <c r="AC2492" i="1"/>
  <c r="X2492" i="1"/>
  <c r="Y2492" i="1" s="1"/>
  <c r="Z2492" i="1" s="1"/>
  <c r="AD2492" i="1" s="1"/>
  <c r="AE2492" i="1" s="1"/>
  <c r="AF2492" i="1" s="1"/>
  <c r="W2492" i="1"/>
  <c r="U2492" i="1"/>
  <c r="S2492" i="1"/>
  <c r="R2492" i="1"/>
  <c r="Q2492" i="1"/>
  <c r="P2492" i="1"/>
  <c r="O2492" i="1"/>
  <c r="N2492" i="1"/>
  <c r="M2492" i="1"/>
  <c r="L2492" i="1"/>
  <c r="K2492" i="1"/>
  <c r="J2492" i="1"/>
  <c r="AJ2491" i="1"/>
  <c r="AI2491" i="1"/>
  <c r="AG2491" i="1"/>
  <c r="AH2491" i="1" s="1"/>
  <c r="AC2491" i="1"/>
  <c r="Y2491" i="1"/>
  <c r="X2491" i="1"/>
  <c r="W2491" i="1"/>
  <c r="U2491" i="1"/>
  <c r="S2491" i="1"/>
  <c r="R2491" i="1"/>
  <c r="Q2491" i="1"/>
  <c r="P2491" i="1"/>
  <c r="O2491" i="1"/>
  <c r="N2491" i="1"/>
  <c r="M2491" i="1"/>
  <c r="L2491" i="1"/>
  <c r="K2491" i="1"/>
  <c r="J2491" i="1"/>
  <c r="AJ2490" i="1"/>
  <c r="AI2490" i="1" s="1"/>
  <c r="AG2490" i="1"/>
  <c r="AC2490" i="1"/>
  <c r="X2490" i="1"/>
  <c r="Y2490" i="1" s="1"/>
  <c r="W2490" i="1"/>
  <c r="U2490" i="1"/>
  <c r="S2490" i="1"/>
  <c r="R2490" i="1"/>
  <c r="Q2490" i="1"/>
  <c r="P2490" i="1"/>
  <c r="O2490" i="1"/>
  <c r="N2490" i="1"/>
  <c r="M2490" i="1"/>
  <c r="L2490" i="1"/>
  <c r="K2490" i="1"/>
  <c r="J2490" i="1"/>
  <c r="AJ2489" i="1"/>
  <c r="AI2489" i="1"/>
  <c r="Z2489" i="1" s="1"/>
  <c r="AD2489" i="1" s="1"/>
  <c r="AG2489" i="1"/>
  <c r="AH2489" i="1" s="1"/>
  <c r="AC2489" i="1"/>
  <c r="AE2489" i="1" s="1"/>
  <c r="AF2489" i="1" s="1"/>
  <c r="Y2489" i="1"/>
  <c r="X2489" i="1"/>
  <c r="U2489" i="1"/>
  <c r="S2489" i="1"/>
  <c r="R2489" i="1"/>
  <c r="Q2489" i="1"/>
  <c r="P2489" i="1"/>
  <c r="O2489" i="1"/>
  <c r="N2489" i="1"/>
  <c r="M2489" i="1"/>
  <c r="L2489" i="1"/>
  <c r="K2489" i="1"/>
  <c r="J2489" i="1"/>
  <c r="AJ2488" i="1"/>
  <c r="AI2488" i="1"/>
  <c r="AG2488" i="1"/>
  <c r="AC2488" i="1"/>
  <c r="Y2488" i="1"/>
  <c r="X2488" i="1"/>
  <c r="U2488" i="1"/>
  <c r="S2488" i="1"/>
  <c r="R2488" i="1"/>
  <c r="Q2488" i="1"/>
  <c r="P2488" i="1"/>
  <c r="O2488" i="1"/>
  <c r="N2488" i="1"/>
  <c r="M2488" i="1"/>
  <c r="L2488" i="1"/>
  <c r="K2488" i="1"/>
  <c r="J2488" i="1"/>
  <c r="AJ2487" i="1"/>
  <c r="AI2487" i="1"/>
  <c r="Z2487" i="1" s="1"/>
  <c r="AD2487" i="1" s="1"/>
  <c r="AG2487" i="1"/>
  <c r="AH2487" i="1" s="1"/>
  <c r="AC2487" i="1"/>
  <c r="AE2487" i="1" s="1"/>
  <c r="AF2487" i="1" s="1"/>
  <c r="Y2487" i="1"/>
  <c r="X2487" i="1"/>
  <c r="W2487" i="1"/>
  <c r="U2487" i="1"/>
  <c r="S2487" i="1"/>
  <c r="R2487" i="1"/>
  <c r="Q2487" i="1"/>
  <c r="P2487" i="1"/>
  <c r="O2487" i="1"/>
  <c r="N2487" i="1"/>
  <c r="M2487" i="1"/>
  <c r="L2487" i="1"/>
  <c r="K2487" i="1"/>
  <c r="J2487" i="1"/>
  <c r="AJ2486" i="1"/>
  <c r="AI2486" i="1" s="1"/>
  <c r="AH2486" i="1" s="1"/>
  <c r="AG2486" i="1"/>
  <c r="AC2486" i="1"/>
  <c r="X2486" i="1"/>
  <c r="Y2486" i="1" s="1"/>
  <c r="Z2486" i="1" s="1"/>
  <c r="AD2486" i="1" s="1"/>
  <c r="AE2486" i="1" s="1"/>
  <c r="AF2486" i="1" s="1"/>
  <c r="U2486" i="1"/>
  <c r="S2486" i="1"/>
  <c r="R2486" i="1"/>
  <c r="Q2486" i="1"/>
  <c r="P2486" i="1"/>
  <c r="O2486" i="1"/>
  <c r="N2486" i="1"/>
  <c r="M2486" i="1"/>
  <c r="L2486" i="1"/>
  <c r="K2486" i="1"/>
  <c r="J2486" i="1"/>
  <c r="AJ2485" i="1"/>
  <c r="AI2485" i="1" s="1"/>
  <c r="AG2485" i="1"/>
  <c r="AC2485" i="1"/>
  <c r="X2485" i="1"/>
  <c r="Y2485" i="1" s="1"/>
  <c r="U2485" i="1"/>
  <c r="S2485" i="1"/>
  <c r="R2485" i="1"/>
  <c r="Q2485" i="1"/>
  <c r="P2485" i="1"/>
  <c r="O2485" i="1"/>
  <c r="N2485" i="1"/>
  <c r="M2485" i="1"/>
  <c r="L2485" i="1"/>
  <c r="K2485" i="1"/>
  <c r="J2485" i="1"/>
  <c r="AJ2484" i="1"/>
  <c r="AI2484" i="1" s="1"/>
  <c r="AH2484" i="1" s="1"/>
  <c r="AG2484" i="1"/>
  <c r="AC2484" i="1"/>
  <c r="Z2484" i="1"/>
  <c r="AD2484" i="1" s="1"/>
  <c r="AE2484" i="1" s="1"/>
  <c r="AF2484" i="1" s="1"/>
  <c r="X2484" i="1"/>
  <c r="Y2484" i="1" s="1"/>
  <c r="U2484" i="1"/>
  <c r="S2484" i="1"/>
  <c r="R2484" i="1"/>
  <c r="Q2484" i="1"/>
  <c r="P2484" i="1"/>
  <c r="O2484" i="1"/>
  <c r="N2484" i="1"/>
  <c r="M2484" i="1"/>
  <c r="L2484" i="1"/>
  <c r="K2484" i="1"/>
  <c r="J2484" i="1"/>
  <c r="AJ2483" i="1"/>
  <c r="AI2483" i="1" s="1"/>
  <c r="AH2483" i="1"/>
  <c r="AG2483" i="1"/>
  <c r="AC2483" i="1"/>
  <c r="X2483" i="1"/>
  <c r="Y2483" i="1" s="1"/>
  <c r="U2483" i="1"/>
  <c r="S2483" i="1"/>
  <c r="R2483" i="1"/>
  <c r="Q2483" i="1"/>
  <c r="P2483" i="1"/>
  <c r="O2483" i="1"/>
  <c r="N2483" i="1"/>
  <c r="M2483" i="1"/>
  <c r="L2483" i="1"/>
  <c r="K2483" i="1"/>
  <c r="J2483" i="1"/>
  <c r="AJ2482" i="1"/>
  <c r="AI2482" i="1" s="1"/>
  <c r="AH2482" i="1" s="1"/>
  <c r="AG2482" i="1"/>
  <c r="AC2482" i="1"/>
  <c r="X2482" i="1"/>
  <c r="Y2482" i="1" s="1"/>
  <c r="Z2482" i="1" s="1"/>
  <c r="AD2482" i="1" s="1"/>
  <c r="AE2482" i="1" s="1"/>
  <c r="AF2482" i="1" s="1"/>
  <c r="U2482" i="1"/>
  <c r="S2482" i="1"/>
  <c r="R2482" i="1"/>
  <c r="Q2482" i="1"/>
  <c r="P2482" i="1"/>
  <c r="O2482" i="1"/>
  <c r="N2482" i="1"/>
  <c r="M2482" i="1"/>
  <c r="L2482" i="1"/>
  <c r="K2482" i="1"/>
  <c r="J2482" i="1"/>
  <c r="AJ2481" i="1"/>
  <c r="AI2481" i="1" s="1"/>
  <c r="AG2481" i="1"/>
  <c r="AC2481" i="1"/>
  <c r="X2481" i="1"/>
  <c r="Y2481" i="1" s="1"/>
  <c r="U2481" i="1"/>
  <c r="S2481" i="1"/>
  <c r="R2481" i="1"/>
  <c r="Q2481" i="1"/>
  <c r="P2481" i="1"/>
  <c r="O2481" i="1"/>
  <c r="N2481" i="1"/>
  <c r="M2481" i="1"/>
  <c r="L2481" i="1"/>
  <c r="K2481" i="1"/>
  <c r="J2481" i="1"/>
  <c r="AJ2480" i="1"/>
  <c r="AI2480" i="1" s="1"/>
  <c r="AH2480" i="1" s="1"/>
  <c r="AG2480" i="1"/>
  <c r="AC2480" i="1"/>
  <c r="Z2480" i="1"/>
  <c r="AD2480" i="1" s="1"/>
  <c r="AE2480" i="1" s="1"/>
  <c r="AF2480" i="1" s="1"/>
  <c r="X2480" i="1"/>
  <c r="Y2480" i="1" s="1"/>
  <c r="W2480" i="1"/>
  <c r="U2480" i="1"/>
  <c r="S2480" i="1"/>
  <c r="R2480" i="1"/>
  <c r="Q2480" i="1"/>
  <c r="P2480" i="1"/>
  <c r="O2480" i="1"/>
  <c r="N2480" i="1"/>
  <c r="M2480" i="1"/>
  <c r="L2480" i="1"/>
  <c r="K2480" i="1"/>
  <c r="J2480" i="1"/>
  <c r="AJ2479" i="1"/>
  <c r="AI2479" i="1"/>
  <c r="AG2479" i="1"/>
  <c r="AC2479" i="1"/>
  <c r="Y2479" i="1"/>
  <c r="X2479" i="1"/>
  <c r="U2479" i="1"/>
  <c r="S2479" i="1"/>
  <c r="R2479" i="1"/>
  <c r="Q2479" i="1"/>
  <c r="P2479" i="1"/>
  <c r="O2479" i="1"/>
  <c r="N2479" i="1"/>
  <c r="M2479" i="1"/>
  <c r="L2479" i="1"/>
  <c r="K2479" i="1"/>
  <c r="J2479" i="1"/>
  <c r="AJ2478" i="1"/>
  <c r="AI2478" i="1"/>
  <c r="Z2478" i="1" s="1"/>
  <c r="AD2478" i="1" s="1"/>
  <c r="AG2478" i="1"/>
  <c r="AH2478" i="1" s="1"/>
  <c r="AC2478" i="1"/>
  <c r="AE2478" i="1" s="1"/>
  <c r="AF2478" i="1" s="1"/>
  <c r="Y2478" i="1"/>
  <c r="X2478" i="1"/>
  <c r="U2478" i="1"/>
  <c r="S2478" i="1"/>
  <c r="R2478" i="1"/>
  <c r="Q2478" i="1"/>
  <c r="P2478" i="1"/>
  <c r="O2478" i="1"/>
  <c r="N2478" i="1"/>
  <c r="M2478" i="1"/>
  <c r="L2478" i="1"/>
  <c r="K2478" i="1"/>
  <c r="J2478" i="1"/>
  <c r="AJ2477" i="1"/>
  <c r="AI2477" i="1"/>
  <c r="AG2477" i="1"/>
  <c r="AH2477" i="1" s="1"/>
  <c r="AC2477" i="1"/>
  <c r="Y2477" i="1"/>
  <c r="X2477" i="1"/>
  <c r="U2477" i="1"/>
  <c r="S2477" i="1"/>
  <c r="R2477" i="1"/>
  <c r="Q2477" i="1"/>
  <c r="P2477" i="1"/>
  <c r="O2477" i="1"/>
  <c r="N2477" i="1"/>
  <c r="M2477" i="1"/>
  <c r="L2477" i="1"/>
  <c r="K2477" i="1"/>
  <c r="J2477" i="1"/>
  <c r="AJ2476" i="1"/>
  <c r="AI2476" i="1"/>
  <c r="Z2476" i="1" s="1"/>
  <c r="AD2476" i="1" s="1"/>
  <c r="AG2476" i="1"/>
  <c r="AH2476" i="1" s="1"/>
  <c r="AC2476" i="1"/>
  <c r="Y2476" i="1"/>
  <c r="X2476" i="1"/>
  <c r="W2476" i="1"/>
  <c r="U2476" i="1"/>
  <c r="S2476" i="1"/>
  <c r="R2476" i="1"/>
  <c r="Q2476" i="1"/>
  <c r="P2476" i="1"/>
  <c r="O2476" i="1"/>
  <c r="N2476" i="1"/>
  <c r="M2476" i="1"/>
  <c r="L2476" i="1"/>
  <c r="K2476" i="1"/>
  <c r="J2476" i="1"/>
  <c r="AJ2475" i="1"/>
  <c r="AI2475" i="1" s="1"/>
  <c r="AH2475" i="1" s="1"/>
  <c r="AG2475" i="1"/>
  <c r="AF2475" i="1"/>
  <c r="AC2475" i="1"/>
  <c r="X2475" i="1"/>
  <c r="Y2475" i="1" s="1"/>
  <c r="Z2475" i="1" s="1"/>
  <c r="AD2475" i="1" s="1"/>
  <c r="AE2475" i="1" s="1"/>
  <c r="W2475" i="1"/>
  <c r="U2475" i="1"/>
  <c r="S2475" i="1"/>
  <c r="R2475" i="1"/>
  <c r="Q2475" i="1"/>
  <c r="P2475" i="1"/>
  <c r="O2475" i="1"/>
  <c r="N2475" i="1"/>
  <c r="M2475" i="1"/>
  <c r="L2475" i="1"/>
  <c r="K2475" i="1"/>
  <c r="J2475" i="1"/>
  <c r="AJ2474" i="1"/>
  <c r="AI2474" i="1"/>
  <c r="AG2474" i="1"/>
  <c r="AC2474" i="1"/>
  <c r="Y2474" i="1"/>
  <c r="X2474" i="1"/>
  <c r="W2474" i="1"/>
  <c r="U2474" i="1"/>
  <c r="S2474" i="1"/>
  <c r="R2474" i="1"/>
  <c r="Q2474" i="1"/>
  <c r="P2474" i="1"/>
  <c r="O2474" i="1"/>
  <c r="N2474" i="1"/>
  <c r="M2474" i="1"/>
  <c r="L2474" i="1"/>
  <c r="K2474" i="1"/>
  <c r="J2474" i="1"/>
  <c r="AJ2473" i="1"/>
  <c r="AI2473" i="1" s="1"/>
  <c r="AH2473" i="1"/>
  <c r="AG2473" i="1"/>
  <c r="AC2473" i="1"/>
  <c r="X2473" i="1"/>
  <c r="Y2473" i="1" s="1"/>
  <c r="U2473" i="1"/>
  <c r="S2473" i="1"/>
  <c r="R2473" i="1"/>
  <c r="Q2473" i="1"/>
  <c r="P2473" i="1"/>
  <c r="O2473" i="1"/>
  <c r="N2473" i="1"/>
  <c r="M2473" i="1"/>
  <c r="L2473" i="1"/>
  <c r="K2473" i="1"/>
  <c r="J2473" i="1"/>
  <c r="AJ2472" i="1"/>
  <c r="AI2472" i="1" s="1"/>
  <c r="AH2472" i="1" s="1"/>
  <c r="AG2472" i="1"/>
  <c r="AC2472" i="1"/>
  <c r="Z2472" i="1"/>
  <c r="AD2472" i="1" s="1"/>
  <c r="AE2472" i="1" s="1"/>
  <c r="AF2472" i="1" s="1"/>
  <c r="X2472" i="1"/>
  <c r="Y2472" i="1" s="1"/>
  <c r="U2472" i="1"/>
  <c r="S2472" i="1"/>
  <c r="R2472" i="1"/>
  <c r="Q2472" i="1"/>
  <c r="P2472" i="1"/>
  <c r="O2472" i="1"/>
  <c r="N2472" i="1"/>
  <c r="M2472" i="1"/>
  <c r="L2472" i="1"/>
  <c r="K2472" i="1"/>
  <c r="J2472" i="1"/>
  <c r="AJ2471" i="1"/>
  <c r="AI2471" i="1" s="1"/>
  <c r="Z2471" i="1" s="1"/>
  <c r="AG2471" i="1"/>
  <c r="AD2471" i="1"/>
  <c r="AC2471" i="1"/>
  <c r="X2471" i="1"/>
  <c r="Y2471" i="1" s="1"/>
  <c r="U2471" i="1"/>
  <c r="S2471" i="1"/>
  <c r="R2471" i="1"/>
  <c r="Q2471" i="1"/>
  <c r="P2471" i="1"/>
  <c r="O2471" i="1"/>
  <c r="N2471" i="1"/>
  <c r="M2471" i="1"/>
  <c r="L2471" i="1"/>
  <c r="K2471" i="1"/>
  <c r="J2471" i="1"/>
  <c r="AJ2470" i="1"/>
  <c r="AI2470" i="1" s="1"/>
  <c r="AH2470" i="1" s="1"/>
  <c r="AG2470" i="1"/>
  <c r="AF2470" i="1"/>
  <c r="AC2470" i="1"/>
  <c r="X2470" i="1"/>
  <c r="Y2470" i="1" s="1"/>
  <c r="Z2470" i="1" s="1"/>
  <c r="AD2470" i="1" s="1"/>
  <c r="AE2470" i="1" s="1"/>
  <c r="U2470" i="1"/>
  <c r="S2470" i="1"/>
  <c r="R2470" i="1"/>
  <c r="Q2470" i="1"/>
  <c r="P2470" i="1"/>
  <c r="O2470" i="1"/>
  <c r="N2470" i="1"/>
  <c r="M2470" i="1"/>
  <c r="L2470" i="1"/>
  <c r="K2470" i="1"/>
  <c r="J2470" i="1"/>
  <c r="AJ2469" i="1"/>
  <c r="AI2469" i="1" s="1"/>
  <c r="AH2469" i="1"/>
  <c r="AG2469" i="1"/>
  <c r="AC2469" i="1"/>
  <c r="X2469" i="1"/>
  <c r="Y2469" i="1" s="1"/>
  <c r="W2469" i="1"/>
  <c r="U2469" i="1"/>
  <c r="S2469" i="1"/>
  <c r="R2469" i="1"/>
  <c r="Q2469" i="1"/>
  <c r="P2469" i="1"/>
  <c r="O2469" i="1"/>
  <c r="N2469" i="1"/>
  <c r="M2469" i="1"/>
  <c r="L2469" i="1"/>
  <c r="K2469" i="1"/>
  <c r="J2469" i="1"/>
  <c r="AJ2468" i="1"/>
  <c r="AI2468" i="1"/>
  <c r="Z2468" i="1" s="1"/>
  <c r="AD2468" i="1" s="1"/>
  <c r="AG2468" i="1"/>
  <c r="AH2468" i="1" s="1"/>
  <c r="AC2468" i="1"/>
  <c r="AE2468" i="1" s="1"/>
  <c r="AF2468" i="1" s="1"/>
  <c r="Y2468" i="1"/>
  <c r="X2468" i="1"/>
  <c r="W2468" i="1"/>
  <c r="U2468" i="1"/>
  <c r="S2468" i="1"/>
  <c r="R2468" i="1"/>
  <c r="Q2468" i="1"/>
  <c r="P2468" i="1"/>
  <c r="O2468" i="1"/>
  <c r="N2468" i="1"/>
  <c r="M2468" i="1"/>
  <c r="L2468" i="1"/>
  <c r="K2468" i="1"/>
  <c r="J2468" i="1"/>
  <c r="AJ2467" i="1"/>
  <c r="AI2467" i="1" s="1"/>
  <c r="AH2467" i="1" s="1"/>
  <c r="AG2467" i="1"/>
  <c r="AC2467" i="1"/>
  <c r="X2467" i="1"/>
  <c r="Y2467" i="1" s="1"/>
  <c r="Z2467" i="1" s="1"/>
  <c r="AD2467" i="1" s="1"/>
  <c r="AE2467" i="1" s="1"/>
  <c r="AF2467" i="1" s="1"/>
  <c r="W2467" i="1"/>
  <c r="U2467" i="1"/>
  <c r="S2467" i="1"/>
  <c r="R2467" i="1"/>
  <c r="Q2467" i="1"/>
  <c r="P2467" i="1"/>
  <c r="O2467" i="1"/>
  <c r="N2467" i="1"/>
  <c r="M2467" i="1"/>
  <c r="L2467" i="1"/>
  <c r="K2467" i="1"/>
  <c r="J2467" i="1"/>
  <c r="AJ2466" i="1"/>
  <c r="AI2466" i="1"/>
  <c r="AG2466" i="1"/>
  <c r="AH2466" i="1" s="1"/>
  <c r="AC2466" i="1"/>
  <c r="Y2466" i="1"/>
  <c r="X2466" i="1"/>
  <c r="W2466" i="1"/>
  <c r="U2466" i="1"/>
  <c r="S2466" i="1"/>
  <c r="R2466" i="1"/>
  <c r="Q2466" i="1"/>
  <c r="P2466" i="1"/>
  <c r="O2466" i="1"/>
  <c r="N2466" i="1"/>
  <c r="M2466" i="1"/>
  <c r="L2466" i="1"/>
  <c r="K2466" i="1"/>
  <c r="J2466" i="1"/>
  <c r="AJ2465" i="1"/>
  <c r="AI2465" i="1" s="1"/>
  <c r="AG2465" i="1"/>
  <c r="AC2465" i="1"/>
  <c r="X2465" i="1"/>
  <c r="Y2465" i="1" s="1"/>
  <c r="W2465" i="1"/>
  <c r="U2465" i="1"/>
  <c r="S2465" i="1"/>
  <c r="R2465" i="1"/>
  <c r="Q2465" i="1"/>
  <c r="P2465" i="1"/>
  <c r="O2465" i="1"/>
  <c r="N2465" i="1"/>
  <c r="M2465" i="1"/>
  <c r="L2465" i="1"/>
  <c r="K2465" i="1"/>
  <c r="J2465" i="1"/>
  <c r="AJ2464" i="1"/>
  <c r="AI2464" i="1"/>
  <c r="Z2464" i="1" s="1"/>
  <c r="AD2464" i="1" s="1"/>
  <c r="AG2464" i="1"/>
  <c r="AH2464" i="1" s="1"/>
  <c r="AC2464" i="1"/>
  <c r="AE2464" i="1" s="1"/>
  <c r="AF2464" i="1" s="1"/>
  <c r="Y2464" i="1"/>
  <c r="X2464" i="1"/>
  <c r="W2464" i="1"/>
  <c r="U2464" i="1"/>
  <c r="S2464" i="1"/>
  <c r="R2464" i="1"/>
  <c r="Q2464" i="1"/>
  <c r="P2464" i="1"/>
  <c r="O2464" i="1"/>
  <c r="N2464" i="1"/>
  <c r="M2464" i="1"/>
  <c r="L2464" i="1"/>
  <c r="K2464" i="1"/>
  <c r="J2464" i="1"/>
  <c r="AJ2463" i="1"/>
  <c r="AI2463" i="1" s="1"/>
  <c r="AH2463" i="1" s="1"/>
  <c r="AG2463" i="1"/>
  <c r="AC2463" i="1"/>
  <c r="Z2463" i="1"/>
  <c r="AD2463" i="1" s="1"/>
  <c r="AE2463" i="1" s="1"/>
  <c r="AF2463" i="1" s="1"/>
  <c r="X2463" i="1"/>
  <c r="Y2463" i="1" s="1"/>
  <c r="W2463" i="1"/>
  <c r="U2463" i="1"/>
  <c r="S2463" i="1"/>
  <c r="R2463" i="1"/>
  <c r="Q2463" i="1"/>
  <c r="P2463" i="1"/>
  <c r="O2463" i="1"/>
  <c r="N2463" i="1"/>
  <c r="M2463" i="1"/>
  <c r="L2463" i="1"/>
  <c r="K2463" i="1"/>
  <c r="J2463" i="1"/>
  <c r="AJ2462" i="1"/>
  <c r="AI2462" i="1"/>
  <c r="AG2462" i="1"/>
  <c r="AH2462" i="1" s="1"/>
  <c r="AC2462" i="1"/>
  <c r="Y2462" i="1"/>
  <c r="X2462" i="1"/>
  <c r="W2462" i="1"/>
  <c r="U2462" i="1"/>
  <c r="S2462" i="1"/>
  <c r="R2462" i="1"/>
  <c r="Q2462" i="1"/>
  <c r="P2462" i="1"/>
  <c r="O2462" i="1"/>
  <c r="N2462" i="1"/>
  <c r="M2462" i="1"/>
  <c r="L2462" i="1"/>
  <c r="K2462" i="1"/>
  <c r="J2462" i="1"/>
  <c r="AJ2461" i="1"/>
  <c r="AI2461" i="1" s="1"/>
  <c r="Z2461" i="1" s="1"/>
  <c r="AG2461" i="1"/>
  <c r="AD2461" i="1"/>
  <c r="AC2461" i="1"/>
  <c r="X2461" i="1"/>
  <c r="Y2461" i="1" s="1"/>
  <c r="W2461" i="1"/>
  <c r="U2461" i="1"/>
  <c r="S2461" i="1"/>
  <c r="R2461" i="1"/>
  <c r="Q2461" i="1"/>
  <c r="P2461" i="1"/>
  <c r="O2461" i="1"/>
  <c r="N2461" i="1"/>
  <c r="M2461" i="1"/>
  <c r="L2461" i="1"/>
  <c r="K2461" i="1"/>
  <c r="J2461" i="1"/>
  <c r="AJ2460" i="1"/>
  <c r="AI2460" i="1"/>
  <c r="Z2460" i="1" s="1"/>
  <c r="AD2460" i="1" s="1"/>
  <c r="AG2460" i="1"/>
  <c r="AH2460" i="1" s="1"/>
  <c r="AC2460" i="1"/>
  <c r="Y2460" i="1"/>
  <c r="X2460" i="1"/>
  <c r="W2460" i="1"/>
  <c r="U2460" i="1"/>
  <c r="S2460" i="1"/>
  <c r="R2460" i="1"/>
  <c r="Q2460" i="1"/>
  <c r="P2460" i="1"/>
  <c r="O2460" i="1"/>
  <c r="N2460" i="1"/>
  <c r="M2460" i="1"/>
  <c r="L2460" i="1"/>
  <c r="K2460" i="1"/>
  <c r="J2460" i="1"/>
  <c r="AJ2459" i="1"/>
  <c r="AI2459" i="1" s="1"/>
  <c r="AH2459" i="1" s="1"/>
  <c r="AG2459" i="1"/>
  <c r="AC2459" i="1"/>
  <c r="Z2459" i="1"/>
  <c r="AD2459" i="1" s="1"/>
  <c r="AE2459" i="1" s="1"/>
  <c r="AF2459" i="1" s="1"/>
  <c r="X2459" i="1"/>
  <c r="Y2459" i="1" s="1"/>
  <c r="W2459" i="1"/>
  <c r="U2459" i="1"/>
  <c r="S2459" i="1"/>
  <c r="R2459" i="1"/>
  <c r="Q2459" i="1"/>
  <c r="P2459" i="1"/>
  <c r="O2459" i="1"/>
  <c r="N2459" i="1"/>
  <c r="M2459" i="1"/>
  <c r="L2459" i="1"/>
  <c r="K2459" i="1"/>
  <c r="J2459" i="1"/>
  <c r="AJ2458" i="1"/>
  <c r="AI2458" i="1"/>
  <c r="AG2458" i="1"/>
  <c r="AC2458" i="1"/>
  <c r="Y2458" i="1"/>
  <c r="X2458" i="1"/>
  <c r="AJ2457" i="1"/>
  <c r="AI2457" i="1" s="1"/>
  <c r="AH2457" i="1"/>
  <c r="AG2457" i="1"/>
  <c r="AC2457" i="1"/>
  <c r="X2457" i="1"/>
  <c r="Y2457" i="1" s="1"/>
  <c r="U2457" i="1"/>
  <c r="S2457" i="1"/>
  <c r="R2457" i="1"/>
  <c r="Q2457" i="1"/>
  <c r="P2457" i="1"/>
  <c r="O2457" i="1"/>
  <c r="N2457" i="1"/>
  <c r="M2457" i="1"/>
  <c r="L2457" i="1"/>
  <c r="K2457" i="1"/>
  <c r="J2457" i="1"/>
  <c r="AJ2456" i="1"/>
  <c r="AI2456" i="1" s="1"/>
  <c r="AH2456" i="1" s="1"/>
  <c r="AG2456" i="1"/>
  <c r="AC2456" i="1"/>
  <c r="X2456" i="1"/>
  <c r="Y2456" i="1" s="1"/>
  <c r="Z2456" i="1" s="1"/>
  <c r="AD2456" i="1" s="1"/>
  <c r="AE2456" i="1" s="1"/>
  <c r="AF2456" i="1" s="1"/>
  <c r="U2456" i="1"/>
  <c r="S2456" i="1"/>
  <c r="R2456" i="1"/>
  <c r="Q2456" i="1"/>
  <c r="P2456" i="1"/>
  <c r="O2456" i="1"/>
  <c r="N2456" i="1"/>
  <c r="M2456" i="1"/>
  <c r="L2456" i="1"/>
  <c r="K2456" i="1"/>
  <c r="J2456" i="1"/>
  <c r="AJ2455" i="1"/>
  <c r="AI2455" i="1" s="1"/>
  <c r="AG2455" i="1"/>
  <c r="AC2455" i="1"/>
  <c r="X2455" i="1"/>
  <c r="Y2455" i="1" s="1"/>
  <c r="U2455" i="1"/>
  <c r="S2455" i="1"/>
  <c r="R2455" i="1"/>
  <c r="Q2455" i="1"/>
  <c r="P2455" i="1"/>
  <c r="O2455" i="1"/>
  <c r="N2455" i="1"/>
  <c r="M2455" i="1"/>
  <c r="L2455" i="1"/>
  <c r="K2455" i="1"/>
  <c r="J2455" i="1"/>
  <c r="AJ2454" i="1"/>
  <c r="AI2454" i="1" s="1"/>
  <c r="AH2454" i="1" s="1"/>
  <c r="AG2454" i="1"/>
  <c r="AC2454" i="1"/>
  <c r="Z2454" i="1"/>
  <c r="AD2454" i="1" s="1"/>
  <c r="AE2454" i="1" s="1"/>
  <c r="AF2454" i="1" s="1"/>
  <c r="X2454" i="1"/>
  <c r="Y2454" i="1" s="1"/>
  <c r="U2454" i="1"/>
  <c r="S2454" i="1"/>
  <c r="R2454" i="1"/>
  <c r="Q2454" i="1"/>
  <c r="P2454" i="1"/>
  <c r="O2454" i="1"/>
  <c r="N2454" i="1"/>
  <c r="M2454" i="1"/>
  <c r="L2454" i="1"/>
  <c r="K2454" i="1"/>
  <c r="J2454" i="1"/>
  <c r="AJ2453" i="1"/>
  <c r="AI2453" i="1" s="1"/>
  <c r="AH2453" i="1"/>
  <c r="AG2453" i="1"/>
  <c r="AC2453" i="1"/>
  <c r="X2453" i="1"/>
  <c r="Y2453" i="1" s="1"/>
  <c r="U2453" i="1"/>
  <c r="S2453" i="1"/>
  <c r="R2453" i="1"/>
  <c r="Q2453" i="1"/>
  <c r="P2453" i="1"/>
  <c r="O2453" i="1"/>
  <c r="N2453" i="1"/>
  <c r="M2453" i="1"/>
  <c r="L2453" i="1"/>
  <c r="K2453" i="1"/>
  <c r="J2453" i="1"/>
  <c r="AJ2452" i="1"/>
  <c r="AI2452" i="1" s="1"/>
  <c r="AH2452" i="1" s="1"/>
  <c r="AG2452" i="1"/>
  <c r="AC2452" i="1"/>
  <c r="X2452" i="1"/>
  <c r="Y2452" i="1" s="1"/>
  <c r="Z2452" i="1" s="1"/>
  <c r="AD2452" i="1" s="1"/>
  <c r="AE2452" i="1" s="1"/>
  <c r="AF2452" i="1" s="1"/>
  <c r="U2452" i="1"/>
  <c r="S2452" i="1"/>
  <c r="R2452" i="1"/>
  <c r="Q2452" i="1"/>
  <c r="P2452" i="1"/>
  <c r="O2452" i="1"/>
  <c r="N2452" i="1"/>
  <c r="M2452" i="1"/>
  <c r="L2452" i="1"/>
  <c r="K2452" i="1"/>
  <c r="J2452" i="1"/>
  <c r="AJ2451" i="1"/>
  <c r="AI2451" i="1" s="1"/>
  <c r="AG2451" i="1"/>
  <c r="AC2451" i="1"/>
  <c r="X2451" i="1"/>
  <c r="Y2451" i="1" s="1"/>
  <c r="U2451" i="1"/>
  <c r="S2451" i="1"/>
  <c r="R2451" i="1"/>
  <c r="Q2451" i="1"/>
  <c r="P2451" i="1"/>
  <c r="O2451" i="1"/>
  <c r="N2451" i="1"/>
  <c r="M2451" i="1"/>
  <c r="L2451" i="1"/>
  <c r="K2451" i="1"/>
  <c r="J2451" i="1"/>
  <c r="AJ2450" i="1"/>
  <c r="AI2450" i="1" s="1"/>
  <c r="AH2450" i="1" s="1"/>
  <c r="AG2450" i="1"/>
  <c r="AC2450" i="1"/>
  <c r="Z2450" i="1"/>
  <c r="AD2450" i="1" s="1"/>
  <c r="AE2450" i="1" s="1"/>
  <c r="AF2450" i="1" s="1"/>
  <c r="X2450" i="1"/>
  <c r="Y2450" i="1" s="1"/>
  <c r="U2450" i="1"/>
  <c r="S2450" i="1"/>
  <c r="R2450" i="1"/>
  <c r="Q2450" i="1"/>
  <c r="P2450" i="1"/>
  <c r="O2450" i="1"/>
  <c r="N2450" i="1"/>
  <c r="M2450" i="1"/>
  <c r="L2450" i="1"/>
  <c r="K2450" i="1"/>
  <c r="J2450" i="1"/>
  <c r="AJ2449" i="1"/>
  <c r="AI2449" i="1" s="1"/>
  <c r="AH2449" i="1"/>
  <c r="AG2449" i="1"/>
  <c r="AC2449" i="1"/>
  <c r="X2449" i="1"/>
  <c r="Y2449" i="1" s="1"/>
  <c r="U2449" i="1"/>
  <c r="S2449" i="1"/>
  <c r="R2449" i="1"/>
  <c r="Q2449" i="1"/>
  <c r="P2449" i="1"/>
  <c r="O2449" i="1"/>
  <c r="N2449" i="1"/>
  <c r="M2449" i="1"/>
  <c r="L2449" i="1"/>
  <c r="K2449" i="1"/>
  <c r="J2449" i="1"/>
  <c r="AJ2448" i="1"/>
  <c r="AI2448" i="1" s="1"/>
  <c r="AH2448" i="1" s="1"/>
  <c r="AG2448" i="1"/>
  <c r="AC2448" i="1"/>
  <c r="X2448" i="1"/>
  <c r="Y2448" i="1" s="1"/>
  <c r="Z2448" i="1" s="1"/>
  <c r="AD2448" i="1" s="1"/>
  <c r="AE2448" i="1" s="1"/>
  <c r="AF2448" i="1" s="1"/>
  <c r="U2448" i="1"/>
  <c r="S2448" i="1"/>
  <c r="R2448" i="1"/>
  <c r="Q2448" i="1"/>
  <c r="P2448" i="1"/>
  <c r="O2448" i="1"/>
  <c r="N2448" i="1"/>
  <c r="M2448" i="1"/>
  <c r="L2448" i="1"/>
  <c r="K2448" i="1"/>
  <c r="J2448" i="1"/>
  <c r="X2447" i="1"/>
  <c r="Y2447" i="1" s="1"/>
  <c r="Z2447" i="1" s="1"/>
  <c r="Y2446" i="1"/>
  <c r="Z2446" i="1" s="1"/>
  <c r="X2446" i="1"/>
  <c r="X2445" i="1"/>
  <c r="Y2445" i="1" s="1"/>
  <c r="Z2445" i="1" s="1"/>
  <c r="Y2444" i="1"/>
  <c r="Z2444" i="1" s="1"/>
  <c r="X2444" i="1"/>
  <c r="X2443" i="1"/>
  <c r="Y2443" i="1" s="1"/>
  <c r="Z2443" i="1" s="1"/>
  <c r="Y2442" i="1"/>
  <c r="Z2442" i="1" s="1"/>
  <c r="X2442" i="1"/>
  <c r="AJ2441" i="1"/>
  <c r="AI2441" i="1" s="1"/>
  <c r="AH2441" i="1" s="1"/>
  <c r="AG2441" i="1"/>
  <c r="AF2441" i="1"/>
  <c r="AC2441" i="1"/>
  <c r="X2441" i="1"/>
  <c r="Y2441" i="1" s="1"/>
  <c r="Z2441" i="1" s="1"/>
  <c r="AD2441" i="1" s="1"/>
  <c r="AE2441" i="1" s="1"/>
  <c r="U2441" i="1"/>
  <c r="S2441" i="1"/>
  <c r="R2441" i="1"/>
  <c r="Q2441" i="1"/>
  <c r="P2441" i="1"/>
  <c r="O2441" i="1"/>
  <c r="N2441" i="1"/>
  <c r="M2441" i="1"/>
  <c r="L2441" i="1"/>
  <c r="K2441" i="1"/>
  <c r="J2441" i="1"/>
  <c r="AJ2440" i="1"/>
  <c r="AI2440" i="1" s="1"/>
  <c r="AH2440" i="1"/>
  <c r="AG2440" i="1"/>
  <c r="AC2440" i="1"/>
  <c r="X2440" i="1"/>
  <c r="Y2440" i="1" s="1"/>
  <c r="U2440" i="1"/>
  <c r="S2440" i="1"/>
  <c r="R2440" i="1"/>
  <c r="Q2440" i="1"/>
  <c r="P2440" i="1"/>
  <c r="O2440" i="1"/>
  <c r="N2440" i="1"/>
  <c r="M2440" i="1"/>
  <c r="L2440" i="1"/>
  <c r="K2440" i="1"/>
  <c r="J2440" i="1"/>
  <c r="AJ2439" i="1"/>
  <c r="AI2439" i="1" s="1"/>
  <c r="AH2439" i="1" s="1"/>
  <c r="AG2439" i="1"/>
  <c r="AC2439" i="1"/>
  <c r="Z2439" i="1"/>
  <c r="AD2439" i="1" s="1"/>
  <c r="AE2439" i="1" s="1"/>
  <c r="AF2439" i="1" s="1"/>
  <c r="X2439" i="1"/>
  <c r="Y2439" i="1" s="1"/>
  <c r="W2439" i="1"/>
  <c r="U2439" i="1"/>
  <c r="S2439" i="1"/>
  <c r="R2439" i="1"/>
  <c r="Q2439" i="1"/>
  <c r="P2439" i="1"/>
  <c r="O2439" i="1"/>
  <c r="N2439" i="1"/>
  <c r="M2439" i="1"/>
  <c r="L2439" i="1"/>
  <c r="K2439" i="1"/>
  <c r="J2439" i="1"/>
  <c r="AJ2438" i="1"/>
  <c r="AI2438" i="1"/>
  <c r="AG2438" i="1"/>
  <c r="AH2438" i="1" s="1"/>
  <c r="AC2438" i="1"/>
  <c r="Y2438" i="1"/>
  <c r="X2438" i="1"/>
  <c r="U2438" i="1"/>
  <c r="S2438" i="1"/>
  <c r="R2438" i="1"/>
  <c r="Q2438" i="1"/>
  <c r="P2438" i="1"/>
  <c r="O2438" i="1"/>
  <c r="N2438" i="1"/>
  <c r="M2438" i="1"/>
  <c r="L2438" i="1"/>
  <c r="K2438" i="1"/>
  <c r="J2438" i="1"/>
  <c r="AJ2437" i="1"/>
  <c r="AI2437" i="1"/>
  <c r="Z2437" i="1" s="1"/>
  <c r="AD2437" i="1" s="1"/>
  <c r="AG2437" i="1"/>
  <c r="AH2437" i="1" s="1"/>
  <c r="AC2437" i="1"/>
  <c r="Y2437" i="1"/>
  <c r="X2437" i="1"/>
  <c r="U2437" i="1"/>
  <c r="S2437" i="1"/>
  <c r="R2437" i="1"/>
  <c r="Q2437" i="1"/>
  <c r="P2437" i="1"/>
  <c r="O2437" i="1"/>
  <c r="N2437" i="1"/>
  <c r="M2437" i="1"/>
  <c r="L2437" i="1"/>
  <c r="K2437" i="1"/>
  <c r="J2437" i="1"/>
  <c r="AJ2436" i="1"/>
  <c r="AI2436" i="1"/>
  <c r="AG2436" i="1"/>
  <c r="AH2436" i="1" s="1"/>
  <c r="AC2436" i="1"/>
  <c r="Y2436" i="1"/>
  <c r="X2436" i="1"/>
  <c r="U2436" i="1"/>
  <c r="S2436" i="1"/>
  <c r="R2436" i="1"/>
  <c r="Q2436" i="1"/>
  <c r="P2436" i="1"/>
  <c r="O2436" i="1"/>
  <c r="N2436" i="1"/>
  <c r="M2436" i="1"/>
  <c r="L2436" i="1"/>
  <c r="K2436" i="1"/>
  <c r="J2436" i="1"/>
  <c r="AJ2435" i="1"/>
  <c r="AI2435" i="1"/>
  <c r="Z2435" i="1" s="1"/>
  <c r="AD2435" i="1" s="1"/>
  <c r="AG2435" i="1"/>
  <c r="AH2435" i="1" s="1"/>
  <c r="AC2435" i="1"/>
  <c r="Y2435" i="1"/>
  <c r="X2435" i="1"/>
  <c r="U2435" i="1"/>
  <c r="S2435" i="1"/>
  <c r="R2435" i="1"/>
  <c r="Q2435" i="1"/>
  <c r="P2435" i="1"/>
  <c r="O2435" i="1"/>
  <c r="N2435" i="1"/>
  <c r="M2435" i="1"/>
  <c r="L2435" i="1"/>
  <c r="K2435" i="1"/>
  <c r="J2435" i="1"/>
  <c r="AJ2434" i="1"/>
  <c r="AI2434" i="1"/>
  <c r="AG2434" i="1"/>
  <c r="AC2434" i="1"/>
  <c r="Y2434" i="1"/>
  <c r="X2434" i="1"/>
  <c r="U2434" i="1"/>
  <c r="S2434" i="1"/>
  <c r="R2434" i="1"/>
  <c r="Q2434" i="1"/>
  <c r="P2434" i="1"/>
  <c r="O2434" i="1"/>
  <c r="N2434" i="1"/>
  <c r="M2434" i="1"/>
  <c r="L2434" i="1"/>
  <c r="K2434" i="1"/>
  <c r="J2434" i="1"/>
  <c r="AJ2433" i="1"/>
  <c r="AI2433" i="1"/>
  <c r="Z2433" i="1" s="1"/>
  <c r="AD2433" i="1" s="1"/>
  <c r="AG2433" i="1"/>
  <c r="AH2433" i="1" s="1"/>
  <c r="AC2433" i="1"/>
  <c r="AE2433" i="1" s="1"/>
  <c r="AF2433" i="1" s="1"/>
  <c r="Y2433" i="1"/>
  <c r="X2433" i="1"/>
  <c r="U2433" i="1"/>
  <c r="S2433" i="1"/>
  <c r="R2433" i="1"/>
  <c r="Q2433" i="1"/>
  <c r="P2433" i="1"/>
  <c r="O2433" i="1"/>
  <c r="N2433" i="1"/>
  <c r="M2433" i="1"/>
  <c r="L2433" i="1"/>
  <c r="K2433" i="1"/>
  <c r="J2433" i="1"/>
  <c r="AJ2432" i="1"/>
  <c r="AI2432" i="1"/>
  <c r="Z2432" i="1" s="1"/>
  <c r="AD2432" i="1" s="1"/>
  <c r="AE2432" i="1" s="1"/>
  <c r="AF2432" i="1" s="1"/>
  <c r="AG2432" i="1"/>
  <c r="AC2432" i="1"/>
  <c r="Y2432" i="1"/>
  <c r="X2432" i="1"/>
  <c r="U2432" i="1"/>
  <c r="S2432" i="1"/>
  <c r="R2432" i="1"/>
  <c r="Q2432" i="1"/>
  <c r="P2432" i="1"/>
  <c r="O2432" i="1"/>
  <c r="N2432" i="1"/>
  <c r="M2432" i="1"/>
  <c r="L2432" i="1"/>
  <c r="K2432" i="1"/>
  <c r="J2432" i="1"/>
  <c r="AJ2431" i="1"/>
  <c r="AI2431" i="1"/>
  <c r="Z2431" i="1" s="1"/>
  <c r="AD2431" i="1" s="1"/>
  <c r="AG2431" i="1"/>
  <c r="AH2431" i="1" s="1"/>
  <c r="AC2431" i="1"/>
  <c r="AE2431" i="1" s="1"/>
  <c r="AF2431" i="1" s="1"/>
  <c r="Y2431" i="1"/>
  <c r="X2431" i="1"/>
  <c r="U2431" i="1"/>
  <c r="S2431" i="1"/>
  <c r="R2431" i="1"/>
  <c r="Q2431" i="1"/>
  <c r="P2431" i="1"/>
  <c r="O2431" i="1"/>
  <c r="N2431" i="1"/>
  <c r="M2431" i="1"/>
  <c r="L2431" i="1"/>
  <c r="K2431" i="1"/>
  <c r="J2431" i="1"/>
  <c r="AJ2430" i="1"/>
  <c r="AI2430" i="1"/>
  <c r="AG2430" i="1"/>
  <c r="AH2430" i="1" s="1"/>
  <c r="AC2430" i="1"/>
  <c r="Y2430" i="1"/>
  <c r="X2430" i="1"/>
  <c r="W2430" i="1"/>
  <c r="U2430" i="1"/>
  <c r="S2430" i="1"/>
  <c r="R2430" i="1"/>
  <c r="Q2430" i="1"/>
  <c r="P2430" i="1"/>
  <c r="O2430" i="1"/>
  <c r="N2430" i="1"/>
  <c r="M2430" i="1"/>
  <c r="L2430" i="1"/>
  <c r="K2430" i="1"/>
  <c r="J2430" i="1"/>
  <c r="AJ2429" i="1"/>
  <c r="AI2429" i="1" s="1"/>
  <c r="Z2429" i="1" s="1"/>
  <c r="AG2429" i="1"/>
  <c r="AD2429" i="1"/>
  <c r="AC2429" i="1"/>
  <c r="X2429" i="1"/>
  <c r="Y2429" i="1" s="1"/>
  <c r="W2429" i="1"/>
  <c r="U2429" i="1"/>
  <c r="S2429" i="1"/>
  <c r="R2429" i="1"/>
  <c r="Q2429" i="1"/>
  <c r="P2429" i="1"/>
  <c r="O2429" i="1"/>
  <c r="N2429" i="1"/>
  <c r="M2429" i="1"/>
  <c r="L2429" i="1"/>
  <c r="K2429" i="1"/>
  <c r="J2429" i="1"/>
  <c r="AJ2428" i="1"/>
  <c r="AI2428" i="1"/>
  <c r="Z2428" i="1" s="1"/>
  <c r="AD2428" i="1" s="1"/>
  <c r="AG2428" i="1"/>
  <c r="AH2428" i="1" s="1"/>
  <c r="AC2428" i="1"/>
  <c r="Y2428" i="1"/>
  <c r="X2428" i="1"/>
  <c r="W2428" i="1"/>
  <c r="U2428" i="1"/>
  <c r="S2428" i="1"/>
  <c r="R2428" i="1"/>
  <c r="Q2428" i="1"/>
  <c r="P2428" i="1"/>
  <c r="O2428" i="1"/>
  <c r="N2428" i="1"/>
  <c r="M2428" i="1"/>
  <c r="L2428" i="1"/>
  <c r="K2428" i="1"/>
  <c r="J2428" i="1"/>
  <c r="AJ2427" i="1"/>
  <c r="AI2427" i="1" s="1"/>
  <c r="AH2427" i="1" s="1"/>
  <c r="AG2427" i="1"/>
  <c r="AC2427" i="1"/>
  <c r="Z2427" i="1"/>
  <c r="AD2427" i="1" s="1"/>
  <c r="AE2427" i="1" s="1"/>
  <c r="AF2427" i="1" s="1"/>
  <c r="X2427" i="1"/>
  <c r="Y2427" i="1" s="1"/>
  <c r="U2427" i="1"/>
  <c r="S2427" i="1"/>
  <c r="R2427" i="1"/>
  <c r="Q2427" i="1"/>
  <c r="P2427" i="1"/>
  <c r="O2427" i="1"/>
  <c r="N2427" i="1"/>
  <c r="M2427" i="1"/>
  <c r="L2427" i="1"/>
  <c r="K2427" i="1"/>
  <c r="J2427" i="1"/>
  <c r="AJ2426" i="1"/>
  <c r="AI2426" i="1" s="1"/>
  <c r="AH2426" i="1"/>
  <c r="AG2426" i="1"/>
  <c r="AC2426" i="1"/>
  <c r="X2426" i="1"/>
  <c r="Y2426" i="1" s="1"/>
  <c r="U2426" i="1"/>
  <c r="S2426" i="1"/>
  <c r="R2426" i="1"/>
  <c r="Q2426" i="1"/>
  <c r="P2426" i="1"/>
  <c r="O2426" i="1"/>
  <c r="N2426" i="1"/>
  <c r="M2426" i="1"/>
  <c r="L2426" i="1"/>
  <c r="K2426" i="1"/>
  <c r="J2426" i="1"/>
  <c r="AJ2425" i="1"/>
  <c r="AI2425" i="1" s="1"/>
  <c r="AH2425" i="1" s="1"/>
  <c r="AG2425" i="1"/>
  <c r="AC2425" i="1"/>
  <c r="X2425" i="1"/>
  <c r="Y2425" i="1" s="1"/>
  <c r="Z2425" i="1" s="1"/>
  <c r="AD2425" i="1" s="1"/>
  <c r="AE2425" i="1" s="1"/>
  <c r="AF2425" i="1" s="1"/>
  <c r="W2425" i="1"/>
  <c r="U2425" i="1"/>
  <c r="S2425" i="1"/>
  <c r="R2425" i="1"/>
  <c r="Q2425" i="1"/>
  <c r="P2425" i="1"/>
  <c r="O2425" i="1"/>
  <c r="N2425" i="1"/>
  <c r="M2425" i="1"/>
  <c r="L2425" i="1"/>
  <c r="K2425" i="1"/>
  <c r="J2425" i="1"/>
  <c r="AJ2424" i="1"/>
  <c r="AI2424" i="1"/>
  <c r="AG2424" i="1"/>
  <c r="AH2424" i="1" s="1"/>
  <c r="AC2424" i="1"/>
  <c r="Y2424" i="1"/>
  <c r="X2424" i="1"/>
  <c r="W2424" i="1"/>
  <c r="U2424" i="1"/>
  <c r="S2424" i="1"/>
  <c r="R2424" i="1"/>
  <c r="Q2424" i="1"/>
  <c r="P2424" i="1"/>
  <c r="O2424" i="1"/>
  <c r="N2424" i="1"/>
  <c r="M2424" i="1"/>
  <c r="L2424" i="1"/>
  <c r="K2424" i="1"/>
  <c r="J2424" i="1"/>
  <c r="AJ2423" i="1"/>
  <c r="AI2423" i="1" s="1"/>
  <c r="AG2423" i="1"/>
  <c r="AC2423" i="1"/>
  <c r="X2423" i="1"/>
  <c r="Y2423" i="1" s="1"/>
  <c r="W2423" i="1"/>
  <c r="U2423" i="1"/>
  <c r="S2423" i="1"/>
  <c r="R2423" i="1"/>
  <c r="Q2423" i="1"/>
  <c r="P2423" i="1"/>
  <c r="O2423" i="1"/>
  <c r="N2423" i="1"/>
  <c r="M2423" i="1"/>
  <c r="L2423" i="1"/>
  <c r="K2423" i="1"/>
  <c r="J2423" i="1"/>
  <c r="AJ2422" i="1"/>
  <c r="AI2422" i="1"/>
  <c r="Z2422" i="1" s="1"/>
  <c r="AD2422" i="1" s="1"/>
  <c r="AG2422" i="1"/>
  <c r="AH2422" i="1" s="1"/>
  <c r="AC2422" i="1"/>
  <c r="AE2422" i="1" s="1"/>
  <c r="AF2422" i="1" s="1"/>
  <c r="Y2422" i="1"/>
  <c r="X2422" i="1"/>
  <c r="W2422" i="1"/>
  <c r="U2422" i="1"/>
  <c r="S2422" i="1"/>
  <c r="R2422" i="1"/>
  <c r="Q2422" i="1"/>
  <c r="P2422" i="1"/>
  <c r="O2422" i="1"/>
  <c r="N2422" i="1"/>
  <c r="M2422" i="1"/>
  <c r="L2422" i="1"/>
  <c r="K2422" i="1"/>
  <c r="J2422" i="1"/>
  <c r="AJ2421" i="1"/>
  <c r="AI2421" i="1" s="1"/>
  <c r="AH2421" i="1" s="1"/>
  <c r="AG2421" i="1"/>
  <c r="AC2421" i="1"/>
  <c r="Z2421" i="1"/>
  <c r="AD2421" i="1" s="1"/>
  <c r="AE2421" i="1" s="1"/>
  <c r="AF2421" i="1" s="1"/>
  <c r="X2421" i="1"/>
  <c r="Y2421" i="1" s="1"/>
  <c r="W2421" i="1"/>
  <c r="U2421" i="1"/>
  <c r="S2421" i="1"/>
  <c r="R2421" i="1"/>
  <c r="Q2421" i="1"/>
  <c r="P2421" i="1"/>
  <c r="O2421" i="1"/>
  <c r="N2421" i="1"/>
  <c r="M2421" i="1"/>
  <c r="L2421" i="1"/>
  <c r="K2421" i="1"/>
  <c r="J2421" i="1"/>
  <c r="AJ2420" i="1"/>
  <c r="AI2420" i="1"/>
  <c r="AG2420" i="1"/>
  <c r="AH2420" i="1" s="1"/>
  <c r="AC2420" i="1"/>
  <c r="Y2420" i="1"/>
  <c r="X2420" i="1"/>
  <c r="W2420" i="1"/>
  <c r="U2420" i="1"/>
  <c r="S2420" i="1"/>
  <c r="R2420" i="1"/>
  <c r="Q2420" i="1"/>
  <c r="P2420" i="1"/>
  <c r="O2420" i="1"/>
  <c r="N2420" i="1"/>
  <c r="M2420" i="1"/>
  <c r="L2420" i="1"/>
  <c r="K2420" i="1"/>
  <c r="J2420" i="1"/>
  <c r="AJ2419" i="1"/>
  <c r="AI2419" i="1" s="1"/>
  <c r="Z2419" i="1" s="1"/>
  <c r="AG2419" i="1"/>
  <c r="AD2419" i="1"/>
  <c r="AC2419" i="1"/>
  <c r="X2419" i="1"/>
  <c r="Y2419" i="1" s="1"/>
  <c r="W2419" i="1"/>
  <c r="U2419" i="1"/>
  <c r="S2419" i="1"/>
  <c r="R2419" i="1"/>
  <c r="Q2419" i="1"/>
  <c r="P2419" i="1"/>
  <c r="O2419" i="1"/>
  <c r="N2419" i="1"/>
  <c r="M2419" i="1"/>
  <c r="L2419" i="1"/>
  <c r="K2419" i="1"/>
  <c r="J2419" i="1"/>
  <c r="AJ2418" i="1"/>
  <c r="AI2418" i="1"/>
  <c r="Z2418" i="1" s="1"/>
  <c r="AD2418" i="1" s="1"/>
  <c r="AG2418" i="1"/>
  <c r="AH2418" i="1" s="1"/>
  <c r="AC2418" i="1"/>
  <c r="Y2418" i="1"/>
  <c r="X2418" i="1"/>
  <c r="W2418" i="1"/>
  <c r="U2418" i="1"/>
  <c r="S2418" i="1"/>
  <c r="R2418" i="1"/>
  <c r="Q2418" i="1"/>
  <c r="P2418" i="1"/>
  <c r="O2418" i="1"/>
  <c r="N2418" i="1"/>
  <c r="M2418" i="1"/>
  <c r="L2418" i="1"/>
  <c r="K2418" i="1"/>
  <c r="J2418" i="1"/>
  <c r="AJ2417" i="1"/>
  <c r="AI2417" i="1" s="1"/>
  <c r="AH2417" i="1" s="1"/>
  <c r="AG2417" i="1"/>
  <c r="AC2417" i="1"/>
  <c r="Z2417" i="1"/>
  <c r="AD2417" i="1" s="1"/>
  <c r="AE2417" i="1" s="1"/>
  <c r="AF2417" i="1" s="1"/>
  <c r="X2417" i="1"/>
  <c r="Y2417" i="1" s="1"/>
  <c r="W2417" i="1"/>
  <c r="U2417" i="1"/>
  <c r="S2417" i="1"/>
  <c r="R2417" i="1"/>
  <c r="Q2417" i="1"/>
  <c r="P2417" i="1"/>
  <c r="O2417" i="1"/>
  <c r="N2417" i="1"/>
  <c r="M2417" i="1"/>
  <c r="L2417" i="1"/>
  <c r="K2417" i="1"/>
  <c r="J2417" i="1"/>
  <c r="AJ2416" i="1"/>
  <c r="AI2416" i="1"/>
  <c r="AG2416" i="1"/>
  <c r="AC2416" i="1"/>
  <c r="Y2416" i="1"/>
  <c r="X2416" i="1"/>
  <c r="W2416" i="1"/>
  <c r="U2416" i="1"/>
  <c r="S2416" i="1"/>
  <c r="R2416" i="1"/>
  <c r="Q2416" i="1"/>
  <c r="P2416" i="1"/>
  <c r="O2416" i="1"/>
  <c r="N2416" i="1"/>
  <c r="M2416" i="1"/>
  <c r="L2416" i="1"/>
  <c r="K2416" i="1"/>
  <c r="J2416" i="1"/>
  <c r="AJ2415" i="1"/>
  <c r="AI2415" i="1" s="1"/>
  <c r="AH2415" i="1"/>
  <c r="AG2415" i="1"/>
  <c r="AC2415" i="1"/>
  <c r="X2415" i="1"/>
  <c r="Y2415" i="1" s="1"/>
  <c r="U2415" i="1"/>
  <c r="S2415" i="1"/>
  <c r="R2415" i="1"/>
  <c r="Q2415" i="1"/>
  <c r="P2415" i="1"/>
  <c r="O2415" i="1"/>
  <c r="N2415" i="1"/>
  <c r="M2415" i="1"/>
  <c r="L2415" i="1"/>
  <c r="K2415" i="1"/>
  <c r="J2415" i="1"/>
  <c r="AJ2414" i="1"/>
  <c r="AI2414" i="1" s="1"/>
  <c r="AH2414" i="1"/>
  <c r="AG2414" i="1"/>
  <c r="AC2414" i="1"/>
  <c r="Z2414" i="1"/>
  <c r="AD2414" i="1" s="1"/>
  <c r="AE2414" i="1" s="1"/>
  <c r="AF2414" i="1" s="1"/>
  <c r="X2414" i="1"/>
  <c r="Y2414" i="1" s="1"/>
  <c r="U2414" i="1"/>
  <c r="S2414" i="1"/>
  <c r="R2414" i="1"/>
  <c r="Q2414" i="1"/>
  <c r="P2414" i="1"/>
  <c r="O2414" i="1"/>
  <c r="N2414" i="1"/>
  <c r="M2414" i="1"/>
  <c r="L2414" i="1"/>
  <c r="K2414" i="1"/>
  <c r="J2414" i="1"/>
  <c r="AJ2413" i="1"/>
  <c r="AI2413" i="1" s="1"/>
  <c r="AH2413" i="1"/>
  <c r="AG2413" i="1"/>
  <c r="AC2413" i="1"/>
  <c r="Z2413" i="1"/>
  <c r="AD2413" i="1" s="1"/>
  <c r="X2413" i="1"/>
  <c r="Y2413" i="1" s="1"/>
  <c r="U2413" i="1"/>
  <c r="S2413" i="1"/>
  <c r="R2413" i="1"/>
  <c r="Q2413" i="1"/>
  <c r="P2413" i="1"/>
  <c r="O2413" i="1"/>
  <c r="N2413" i="1"/>
  <c r="M2413" i="1"/>
  <c r="L2413" i="1"/>
  <c r="K2413" i="1"/>
  <c r="J2413" i="1"/>
  <c r="AJ2412" i="1"/>
  <c r="AI2412" i="1" s="1"/>
  <c r="AH2412" i="1" s="1"/>
  <c r="AG2412" i="1"/>
  <c r="AC2412" i="1"/>
  <c r="X2412" i="1"/>
  <c r="Y2412" i="1" s="1"/>
  <c r="W2412" i="1"/>
  <c r="U2412" i="1"/>
  <c r="S2412" i="1"/>
  <c r="R2412" i="1"/>
  <c r="Q2412" i="1"/>
  <c r="P2412" i="1"/>
  <c r="O2412" i="1"/>
  <c r="N2412" i="1"/>
  <c r="M2412" i="1"/>
  <c r="L2412" i="1"/>
  <c r="K2412" i="1"/>
  <c r="J2412" i="1"/>
  <c r="AJ2411" i="1"/>
  <c r="AI2411" i="1"/>
  <c r="AG2411" i="1"/>
  <c r="AH2411" i="1" s="1"/>
  <c r="AC2411" i="1"/>
  <c r="Y2411" i="1"/>
  <c r="X2411" i="1"/>
  <c r="W2411" i="1"/>
  <c r="U2411" i="1"/>
  <c r="S2411" i="1"/>
  <c r="R2411" i="1"/>
  <c r="Q2411" i="1"/>
  <c r="P2411" i="1"/>
  <c r="O2411" i="1"/>
  <c r="N2411" i="1"/>
  <c r="M2411" i="1"/>
  <c r="L2411" i="1"/>
  <c r="K2411" i="1"/>
  <c r="J2411" i="1"/>
  <c r="AJ2410" i="1"/>
  <c r="AI2410" i="1" s="1"/>
  <c r="AG2410" i="1"/>
  <c r="AC2410" i="1"/>
  <c r="X2410" i="1"/>
  <c r="Y2410" i="1" s="1"/>
  <c r="U2410" i="1"/>
  <c r="S2410" i="1"/>
  <c r="R2410" i="1"/>
  <c r="Q2410" i="1"/>
  <c r="P2410" i="1"/>
  <c r="O2410" i="1"/>
  <c r="N2410" i="1"/>
  <c r="M2410" i="1"/>
  <c r="L2410" i="1"/>
  <c r="K2410" i="1"/>
  <c r="J2410" i="1"/>
  <c r="AJ2409" i="1"/>
  <c r="AI2409" i="1" s="1"/>
  <c r="AH2409" i="1"/>
  <c r="AG2409" i="1"/>
  <c r="AC2409" i="1"/>
  <c r="Z2409" i="1"/>
  <c r="AD2409" i="1" s="1"/>
  <c r="AE2409" i="1" s="1"/>
  <c r="AF2409" i="1" s="1"/>
  <c r="X2409" i="1"/>
  <c r="Y2409" i="1" s="1"/>
  <c r="U2409" i="1"/>
  <c r="S2409" i="1"/>
  <c r="R2409" i="1"/>
  <c r="Q2409" i="1"/>
  <c r="P2409" i="1"/>
  <c r="O2409" i="1"/>
  <c r="N2409" i="1"/>
  <c r="M2409" i="1"/>
  <c r="L2409" i="1"/>
  <c r="K2409" i="1"/>
  <c r="J2409" i="1"/>
  <c r="AJ2408" i="1"/>
  <c r="AI2408" i="1" s="1"/>
  <c r="AH2408" i="1"/>
  <c r="AG2408" i="1"/>
  <c r="AC2408" i="1"/>
  <c r="Z2408" i="1"/>
  <c r="AD2408" i="1" s="1"/>
  <c r="X2408" i="1"/>
  <c r="Y2408" i="1" s="1"/>
  <c r="W2408" i="1"/>
  <c r="U2408" i="1"/>
  <c r="S2408" i="1"/>
  <c r="R2408" i="1"/>
  <c r="Q2408" i="1"/>
  <c r="P2408" i="1"/>
  <c r="O2408" i="1"/>
  <c r="N2408" i="1"/>
  <c r="M2408" i="1"/>
  <c r="L2408" i="1"/>
  <c r="K2408" i="1"/>
  <c r="J2408" i="1"/>
  <c r="AJ2407" i="1"/>
  <c r="AI2407" i="1"/>
  <c r="AG2407" i="1"/>
  <c r="AH2407" i="1" s="1"/>
  <c r="AC2407" i="1"/>
  <c r="Y2407" i="1"/>
  <c r="X2407" i="1"/>
  <c r="U2407" i="1"/>
  <c r="S2407" i="1"/>
  <c r="R2407" i="1"/>
  <c r="Q2407" i="1"/>
  <c r="P2407" i="1"/>
  <c r="O2407" i="1"/>
  <c r="N2407" i="1"/>
  <c r="M2407" i="1"/>
  <c r="L2407" i="1"/>
  <c r="K2407" i="1"/>
  <c r="J2407" i="1"/>
  <c r="AJ2406" i="1"/>
  <c r="AI2406" i="1"/>
  <c r="AG2406" i="1"/>
  <c r="AC2406" i="1"/>
  <c r="Y2406" i="1"/>
  <c r="X2406" i="1"/>
  <c r="U2406" i="1"/>
  <c r="S2406" i="1"/>
  <c r="R2406" i="1"/>
  <c r="Q2406" i="1"/>
  <c r="P2406" i="1"/>
  <c r="O2406" i="1"/>
  <c r="N2406" i="1"/>
  <c r="M2406" i="1"/>
  <c r="L2406" i="1"/>
  <c r="K2406" i="1"/>
  <c r="J2406" i="1"/>
  <c r="AJ2405" i="1"/>
  <c r="AI2405" i="1"/>
  <c r="AG2405" i="1"/>
  <c r="AH2405" i="1" s="1"/>
  <c r="AC2405" i="1"/>
  <c r="Y2405" i="1"/>
  <c r="X2405" i="1"/>
  <c r="U2405" i="1"/>
  <c r="S2405" i="1"/>
  <c r="R2405" i="1"/>
  <c r="Q2405" i="1"/>
  <c r="P2405" i="1"/>
  <c r="O2405" i="1"/>
  <c r="N2405" i="1"/>
  <c r="M2405" i="1"/>
  <c r="L2405" i="1"/>
  <c r="K2405" i="1"/>
  <c r="J2405" i="1"/>
  <c r="AJ2404" i="1"/>
  <c r="AI2404" i="1"/>
  <c r="AG2404" i="1"/>
  <c r="AC2404" i="1"/>
  <c r="Y2404" i="1"/>
  <c r="X2404" i="1"/>
  <c r="U2404" i="1"/>
  <c r="S2404" i="1"/>
  <c r="R2404" i="1"/>
  <c r="Q2404" i="1"/>
  <c r="P2404" i="1"/>
  <c r="O2404" i="1"/>
  <c r="N2404" i="1"/>
  <c r="M2404" i="1"/>
  <c r="L2404" i="1"/>
  <c r="K2404" i="1"/>
  <c r="J2404" i="1"/>
  <c r="AJ2403" i="1"/>
  <c r="AI2403" i="1"/>
  <c r="AG2403" i="1"/>
  <c r="AH2403" i="1" s="1"/>
  <c r="AC2403" i="1"/>
  <c r="Y2403" i="1"/>
  <c r="X2403" i="1"/>
  <c r="U2403" i="1"/>
  <c r="S2403" i="1"/>
  <c r="R2403" i="1"/>
  <c r="Q2403" i="1"/>
  <c r="P2403" i="1"/>
  <c r="O2403" i="1"/>
  <c r="N2403" i="1"/>
  <c r="M2403" i="1"/>
  <c r="L2403" i="1"/>
  <c r="K2403" i="1"/>
  <c r="J2403" i="1"/>
  <c r="AJ2402" i="1"/>
  <c r="AI2402" i="1"/>
  <c r="AG2402" i="1"/>
  <c r="AC2402" i="1"/>
  <c r="Y2402" i="1"/>
  <c r="X2402" i="1"/>
  <c r="U2402" i="1"/>
  <c r="S2402" i="1"/>
  <c r="R2402" i="1"/>
  <c r="Q2402" i="1"/>
  <c r="P2402" i="1"/>
  <c r="O2402" i="1"/>
  <c r="N2402" i="1"/>
  <c r="M2402" i="1"/>
  <c r="L2402" i="1"/>
  <c r="K2402" i="1"/>
  <c r="J2402" i="1"/>
  <c r="AJ2401" i="1"/>
  <c r="AI2401" i="1"/>
  <c r="AG2401" i="1"/>
  <c r="AH2401" i="1" s="1"/>
  <c r="AC2401" i="1"/>
  <c r="Y2401" i="1"/>
  <c r="X2401" i="1"/>
  <c r="W2401" i="1"/>
  <c r="U2401" i="1"/>
  <c r="S2401" i="1"/>
  <c r="R2401" i="1"/>
  <c r="Q2401" i="1"/>
  <c r="P2401" i="1"/>
  <c r="O2401" i="1"/>
  <c r="N2401" i="1"/>
  <c r="M2401" i="1"/>
  <c r="L2401" i="1"/>
  <c r="K2401" i="1"/>
  <c r="J2401" i="1"/>
  <c r="AJ2400" i="1"/>
  <c r="AI2400" i="1" s="1"/>
  <c r="AH2400" i="1" s="1"/>
  <c r="AG2400" i="1"/>
  <c r="AC2400" i="1"/>
  <c r="X2400" i="1"/>
  <c r="Y2400" i="1" s="1"/>
  <c r="W2400" i="1"/>
  <c r="U2400" i="1"/>
  <c r="S2400" i="1"/>
  <c r="R2400" i="1"/>
  <c r="Q2400" i="1"/>
  <c r="P2400" i="1"/>
  <c r="O2400" i="1"/>
  <c r="N2400" i="1"/>
  <c r="M2400" i="1"/>
  <c r="L2400" i="1"/>
  <c r="K2400" i="1"/>
  <c r="J2400" i="1"/>
  <c r="AJ2399" i="1"/>
  <c r="AI2399" i="1"/>
  <c r="AG2399" i="1"/>
  <c r="AH2399" i="1" s="1"/>
  <c r="AC2399" i="1"/>
  <c r="Y2399" i="1"/>
  <c r="X2399" i="1"/>
  <c r="W2399" i="1"/>
  <c r="U2399" i="1"/>
  <c r="S2399" i="1"/>
  <c r="R2399" i="1"/>
  <c r="Q2399" i="1"/>
  <c r="P2399" i="1"/>
  <c r="O2399" i="1"/>
  <c r="N2399" i="1"/>
  <c r="M2399" i="1"/>
  <c r="L2399" i="1"/>
  <c r="K2399" i="1"/>
  <c r="J2399" i="1"/>
  <c r="AJ2398" i="1"/>
  <c r="AI2398" i="1" s="1"/>
  <c r="AG2398" i="1"/>
  <c r="AC2398" i="1"/>
  <c r="X2398" i="1"/>
  <c r="Y2398" i="1" s="1"/>
  <c r="U2398" i="1"/>
  <c r="S2398" i="1"/>
  <c r="R2398" i="1"/>
  <c r="Q2398" i="1"/>
  <c r="P2398" i="1"/>
  <c r="O2398" i="1"/>
  <c r="N2398" i="1"/>
  <c r="M2398" i="1"/>
  <c r="L2398" i="1"/>
  <c r="K2398" i="1"/>
  <c r="J2398" i="1"/>
  <c r="AJ2397" i="1"/>
  <c r="AI2397" i="1"/>
  <c r="AG2397" i="1"/>
  <c r="AC2397" i="1"/>
  <c r="Y2397" i="1"/>
  <c r="X2397" i="1"/>
  <c r="U2397" i="1"/>
  <c r="S2397" i="1"/>
  <c r="R2397" i="1"/>
  <c r="Q2397" i="1"/>
  <c r="P2397" i="1"/>
  <c r="O2397" i="1"/>
  <c r="N2397" i="1"/>
  <c r="M2397" i="1"/>
  <c r="L2397" i="1"/>
  <c r="K2397" i="1"/>
  <c r="J2397" i="1"/>
  <c r="AJ2396" i="1"/>
  <c r="AI2396" i="1" s="1"/>
  <c r="AG2396" i="1"/>
  <c r="AH2396" i="1" s="1"/>
  <c r="AC2396" i="1"/>
  <c r="X2396" i="1"/>
  <c r="Y2396" i="1" s="1"/>
  <c r="U2396" i="1"/>
  <c r="S2396" i="1"/>
  <c r="R2396" i="1"/>
  <c r="Q2396" i="1"/>
  <c r="P2396" i="1"/>
  <c r="O2396" i="1"/>
  <c r="N2396" i="1"/>
  <c r="M2396" i="1"/>
  <c r="L2396" i="1"/>
  <c r="K2396" i="1"/>
  <c r="J2396" i="1"/>
  <c r="AJ2395" i="1"/>
  <c r="AI2395" i="1" s="1"/>
  <c r="AH2395" i="1" s="1"/>
  <c r="AG2395" i="1"/>
  <c r="AF2395" i="1"/>
  <c r="AC2395" i="1"/>
  <c r="Z2395" i="1"/>
  <c r="AD2395" i="1" s="1"/>
  <c r="AE2395" i="1" s="1"/>
  <c r="Y2395" i="1"/>
  <c r="X2395" i="1"/>
  <c r="U2395" i="1"/>
  <c r="S2395" i="1"/>
  <c r="R2395" i="1"/>
  <c r="Q2395" i="1"/>
  <c r="P2395" i="1"/>
  <c r="O2395" i="1"/>
  <c r="N2395" i="1"/>
  <c r="M2395" i="1"/>
  <c r="L2395" i="1"/>
  <c r="K2395" i="1"/>
  <c r="J2395" i="1"/>
  <c r="AJ2394" i="1"/>
  <c r="AI2394" i="1" s="1"/>
  <c r="AG2394" i="1"/>
  <c r="AH2394" i="1" s="1"/>
  <c r="AC2394" i="1"/>
  <c r="Z2394" i="1"/>
  <c r="AD2394" i="1" s="1"/>
  <c r="X2394" i="1"/>
  <c r="Y2394" i="1" s="1"/>
  <c r="U2394" i="1"/>
  <c r="S2394" i="1"/>
  <c r="R2394" i="1"/>
  <c r="Q2394" i="1"/>
  <c r="P2394" i="1"/>
  <c r="O2394" i="1"/>
  <c r="N2394" i="1"/>
  <c r="M2394" i="1"/>
  <c r="L2394" i="1"/>
  <c r="K2394" i="1"/>
  <c r="J2394" i="1"/>
  <c r="AJ2393" i="1"/>
  <c r="AI2393" i="1" s="1"/>
  <c r="AG2393" i="1"/>
  <c r="AC2393" i="1"/>
  <c r="X2393" i="1"/>
  <c r="Y2393" i="1" s="1"/>
  <c r="U2393" i="1"/>
  <c r="S2393" i="1"/>
  <c r="R2393" i="1"/>
  <c r="Q2393" i="1"/>
  <c r="P2393" i="1"/>
  <c r="O2393" i="1"/>
  <c r="N2393" i="1"/>
  <c r="M2393" i="1"/>
  <c r="L2393" i="1"/>
  <c r="K2393" i="1"/>
  <c r="J2393" i="1"/>
  <c r="AJ2392" i="1"/>
  <c r="AI2392" i="1" s="1"/>
  <c r="AH2392" i="1"/>
  <c r="AG2392" i="1"/>
  <c r="AC2392" i="1"/>
  <c r="Z2392" i="1"/>
  <c r="AD2392" i="1" s="1"/>
  <c r="X2392" i="1"/>
  <c r="Y2392" i="1" s="1"/>
  <c r="W2392" i="1"/>
  <c r="U2392" i="1"/>
  <c r="S2392" i="1"/>
  <c r="R2392" i="1"/>
  <c r="Q2392" i="1"/>
  <c r="P2392" i="1"/>
  <c r="O2392" i="1"/>
  <c r="N2392" i="1"/>
  <c r="M2392" i="1"/>
  <c r="L2392" i="1"/>
  <c r="K2392" i="1"/>
  <c r="J2392" i="1"/>
  <c r="AJ2391" i="1"/>
  <c r="AI2391" i="1"/>
  <c r="Z2391" i="1" s="1"/>
  <c r="AD2391" i="1" s="1"/>
  <c r="AG2391" i="1"/>
  <c r="AC2391" i="1"/>
  <c r="AE2391" i="1" s="1"/>
  <c r="AF2391" i="1" s="1"/>
  <c r="Y2391" i="1"/>
  <c r="X2391" i="1"/>
  <c r="U2391" i="1"/>
  <c r="S2391" i="1"/>
  <c r="R2391" i="1"/>
  <c r="Q2391" i="1"/>
  <c r="P2391" i="1"/>
  <c r="O2391" i="1"/>
  <c r="N2391" i="1"/>
  <c r="M2391" i="1"/>
  <c r="L2391" i="1"/>
  <c r="K2391" i="1"/>
  <c r="J2391" i="1"/>
  <c r="AJ2390" i="1"/>
  <c r="AI2390" i="1"/>
  <c r="AG2390" i="1"/>
  <c r="AC2390" i="1"/>
  <c r="X2390" i="1"/>
  <c r="Y2390" i="1" s="1"/>
  <c r="AJ2389" i="1"/>
  <c r="AI2389" i="1" s="1"/>
  <c r="AG2389" i="1"/>
  <c r="AC2389" i="1"/>
  <c r="X2389" i="1"/>
  <c r="Y2389" i="1" s="1"/>
  <c r="AJ2388" i="1"/>
  <c r="AI2388" i="1" s="1"/>
  <c r="Z2388" i="1" s="1"/>
  <c r="AD2388" i="1" s="1"/>
  <c r="AG2388" i="1"/>
  <c r="AE2388" i="1"/>
  <c r="AF2388" i="1" s="1"/>
  <c r="AC2388" i="1"/>
  <c r="Y2388" i="1"/>
  <c r="X2388" i="1"/>
  <c r="AJ2387" i="1"/>
  <c r="AI2387" i="1" s="1"/>
  <c r="AG2387" i="1"/>
  <c r="AC2387" i="1"/>
  <c r="X2387" i="1"/>
  <c r="Y2387" i="1" s="1"/>
  <c r="W2387" i="1"/>
  <c r="U2387" i="1"/>
  <c r="S2387" i="1"/>
  <c r="R2387" i="1"/>
  <c r="Q2387" i="1"/>
  <c r="P2387" i="1"/>
  <c r="O2387" i="1"/>
  <c r="N2387" i="1"/>
  <c r="M2387" i="1"/>
  <c r="L2387" i="1"/>
  <c r="K2387" i="1"/>
  <c r="J2387" i="1"/>
  <c r="AJ2386" i="1"/>
  <c r="AI2386" i="1"/>
  <c r="AG2386" i="1"/>
  <c r="AH2386" i="1" s="1"/>
  <c r="AC2386" i="1"/>
  <c r="X2386" i="1"/>
  <c r="Y2386" i="1" s="1"/>
  <c r="U2386" i="1"/>
  <c r="S2386" i="1"/>
  <c r="R2386" i="1"/>
  <c r="Q2386" i="1"/>
  <c r="P2386" i="1"/>
  <c r="O2386" i="1"/>
  <c r="N2386" i="1"/>
  <c r="M2386" i="1"/>
  <c r="L2386" i="1"/>
  <c r="K2386" i="1"/>
  <c r="J2386" i="1"/>
  <c r="AJ2385" i="1"/>
  <c r="AI2385" i="1" s="1"/>
  <c r="Z2385" i="1" s="1"/>
  <c r="AD2385" i="1" s="1"/>
  <c r="AE2385" i="1" s="1"/>
  <c r="AF2385" i="1" s="1"/>
  <c r="AG2385" i="1"/>
  <c r="AC2385" i="1"/>
  <c r="Y2385" i="1"/>
  <c r="X2385" i="1"/>
  <c r="U2385" i="1"/>
  <c r="S2385" i="1"/>
  <c r="R2385" i="1"/>
  <c r="Q2385" i="1"/>
  <c r="P2385" i="1"/>
  <c r="O2385" i="1"/>
  <c r="N2385" i="1"/>
  <c r="M2385" i="1"/>
  <c r="L2385" i="1"/>
  <c r="K2385" i="1"/>
  <c r="J2385" i="1"/>
  <c r="AJ2384" i="1"/>
  <c r="AI2384" i="1"/>
  <c r="AG2384" i="1"/>
  <c r="AH2384" i="1" s="1"/>
  <c r="AC2384" i="1"/>
  <c r="X2384" i="1"/>
  <c r="Y2384" i="1" s="1"/>
  <c r="U2384" i="1"/>
  <c r="S2384" i="1"/>
  <c r="R2384" i="1"/>
  <c r="Q2384" i="1"/>
  <c r="P2384" i="1"/>
  <c r="O2384" i="1"/>
  <c r="N2384" i="1"/>
  <c r="M2384" i="1"/>
  <c r="L2384" i="1"/>
  <c r="K2384" i="1"/>
  <c r="J2384" i="1"/>
  <c r="AJ2383" i="1"/>
  <c r="AI2383" i="1" s="1"/>
  <c r="Z2383" i="1" s="1"/>
  <c r="AD2383" i="1" s="1"/>
  <c r="AG2383" i="1"/>
  <c r="AE2383" i="1"/>
  <c r="AF2383" i="1" s="1"/>
  <c r="AC2383" i="1"/>
  <c r="Y2383" i="1"/>
  <c r="X2383" i="1"/>
  <c r="W2383" i="1"/>
  <c r="U2383" i="1"/>
  <c r="S2383" i="1"/>
  <c r="R2383" i="1"/>
  <c r="Q2383" i="1"/>
  <c r="P2383" i="1"/>
  <c r="O2383" i="1"/>
  <c r="N2383" i="1"/>
  <c r="M2383" i="1"/>
  <c r="L2383" i="1"/>
  <c r="K2383" i="1"/>
  <c r="J2383" i="1"/>
  <c r="AJ2382" i="1"/>
  <c r="AI2382" i="1" s="1"/>
  <c r="AG2382" i="1"/>
  <c r="AC2382" i="1"/>
  <c r="X2382" i="1"/>
  <c r="Y2382" i="1" s="1"/>
  <c r="W2382" i="1"/>
  <c r="U2382" i="1"/>
  <c r="S2382" i="1"/>
  <c r="R2382" i="1"/>
  <c r="Q2382" i="1"/>
  <c r="P2382" i="1"/>
  <c r="O2382" i="1"/>
  <c r="N2382" i="1"/>
  <c r="M2382" i="1"/>
  <c r="L2382" i="1"/>
  <c r="K2382" i="1"/>
  <c r="J2382" i="1"/>
  <c r="AJ2381" i="1"/>
  <c r="AI2381" i="1"/>
  <c r="AG2381" i="1"/>
  <c r="AH2381" i="1" s="1"/>
  <c r="AC2381" i="1"/>
  <c r="X2381" i="1"/>
  <c r="Y2381" i="1" s="1"/>
  <c r="W2381" i="1"/>
  <c r="U2381" i="1"/>
  <c r="S2381" i="1"/>
  <c r="R2381" i="1"/>
  <c r="Q2381" i="1"/>
  <c r="P2381" i="1"/>
  <c r="O2381" i="1"/>
  <c r="N2381" i="1"/>
  <c r="M2381" i="1"/>
  <c r="L2381" i="1"/>
  <c r="K2381" i="1"/>
  <c r="J2381" i="1"/>
  <c r="AJ2380" i="1"/>
  <c r="AI2380" i="1" s="1"/>
  <c r="AG2380" i="1"/>
  <c r="AH2380" i="1" s="1"/>
  <c r="AC2380" i="1"/>
  <c r="X2380" i="1"/>
  <c r="Y2380" i="1" s="1"/>
  <c r="W2380" i="1"/>
  <c r="U2380" i="1"/>
  <c r="S2380" i="1"/>
  <c r="R2380" i="1"/>
  <c r="Q2380" i="1"/>
  <c r="P2380" i="1"/>
  <c r="O2380" i="1"/>
  <c r="N2380" i="1"/>
  <c r="M2380" i="1"/>
  <c r="L2380" i="1"/>
  <c r="K2380" i="1"/>
  <c r="J2380" i="1"/>
  <c r="AJ2379" i="1"/>
  <c r="AI2379" i="1" s="1"/>
  <c r="AG2379" i="1"/>
  <c r="AC2379" i="1"/>
  <c r="Y2379" i="1"/>
  <c r="X2379" i="1"/>
  <c r="U2379" i="1"/>
  <c r="S2379" i="1"/>
  <c r="R2379" i="1"/>
  <c r="Q2379" i="1"/>
  <c r="P2379" i="1"/>
  <c r="O2379" i="1"/>
  <c r="N2379" i="1"/>
  <c r="M2379" i="1"/>
  <c r="L2379" i="1"/>
  <c r="K2379" i="1"/>
  <c r="J2379" i="1"/>
  <c r="AJ2378" i="1"/>
  <c r="AI2378" i="1"/>
  <c r="AG2378" i="1"/>
  <c r="AH2378" i="1" s="1"/>
  <c r="AC2378" i="1"/>
  <c r="Y2378" i="1"/>
  <c r="X2378" i="1"/>
  <c r="U2378" i="1"/>
  <c r="S2378" i="1"/>
  <c r="R2378" i="1"/>
  <c r="Q2378" i="1"/>
  <c r="P2378" i="1"/>
  <c r="O2378" i="1"/>
  <c r="N2378" i="1"/>
  <c r="M2378" i="1"/>
  <c r="L2378" i="1"/>
  <c r="K2378" i="1"/>
  <c r="J2378" i="1"/>
  <c r="AJ2377" i="1"/>
  <c r="AI2377" i="1" s="1"/>
  <c r="AG2377" i="1"/>
  <c r="AC2377" i="1"/>
  <c r="Y2377" i="1"/>
  <c r="X2377" i="1"/>
  <c r="U2377" i="1"/>
  <c r="S2377" i="1"/>
  <c r="R2377" i="1"/>
  <c r="Q2377" i="1"/>
  <c r="P2377" i="1"/>
  <c r="O2377" i="1"/>
  <c r="N2377" i="1"/>
  <c r="M2377" i="1"/>
  <c r="L2377" i="1"/>
  <c r="K2377" i="1"/>
  <c r="J2377" i="1"/>
  <c r="AJ2376" i="1"/>
  <c r="AI2376" i="1"/>
  <c r="AG2376" i="1"/>
  <c r="AH2376" i="1" s="1"/>
  <c r="AC2376" i="1"/>
  <c r="Y2376" i="1"/>
  <c r="X2376" i="1"/>
  <c r="W2376" i="1"/>
  <c r="U2376" i="1"/>
  <c r="S2376" i="1"/>
  <c r="R2376" i="1"/>
  <c r="Q2376" i="1"/>
  <c r="P2376" i="1"/>
  <c r="O2376" i="1"/>
  <c r="N2376" i="1"/>
  <c r="M2376" i="1"/>
  <c r="L2376" i="1"/>
  <c r="K2376" i="1"/>
  <c r="J2376" i="1"/>
  <c r="AJ2375" i="1"/>
  <c r="AI2375" i="1" s="1"/>
  <c r="AG2375" i="1"/>
  <c r="AH2375" i="1" s="1"/>
  <c r="AC2375" i="1"/>
  <c r="Z2375" i="1"/>
  <c r="AD2375" i="1" s="1"/>
  <c r="X2375" i="1"/>
  <c r="Y2375" i="1" s="1"/>
  <c r="W2375" i="1"/>
  <c r="U2375" i="1"/>
  <c r="S2375" i="1"/>
  <c r="R2375" i="1"/>
  <c r="Q2375" i="1"/>
  <c r="P2375" i="1"/>
  <c r="O2375" i="1"/>
  <c r="N2375" i="1"/>
  <c r="M2375" i="1"/>
  <c r="L2375" i="1"/>
  <c r="K2375" i="1"/>
  <c r="J2375" i="1"/>
  <c r="AJ2374" i="1"/>
  <c r="AI2374" i="1"/>
  <c r="AG2374" i="1"/>
  <c r="AH2374" i="1" s="1"/>
  <c r="AC2374" i="1"/>
  <c r="AE2374" i="1" s="1"/>
  <c r="AF2374" i="1" s="1"/>
  <c r="Z2374" i="1"/>
  <c r="AD2374" i="1" s="1"/>
  <c r="Y2374" i="1"/>
  <c r="X2374" i="1"/>
  <c r="U2374" i="1"/>
  <c r="S2374" i="1"/>
  <c r="R2374" i="1"/>
  <c r="Q2374" i="1"/>
  <c r="P2374" i="1"/>
  <c r="O2374" i="1"/>
  <c r="N2374" i="1"/>
  <c r="M2374" i="1"/>
  <c r="L2374" i="1"/>
  <c r="K2374" i="1"/>
  <c r="J2374" i="1"/>
  <c r="AJ2373" i="1"/>
  <c r="AI2373" i="1"/>
  <c r="AH2373" i="1"/>
  <c r="AG2373" i="1"/>
  <c r="AC2373" i="1"/>
  <c r="Y2373" i="1"/>
  <c r="X2373" i="1"/>
  <c r="U2373" i="1"/>
  <c r="S2373" i="1"/>
  <c r="R2373" i="1"/>
  <c r="Q2373" i="1"/>
  <c r="P2373" i="1"/>
  <c r="O2373" i="1"/>
  <c r="N2373" i="1"/>
  <c r="M2373" i="1"/>
  <c r="L2373" i="1"/>
  <c r="K2373" i="1"/>
  <c r="J2373" i="1"/>
  <c r="AJ2372" i="1"/>
  <c r="AI2372" i="1"/>
  <c r="AG2372" i="1"/>
  <c r="AH2372" i="1" s="1"/>
  <c r="AC2372" i="1"/>
  <c r="AE2372" i="1" s="1"/>
  <c r="AF2372" i="1" s="1"/>
  <c r="Z2372" i="1"/>
  <c r="AD2372" i="1" s="1"/>
  <c r="Y2372" i="1"/>
  <c r="X2372" i="1"/>
  <c r="U2372" i="1"/>
  <c r="S2372" i="1"/>
  <c r="R2372" i="1"/>
  <c r="Q2372" i="1"/>
  <c r="P2372" i="1"/>
  <c r="O2372" i="1"/>
  <c r="N2372" i="1"/>
  <c r="M2372" i="1"/>
  <c r="L2372" i="1"/>
  <c r="K2372" i="1"/>
  <c r="J2372" i="1"/>
  <c r="AJ2371" i="1"/>
  <c r="AI2371" i="1"/>
  <c r="AH2371" i="1"/>
  <c r="AG2371" i="1"/>
  <c r="AC2371" i="1"/>
  <c r="AE2371" i="1" s="1"/>
  <c r="AF2371" i="1" s="1"/>
  <c r="X2371" i="1"/>
  <c r="Y2371" i="1" s="1"/>
  <c r="Z2371" i="1" s="1"/>
  <c r="AD2371" i="1" s="1"/>
  <c r="W2371" i="1"/>
  <c r="U2371" i="1"/>
  <c r="S2371" i="1"/>
  <c r="R2371" i="1"/>
  <c r="Q2371" i="1"/>
  <c r="P2371" i="1"/>
  <c r="O2371" i="1"/>
  <c r="N2371" i="1"/>
  <c r="M2371" i="1"/>
  <c r="L2371" i="1"/>
  <c r="K2371" i="1"/>
  <c r="J2371" i="1"/>
  <c r="AJ2370" i="1"/>
  <c r="AI2370" i="1" s="1"/>
  <c r="AG2370" i="1"/>
  <c r="AH2370" i="1" s="1"/>
  <c r="AF2370" i="1"/>
  <c r="AC2370" i="1"/>
  <c r="Z2370" i="1"/>
  <c r="AD2370" i="1" s="1"/>
  <c r="AE2370" i="1" s="1"/>
  <c r="Y2370" i="1"/>
  <c r="X2370" i="1"/>
  <c r="U2370" i="1"/>
  <c r="S2370" i="1"/>
  <c r="R2370" i="1"/>
  <c r="Q2370" i="1"/>
  <c r="P2370" i="1"/>
  <c r="O2370" i="1"/>
  <c r="N2370" i="1"/>
  <c r="M2370" i="1"/>
  <c r="L2370" i="1"/>
  <c r="K2370" i="1"/>
  <c r="J2370" i="1"/>
  <c r="AJ2369" i="1"/>
  <c r="AI2369" i="1"/>
  <c r="Z2369" i="1" s="1"/>
  <c r="AH2369" i="1"/>
  <c r="AG2369" i="1"/>
  <c r="AD2369" i="1"/>
  <c r="AC2369" i="1"/>
  <c r="X2369" i="1"/>
  <c r="Y2369" i="1" s="1"/>
  <c r="U2369" i="1"/>
  <c r="S2369" i="1"/>
  <c r="R2369" i="1"/>
  <c r="Q2369" i="1"/>
  <c r="P2369" i="1"/>
  <c r="O2369" i="1"/>
  <c r="N2369" i="1"/>
  <c r="M2369" i="1"/>
  <c r="L2369" i="1"/>
  <c r="K2369" i="1"/>
  <c r="J2369" i="1"/>
  <c r="AJ2368" i="1"/>
  <c r="AI2368" i="1" s="1"/>
  <c r="AG2368" i="1"/>
  <c r="AF2368" i="1"/>
  <c r="AC2368" i="1"/>
  <c r="Z2368" i="1"/>
  <c r="AD2368" i="1" s="1"/>
  <c r="AE2368" i="1" s="1"/>
  <c r="Y2368" i="1"/>
  <c r="X2368" i="1"/>
  <c r="U2368" i="1"/>
  <c r="S2368" i="1"/>
  <c r="R2368" i="1"/>
  <c r="Q2368" i="1"/>
  <c r="P2368" i="1"/>
  <c r="O2368" i="1"/>
  <c r="N2368" i="1"/>
  <c r="M2368" i="1"/>
  <c r="L2368" i="1"/>
  <c r="K2368" i="1"/>
  <c r="J2368" i="1"/>
  <c r="AJ2367" i="1"/>
  <c r="AI2367" i="1"/>
  <c r="Z2367" i="1" s="1"/>
  <c r="AH2367" i="1"/>
  <c r="AG2367" i="1"/>
  <c r="AD2367" i="1"/>
  <c r="AC2367" i="1"/>
  <c r="X2367" i="1"/>
  <c r="Y2367" i="1" s="1"/>
  <c r="W2367" i="1"/>
  <c r="U2367" i="1"/>
  <c r="S2367" i="1"/>
  <c r="R2367" i="1"/>
  <c r="Q2367" i="1"/>
  <c r="P2367" i="1"/>
  <c r="O2367" i="1"/>
  <c r="N2367" i="1"/>
  <c r="M2367" i="1"/>
  <c r="L2367" i="1"/>
  <c r="K2367" i="1"/>
  <c r="J2367" i="1"/>
  <c r="AJ2366" i="1"/>
  <c r="AI2366" i="1" s="1"/>
  <c r="AG2366" i="1"/>
  <c r="AH2366" i="1" s="1"/>
  <c r="AC2366" i="1"/>
  <c r="X2366" i="1"/>
  <c r="Y2366" i="1" s="1"/>
  <c r="U2366" i="1"/>
  <c r="S2366" i="1"/>
  <c r="R2366" i="1"/>
  <c r="Q2366" i="1"/>
  <c r="P2366" i="1"/>
  <c r="O2366" i="1"/>
  <c r="N2366" i="1"/>
  <c r="M2366" i="1"/>
  <c r="L2366" i="1"/>
  <c r="K2366" i="1"/>
  <c r="J2366" i="1"/>
  <c r="AJ2365" i="1"/>
  <c r="AI2365" i="1"/>
  <c r="AG2365" i="1"/>
  <c r="AC2365" i="1"/>
  <c r="Y2365" i="1"/>
  <c r="X2365" i="1"/>
  <c r="W2365" i="1"/>
  <c r="U2365" i="1"/>
  <c r="S2365" i="1"/>
  <c r="R2365" i="1"/>
  <c r="Q2365" i="1"/>
  <c r="P2365" i="1"/>
  <c r="O2365" i="1"/>
  <c r="N2365" i="1"/>
  <c r="M2365" i="1"/>
  <c r="L2365" i="1"/>
  <c r="K2365" i="1"/>
  <c r="J2365" i="1"/>
  <c r="AJ2364" i="1"/>
  <c r="AI2364" i="1"/>
  <c r="Z2364" i="1" s="1"/>
  <c r="AH2364" i="1"/>
  <c r="AG2364" i="1"/>
  <c r="AD2364" i="1"/>
  <c r="AC2364" i="1"/>
  <c r="X2364" i="1"/>
  <c r="Y2364" i="1" s="1"/>
  <c r="V2364" i="1"/>
  <c r="U2364" i="1"/>
  <c r="S2364" i="1"/>
  <c r="R2364" i="1"/>
  <c r="Q2364" i="1"/>
  <c r="P2364" i="1"/>
  <c r="O2364" i="1"/>
  <c r="N2364" i="1"/>
  <c r="M2364" i="1"/>
  <c r="L2364" i="1"/>
  <c r="K2364" i="1"/>
  <c r="J2364" i="1"/>
  <c r="AJ2363" i="1"/>
  <c r="AI2363" i="1" s="1"/>
  <c r="Z2363" i="1" s="1"/>
  <c r="AD2363" i="1" s="1"/>
  <c r="AG2363" i="1"/>
  <c r="AC2363" i="1"/>
  <c r="X2363" i="1"/>
  <c r="Y2363" i="1" s="1"/>
  <c r="W2363" i="1"/>
  <c r="U2363" i="1"/>
  <c r="S2363" i="1"/>
  <c r="R2363" i="1"/>
  <c r="Q2363" i="1"/>
  <c r="P2363" i="1"/>
  <c r="O2363" i="1"/>
  <c r="N2363" i="1"/>
  <c r="M2363" i="1"/>
  <c r="L2363" i="1"/>
  <c r="K2363" i="1"/>
  <c r="J2363" i="1"/>
  <c r="AJ2362" i="1"/>
  <c r="AI2362" i="1" s="1"/>
  <c r="AG2362" i="1"/>
  <c r="AC2362" i="1"/>
  <c r="Z2362" i="1"/>
  <c r="AD2362" i="1" s="1"/>
  <c r="AE2362" i="1" s="1"/>
  <c r="AF2362" i="1" s="1"/>
  <c r="Y2362" i="1"/>
  <c r="X2362" i="1"/>
  <c r="U2362" i="1"/>
  <c r="S2362" i="1"/>
  <c r="R2362" i="1"/>
  <c r="Q2362" i="1"/>
  <c r="P2362" i="1"/>
  <c r="O2362" i="1"/>
  <c r="N2362" i="1"/>
  <c r="M2362" i="1"/>
  <c r="L2362" i="1"/>
  <c r="K2362" i="1"/>
  <c r="J2362" i="1"/>
  <c r="AJ2361" i="1"/>
  <c r="AI2361" i="1"/>
  <c r="AH2361" i="1"/>
  <c r="AG2361" i="1"/>
  <c r="AC2361" i="1"/>
  <c r="X2361" i="1"/>
  <c r="Y2361" i="1" s="1"/>
  <c r="U2361" i="1"/>
  <c r="S2361" i="1"/>
  <c r="R2361" i="1"/>
  <c r="Q2361" i="1"/>
  <c r="P2361" i="1"/>
  <c r="O2361" i="1"/>
  <c r="N2361" i="1"/>
  <c r="M2361" i="1"/>
  <c r="L2361" i="1"/>
  <c r="K2361" i="1"/>
  <c r="J2361" i="1"/>
  <c r="AJ2360" i="1"/>
  <c r="AI2360" i="1" s="1"/>
  <c r="AG2360" i="1"/>
  <c r="AC2360" i="1"/>
  <c r="Z2360" i="1"/>
  <c r="AD2360" i="1" s="1"/>
  <c r="AE2360" i="1" s="1"/>
  <c r="AF2360" i="1" s="1"/>
  <c r="Y2360" i="1"/>
  <c r="X2360" i="1"/>
  <c r="U2360" i="1"/>
  <c r="S2360" i="1"/>
  <c r="R2360" i="1"/>
  <c r="Q2360" i="1"/>
  <c r="P2360" i="1"/>
  <c r="O2360" i="1"/>
  <c r="N2360" i="1"/>
  <c r="M2360" i="1"/>
  <c r="L2360" i="1"/>
  <c r="K2360" i="1"/>
  <c r="J2360" i="1"/>
  <c r="AJ2359" i="1"/>
  <c r="AI2359" i="1"/>
  <c r="AH2359" i="1"/>
  <c r="AG2359" i="1"/>
  <c r="AC2359" i="1"/>
  <c r="X2359" i="1"/>
  <c r="Y2359" i="1" s="1"/>
  <c r="W2359" i="1"/>
  <c r="U2359" i="1"/>
  <c r="S2359" i="1"/>
  <c r="R2359" i="1"/>
  <c r="Q2359" i="1"/>
  <c r="P2359" i="1"/>
  <c r="O2359" i="1"/>
  <c r="N2359" i="1"/>
  <c r="M2359" i="1"/>
  <c r="L2359" i="1"/>
  <c r="K2359" i="1"/>
  <c r="J2359" i="1"/>
  <c r="AJ2358" i="1"/>
  <c r="AI2358" i="1" s="1"/>
  <c r="AG2358" i="1"/>
  <c r="AC2358" i="1"/>
  <c r="X2358" i="1"/>
  <c r="Y2358" i="1" s="1"/>
  <c r="W2358" i="1"/>
  <c r="U2358" i="1"/>
  <c r="S2358" i="1"/>
  <c r="R2358" i="1"/>
  <c r="Q2358" i="1"/>
  <c r="P2358" i="1"/>
  <c r="O2358" i="1"/>
  <c r="N2358" i="1"/>
  <c r="M2358" i="1"/>
  <c r="L2358" i="1"/>
  <c r="K2358" i="1"/>
  <c r="J2358" i="1"/>
  <c r="AJ2357" i="1"/>
  <c r="AI2357" i="1" s="1"/>
  <c r="AG2357" i="1"/>
  <c r="AC2357" i="1"/>
  <c r="Z2357" i="1"/>
  <c r="AD2357" i="1" s="1"/>
  <c r="AE2357" i="1" s="1"/>
  <c r="AF2357" i="1" s="1"/>
  <c r="Y2357" i="1"/>
  <c r="X2357" i="1"/>
  <c r="U2357" i="1"/>
  <c r="S2357" i="1"/>
  <c r="R2357" i="1"/>
  <c r="Q2357" i="1"/>
  <c r="P2357" i="1"/>
  <c r="O2357" i="1"/>
  <c r="N2357" i="1"/>
  <c r="M2357" i="1"/>
  <c r="L2357" i="1"/>
  <c r="K2357" i="1"/>
  <c r="J2357" i="1"/>
  <c r="AJ2356" i="1"/>
  <c r="AI2356" i="1"/>
  <c r="Z2356" i="1" s="1"/>
  <c r="AD2356" i="1" s="1"/>
  <c r="AH2356" i="1"/>
  <c r="AG2356" i="1"/>
  <c r="AC2356" i="1"/>
  <c r="X2356" i="1"/>
  <c r="Y2356" i="1" s="1"/>
  <c r="U2356" i="1"/>
  <c r="S2356" i="1"/>
  <c r="R2356" i="1"/>
  <c r="Q2356" i="1"/>
  <c r="P2356" i="1"/>
  <c r="O2356" i="1"/>
  <c r="N2356" i="1"/>
  <c r="M2356" i="1"/>
  <c r="L2356" i="1"/>
  <c r="K2356" i="1"/>
  <c r="J2356" i="1"/>
  <c r="AJ2355" i="1"/>
  <c r="AI2355" i="1" s="1"/>
  <c r="AG2355" i="1"/>
  <c r="AC2355" i="1"/>
  <c r="Z2355" i="1"/>
  <c r="AD2355" i="1" s="1"/>
  <c r="AE2355" i="1" s="1"/>
  <c r="AF2355" i="1" s="1"/>
  <c r="Y2355" i="1"/>
  <c r="X2355" i="1"/>
  <c r="W2355" i="1"/>
  <c r="U2355" i="1"/>
  <c r="S2355" i="1"/>
  <c r="R2355" i="1"/>
  <c r="Q2355" i="1"/>
  <c r="P2355" i="1"/>
  <c r="O2355" i="1"/>
  <c r="N2355" i="1"/>
  <c r="M2355" i="1"/>
  <c r="L2355" i="1"/>
  <c r="K2355" i="1"/>
  <c r="J2355" i="1"/>
  <c r="AJ2354" i="1"/>
  <c r="AI2354" i="1"/>
  <c r="AG2354" i="1"/>
  <c r="AC2354" i="1"/>
  <c r="Y2354" i="1"/>
  <c r="X2354" i="1"/>
  <c r="W2354" i="1"/>
  <c r="U2354" i="1"/>
  <c r="S2354" i="1"/>
  <c r="R2354" i="1"/>
  <c r="Q2354" i="1"/>
  <c r="P2354" i="1"/>
  <c r="O2354" i="1"/>
  <c r="N2354" i="1"/>
  <c r="M2354" i="1"/>
  <c r="L2354" i="1"/>
  <c r="K2354" i="1"/>
  <c r="J2354" i="1"/>
  <c r="AJ2353" i="1"/>
  <c r="AI2353" i="1"/>
  <c r="Z2353" i="1" s="1"/>
  <c r="AD2353" i="1" s="1"/>
  <c r="AH2353" i="1"/>
  <c r="AG2353" i="1"/>
  <c r="AC2353" i="1"/>
  <c r="X2353" i="1"/>
  <c r="Y2353" i="1" s="1"/>
  <c r="U2353" i="1"/>
  <c r="S2353" i="1"/>
  <c r="R2353" i="1"/>
  <c r="Q2353" i="1"/>
  <c r="P2353" i="1"/>
  <c r="O2353" i="1"/>
  <c r="N2353" i="1"/>
  <c r="M2353" i="1"/>
  <c r="L2353" i="1"/>
  <c r="K2353" i="1"/>
  <c r="J2353" i="1"/>
  <c r="AJ2352" i="1"/>
  <c r="AI2352" i="1" s="1"/>
  <c r="AG2352" i="1"/>
  <c r="AC2352" i="1"/>
  <c r="Z2352" i="1"/>
  <c r="AD2352" i="1" s="1"/>
  <c r="AE2352" i="1" s="1"/>
  <c r="AF2352" i="1" s="1"/>
  <c r="Y2352" i="1"/>
  <c r="X2352" i="1"/>
  <c r="U2352" i="1"/>
  <c r="S2352" i="1"/>
  <c r="R2352" i="1"/>
  <c r="Q2352" i="1"/>
  <c r="P2352" i="1"/>
  <c r="O2352" i="1"/>
  <c r="N2352" i="1"/>
  <c r="M2352" i="1"/>
  <c r="L2352" i="1"/>
  <c r="K2352" i="1"/>
  <c r="J2352" i="1"/>
  <c r="AJ2351" i="1"/>
  <c r="AI2351" i="1"/>
  <c r="Z2351" i="1" s="1"/>
  <c r="AD2351" i="1" s="1"/>
  <c r="AH2351" i="1"/>
  <c r="AG2351" i="1"/>
  <c r="AC2351" i="1"/>
  <c r="X2351" i="1"/>
  <c r="Y2351" i="1" s="1"/>
  <c r="W2351" i="1"/>
  <c r="U2351" i="1"/>
  <c r="S2351" i="1"/>
  <c r="R2351" i="1"/>
  <c r="Q2351" i="1"/>
  <c r="P2351" i="1"/>
  <c r="O2351" i="1"/>
  <c r="N2351" i="1"/>
  <c r="M2351" i="1"/>
  <c r="L2351" i="1"/>
  <c r="K2351" i="1"/>
  <c r="J2351" i="1"/>
  <c r="AJ2350" i="1"/>
  <c r="AI2350" i="1" s="1"/>
  <c r="AG2350" i="1"/>
  <c r="AC2350" i="1"/>
  <c r="X2350" i="1"/>
  <c r="Y2350" i="1" s="1"/>
  <c r="U2350" i="1"/>
  <c r="S2350" i="1"/>
  <c r="R2350" i="1"/>
  <c r="Q2350" i="1"/>
  <c r="P2350" i="1"/>
  <c r="O2350" i="1"/>
  <c r="N2350" i="1"/>
  <c r="M2350" i="1"/>
  <c r="L2350" i="1"/>
  <c r="K2350" i="1"/>
  <c r="J2350" i="1"/>
  <c r="AJ2349" i="1"/>
  <c r="AI2349" i="1"/>
  <c r="AG2349" i="1"/>
  <c r="AC2349" i="1"/>
  <c r="Y2349" i="1"/>
  <c r="X2349" i="1"/>
  <c r="U2349" i="1"/>
  <c r="S2349" i="1"/>
  <c r="R2349" i="1"/>
  <c r="Q2349" i="1"/>
  <c r="P2349" i="1"/>
  <c r="O2349" i="1"/>
  <c r="N2349" i="1"/>
  <c r="M2349" i="1"/>
  <c r="L2349" i="1"/>
  <c r="K2349" i="1"/>
  <c r="J2349" i="1"/>
  <c r="AJ2348" i="1"/>
  <c r="AI2348" i="1" s="1"/>
  <c r="AG2348" i="1"/>
  <c r="AH2348" i="1" s="1"/>
  <c r="AC2348" i="1"/>
  <c r="X2348" i="1"/>
  <c r="Y2348" i="1" s="1"/>
  <c r="U2348" i="1"/>
  <c r="S2348" i="1"/>
  <c r="R2348" i="1"/>
  <c r="Q2348" i="1"/>
  <c r="P2348" i="1"/>
  <c r="O2348" i="1"/>
  <c r="N2348" i="1"/>
  <c r="M2348" i="1"/>
  <c r="L2348" i="1"/>
  <c r="K2348" i="1"/>
  <c r="J2348" i="1"/>
  <c r="AJ2347" i="1"/>
  <c r="AI2347" i="1"/>
  <c r="AG2347" i="1"/>
  <c r="AC2347" i="1"/>
  <c r="Y2347" i="1"/>
  <c r="X2347" i="1"/>
  <c r="AJ2346" i="1"/>
  <c r="AI2346" i="1"/>
  <c r="AH2346" i="1"/>
  <c r="AG2346" i="1"/>
  <c r="AC2346" i="1"/>
  <c r="X2346" i="1"/>
  <c r="Y2346" i="1" s="1"/>
  <c r="AJ2345" i="1"/>
  <c r="AI2345" i="1" s="1"/>
  <c r="Z2345" i="1" s="1"/>
  <c r="AD2345" i="1" s="1"/>
  <c r="AG2345" i="1"/>
  <c r="AC2345" i="1"/>
  <c r="X2345" i="1"/>
  <c r="Y2345" i="1" s="1"/>
  <c r="AJ2344" i="1"/>
  <c r="AI2344" i="1" s="1"/>
  <c r="AG2344" i="1"/>
  <c r="AC2344" i="1"/>
  <c r="Z2344" i="1"/>
  <c r="AD2344" i="1" s="1"/>
  <c r="AE2344" i="1" s="1"/>
  <c r="AF2344" i="1" s="1"/>
  <c r="Y2344" i="1"/>
  <c r="X2344" i="1"/>
  <c r="U2344" i="1"/>
  <c r="S2344" i="1"/>
  <c r="R2344" i="1"/>
  <c r="Q2344" i="1"/>
  <c r="P2344" i="1"/>
  <c r="O2344" i="1"/>
  <c r="N2344" i="1"/>
  <c r="M2344" i="1"/>
  <c r="L2344" i="1"/>
  <c r="K2344" i="1"/>
  <c r="J2344" i="1"/>
  <c r="AJ2343" i="1"/>
  <c r="AI2343" i="1"/>
  <c r="AH2343" i="1"/>
  <c r="AG2343" i="1"/>
  <c r="AC2343" i="1"/>
  <c r="X2343" i="1"/>
  <c r="Y2343" i="1" s="1"/>
  <c r="U2343" i="1"/>
  <c r="S2343" i="1"/>
  <c r="R2343" i="1"/>
  <c r="Q2343" i="1"/>
  <c r="P2343" i="1"/>
  <c r="O2343" i="1"/>
  <c r="N2343" i="1"/>
  <c r="M2343" i="1"/>
  <c r="L2343" i="1"/>
  <c r="K2343" i="1"/>
  <c r="J2343" i="1"/>
  <c r="AJ2342" i="1"/>
  <c r="AI2342" i="1" s="1"/>
  <c r="AG2342" i="1"/>
  <c r="AC2342" i="1"/>
  <c r="Z2342" i="1"/>
  <c r="AD2342" i="1" s="1"/>
  <c r="AE2342" i="1" s="1"/>
  <c r="AF2342" i="1" s="1"/>
  <c r="Y2342" i="1"/>
  <c r="X2342" i="1"/>
  <c r="U2342" i="1"/>
  <c r="S2342" i="1"/>
  <c r="R2342" i="1"/>
  <c r="Q2342" i="1"/>
  <c r="P2342" i="1"/>
  <c r="O2342" i="1"/>
  <c r="N2342" i="1"/>
  <c r="M2342" i="1"/>
  <c r="L2342" i="1"/>
  <c r="K2342" i="1"/>
  <c r="J2342" i="1"/>
  <c r="AJ2341" i="1"/>
  <c r="AI2341" i="1"/>
  <c r="AH2341" i="1"/>
  <c r="AG2341" i="1"/>
  <c r="AC2341" i="1"/>
  <c r="X2341" i="1"/>
  <c r="Y2341" i="1" s="1"/>
  <c r="U2341" i="1"/>
  <c r="S2341" i="1"/>
  <c r="R2341" i="1"/>
  <c r="Q2341" i="1"/>
  <c r="P2341" i="1"/>
  <c r="O2341" i="1"/>
  <c r="N2341" i="1"/>
  <c r="M2341" i="1"/>
  <c r="L2341" i="1"/>
  <c r="K2341" i="1"/>
  <c r="J2341" i="1"/>
  <c r="AJ2340" i="1"/>
  <c r="AI2340" i="1" s="1"/>
  <c r="AG2340" i="1"/>
  <c r="AC2340" i="1"/>
  <c r="Z2340" i="1"/>
  <c r="AD2340" i="1" s="1"/>
  <c r="AE2340" i="1" s="1"/>
  <c r="AF2340" i="1" s="1"/>
  <c r="Y2340" i="1"/>
  <c r="X2340" i="1"/>
  <c r="W2340" i="1"/>
  <c r="U2340" i="1"/>
  <c r="S2340" i="1"/>
  <c r="R2340" i="1"/>
  <c r="Q2340" i="1"/>
  <c r="P2340" i="1"/>
  <c r="O2340" i="1"/>
  <c r="N2340" i="1"/>
  <c r="M2340" i="1"/>
  <c r="L2340" i="1"/>
  <c r="K2340" i="1"/>
  <c r="J2340" i="1"/>
  <c r="AJ2339" i="1"/>
  <c r="AI2339" i="1"/>
  <c r="AG2339" i="1"/>
  <c r="AC2339" i="1"/>
  <c r="Y2339" i="1"/>
  <c r="X2339" i="1"/>
  <c r="W2339" i="1"/>
  <c r="U2339" i="1"/>
  <c r="S2339" i="1"/>
  <c r="R2339" i="1"/>
  <c r="Q2339" i="1"/>
  <c r="P2339" i="1"/>
  <c r="O2339" i="1"/>
  <c r="N2339" i="1"/>
  <c r="M2339" i="1"/>
  <c r="L2339" i="1"/>
  <c r="K2339" i="1"/>
  <c r="J2339" i="1"/>
  <c r="AJ2338" i="1"/>
  <c r="AI2338" i="1"/>
  <c r="AH2338" i="1"/>
  <c r="AG2338" i="1"/>
  <c r="AC2338" i="1"/>
  <c r="X2338" i="1"/>
  <c r="Y2338" i="1" s="1"/>
  <c r="U2338" i="1"/>
  <c r="S2338" i="1"/>
  <c r="R2338" i="1"/>
  <c r="Q2338" i="1"/>
  <c r="P2338" i="1"/>
  <c r="O2338" i="1"/>
  <c r="N2338" i="1"/>
  <c r="M2338" i="1"/>
  <c r="L2338" i="1"/>
  <c r="K2338" i="1"/>
  <c r="J2338" i="1"/>
  <c r="AJ2337" i="1"/>
  <c r="AI2337" i="1" s="1"/>
  <c r="AG2337" i="1"/>
  <c r="AC2337" i="1"/>
  <c r="Z2337" i="1"/>
  <c r="AD2337" i="1" s="1"/>
  <c r="AE2337" i="1" s="1"/>
  <c r="AF2337" i="1" s="1"/>
  <c r="Y2337" i="1"/>
  <c r="X2337" i="1"/>
  <c r="U2337" i="1"/>
  <c r="S2337" i="1"/>
  <c r="R2337" i="1"/>
  <c r="Q2337" i="1"/>
  <c r="P2337" i="1"/>
  <c r="O2337" i="1"/>
  <c r="N2337" i="1"/>
  <c r="M2337" i="1"/>
  <c r="L2337" i="1"/>
  <c r="K2337" i="1"/>
  <c r="J2337" i="1"/>
  <c r="AJ2336" i="1"/>
  <c r="AI2336" i="1"/>
  <c r="AH2336" i="1"/>
  <c r="AG2336" i="1"/>
  <c r="AC2336" i="1"/>
  <c r="X2336" i="1"/>
  <c r="Y2336" i="1" s="1"/>
  <c r="U2336" i="1"/>
  <c r="S2336" i="1"/>
  <c r="R2336" i="1"/>
  <c r="Q2336" i="1"/>
  <c r="P2336" i="1"/>
  <c r="O2336" i="1"/>
  <c r="N2336" i="1"/>
  <c r="M2336" i="1"/>
  <c r="L2336" i="1"/>
  <c r="K2336" i="1"/>
  <c r="J2336" i="1"/>
  <c r="AJ2335" i="1"/>
  <c r="AI2335" i="1" s="1"/>
  <c r="AG2335" i="1"/>
  <c r="AC2335" i="1"/>
  <c r="Z2335" i="1"/>
  <c r="AD2335" i="1" s="1"/>
  <c r="AE2335" i="1" s="1"/>
  <c r="AF2335" i="1" s="1"/>
  <c r="Y2335" i="1"/>
  <c r="X2335" i="1"/>
  <c r="W2335" i="1"/>
  <c r="U2335" i="1"/>
  <c r="S2335" i="1"/>
  <c r="R2335" i="1"/>
  <c r="Q2335" i="1"/>
  <c r="P2335" i="1"/>
  <c r="O2335" i="1"/>
  <c r="N2335" i="1"/>
  <c r="M2335" i="1"/>
  <c r="L2335" i="1"/>
  <c r="K2335" i="1"/>
  <c r="J2335" i="1"/>
  <c r="AJ2334" i="1"/>
  <c r="AI2334" i="1"/>
  <c r="AG2334" i="1"/>
  <c r="AC2334" i="1"/>
  <c r="Y2334" i="1"/>
  <c r="X2334" i="1"/>
  <c r="V2334" i="1"/>
  <c r="U2334" i="1"/>
  <c r="S2334" i="1"/>
  <c r="R2334" i="1"/>
  <c r="Q2334" i="1"/>
  <c r="P2334" i="1"/>
  <c r="O2334" i="1"/>
  <c r="N2334" i="1"/>
  <c r="M2334" i="1"/>
  <c r="L2334" i="1"/>
  <c r="K2334" i="1"/>
  <c r="J2334" i="1"/>
  <c r="AJ2333" i="1"/>
  <c r="AI2333" i="1"/>
  <c r="AH2333" i="1"/>
  <c r="AG2333" i="1"/>
  <c r="AC2333" i="1"/>
  <c r="X2333" i="1"/>
  <c r="Y2333" i="1" s="1"/>
  <c r="U2333" i="1"/>
  <c r="S2333" i="1"/>
  <c r="R2333" i="1"/>
  <c r="Q2333" i="1"/>
  <c r="P2333" i="1"/>
  <c r="O2333" i="1"/>
  <c r="N2333" i="1"/>
  <c r="M2333" i="1"/>
  <c r="L2333" i="1"/>
  <c r="K2333" i="1"/>
  <c r="J2333" i="1"/>
  <c r="AJ2332" i="1"/>
  <c r="AI2332" i="1" s="1"/>
  <c r="AG2332" i="1"/>
  <c r="AC2332" i="1"/>
  <c r="Z2332" i="1"/>
  <c r="AD2332" i="1" s="1"/>
  <c r="AE2332" i="1" s="1"/>
  <c r="AF2332" i="1" s="1"/>
  <c r="Y2332" i="1"/>
  <c r="X2332" i="1"/>
  <c r="W2332" i="1"/>
  <c r="U2332" i="1"/>
  <c r="S2332" i="1"/>
  <c r="R2332" i="1"/>
  <c r="Q2332" i="1"/>
  <c r="P2332" i="1"/>
  <c r="O2332" i="1"/>
  <c r="N2332" i="1"/>
  <c r="M2332" i="1"/>
  <c r="L2332" i="1"/>
  <c r="K2332" i="1"/>
  <c r="J2332" i="1"/>
  <c r="AJ2331" i="1"/>
  <c r="AI2331" i="1"/>
  <c r="AG2331" i="1"/>
  <c r="AC2331" i="1"/>
  <c r="Y2331" i="1"/>
  <c r="X2331" i="1"/>
  <c r="U2331" i="1"/>
  <c r="S2331" i="1"/>
  <c r="R2331" i="1"/>
  <c r="Q2331" i="1"/>
  <c r="P2331" i="1"/>
  <c r="O2331" i="1"/>
  <c r="N2331" i="1"/>
  <c r="M2331" i="1"/>
  <c r="L2331" i="1"/>
  <c r="K2331" i="1"/>
  <c r="J2331" i="1"/>
  <c r="AJ2330" i="1"/>
  <c r="AI2330" i="1" s="1"/>
  <c r="AG2330" i="1"/>
  <c r="AC2330" i="1"/>
  <c r="X2330" i="1"/>
  <c r="Y2330" i="1" s="1"/>
  <c r="U2330" i="1"/>
  <c r="S2330" i="1"/>
  <c r="R2330" i="1"/>
  <c r="Q2330" i="1"/>
  <c r="P2330" i="1"/>
  <c r="O2330" i="1"/>
  <c r="N2330" i="1"/>
  <c r="M2330" i="1"/>
  <c r="L2330" i="1"/>
  <c r="K2330" i="1"/>
  <c r="J2330" i="1"/>
  <c r="AJ2329" i="1"/>
  <c r="AI2329" i="1"/>
  <c r="AG2329" i="1"/>
  <c r="AC2329" i="1"/>
  <c r="Y2329" i="1"/>
  <c r="X2329" i="1"/>
  <c r="U2329" i="1"/>
  <c r="S2329" i="1"/>
  <c r="R2329" i="1"/>
  <c r="Q2329" i="1"/>
  <c r="P2329" i="1"/>
  <c r="O2329" i="1"/>
  <c r="N2329" i="1"/>
  <c r="M2329" i="1"/>
  <c r="L2329" i="1"/>
  <c r="K2329" i="1"/>
  <c r="J2329" i="1"/>
  <c r="AJ2328" i="1"/>
  <c r="AI2328" i="1" s="1"/>
  <c r="AG2328" i="1"/>
  <c r="AH2328" i="1" s="1"/>
  <c r="AC2328" i="1"/>
  <c r="X2328" i="1"/>
  <c r="Y2328" i="1" s="1"/>
  <c r="W2328" i="1"/>
  <c r="U2328" i="1"/>
  <c r="S2328" i="1"/>
  <c r="R2328" i="1"/>
  <c r="Q2328" i="1"/>
  <c r="P2328" i="1"/>
  <c r="O2328" i="1"/>
  <c r="N2328" i="1"/>
  <c r="M2328" i="1"/>
  <c r="L2328" i="1"/>
  <c r="K2328" i="1"/>
  <c r="J2328" i="1"/>
  <c r="AJ2327" i="1"/>
  <c r="AI2327" i="1" s="1"/>
  <c r="AG2327" i="1"/>
  <c r="AF2327" i="1"/>
  <c r="AC2327" i="1"/>
  <c r="Z2327" i="1"/>
  <c r="AD2327" i="1" s="1"/>
  <c r="AE2327" i="1" s="1"/>
  <c r="Y2327" i="1"/>
  <c r="X2327" i="1"/>
  <c r="W2327" i="1"/>
  <c r="U2327" i="1"/>
  <c r="S2327" i="1"/>
  <c r="R2327" i="1"/>
  <c r="Q2327" i="1"/>
  <c r="P2327" i="1"/>
  <c r="O2327" i="1"/>
  <c r="N2327" i="1"/>
  <c r="M2327" i="1"/>
  <c r="L2327" i="1"/>
  <c r="K2327" i="1"/>
  <c r="J2327" i="1"/>
  <c r="AJ2326" i="1"/>
  <c r="AI2326" i="1"/>
  <c r="AG2326" i="1"/>
  <c r="AC2326" i="1"/>
  <c r="Y2326" i="1"/>
  <c r="X2326" i="1"/>
  <c r="U2326" i="1"/>
  <c r="S2326" i="1"/>
  <c r="R2326" i="1"/>
  <c r="Q2326" i="1"/>
  <c r="P2326" i="1"/>
  <c r="O2326" i="1"/>
  <c r="N2326" i="1"/>
  <c r="M2326" i="1"/>
  <c r="L2326" i="1"/>
  <c r="K2326" i="1"/>
  <c r="J2326" i="1"/>
  <c r="AJ2325" i="1"/>
  <c r="AI2325" i="1" s="1"/>
  <c r="AG2325" i="1"/>
  <c r="AH2325" i="1" s="1"/>
  <c r="AC2325" i="1"/>
  <c r="X2325" i="1"/>
  <c r="Y2325" i="1" s="1"/>
  <c r="U2325" i="1"/>
  <c r="S2325" i="1"/>
  <c r="R2325" i="1"/>
  <c r="Q2325" i="1"/>
  <c r="P2325" i="1"/>
  <c r="O2325" i="1"/>
  <c r="N2325" i="1"/>
  <c r="M2325" i="1"/>
  <c r="L2325" i="1"/>
  <c r="K2325" i="1"/>
  <c r="J2325" i="1"/>
  <c r="AJ2324" i="1"/>
  <c r="AI2324" i="1"/>
  <c r="AG2324" i="1"/>
  <c r="AC2324" i="1"/>
  <c r="Y2324" i="1"/>
  <c r="X2324" i="1"/>
  <c r="U2324" i="1"/>
  <c r="S2324" i="1"/>
  <c r="R2324" i="1"/>
  <c r="Q2324" i="1"/>
  <c r="P2324" i="1"/>
  <c r="O2324" i="1"/>
  <c r="N2324" i="1"/>
  <c r="M2324" i="1"/>
  <c r="L2324" i="1"/>
  <c r="K2324" i="1"/>
  <c r="J2324" i="1"/>
  <c r="AJ2323" i="1"/>
  <c r="AI2323" i="1" s="1"/>
  <c r="Z2323" i="1" s="1"/>
  <c r="AD2323" i="1" s="1"/>
  <c r="AG2323" i="1"/>
  <c r="AC2323" i="1"/>
  <c r="X2323" i="1"/>
  <c r="Y2323" i="1" s="1"/>
  <c r="U2323" i="1"/>
  <c r="S2323" i="1"/>
  <c r="R2323" i="1"/>
  <c r="Q2323" i="1"/>
  <c r="P2323" i="1"/>
  <c r="O2323" i="1"/>
  <c r="N2323" i="1"/>
  <c r="M2323" i="1"/>
  <c r="L2323" i="1"/>
  <c r="K2323" i="1"/>
  <c r="J2323" i="1"/>
  <c r="AJ2322" i="1"/>
  <c r="AI2322" i="1"/>
  <c r="AG2322" i="1"/>
  <c r="AC2322" i="1"/>
  <c r="Y2322" i="1"/>
  <c r="X2322" i="1"/>
  <c r="W2322" i="1"/>
  <c r="U2322" i="1"/>
  <c r="S2322" i="1"/>
  <c r="R2322" i="1"/>
  <c r="Q2322" i="1"/>
  <c r="P2322" i="1"/>
  <c r="O2322" i="1"/>
  <c r="N2322" i="1"/>
  <c r="M2322" i="1"/>
  <c r="L2322" i="1"/>
  <c r="K2322" i="1"/>
  <c r="J2322" i="1"/>
  <c r="AJ2321" i="1"/>
  <c r="AI2321" i="1"/>
  <c r="AH2321" i="1"/>
  <c r="AG2321" i="1"/>
  <c r="AC2321" i="1"/>
  <c r="X2321" i="1"/>
  <c r="Y2321" i="1" s="1"/>
  <c r="U2321" i="1"/>
  <c r="S2321" i="1"/>
  <c r="R2321" i="1"/>
  <c r="Q2321" i="1"/>
  <c r="P2321" i="1"/>
  <c r="O2321" i="1"/>
  <c r="N2321" i="1"/>
  <c r="M2321" i="1"/>
  <c r="L2321" i="1"/>
  <c r="K2321" i="1"/>
  <c r="J2321" i="1"/>
  <c r="AJ2320" i="1"/>
  <c r="AI2320" i="1" s="1"/>
  <c r="AG2320" i="1"/>
  <c r="AC2320" i="1"/>
  <c r="Z2320" i="1"/>
  <c r="AD2320" i="1" s="1"/>
  <c r="AE2320" i="1" s="1"/>
  <c r="AF2320" i="1" s="1"/>
  <c r="Y2320" i="1"/>
  <c r="X2320" i="1"/>
  <c r="W2320" i="1"/>
  <c r="U2320" i="1"/>
  <c r="S2320" i="1"/>
  <c r="R2320" i="1"/>
  <c r="Q2320" i="1"/>
  <c r="P2320" i="1"/>
  <c r="O2320" i="1"/>
  <c r="N2320" i="1"/>
  <c r="M2320" i="1"/>
  <c r="L2320" i="1"/>
  <c r="K2320" i="1"/>
  <c r="J2320" i="1"/>
  <c r="AJ2319" i="1"/>
  <c r="AI2319" i="1"/>
  <c r="AG2319" i="1"/>
  <c r="AC2319" i="1"/>
  <c r="Y2319" i="1"/>
  <c r="X2319" i="1"/>
  <c r="U2319" i="1"/>
  <c r="S2319" i="1"/>
  <c r="R2319" i="1"/>
  <c r="Q2319" i="1"/>
  <c r="P2319" i="1"/>
  <c r="O2319" i="1"/>
  <c r="N2319" i="1"/>
  <c r="M2319" i="1"/>
  <c r="L2319" i="1"/>
  <c r="K2319" i="1"/>
  <c r="J2319" i="1"/>
  <c r="AJ2318" i="1"/>
  <c r="AI2318" i="1" s="1"/>
  <c r="AG2318" i="1"/>
  <c r="AC2318" i="1"/>
  <c r="X2318" i="1"/>
  <c r="Y2318" i="1" s="1"/>
  <c r="U2318" i="1"/>
  <c r="S2318" i="1"/>
  <c r="R2318" i="1"/>
  <c r="Q2318" i="1"/>
  <c r="P2318" i="1"/>
  <c r="O2318" i="1"/>
  <c r="N2318" i="1"/>
  <c r="M2318" i="1"/>
  <c r="L2318" i="1"/>
  <c r="K2318" i="1"/>
  <c r="J2318" i="1"/>
  <c r="AJ2317" i="1"/>
  <c r="AI2317" i="1"/>
  <c r="AG2317" i="1"/>
  <c r="AC2317" i="1"/>
  <c r="Y2317" i="1"/>
  <c r="X2317" i="1"/>
  <c r="U2317" i="1"/>
  <c r="S2317" i="1"/>
  <c r="R2317" i="1"/>
  <c r="Q2317" i="1"/>
  <c r="P2317" i="1"/>
  <c r="O2317" i="1"/>
  <c r="N2317" i="1"/>
  <c r="M2317" i="1"/>
  <c r="L2317" i="1"/>
  <c r="K2317" i="1"/>
  <c r="J2317" i="1"/>
  <c r="AJ2316" i="1"/>
  <c r="AI2316" i="1" s="1"/>
  <c r="AG2316" i="1"/>
  <c r="AC2316" i="1"/>
  <c r="X2316" i="1"/>
  <c r="Y2316" i="1" s="1"/>
  <c r="U2316" i="1"/>
  <c r="S2316" i="1"/>
  <c r="R2316" i="1"/>
  <c r="Q2316" i="1"/>
  <c r="P2316" i="1"/>
  <c r="O2316" i="1"/>
  <c r="N2316" i="1"/>
  <c r="M2316" i="1"/>
  <c r="L2316" i="1"/>
  <c r="K2316" i="1"/>
  <c r="J2316" i="1"/>
  <c r="AJ2315" i="1"/>
  <c r="AI2315" i="1"/>
  <c r="AG2315" i="1"/>
  <c r="AC2315" i="1"/>
  <c r="Y2315" i="1"/>
  <c r="X2315" i="1"/>
  <c r="U2315" i="1"/>
  <c r="S2315" i="1"/>
  <c r="R2315" i="1"/>
  <c r="Q2315" i="1"/>
  <c r="P2315" i="1"/>
  <c r="O2315" i="1"/>
  <c r="N2315" i="1"/>
  <c r="M2315" i="1"/>
  <c r="L2315" i="1"/>
  <c r="K2315" i="1"/>
  <c r="J2315" i="1"/>
  <c r="AJ2314" i="1"/>
  <c r="AI2314" i="1" s="1"/>
  <c r="AG2314" i="1"/>
  <c r="AH2314" i="1" s="1"/>
  <c r="AC2314" i="1"/>
  <c r="X2314" i="1"/>
  <c r="Y2314" i="1" s="1"/>
  <c r="U2314" i="1"/>
  <c r="S2314" i="1"/>
  <c r="R2314" i="1"/>
  <c r="Q2314" i="1"/>
  <c r="P2314" i="1"/>
  <c r="O2314" i="1"/>
  <c r="N2314" i="1"/>
  <c r="M2314" i="1"/>
  <c r="L2314" i="1"/>
  <c r="K2314" i="1"/>
  <c r="J2314" i="1"/>
  <c r="AJ2313" i="1"/>
  <c r="AI2313" i="1"/>
  <c r="AG2313" i="1"/>
  <c r="AC2313" i="1"/>
  <c r="Y2313" i="1"/>
  <c r="X2313" i="1"/>
  <c r="U2313" i="1"/>
  <c r="S2313" i="1"/>
  <c r="R2313" i="1"/>
  <c r="Q2313" i="1"/>
  <c r="P2313" i="1"/>
  <c r="O2313" i="1"/>
  <c r="N2313" i="1"/>
  <c r="M2313" i="1"/>
  <c r="L2313" i="1"/>
  <c r="K2313" i="1"/>
  <c r="J2313" i="1"/>
  <c r="AJ2312" i="1"/>
  <c r="AI2312" i="1" s="1"/>
  <c r="Z2312" i="1" s="1"/>
  <c r="AD2312" i="1" s="1"/>
  <c r="AG2312" i="1"/>
  <c r="AC2312" i="1"/>
  <c r="X2312" i="1"/>
  <c r="Y2312" i="1" s="1"/>
  <c r="U2312" i="1"/>
  <c r="S2312" i="1"/>
  <c r="R2312" i="1"/>
  <c r="Q2312" i="1"/>
  <c r="P2312" i="1"/>
  <c r="O2312" i="1"/>
  <c r="N2312" i="1"/>
  <c r="M2312" i="1"/>
  <c r="L2312" i="1"/>
  <c r="K2312" i="1"/>
  <c r="J2312" i="1"/>
  <c r="AJ2311" i="1"/>
  <c r="AI2311" i="1"/>
  <c r="AG2311" i="1"/>
  <c r="AC2311" i="1"/>
  <c r="Y2311" i="1"/>
  <c r="X2311" i="1"/>
  <c r="U2311" i="1"/>
  <c r="S2311" i="1"/>
  <c r="R2311" i="1"/>
  <c r="Q2311" i="1"/>
  <c r="P2311" i="1"/>
  <c r="O2311" i="1"/>
  <c r="N2311" i="1"/>
  <c r="M2311" i="1"/>
  <c r="L2311" i="1"/>
  <c r="K2311" i="1"/>
  <c r="J2311" i="1"/>
  <c r="AJ2310" i="1"/>
  <c r="AI2310" i="1" s="1"/>
  <c r="AG2310" i="1"/>
  <c r="AC2310" i="1"/>
  <c r="X2310" i="1"/>
  <c r="Y2310" i="1" s="1"/>
  <c r="U2310" i="1"/>
  <c r="S2310" i="1"/>
  <c r="R2310" i="1"/>
  <c r="Q2310" i="1"/>
  <c r="P2310" i="1"/>
  <c r="O2310" i="1"/>
  <c r="N2310" i="1"/>
  <c r="M2310" i="1"/>
  <c r="L2310" i="1"/>
  <c r="K2310" i="1"/>
  <c r="J2310" i="1"/>
  <c r="AJ2309" i="1"/>
  <c r="AI2309" i="1"/>
  <c r="AG2309" i="1"/>
  <c r="AC2309" i="1"/>
  <c r="Y2309" i="1"/>
  <c r="X2309" i="1"/>
  <c r="U2309" i="1"/>
  <c r="S2309" i="1"/>
  <c r="R2309" i="1"/>
  <c r="Q2309" i="1"/>
  <c r="P2309" i="1"/>
  <c r="O2309" i="1"/>
  <c r="N2309" i="1"/>
  <c r="M2309" i="1"/>
  <c r="L2309" i="1"/>
  <c r="K2309" i="1"/>
  <c r="J2309" i="1"/>
  <c r="AJ2308" i="1"/>
  <c r="AI2308" i="1" s="1"/>
  <c r="AG2308" i="1"/>
  <c r="AC2308" i="1"/>
  <c r="X2308" i="1"/>
  <c r="Y2308" i="1" s="1"/>
  <c r="U2308" i="1"/>
  <c r="S2308" i="1"/>
  <c r="R2308" i="1"/>
  <c r="Q2308" i="1"/>
  <c r="P2308" i="1"/>
  <c r="O2308" i="1"/>
  <c r="N2308" i="1"/>
  <c r="M2308" i="1"/>
  <c r="L2308" i="1"/>
  <c r="K2308" i="1"/>
  <c r="J2308" i="1"/>
  <c r="AJ2307" i="1"/>
  <c r="AI2307" i="1"/>
  <c r="AG2307" i="1"/>
  <c r="AC2307" i="1"/>
  <c r="Y2307" i="1"/>
  <c r="X2307" i="1"/>
  <c r="U2307" i="1"/>
  <c r="S2307" i="1"/>
  <c r="R2307" i="1"/>
  <c r="Q2307" i="1"/>
  <c r="P2307" i="1"/>
  <c r="O2307" i="1"/>
  <c r="N2307" i="1"/>
  <c r="M2307" i="1"/>
  <c r="L2307" i="1"/>
  <c r="K2307" i="1"/>
  <c r="J2307" i="1"/>
  <c r="AJ2306" i="1"/>
  <c r="AI2306" i="1" s="1"/>
  <c r="AG2306" i="1"/>
  <c r="AH2306" i="1" s="1"/>
  <c r="AC2306" i="1"/>
  <c r="X2306" i="1"/>
  <c r="Y2306" i="1" s="1"/>
  <c r="W2306" i="1"/>
  <c r="U2306" i="1"/>
  <c r="S2306" i="1"/>
  <c r="R2306" i="1"/>
  <c r="Q2306" i="1"/>
  <c r="P2306" i="1"/>
  <c r="O2306" i="1"/>
  <c r="N2306" i="1"/>
  <c r="M2306" i="1"/>
  <c r="L2306" i="1"/>
  <c r="K2306" i="1"/>
  <c r="J2306" i="1"/>
  <c r="AJ2305" i="1"/>
  <c r="AI2305" i="1" s="1"/>
  <c r="AG2305" i="1"/>
  <c r="AH2305" i="1" s="1"/>
  <c r="AF2305" i="1"/>
  <c r="AC2305" i="1"/>
  <c r="Z2305" i="1"/>
  <c r="AD2305" i="1" s="1"/>
  <c r="AE2305" i="1" s="1"/>
  <c r="Y2305" i="1"/>
  <c r="X2305" i="1"/>
  <c r="W2305" i="1"/>
  <c r="U2305" i="1"/>
  <c r="S2305" i="1"/>
  <c r="R2305" i="1"/>
  <c r="Q2305" i="1"/>
  <c r="P2305" i="1"/>
  <c r="O2305" i="1"/>
  <c r="N2305" i="1"/>
  <c r="M2305" i="1"/>
  <c r="L2305" i="1"/>
  <c r="K2305" i="1"/>
  <c r="J2305" i="1"/>
  <c r="AJ2304" i="1"/>
  <c r="AI2304" i="1"/>
  <c r="AG2304" i="1"/>
  <c r="AC2304" i="1"/>
  <c r="Y2304" i="1"/>
  <c r="X2304" i="1"/>
  <c r="U2304" i="1"/>
  <c r="S2304" i="1"/>
  <c r="R2304" i="1"/>
  <c r="Q2304" i="1"/>
  <c r="P2304" i="1"/>
  <c r="O2304" i="1"/>
  <c r="N2304" i="1"/>
  <c r="M2304" i="1"/>
  <c r="L2304" i="1"/>
  <c r="K2304" i="1"/>
  <c r="J2304" i="1"/>
  <c r="AJ2303" i="1"/>
  <c r="AI2303" i="1" s="1"/>
  <c r="Z2303" i="1" s="1"/>
  <c r="AD2303" i="1" s="1"/>
  <c r="AG2303" i="1"/>
  <c r="AC2303" i="1"/>
  <c r="X2303" i="1"/>
  <c r="Y2303" i="1" s="1"/>
  <c r="U2303" i="1"/>
  <c r="S2303" i="1"/>
  <c r="R2303" i="1"/>
  <c r="Q2303" i="1"/>
  <c r="P2303" i="1"/>
  <c r="O2303" i="1"/>
  <c r="N2303" i="1"/>
  <c r="M2303" i="1"/>
  <c r="L2303" i="1"/>
  <c r="K2303" i="1"/>
  <c r="J2303" i="1"/>
  <c r="AJ2302" i="1"/>
  <c r="AI2302" i="1"/>
  <c r="AG2302" i="1"/>
  <c r="AC2302" i="1"/>
  <c r="Y2302" i="1"/>
  <c r="X2302" i="1"/>
  <c r="U2302" i="1"/>
  <c r="S2302" i="1"/>
  <c r="R2302" i="1"/>
  <c r="Q2302" i="1"/>
  <c r="P2302" i="1"/>
  <c r="O2302" i="1"/>
  <c r="N2302" i="1"/>
  <c r="M2302" i="1"/>
  <c r="L2302" i="1"/>
  <c r="K2302" i="1"/>
  <c r="J2302" i="1"/>
  <c r="AJ2301" i="1"/>
  <c r="AI2301" i="1" s="1"/>
  <c r="AG2301" i="1"/>
  <c r="AC2301" i="1"/>
  <c r="X2301" i="1"/>
  <c r="Y2301" i="1" s="1"/>
  <c r="U2301" i="1"/>
  <c r="S2301" i="1"/>
  <c r="R2301" i="1"/>
  <c r="Q2301" i="1"/>
  <c r="P2301" i="1"/>
  <c r="O2301" i="1"/>
  <c r="N2301" i="1"/>
  <c r="M2301" i="1"/>
  <c r="L2301" i="1"/>
  <c r="K2301" i="1"/>
  <c r="J2301" i="1"/>
  <c r="AJ2300" i="1"/>
  <c r="AI2300" i="1"/>
  <c r="AG2300" i="1"/>
  <c r="AC2300" i="1"/>
  <c r="Y2300" i="1"/>
  <c r="X2300" i="1"/>
  <c r="U2300" i="1"/>
  <c r="S2300" i="1"/>
  <c r="R2300" i="1"/>
  <c r="Q2300" i="1"/>
  <c r="P2300" i="1"/>
  <c r="O2300" i="1"/>
  <c r="N2300" i="1"/>
  <c r="M2300" i="1"/>
  <c r="L2300" i="1"/>
  <c r="K2300" i="1"/>
  <c r="J2300" i="1"/>
  <c r="AJ2299" i="1"/>
  <c r="AI2299" i="1" s="1"/>
  <c r="AG2299" i="1"/>
  <c r="AC2299" i="1"/>
  <c r="X2299" i="1"/>
  <c r="Y2299" i="1" s="1"/>
  <c r="U2299" i="1"/>
  <c r="S2299" i="1"/>
  <c r="R2299" i="1"/>
  <c r="Q2299" i="1"/>
  <c r="P2299" i="1"/>
  <c r="O2299" i="1"/>
  <c r="N2299" i="1"/>
  <c r="M2299" i="1"/>
  <c r="L2299" i="1"/>
  <c r="K2299" i="1"/>
  <c r="J2299" i="1"/>
  <c r="AJ2298" i="1"/>
  <c r="AI2298" i="1"/>
  <c r="AG2298" i="1"/>
  <c r="AC2298" i="1"/>
  <c r="Y2298" i="1"/>
  <c r="X2298" i="1"/>
  <c r="W2298" i="1"/>
  <c r="U2298" i="1"/>
  <c r="S2298" i="1"/>
  <c r="R2298" i="1"/>
  <c r="Q2298" i="1"/>
  <c r="P2298" i="1"/>
  <c r="O2298" i="1"/>
  <c r="N2298" i="1"/>
  <c r="M2298" i="1"/>
  <c r="L2298" i="1"/>
  <c r="K2298" i="1"/>
  <c r="J2298" i="1"/>
  <c r="AJ2297" i="1"/>
  <c r="AI2297" i="1"/>
  <c r="Z2297" i="1" s="1"/>
  <c r="AH2297" i="1"/>
  <c r="AG2297" i="1"/>
  <c r="AD2297" i="1"/>
  <c r="AC2297" i="1"/>
  <c r="X2297" i="1"/>
  <c r="Y2297" i="1" s="1"/>
  <c r="U2297" i="1"/>
  <c r="S2297" i="1"/>
  <c r="R2297" i="1"/>
  <c r="Q2297" i="1"/>
  <c r="P2297" i="1"/>
  <c r="O2297" i="1"/>
  <c r="N2297" i="1"/>
  <c r="M2297" i="1"/>
  <c r="L2297" i="1"/>
  <c r="K2297" i="1"/>
  <c r="J2297" i="1"/>
  <c r="AJ2296" i="1"/>
  <c r="AI2296" i="1" s="1"/>
  <c r="AG2296" i="1"/>
  <c r="AF2296" i="1"/>
  <c r="AC2296" i="1"/>
  <c r="Z2296" i="1"/>
  <c r="AD2296" i="1" s="1"/>
  <c r="AE2296" i="1" s="1"/>
  <c r="Y2296" i="1"/>
  <c r="X2296" i="1"/>
  <c r="U2296" i="1"/>
  <c r="S2296" i="1"/>
  <c r="R2296" i="1"/>
  <c r="Q2296" i="1"/>
  <c r="P2296" i="1"/>
  <c r="O2296" i="1"/>
  <c r="N2296" i="1"/>
  <c r="M2296" i="1"/>
  <c r="L2296" i="1"/>
  <c r="K2296" i="1"/>
  <c r="J2296" i="1"/>
  <c r="AJ2295" i="1"/>
  <c r="AI2295" i="1"/>
  <c r="Z2295" i="1" s="1"/>
  <c r="AH2295" i="1"/>
  <c r="AG2295" i="1"/>
  <c r="AD2295" i="1"/>
  <c r="AC2295" i="1"/>
  <c r="X2295" i="1"/>
  <c r="Y2295" i="1" s="1"/>
  <c r="U2295" i="1"/>
  <c r="S2295" i="1"/>
  <c r="R2295" i="1"/>
  <c r="Q2295" i="1"/>
  <c r="P2295" i="1"/>
  <c r="O2295" i="1"/>
  <c r="N2295" i="1"/>
  <c r="M2295" i="1"/>
  <c r="L2295" i="1"/>
  <c r="K2295" i="1"/>
  <c r="J2295" i="1"/>
  <c r="AJ2294" i="1"/>
  <c r="AI2294" i="1" s="1"/>
  <c r="AG2294" i="1"/>
  <c r="AF2294" i="1"/>
  <c r="AC2294" i="1"/>
  <c r="Z2294" i="1"/>
  <c r="AD2294" i="1" s="1"/>
  <c r="AE2294" i="1" s="1"/>
  <c r="Y2294" i="1"/>
  <c r="X2294" i="1"/>
  <c r="U2294" i="1"/>
  <c r="S2294" i="1"/>
  <c r="R2294" i="1"/>
  <c r="Q2294" i="1"/>
  <c r="P2294" i="1"/>
  <c r="O2294" i="1"/>
  <c r="N2294" i="1"/>
  <c r="M2294" i="1"/>
  <c r="L2294" i="1"/>
  <c r="K2294" i="1"/>
  <c r="J2294" i="1"/>
  <c r="AJ2293" i="1"/>
  <c r="AI2293" i="1"/>
  <c r="Z2293" i="1" s="1"/>
  <c r="AH2293" i="1"/>
  <c r="AG2293" i="1"/>
  <c r="AD2293" i="1"/>
  <c r="AC2293" i="1"/>
  <c r="X2293" i="1"/>
  <c r="Y2293" i="1" s="1"/>
  <c r="U2293" i="1"/>
  <c r="S2293" i="1"/>
  <c r="R2293" i="1"/>
  <c r="Q2293" i="1"/>
  <c r="P2293" i="1"/>
  <c r="O2293" i="1"/>
  <c r="N2293" i="1"/>
  <c r="M2293" i="1"/>
  <c r="L2293" i="1"/>
  <c r="K2293" i="1"/>
  <c r="J2293" i="1"/>
  <c r="AJ2292" i="1"/>
  <c r="AI2292" i="1" s="1"/>
  <c r="AG2292" i="1"/>
  <c r="AF2292" i="1"/>
  <c r="AC2292" i="1"/>
  <c r="Z2292" i="1"/>
  <c r="AD2292" i="1" s="1"/>
  <c r="AE2292" i="1" s="1"/>
  <c r="Y2292" i="1"/>
  <c r="X2292" i="1"/>
  <c r="U2292" i="1"/>
  <c r="S2292" i="1"/>
  <c r="R2292" i="1"/>
  <c r="Q2292" i="1"/>
  <c r="P2292" i="1"/>
  <c r="O2292" i="1"/>
  <c r="N2292" i="1"/>
  <c r="M2292" i="1"/>
  <c r="L2292" i="1"/>
  <c r="K2292" i="1"/>
  <c r="J2292" i="1"/>
  <c r="AJ2291" i="1"/>
  <c r="AI2291" i="1"/>
  <c r="Z2291" i="1" s="1"/>
  <c r="AH2291" i="1"/>
  <c r="AG2291" i="1"/>
  <c r="AD2291" i="1"/>
  <c r="AC2291" i="1"/>
  <c r="X2291" i="1"/>
  <c r="Y2291" i="1" s="1"/>
  <c r="W2291" i="1"/>
  <c r="U2291" i="1"/>
  <c r="S2291" i="1"/>
  <c r="R2291" i="1"/>
  <c r="Q2291" i="1"/>
  <c r="P2291" i="1"/>
  <c r="O2291" i="1"/>
  <c r="N2291" i="1"/>
  <c r="M2291" i="1"/>
  <c r="L2291" i="1"/>
  <c r="K2291" i="1"/>
  <c r="J2291" i="1"/>
  <c r="AJ2290" i="1"/>
  <c r="AI2290" i="1" s="1"/>
  <c r="AG2290" i="1"/>
  <c r="AH2290" i="1" s="1"/>
  <c r="AC2290" i="1"/>
  <c r="X2290" i="1"/>
  <c r="Y2290" i="1" s="1"/>
  <c r="U2290" i="1"/>
  <c r="S2290" i="1"/>
  <c r="R2290" i="1"/>
  <c r="Q2290" i="1"/>
  <c r="P2290" i="1"/>
  <c r="O2290" i="1"/>
  <c r="N2290" i="1"/>
  <c r="M2290" i="1"/>
  <c r="L2290" i="1"/>
  <c r="K2290" i="1"/>
  <c r="J2290" i="1"/>
  <c r="AJ2289" i="1"/>
  <c r="AI2289" i="1"/>
  <c r="AG2289" i="1"/>
  <c r="AC2289" i="1"/>
  <c r="Y2289" i="1"/>
  <c r="X2289" i="1"/>
  <c r="U2289" i="1"/>
  <c r="S2289" i="1"/>
  <c r="R2289" i="1"/>
  <c r="Q2289" i="1"/>
  <c r="P2289" i="1"/>
  <c r="O2289" i="1"/>
  <c r="N2289" i="1"/>
  <c r="M2289" i="1"/>
  <c r="L2289" i="1"/>
  <c r="K2289" i="1"/>
  <c r="J2289" i="1"/>
  <c r="AJ2288" i="1"/>
  <c r="AI2288" i="1" s="1"/>
  <c r="Z2288" i="1" s="1"/>
  <c r="AD2288" i="1" s="1"/>
  <c r="AG2288" i="1"/>
  <c r="AC2288" i="1"/>
  <c r="X2288" i="1"/>
  <c r="Y2288" i="1" s="1"/>
  <c r="U2288" i="1"/>
  <c r="S2288" i="1"/>
  <c r="R2288" i="1"/>
  <c r="Q2288" i="1"/>
  <c r="P2288" i="1"/>
  <c r="O2288" i="1"/>
  <c r="N2288" i="1"/>
  <c r="M2288" i="1"/>
  <c r="L2288" i="1"/>
  <c r="K2288" i="1"/>
  <c r="J2288" i="1"/>
  <c r="AJ2287" i="1"/>
  <c r="AI2287" i="1"/>
  <c r="AG2287" i="1"/>
  <c r="AC2287" i="1"/>
  <c r="Y2287" i="1"/>
  <c r="X2287" i="1"/>
  <c r="AJ2286" i="1"/>
  <c r="AI2286" i="1"/>
  <c r="AH2286" i="1"/>
  <c r="AG2286" i="1"/>
  <c r="AC2286" i="1"/>
  <c r="X2286" i="1"/>
  <c r="Y2286" i="1" s="1"/>
  <c r="W2286" i="1"/>
  <c r="U2286" i="1"/>
  <c r="S2286" i="1"/>
  <c r="R2286" i="1"/>
  <c r="Q2286" i="1"/>
  <c r="P2286" i="1"/>
  <c r="O2286" i="1"/>
  <c r="N2286" i="1"/>
  <c r="M2286" i="1"/>
  <c r="L2286" i="1"/>
  <c r="K2286" i="1"/>
  <c r="J2286" i="1"/>
  <c r="AJ2285" i="1"/>
  <c r="AI2285" i="1" s="1"/>
  <c r="AG2285" i="1"/>
  <c r="AC2285" i="1"/>
  <c r="X2285" i="1"/>
  <c r="Y2285" i="1" s="1"/>
  <c r="U2285" i="1"/>
  <c r="S2285" i="1"/>
  <c r="R2285" i="1"/>
  <c r="Q2285" i="1"/>
  <c r="P2285" i="1"/>
  <c r="O2285" i="1"/>
  <c r="N2285" i="1"/>
  <c r="M2285" i="1"/>
  <c r="L2285" i="1"/>
  <c r="K2285" i="1"/>
  <c r="J2285" i="1"/>
  <c r="AJ2284" i="1"/>
  <c r="AI2284" i="1"/>
  <c r="AG2284" i="1"/>
  <c r="AC2284" i="1"/>
  <c r="Y2284" i="1"/>
  <c r="X2284" i="1"/>
  <c r="W2284" i="1"/>
  <c r="U2284" i="1"/>
  <c r="S2284" i="1"/>
  <c r="R2284" i="1"/>
  <c r="Q2284" i="1"/>
  <c r="P2284" i="1"/>
  <c r="O2284" i="1"/>
  <c r="N2284" i="1"/>
  <c r="M2284" i="1"/>
  <c r="L2284" i="1"/>
  <c r="K2284" i="1"/>
  <c r="J2284" i="1"/>
  <c r="AJ2283" i="1"/>
  <c r="AI2283" i="1"/>
  <c r="Z2283" i="1" s="1"/>
  <c r="AD2283" i="1" s="1"/>
  <c r="AH2283" i="1"/>
  <c r="AG2283" i="1"/>
  <c r="AC2283" i="1"/>
  <c r="X2283" i="1"/>
  <c r="Y2283" i="1" s="1"/>
  <c r="W2283" i="1"/>
  <c r="U2283" i="1"/>
  <c r="S2283" i="1"/>
  <c r="R2283" i="1"/>
  <c r="Q2283" i="1"/>
  <c r="P2283" i="1"/>
  <c r="O2283" i="1"/>
  <c r="N2283" i="1"/>
  <c r="M2283" i="1"/>
  <c r="L2283" i="1"/>
  <c r="K2283" i="1"/>
  <c r="J2283" i="1"/>
  <c r="AJ2282" i="1"/>
  <c r="AI2282" i="1" s="1"/>
  <c r="AG2282" i="1"/>
  <c r="AC2282" i="1"/>
  <c r="X2282" i="1"/>
  <c r="Y2282" i="1" s="1"/>
  <c r="W2282" i="1"/>
  <c r="U2282" i="1"/>
  <c r="S2282" i="1"/>
  <c r="R2282" i="1"/>
  <c r="Q2282" i="1"/>
  <c r="P2282" i="1"/>
  <c r="O2282" i="1"/>
  <c r="N2282" i="1"/>
  <c r="M2282" i="1"/>
  <c r="L2282" i="1"/>
  <c r="K2282" i="1"/>
  <c r="J2282" i="1"/>
  <c r="AJ2281" i="1"/>
  <c r="AI2281" i="1" s="1"/>
  <c r="AG2281" i="1"/>
  <c r="AF2281" i="1"/>
  <c r="AC2281" i="1"/>
  <c r="Z2281" i="1"/>
  <c r="AD2281" i="1" s="1"/>
  <c r="AE2281" i="1" s="1"/>
  <c r="Y2281" i="1"/>
  <c r="X2281" i="1"/>
  <c r="U2281" i="1"/>
  <c r="S2281" i="1"/>
  <c r="R2281" i="1"/>
  <c r="Q2281" i="1"/>
  <c r="P2281" i="1"/>
  <c r="O2281" i="1"/>
  <c r="N2281" i="1"/>
  <c r="M2281" i="1"/>
  <c r="L2281" i="1"/>
  <c r="K2281" i="1"/>
  <c r="J2281" i="1"/>
  <c r="AJ2280" i="1"/>
  <c r="AI2280" i="1"/>
  <c r="Z2280" i="1" s="1"/>
  <c r="AH2280" i="1"/>
  <c r="AG2280" i="1"/>
  <c r="AD2280" i="1"/>
  <c r="AC2280" i="1"/>
  <c r="X2280" i="1"/>
  <c r="Y2280" i="1" s="1"/>
  <c r="U2280" i="1"/>
  <c r="S2280" i="1"/>
  <c r="R2280" i="1"/>
  <c r="Q2280" i="1"/>
  <c r="P2280" i="1"/>
  <c r="O2280" i="1"/>
  <c r="N2280" i="1"/>
  <c r="M2280" i="1"/>
  <c r="L2280" i="1"/>
  <c r="K2280" i="1"/>
  <c r="J2280" i="1"/>
  <c r="AJ2279" i="1"/>
  <c r="AI2279" i="1" s="1"/>
  <c r="AG2279" i="1"/>
  <c r="AF2279" i="1"/>
  <c r="AC2279" i="1"/>
  <c r="Z2279" i="1"/>
  <c r="AD2279" i="1" s="1"/>
  <c r="AE2279" i="1" s="1"/>
  <c r="Y2279" i="1"/>
  <c r="X2279" i="1"/>
  <c r="U2279" i="1"/>
  <c r="S2279" i="1"/>
  <c r="R2279" i="1"/>
  <c r="Q2279" i="1"/>
  <c r="P2279" i="1"/>
  <c r="O2279" i="1"/>
  <c r="N2279" i="1"/>
  <c r="M2279" i="1"/>
  <c r="L2279" i="1"/>
  <c r="K2279" i="1"/>
  <c r="J2279" i="1"/>
  <c r="AJ2278" i="1"/>
  <c r="AI2278" i="1"/>
  <c r="Z2278" i="1" s="1"/>
  <c r="AH2278" i="1"/>
  <c r="AG2278" i="1"/>
  <c r="AD2278" i="1"/>
  <c r="AC2278" i="1"/>
  <c r="X2278" i="1"/>
  <c r="Y2278" i="1" s="1"/>
  <c r="U2278" i="1"/>
  <c r="S2278" i="1"/>
  <c r="R2278" i="1"/>
  <c r="Q2278" i="1"/>
  <c r="P2278" i="1"/>
  <c r="O2278" i="1"/>
  <c r="N2278" i="1"/>
  <c r="M2278" i="1"/>
  <c r="L2278" i="1"/>
  <c r="K2278" i="1"/>
  <c r="J2278" i="1"/>
  <c r="AJ2277" i="1"/>
  <c r="AI2277" i="1" s="1"/>
  <c r="AG2277" i="1"/>
  <c r="AF2277" i="1"/>
  <c r="AC2277" i="1"/>
  <c r="Z2277" i="1"/>
  <c r="AD2277" i="1" s="1"/>
  <c r="AE2277" i="1" s="1"/>
  <c r="Y2277" i="1"/>
  <c r="X2277" i="1"/>
  <c r="U2277" i="1"/>
  <c r="S2277" i="1"/>
  <c r="R2277" i="1"/>
  <c r="Q2277" i="1"/>
  <c r="P2277" i="1"/>
  <c r="O2277" i="1"/>
  <c r="N2277" i="1"/>
  <c r="M2277" i="1"/>
  <c r="L2277" i="1"/>
  <c r="K2277" i="1"/>
  <c r="J2277" i="1"/>
  <c r="AJ2276" i="1"/>
  <c r="AI2276" i="1"/>
  <c r="Z2276" i="1" s="1"/>
  <c r="AH2276" i="1"/>
  <c r="AG2276" i="1"/>
  <c r="AD2276" i="1"/>
  <c r="AC2276" i="1"/>
  <c r="X2276" i="1"/>
  <c r="Y2276" i="1" s="1"/>
  <c r="U2276" i="1"/>
  <c r="S2276" i="1"/>
  <c r="R2276" i="1"/>
  <c r="Q2276" i="1"/>
  <c r="P2276" i="1"/>
  <c r="O2276" i="1"/>
  <c r="N2276" i="1"/>
  <c r="M2276" i="1"/>
  <c r="L2276" i="1"/>
  <c r="K2276" i="1"/>
  <c r="J2276" i="1"/>
  <c r="AJ2275" i="1"/>
  <c r="AI2275" i="1" s="1"/>
  <c r="AG2275" i="1"/>
  <c r="AF2275" i="1"/>
  <c r="AC2275" i="1"/>
  <c r="Z2275" i="1"/>
  <c r="AD2275" i="1" s="1"/>
  <c r="AE2275" i="1" s="1"/>
  <c r="Y2275" i="1"/>
  <c r="X2275" i="1"/>
  <c r="W2275" i="1"/>
  <c r="U2275" i="1"/>
  <c r="S2275" i="1"/>
  <c r="R2275" i="1"/>
  <c r="Q2275" i="1"/>
  <c r="P2275" i="1"/>
  <c r="O2275" i="1"/>
  <c r="N2275" i="1"/>
  <c r="M2275" i="1"/>
  <c r="L2275" i="1"/>
  <c r="K2275" i="1"/>
  <c r="J2275" i="1"/>
  <c r="AJ2274" i="1"/>
  <c r="AI2274" i="1"/>
  <c r="AG2274" i="1"/>
  <c r="AC2274" i="1"/>
  <c r="Y2274" i="1"/>
  <c r="X2274" i="1"/>
  <c r="V2274" i="1"/>
  <c r="U2274" i="1"/>
  <c r="S2274" i="1"/>
  <c r="R2274" i="1"/>
  <c r="Q2274" i="1"/>
  <c r="P2274" i="1"/>
  <c r="O2274" i="1"/>
  <c r="N2274" i="1"/>
  <c r="M2274" i="1"/>
  <c r="L2274" i="1"/>
  <c r="K2274" i="1"/>
  <c r="J2274" i="1"/>
  <c r="AJ2273" i="1"/>
  <c r="AI2273" i="1"/>
  <c r="Z2273" i="1" s="1"/>
  <c r="AH2273" i="1"/>
  <c r="AG2273" i="1"/>
  <c r="AD2273" i="1"/>
  <c r="AC2273" i="1"/>
  <c r="X2273" i="1"/>
  <c r="Y2273" i="1" s="1"/>
  <c r="U2273" i="1"/>
  <c r="S2273" i="1"/>
  <c r="R2273" i="1"/>
  <c r="Q2273" i="1"/>
  <c r="P2273" i="1"/>
  <c r="O2273" i="1"/>
  <c r="N2273" i="1"/>
  <c r="M2273" i="1"/>
  <c r="L2273" i="1"/>
  <c r="K2273" i="1"/>
  <c r="J2273" i="1"/>
  <c r="AJ2272" i="1"/>
  <c r="AI2272" i="1" s="1"/>
  <c r="AG2272" i="1"/>
  <c r="AF2272" i="1"/>
  <c r="AC2272" i="1"/>
  <c r="Z2272" i="1"/>
  <c r="AD2272" i="1" s="1"/>
  <c r="AE2272" i="1" s="1"/>
  <c r="Y2272" i="1"/>
  <c r="X2272" i="1"/>
  <c r="U2272" i="1"/>
  <c r="S2272" i="1"/>
  <c r="R2272" i="1"/>
  <c r="Q2272" i="1"/>
  <c r="P2272" i="1"/>
  <c r="O2272" i="1"/>
  <c r="N2272" i="1"/>
  <c r="M2272" i="1"/>
  <c r="L2272" i="1"/>
  <c r="K2272" i="1"/>
  <c r="J2272" i="1"/>
  <c r="AJ2271" i="1"/>
  <c r="AI2271" i="1"/>
  <c r="Z2271" i="1" s="1"/>
  <c r="AH2271" i="1"/>
  <c r="AG2271" i="1"/>
  <c r="AD2271" i="1"/>
  <c r="AC2271" i="1"/>
  <c r="X2271" i="1"/>
  <c r="Y2271" i="1" s="1"/>
  <c r="AJ2270" i="1"/>
  <c r="AI2270" i="1" s="1"/>
  <c r="AG2270" i="1"/>
  <c r="AH2270" i="1" s="1"/>
  <c r="AC2270" i="1"/>
  <c r="X2270" i="1"/>
  <c r="Y2270" i="1" s="1"/>
  <c r="AJ2269" i="1"/>
  <c r="AI2269" i="1" s="1"/>
  <c r="AG2269" i="1"/>
  <c r="AH2269" i="1" s="1"/>
  <c r="AF2269" i="1"/>
  <c r="AC2269" i="1"/>
  <c r="Z2269" i="1"/>
  <c r="AD2269" i="1" s="1"/>
  <c r="AE2269" i="1" s="1"/>
  <c r="Y2269" i="1"/>
  <c r="X2269" i="1"/>
  <c r="U2269" i="1"/>
  <c r="S2269" i="1"/>
  <c r="R2269" i="1"/>
  <c r="Q2269" i="1"/>
  <c r="P2269" i="1"/>
  <c r="O2269" i="1"/>
  <c r="N2269" i="1"/>
  <c r="M2269" i="1"/>
  <c r="L2269" i="1"/>
  <c r="K2269" i="1"/>
  <c r="J2269" i="1"/>
  <c r="AJ2268" i="1"/>
  <c r="AI2268" i="1"/>
  <c r="Z2268" i="1" s="1"/>
  <c r="AH2268" i="1"/>
  <c r="AG2268" i="1"/>
  <c r="AD2268" i="1"/>
  <c r="AC2268" i="1"/>
  <c r="X2268" i="1"/>
  <c r="Y2268" i="1" s="1"/>
  <c r="U2268" i="1"/>
  <c r="S2268" i="1"/>
  <c r="R2268" i="1"/>
  <c r="Q2268" i="1"/>
  <c r="P2268" i="1"/>
  <c r="O2268" i="1"/>
  <c r="N2268" i="1"/>
  <c r="M2268" i="1"/>
  <c r="L2268" i="1"/>
  <c r="K2268" i="1"/>
  <c r="J2268" i="1"/>
  <c r="AJ2267" i="1"/>
  <c r="AI2267" i="1" s="1"/>
  <c r="AG2267" i="1"/>
  <c r="AH2267" i="1" s="1"/>
  <c r="AF2267" i="1"/>
  <c r="AC2267" i="1"/>
  <c r="Z2267" i="1"/>
  <c r="AD2267" i="1" s="1"/>
  <c r="AE2267" i="1" s="1"/>
  <c r="Y2267" i="1"/>
  <c r="X2267" i="1"/>
  <c r="U2267" i="1"/>
  <c r="S2267" i="1"/>
  <c r="R2267" i="1"/>
  <c r="Q2267" i="1"/>
  <c r="P2267" i="1"/>
  <c r="O2267" i="1"/>
  <c r="N2267" i="1"/>
  <c r="M2267" i="1"/>
  <c r="L2267" i="1"/>
  <c r="K2267" i="1"/>
  <c r="J2267" i="1"/>
  <c r="AJ2266" i="1"/>
  <c r="AI2266" i="1"/>
  <c r="Z2266" i="1" s="1"/>
  <c r="AH2266" i="1"/>
  <c r="AG2266" i="1"/>
  <c r="AD2266" i="1"/>
  <c r="AC2266" i="1"/>
  <c r="X2266" i="1"/>
  <c r="Y2266" i="1" s="1"/>
  <c r="U2266" i="1"/>
  <c r="S2266" i="1"/>
  <c r="R2266" i="1"/>
  <c r="Q2266" i="1"/>
  <c r="P2266" i="1"/>
  <c r="O2266" i="1"/>
  <c r="N2266" i="1"/>
  <c r="M2266" i="1"/>
  <c r="L2266" i="1"/>
  <c r="K2266" i="1"/>
  <c r="J2266" i="1"/>
  <c r="AJ2265" i="1"/>
  <c r="AI2265" i="1" s="1"/>
  <c r="AG2265" i="1"/>
  <c r="AH2265" i="1" s="1"/>
  <c r="AF2265" i="1"/>
  <c r="AC2265" i="1"/>
  <c r="Z2265" i="1"/>
  <c r="AD2265" i="1" s="1"/>
  <c r="AE2265" i="1" s="1"/>
  <c r="Y2265" i="1"/>
  <c r="X2265" i="1"/>
  <c r="U2265" i="1"/>
  <c r="S2265" i="1"/>
  <c r="R2265" i="1"/>
  <c r="Q2265" i="1"/>
  <c r="P2265" i="1"/>
  <c r="O2265" i="1"/>
  <c r="N2265" i="1"/>
  <c r="M2265" i="1"/>
  <c r="L2265" i="1"/>
  <c r="K2265" i="1"/>
  <c r="J2265" i="1"/>
  <c r="AJ2264" i="1"/>
  <c r="AI2264" i="1"/>
  <c r="Z2264" i="1" s="1"/>
  <c r="AH2264" i="1"/>
  <c r="AG2264" i="1"/>
  <c r="AD2264" i="1"/>
  <c r="AC2264" i="1"/>
  <c r="X2264" i="1"/>
  <c r="Y2264" i="1" s="1"/>
  <c r="W2264" i="1"/>
  <c r="U2264" i="1"/>
  <c r="S2264" i="1"/>
  <c r="R2264" i="1"/>
  <c r="Q2264" i="1"/>
  <c r="P2264" i="1"/>
  <c r="O2264" i="1"/>
  <c r="N2264" i="1"/>
  <c r="M2264" i="1"/>
  <c r="L2264" i="1"/>
  <c r="K2264" i="1"/>
  <c r="J2264" i="1"/>
  <c r="AJ2263" i="1"/>
  <c r="AI2263" i="1" s="1"/>
  <c r="Z2263" i="1" s="1"/>
  <c r="AD2263" i="1" s="1"/>
  <c r="AG2263" i="1"/>
  <c r="AC2263" i="1"/>
  <c r="X2263" i="1"/>
  <c r="Y2263" i="1" s="1"/>
  <c r="U2263" i="1"/>
  <c r="S2263" i="1"/>
  <c r="R2263" i="1"/>
  <c r="Q2263" i="1"/>
  <c r="P2263" i="1"/>
  <c r="O2263" i="1"/>
  <c r="N2263" i="1"/>
  <c r="M2263" i="1"/>
  <c r="L2263" i="1"/>
  <c r="K2263" i="1"/>
  <c r="J2263" i="1"/>
  <c r="AJ2262" i="1"/>
  <c r="AI2262" i="1"/>
  <c r="AG2262" i="1"/>
  <c r="AC2262" i="1"/>
  <c r="Y2262" i="1"/>
  <c r="X2262" i="1"/>
  <c r="W2262" i="1"/>
  <c r="U2262" i="1"/>
  <c r="S2262" i="1"/>
  <c r="R2262" i="1"/>
  <c r="Q2262" i="1"/>
  <c r="P2262" i="1"/>
  <c r="O2262" i="1"/>
  <c r="N2262" i="1"/>
  <c r="M2262" i="1"/>
  <c r="L2262" i="1"/>
  <c r="K2262" i="1"/>
  <c r="J2262" i="1"/>
  <c r="AJ2261" i="1"/>
  <c r="AI2261" i="1"/>
  <c r="AH2261" i="1"/>
  <c r="AG2261" i="1"/>
  <c r="AC2261" i="1"/>
  <c r="X2261" i="1"/>
  <c r="Y2261" i="1" s="1"/>
  <c r="V2261" i="1"/>
  <c r="U2261" i="1"/>
  <c r="S2261" i="1"/>
  <c r="R2261" i="1"/>
  <c r="Q2261" i="1"/>
  <c r="P2261" i="1"/>
  <c r="O2261" i="1"/>
  <c r="N2261" i="1"/>
  <c r="M2261" i="1"/>
  <c r="L2261" i="1"/>
  <c r="K2261" i="1"/>
  <c r="J2261" i="1"/>
  <c r="AJ2260" i="1"/>
  <c r="AI2260" i="1" s="1"/>
  <c r="AG2260" i="1"/>
  <c r="AC2260" i="1"/>
  <c r="X2260" i="1"/>
  <c r="Y2260" i="1" s="1"/>
  <c r="U2260" i="1"/>
  <c r="S2260" i="1"/>
  <c r="R2260" i="1"/>
  <c r="Q2260" i="1"/>
  <c r="P2260" i="1"/>
  <c r="O2260" i="1"/>
  <c r="N2260" i="1"/>
  <c r="M2260" i="1"/>
  <c r="L2260" i="1"/>
  <c r="K2260" i="1"/>
  <c r="J2260" i="1"/>
  <c r="AJ2259" i="1"/>
  <c r="AI2259" i="1"/>
  <c r="AG2259" i="1"/>
  <c r="AC2259" i="1"/>
  <c r="Y2259" i="1"/>
  <c r="X2259" i="1"/>
  <c r="U2259" i="1"/>
  <c r="S2259" i="1"/>
  <c r="R2259" i="1"/>
  <c r="Q2259" i="1"/>
  <c r="P2259" i="1"/>
  <c r="O2259" i="1"/>
  <c r="N2259" i="1"/>
  <c r="M2259" i="1"/>
  <c r="L2259" i="1"/>
  <c r="K2259" i="1"/>
  <c r="J2259" i="1"/>
  <c r="AJ2258" i="1"/>
  <c r="AI2258" i="1" s="1"/>
  <c r="AG2258" i="1"/>
  <c r="AC2258" i="1"/>
  <c r="X2258" i="1"/>
  <c r="Y2258" i="1" s="1"/>
  <c r="U2258" i="1"/>
  <c r="S2258" i="1"/>
  <c r="R2258" i="1"/>
  <c r="Q2258" i="1"/>
  <c r="P2258" i="1"/>
  <c r="O2258" i="1"/>
  <c r="N2258" i="1"/>
  <c r="M2258" i="1"/>
  <c r="L2258" i="1"/>
  <c r="K2258" i="1"/>
  <c r="J2258" i="1"/>
  <c r="AJ2257" i="1"/>
  <c r="AI2257" i="1"/>
  <c r="AG2257" i="1"/>
  <c r="AC2257" i="1"/>
  <c r="Y2257" i="1"/>
  <c r="X2257" i="1"/>
  <c r="U2257" i="1"/>
  <c r="S2257" i="1"/>
  <c r="R2257" i="1"/>
  <c r="Q2257" i="1"/>
  <c r="P2257" i="1"/>
  <c r="O2257" i="1"/>
  <c r="N2257" i="1"/>
  <c r="M2257" i="1"/>
  <c r="L2257" i="1"/>
  <c r="K2257" i="1"/>
  <c r="J2257" i="1"/>
  <c r="AJ2256" i="1"/>
  <c r="AI2256" i="1" s="1"/>
  <c r="AG2256" i="1"/>
  <c r="AH2256" i="1" s="1"/>
  <c r="AC2256" i="1"/>
  <c r="X2256" i="1"/>
  <c r="Y2256" i="1" s="1"/>
  <c r="W2256" i="1"/>
  <c r="U2256" i="1"/>
  <c r="S2256" i="1"/>
  <c r="R2256" i="1"/>
  <c r="Q2256" i="1"/>
  <c r="P2256" i="1"/>
  <c r="O2256" i="1"/>
  <c r="N2256" i="1"/>
  <c r="M2256" i="1"/>
  <c r="L2256" i="1"/>
  <c r="K2256" i="1"/>
  <c r="J2256" i="1"/>
  <c r="AJ2255" i="1"/>
  <c r="AI2255" i="1" s="1"/>
  <c r="AG2255" i="1"/>
  <c r="AH2255" i="1" s="1"/>
  <c r="AF2255" i="1"/>
  <c r="AC2255" i="1"/>
  <c r="Z2255" i="1"/>
  <c r="AD2255" i="1" s="1"/>
  <c r="AE2255" i="1" s="1"/>
  <c r="Y2255" i="1"/>
  <c r="X2255" i="1"/>
  <c r="U2255" i="1"/>
  <c r="S2255" i="1"/>
  <c r="R2255" i="1"/>
  <c r="Q2255" i="1"/>
  <c r="P2255" i="1"/>
  <c r="O2255" i="1"/>
  <c r="N2255" i="1"/>
  <c r="M2255" i="1"/>
  <c r="L2255" i="1"/>
  <c r="K2255" i="1"/>
  <c r="J2255" i="1"/>
  <c r="AJ2254" i="1"/>
  <c r="AI2254" i="1"/>
  <c r="Z2254" i="1" s="1"/>
  <c r="AH2254" i="1"/>
  <c r="AG2254" i="1"/>
  <c r="AD2254" i="1"/>
  <c r="AC2254" i="1"/>
  <c r="X2254" i="1"/>
  <c r="Y2254" i="1" s="1"/>
  <c r="U2254" i="1"/>
  <c r="S2254" i="1"/>
  <c r="R2254" i="1"/>
  <c r="Q2254" i="1"/>
  <c r="P2254" i="1"/>
  <c r="O2254" i="1"/>
  <c r="N2254" i="1"/>
  <c r="M2254" i="1"/>
  <c r="L2254" i="1"/>
  <c r="K2254" i="1"/>
  <c r="J2254" i="1"/>
  <c r="AJ2253" i="1"/>
  <c r="AI2253" i="1" s="1"/>
  <c r="AG2253" i="1"/>
  <c r="AH2253" i="1" s="1"/>
  <c r="AF2253" i="1"/>
  <c r="AC2253" i="1"/>
  <c r="Z2253" i="1"/>
  <c r="AD2253" i="1" s="1"/>
  <c r="AE2253" i="1" s="1"/>
  <c r="Y2253" i="1"/>
  <c r="X2253" i="1"/>
  <c r="U2253" i="1"/>
  <c r="S2253" i="1"/>
  <c r="R2253" i="1"/>
  <c r="Q2253" i="1"/>
  <c r="P2253" i="1"/>
  <c r="O2253" i="1"/>
  <c r="N2253" i="1"/>
  <c r="M2253" i="1"/>
  <c r="L2253" i="1"/>
  <c r="K2253" i="1"/>
  <c r="J2253" i="1"/>
  <c r="AJ2252" i="1"/>
  <c r="AI2252" i="1"/>
  <c r="Z2252" i="1" s="1"/>
  <c r="AH2252" i="1"/>
  <c r="AG2252" i="1"/>
  <c r="AD2252" i="1"/>
  <c r="AC2252" i="1"/>
  <c r="X2252" i="1"/>
  <c r="Y2252" i="1" s="1"/>
  <c r="W2252" i="1"/>
  <c r="U2252" i="1"/>
  <c r="S2252" i="1"/>
  <c r="R2252" i="1"/>
  <c r="Q2252" i="1"/>
  <c r="P2252" i="1"/>
  <c r="O2252" i="1"/>
  <c r="N2252" i="1"/>
  <c r="M2252" i="1"/>
  <c r="L2252" i="1"/>
  <c r="K2252" i="1"/>
  <c r="J2252" i="1"/>
  <c r="AJ2251" i="1"/>
  <c r="AI2251" i="1" s="1"/>
  <c r="Z2251" i="1" s="1"/>
  <c r="AD2251" i="1" s="1"/>
  <c r="AG2251" i="1"/>
  <c r="AC2251" i="1"/>
  <c r="X2251" i="1"/>
  <c r="Y2251" i="1" s="1"/>
  <c r="V2251" i="1"/>
  <c r="U2251" i="1"/>
  <c r="S2251" i="1"/>
  <c r="R2251" i="1"/>
  <c r="Q2251" i="1"/>
  <c r="P2251" i="1"/>
  <c r="O2251" i="1"/>
  <c r="N2251" i="1"/>
  <c r="M2251" i="1"/>
  <c r="L2251" i="1"/>
  <c r="K2251" i="1"/>
  <c r="J2251" i="1"/>
  <c r="AJ2250" i="1"/>
  <c r="AI2250" i="1" s="1"/>
  <c r="AG2250" i="1"/>
  <c r="AC2250" i="1"/>
  <c r="Z2250" i="1"/>
  <c r="AD2250" i="1" s="1"/>
  <c r="AE2250" i="1" s="1"/>
  <c r="AF2250" i="1" s="1"/>
  <c r="Y2250" i="1"/>
  <c r="X2250" i="1"/>
  <c r="U2250" i="1"/>
  <c r="S2250" i="1"/>
  <c r="R2250" i="1"/>
  <c r="Q2250" i="1"/>
  <c r="P2250" i="1"/>
  <c r="O2250" i="1"/>
  <c r="N2250" i="1"/>
  <c r="M2250" i="1"/>
  <c r="L2250" i="1"/>
  <c r="K2250" i="1"/>
  <c r="J2250" i="1"/>
  <c r="AJ2249" i="1"/>
  <c r="AI2249" i="1"/>
  <c r="AH2249" i="1"/>
  <c r="AG2249" i="1"/>
  <c r="AC2249" i="1"/>
  <c r="X2249" i="1"/>
  <c r="Y2249" i="1" s="1"/>
  <c r="U2249" i="1"/>
  <c r="S2249" i="1"/>
  <c r="R2249" i="1"/>
  <c r="Q2249" i="1"/>
  <c r="P2249" i="1"/>
  <c r="O2249" i="1"/>
  <c r="N2249" i="1"/>
  <c r="M2249" i="1"/>
  <c r="L2249" i="1"/>
  <c r="K2249" i="1"/>
  <c r="J2249" i="1"/>
  <c r="AJ2248" i="1"/>
  <c r="AI2248" i="1" s="1"/>
  <c r="AG2248" i="1"/>
  <c r="AC2248" i="1"/>
  <c r="Z2248" i="1"/>
  <c r="AD2248" i="1" s="1"/>
  <c r="AE2248" i="1" s="1"/>
  <c r="AF2248" i="1" s="1"/>
  <c r="Y2248" i="1"/>
  <c r="X2248" i="1"/>
  <c r="W2248" i="1"/>
  <c r="U2248" i="1"/>
  <c r="S2248" i="1"/>
  <c r="R2248" i="1"/>
  <c r="Q2248" i="1"/>
  <c r="P2248" i="1"/>
  <c r="O2248" i="1"/>
  <c r="N2248" i="1"/>
  <c r="M2248" i="1"/>
  <c r="L2248" i="1"/>
  <c r="K2248" i="1"/>
  <c r="J2248" i="1"/>
  <c r="AJ2247" i="1"/>
  <c r="AI2247" i="1"/>
  <c r="AG2247" i="1"/>
  <c r="AC2247" i="1"/>
  <c r="Y2247" i="1"/>
  <c r="X2247" i="1"/>
  <c r="U2247" i="1"/>
  <c r="S2247" i="1"/>
  <c r="R2247" i="1"/>
  <c r="Q2247" i="1"/>
  <c r="P2247" i="1"/>
  <c r="O2247" i="1"/>
  <c r="N2247" i="1"/>
  <c r="M2247" i="1"/>
  <c r="L2247" i="1"/>
  <c r="K2247" i="1"/>
  <c r="J2247" i="1"/>
  <c r="AJ2246" i="1"/>
  <c r="AI2246" i="1" s="1"/>
  <c r="AG2246" i="1"/>
  <c r="AC2246" i="1"/>
  <c r="X2246" i="1"/>
  <c r="Y2246" i="1" s="1"/>
  <c r="W2246" i="1"/>
  <c r="U2246" i="1"/>
  <c r="S2246" i="1"/>
  <c r="R2246" i="1"/>
  <c r="Q2246" i="1"/>
  <c r="P2246" i="1"/>
  <c r="O2246" i="1"/>
  <c r="N2246" i="1"/>
  <c r="M2246" i="1"/>
  <c r="L2246" i="1"/>
  <c r="K2246" i="1"/>
  <c r="J2246" i="1"/>
  <c r="AJ2245" i="1"/>
  <c r="AI2245" i="1" s="1"/>
  <c r="AG2245" i="1"/>
  <c r="AC2245" i="1"/>
  <c r="Z2245" i="1"/>
  <c r="AD2245" i="1" s="1"/>
  <c r="AE2245" i="1" s="1"/>
  <c r="AF2245" i="1" s="1"/>
  <c r="Y2245" i="1"/>
  <c r="X2245" i="1"/>
  <c r="W2245" i="1"/>
  <c r="U2245" i="1"/>
  <c r="S2245" i="1"/>
  <c r="R2245" i="1"/>
  <c r="Q2245" i="1"/>
  <c r="P2245" i="1"/>
  <c r="O2245" i="1"/>
  <c r="N2245" i="1"/>
  <c r="M2245" i="1"/>
  <c r="L2245" i="1"/>
  <c r="K2245" i="1"/>
  <c r="J2245" i="1"/>
  <c r="AJ2244" i="1"/>
  <c r="AI2244" i="1"/>
  <c r="AG2244" i="1"/>
  <c r="AC2244" i="1"/>
  <c r="Y2244" i="1"/>
  <c r="X2244" i="1"/>
  <c r="W2244" i="1"/>
  <c r="U2244" i="1"/>
  <c r="S2244" i="1"/>
  <c r="R2244" i="1"/>
  <c r="Q2244" i="1"/>
  <c r="P2244" i="1"/>
  <c r="O2244" i="1"/>
  <c r="N2244" i="1"/>
  <c r="M2244" i="1"/>
  <c r="L2244" i="1"/>
  <c r="K2244" i="1"/>
  <c r="J2244" i="1"/>
  <c r="AJ2243" i="1"/>
  <c r="AI2243" i="1"/>
  <c r="Z2243" i="1" s="1"/>
  <c r="AD2243" i="1" s="1"/>
  <c r="AH2243" i="1"/>
  <c r="AG2243" i="1"/>
  <c r="AC2243" i="1"/>
  <c r="X2243" i="1"/>
  <c r="Y2243" i="1" s="1"/>
  <c r="U2243" i="1"/>
  <c r="S2243" i="1"/>
  <c r="R2243" i="1"/>
  <c r="Q2243" i="1"/>
  <c r="P2243" i="1"/>
  <c r="O2243" i="1"/>
  <c r="N2243" i="1"/>
  <c r="M2243" i="1"/>
  <c r="L2243" i="1"/>
  <c r="K2243" i="1"/>
  <c r="J2243" i="1"/>
  <c r="AJ2242" i="1"/>
  <c r="AI2242" i="1" s="1"/>
  <c r="AG2242" i="1"/>
  <c r="AC2242" i="1"/>
  <c r="Z2242" i="1"/>
  <c r="AD2242" i="1" s="1"/>
  <c r="AE2242" i="1" s="1"/>
  <c r="AF2242" i="1" s="1"/>
  <c r="Y2242" i="1"/>
  <c r="X2242" i="1"/>
  <c r="U2242" i="1"/>
  <c r="S2242" i="1"/>
  <c r="R2242" i="1"/>
  <c r="Q2242" i="1"/>
  <c r="P2242" i="1"/>
  <c r="O2242" i="1"/>
  <c r="N2242" i="1"/>
  <c r="M2242" i="1"/>
  <c r="L2242" i="1"/>
  <c r="K2242" i="1"/>
  <c r="J2242" i="1"/>
  <c r="AJ2241" i="1"/>
  <c r="AI2241" i="1"/>
  <c r="Z2241" i="1" s="1"/>
  <c r="AD2241" i="1" s="1"/>
  <c r="AH2241" i="1"/>
  <c r="AG2241" i="1"/>
  <c r="AC2241" i="1"/>
  <c r="X2241" i="1"/>
  <c r="Y2241" i="1" s="1"/>
  <c r="U2241" i="1"/>
  <c r="S2241" i="1"/>
  <c r="R2241" i="1"/>
  <c r="Q2241" i="1"/>
  <c r="P2241" i="1"/>
  <c r="O2241" i="1"/>
  <c r="N2241" i="1"/>
  <c r="M2241" i="1"/>
  <c r="L2241" i="1"/>
  <c r="K2241" i="1"/>
  <c r="J2241" i="1"/>
  <c r="AJ2240" i="1"/>
  <c r="AI2240" i="1" s="1"/>
  <c r="AG2240" i="1"/>
  <c r="AC2240" i="1"/>
  <c r="Z2240" i="1"/>
  <c r="AD2240" i="1" s="1"/>
  <c r="AE2240" i="1" s="1"/>
  <c r="AF2240" i="1" s="1"/>
  <c r="Y2240" i="1"/>
  <c r="X2240" i="1"/>
  <c r="U2240" i="1"/>
  <c r="S2240" i="1"/>
  <c r="R2240" i="1"/>
  <c r="Q2240" i="1"/>
  <c r="P2240" i="1"/>
  <c r="O2240" i="1"/>
  <c r="N2240" i="1"/>
  <c r="M2240" i="1"/>
  <c r="L2240" i="1"/>
  <c r="K2240" i="1"/>
  <c r="J2240" i="1"/>
  <c r="AJ2239" i="1"/>
  <c r="AI2239" i="1"/>
  <c r="Z2239" i="1" s="1"/>
  <c r="AD2239" i="1" s="1"/>
  <c r="AH2239" i="1"/>
  <c r="AG2239" i="1"/>
  <c r="AC2239" i="1"/>
  <c r="X2239" i="1"/>
  <c r="Y2239" i="1" s="1"/>
  <c r="U2239" i="1"/>
  <c r="S2239" i="1"/>
  <c r="R2239" i="1"/>
  <c r="Q2239" i="1"/>
  <c r="P2239" i="1"/>
  <c r="O2239" i="1"/>
  <c r="N2239" i="1"/>
  <c r="M2239" i="1"/>
  <c r="L2239" i="1"/>
  <c r="K2239" i="1"/>
  <c r="J2239" i="1"/>
  <c r="AJ2238" i="1"/>
  <c r="AI2238" i="1" s="1"/>
  <c r="AG2238" i="1"/>
  <c r="AC2238" i="1"/>
  <c r="Z2238" i="1"/>
  <c r="AD2238" i="1" s="1"/>
  <c r="AE2238" i="1" s="1"/>
  <c r="AF2238" i="1" s="1"/>
  <c r="Y2238" i="1"/>
  <c r="X2238" i="1"/>
  <c r="U2238" i="1"/>
  <c r="S2238" i="1"/>
  <c r="R2238" i="1"/>
  <c r="Q2238" i="1"/>
  <c r="P2238" i="1"/>
  <c r="O2238" i="1"/>
  <c r="N2238" i="1"/>
  <c r="M2238" i="1"/>
  <c r="L2238" i="1"/>
  <c r="K2238" i="1"/>
  <c r="J2238" i="1"/>
  <c r="AJ2237" i="1"/>
  <c r="AI2237" i="1"/>
  <c r="Z2237" i="1" s="1"/>
  <c r="AD2237" i="1" s="1"/>
  <c r="AH2237" i="1"/>
  <c r="AG2237" i="1"/>
  <c r="AC2237" i="1"/>
  <c r="X2237" i="1"/>
  <c r="Y2237" i="1" s="1"/>
  <c r="W2237" i="1"/>
  <c r="U2237" i="1"/>
  <c r="S2237" i="1"/>
  <c r="R2237" i="1"/>
  <c r="Q2237" i="1"/>
  <c r="P2237" i="1"/>
  <c r="O2237" i="1"/>
  <c r="N2237" i="1"/>
  <c r="M2237" i="1"/>
  <c r="L2237" i="1"/>
  <c r="K2237" i="1"/>
  <c r="J2237" i="1"/>
  <c r="AJ2236" i="1"/>
  <c r="AI2236" i="1" s="1"/>
  <c r="AG2236" i="1"/>
  <c r="AC2236" i="1"/>
  <c r="X2236" i="1"/>
  <c r="Y2236" i="1" s="1"/>
  <c r="W2236" i="1"/>
  <c r="U2236" i="1"/>
  <c r="S2236" i="1"/>
  <c r="R2236" i="1"/>
  <c r="Q2236" i="1"/>
  <c r="P2236" i="1"/>
  <c r="O2236" i="1"/>
  <c r="N2236" i="1"/>
  <c r="M2236" i="1"/>
  <c r="L2236" i="1"/>
  <c r="K2236" i="1"/>
  <c r="J2236" i="1"/>
  <c r="AJ2235" i="1"/>
  <c r="AI2235" i="1" s="1"/>
  <c r="AG2235" i="1"/>
  <c r="AF2235" i="1"/>
  <c r="AC2235" i="1"/>
  <c r="Z2235" i="1"/>
  <c r="AD2235" i="1" s="1"/>
  <c r="AE2235" i="1" s="1"/>
  <c r="Y2235" i="1"/>
  <c r="X2235" i="1"/>
  <c r="U2235" i="1"/>
  <c r="S2235" i="1"/>
  <c r="R2235" i="1"/>
  <c r="Q2235" i="1"/>
  <c r="P2235" i="1"/>
  <c r="O2235" i="1"/>
  <c r="N2235" i="1"/>
  <c r="M2235" i="1"/>
  <c r="L2235" i="1"/>
  <c r="K2235" i="1"/>
  <c r="J2235" i="1"/>
  <c r="AJ2234" i="1"/>
  <c r="AI2234" i="1"/>
  <c r="Z2234" i="1" s="1"/>
  <c r="AH2234" i="1"/>
  <c r="AG2234" i="1"/>
  <c r="AD2234" i="1"/>
  <c r="AC2234" i="1"/>
  <c r="X2234" i="1"/>
  <c r="Y2234" i="1" s="1"/>
  <c r="U2234" i="1"/>
  <c r="S2234" i="1"/>
  <c r="R2234" i="1"/>
  <c r="Q2234" i="1"/>
  <c r="P2234" i="1"/>
  <c r="O2234" i="1"/>
  <c r="N2234" i="1"/>
  <c r="M2234" i="1"/>
  <c r="L2234" i="1"/>
  <c r="K2234" i="1"/>
  <c r="J2234" i="1"/>
  <c r="AJ2233" i="1"/>
  <c r="AI2233" i="1" s="1"/>
  <c r="AG2233" i="1"/>
  <c r="AF2233" i="1"/>
  <c r="AC2233" i="1"/>
  <c r="Z2233" i="1"/>
  <c r="AD2233" i="1" s="1"/>
  <c r="AE2233" i="1" s="1"/>
  <c r="Y2233" i="1"/>
  <c r="X2233" i="1"/>
  <c r="U2233" i="1"/>
  <c r="S2233" i="1"/>
  <c r="R2233" i="1"/>
  <c r="Q2233" i="1"/>
  <c r="P2233" i="1"/>
  <c r="O2233" i="1"/>
  <c r="N2233" i="1"/>
  <c r="M2233" i="1"/>
  <c r="L2233" i="1"/>
  <c r="K2233" i="1"/>
  <c r="J2233" i="1"/>
  <c r="AJ2232" i="1"/>
  <c r="AI2232" i="1"/>
  <c r="Z2232" i="1" s="1"/>
  <c r="AH2232" i="1"/>
  <c r="AG2232" i="1"/>
  <c r="AD2232" i="1"/>
  <c r="AC2232" i="1"/>
  <c r="X2232" i="1"/>
  <c r="Y2232" i="1" s="1"/>
  <c r="U2232" i="1"/>
  <c r="S2232" i="1"/>
  <c r="R2232" i="1"/>
  <c r="Q2232" i="1"/>
  <c r="P2232" i="1"/>
  <c r="O2232" i="1"/>
  <c r="N2232" i="1"/>
  <c r="M2232" i="1"/>
  <c r="L2232" i="1"/>
  <c r="K2232" i="1"/>
  <c r="J2232" i="1"/>
  <c r="AJ2231" i="1"/>
  <c r="AI2231" i="1" s="1"/>
  <c r="AG2231" i="1"/>
  <c r="AF2231" i="1"/>
  <c r="AC2231" i="1"/>
  <c r="Z2231" i="1"/>
  <c r="AD2231" i="1" s="1"/>
  <c r="AE2231" i="1" s="1"/>
  <c r="Y2231" i="1"/>
  <c r="X2231" i="1"/>
  <c r="U2231" i="1"/>
  <c r="S2231" i="1"/>
  <c r="R2231" i="1"/>
  <c r="Q2231" i="1"/>
  <c r="P2231" i="1"/>
  <c r="O2231" i="1"/>
  <c r="N2231" i="1"/>
  <c r="M2231" i="1"/>
  <c r="L2231" i="1"/>
  <c r="K2231" i="1"/>
  <c r="J2231" i="1"/>
  <c r="AJ2230" i="1"/>
  <c r="AI2230" i="1"/>
  <c r="Z2230" i="1" s="1"/>
  <c r="AH2230" i="1"/>
  <c r="AG2230" i="1"/>
  <c r="AD2230" i="1"/>
  <c r="AC2230" i="1"/>
  <c r="X2230" i="1"/>
  <c r="Y2230" i="1" s="1"/>
  <c r="U2230" i="1"/>
  <c r="S2230" i="1"/>
  <c r="R2230" i="1"/>
  <c r="Q2230" i="1"/>
  <c r="P2230" i="1"/>
  <c r="O2230" i="1"/>
  <c r="N2230" i="1"/>
  <c r="M2230" i="1"/>
  <c r="L2230" i="1"/>
  <c r="K2230" i="1"/>
  <c r="J2230" i="1"/>
  <c r="AJ2229" i="1"/>
  <c r="AI2229" i="1" s="1"/>
  <c r="AG2229" i="1"/>
  <c r="AF2229" i="1"/>
  <c r="AC2229" i="1"/>
  <c r="Z2229" i="1"/>
  <c r="AD2229" i="1" s="1"/>
  <c r="AE2229" i="1" s="1"/>
  <c r="Y2229" i="1"/>
  <c r="X2229" i="1"/>
  <c r="U2229" i="1"/>
  <c r="S2229" i="1"/>
  <c r="R2229" i="1"/>
  <c r="Q2229" i="1"/>
  <c r="P2229" i="1"/>
  <c r="O2229" i="1"/>
  <c r="N2229" i="1"/>
  <c r="M2229" i="1"/>
  <c r="L2229" i="1"/>
  <c r="K2229" i="1"/>
  <c r="J2229" i="1"/>
  <c r="AJ2228" i="1"/>
  <c r="AI2228" i="1"/>
  <c r="Z2228" i="1" s="1"/>
  <c r="AH2228" i="1"/>
  <c r="AG2228" i="1"/>
  <c r="AD2228" i="1"/>
  <c r="AC2228" i="1"/>
  <c r="X2228" i="1"/>
  <c r="Y2228" i="1" s="1"/>
  <c r="V2228" i="1"/>
  <c r="U2228" i="1"/>
  <c r="S2228" i="1"/>
  <c r="R2228" i="1"/>
  <c r="Q2228" i="1"/>
  <c r="P2228" i="1"/>
  <c r="O2228" i="1"/>
  <c r="N2228" i="1"/>
  <c r="M2228" i="1"/>
  <c r="L2228" i="1"/>
  <c r="K2228" i="1"/>
  <c r="J2228" i="1"/>
  <c r="AJ2227" i="1"/>
  <c r="AI2227" i="1" s="1"/>
  <c r="AG2227" i="1"/>
  <c r="AH2227" i="1" s="1"/>
  <c r="AC2227" i="1"/>
  <c r="X2227" i="1"/>
  <c r="Y2227" i="1" s="1"/>
  <c r="V2227" i="1"/>
  <c r="U2227" i="1"/>
  <c r="S2227" i="1"/>
  <c r="R2227" i="1"/>
  <c r="Q2227" i="1"/>
  <c r="P2227" i="1"/>
  <c r="O2227" i="1"/>
  <c r="N2227" i="1"/>
  <c r="M2227" i="1"/>
  <c r="L2227" i="1"/>
  <c r="K2227" i="1"/>
  <c r="J2227" i="1"/>
  <c r="AJ2226" i="1"/>
  <c r="AI2226" i="1" s="1"/>
  <c r="AG2226" i="1"/>
  <c r="AH2226" i="1" s="1"/>
  <c r="AF2226" i="1"/>
  <c r="AC2226" i="1"/>
  <c r="Z2226" i="1"/>
  <c r="AD2226" i="1" s="1"/>
  <c r="AE2226" i="1" s="1"/>
  <c r="Y2226" i="1"/>
  <c r="X2226" i="1"/>
  <c r="U2226" i="1"/>
  <c r="S2226" i="1"/>
  <c r="R2226" i="1"/>
  <c r="Q2226" i="1"/>
  <c r="P2226" i="1"/>
  <c r="O2226" i="1"/>
  <c r="N2226" i="1"/>
  <c r="M2226" i="1"/>
  <c r="L2226" i="1"/>
  <c r="K2226" i="1"/>
  <c r="J2226" i="1"/>
  <c r="AJ2225" i="1"/>
  <c r="AI2225" i="1"/>
  <c r="Z2225" i="1" s="1"/>
  <c r="AH2225" i="1"/>
  <c r="AG2225" i="1"/>
  <c r="AD2225" i="1"/>
  <c r="AC2225" i="1"/>
  <c r="X2225" i="1"/>
  <c r="Y2225" i="1" s="1"/>
  <c r="U2225" i="1"/>
  <c r="S2225" i="1"/>
  <c r="R2225" i="1"/>
  <c r="Q2225" i="1"/>
  <c r="P2225" i="1"/>
  <c r="O2225" i="1"/>
  <c r="N2225" i="1"/>
  <c r="M2225" i="1"/>
  <c r="L2225" i="1"/>
  <c r="K2225" i="1"/>
  <c r="J2225" i="1"/>
  <c r="AJ2224" i="1"/>
  <c r="AI2224" i="1" s="1"/>
  <c r="AG2224" i="1"/>
  <c r="AH2224" i="1" s="1"/>
  <c r="AF2224" i="1"/>
  <c r="AC2224" i="1"/>
  <c r="Z2224" i="1"/>
  <c r="AD2224" i="1" s="1"/>
  <c r="AE2224" i="1" s="1"/>
  <c r="Y2224" i="1"/>
  <c r="X2224" i="1"/>
  <c r="U2224" i="1"/>
  <c r="S2224" i="1"/>
  <c r="R2224" i="1"/>
  <c r="Q2224" i="1"/>
  <c r="P2224" i="1"/>
  <c r="O2224" i="1"/>
  <c r="N2224" i="1"/>
  <c r="M2224" i="1"/>
  <c r="L2224" i="1"/>
  <c r="K2224" i="1"/>
  <c r="J2224" i="1"/>
  <c r="AJ2223" i="1"/>
  <c r="AI2223" i="1"/>
  <c r="Z2223" i="1" s="1"/>
  <c r="AH2223" i="1"/>
  <c r="AG2223" i="1"/>
  <c r="AD2223" i="1"/>
  <c r="AC2223" i="1"/>
  <c r="X2223" i="1"/>
  <c r="Y2223" i="1" s="1"/>
  <c r="U2223" i="1"/>
  <c r="S2223" i="1"/>
  <c r="R2223" i="1"/>
  <c r="Q2223" i="1"/>
  <c r="P2223" i="1"/>
  <c r="O2223" i="1"/>
  <c r="N2223" i="1"/>
  <c r="M2223" i="1"/>
  <c r="L2223" i="1"/>
  <c r="K2223" i="1"/>
  <c r="J2223" i="1"/>
  <c r="AJ2222" i="1"/>
  <c r="AI2222" i="1" s="1"/>
  <c r="AG2222" i="1"/>
  <c r="AH2222" i="1" s="1"/>
  <c r="AF2222" i="1"/>
  <c r="AC2222" i="1"/>
  <c r="Z2222" i="1"/>
  <c r="AD2222" i="1" s="1"/>
  <c r="AE2222" i="1" s="1"/>
  <c r="Y2222" i="1"/>
  <c r="X2222" i="1"/>
  <c r="U2222" i="1"/>
  <c r="S2222" i="1"/>
  <c r="R2222" i="1"/>
  <c r="Q2222" i="1"/>
  <c r="P2222" i="1"/>
  <c r="O2222" i="1"/>
  <c r="N2222" i="1"/>
  <c r="M2222" i="1"/>
  <c r="L2222" i="1"/>
  <c r="K2222" i="1"/>
  <c r="J2222" i="1"/>
  <c r="AJ2221" i="1"/>
  <c r="AI2221" i="1"/>
  <c r="Z2221" i="1" s="1"/>
  <c r="AH2221" i="1"/>
  <c r="AG2221" i="1"/>
  <c r="AD2221" i="1"/>
  <c r="AC2221" i="1"/>
  <c r="X2221" i="1"/>
  <c r="Y2221" i="1" s="1"/>
  <c r="W2221" i="1"/>
  <c r="U2221" i="1"/>
  <c r="S2221" i="1"/>
  <c r="R2221" i="1"/>
  <c r="Q2221" i="1"/>
  <c r="P2221" i="1"/>
  <c r="O2221" i="1"/>
  <c r="N2221" i="1"/>
  <c r="M2221" i="1"/>
  <c r="L2221" i="1"/>
  <c r="K2221" i="1"/>
  <c r="J2221" i="1"/>
  <c r="AJ2220" i="1"/>
  <c r="AI2220" i="1" s="1"/>
  <c r="Z2220" i="1" s="1"/>
  <c r="AD2220" i="1" s="1"/>
  <c r="AG2220" i="1"/>
  <c r="AC2220" i="1"/>
  <c r="X2220" i="1"/>
  <c r="Y2220" i="1" s="1"/>
  <c r="W2220" i="1"/>
  <c r="U2220" i="1"/>
  <c r="S2220" i="1"/>
  <c r="R2220" i="1"/>
  <c r="Q2220" i="1"/>
  <c r="P2220" i="1"/>
  <c r="O2220" i="1"/>
  <c r="N2220" i="1"/>
  <c r="M2220" i="1"/>
  <c r="L2220" i="1"/>
  <c r="K2220" i="1"/>
  <c r="J2220" i="1"/>
  <c r="AJ2219" i="1"/>
  <c r="AI2219" i="1" s="1"/>
  <c r="AG2219" i="1"/>
  <c r="AC2219" i="1"/>
  <c r="Z2219" i="1"/>
  <c r="AD2219" i="1" s="1"/>
  <c r="AE2219" i="1" s="1"/>
  <c r="AF2219" i="1" s="1"/>
  <c r="Y2219" i="1"/>
  <c r="X2219" i="1"/>
  <c r="W2219" i="1"/>
  <c r="U2219" i="1"/>
  <c r="S2219" i="1"/>
  <c r="R2219" i="1"/>
  <c r="Q2219" i="1"/>
  <c r="P2219" i="1"/>
  <c r="O2219" i="1"/>
  <c r="N2219" i="1"/>
  <c r="M2219" i="1"/>
  <c r="L2219" i="1"/>
  <c r="K2219" i="1"/>
  <c r="J2219" i="1"/>
  <c r="AJ2218" i="1"/>
  <c r="AI2218" i="1"/>
  <c r="AG2218" i="1"/>
  <c r="AC2218" i="1"/>
  <c r="Y2218" i="1"/>
  <c r="X2218" i="1"/>
  <c r="V2218" i="1"/>
  <c r="U2218" i="1"/>
  <c r="S2218" i="1"/>
  <c r="R2218" i="1"/>
  <c r="Q2218" i="1"/>
  <c r="P2218" i="1"/>
  <c r="O2218" i="1"/>
  <c r="N2218" i="1"/>
  <c r="M2218" i="1"/>
  <c r="L2218" i="1"/>
  <c r="K2218" i="1"/>
  <c r="J2218" i="1"/>
  <c r="AJ2217" i="1"/>
  <c r="AI2217" i="1"/>
  <c r="AH2217" i="1"/>
  <c r="AG2217" i="1"/>
  <c r="AC2217" i="1"/>
  <c r="X2217" i="1"/>
  <c r="Y2217" i="1" s="1"/>
  <c r="U2217" i="1"/>
  <c r="S2217" i="1"/>
  <c r="R2217" i="1"/>
  <c r="Q2217" i="1"/>
  <c r="P2217" i="1"/>
  <c r="O2217" i="1"/>
  <c r="N2217" i="1"/>
  <c r="M2217" i="1"/>
  <c r="L2217" i="1"/>
  <c r="K2217" i="1"/>
  <c r="J2217" i="1"/>
  <c r="AJ2216" i="1"/>
  <c r="AI2216" i="1" s="1"/>
  <c r="AG2216" i="1"/>
  <c r="AC2216" i="1"/>
  <c r="Z2216" i="1"/>
  <c r="AD2216" i="1" s="1"/>
  <c r="AE2216" i="1" s="1"/>
  <c r="AF2216" i="1" s="1"/>
  <c r="Y2216" i="1"/>
  <c r="X2216" i="1"/>
  <c r="U2216" i="1"/>
  <c r="S2216" i="1"/>
  <c r="R2216" i="1"/>
  <c r="Q2216" i="1"/>
  <c r="P2216" i="1"/>
  <c r="O2216" i="1"/>
  <c r="N2216" i="1"/>
  <c r="M2216" i="1"/>
  <c r="L2216" i="1"/>
  <c r="K2216" i="1"/>
  <c r="J2216" i="1"/>
  <c r="AJ2215" i="1"/>
  <c r="AI2215" i="1"/>
  <c r="AH2215" i="1"/>
  <c r="AG2215" i="1"/>
  <c r="AC2215" i="1"/>
  <c r="X2215" i="1"/>
  <c r="Y2215" i="1" s="1"/>
  <c r="U2215" i="1"/>
  <c r="S2215" i="1"/>
  <c r="R2215" i="1"/>
  <c r="Q2215" i="1"/>
  <c r="P2215" i="1"/>
  <c r="O2215" i="1"/>
  <c r="N2215" i="1"/>
  <c r="M2215" i="1"/>
  <c r="L2215" i="1"/>
  <c r="K2215" i="1"/>
  <c r="J2215" i="1"/>
  <c r="AJ2214" i="1"/>
  <c r="AI2214" i="1" s="1"/>
  <c r="AG2214" i="1"/>
  <c r="AC2214" i="1"/>
  <c r="Z2214" i="1"/>
  <c r="AD2214" i="1" s="1"/>
  <c r="AE2214" i="1" s="1"/>
  <c r="AF2214" i="1" s="1"/>
  <c r="Y2214" i="1"/>
  <c r="X2214" i="1"/>
  <c r="U2214" i="1"/>
  <c r="S2214" i="1"/>
  <c r="R2214" i="1"/>
  <c r="Q2214" i="1"/>
  <c r="P2214" i="1"/>
  <c r="O2214" i="1"/>
  <c r="N2214" i="1"/>
  <c r="M2214" i="1"/>
  <c r="L2214" i="1"/>
  <c r="K2214" i="1"/>
  <c r="J2214" i="1"/>
  <c r="AJ2213" i="1"/>
  <c r="AI2213" i="1"/>
  <c r="AH2213" i="1"/>
  <c r="AG2213" i="1"/>
  <c r="AC2213" i="1"/>
  <c r="X2213" i="1"/>
  <c r="Y2213" i="1" s="1"/>
  <c r="W2213" i="1"/>
  <c r="U2213" i="1"/>
  <c r="S2213" i="1"/>
  <c r="R2213" i="1"/>
  <c r="Q2213" i="1"/>
  <c r="P2213" i="1"/>
  <c r="O2213" i="1"/>
  <c r="N2213" i="1"/>
  <c r="M2213" i="1"/>
  <c r="L2213" i="1"/>
  <c r="K2213" i="1"/>
  <c r="J2213" i="1"/>
  <c r="AJ2212" i="1"/>
  <c r="AI2212" i="1" s="1"/>
  <c r="AG2212" i="1"/>
  <c r="AC2212" i="1"/>
  <c r="X2212" i="1"/>
  <c r="Y2212" i="1" s="1"/>
  <c r="U2212" i="1"/>
  <c r="S2212" i="1"/>
  <c r="R2212" i="1"/>
  <c r="Q2212" i="1"/>
  <c r="P2212" i="1"/>
  <c r="O2212" i="1"/>
  <c r="N2212" i="1"/>
  <c r="M2212" i="1"/>
  <c r="L2212" i="1"/>
  <c r="K2212" i="1"/>
  <c r="J2212" i="1"/>
  <c r="AJ2211" i="1"/>
  <c r="AI2211" i="1"/>
  <c r="AG2211" i="1"/>
  <c r="AC2211" i="1"/>
  <c r="Y2211" i="1"/>
  <c r="X2211" i="1"/>
  <c r="W2211" i="1"/>
  <c r="U2211" i="1"/>
  <c r="S2211" i="1"/>
  <c r="R2211" i="1"/>
  <c r="Q2211" i="1"/>
  <c r="P2211" i="1"/>
  <c r="O2211" i="1"/>
  <c r="N2211" i="1"/>
  <c r="M2211" i="1"/>
  <c r="L2211" i="1"/>
  <c r="K2211" i="1"/>
  <c r="J2211" i="1"/>
  <c r="AJ2210" i="1"/>
  <c r="AI2210" i="1"/>
  <c r="Z2210" i="1" s="1"/>
  <c r="AD2210" i="1" s="1"/>
  <c r="AH2210" i="1"/>
  <c r="AG2210" i="1"/>
  <c r="AC2210" i="1"/>
  <c r="X2210" i="1"/>
  <c r="Y2210" i="1" s="1"/>
  <c r="W2210" i="1"/>
  <c r="U2210" i="1"/>
  <c r="S2210" i="1"/>
  <c r="R2210" i="1"/>
  <c r="Q2210" i="1"/>
  <c r="P2210" i="1"/>
  <c r="O2210" i="1"/>
  <c r="N2210" i="1"/>
  <c r="M2210" i="1"/>
  <c r="L2210" i="1"/>
  <c r="K2210" i="1"/>
  <c r="J2210" i="1"/>
  <c r="AJ2209" i="1"/>
  <c r="AI2209" i="1" s="1"/>
  <c r="AG2209" i="1"/>
  <c r="AC2209" i="1"/>
  <c r="X2209" i="1"/>
  <c r="Y2209" i="1" s="1"/>
  <c r="W2209" i="1"/>
  <c r="U2209" i="1"/>
  <c r="S2209" i="1"/>
  <c r="R2209" i="1"/>
  <c r="Q2209" i="1"/>
  <c r="P2209" i="1"/>
  <c r="O2209" i="1"/>
  <c r="N2209" i="1"/>
  <c r="M2209" i="1"/>
  <c r="L2209" i="1"/>
  <c r="K2209" i="1"/>
  <c r="J2209" i="1"/>
  <c r="AJ2208" i="1"/>
  <c r="AI2208" i="1" s="1"/>
  <c r="AG2208" i="1"/>
  <c r="AF2208" i="1"/>
  <c r="AC2208" i="1"/>
  <c r="Z2208" i="1"/>
  <c r="AD2208" i="1" s="1"/>
  <c r="AE2208" i="1" s="1"/>
  <c r="Y2208" i="1"/>
  <c r="X2208" i="1"/>
  <c r="W2208" i="1"/>
  <c r="U2208" i="1"/>
  <c r="S2208" i="1"/>
  <c r="R2208" i="1"/>
  <c r="Q2208" i="1"/>
  <c r="P2208" i="1"/>
  <c r="O2208" i="1"/>
  <c r="N2208" i="1"/>
  <c r="M2208" i="1"/>
  <c r="L2208" i="1"/>
  <c r="K2208" i="1"/>
  <c r="J2208" i="1"/>
  <c r="AJ2207" i="1"/>
  <c r="AI2207" i="1"/>
  <c r="AG2207" i="1"/>
  <c r="AC2207" i="1"/>
  <c r="Y2207" i="1"/>
  <c r="X2207" i="1"/>
  <c r="U2207" i="1"/>
  <c r="S2207" i="1"/>
  <c r="R2207" i="1"/>
  <c r="Q2207" i="1"/>
  <c r="P2207" i="1"/>
  <c r="O2207" i="1"/>
  <c r="N2207" i="1"/>
  <c r="M2207" i="1"/>
  <c r="L2207" i="1"/>
  <c r="K2207" i="1"/>
  <c r="J2207" i="1"/>
  <c r="AJ2206" i="1"/>
  <c r="AI2206" i="1" s="1"/>
  <c r="AG2206" i="1"/>
  <c r="AH2206" i="1" s="1"/>
  <c r="AC2206" i="1"/>
  <c r="X2206" i="1"/>
  <c r="Y2206" i="1" s="1"/>
  <c r="W2206" i="1"/>
  <c r="U2206" i="1"/>
  <c r="S2206" i="1"/>
  <c r="R2206" i="1"/>
  <c r="Q2206" i="1"/>
  <c r="P2206" i="1"/>
  <c r="O2206" i="1"/>
  <c r="N2206" i="1"/>
  <c r="M2206" i="1"/>
  <c r="L2206" i="1"/>
  <c r="K2206" i="1"/>
  <c r="J2206" i="1"/>
  <c r="AJ2205" i="1"/>
  <c r="AI2205" i="1" s="1"/>
  <c r="AG2205" i="1"/>
  <c r="AH2205" i="1" s="1"/>
  <c r="AF2205" i="1"/>
  <c r="AC2205" i="1"/>
  <c r="Z2205" i="1"/>
  <c r="AD2205" i="1" s="1"/>
  <c r="AE2205" i="1" s="1"/>
  <c r="Y2205" i="1"/>
  <c r="X2205" i="1"/>
  <c r="W2205" i="1"/>
  <c r="U2205" i="1"/>
  <c r="S2205" i="1"/>
  <c r="R2205" i="1"/>
  <c r="Q2205" i="1"/>
  <c r="P2205" i="1"/>
  <c r="O2205" i="1"/>
  <c r="N2205" i="1"/>
  <c r="M2205" i="1"/>
  <c r="L2205" i="1"/>
  <c r="K2205" i="1"/>
  <c r="J2205" i="1"/>
  <c r="AJ2204" i="1"/>
  <c r="AI2204" i="1"/>
  <c r="AG2204" i="1"/>
  <c r="AC2204" i="1"/>
  <c r="Y2204" i="1"/>
  <c r="X2204" i="1"/>
  <c r="W2204" i="1"/>
  <c r="U2204" i="1"/>
  <c r="S2204" i="1"/>
  <c r="R2204" i="1"/>
  <c r="Q2204" i="1"/>
  <c r="P2204" i="1"/>
  <c r="O2204" i="1"/>
  <c r="N2204" i="1"/>
  <c r="M2204" i="1"/>
  <c r="L2204" i="1"/>
  <c r="K2204" i="1"/>
  <c r="J2204" i="1"/>
  <c r="AJ2203" i="1"/>
  <c r="AI2203" i="1"/>
  <c r="Z2203" i="1" s="1"/>
  <c r="AH2203" i="1"/>
  <c r="AG2203" i="1"/>
  <c r="AD2203" i="1"/>
  <c r="AC2203" i="1"/>
  <c r="X2203" i="1"/>
  <c r="Y2203" i="1" s="1"/>
  <c r="W2203" i="1"/>
  <c r="U2203" i="1"/>
  <c r="S2203" i="1"/>
  <c r="R2203" i="1"/>
  <c r="Q2203" i="1"/>
  <c r="P2203" i="1"/>
  <c r="O2203" i="1"/>
  <c r="N2203" i="1"/>
  <c r="M2203" i="1"/>
  <c r="L2203" i="1"/>
  <c r="K2203" i="1"/>
  <c r="J2203" i="1"/>
  <c r="AJ2202" i="1"/>
  <c r="AI2202" i="1" s="1"/>
  <c r="Z2202" i="1" s="1"/>
  <c r="AD2202" i="1" s="1"/>
  <c r="AG2202" i="1"/>
  <c r="AC2202" i="1"/>
  <c r="X2202" i="1"/>
  <c r="Y2202" i="1" s="1"/>
  <c r="W2202" i="1"/>
  <c r="U2202" i="1"/>
  <c r="S2202" i="1"/>
  <c r="R2202" i="1"/>
  <c r="Q2202" i="1"/>
  <c r="P2202" i="1"/>
  <c r="O2202" i="1"/>
  <c r="N2202" i="1"/>
  <c r="M2202" i="1"/>
  <c r="L2202" i="1"/>
  <c r="K2202" i="1"/>
  <c r="J2202" i="1"/>
  <c r="AJ2201" i="1"/>
  <c r="AI2201" i="1" s="1"/>
  <c r="AG2201" i="1"/>
  <c r="AC2201" i="1"/>
  <c r="Z2201" i="1"/>
  <c r="AD2201" i="1" s="1"/>
  <c r="AE2201" i="1" s="1"/>
  <c r="AF2201" i="1" s="1"/>
  <c r="Y2201" i="1"/>
  <c r="X2201" i="1"/>
  <c r="U2201" i="1"/>
  <c r="S2201" i="1"/>
  <c r="R2201" i="1"/>
  <c r="Q2201" i="1"/>
  <c r="P2201" i="1"/>
  <c r="O2201" i="1"/>
  <c r="N2201" i="1"/>
  <c r="M2201" i="1"/>
  <c r="L2201" i="1"/>
  <c r="K2201" i="1"/>
  <c r="J2201" i="1"/>
  <c r="AJ2200" i="1"/>
  <c r="AI2200" i="1"/>
  <c r="AH2200" i="1"/>
  <c r="AG2200" i="1"/>
  <c r="AC2200" i="1"/>
  <c r="X2200" i="1"/>
  <c r="Y2200" i="1" s="1"/>
  <c r="U2200" i="1"/>
  <c r="S2200" i="1"/>
  <c r="R2200" i="1"/>
  <c r="Q2200" i="1"/>
  <c r="P2200" i="1"/>
  <c r="O2200" i="1"/>
  <c r="N2200" i="1"/>
  <c r="M2200" i="1"/>
  <c r="L2200" i="1"/>
  <c r="K2200" i="1"/>
  <c r="J2200" i="1"/>
  <c r="AJ2199" i="1"/>
  <c r="AI2199" i="1" s="1"/>
  <c r="AG2199" i="1"/>
  <c r="AC2199" i="1"/>
  <c r="Z2199" i="1"/>
  <c r="AD2199" i="1" s="1"/>
  <c r="AE2199" i="1" s="1"/>
  <c r="AF2199" i="1" s="1"/>
  <c r="Y2199" i="1"/>
  <c r="X2199" i="1"/>
  <c r="U2199" i="1"/>
  <c r="S2199" i="1"/>
  <c r="R2199" i="1"/>
  <c r="Q2199" i="1"/>
  <c r="P2199" i="1"/>
  <c r="O2199" i="1"/>
  <c r="N2199" i="1"/>
  <c r="M2199" i="1"/>
  <c r="L2199" i="1"/>
  <c r="K2199" i="1"/>
  <c r="J2199" i="1"/>
  <c r="AJ2198" i="1"/>
  <c r="AI2198" i="1"/>
  <c r="AH2198" i="1"/>
  <c r="AG2198" i="1"/>
  <c r="AC2198" i="1"/>
  <c r="X2198" i="1"/>
  <c r="Y2198" i="1" s="1"/>
  <c r="U2198" i="1"/>
  <c r="S2198" i="1"/>
  <c r="R2198" i="1"/>
  <c r="Q2198" i="1"/>
  <c r="P2198" i="1"/>
  <c r="O2198" i="1"/>
  <c r="N2198" i="1"/>
  <c r="M2198" i="1"/>
  <c r="L2198" i="1"/>
  <c r="K2198" i="1"/>
  <c r="J2198" i="1"/>
  <c r="AJ2197" i="1"/>
  <c r="AI2197" i="1" s="1"/>
  <c r="AG2197" i="1"/>
  <c r="AC2197" i="1"/>
  <c r="Z2197" i="1"/>
  <c r="AD2197" i="1" s="1"/>
  <c r="AE2197" i="1" s="1"/>
  <c r="AF2197" i="1" s="1"/>
  <c r="Y2197" i="1"/>
  <c r="X2197" i="1"/>
  <c r="U2197" i="1"/>
  <c r="S2197" i="1"/>
  <c r="R2197" i="1"/>
  <c r="Q2197" i="1"/>
  <c r="P2197" i="1"/>
  <c r="O2197" i="1"/>
  <c r="N2197" i="1"/>
  <c r="M2197" i="1"/>
  <c r="L2197" i="1"/>
  <c r="K2197" i="1"/>
  <c r="J2197" i="1"/>
  <c r="AJ2196" i="1"/>
  <c r="AI2196" i="1" s="1"/>
  <c r="Z2196" i="1" s="1"/>
  <c r="AG2196" i="1"/>
  <c r="AD2196" i="1"/>
  <c r="AC2196" i="1"/>
  <c r="X2196" i="1"/>
  <c r="Y2196" i="1" s="1"/>
  <c r="U2196" i="1"/>
  <c r="S2196" i="1"/>
  <c r="R2196" i="1"/>
  <c r="Q2196" i="1"/>
  <c r="P2196" i="1"/>
  <c r="O2196" i="1"/>
  <c r="N2196" i="1"/>
  <c r="M2196" i="1"/>
  <c r="L2196" i="1"/>
  <c r="K2196" i="1"/>
  <c r="J2196" i="1"/>
  <c r="AJ2195" i="1"/>
  <c r="AI2195" i="1" s="1"/>
  <c r="AH2195" i="1" s="1"/>
  <c r="AG2195" i="1"/>
  <c r="AF2195" i="1"/>
  <c r="AC2195" i="1"/>
  <c r="Z2195" i="1"/>
  <c r="AD2195" i="1" s="1"/>
  <c r="AE2195" i="1" s="1"/>
  <c r="Y2195" i="1"/>
  <c r="X2195" i="1"/>
  <c r="U2195" i="1"/>
  <c r="S2195" i="1"/>
  <c r="R2195" i="1"/>
  <c r="Q2195" i="1"/>
  <c r="P2195" i="1"/>
  <c r="O2195" i="1"/>
  <c r="N2195" i="1"/>
  <c r="M2195" i="1"/>
  <c r="L2195" i="1"/>
  <c r="K2195" i="1"/>
  <c r="J2195" i="1"/>
  <c r="AJ2194" i="1"/>
  <c r="AI2194" i="1" s="1"/>
  <c r="Z2194" i="1" s="1"/>
  <c r="AG2194" i="1"/>
  <c r="AD2194" i="1"/>
  <c r="AC2194" i="1"/>
  <c r="X2194" i="1"/>
  <c r="Y2194" i="1" s="1"/>
  <c r="U2194" i="1"/>
  <c r="S2194" i="1"/>
  <c r="R2194" i="1"/>
  <c r="Q2194" i="1"/>
  <c r="P2194" i="1"/>
  <c r="O2194" i="1"/>
  <c r="N2194" i="1"/>
  <c r="M2194" i="1"/>
  <c r="L2194" i="1"/>
  <c r="K2194" i="1"/>
  <c r="J2194" i="1"/>
  <c r="AJ2193" i="1"/>
  <c r="AI2193" i="1" s="1"/>
  <c r="AH2193" i="1" s="1"/>
  <c r="AG2193" i="1"/>
  <c r="AF2193" i="1"/>
  <c r="AC2193" i="1"/>
  <c r="Z2193" i="1"/>
  <c r="AD2193" i="1" s="1"/>
  <c r="AE2193" i="1" s="1"/>
  <c r="Y2193" i="1"/>
  <c r="X2193" i="1"/>
  <c r="U2193" i="1"/>
  <c r="S2193" i="1"/>
  <c r="R2193" i="1"/>
  <c r="Q2193" i="1"/>
  <c r="P2193" i="1"/>
  <c r="O2193" i="1"/>
  <c r="N2193" i="1"/>
  <c r="M2193" i="1"/>
  <c r="L2193" i="1"/>
  <c r="K2193" i="1"/>
  <c r="J2193" i="1"/>
  <c r="AJ2192" i="1"/>
  <c r="AI2192" i="1" s="1"/>
  <c r="Z2192" i="1" s="1"/>
  <c r="AD2192" i="1" s="1"/>
  <c r="AG2192" i="1"/>
  <c r="AC2192" i="1"/>
  <c r="X2192" i="1"/>
  <c r="Y2192" i="1" s="1"/>
  <c r="U2192" i="1"/>
  <c r="S2192" i="1"/>
  <c r="R2192" i="1"/>
  <c r="Q2192" i="1"/>
  <c r="P2192" i="1"/>
  <c r="O2192" i="1"/>
  <c r="N2192" i="1"/>
  <c r="M2192" i="1"/>
  <c r="L2192" i="1"/>
  <c r="K2192" i="1"/>
  <c r="J2192" i="1"/>
  <c r="AJ2191" i="1"/>
  <c r="AI2191" i="1" s="1"/>
  <c r="AH2191" i="1" s="1"/>
  <c r="AG2191" i="1"/>
  <c r="AC2191" i="1"/>
  <c r="Z2191" i="1"/>
  <c r="AD2191" i="1" s="1"/>
  <c r="AE2191" i="1" s="1"/>
  <c r="AF2191" i="1" s="1"/>
  <c r="Y2191" i="1"/>
  <c r="X2191" i="1"/>
  <c r="U2191" i="1"/>
  <c r="S2191" i="1"/>
  <c r="R2191" i="1"/>
  <c r="Q2191" i="1"/>
  <c r="P2191" i="1"/>
  <c r="O2191" i="1"/>
  <c r="N2191" i="1"/>
  <c r="M2191" i="1"/>
  <c r="L2191" i="1"/>
  <c r="K2191" i="1"/>
  <c r="J2191" i="1"/>
  <c r="AJ2190" i="1"/>
  <c r="AI2190" i="1" s="1"/>
  <c r="AH2190" i="1"/>
  <c r="AG2190" i="1"/>
  <c r="AC2190" i="1"/>
  <c r="X2190" i="1"/>
  <c r="Y2190" i="1" s="1"/>
  <c r="W2190" i="1"/>
  <c r="U2190" i="1"/>
  <c r="S2190" i="1"/>
  <c r="R2190" i="1"/>
  <c r="Q2190" i="1"/>
  <c r="P2190" i="1"/>
  <c r="O2190" i="1"/>
  <c r="N2190" i="1"/>
  <c r="M2190" i="1"/>
  <c r="L2190" i="1"/>
  <c r="K2190" i="1"/>
  <c r="J2190" i="1"/>
  <c r="AJ2189" i="1"/>
  <c r="AI2189" i="1" s="1"/>
  <c r="Z2189" i="1" s="1"/>
  <c r="AD2189" i="1" s="1"/>
  <c r="AG2189" i="1"/>
  <c r="AC2189" i="1"/>
  <c r="Y2189" i="1"/>
  <c r="X2189" i="1"/>
  <c r="W2189" i="1"/>
  <c r="U2189" i="1"/>
  <c r="S2189" i="1"/>
  <c r="R2189" i="1"/>
  <c r="Q2189" i="1"/>
  <c r="P2189" i="1"/>
  <c r="O2189" i="1"/>
  <c r="N2189" i="1"/>
  <c r="M2189" i="1"/>
  <c r="L2189" i="1"/>
  <c r="K2189" i="1"/>
  <c r="J2189" i="1"/>
  <c r="AJ2188" i="1"/>
  <c r="AI2188" i="1" s="1"/>
  <c r="AH2188" i="1" s="1"/>
  <c r="AG2188" i="1"/>
  <c r="AF2188" i="1"/>
  <c r="AC2188" i="1"/>
  <c r="Z2188" i="1"/>
  <c r="AD2188" i="1" s="1"/>
  <c r="AE2188" i="1" s="1"/>
  <c r="Y2188" i="1"/>
  <c r="X2188" i="1"/>
  <c r="W2188" i="1"/>
  <c r="U2188" i="1"/>
  <c r="S2188" i="1"/>
  <c r="R2188" i="1"/>
  <c r="Q2188" i="1"/>
  <c r="P2188" i="1"/>
  <c r="O2188" i="1"/>
  <c r="N2188" i="1"/>
  <c r="M2188" i="1"/>
  <c r="L2188" i="1"/>
  <c r="K2188" i="1"/>
  <c r="J2188" i="1"/>
  <c r="AJ2187" i="1"/>
  <c r="AI2187" i="1"/>
  <c r="AG2187" i="1"/>
  <c r="AC2187" i="1"/>
  <c r="Y2187" i="1"/>
  <c r="X2187" i="1"/>
  <c r="U2187" i="1"/>
  <c r="S2187" i="1"/>
  <c r="R2187" i="1"/>
  <c r="Q2187" i="1"/>
  <c r="P2187" i="1"/>
  <c r="O2187" i="1"/>
  <c r="N2187" i="1"/>
  <c r="M2187" i="1"/>
  <c r="L2187" i="1"/>
  <c r="K2187" i="1"/>
  <c r="J2187" i="1"/>
  <c r="AJ2186" i="1"/>
  <c r="AI2186" i="1" s="1"/>
  <c r="Z2186" i="1" s="1"/>
  <c r="AD2186" i="1" s="1"/>
  <c r="AG2186" i="1"/>
  <c r="AH2186" i="1" s="1"/>
  <c r="AC2186" i="1"/>
  <c r="AE2186" i="1" s="1"/>
  <c r="AF2186" i="1" s="1"/>
  <c r="Y2186" i="1"/>
  <c r="X2186" i="1"/>
  <c r="U2186" i="1"/>
  <c r="S2186" i="1"/>
  <c r="R2186" i="1"/>
  <c r="Q2186" i="1"/>
  <c r="P2186" i="1"/>
  <c r="O2186" i="1"/>
  <c r="N2186" i="1"/>
  <c r="M2186" i="1"/>
  <c r="L2186" i="1"/>
  <c r="K2186" i="1"/>
  <c r="J2186" i="1"/>
  <c r="AJ2185" i="1"/>
  <c r="AI2185" i="1"/>
  <c r="AG2185" i="1"/>
  <c r="AC2185" i="1"/>
  <c r="Y2185" i="1"/>
  <c r="X2185" i="1"/>
  <c r="U2185" i="1"/>
  <c r="S2185" i="1"/>
  <c r="R2185" i="1"/>
  <c r="Q2185" i="1"/>
  <c r="P2185" i="1"/>
  <c r="O2185" i="1"/>
  <c r="N2185" i="1"/>
  <c r="M2185" i="1"/>
  <c r="L2185" i="1"/>
  <c r="K2185" i="1"/>
  <c r="J2185" i="1"/>
  <c r="AJ2184" i="1"/>
  <c r="AI2184" i="1" s="1"/>
  <c r="Z2184" i="1" s="1"/>
  <c r="AD2184" i="1" s="1"/>
  <c r="AG2184" i="1"/>
  <c r="AC2184" i="1"/>
  <c r="Y2184" i="1"/>
  <c r="X2184" i="1"/>
  <c r="U2184" i="1"/>
  <c r="S2184" i="1"/>
  <c r="R2184" i="1"/>
  <c r="Q2184" i="1"/>
  <c r="P2184" i="1"/>
  <c r="O2184" i="1"/>
  <c r="N2184" i="1"/>
  <c r="M2184" i="1"/>
  <c r="L2184" i="1"/>
  <c r="K2184" i="1"/>
  <c r="J2184" i="1"/>
  <c r="AJ2183" i="1"/>
  <c r="AI2183" i="1"/>
  <c r="AG2183" i="1"/>
  <c r="AC2183" i="1"/>
  <c r="Y2183" i="1"/>
  <c r="X2183" i="1"/>
  <c r="U2183" i="1"/>
  <c r="S2183" i="1"/>
  <c r="R2183" i="1"/>
  <c r="Q2183" i="1"/>
  <c r="P2183" i="1"/>
  <c r="O2183" i="1"/>
  <c r="N2183" i="1"/>
  <c r="M2183" i="1"/>
  <c r="L2183" i="1"/>
  <c r="K2183" i="1"/>
  <c r="J2183" i="1"/>
  <c r="AJ2182" i="1"/>
  <c r="AI2182" i="1" s="1"/>
  <c r="Z2182" i="1" s="1"/>
  <c r="AD2182" i="1" s="1"/>
  <c r="AG2182" i="1"/>
  <c r="AH2182" i="1" s="1"/>
  <c r="AC2182" i="1"/>
  <c r="AE2182" i="1" s="1"/>
  <c r="AF2182" i="1" s="1"/>
  <c r="Y2182" i="1"/>
  <c r="X2182" i="1"/>
  <c r="W2182" i="1"/>
  <c r="U2182" i="1"/>
  <c r="S2182" i="1"/>
  <c r="R2182" i="1"/>
  <c r="Q2182" i="1"/>
  <c r="P2182" i="1"/>
  <c r="O2182" i="1"/>
  <c r="N2182" i="1"/>
  <c r="M2182" i="1"/>
  <c r="L2182" i="1"/>
  <c r="K2182" i="1"/>
  <c r="J2182" i="1"/>
  <c r="AJ2181" i="1"/>
  <c r="AI2181" i="1" s="1"/>
  <c r="AH2181" i="1" s="1"/>
  <c r="AG2181" i="1"/>
  <c r="AC2181" i="1"/>
  <c r="Z2181" i="1"/>
  <c r="AD2181" i="1" s="1"/>
  <c r="AE2181" i="1" s="1"/>
  <c r="AF2181" i="1" s="1"/>
  <c r="Y2181" i="1"/>
  <c r="X2181" i="1"/>
  <c r="V2181" i="1"/>
  <c r="U2181" i="1"/>
  <c r="S2181" i="1"/>
  <c r="R2181" i="1"/>
  <c r="Q2181" i="1"/>
  <c r="P2181" i="1"/>
  <c r="O2181" i="1"/>
  <c r="N2181" i="1"/>
  <c r="M2181" i="1"/>
  <c r="L2181" i="1"/>
  <c r="K2181" i="1"/>
  <c r="J2181" i="1"/>
  <c r="AJ2180" i="1"/>
  <c r="AI2180" i="1"/>
  <c r="AG2180" i="1"/>
  <c r="AC2180" i="1"/>
  <c r="Y2180" i="1"/>
  <c r="X2180" i="1"/>
  <c r="V2180" i="1"/>
  <c r="U2180" i="1"/>
  <c r="S2180" i="1"/>
  <c r="R2180" i="1"/>
  <c r="Q2180" i="1"/>
  <c r="P2180" i="1"/>
  <c r="O2180" i="1"/>
  <c r="N2180" i="1"/>
  <c r="M2180" i="1"/>
  <c r="L2180" i="1"/>
  <c r="K2180" i="1"/>
  <c r="J2180" i="1"/>
  <c r="AJ2179" i="1"/>
  <c r="AI2179" i="1" s="1"/>
  <c r="Z2179" i="1" s="1"/>
  <c r="AG2179" i="1"/>
  <c r="AD2179" i="1"/>
  <c r="AC2179" i="1"/>
  <c r="X2179" i="1"/>
  <c r="Y2179" i="1" s="1"/>
  <c r="V2179" i="1"/>
  <c r="U2179" i="1"/>
  <c r="S2179" i="1"/>
  <c r="R2179" i="1"/>
  <c r="Q2179" i="1"/>
  <c r="P2179" i="1"/>
  <c r="O2179" i="1"/>
  <c r="N2179" i="1"/>
  <c r="M2179" i="1"/>
  <c r="L2179" i="1"/>
  <c r="K2179" i="1"/>
  <c r="J2179" i="1"/>
  <c r="AJ2178" i="1"/>
  <c r="AI2178" i="1" s="1"/>
  <c r="Z2178" i="1" s="1"/>
  <c r="AD2178" i="1" s="1"/>
  <c r="AG2178" i="1"/>
  <c r="AC2178" i="1"/>
  <c r="Y2178" i="1"/>
  <c r="X2178" i="1"/>
  <c r="U2178" i="1"/>
  <c r="S2178" i="1"/>
  <c r="R2178" i="1"/>
  <c r="Q2178" i="1"/>
  <c r="P2178" i="1"/>
  <c r="O2178" i="1"/>
  <c r="N2178" i="1"/>
  <c r="M2178" i="1"/>
  <c r="L2178" i="1"/>
  <c r="K2178" i="1"/>
  <c r="J2178" i="1"/>
  <c r="AJ2177" i="1"/>
  <c r="AI2177" i="1"/>
  <c r="AG2177" i="1"/>
  <c r="AC2177" i="1"/>
  <c r="Y2177" i="1"/>
  <c r="X2177" i="1"/>
  <c r="W2177" i="1"/>
  <c r="U2177" i="1"/>
  <c r="S2177" i="1"/>
  <c r="R2177" i="1"/>
  <c r="Q2177" i="1"/>
  <c r="P2177" i="1"/>
  <c r="O2177" i="1"/>
  <c r="N2177" i="1"/>
  <c r="M2177" i="1"/>
  <c r="L2177" i="1"/>
  <c r="K2177" i="1"/>
  <c r="J2177" i="1"/>
  <c r="AJ2176" i="1"/>
  <c r="AI2176" i="1" s="1"/>
  <c r="AH2176" i="1"/>
  <c r="AG2176" i="1"/>
  <c r="AC2176" i="1"/>
  <c r="X2176" i="1"/>
  <c r="Y2176" i="1" s="1"/>
  <c r="U2176" i="1"/>
  <c r="S2176" i="1"/>
  <c r="R2176" i="1"/>
  <c r="Q2176" i="1"/>
  <c r="P2176" i="1"/>
  <c r="O2176" i="1"/>
  <c r="N2176" i="1"/>
  <c r="M2176" i="1"/>
  <c r="L2176" i="1"/>
  <c r="K2176" i="1"/>
  <c r="J2176" i="1"/>
  <c r="AJ2175" i="1"/>
  <c r="AI2175" i="1" s="1"/>
  <c r="AH2175" i="1" s="1"/>
  <c r="AG2175" i="1"/>
  <c r="AC2175" i="1"/>
  <c r="Z2175" i="1"/>
  <c r="AD2175" i="1" s="1"/>
  <c r="AE2175" i="1" s="1"/>
  <c r="AF2175" i="1" s="1"/>
  <c r="Y2175" i="1"/>
  <c r="X2175" i="1"/>
  <c r="U2175" i="1"/>
  <c r="S2175" i="1"/>
  <c r="R2175" i="1"/>
  <c r="Q2175" i="1"/>
  <c r="P2175" i="1"/>
  <c r="O2175" i="1"/>
  <c r="N2175" i="1"/>
  <c r="M2175" i="1"/>
  <c r="L2175" i="1"/>
  <c r="K2175" i="1"/>
  <c r="J2175" i="1"/>
  <c r="AJ2174" i="1"/>
  <c r="AI2174" i="1" s="1"/>
  <c r="Z2174" i="1" s="1"/>
  <c r="AG2174" i="1"/>
  <c r="AD2174" i="1"/>
  <c r="AC2174" i="1"/>
  <c r="X2174" i="1"/>
  <c r="Y2174" i="1" s="1"/>
  <c r="U2174" i="1"/>
  <c r="S2174" i="1"/>
  <c r="R2174" i="1"/>
  <c r="Q2174" i="1"/>
  <c r="P2174" i="1"/>
  <c r="O2174" i="1"/>
  <c r="N2174" i="1"/>
  <c r="M2174" i="1"/>
  <c r="L2174" i="1"/>
  <c r="K2174" i="1"/>
  <c r="J2174" i="1"/>
  <c r="AJ2173" i="1"/>
  <c r="AI2173" i="1" s="1"/>
  <c r="AH2173" i="1" s="1"/>
  <c r="AG2173" i="1"/>
  <c r="AF2173" i="1"/>
  <c r="AC2173" i="1"/>
  <c r="Z2173" i="1"/>
  <c r="AD2173" i="1" s="1"/>
  <c r="AE2173" i="1" s="1"/>
  <c r="Y2173" i="1"/>
  <c r="X2173" i="1"/>
  <c r="U2173" i="1"/>
  <c r="S2173" i="1"/>
  <c r="R2173" i="1"/>
  <c r="Q2173" i="1"/>
  <c r="P2173" i="1"/>
  <c r="O2173" i="1"/>
  <c r="N2173" i="1"/>
  <c r="M2173" i="1"/>
  <c r="L2173" i="1"/>
  <c r="K2173" i="1"/>
  <c r="J2173" i="1"/>
  <c r="AJ2172" i="1"/>
  <c r="AI2172" i="1" s="1"/>
  <c r="Z2172" i="1" s="1"/>
  <c r="AG2172" i="1"/>
  <c r="AD2172" i="1"/>
  <c r="AC2172" i="1"/>
  <c r="X2172" i="1"/>
  <c r="Y2172" i="1" s="1"/>
  <c r="U2172" i="1"/>
  <c r="S2172" i="1"/>
  <c r="R2172" i="1"/>
  <c r="Q2172" i="1"/>
  <c r="P2172" i="1"/>
  <c r="O2172" i="1"/>
  <c r="N2172" i="1"/>
  <c r="M2172" i="1"/>
  <c r="L2172" i="1"/>
  <c r="K2172" i="1"/>
  <c r="J2172" i="1"/>
  <c r="AJ2171" i="1"/>
  <c r="AI2171" i="1" s="1"/>
  <c r="AH2171" i="1" s="1"/>
  <c r="AG2171" i="1"/>
  <c r="AF2171" i="1"/>
  <c r="AC2171" i="1"/>
  <c r="Z2171" i="1"/>
  <c r="AD2171" i="1" s="1"/>
  <c r="AE2171" i="1" s="1"/>
  <c r="Y2171" i="1"/>
  <c r="X2171" i="1"/>
  <c r="W2171" i="1"/>
  <c r="U2171" i="1"/>
  <c r="S2171" i="1"/>
  <c r="R2171" i="1"/>
  <c r="Q2171" i="1"/>
  <c r="P2171" i="1"/>
  <c r="O2171" i="1"/>
  <c r="N2171" i="1"/>
  <c r="M2171" i="1"/>
  <c r="L2171" i="1"/>
  <c r="K2171" i="1"/>
  <c r="J2171" i="1"/>
  <c r="AJ2170" i="1"/>
  <c r="AI2170" i="1"/>
  <c r="AG2170" i="1"/>
  <c r="AC2170" i="1"/>
  <c r="Y2170" i="1"/>
  <c r="X2170" i="1"/>
  <c r="W2170" i="1"/>
  <c r="U2170" i="1"/>
  <c r="S2170" i="1"/>
  <c r="R2170" i="1"/>
  <c r="Q2170" i="1"/>
  <c r="P2170" i="1"/>
  <c r="O2170" i="1"/>
  <c r="N2170" i="1"/>
  <c r="M2170" i="1"/>
  <c r="L2170" i="1"/>
  <c r="K2170" i="1"/>
  <c r="J2170" i="1"/>
  <c r="AJ2169" i="1"/>
  <c r="AI2169" i="1" s="1"/>
  <c r="Z2169" i="1" s="1"/>
  <c r="AD2169" i="1" s="1"/>
  <c r="AG2169" i="1"/>
  <c r="AC2169" i="1"/>
  <c r="X2169" i="1"/>
  <c r="Y2169" i="1" s="1"/>
  <c r="U2169" i="1"/>
  <c r="S2169" i="1"/>
  <c r="R2169" i="1"/>
  <c r="Q2169" i="1"/>
  <c r="P2169" i="1"/>
  <c r="O2169" i="1"/>
  <c r="N2169" i="1"/>
  <c r="M2169" i="1"/>
  <c r="L2169" i="1"/>
  <c r="K2169" i="1"/>
  <c r="J2169" i="1"/>
  <c r="AJ2168" i="1"/>
  <c r="AI2168" i="1" s="1"/>
  <c r="AH2168" i="1" s="1"/>
  <c r="AG2168" i="1"/>
  <c r="AC2168" i="1"/>
  <c r="Z2168" i="1"/>
  <c r="AD2168" i="1" s="1"/>
  <c r="AE2168" i="1" s="1"/>
  <c r="AF2168" i="1" s="1"/>
  <c r="Y2168" i="1"/>
  <c r="X2168" i="1"/>
  <c r="V2168" i="1"/>
  <c r="U2168" i="1"/>
  <c r="S2168" i="1"/>
  <c r="R2168" i="1"/>
  <c r="Q2168" i="1"/>
  <c r="P2168" i="1"/>
  <c r="O2168" i="1"/>
  <c r="N2168" i="1"/>
  <c r="M2168" i="1"/>
  <c r="L2168" i="1"/>
  <c r="K2168" i="1"/>
  <c r="J2168" i="1"/>
  <c r="AJ2167" i="1"/>
  <c r="AI2167" i="1"/>
  <c r="AG2167" i="1"/>
  <c r="AC2167" i="1"/>
  <c r="Y2167" i="1"/>
  <c r="X2167" i="1"/>
  <c r="U2167" i="1"/>
  <c r="S2167" i="1"/>
  <c r="R2167" i="1"/>
  <c r="Q2167" i="1"/>
  <c r="P2167" i="1"/>
  <c r="O2167" i="1"/>
  <c r="N2167" i="1"/>
  <c r="M2167" i="1"/>
  <c r="L2167" i="1"/>
  <c r="K2167" i="1"/>
  <c r="J2167" i="1"/>
  <c r="AJ2166" i="1"/>
  <c r="AI2166" i="1" s="1"/>
  <c r="Z2166" i="1" s="1"/>
  <c r="AD2166" i="1" s="1"/>
  <c r="AG2166" i="1"/>
  <c r="AC2166" i="1"/>
  <c r="AE2166" i="1" s="1"/>
  <c r="AF2166" i="1" s="1"/>
  <c r="Y2166" i="1"/>
  <c r="X2166" i="1"/>
  <c r="U2166" i="1"/>
  <c r="S2166" i="1"/>
  <c r="R2166" i="1"/>
  <c r="Q2166" i="1"/>
  <c r="P2166" i="1"/>
  <c r="O2166" i="1"/>
  <c r="N2166" i="1"/>
  <c r="M2166" i="1"/>
  <c r="L2166" i="1"/>
  <c r="K2166" i="1"/>
  <c r="J2166" i="1"/>
  <c r="AJ2165" i="1"/>
  <c r="AI2165" i="1"/>
  <c r="AG2165" i="1"/>
  <c r="AC2165" i="1"/>
  <c r="Y2165" i="1"/>
  <c r="X2165" i="1"/>
  <c r="W2165" i="1"/>
  <c r="U2165" i="1"/>
  <c r="S2165" i="1"/>
  <c r="R2165" i="1"/>
  <c r="Q2165" i="1"/>
  <c r="P2165" i="1"/>
  <c r="O2165" i="1"/>
  <c r="N2165" i="1"/>
  <c r="M2165" i="1"/>
  <c r="L2165" i="1"/>
  <c r="K2165" i="1"/>
  <c r="J2165" i="1"/>
  <c r="AJ2164" i="1"/>
  <c r="AI2164" i="1" s="1"/>
  <c r="Z2164" i="1" s="1"/>
  <c r="AG2164" i="1"/>
  <c r="AD2164" i="1"/>
  <c r="AC2164" i="1"/>
  <c r="X2164" i="1"/>
  <c r="Y2164" i="1" s="1"/>
  <c r="U2164" i="1"/>
  <c r="S2164" i="1"/>
  <c r="R2164" i="1"/>
  <c r="Q2164" i="1"/>
  <c r="P2164" i="1"/>
  <c r="O2164" i="1"/>
  <c r="N2164" i="1"/>
  <c r="M2164" i="1"/>
  <c r="L2164" i="1"/>
  <c r="K2164" i="1"/>
  <c r="J2164" i="1"/>
  <c r="AJ2163" i="1"/>
  <c r="AI2163" i="1" s="1"/>
  <c r="AH2163" i="1" s="1"/>
  <c r="AG2163" i="1"/>
  <c r="AF2163" i="1"/>
  <c r="AC2163" i="1"/>
  <c r="Z2163" i="1"/>
  <c r="AD2163" i="1" s="1"/>
  <c r="AE2163" i="1" s="1"/>
  <c r="Y2163" i="1"/>
  <c r="X2163" i="1"/>
  <c r="U2163" i="1"/>
  <c r="S2163" i="1"/>
  <c r="R2163" i="1"/>
  <c r="Q2163" i="1"/>
  <c r="P2163" i="1"/>
  <c r="O2163" i="1"/>
  <c r="N2163" i="1"/>
  <c r="M2163" i="1"/>
  <c r="L2163" i="1"/>
  <c r="K2163" i="1"/>
  <c r="J2163" i="1"/>
  <c r="AJ2162" i="1"/>
  <c r="AI2162" i="1" s="1"/>
  <c r="Z2162" i="1" s="1"/>
  <c r="AD2162" i="1" s="1"/>
  <c r="AG2162" i="1"/>
  <c r="AC2162" i="1"/>
  <c r="X2162" i="1"/>
  <c r="Y2162" i="1" s="1"/>
  <c r="U2162" i="1"/>
  <c r="S2162" i="1"/>
  <c r="R2162" i="1"/>
  <c r="Q2162" i="1"/>
  <c r="P2162" i="1"/>
  <c r="O2162" i="1"/>
  <c r="N2162" i="1"/>
  <c r="M2162" i="1"/>
  <c r="L2162" i="1"/>
  <c r="K2162" i="1"/>
  <c r="J2162" i="1"/>
  <c r="AJ2161" i="1"/>
  <c r="AI2161" i="1" s="1"/>
  <c r="AH2161" i="1" s="1"/>
  <c r="AG2161" i="1"/>
  <c r="AC2161" i="1"/>
  <c r="Z2161" i="1"/>
  <c r="AD2161" i="1" s="1"/>
  <c r="AE2161" i="1" s="1"/>
  <c r="AF2161" i="1" s="1"/>
  <c r="Y2161" i="1"/>
  <c r="X2161" i="1"/>
  <c r="U2161" i="1"/>
  <c r="S2161" i="1"/>
  <c r="R2161" i="1"/>
  <c r="Q2161" i="1"/>
  <c r="P2161" i="1"/>
  <c r="O2161" i="1"/>
  <c r="N2161" i="1"/>
  <c r="M2161" i="1"/>
  <c r="L2161" i="1"/>
  <c r="K2161" i="1"/>
  <c r="J2161" i="1"/>
  <c r="AJ2160" i="1"/>
  <c r="AI2160" i="1" s="1"/>
  <c r="AH2160" i="1"/>
  <c r="AG2160" i="1"/>
  <c r="AC2160" i="1"/>
  <c r="X2160" i="1"/>
  <c r="Y2160" i="1" s="1"/>
  <c r="U2160" i="1"/>
  <c r="S2160" i="1"/>
  <c r="R2160" i="1"/>
  <c r="Q2160" i="1"/>
  <c r="P2160" i="1"/>
  <c r="O2160" i="1"/>
  <c r="N2160" i="1"/>
  <c r="M2160" i="1"/>
  <c r="L2160" i="1"/>
  <c r="K2160" i="1"/>
  <c r="J2160" i="1"/>
  <c r="AJ2159" i="1"/>
  <c r="AI2159" i="1" s="1"/>
  <c r="AH2159" i="1" s="1"/>
  <c r="AG2159" i="1"/>
  <c r="AC2159" i="1"/>
  <c r="Z2159" i="1"/>
  <c r="AD2159" i="1" s="1"/>
  <c r="AE2159" i="1" s="1"/>
  <c r="AF2159" i="1" s="1"/>
  <c r="Y2159" i="1"/>
  <c r="X2159" i="1"/>
  <c r="U2159" i="1"/>
  <c r="S2159" i="1"/>
  <c r="R2159" i="1"/>
  <c r="Q2159" i="1"/>
  <c r="P2159" i="1"/>
  <c r="O2159" i="1"/>
  <c r="N2159" i="1"/>
  <c r="M2159" i="1"/>
  <c r="L2159" i="1"/>
  <c r="K2159" i="1"/>
  <c r="J2159" i="1"/>
  <c r="AJ2158" i="1"/>
  <c r="AI2158" i="1" s="1"/>
  <c r="Z2158" i="1" s="1"/>
  <c r="AG2158" i="1"/>
  <c r="AD2158" i="1"/>
  <c r="AC2158" i="1"/>
  <c r="X2158" i="1"/>
  <c r="Y2158" i="1" s="1"/>
  <c r="AJ2157" i="1"/>
  <c r="AI2157" i="1" s="1"/>
  <c r="Z2157" i="1" s="1"/>
  <c r="AD2157" i="1" s="1"/>
  <c r="AG2157" i="1"/>
  <c r="AC2157" i="1"/>
  <c r="Y2157" i="1"/>
  <c r="X2157" i="1"/>
  <c r="W2157" i="1"/>
  <c r="U2157" i="1"/>
  <c r="S2157" i="1"/>
  <c r="R2157" i="1"/>
  <c r="Q2157" i="1"/>
  <c r="P2157" i="1"/>
  <c r="O2157" i="1"/>
  <c r="N2157" i="1"/>
  <c r="M2157" i="1"/>
  <c r="L2157" i="1"/>
  <c r="K2157" i="1"/>
  <c r="J2157" i="1"/>
  <c r="AJ2156" i="1"/>
  <c r="AI2156" i="1" s="1"/>
  <c r="AH2156" i="1" s="1"/>
  <c r="AG2156" i="1"/>
  <c r="AC2156" i="1"/>
  <c r="Z2156" i="1"/>
  <c r="AD2156" i="1" s="1"/>
  <c r="AE2156" i="1" s="1"/>
  <c r="AF2156" i="1" s="1"/>
  <c r="Y2156" i="1"/>
  <c r="X2156" i="1"/>
  <c r="W2156" i="1"/>
  <c r="U2156" i="1"/>
  <c r="S2156" i="1"/>
  <c r="R2156" i="1"/>
  <c r="Q2156" i="1"/>
  <c r="P2156" i="1"/>
  <c r="O2156" i="1"/>
  <c r="N2156" i="1"/>
  <c r="M2156" i="1"/>
  <c r="L2156" i="1"/>
  <c r="K2156" i="1"/>
  <c r="J2156" i="1"/>
  <c r="AJ2155" i="1"/>
  <c r="AI2155" i="1"/>
  <c r="AG2155" i="1"/>
  <c r="AC2155" i="1"/>
  <c r="Y2155" i="1"/>
  <c r="X2155" i="1"/>
  <c r="W2155" i="1"/>
  <c r="U2155" i="1"/>
  <c r="S2155" i="1"/>
  <c r="R2155" i="1"/>
  <c r="Q2155" i="1"/>
  <c r="P2155" i="1"/>
  <c r="O2155" i="1"/>
  <c r="N2155" i="1"/>
  <c r="M2155" i="1"/>
  <c r="L2155" i="1"/>
  <c r="K2155" i="1"/>
  <c r="J2155" i="1"/>
  <c r="AJ2154" i="1"/>
  <c r="AI2154" i="1" s="1"/>
  <c r="AH2154" i="1"/>
  <c r="AG2154" i="1"/>
  <c r="AC2154" i="1"/>
  <c r="X2154" i="1"/>
  <c r="Y2154" i="1" s="1"/>
  <c r="W2154" i="1"/>
  <c r="U2154" i="1"/>
  <c r="S2154" i="1"/>
  <c r="R2154" i="1"/>
  <c r="Q2154" i="1"/>
  <c r="P2154" i="1"/>
  <c r="O2154" i="1"/>
  <c r="N2154" i="1"/>
  <c r="M2154" i="1"/>
  <c r="L2154" i="1"/>
  <c r="K2154" i="1"/>
  <c r="J2154" i="1"/>
  <c r="AJ2153" i="1"/>
  <c r="AI2153" i="1" s="1"/>
  <c r="Z2153" i="1" s="1"/>
  <c r="AD2153" i="1" s="1"/>
  <c r="AG2153" i="1"/>
  <c r="AC2153" i="1"/>
  <c r="Y2153" i="1"/>
  <c r="X2153" i="1"/>
  <c r="U2153" i="1"/>
  <c r="S2153" i="1"/>
  <c r="R2153" i="1"/>
  <c r="Q2153" i="1"/>
  <c r="P2153" i="1"/>
  <c r="O2153" i="1"/>
  <c r="N2153" i="1"/>
  <c r="M2153" i="1"/>
  <c r="L2153" i="1"/>
  <c r="K2153" i="1"/>
  <c r="J2153" i="1"/>
  <c r="AJ2152" i="1"/>
  <c r="AI2152" i="1"/>
  <c r="AG2152" i="1"/>
  <c r="AC2152" i="1"/>
  <c r="Y2152" i="1"/>
  <c r="X2152" i="1"/>
  <c r="U2152" i="1"/>
  <c r="S2152" i="1"/>
  <c r="R2152" i="1"/>
  <c r="Q2152" i="1"/>
  <c r="P2152" i="1"/>
  <c r="O2152" i="1"/>
  <c r="N2152" i="1"/>
  <c r="M2152" i="1"/>
  <c r="L2152" i="1"/>
  <c r="K2152" i="1"/>
  <c r="J2152" i="1"/>
  <c r="AJ2151" i="1"/>
  <c r="AI2151" i="1" s="1"/>
  <c r="Z2151" i="1" s="1"/>
  <c r="AD2151" i="1" s="1"/>
  <c r="AG2151" i="1"/>
  <c r="AH2151" i="1" s="1"/>
  <c r="AC2151" i="1"/>
  <c r="AE2151" i="1" s="1"/>
  <c r="AF2151" i="1" s="1"/>
  <c r="Y2151" i="1"/>
  <c r="X2151" i="1"/>
  <c r="W2151" i="1"/>
  <c r="U2151" i="1"/>
  <c r="S2151" i="1"/>
  <c r="R2151" i="1"/>
  <c r="Q2151" i="1"/>
  <c r="P2151" i="1"/>
  <c r="O2151" i="1"/>
  <c r="N2151" i="1"/>
  <c r="M2151" i="1"/>
  <c r="L2151" i="1"/>
  <c r="K2151" i="1"/>
  <c r="J2151" i="1"/>
  <c r="AJ2150" i="1"/>
  <c r="AI2150" i="1" s="1"/>
  <c r="AH2150" i="1" s="1"/>
  <c r="AG2150" i="1"/>
  <c r="AC2150" i="1"/>
  <c r="Z2150" i="1"/>
  <c r="AD2150" i="1" s="1"/>
  <c r="AE2150" i="1" s="1"/>
  <c r="AF2150" i="1" s="1"/>
  <c r="Y2150" i="1"/>
  <c r="X2150" i="1"/>
  <c r="U2150" i="1"/>
  <c r="S2150" i="1"/>
  <c r="R2150" i="1"/>
  <c r="Q2150" i="1"/>
  <c r="P2150" i="1"/>
  <c r="O2150" i="1"/>
  <c r="N2150" i="1"/>
  <c r="M2150" i="1"/>
  <c r="L2150" i="1"/>
  <c r="K2150" i="1"/>
  <c r="J2150" i="1"/>
  <c r="AJ2149" i="1"/>
  <c r="AI2149" i="1" s="1"/>
  <c r="Z2149" i="1" s="1"/>
  <c r="AG2149" i="1"/>
  <c r="AD2149" i="1"/>
  <c r="AC2149" i="1"/>
  <c r="X2149" i="1"/>
  <c r="Y2149" i="1" s="1"/>
  <c r="U2149" i="1"/>
  <c r="S2149" i="1"/>
  <c r="R2149" i="1"/>
  <c r="Q2149" i="1"/>
  <c r="P2149" i="1"/>
  <c r="O2149" i="1"/>
  <c r="N2149" i="1"/>
  <c r="M2149" i="1"/>
  <c r="L2149" i="1"/>
  <c r="K2149" i="1"/>
  <c r="J2149" i="1"/>
  <c r="AJ2148" i="1"/>
  <c r="AI2148" i="1" s="1"/>
  <c r="AH2148" i="1" s="1"/>
  <c r="AG2148" i="1"/>
  <c r="AF2148" i="1"/>
  <c r="AC2148" i="1"/>
  <c r="Z2148" i="1"/>
  <c r="AD2148" i="1" s="1"/>
  <c r="AE2148" i="1" s="1"/>
  <c r="Y2148" i="1"/>
  <c r="X2148" i="1"/>
  <c r="AJ2147" i="1"/>
  <c r="AI2147" i="1"/>
  <c r="AG2147" i="1"/>
  <c r="AC2147" i="1"/>
  <c r="Y2147" i="1"/>
  <c r="X2147" i="1"/>
  <c r="U2147" i="1"/>
  <c r="S2147" i="1"/>
  <c r="R2147" i="1"/>
  <c r="Q2147" i="1"/>
  <c r="P2147" i="1"/>
  <c r="O2147" i="1"/>
  <c r="N2147" i="1"/>
  <c r="M2147" i="1"/>
  <c r="L2147" i="1"/>
  <c r="K2147" i="1"/>
  <c r="J2147" i="1"/>
  <c r="AJ2146" i="1"/>
  <c r="AI2146" i="1" s="1"/>
  <c r="Z2146" i="1" s="1"/>
  <c r="AD2146" i="1" s="1"/>
  <c r="AG2146" i="1"/>
  <c r="AC2146" i="1"/>
  <c r="Y2146" i="1"/>
  <c r="X2146" i="1"/>
  <c r="U2146" i="1"/>
  <c r="S2146" i="1"/>
  <c r="R2146" i="1"/>
  <c r="Q2146" i="1"/>
  <c r="P2146" i="1"/>
  <c r="O2146" i="1"/>
  <c r="N2146" i="1"/>
  <c r="M2146" i="1"/>
  <c r="L2146" i="1"/>
  <c r="K2146" i="1"/>
  <c r="J2146" i="1"/>
  <c r="AJ2145" i="1"/>
  <c r="AI2145" i="1"/>
  <c r="AG2145" i="1"/>
  <c r="AC2145" i="1"/>
  <c r="Y2145" i="1"/>
  <c r="X2145" i="1"/>
  <c r="AJ2144" i="1"/>
  <c r="AI2144" i="1" s="1"/>
  <c r="AH2144" i="1"/>
  <c r="AG2144" i="1"/>
  <c r="AC2144" i="1"/>
  <c r="X2144" i="1"/>
  <c r="Y2144" i="1" s="1"/>
  <c r="AJ2143" i="1"/>
  <c r="AI2143" i="1" s="1"/>
  <c r="Z2143" i="1" s="1"/>
  <c r="AD2143" i="1" s="1"/>
  <c r="AG2143" i="1"/>
  <c r="AC2143" i="1"/>
  <c r="Y2143" i="1"/>
  <c r="X2143" i="1"/>
  <c r="U2143" i="1"/>
  <c r="S2143" i="1"/>
  <c r="R2143" i="1"/>
  <c r="Q2143" i="1"/>
  <c r="P2143" i="1"/>
  <c r="O2143" i="1"/>
  <c r="N2143" i="1"/>
  <c r="M2143" i="1"/>
  <c r="L2143" i="1"/>
  <c r="K2143" i="1"/>
  <c r="J2143" i="1"/>
  <c r="AJ2142" i="1"/>
  <c r="AI2142" i="1"/>
  <c r="AG2142" i="1"/>
  <c r="AC2142" i="1"/>
  <c r="Y2142" i="1"/>
  <c r="X2142" i="1"/>
  <c r="V2142" i="1"/>
  <c r="U2142" i="1"/>
  <c r="S2142" i="1"/>
  <c r="R2142" i="1"/>
  <c r="Q2142" i="1"/>
  <c r="P2142" i="1"/>
  <c r="O2142" i="1"/>
  <c r="N2142" i="1"/>
  <c r="M2142" i="1"/>
  <c r="L2142" i="1"/>
  <c r="K2142" i="1"/>
  <c r="J2142" i="1"/>
  <c r="AJ2141" i="1"/>
  <c r="AI2141" i="1" s="1"/>
  <c r="Z2141" i="1" s="1"/>
  <c r="AD2141" i="1" s="1"/>
  <c r="AG2141" i="1"/>
  <c r="AC2141" i="1"/>
  <c r="X2141" i="1"/>
  <c r="Y2141" i="1" s="1"/>
  <c r="V2141" i="1"/>
  <c r="U2141" i="1"/>
  <c r="S2141" i="1"/>
  <c r="R2141" i="1"/>
  <c r="Q2141" i="1"/>
  <c r="P2141" i="1"/>
  <c r="O2141" i="1"/>
  <c r="N2141" i="1"/>
  <c r="M2141" i="1"/>
  <c r="L2141" i="1"/>
  <c r="K2141" i="1"/>
  <c r="J2141" i="1"/>
  <c r="AJ2140" i="1"/>
  <c r="AI2140" i="1" s="1"/>
  <c r="Z2140" i="1" s="1"/>
  <c r="AD2140" i="1" s="1"/>
  <c r="AG2140" i="1"/>
  <c r="AC2140" i="1"/>
  <c r="AE2140" i="1" s="1"/>
  <c r="AF2140" i="1" s="1"/>
  <c r="Y2140" i="1"/>
  <c r="X2140" i="1"/>
  <c r="U2140" i="1"/>
  <c r="S2140" i="1"/>
  <c r="R2140" i="1"/>
  <c r="Q2140" i="1"/>
  <c r="P2140" i="1"/>
  <c r="O2140" i="1"/>
  <c r="N2140" i="1"/>
  <c r="M2140" i="1"/>
  <c r="L2140" i="1"/>
  <c r="K2140" i="1"/>
  <c r="J2140" i="1"/>
  <c r="AJ2139" i="1"/>
  <c r="AI2139" i="1"/>
  <c r="AG2139" i="1"/>
  <c r="AC2139" i="1"/>
  <c r="Y2139" i="1"/>
  <c r="X2139" i="1"/>
  <c r="U2139" i="1"/>
  <c r="S2139" i="1"/>
  <c r="R2139" i="1"/>
  <c r="Q2139" i="1"/>
  <c r="P2139" i="1"/>
  <c r="O2139" i="1"/>
  <c r="N2139" i="1"/>
  <c r="M2139" i="1"/>
  <c r="L2139" i="1"/>
  <c r="K2139" i="1"/>
  <c r="J2139" i="1"/>
  <c r="AJ2138" i="1"/>
  <c r="AI2138" i="1" s="1"/>
  <c r="Z2138" i="1" s="1"/>
  <c r="AD2138" i="1" s="1"/>
  <c r="AG2138" i="1"/>
  <c r="AC2138" i="1"/>
  <c r="Y2138" i="1"/>
  <c r="X2138" i="1"/>
  <c r="U2138" i="1"/>
  <c r="S2138" i="1"/>
  <c r="R2138" i="1"/>
  <c r="Q2138" i="1"/>
  <c r="P2138" i="1"/>
  <c r="O2138" i="1"/>
  <c r="N2138" i="1"/>
  <c r="M2138" i="1"/>
  <c r="L2138" i="1"/>
  <c r="K2138" i="1"/>
  <c r="J2138" i="1"/>
  <c r="AJ2137" i="1"/>
  <c r="AI2137" i="1"/>
  <c r="AG2137" i="1"/>
  <c r="AC2137" i="1"/>
  <c r="Y2137" i="1"/>
  <c r="X2137" i="1"/>
  <c r="W2137" i="1"/>
  <c r="U2137" i="1"/>
  <c r="S2137" i="1"/>
  <c r="R2137" i="1"/>
  <c r="Q2137" i="1"/>
  <c r="P2137" i="1"/>
  <c r="O2137" i="1"/>
  <c r="N2137" i="1"/>
  <c r="M2137" i="1"/>
  <c r="L2137" i="1"/>
  <c r="K2137" i="1"/>
  <c r="J2137" i="1"/>
  <c r="AJ2136" i="1"/>
  <c r="AI2136" i="1" s="1"/>
  <c r="AH2136" i="1"/>
  <c r="AG2136" i="1"/>
  <c r="AC2136" i="1"/>
  <c r="X2136" i="1"/>
  <c r="Y2136" i="1" s="1"/>
  <c r="U2136" i="1"/>
  <c r="S2136" i="1"/>
  <c r="R2136" i="1"/>
  <c r="Q2136" i="1"/>
  <c r="P2136" i="1"/>
  <c r="O2136" i="1"/>
  <c r="N2136" i="1"/>
  <c r="M2136" i="1"/>
  <c r="L2136" i="1"/>
  <c r="K2136" i="1"/>
  <c r="J2136" i="1"/>
  <c r="AJ2135" i="1"/>
  <c r="AI2135" i="1" s="1"/>
  <c r="AH2135" i="1" s="1"/>
  <c r="AG2135" i="1"/>
  <c r="AC2135" i="1"/>
  <c r="Z2135" i="1"/>
  <c r="AD2135" i="1" s="1"/>
  <c r="AE2135" i="1" s="1"/>
  <c r="AF2135" i="1" s="1"/>
  <c r="Y2135" i="1"/>
  <c r="X2135" i="1"/>
  <c r="U2135" i="1"/>
  <c r="S2135" i="1"/>
  <c r="R2135" i="1"/>
  <c r="Q2135" i="1"/>
  <c r="P2135" i="1"/>
  <c r="O2135" i="1"/>
  <c r="N2135" i="1"/>
  <c r="M2135" i="1"/>
  <c r="L2135" i="1"/>
  <c r="K2135" i="1"/>
  <c r="J2135" i="1"/>
  <c r="AJ2134" i="1"/>
  <c r="AI2134" i="1" s="1"/>
  <c r="Z2134" i="1" s="1"/>
  <c r="AG2134" i="1"/>
  <c r="AD2134" i="1"/>
  <c r="AC2134" i="1"/>
  <c r="X2134" i="1"/>
  <c r="Y2134" i="1" s="1"/>
  <c r="U2134" i="1"/>
  <c r="S2134" i="1"/>
  <c r="R2134" i="1"/>
  <c r="Q2134" i="1"/>
  <c r="P2134" i="1"/>
  <c r="O2134" i="1"/>
  <c r="N2134" i="1"/>
  <c r="M2134" i="1"/>
  <c r="L2134" i="1"/>
  <c r="K2134" i="1"/>
  <c r="J2134" i="1"/>
  <c r="AJ2133" i="1"/>
  <c r="AI2133" i="1" s="1"/>
  <c r="AH2133" i="1" s="1"/>
  <c r="AG2133" i="1"/>
  <c r="AF2133" i="1"/>
  <c r="AC2133" i="1"/>
  <c r="Z2133" i="1"/>
  <c r="AD2133" i="1" s="1"/>
  <c r="AE2133" i="1" s="1"/>
  <c r="Y2133" i="1"/>
  <c r="X2133" i="1"/>
  <c r="V2133" i="1"/>
  <c r="U2133" i="1"/>
  <c r="S2133" i="1"/>
  <c r="R2133" i="1"/>
  <c r="Q2133" i="1"/>
  <c r="P2133" i="1"/>
  <c r="O2133" i="1"/>
  <c r="N2133" i="1"/>
  <c r="M2133" i="1"/>
  <c r="L2133" i="1"/>
  <c r="K2133" i="1"/>
  <c r="J2133" i="1"/>
  <c r="AJ2132" i="1"/>
  <c r="AI2132" i="1"/>
  <c r="AG2132" i="1"/>
  <c r="AC2132" i="1"/>
  <c r="Y2132" i="1"/>
  <c r="X2132" i="1"/>
  <c r="U2132" i="1"/>
  <c r="S2132" i="1"/>
  <c r="R2132" i="1"/>
  <c r="Q2132" i="1"/>
  <c r="P2132" i="1"/>
  <c r="O2132" i="1"/>
  <c r="N2132" i="1"/>
  <c r="M2132" i="1"/>
  <c r="L2132" i="1"/>
  <c r="K2132" i="1"/>
  <c r="J2132" i="1"/>
  <c r="AJ2131" i="1"/>
  <c r="AI2131" i="1" s="1"/>
  <c r="Z2131" i="1" s="1"/>
  <c r="AD2131" i="1" s="1"/>
  <c r="AG2131" i="1"/>
  <c r="AC2131" i="1"/>
  <c r="Y2131" i="1"/>
  <c r="X2131" i="1"/>
  <c r="W2131" i="1"/>
  <c r="U2131" i="1"/>
  <c r="S2131" i="1"/>
  <c r="R2131" i="1"/>
  <c r="Q2131" i="1"/>
  <c r="P2131" i="1"/>
  <c r="O2131" i="1"/>
  <c r="N2131" i="1"/>
  <c r="M2131" i="1"/>
  <c r="L2131" i="1"/>
  <c r="K2131" i="1"/>
  <c r="J2131" i="1"/>
  <c r="AJ2130" i="1"/>
  <c r="AI2130" i="1" s="1"/>
  <c r="AH2130" i="1" s="1"/>
  <c r="AG2130" i="1"/>
  <c r="AC2130" i="1"/>
  <c r="Z2130" i="1"/>
  <c r="AD2130" i="1" s="1"/>
  <c r="AE2130" i="1" s="1"/>
  <c r="AF2130" i="1" s="1"/>
  <c r="Y2130" i="1"/>
  <c r="X2130" i="1"/>
  <c r="W2130" i="1"/>
  <c r="U2130" i="1"/>
  <c r="S2130" i="1"/>
  <c r="R2130" i="1"/>
  <c r="Q2130" i="1"/>
  <c r="P2130" i="1"/>
  <c r="O2130" i="1"/>
  <c r="N2130" i="1"/>
  <c r="M2130" i="1"/>
  <c r="L2130" i="1"/>
  <c r="K2130" i="1"/>
  <c r="J2130" i="1"/>
  <c r="AJ2129" i="1"/>
  <c r="AI2129" i="1"/>
  <c r="AG2129" i="1"/>
  <c r="AC2129" i="1"/>
  <c r="Y2129" i="1"/>
  <c r="X2129" i="1"/>
  <c r="W2129" i="1"/>
  <c r="U2129" i="1"/>
  <c r="S2129" i="1"/>
  <c r="R2129" i="1"/>
  <c r="Q2129" i="1"/>
  <c r="P2129" i="1"/>
  <c r="O2129" i="1"/>
  <c r="N2129" i="1"/>
  <c r="M2129" i="1"/>
  <c r="L2129" i="1"/>
  <c r="K2129" i="1"/>
  <c r="J2129" i="1"/>
  <c r="AJ2128" i="1"/>
  <c r="AI2128" i="1" s="1"/>
  <c r="AH2128" i="1"/>
  <c r="AG2128" i="1"/>
  <c r="AC2128" i="1"/>
  <c r="X2128" i="1"/>
  <c r="Y2128" i="1" s="1"/>
  <c r="U2128" i="1"/>
  <c r="S2128" i="1"/>
  <c r="R2128" i="1"/>
  <c r="Q2128" i="1"/>
  <c r="P2128" i="1"/>
  <c r="O2128" i="1"/>
  <c r="N2128" i="1"/>
  <c r="M2128" i="1"/>
  <c r="L2128" i="1"/>
  <c r="K2128" i="1"/>
  <c r="J2128" i="1"/>
  <c r="AJ2127" i="1"/>
  <c r="AI2127" i="1" s="1"/>
  <c r="AH2127" i="1" s="1"/>
  <c r="AG2127" i="1"/>
  <c r="AC2127" i="1"/>
  <c r="Z2127" i="1"/>
  <c r="AD2127" i="1" s="1"/>
  <c r="AE2127" i="1" s="1"/>
  <c r="AF2127" i="1" s="1"/>
  <c r="Y2127" i="1"/>
  <c r="X2127" i="1"/>
  <c r="U2127" i="1"/>
  <c r="S2127" i="1"/>
  <c r="R2127" i="1"/>
  <c r="Q2127" i="1"/>
  <c r="P2127" i="1"/>
  <c r="O2127" i="1"/>
  <c r="N2127" i="1"/>
  <c r="M2127" i="1"/>
  <c r="L2127" i="1"/>
  <c r="K2127" i="1"/>
  <c r="J2127" i="1"/>
  <c r="AJ2126" i="1"/>
  <c r="AI2126" i="1" s="1"/>
  <c r="AH2126" i="1" s="1"/>
  <c r="AG2126" i="1"/>
  <c r="AC2126" i="1"/>
  <c r="X2126" i="1"/>
  <c r="Y2126" i="1" s="1"/>
  <c r="U2126" i="1"/>
  <c r="S2126" i="1"/>
  <c r="R2126" i="1"/>
  <c r="Q2126" i="1"/>
  <c r="P2126" i="1"/>
  <c r="O2126" i="1"/>
  <c r="N2126" i="1"/>
  <c r="M2126" i="1"/>
  <c r="L2126" i="1"/>
  <c r="K2126" i="1"/>
  <c r="J2126" i="1"/>
  <c r="AJ2125" i="1"/>
  <c r="AI2125" i="1" s="1"/>
  <c r="AH2125" i="1" s="1"/>
  <c r="AG2125" i="1"/>
  <c r="AF2125" i="1"/>
  <c r="AC2125" i="1"/>
  <c r="Z2125" i="1"/>
  <c r="AD2125" i="1" s="1"/>
  <c r="AE2125" i="1" s="1"/>
  <c r="Y2125" i="1"/>
  <c r="X2125" i="1"/>
  <c r="U2125" i="1"/>
  <c r="S2125" i="1"/>
  <c r="R2125" i="1"/>
  <c r="Q2125" i="1"/>
  <c r="P2125" i="1"/>
  <c r="O2125" i="1"/>
  <c r="N2125" i="1"/>
  <c r="M2125" i="1"/>
  <c r="L2125" i="1"/>
  <c r="K2125" i="1"/>
  <c r="J2125" i="1"/>
  <c r="AJ2124" i="1"/>
  <c r="AI2124" i="1" s="1"/>
  <c r="Z2124" i="1" s="1"/>
  <c r="AG2124" i="1"/>
  <c r="AD2124" i="1"/>
  <c r="AC2124" i="1"/>
  <c r="X2124" i="1"/>
  <c r="Y2124" i="1" s="1"/>
  <c r="U2124" i="1"/>
  <c r="S2124" i="1"/>
  <c r="R2124" i="1"/>
  <c r="Q2124" i="1"/>
  <c r="P2124" i="1"/>
  <c r="O2124" i="1"/>
  <c r="N2124" i="1"/>
  <c r="M2124" i="1"/>
  <c r="L2124" i="1"/>
  <c r="K2124" i="1"/>
  <c r="J2124" i="1"/>
  <c r="AJ2123" i="1"/>
  <c r="AI2123" i="1" s="1"/>
  <c r="AH2123" i="1" s="1"/>
  <c r="AG2123" i="1"/>
  <c r="AF2123" i="1"/>
  <c r="AC2123" i="1"/>
  <c r="Z2123" i="1"/>
  <c r="AD2123" i="1" s="1"/>
  <c r="AE2123" i="1" s="1"/>
  <c r="Y2123" i="1"/>
  <c r="X2123" i="1"/>
  <c r="U2123" i="1"/>
  <c r="S2123" i="1"/>
  <c r="R2123" i="1"/>
  <c r="Q2123" i="1"/>
  <c r="P2123" i="1"/>
  <c r="O2123" i="1"/>
  <c r="N2123" i="1"/>
  <c r="M2123" i="1"/>
  <c r="L2123" i="1"/>
  <c r="K2123" i="1"/>
  <c r="J2123" i="1"/>
  <c r="AJ2122" i="1"/>
  <c r="AI2122" i="1" s="1"/>
  <c r="Z2122" i="1" s="1"/>
  <c r="AD2122" i="1" s="1"/>
  <c r="AG2122" i="1"/>
  <c r="AC2122" i="1"/>
  <c r="X2122" i="1"/>
  <c r="Y2122" i="1" s="1"/>
  <c r="U2122" i="1"/>
  <c r="S2122" i="1"/>
  <c r="R2122" i="1"/>
  <c r="Q2122" i="1"/>
  <c r="P2122" i="1"/>
  <c r="O2122" i="1"/>
  <c r="N2122" i="1"/>
  <c r="M2122" i="1"/>
  <c r="L2122" i="1"/>
  <c r="K2122" i="1"/>
  <c r="J2122" i="1"/>
  <c r="AJ2121" i="1"/>
  <c r="AI2121" i="1" s="1"/>
  <c r="AH2121" i="1" s="1"/>
  <c r="AG2121" i="1"/>
  <c r="AC2121" i="1"/>
  <c r="Z2121" i="1"/>
  <c r="AD2121" i="1" s="1"/>
  <c r="AE2121" i="1" s="1"/>
  <c r="AF2121" i="1" s="1"/>
  <c r="Y2121" i="1"/>
  <c r="X2121" i="1"/>
  <c r="U2121" i="1"/>
  <c r="S2121" i="1"/>
  <c r="R2121" i="1"/>
  <c r="Q2121" i="1"/>
  <c r="P2121" i="1"/>
  <c r="O2121" i="1"/>
  <c r="N2121" i="1"/>
  <c r="M2121" i="1"/>
  <c r="L2121" i="1"/>
  <c r="K2121" i="1"/>
  <c r="J2121" i="1"/>
  <c r="AJ2120" i="1"/>
  <c r="AI2120" i="1" s="1"/>
  <c r="AH2120" i="1"/>
  <c r="AG2120" i="1"/>
  <c r="AC2120" i="1"/>
  <c r="X2120" i="1"/>
  <c r="Y2120" i="1" s="1"/>
  <c r="U2120" i="1"/>
  <c r="S2120" i="1"/>
  <c r="R2120" i="1"/>
  <c r="Q2120" i="1"/>
  <c r="P2120" i="1"/>
  <c r="O2120" i="1"/>
  <c r="N2120" i="1"/>
  <c r="M2120" i="1"/>
  <c r="L2120" i="1"/>
  <c r="K2120" i="1"/>
  <c r="J2120" i="1"/>
  <c r="AJ2119" i="1"/>
  <c r="AI2119" i="1" s="1"/>
  <c r="AH2119" i="1" s="1"/>
  <c r="AG2119" i="1"/>
  <c r="AC2119" i="1"/>
  <c r="Z2119" i="1"/>
  <c r="AD2119" i="1" s="1"/>
  <c r="AE2119" i="1" s="1"/>
  <c r="AF2119" i="1" s="1"/>
  <c r="Y2119" i="1"/>
  <c r="X2119" i="1"/>
  <c r="U2119" i="1"/>
  <c r="S2119" i="1"/>
  <c r="R2119" i="1"/>
  <c r="Q2119" i="1"/>
  <c r="P2119" i="1"/>
  <c r="O2119" i="1"/>
  <c r="N2119" i="1"/>
  <c r="M2119" i="1"/>
  <c r="L2119" i="1"/>
  <c r="K2119" i="1"/>
  <c r="J2119" i="1"/>
  <c r="AJ2118" i="1"/>
  <c r="AI2118" i="1" s="1"/>
  <c r="AH2118" i="1"/>
  <c r="AG2118" i="1"/>
  <c r="AC2118" i="1"/>
  <c r="X2118" i="1"/>
  <c r="Y2118" i="1" s="1"/>
  <c r="U2118" i="1"/>
  <c r="S2118" i="1"/>
  <c r="R2118" i="1"/>
  <c r="Q2118" i="1"/>
  <c r="P2118" i="1"/>
  <c r="O2118" i="1"/>
  <c r="N2118" i="1"/>
  <c r="M2118" i="1"/>
  <c r="L2118" i="1"/>
  <c r="K2118" i="1"/>
  <c r="J2118" i="1"/>
  <c r="AJ2117" i="1"/>
  <c r="AI2117" i="1" s="1"/>
  <c r="AH2117" i="1" s="1"/>
  <c r="AG2117" i="1"/>
  <c r="AF2117" i="1"/>
  <c r="AC2117" i="1"/>
  <c r="Z2117" i="1"/>
  <c r="AD2117" i="1" s="1"/>
  <c r="AE2117" i="1" s="1"/>
  <c r="Y2117" i="1"/>
  <c r="X2117" i="1"/>
  <c r="U2117" i="1"/>
  <c r="S2117" i="1"/>
  <c r="R2117" i="1"/>
  <c r="Q2117" i="1"/>
  <c r="P2117" i="1"/>
  <c r="O2117" i="1"/>
  <c r="N2117" i="1"/>
  <c r="M2117" i="1"/>
  <c r="L2117" i="1"/>
  <c r="K2117" i="1"/>
  <c r="J2117" i="1"/>
  <c r="AJ2116" i="1"/>
  <c r="AI2116" i="1" s="1"/>
  <c r="Z2116" i="1" s="1"/>
  <c r="AG2116" i="1"/>
  <c r="AD2116" i="1"/>
  <c r="AC2116" i="1"/>
  <c r="X2116" i="1"/>
  <c r="Y2116" i="1" s="1"/>
  <c r="U2116" i="1"/>
  <c r="S2116" i="1"/>
  <c r="R2116" i="1"/>
  <c r="Q2116" i="1"/>
  <c r="P2116" i="1"/>
  <c r="O2116" i="1"/>
  <c r="N2116" i="1"/>
  <c r="M2116" i="1"/>
  <c r="L2116" i="1"/>
  <c r="K2116" i="1"/>
  <c r="J2116" i="1"/>
  <c r="AJ2115" i="1"/>
  <c r="AI2115" i="1" s="1"/>
  <c r="AH2115" i="1" s="1"/>
  <c r="AG2115" i="1"/>
  <c r="AF2115" i="1"/>
  <c r="AC2115" i="1"/>
  <c r="Z2115" i="1"/>
  <c r="AD2115" i="1" s="1"/>
  <c r="AE2115" i="1" s="1"/>
  <c r="Y2115" i="1"/>
  <c r="X2115" i="1"/>
  <c r="U2115" i="1"/>
  <c r="S2115" i="1"/>
  <c r="R2115" i="1"/>
  <c r="Q2115" i="1"/>
  <c r="P2115" i="1"/>
  <c r="O2115" i="1"/>
  <c r="N2115" i="1"/>
  <c r="M2115" i="1"/>
  <c r="L2115" i="1"/>
  <c r="K2115" i="1"/>
  <c r="J2115" i="1"/>
  <c r="AJ2114" i="1"/>
  <c r="AI2114" i="1" s="1"/>
  <c r="Z2114" i="1" s="1"/>
  <c r="AD2114" i="1" s="1"/>
  <c r="AG2114" i="1"/>
  <c r="AC2114" i="1"/>
  <c r="X2114" i="1"/>
  <c r="Y2114" i="1" s="1"/>
  <c r="U2114" i="1"/>
  <c r="S2114" i="1"/>
  <c r="R2114" i="1"/>
  <c r="Q2114" i="1"/>
  <c r="P2114" i="1"/>
  <c r="O2114" i="1"/>
  <c r="N2114" i="1"/>
  <c r="M2114" i="1"/>
  <c r="L2114" i="1"/>
  <c r="K2114" i="1"/>
  <c r="J2114" i="1"/>
  <c r="AJ2113" i="1"/>
  <c r="AI2113" i="1" s="1"/>
  <c r="AH2113" i="1" s="1"/>
  <c r="AG2113" i="1"/>
  <c r="AC2113" i="1"/>
  <c r="Z2113" i="1"/>
  <c r="AD2113" i="1" s="1"/>
  <c r="AE2113" i="1" s="1"/>
  <c r="AF2113" i="1" s="1"/>
  <c r="Y2113" i="1"/>
  <c r="X2113" i="1"/>
  <c r="U2113" i="1"/>
  <c r="S2113" i="1"/>
  <c r="R2113" i="1"/>
  <c r="Q2113" i="1"/>
  <c r="P2113" i="1"/>
  <c r="O2113" i="1"/>
  <c r="N2113" i="1"/>
  <c r="M2113" i="1"/>
  <c r="L2113" i="1"/>
  <c r="K2113" i="1"/>
  <c r="J2113" i="1"/>
  <c r="AJ2112" i="1"/>
  <c r="AI2112" i="1" s="1"/>
  <c r="AH2112" i="1"/>
  <c r="AG2112" i="1"/>
  <c r="AC2112" i="1"/>
  <c r="X2112" i="1"/>
  <c r="Y2112" i="1" s="1"/>
  <c r="U2112" i="1"/>
  <c r="S2112" i="1"/>
  <c r="R2112" i="1"/>
  <c r="Q2112" i="1"/>
  <c r="P2112" i="1"/>
  <c r="O2112" i="1"/>
  <c r="N2112" i="1"/>
  <c r="M2112" i="1"/>
  <c r="L2112" i="1"/>
  <c r="K2112" i="1"/>
  <c r="J2112" i="1"/>
  <c r="AJ2111" i="1"/>
  <c r="AI2111" i="1" s="1"/>
  <c r="AH2111" i="1" s="1"/>
  <c r="AG2111" i="1"/>
  <c r="AC2111" i="1"/>
  <c r="Z2111" i="1"/>
  <c r="AD2111" i="1" s="1"/>
  <c r="AE2111" i="1" s="1"/>
  <c r="AF2111" i="1" s="1"/>
  <c r="Y2111" i="1"/>
  <c r="X2111" i="1"/>
  <c r="U2111" i="1"/>
  <c r="S2111" i="1"/>
  <c r="R2111" i="1"/>
  <c r="Q2111" i="1"/>
  <c r="P2111" i="1"/>
  <c r="O2111" i="1"/>
  <c r="N2111" i="1"/>
  <c r="M2111" i="1"/>
  <c r="L2111" i="1"/>
  <c r="K2111" i="1"/>
  <c r="J2111" i="1"/>
  <c r="AJ2110" i="1"/>
  <c r="AI2110" i="1" s="1"/>
  <c r="AH2110" i="1"/>
  <c r="AG2110" i="1"/>
  <c r="AC2110" i="1"/>
  <c r="X2110" i="1"/>
  <c r="Y2110" i="1" s="1"/>
  <c r="W2110" i="1"/>
  <c r="U2110" i="1"/>
  <c r="S2110" i="1"/>
  <c r="R2110" i="1"/>
  <c r="Q2110" i="1"/>
  <c r="P2110" i="1"/>
  <c r="O2110" i="1"/>
  <c r="N2110" i="1"/>
  <c r="M2110" i="1"/>
  <c r="L2110" i="1"/>
  <c r="K2110" i="1"/>
  <c r="J2110" i="1"/>
  <c r="AJ2109" i="1"/>
  <c r="AI2109" i="1" s="1"/>
  <c r="Z2109" i="1" s="1"/>
  <c r="AD2109" i="1" s="1"/>
  <c r="AG2109" i="1"/>
  <c r="AC2109" i="1"/>
  <c r="Y2109" i="1"/>
  <c r="X2109" i="1"/>
  <c r="W2109" i="1"/>
  <c r="U2109" i="1"/>
  <c r="S2109" i="1"/>
  <c r="R2109" i="1"/>
  <c r="Q2109" i="1"/>
  <c r="P2109" i="1"/>
  <c r="O2109" i="1"/>
  <c r="N2109" i="1"/>
  <c r="M2109" i="1"/>
  <c r="L2109" i="1"/>
  <c r="K2109" i="1"/>
  <c r="J2109" i="1"/>
  <c r="AJ2108" i="1"/>
  <c r="AI2108" i="1" s="1"/>
  <c r="AH2108" i="1" s="1"/>
  <c r="AG2108" i="1"/>
  <c r="AC2108" i="1"/>
  <c r="Z2108" i="1"/>
  <c r="AD2108" i="1" s="1"/>
  <c r="AE2108" i="1" s="1"/>
  <c r="AF2108" i="1" s="1"/>
  <c r="Y2108" i="1"/>
  <c r="X2108" i="1"/>
  <c r="U2108" i="1"/>
  <c r="S2108" i="1"/>
  <c r="R2108" i="1"/>
  <c r="Q2108" i="1"/>
  <c r="P2108" i="1"/>
  <c r="O2108" i="1"/>
  <c r="N2108" i="1"/>
  <c r="M2108" i="1"/>
  <c r="L2108" i="1"/>
  <c r="K2108" i="1"/>
  <c r="J2108" i="1"/>
  <c r="AJ2107" i="1"/>
  <c r="AI2107" i="1" s="1"/>
  <c r="AH2107" i="1"/>
  <c r="AG2107" i="1"/>
  <c r="AC2107" i="1"/>
  <c r="X2107" i="1"/>
  <c r="Y2107" i="1" s="1"/>
  <c r="W2107" i="1"/>
  <c r="U2107" i="1"/>
  <c r="S2107" i="1"/>
  <c r="R2107" i="1"/>
  <c r="Q2107" i="1"/>
  <c r="P2107" i="1"/>
  <c r="O2107" i="1"/>
  <c r="N2107" i="1"/>
  <c r="M2107" i="1"/>
  <c r="L2107" i="1"/>
  <c r="K2107" i="1"/>
  <c r="J2107" i="1"/>
  <c r="AJ2106" i="1"/>
  <c r="AI2106" i="1" s="1"/>
  <c r="Z2106" i="1" s="1"/>
  <c r="AD2106" i="1" s="1"/>
  <c r="AG2106" i="1"/>
  <c r="AC2106" i="1"/>
  <c r="Y2106" i="1"/>
  <c r="X2106" i="1"/>
  <c r="W2106" i="1"/>
  <c r="U2106" i="1"/>
  <c r="S2106" i="1"/>
  <c r="R2106" i="1"/>
  <c r="Q2106" i="1"/>
  <c r="P2106" i="1"/>
  <c r="O2106" i="1"/>
  <c r="N2106" i="1"/>
  <c r="M2106" i="1"/>
  <c r="L2106" i="1"/>
  <c r="K2106" i="1"/>
  <c r="J2106" i="1"/>
  <c r="AJ2105" i="1"/>
  <c r="AI2105" i="1" s="1"/>
  <c r="AH2105" i="1" s="1"/>
  <c r="AG2105" i="1"/>
  <c r="AF2105" i="1"/>
  <c r="AC2105" i="1"/>
  <c r="Z2105" i="1"/>
  <c r="AD2105" i="1" s="1"/>
  <c r="AE2105" i="1" s="1"/>
  <c r="Y2105" i="1"/>
  <c r="X2105" i="1"/>
  <c r="W2105" i="1"/>
  <c r="U2105" i="1"/>
  <c r="S2105" i="1"/>
  <c r="R2105" i="1"/>
  <c r="Q2105" i="1"/>
  <c r="P2105" i="1"/>
  <c r="O2105" i="1"/>
  <c r="N2105" i="1"/>
  <c r="M2105" i="1"/>
  <c r="L2105" i="1"/>
  <c r="K2105" i="1"/>
  <c r="J2105" i="1"/>
  <c r="AJ2104" i="1"/>
  <c r="AI2104" i="1"/>
  <c r="AG2104" i="1"/>
  <c r="AC2104" i="1"/>
  <c r="Y2104" i="1"/>
  <c r="X2104" i="1"/>
  <c r="W2104" i="1"/>
  <c r="U2104" i="1"/>
  <c r="S2104" i="1"/>
  <c r="R2104" i="1"/>
  <c r="Q2104" i="1"/>
  <c r="P2104" i="1"/>
  <c r="O2104" i="1"/>
  <c r="N2104" i="1"/>
  <c r="M2104" i="1"/>
  <c r="L2104" i="1"/>
  <c r="K2104" i="1"/>
  <c r="J2104" i="1"/>
  <c r="AJ2103" i="1"/>
  <c r="AI2103" i="1" s="1"/>
  <c r="Z2103" i="1" s="1"/>
  <c r="AD2103" i="1" s="1"/>
  <c r="AG2103" i="1"/>
  <c r="AC2103" i="1"/>
  <c r="X2103" i="1"/>
  <c r="Y2103" i="1" s="1"/>
  <c r="U2103" i="1"/>
  <c r="S2103" i="1"/>
  <c r="R2103" i="1"/>
  <c r="Q2103" i="1"/>
  <c r="P2103" i="1"/>
  <c r="O2103" i="1"/>
  <c r="N2103" i="1"/>
  <c r="M2103" i="1"/>
  <c r="L2103" i="1"/>
  <c r="K2103" i="1"/>
  <c r="J2103" i="1"/>
  <c r="AJ2102" i="1"/>
  <c r="AI2102" i="1" s="1"/>
  <c r="AH2102" i="1" s="1"/>
  <c r="AG2102" i="1"/>
  <c r="AC2102" i="1"/>
  <c r="Z2102" i="1"/>
  <c r="AD2102" i="1" s="1"/>
  <c r="AE2102" i="1" s="1"/>
  <c r="AF2102" i="1" s="1"/>
  <c r="Y2102" i="1"/>
  <c r="X2102" i="1"/>
  <c r="U2102" i="1"/>
  <c r="S2102" i="1"/>
  <c r="R2102" i="1"/>
  <c r="Q2102" i="1"/>
  <c r="P2102" i="1"/>
  <c r="O2102" i="1"/>
  <c r="N2102" i="1"/>
  <c r="M2102" i="1"/>
  <c r="L2102" i="1"/>
  <c r="K2102" i="1"/>
  <c r="J2102" i="1"/>
  <c r="AJ2101" i="1"/>
  <c r="AI2101" i="1" s="1"/>
  <c r="AH2101" i="1"/>
  <c r="AG2101" i="1"/>
  <c r="AC2101" i="1"/>
  <c r="X2101" i="1"/>
  <c r="Y2101" i="1" s="1"/>
  <c r="U2101" i="1"/>
  <c r="S2101" i="1"/>
  <c r="R2101" i="1"/>
  <c r="Q2101" i="1"/>
  <c r="P2101" i="1"/>
  <c r="O2101" i="1"/>
  <c r="N2101" i="1"/>
  <c r="M2101" i="1"/>
  <c r="L2101" i="1"/>
  <c r="K2101" i="1"/>
  <c r="J2101" i="1"/>
  <c r="AJ2100" i="1"/>
  <c r="AI2100" i="1" s="1"/>
  <c r="AH2100" i="1" s="1"/>
  <c r="AG2100" i="1"/>
  <c r="AC2100" i="1"/>
  <c r="Z2100" i="1"/>
  <c r="AD2100" i="1" s="1"/>
  <c r="AE2100" i="1" s="1"/>
  <c r="AF2100" i="1" s="1"/>
  <c r="Y2100" i="1"/>
  <c r="X2100" i="1"/>
  <c r="U2100" i="1"/>
  <c r="S2100" i="1"/>
  <c r="R2100" i="1"/>
  <c r="Q2100" i="1"/>
  <c r="P2100" i="1"/>
  <c r="O2100" i="1"/>
  <c r="N2100" i="1"/>
  <c r="M2100" i="1"/>
  <c r="L2100" i="1"/>
  <c r="K2100" i="1"/>
  <c r="J2100" i="1"/>
  <c r="AJ2099" i="1"/>
  <c r="AI2099" i="1" s="1"/>
  <c r="AH2099" i="1" s="1"/>
  <c r="AG2099" i="1"/>
  <c r="AC2099" i="1"/>
  <c r="X2099" i="1"/>
  <c r="Y2099" i="1" s="1"/>
  <c r="AJ2098" i="1"/>
  <c r="AI2098" i="1" s="1"/>
  <c r="Z2098" i="1" s="1"/>
  <c r="AD2098" i="1" s="1"/>
  <c r="AG2098" i="1"/>
  <c r="AC2098" i="1"/>
  <c r="Y2098" i="1"/>
  <c r="X2098" i="1"/>
  <c r="W2098" i="1"/>
  <c r="U2098" i="1"/>
  <c r="S2098" i="1"/>
  <c r="R2098" i="1"/>
  <c r="Q2098" i="1"/>
  <c r="P2098" i="1"/>
  <c r="O2098" i="1"/>
  <c r="N2098" i="1"/>
  <c r="M2098" i="1"/>
  <c r="L2098" i="1"/>
  <c r="K2098" i="1"/>
  <c r="J2098" i="1"/>
  <c r="AJ2097" i="1"/>
  <c r="AI2097" i="1" s="1"/>
  <c r="AH2097" i="1" s="1"/>
  <c r="AG2097" i="1"/>
  <c r="AC2097" i="1"/>
  <c r="Z2097" i="1"/>
  <c r="AD2097" i="1" s="1"/>
  <c r="AE2097" i="1" s="1"/>
  <c r="AF2097" i="1" s="1"/>
  <c r="Y2097" i="1"/>
  <c r="X2097" i="1"/>
  <c r="AJ2096" i="1"/>
  <c r="AI2096" i="1"/>
  <c r="AG2096" i="1"/>
  <c r="AC2096" i="1"/>
  <c r="Y2096" i="1"/>
  <c r="X2096" i="1"/>
  <c r="AJ2095" i="1"/>
  <c r="AI2095" i="1" s="1"/>
  <c r="AH2095" i="1"/>
  <c r="AG2095" i="1"/>
  <c r="AC2095" i="1"/>
  <c r="X2095" i="1"/>
  <c r="Y2095" i="1" s="1"/>
  <c r="AJ2094" i="1"/>
  <c r="AI2094" i="1" s="1"/>
  <c r="Z2094" i="1" s="1"/>
  <c r="AD2094" i="1" s="1"/>
  <c r="AG2094" i="1"/>
  <c r="AC2094" i="1"/>
  <c r="Y2094" i="1"/>
  <c r="X2094" i="1"/>
  <c r="U2094" i="1"/>
  <c r="S2094" i="1"/>
  <c r="R2094" i="1"/>
  <c r="Q2094" i="1"/>
  <c r="P2094" i="1"/>
  <c r="O2094" i="1"/>
  <c r="N2094" i="1"/>
  <c r="M2094" i="1"/>
  <c r="L2094" i="1"/>
  <c r="K2094" i="1"/>
  <c r="J2094" i="1"/>
  <c r="AJ2093" i="1"/>
  <c r="AI2093" i="1"/>
  <c r="AG2093" i="1"/>
  <c r="AC2093" i="1"/>
  <c r="Y2093" i="1"/>
  <c r="X2093" i="1"/>
  <c r="U2093" i="1"/>
  <c r="S2093" i="1"/>
  <c r="R2093" i="1"/>
  <c r="Q2093" i="1"/>
  <c r="P2093" i="1"/>
  <c r="O2093" i="1"/>
  <c r="N2093" i="1"/>
  <c r="M2093" i="1"/>
  <c r="L2093" i="1"/>
  <c r="K2093" i="1"/>
  <c r="J2093" i="1"/>
  <c r="AJ2092" i="1"/>
  <c r="AI2092" i="1" s="1"/>
  <c r="Z2092" i="1" s="1"/>
  <c r="AD2092" i="1" s="1"/>
  <c r="AG2092" i="1"/>
  <c r="AH2092" i="1" s="1"/>
  <c r="AC2092" i="1"/>
  <c r="AE2092" i="1" s="1"/>
  <c r="AF2092" i="1" s="1"/>
  <c r="Y2092" i="1"/>
  <c r="X2092" i="1"/>
  <c r="U2092" i="1"/>
  <c r="S2092" i="1"/>
  <c r="R2092" i="1"/>
  <c r="Q2092" i="1"/>
  <c r="P2092" i="1"/>
  <c r="O2092" i="1"/>
  <c r="N2092" i="1"/>
  <c r="M2092" i="1"/>
  <c r="L2092" i="1"/>
  <c r="K2092" i="1"/>
  <c r="J2092" i="1"/>
  <c r="AJ2091" i="1"/>
  <c r="AI2091" i="1"/>
  <c r="AG2091" i="1"/>
  <c r="AC2091" i="1"/>
  <c r="Y2091" i="1"/>
  <c r="X2091" i="1"/>
  <c r="U2091" i="1"/>
  <c r="S2091" i="1"/>
  <c r="R2091" i="1"/>
  <c r="Q2091" i="1"/>
  <c r="P2091" i="1"/>
  <c r="O2091" i="1"/>
  <c r="N2091" i="1"/>
  <c r="M2091" i="1"/>
  <c r="L2091" i="1"/>
  <c r="K2091" i="1"/>
  <c r="J2091" i="1"/>
  <c r="AJ2090" i="1"/>
  <c r="AI2090" i="1" s="1"/>
  <c r="Z2090" i="1" s="1"/>
  <c r="AD2090" i="1" s="1"/>
  <c r="AG2090" i="1"/>
  <c r="AC2090" i="1"/>
  <c r="Y2090" i="1"/>
  <c r="X2090" i="1"/>
  <c r="U2090" i="1"/>
  <c r="S2090" i="1"/>
  <c r="R2090" i="1"/>
  <c r="Q2090" i="1"/>
  <c r="P2090" i="1"/>
  <c r="O2090" i="1"/>
  <c r="N2090" i="1"/>
  <c r="M2090" i="1"/>
  <c r="L2090" i="1"/>
  <c r="K2090" i="1"/>
  <c r="J2090" i="1"/>
  <c r="AJ2089" i="1"/>
  <c r="AI2089" i="1"/>
  <c r="AG2089" i="1"/>
  <c r="AC2089" i="1"/>
  <c r="Y2089" i="1"/>
  <c r="X2089" i="1"/>
  <c r="U2089" i="1"/>
  <c r="S2089" i="1"/>
  <c r="R2089" i="1"/>
  <c r="Q2089" i="1"/>
  <c r="P2089" i="1"/>
  <c r="O2089" i="1"/>
  <c r="N2089" i="1"/>
  <c r="M2089" i="1"/>
  <c r="L2089" i="1"/>
  <c r="K2089" i="1"/>
  <c r="J2089" i="1"/>
  <c r="AJ2088" i="1"/>
  <c r="AI2088" i="1" s="1"/>
  <c r="Z2088" i="1" s="1"/>
  <c r="AD2088" i="1" s="1"/>
  <c r="AG2088" i="1"/>
  <c r="AH2088" i="1" s="1"/>
  <c r="AC2088" i="1"/>
  <c r="AE2088" i="1" s="1"/>
  <c r="AF2088" i="1" s="1"/>
  <c r="Y2088" i="1"/>
  <c r="X2088" i="1"/>
  <c r="W2088" i="1"/>
  <c r="U2088" i="1"/>
  <c r="S2088" i="1"/>
  <c r="R2088" i="1"/>
  <c r="Q2088" i="1"/>
  <c r="P2088" i="1"/>
  <c r="O2088" i="1"/>
  <c r="N2088" i="1"/>
  <c r="M2088" i="1"/>
  <c r="L2088" i="1"/>
  <c r="K2088" i="1"/>
  <c r="J2088" i="1"/>
  <c r="AJ2087" i="1"/>
  <c r="AI2087" i="1" s="1"/>
  <c r="AH2087" i="1" s="1"/>
  <c r="AG2087" i="1"/>
  <c r="AC2087" i="1"/>
  <c r="Z2087" i="1"/>
  <c r="AD2087" i="1" s="1"/>
  <c r="AE2087" i="1" s="1"/>
  <c r="AF2087" i="1" s="1"/>
  <c r="Y2087" i="1"/>
  <c r="X2087" i="1"/>
  <c r="U2087" i="1"/>
  <c r="S2087" i="1"/>
  <c r="R2087" i="1"/>
  <c r="Q2087" i="1"/>
  <c r="P2087" i="1"/>
  <c r="O2087" i="1"/>
  <c r="N2087" i="1"/>
  <c r="M2087" i="1"/>
  <c r="L2087" i="1"/>
  <c r="K2087" i="1"/>
  <c r="J2087" i="1"/>
  <c r="AJ2086" i="1"/>
  <c r="AI2086" i="1" s="1"/>
  <c r="Z2086" i="1" s="1"/>
  <c r="AG2086" i="1"/>
  <c r="AD2086" i="1"/>
  <c r="AC2086" i="1"/>
  <c r="X2086" i="1"/>
  <c r="Y2086" i="1" s="1"/>
  <c r="U2086" i="1"/>
  <c r="S2086" i="1"/>
  <c r="R2086" i="1"/>
  <c r="Q2086" i="1"/>
  <c r="P2086" i="1"/>
  <c r="O2086" i="1"/>
  <c r="N2086" i="1"/>
  <c r="M2086" i="1"/>
  <c r="L2086" i="1"/>
  <c r="K2086" i="1"/>
  <c r="J2086" i="1"/>
  <c r="AJ2085" i="1"/>
  <c r="AI2085" i="1" s="1"/>
  <c r="AH2085" i="1" s="1"/>
  <c r="AG2085" i="1"/>
  <c r="AF2085" i="1"/>
  <c r="AC2085" i="1"/>
  <c r="Z2085" i="1"/>
  <c r="AD2085" i="1" s="1"/>
  <c r="AE2085" i="1" s="1"/>
  <c r="Y2085" i="1"/>
  <c r="X2085" i="1"/>
  <c r="V2085" i="1"/>
  <c r="U2085" i="1"/>
  <c r="S2085" i="1"/>
  <c r="R2085" i="1"/>
  <c r="Q2085" i="1"/>
  <c r="P2085" i="1"/>
  <c r="O2085" i="1"/>
  <c r="N2085" i="1"/>
  <c r="M2085" i="1"/>
  <c r="L2085" i="1"/>
  <c r="K2085" i="1"/>
  <c r="J2085" i="1"/>
  <c r="AJ2084" i="1"/>
  <c r="AI2084" i="1"/>
  <c r="AG2084" i="1"/>
  <c r="AC2084" i="1"/>
  <c r="Y2084" i="1"/>
  <c r="X2084" i="1"/>
  <c r="U2084" i="1"/>
  <c r="S2084" i="1"/>
  <c r="R2084" i="1"/>
  <c r="Q2084" i="1"/>
  <c r="P2084" i="1"/>
  <c r="O2084" i="1"/>
  <c r="N2084" i="1"/>
  <c r="M2084" i="1"/>
  <c r="L2084" i="1"/>
  <c r="K2084" i="1"/>
  <c r="J2084" i="1"/>
  <c r="AJ2083" i="1"/>
  <c r="AI2083" i="1" s="1"/>
  <c r="Z2083" i="1" s="1"/>
  <c r="AD2083" i="1" s="1"/>
  <c r="AG2083" i="1"/>
  <c r="AC2083" i="1"/>
  <c r="Y2083" i="1"/>
  <c r="X2083" i="1"/>
  <c r="W2083" i="1"/>
  <c r="U2083" i="1"/>
  <c r="S2083" i="1"/>
  <c r="R2083" i="1"/>
  <c r="Q2083" i="1"/>
  <c r="P2083" i="1"/>
  <c r="O2083" i="1"/>
  <c r="N2083" i="1"/>
  <c r="M2083" i="1"/>
  <c r="L2083" i="1"/>
  <c r="K2083" i="1"/>
  <c r="J2083" i="1"/>
  <c r="AJ2082" i="1"/>
  <c r="AI2082" i="1" s="1"/>
  <c r="AH2082" i="1" s="1"/>
  <c r="AG2082" i="1"/>
  <c r="AC2082" i="1"/>
  <c r="Z2082" i="1"/>
  <c r="AD2082" i="1" s="1"/>
  <c r="AE2082" i="1" s="1"/>
  <c r="AF2082" i="1" s="1"/>
  <c r="Y2082" i="1"/>
  <c r="X2082" i="1"/>
  <c r="U2082" i="1"/>
  <c r="S2082" i="1"/>
  <c r="R2082" i="1"/>
  <c r="Q2082" i="1"/>
  <c r="P2082" i="1"/>
  <c r="O2082" i="1"/>
  <c r="N2082" i="1"/>
  <c r="M2082" i="1"/>
  <c r="L2082" i="1"/>
  <c r="K2082" i="1"/>
  <c r="J2082" i="1"/>
  <c r="AJ2081" i="1"/>
  <c r="AI2081" i="1" s="1"/>
  <c r="AH2081" i="1"/>
  <c r="AG2081" i="1"/>
  <c r="AC2081" i="1"/>
  <c r="X2081" i="1"/>
  <c r="Y2081" i="1" s="1"/>
  <c r="U2081" i="1"/>
  <c r="S2081" i="1"/>
  <c r="R2081" i="1"/>
  <c r="Q2081" i="1"/>
  <c r="P2081" i="1"/>
  <c r="O2081" i="1"/>
  <c r="N2081" i="1"/>
  <c r="M2081" i="1"/>
  <c r="L2081" i="1"/>
  <c r="K2081" i="1"/>
  <c r="J2081" i="1"/>
  <c r="AJ2080" i="1"/>
  <c r="AI2080" i="1" s="1"/>
  <c r="AH2080" i="1" s="1"/>
  <c r="AG2080" i="1"/>
  <c r="AC2080" i="1"/>
  <c r="Z2080" i="1"/>
  <c r="AD2080" i="1" s="1"/>
  <c r="AE2080" i="1" s="1"/>
  <c r="AF2080" i="1" s="1"/>
  <c r="Y2080" i="1"/>
  <c r="X2080" i="1"/>
  <c r="U2080" i="1"/>
  <c r="S2080" i="1"/>
  <c r="R2080" i="1"/>
  <c r="Q2080" i="1"/>
  <c r="P2080" i="1"/>
  <c r="O2080" i="1"/>
  <c r="N2080" i="1"/>
  <c r="M2080" i="1"/>
  <c r="L2080" i="1"/>
  <c r="K2080" i="1"/>
  <c r="J2080" i="1"/>
  <c r="AJ2079" i="1"/>
  <c r="AI2079" i="1" s="1"/>
  <c r="AH2079" i="1"/>
  <c r="AG2079" i="1"/>
  <c r="AC2079" i="1"/>
  <c r="X2079" i="1"/>
  <c r="Y2079" i="1" s="1"/>
  <c r="W2079" i="1"/>
  <c r="U2079" i="1"/>
  <c r="S2079" i="1"/>
  <c r="R2079" i="1"/>
  <c r="Q2079" i="1"/>
  <c r="P2079" i="1"/>
  <c r="O2079" i="1"/>
  <c r="N2079" i="1"/>
  <c r="M2079" i="1"/>
  <c r="L2079" i="1"/>
  <c r="K2079" i="1"/>
  <c r="J2079" i="1"/>
  <c r="AJ2078" i="1"/>
  <c r="AI2078" i="1" s="1"/>
  <c r="Z2078" i="1" s="1"/>
  <c r="AD2078" i="1" s="1"/>
  <c r="AG2078" i="1"/>
  <c r="AC2078" i="1"/>
  <c r="Y2078" i="1"/>
  <c r="X2078" i="1"/>
  <c r="W2078" i="1"/>
  <c r="U2078" i="1"/>
  <c r="S2078" i="1"/>
  <c r="R2078" i="1"/>
  <c r="Q2078" i="1"/>
  <c r="P2078" i="1"/>
  <c r="O2078" i="1"/>
  <c r="N2078" i="1"/>
  <c r="M2078" i="1"/>
  <c r="L2078" i="1"/>
  <c r="K2078" i="1"/>
  <c r="J2078" i="1"/>
  <c r="AJ2077" i="1"/>
  <c r="AI2077" i="1" s="1"/>
  <c r="AH2077" i="1" s="1"/>
  <c r="AG2077" i="1"/>
  <c r="AC2077" i="1"/>
  <c r="Z2077" i="1"/>
  <c r="AD2077" i="1" s="1"/>
  <c r="AE2077" i="1" s="1"/>
  <c r="AF2077" i="1" s="1"/>
  <c r="Y2077" i="1"/>
  <c r="X2077" i="1"/>
  <c r="W2077" i="1"/>
  <c r="U2077" i="1"/>
  <c r="S2077" i="1"/>
  <c r="R2077" i="1"/>
  <c r="Q2077" i="1"/>
  <c r="P2077" i="1"/>
  <c r="O2077" i="1"/>
  <c r="N2077" i="1"/>
  <c r="M2077" i="1"/>
  <c r="L2077" i="1"/>
  <c r="K2077" i="1"/>
  <c r="J2077" i="1"/>
  <c r="AJ2076" i="1"/>
  <c r="AI2076" i="1"/>
  <c r="AG2076" i="1"/>
  <c r="AC2076" i="1"/>
  <c r="Y2076" i="1"/>
  <c r="X2076" i="1"/>
  <c r="U2076" i="1"/>
  <c r="S2076" i="1"/>
  <c r="R2076" i="1"/>
  <c r="Q2076" i="1"/>
  <c r="P2076" i="1"/>
  <c r="O2076" i="1"/>
  <c r="N2076" i="1"/>
  <c r="M2076" i="1"/>
  <c r="L2076" i="1"/>
  <c r="K2076" i="1"/>
  <c r="J2076" i="1"/>
  <c r="AJ2075" i="1"/>
  <c r="AI2075" i="1" s="1"/>
  <c r="Z2075" i="1" s="1"/>
  <c r="AD2075" i="1" s="1"/>
  <c r="AG2075" i="1"/>
  <c r="AH2075" i="1" s="1"/>
  <c r="AC2075" i="1"/>
  <c r="AE2075" i="1" s="1"/>
  <c r="AF2075" i="1" s="1"/>
  <c r="Y2075" i="1"/>
  <c r="X2075" i="1"/>
  <c r="U2075" i="1"/>
  <c r="S2075" i="1"/>
  <c r="R2075" i="1"/>
  <c r="Q2075" i="1"/>
  <c r="P2075" i="1"/>
  <c r="O2075" i="1"/>
  <c r="N2075" i="1"/>
  <c r="M2075" i="1"/>
  <c r="L2075" i="1"/>
  <c r="K2075" i="1"/>
  <c r="J2075" i="1"/>
  <c r="AJ2074" i="1"/>
  <c r="AI2074" i="1"/>
  <c r="AG2074" i="1"/>
  <c r="AC2074" i="1"/>
  <c r="Y2074" i="1"/>
  <c r="X2074" i="1"/>
  <c r="W2074" i="1"/>
  <c r="U2074" i="1"/>
  <c r="S2074" i="1"/>
  <c r="R2074" i="1"/>
  <c r="Q2074" i="1"/>
  <c r="P2074" i="1"/>
  <c r="O2074" i="1"/>
  <c r="N2074" i="1"/>
  <c r="M2074" i="1"/>
  <c r="L2074" i="1"/>
  <c r="K2074" i="1"/>
  <c r="J2074" i="1"/>
  <c r="AJ2073" i="1"/>
  <c r="AI2073" i="1" s="1"/>
  <c r="Z2073" i="1" s="1"/>
  <c r="AG2073" i="1"/>
  <c r="AD2073" i="1"/>
  <c r="AC2073" i="1"/>
  <c r="X2073" i="1"/>
  <c r="Y2073" i="1" s="1"/>
  <c r="W2073" i="1"/>
  <c r="U2073" i="1"/>
  <c r="S2073" i="1"/>
  <c r="R2073" i="1"/>
  <c r="Q2073" i="1"/>
  <c r="P2073" i="1"/>
  <c r="O2073" i="1"/>
  <c r="N2073" i="1"/>
  <c r="M2073" i="1"/>
  <c r="L2073" i="1"/>
  <c r="K2073" i="1"/>
  <c r="J2073" i="1"/>
  <c r="AJ2072" i="1"/>
  <c r="AI2072" i="1" s="1"/>
  <c r="Z2072" i="1" s="1"/>
  <c r="AD2072" i="1" s="1"/>
  <c r="AG2072" i="1"/>
  <c r="AH2072" i="1" s="1"/>
  <c r="AC2072" i="1"/>
  <c r="AE2072" i="1" s="1"/>
  <c r="AF2072" i="1" s="1"/>
  <c r="Y2072" i="1"/>
  <c r="X2072" i="1"/>
  <c r="W2072" i="1"/>
  <c r="U2072" i="1"/>
  <c r="S2072" i="1"/>
  <c r="R2072" i="1"/>
  <c r="Q2072" i="1"/>
  <c r="P2072" i="1"/>
  <c r="O2072" i="1"/>
  <c r="N2072" i="1"/>
  <c r="M2072" i="1"/>
  <c r="L2072" i="1"/>
  <c r="K2072" i="1"/>
  <c r="J2072" i="1"/>
  <c r="AJ2071" i="1"/>
  <c r="AI2071" i="1" s="1"/>
  <c r="AH2071" i="1" s="1"/>
  <c r="AG2071" i="1"/>
  <c r="AC2071" i="1"/>
  <c r="Z2071" i="1"/>
  <c r="AD2071" i="1" s="1"/>
  <c r="AE2071" i="1" s="1"/>
  <c r="AF2071" i="1" s="1"/>
  <c r="Y2071" i="1"/>
  <c r="X2071" i="1"/>
  <c r="U2071" i="1"/>
  <c r="S2071" i="1"/>
  <c r="R2071" i="1"/>
  <c r="Q2071" i="1"/>
  <c r="P2071" i="1"/>
  <c r="O2071" i="1"/>
  <c r="N2071" i="1"/>
  <c r="M2071" i="1"/>
  <c r="L2071" i="1"/>
  <c r="K2071" i="1"/>
  <c r="J2071" i="1"/>
  <c r="AJ2070" i="1"/>
  <c r="AI2070" i="1" s="1"/>
  <c r="AH2070" i="1"/>
  <c r="AG2070" i="1"/>
  <c r="AC2070" i="1"/>
  <c r="X2070" i="1"/>
  <c r="Y2070" i="1" s="1"/>
  <c r="U2070" i="1"/>
  <c r="S2070" i="1"/>
  <c r="R2070" i="1"/>
  <c r="Q2070" i="1"/>
  <c r="P2070" i="1"/>
  <c r="O2070" i="1"/>
  <c r="N2070" i="1"/>
  <c r="M2070" i="1"/>
  <c r="L2070" i="1"/>
  <c r="K2070" i="1"/>
  <c r="J2070" i="1"/>
  <c r="AJ2069" i="1"/>
  <c r="AI2069" i="1" s="1"/>
  <c r="AH2069" i="1" s="1"/>
  <c r="AG2069" i="1"/>
  <c r="AF2069" i="1"/>
  <c r="AC2069" i="1"/>
  <c r="Z2069" i="1"/>
  <c r="AD2069" i="1" s="1"/>
  <c r="AE2069" i="1" s="1"/>
  <c r="Y2069" i="1"/>
  <c r="X2069" i="1"/>
  <c r="U2069" i="1"/>
  <c r="S2069" i="1"/>
  <c r="R2069" i="1"/>
  <c r="Q2069" i="1"/>
  <c r="P2069" i="1"/>
  <c r="O2069" i="1"/>
  <c r="N2069" i="1"/>
  <c r="M2069" i="1"/>
  <c r="L2069" i="1"/>
  <c r="K2069" i="1"/>
  <c r="J2069" i="1"/>
  <c r="AJ2068" i="1"/>
  <c r="AI2068" i="1" s="1"/>
  <c r="Z2068" i="1" s="1"/>
  <c r="AG2068" i="1"/>
  <c r="AD2068" i="1"/>
  <c r="AC2068" i="1"/>
  <c r="X2068" i="1"/>
  <c r="Y2068" i="1" s="1"/>
  <c r="W2068" i="1"/>
  <c r="U2068" i="1"/>
  <c r="S2068" i="1"/>
  <c r="R2068" i="1"/>
  <c r="Q2068" i="1"/>
  <c r="P2068" i="1"/>
  <c r="O2068" i="1"/>
  <c r="N2068" i="1"/>
  <c r="M2068" i="1"/>
  <c r="L2068" i="1"/>
  <c r="K2068" i="1"/>
  <c r="J2068" i="1"/>
  <c r="AJ2067" i="1"/>
  <c r="AI2067" i="1" s="1"/>
  <c r="Z2067" i="1" s="1"/>
  <c r="AD2067" i="1" s="1"/>
  <c r="AG2067" i="1"/>
  <c r="AH2067" i="1" s="1"/>
  <c r="AC2067" i="1"/>
  <c r="AE2067" i="1" s="1"/>
  <c r="AF2067" i="1" s="1"/>
  <c r="Y2067" i="1"/>
  <c r="X2067" i="1"/>
  <c r="W2067" i="1"/>
  <c r="U2067" i="1"/>
  <c r="S2067" i="1"/>
  <c r="R2067" i="1"/>
  <c r="Q2067" i="1"/>
  <c r="P2067" i="1"/>
  <c r="O2067" i="1"/>
  <c r="N2067" i="1"/>
  <c r="M2067" i="1"/>
  <c r="L2067" i="1"/>
  <c r="K2067" i="1"/>
  <c r="J2067" i="1"/>
  <c r="AJ2066" i="1"/>
  <c r="AI2066" i="1" s="1"/>
  <c r="AH2066" i="1" s="1"/>
  <c r="AG2066" i="1"/>
  <c r="AC2066" i="1"/>
  <c r="Z2066" i="1"/>
  <c r="AD2066" i="1" s="1"/>
  <c r="AE2066" i="1" s="1"/>
  <c r="AF2066" i="1" s="1"/>
  <c r="Y2066" i="1"/>
  <c r="X2066" i="1"/>
  <c r="V2066" i="1"/>
  <c r="U2066" i="1"/>
  <c r="S2066" i="1"/>
  <c r="R2066" i="1"/>
  <c r="Q2066" i="1"/>
  <c r="P2066" i="1"/>
  <c r="O2066" i="1"/>
  <c r="N2066" i="1"/>
  <c r="M2066" i="1"/>
  <c r="L2066" i="1"/>
  <c r="K2066" i="1"/>
  <c r="J2066" i="1"/>
  <c r="AJ2065" i="1"/>
  <c r="AI2065" i="1"/>
  <c r="AG2065" i="1"/>
  <c r="AC2065" i="1"/>
  <c r="Y2065" i="1"/>
  <c r="X2065" i="1"/>
  <c r="U2065" i="1"/>
  <c r="S2065" i="1"/>
  <c r="R2065" i="1"/>
  <c r="Q2065" i="1"/>
  <c r="P2065" i="1"/>
  <c r="O2065" i="1"/>
  <c r="N2065" i="1"/>
  <c r="M2065" i="1"/>
  <c r="L2065" i="1"/>
  <c r="K2065" i="1"/>
  <c r="J2065" i="1"/>
  <c r="AJ2064" i="1"/>
  <c r="AI2064" i="1" s="1"/>
  <c r="Z2064" i="1" s="1"/>
  <c r="AD2064" i="1" s="1"/>
  <c r="AG2064" i="1"/>
  <c r="AC2064" i="1"/>
  <c r="Y2064" i="1"/>
  <c r="X2064" i="1"/>
  <c r="U2064" i="1"/>
  <c r="S2064" i="1"/>
  <c r="R2064" i="1"/>
  <c r="Q2064" i="1"/>
  <c r="P2064" i="1"/>
  <c r="O2064" i="1"/>
  <c r="N2064" i="1"/>
  <c r="M2064" i="1"/>
  <c r="L2064" i="1"/>
  <c r="K2064" i="1"/>
  <c r="J2064" i="1"/>
  <c r="AJ2063" i="1"/>
  <c r="AI2063" i="1"/>
  <c r="AG2063" i="1"/>
  <c r="AC2063" i="1"/>
  <c r="Y2063" i="1"/>
  <c r="X2063" i="1"/>
  <c r="U2063" i="1"/>
  <c r="S2063" i="1"/>
  <c r="R2063" i="1"/>
  <c r="Q2063" i="1"/>
  <c r="P2063" i="1"/>
  <c r="O2063" i="1"/>
  <c r="N2063" i="1"/>
  <c r="M2063" i="1"/>
  <c r="L2063" i="1"/>
  <c r="K2063" i="1"/>
  <c r="J2063" i="1"/>
  <c r="AJ2062" i="1"/>
  <c r="AI2062" i="1" s="1"/>
  <c r="Z2062" i="1" s="1"/>
  <c r="AD2062" i="1" s="1"/>
  <c r="AG2062" i="1"/>
  <c r="AH2062" i="1" s="1"/>
  <c r="AC2062" i="1"/>
  <c r="AE2062" i="1" s="1"/>
  <c r="AF2062" i="1" s="1"/>
  <c r="Y2062" i="1"/>
  <c r="X2062" i="1"/>
  <c r="W2062" i="1"/>
  <c r="U2062" i="1"/>
  <c r="S2062" i="1"/>
  <c r="R2062" i="1"/>
  <c r="Q2062" i="1"/>
  <c r="P2062" i="1"/>
  <c r="O2062" i="1"/>
  <c r="N2062" i="1"/>
  <c r="M2062" i="1"/>
  <c r="L2062" i="1"/>
  <c r="K2062" i="1"/>
  <c r="J2062" i="1"/>
  <c r="AJ2061" i="1"/>
  <c r="AI2061" i="1" s="1"/>
  <c r="AH2061" i="1" s="1"/>
  <c r="AG2061" i="1"/>
  <c r="AC2061" i="1"/>
  <c r="Z2061" i="1"/>
  <c r="AD2061" i="1" s="1"/>
  <c r="AE2061" i="1" s="1"/>
  <c r="AF2061" i="1" s="1"/>
  <c r="Y2061" i="1"/>
  <c r="X2061" i="1"/>
  <c r="U2061" i="1"/>
  <c r="S2061" i="1"/>
  <c r="R2061" i="1"/>
  <c r="Q2061" i="1"/>
  <c r="P2061" i="1"/>
  <c r="O2061" i="1"/>
  <c r="N2061" i="1"/>
  <c r="M2061" i="1"/>
  <c r="L2061" i="1"/>
  <c r="K2061" i="1"/>
  <c r="J2061" i="1"/>
  <c r="AJ2060" i="1"/>
  <c r="AI2060" i="1" s="1"/>
  <c r="AH2060" i="1"/>
  <c r="AG2060" i="1"/>
  <c r="AC2060" i="1"/>
  <c r="X2060" i="1"/>
  <c r="Y2060" i="1" s="1"/>
  <c r="AJ2059" i="1"/>
  <c r="AI2059" i="1" s="1"/>
  <c r="Z2059" i="1" s="1"/>
  <c r="AD2059" i="1" s="1"/>
  <c r="AG2059" i="1"/>
  <c r="AC2059" i="1"/>
  <c r="Y2059" i="1"/>
  <c r="X2059" i="1"/>
  <c r="AJ2058" i="1"/>
  <c r="AI2058" i="1" s="1"/>
  <c r="AH2058" i="1" s="1"/>
  <c r="AG2058" i="1"/>
  <c r="AC2058" i="1"/>
  <c r="Z2058" i="1"/>
  <c r="AD2058" i="1" s="1"/>
  <c r="AE2058" i="1" s="1"/>
  <c r="AF2058" i="1" s="1"/>
  <c r="Y2058" i="1"/>
  <c r="X2058" i="1"/>
  <c r="W2058" i="1"/>
  <c r="U2058" i="1"/>
  <c r="S2058" i="1"/>
  <c r="R2058" i="1"/>
  <c r="Q2058" i="1"/>
  <c r="P2058" i="1"/>
  <c r="O2058" i="1"/>
  <c r="N2058" i="1"/>
  <c r="M2058" i="1"/>
  <c r="L2058" i="1"/>
  <c r="K2058" i="1"/>
  <c r="J2058" i="1"/>
  <c r="AJ2057" i="1"/>
  <c r="AI2057" i="1"/>
  <c r="AG2057" i="1"/>
  <c r="AC2057" i="1"/>
  <c r="Y2057" i="1"/>
  <c r="X2057" i="1"/>
  <c r="U2057" i="1"/>
  <c r="S2057" i="1"/>
  <c r="R2057" i="1"/>
  <c r="Q2057" i="1"/>
  <c r="P2057" i="1"/>
  <c r="O2057" i="1"/>
  <c r="N2057" i="1"/>
  <c r="M2057" i="1"/>
  <c r="L2057" i="1"/>
  <c r="K2057" i="1"/>
  <c r="J2057" i="1"/>
  <c r="AJ2056" i="1"/>
  <c r="AI2056" i="1" s="1"/>
  <c r="Z2056" i="1" s="1"/>
  <c r="AD2056" i="1" s="1"/>
  <c r="AG2056" i="1"/>
  <c r="AH2056" i="1" s="1"/>
  <c r="AC2056" i="1"/>
  <c r="AE2056" i="1" s="1"/>
  <c r="AF2056" i="1" s="1"/>
  <c r="Y2056" i="1"/>
  <c r="X2056" i="1"/>
  <c r="V2056" i="1"/>
  <c r="U2056" i="1"/>
  <c r="S2056" i="1"/>
  <c r="R2056" i="1"/>
  <c r="Q2056" i="1"/>
  <c r="P2056" i="1"/>
  <c r="O2056" i="1"/>
  <c r="N2056" i="1"/>
  <c r="M2056" i="1"/>
  <c r="L2056" i="1"/>
  <c r="K2056" i="1"/>
  <c r="J2056" i="1"/>
  <c r="AJ2055" i="1"/>
  <c r="AI2055" i="1" s="1"/>
  <c r="AH2055" i="1" s="1"/>
  <c r="AG2055" i="1"/>
  <c r="AF2055" i="1"/>
  <c r="AC2055" i="1"/>
  <c r="Z2055" i="1"/>
  <c r="AD2055" i="1" s="1"/>
  <c r="AE2055" i="1" s="1"/>
  <c r="Y2055" i="1"/>
  <c r="X2055" i="1"/>
  <c r="U2055" i="1"/>
  <c r="S2055" i="1"/>
  <c r="R2055" i="1"/>
  <c r="Q2055" i="1"/>
  <c r="P2055" i="1"/>
  <c r="O2055" i="1"/>
  <c r="N2055" i="1"/>
  <c r="M2055" i="1"/>
  <c r="L2055" i="1"/>
  <c r="K2055" i="1"/>
  <c r="J2055" i="1"/>
  <c r="AJ2054" i="1"/>
  <c r="AI2054" i="1" s="1"/>
  <c r="Z2054" i="1" s="1"/>
  <c r="AG2054" i="1"/>
  <c r="AD2054" i="1"/>
  <c r="AC2054" i="1"/>
  <c r="X2054" i="1"/>
  <c r="Y2054" i="1" s="1"/>
  <c r="U2054" i="1"/>
  <c r="S2054" i="1"/>
  <c r="R2054" i="1"/>
  <c r="Q2054" i="1"/>
  <c r="P2054" i="1"/>
  <c r="O2054" i="1"/>
  <c r="N2054" i="1"/>
  <c r="M2054" i="1"/>
  <c r="L2054" i="1"/>
  <c r="K2054" i="1"/>
  <c r="J2054" i="1"/>
  <c r="AJ2053" i="1"/>
  <c r="AI2053" i="1" s="1"/>
  <c r="AH2053" i="1" s="1"/>
  <c r="AG2053" i="1"/>
  <c r="AF2053" i="1"/>
  <c r="AC2053" i="1"/>
  <c r="Z2053" i="1"/>
  <c r="AD2053" i="1" s="1"/>
  <c r="AE2053" i="1" s="1"/>
  <c r="Y2053" i="1"/>
  <c r="X2053" i="1"/>
  <c r="U2053" i="1"/>
  <c r="S2053" i="1"/>
  <c r="R2053" i="1"/>
  <c r="Q2053" i="1"/>
  <c r="P2053" i="1"/>
  <c r="O2053" i="1"/>
  <c r="N2053" i="1"/>
  <c r="M2053" i="1"/>
  <c r="L2053" i="1"/>
  <c r="K2053" i="1"/>
  <c r="J2053" i="1"/>
  <c r="AJ2052" i="1"/>
  <c r="AI2052" i="1" s="1"/>
  <c r="Z2052" i="1" s="1"/>
  <c r="AD2052" i="1" s="1"/>
  <c r="AG2052" i="1"/>
  <c r="AC2052" i="1"/>
  <c r="X2052" i="1"/>
  <c r="Y2052" i="1" s="1"/>
  <c r="U2052" i="1"/>
  <c r="S2052" i="1"/>
  <c r="R2052" i="1"/>
  <c r="Q2052" i="1"/>
  <c r="P2052" i="1"/>
  <c r="O2052" i="1"/>
  <c r="N2052" i="1"/>
  <c r="M2052" i="1"/>
  <c r="L2052" i="1"/>
  <c r="K2052" i="1"/>
  <c r="J2052" i="1"/>
  <c r="AJ2051" i="1"/>
  <c r="AI2051" i="1" s="1"/>
  <c r="AH2051" i="1" s="1"/>
  <c r="AG2051" i="1"/>
  <c r="AC2051" i="1"/>
  <c r="Z2051" i="1"/>
  <c r="AD2051" i="1" s="1"/>
  <c r="AE2051" i="1" s="1"/>
  <c r="AF2051" i="1" s="1"/>
  <c r="Y2051" i="1"/>
  <c r="X2051" i="1"/>
  <c r="U2051" i="1"/>
  <c r="S2051" i="1"/>
  <c r="R2051" i="1"/>
  <c r="Q2051" i="1"/>
  <c r="P2051" i="1"/>
  <c r="O2051" i="1"/>
  <c r="N2051" i="1"/>
  <c r="M2051" i="1"/>
  <c r="L2051" i="1"/>
  <c r="K2051" i="1"/>
  <c r="J2051" i="1"/>
  <c r="AJ2050" i="1"/>
  <c r="AI2050" i="1" s="1"/>
  <c r="AH2050" i="1"/>
  <c r="AG2050" i="1"/>
  <c r="AC2050" i="1"/>
  <c r="X2050" i="1"/>
  <c r="Y2050" i="1" s="1"/>
  <c r="U2050" i="1"/>
  <c r="S2050" i="1"/>
  <c r="R2050" i="1"/>
  <c r="Q2050" i="1"/>
  <c r="P2050" i="1"/>
  <c r="O2050" i="1"/>
  <c r="N2050" i="1"/>
  <c r="M2050" i="1"/>
  <c r="L2050" i="1"/>
  <c r="K2050" i="1"/>
  <c r="J2050" i="1"/>
  <c r="AJ2049" i="1"/>
  <c r="AI2049" i="1" s="1"/>
  <c r="AH2049" i="1" s="1"/>
  <c r="AG2049" i="1"/>
  <c r="AC2049" i="1"/>
  <c r="Z2049" i="1"/>
  <c r="AD2049" i="1" s="1"/>
  <c r="AE2049" i="1" s="1"/>
  <c r="AF2049" i="1" s="1"/>
  <c r="Y2049" i="1"/>
  <c r="X2049" i="1"/>
  <c r="W2049" i="1"/>
  <c r="U2049" i="1"/>
  <c r="S2049" i="1"/>
  <c r="R2049" i="1"/>
  <c r="Q2049" i="1"/>
  <c r="P2049" i="1"/>
  <c r="O2049" i="1"/>
  <c r="N2049" i="1"/>
  <c r="M2049" i="1"/>
  <c r="L2049" i="1"/>
  <c r="K2049" i="1"/>
  <c r="J2049" i="1"/>
  <c r="AJ2048" i="1"/>
  <c r="AI2048" i="1"/>
  <c r="AG2048" i="1"/>
  <c r="AC2048" i="1"/>
  <c r="Y2048" i="1"/>
  <c r="X2048" i="1"/>
  <c r="W2048" i="1"/>
  <c r="U2048" i="1"/>
  <c r="S2048" i="1"/>
  <c r="R2048" i="1"/>
  <c r="Q2048" i="1"/>
  <c r="P2048" i="1"/>
  <c r="O2048" i="1"/>
  <c r="N2048" i="1"/>
  <c r="M2048" i="1"/>
  <c r="L2048" i="1"/>
  <c r="K2048" i="1"/>
  <c r="J2048" i="1"/>
  <c r="AJ2047" i="1"/>
  <c r="AI2047" i="1" s="1"/>
  <c r="AH2047" i="1"/>
  <c r="AG2047" i="1"/>
  <c r="AC2047" i="1"/>
  <c r="X2047" i="1"/>
  <c r="Y2047" i="1" s="1"/>
  <c r="U2047" i="1"/>
  <c r="S2047" i="1"/>
  <c r="R2047" i="1"/>
  <c r="Q2047" i="1"/>
  <c r="P2047" i="1"/>
  <c r="O2047" i="1"/>
  <c r="N2047" i="1"/>
  <c r="M2047" i="1"/>
  <c r="L2047" i="1"/>
  <c r="K2047" i="1"/>
  <c r="J2047" i="1"/>
  <c r="AJ2046" i="1"/>
  <c r="AI2046" i="1" s="1"/>
  <c r="AH2046" i="1" s="1"/>
  <c r="AG2046" i="1"/>
  <c r="AF2046" i="1"/>
  <c r="AC2046" i="1"/>
  <c r="Z2046" i="1"/>
  <c r="AD2046" i="1" s="1"/>
  <c r="AE2046" i="1" s="1"/>
  <c r="Y2046" i="1"/>
  <c r="X2046" i="1"/>
  <c r="U2046" i="1"/>
  <c r="S2046" i="1"/>
  <c r="R2046" i="1"/>
  <c r="Q2046" i="1"/>
  <c r="P2046" i="1"/>
  <c r="O2046" i="1"/>
  <c r="N2046" i="1"/>
  <c r="M2046" i="1"/>
  <c r="L2046" i="1"/>
  <c r="K2046" i="1"/>
  <c r="J2046" i="1"/>
  <c r="AJ2045" i="1"/>
  <c r="AI2045" i="1" s="1"/>
  <c r="Z2045" i="1" s="1"/>
  <c r="AG2045" i="1"/>
  <c r="AD2045" i="1"/>
  <c r="AC2045" i="1"/>
  <c r="X2045" i="1"/>
  <c r="Y2045" i="1" s="1"/>
  <c r="U2045" i="1"/>
  <c r="S2045" i="1"/>
  <c r="R2045" i="1"/>
  <c r="Q2045" i="1"/>
  <c r="P2045" i="1"/>
  <c r="O2045" i="1"/>
  <c r="N2045" i="1"/>
  <c r="M2045" i="1"/>
  <c r="L2045" i="1"/>
  <c r="K2045" i="1"/>
  <c r="J2045" i="1"/>
  <c r="AJ2044" i="1"/>
  <c r="AI2044" i="1" s="1"/>
  <c r="AH2044" i="1" s="1"/>
  <c r="AG2044" i="1"/>
  <c r="AF2044" i="1"/>
  <c r="AC2044" i="1"/>
  <c r="Z2044" i="1"/>
  <c r="AD2044" i="1" s="1"/>
  <c r="AE2044" i="1" s="1"/>
  <c r="Y2044" i="1"/>
  <c r="X2044" i="1"/>
  <c r="U2044" i="1"/>
  <c r="S2044" i="1"/>
  <c r="R2044" i="1"/>
  <c r="Q2044" i="1"/>
  <c r="P2044" i="1"/>
  <c r="O2044" i="1"/>
  <c r="N2044" i="1"/>
  <c r="M2044" i="1"/>
  <c r="L2044" i="1"/>
  <c r="K2044" i="1"/>
  <c r="J2044" i="1"/>
  <c r="AJ2043" i="1"/>
  <c r="AI2043" i="1" s="1"/>
  <c r="Z2043" i="1" s="1"/>
  <c r="AD2043" i="1" s="1"/>
  <c r="AG2043" i="1"/>
  <c r="AC2043" i="1"/>
  <c r="X2043" i="1"/>
  <c r="Y2043" i="1" s="1"/>
  <c r="U2043" i="1"/>
  <c r="S2043" i="1"/>
  <c r="R2043" i="1"/>
  <c r="Q2043" i="1"/>
  <c r="P2043" i="1"/>
  <c r="O2043" i="1"/>
  <c r="N2043" i="1"/>
  <c r="M2043" i="1"/>
  <c r="L2043" i="1"/>
  <c r="K2043" i="1"/>
  <c r="J2043" i="1"/>
  <c r="AJ2042" i="1"/>
  <c r="AI2042" i="1" s="1"/>
  <c r="AH2042" i="1" s="1"/>
  <c r="AG2042" i="1"/>
  <c r="AC2042" i="1"/>
  <c r="Z2042" i="1"/>
  <c r="AD2042" i="1" s="1"/>
  <c r="AE2042" i="1" s="1"/>
  <c r="AF2042" i="1" s="1"/>
  <c r="Y2042" i="1"/>
  <c r="X2042" i="1"/>
  <c r="U2042" i="1"/>
  <c r="S2042" i="1"/>
  <c r="R2042" i="1"/>
  <c r="Q2042" i="1"/>
  <c r="P2042" i="1"/>
  <c r="O2042" i="1"/>
  <c r="N2042" i="1"/>
  <c r="M2042" i="1"/>
  <c r="L2042" i="1"/>
  <c r="K2042" i="1"/>
  <c r="J2042" i="1"/>
  <c r="AJ2041" i="1"/>
  <c r="AI2041" i="1" s="1"/>
  <c r="AH2041" i="1"/>
  <c r="AG2041" i="1"/>
  <c r="AC2041" i="1"/>
  <c r="X2041" i="1"/>
  <c r="Y2041" i="1" s="1"/>
  <c r="U2041" i="1"/>
  <c r="S2041" i="1"/>
  <c r="R2041" i="1"/>
  <c r="Q2041" i="1"/>
  <c r="P2041" i="1"/>
  <c r="O2041" i="1"/>
  <c r="N2041" i="1"/>
  <c r="M2041" i="1"/>
  <c r="L2041" i="1"/>
  <c r="K2041" i="1"/>
  <c r="J2041" i="1"/>
  <c r="AJ2040" i="1"/>
  <c r="AI2040" i="1" s="1"/>
  <c r="AH2040" i="1" s="1"/>
  <c r="AG2040" i="1"/>
  <c r="AC2040" i="1"/>
  <c r="Z2040" i="1"/>
  <c r="AD2040" i="1" s="1"/>
  <c r="AE2040" i="1" s="1"/>
  <c r="AF2040" i="1" s="1"/>
  <c r="Y2040" i="1"/>
  <c r="X2040" i="1"/>
  <c r="U2040" i="1"/>
  <c r="S2040" i="1"/>
  <c r="R2040" i="1"/>
  <c r="Q2040" i="1"/>
  <c r="P2040" i="1"/>
  <c r="O2040" i="1"/>
  <c r="N2040" i="1"/>
  <c r="M2040" i="1"/>
  <c r="L2040" i="1"/>
  <c r="K2040" i="1"/>
  <c r="J2040" i="1"/>
  <c r="AJ2039" i="1"/>
  <c r="AI2039" i="1" s="1"/>
  <c r="AH2039" i="1"/>
  <c r="AG2039" i="1"/>
  <c r="AC2039" i="1"/>
  <c r="X2039" i="1"/>
  <c r="Y2039" i="1" s="1"/>
  <c r="U2039" i="1"/>
  <c r="S2039" i="1"/>
  <c r="R2039" i="1"/>
  <c r="Q2039" i="1"/>
  <c r="P2039" i="1"/>
  <c r="O2039" i="1"/>
  <c r="N2039" i="1"/>
  <c r="M2039" i="1"/>
  <c r="L2039" i="1"/>
  <c r="K2039" i="1"/>
  <c r="J2039" i="1"/>
  <c r="AJ2038" i="1"/>
  <c r="AI2038" i="1" s="1"/>
  <c r="AH2038" i="1" s="1"/>
  <c r="AG2038" i="1"/>
  <c r="AF2038" i="1"/>
  <c r="AC2038" i="1"/>
  <c r="Z2038" i="1"/>
  <c r="AD2038" i="1" s="1"/>
  <c r="AE2038" i="1" s="1"/>
  <c r="Y2038" i="1"/>
  <c r="X2038" i="1"/>
  <c r="U2038" i="1"/>
  <c r="S2038" i="1"/>
  <c r="R2038" i="1"/>
  <c r="Q2038" i="1"/>
  <c r="P2038" i="1"/>
  <c r="O2038" i="1"/>
  <c r="N2038" i="1"/>
  <c r="M2038" i="1"/>
  <c r="L2038" i="1"/>
  <c r="K2038" i="1"/>
  <c r="J2038" i="1"/>
  <c r="AJ2037" i="1"/>
  <c r="AI2037" i="1" s="1"/>
  <c r="Z2037" i="1" s="1"/>
  <c r="AG2037" i="1"/>
  <c r="AD2037" i="1"/>
  <c r="AC2037" i="1"/>
  <c r="X2037" i="1"/>
  <c r="Y2037" i="1" s="1"/>
  <c r="U2037" i="1"/>
  <c r="S2037" i="1"/>
  <c r="R2037" i="1"/>
  <c r="Q2037" i="1"/>
  <c r="P2037" i="1"/>
  <c r="O2037" i="1"/>
  <c r="N2037" i="1"/>
  <c r="M2037" i="1"/>
  <c r="L2037" i="1"/>
  <c r="K2037" i="1"/>
  <c r="J2037" i="1"/>
  <c r="AJ2036" i="1"/>
  <c r="AI2036" i="1" s="1"/>
  <c r="AH2036" i="1" s="1"/>
  <c r="AG2036" i="1"/>
  <c r="AF2036" i="1"/>
  <c r="AC2036" i="1"/>
  <c r="Z2036" i="1"/>
  <c r="AD2036" i="1" s="1"/>
  <c r="AE2036" i="1" s="1"/>
  <c r="Y2036" i="1"/>
  <c r="X2036" i="1"/>
  <c r="U2036" i="1"/>
  <c r="S2036" i="1"/>
  <c r="R2036" i="1"/>
  <c r="Q2036" i="1"/>
  <c r="P2036" i="1"/>
  <c r="O2036" i="1"/>
  <c r="N2036" i="1"/>
  <c r="M2036" i="1"/>
  <c r="L2036" i="1"/>
  <c r="K2036" i="1"/>
  <c r="J2036" i="1"/>
  <c r="AJ2035" i="1"/>
  <c r="AI2035" i="1" s="1"/>
  <c r="Z2035" i="1" s="1"/>
  <c r="AD2035" i="1" s="1"/>
  <c r="AG2035" i="1"/>
  <c r="AC2035" i="1"/>
  <c r="X2035" i="1"/>
  <c r="Y2035" i="1" s="1"/>
  <c r="W2035" i="1"/>
  <c r="U2035" i="1"/>
  <c r="S2035" i="1"/>
  <c r="R2035" i="1"/>
  <c r="Q2035" i="1"/>
  <c r="P2035" i="1"/>
  <c r="O2035" i="1"/>
  <c r="N2035" i="1"/>
  <c r="M2035" i="1"/>
  <c r="L2035" i="1"/>
  <c r="K2035" i="1"/>
  <c r="J2035" i="1"/>
  <c r="AJ2034" i="1"/>
  <c r="AI2034" i="1" s="1"/>
  <c r="Z2034" i="1" s="1"/>
  <c r="AD2034" i="1" s="1"/>
  <c r="AG2034" i="1"/>
  <c r="AH2034" i="1" s="1"/>
  <c r="AC2034" i="1"/>
  <c r="AE2034" i="1" s="1"/>
  <c r="AF2034" i="1" s="1"/>
  <c r="Y2034" i="1"/>
  <c r="X2034" i="1"/>
  <c r="V2034" i="1"/>
  <c r="U2034" i="1"/>
  <c r="S2034" i="1"/>
  <c r="R2034" i="1"/>
  <c r="Q2034" i="1"/>
  <c r="P2034" i="1"/>
  <c r="O2034" i="1"/>
  <c r="N2034" i="1"/>
  <c r="M2034" i="1"/>
  <c r="L2034" i="1"/>
  <c r="K2034" i="1"/>
  <c r="J2034" i="1"/>
  <c r="AJ2033" i="1"/>
  <c r="AI2033" i="1" s="1"/>
  <c r="AH2033" i="1" s="1"/>
  <c r="AG2033" i="1"/>
  <c r="AF2033" i="1"/>
  <c r="AC2033" i="1"/>
  <c r="Z2033" i="1"/>
  <c r="AD2033" i="1" s="1"/>
  <c r="AE2033" i="1" s="1"/>
  <c r="Y2033" i="1"/>
  <c r="X2033" i="1"/>
  <c r="V2033" i="1"/>
  <c r="U2033" i="1"/>
  <c r="S2033" i="1"/>
  <c r="R2033" i="1"/>
  <c r="Q2033" i="1"/>
  <c r="P2033" i="1"/>
  <c r="O2033" i="1"/>
  <c r="N2033" i="1"/>
  <c r="M2033" i="1"/>
  <c r="L2033" i="1"/>
  <c r="K2033" i="1"/>
  <c r="J2033" i="1"/>
  <c r="AJ2032" i="1"/>
  <c r="AI2032" i="1"/>
  <c r="AG2032" i="1"/>
  <c r="AC2032" i="1"/>
  <c r="Y2032" i="1"/>
  <c r="X2032" i="1"/>
  <c r="W2032" i="1"/>
  <c r="U2032" i="1"/>
  <c r="S2032" i="1"/>
  <c r="R2032" i="1"/>
  <c r="Q2032" i="1"/>
  <c r="P2032" i="1"/>
  <c r="O2032" i="1"/>
  <c r="N2032" i="1"/>
  <c r="M2032" i="1"/>
  <c r="L2032" i="1"/>
  <c r="K2032" i="1"/>
  <c r="J2032" i="1"/>
  <c r="AJ2031" i="1"/>
  <c r="AI2031" i="1" s="1"/>
  <c r="Z2031" i="1" s="1"/>
  <c r="AG2031" i="1"/>
  <c r="AD2031" i="1"/>
  <c r="AC2031" i="1"/>
  <c r="X2031" i="1"/>
  <c r="Y2031" i="1" s="1"/>
  <c r="U2031" i="1"/>
  <c r="S2031" i="1"/>
  <c r="R2031" i="1"/>
  <c r="Q2031" i="1"/>
  <c r="P2031" i="1"/>
  <c r="O2031" i="1"/>
  <c r="N2031" i="1"/>
  <c r="M2031" i="1"/>
  <c r="L2031" i="1"/>
  <c r="K2031" i="1"/>
  <c r="J2031" i="1"/>
  <c r="AJ2030" i="1"/>
  <c r="AI2030" i="1" s="1"/>
  <c r="AH2030" i="1" s="1"/>
  <c r="AG2030" i="1"/>
  <c r="AF2030" i="1"/>
  <c r="AC2030" i="1"/>
  <c r="Z2030" i="1"/>
  <c r="AD2030" i="1" s="1"/>
  <c r="AE2030" i="1" s="1"/>
  <c r="Y2030" i="1"/>
  <c r="X2030" i="1"/>
  <c r="W2030" i="1"/>
  <c r="U2030" i="1"/>
  <c r="S2030" i="1"/>
  <c r="R2030" i="1"/>
  <c r="Q2030" i="1"/>
  <c r="P2030" i="1"/>
  <c r="O2030" i="1"/>
  <c r="N2030" i="1"/>
  <c r="M2030" i="1"/>
  <c r="L2030" i="1"/>
  <c r="K2030" i="1"/>
  <c r="J2030" i="1"/>
  <c r="AJ2029" i="1"/>
  <c r="AI2029" i="1"/>
  <c r="AG2029" i="1"/>
  <c r="AC2029" i="1"/>
  <c r="Y2029" i="1"/>
  <c r="X2029" i="1"/>
  <c r="W2029" i="1"/>
  <c r="U2029" i="1"/>
  <c r="S2029" i="1"/>
  <c r="R2029" i="1"/>
  <c r="Q2029" i="1"/>
  <c r="P2029" i="1"/>
  <c r="O2029" i="1"/>
  <c r="N2029" i="1"/>
  <c r="M2029" i="1"/>
  <c r="L2029" i="1"/>
  <c r="K2029" i="1"/>
  <c r="J2029" i="1"/>
  <c r="AJ2028" i="1"/>
  <c r="AI2028" i="1" s="1"/>
  <c r="Z2028" i="1" s="1"/>
  <c r="AD2028" i="1" s="1"/>
  <c r="AG2028" i="1"/>
  <c r="AC2028" i="1"/>
  <c r="X2028" i="1"/>
  <c r="Y2028" i="1" s="1"/>
  <c r="U2028" i="1"/>
  <c r="S2028" i="1"/>
  <c r="R2028" i="1"/>
  <c r="Q2028" i="1"/>
  <c r="P2028" i="1"/>
  <c r="O2028" i="1"/>
  <c r="N2028" i="1"/>
  <c r="M2028" i="1"/>
  <c r="L2028" i="1"/>
  <c r="K2028" i="1"/>
  <c r="J2028" i="1"/>
  <c r="AJ2027" i="1"/>
  <c r="AI2027" i="1" s="1"/>
  <c r="AH2027" i="1" s="1"/>
  <c r="AG2027" i="1"/>
  <c r="AC2027" i="1"/>
  <c r="Z2027" i="1"/>
  <c r="AD2027" i="1" s="1"/>
  <c r="AE2027" i="1" s="1"/>
  <c r="AF2027" i="1" s="1"/>
  <c r="Y2027" i="1"/>
  <c r="X2027" i="1"/>
  <c r="V2027" i="1"/>
  <c r="U2027" i="1"/>
  <c r="S2027" i="1"/>
  <c r="R2027" i="1"/>
  <c r="Q2027" i="1"/>
  <c r="P2027" i="1"/>
  <c r="O2027" i="1"/>
  <c r="N2027" i="1"/>
  <c r="M2027" i="1"/>
  <c r="L2027" i="1"/>
  <c r="K2027" i="1"/>
  <c r="J2027" i="1"/>
  <c r="AJ2026" i="1"/>
  <c r="AI2026" i="1"/>
  <c r="AG2026" i="1"/>
  <c r="AC2026" i="1"/>
  <c r="Y2026" i="1"/>
  <c r="X2026" i="1"/>
  <c r="V2026" i="1"/>
  <c r="U2026" i="1"/>
  <c r="S2026" i="1"/>
  <c r="R2026" i="1"/>
  <c r="Q2026" i="1"/>
  <c r="P2026" i="1"/>
  <c r="O2026" i="1"/>
  <c r="N2026" i="1"/>
  <c r="M2026" i="1"/>
  <c r="L2026" i="1"/>
  <c r="K2026" i="1"/>
  <c r="J2026" i="1"/>
  <c r="AJ2025" i="1"/>
  <c r="AI2025" i="1" s="1"/>
  <c r="AH2025" i="1"/>
  <c r="AG2025" i="1"/>
  <c r="AC2025" i="1"/>
  <c r="X2025" i="1"/>
  <c r="Y2025" i="1" s="1"/>
  <c r="U2025" i="1"/>
  <c r="S2025" i="1"/>
  <c r="R2025" i="1"/>
  <c r="Q2025" i="1"/>
  <c r="P2025" i="1"/>
  <c r="O2025" i="1"/>
  <c r="N2025" i="1"/>
  <c r="M2025" i="1"/>
  <c r="L2025" i="1"/>
  <c r="K2025" i="1"/>
  <c r="J2025" i="1"/>
  <c r="AJ2024" i="1"/>
  <c r="AI2024" i="1" s="1"/>
  <c r="AH2024" i="1" s="1"/>
  <c r="AG2024" i="1"/>
  <c r="AC2024" i="1"/>
  <c r="Z2024" i="1"/>
  <c r="AD2024" i="1" s="1"/>
  <c r="AE2024" i="1" s="1"/>
  <c r="AF2024" i="1" s="1"/>
  <c r="Y2024" i="1"/>
  <c r="X2024" i="1"/>
  <c r="U2024" i="1"/>
  <c r="S2024" i="1"/>
  <c r="R2024" i="1"/>
  <c r="Q2024" i="1"/>
  <c r="P2024" i="1"/>
  <c r="O2024" i="1"/>
  <c r="N2024" i="1"/>
  <c r="M2024" i="1"/>
  <c r="L2024" i="1"/>
  <c r="K2024" i="1"/>
  <c r="J2024" i="1"/>
  <c r="AJ2023" i="1"/>
  <c r="AI2023" i="1" s="1"/>
  <c r="AH2023" i="1"/>
  <c r="AG2023" i="1"/>
  <c r="AC2023" i="1"/>
  <c r="X2023" i="1"/>
  <c r="Y2023" i="1" s="1"/>
  <c r="W2023" i="1"/>
  <c r="U2023" i="1"/>
  <c r="S2023" i="1"/>
  <c r="R2023" i="1"/>
  <c r="Q2023" i="1"/>
  <c r="P2023" i="1"/>
  <c r="O2023" i="1"/>
  <c r="N2023" i="1"/>
  <c r="M2023" i="1"/>
  <c r="L2023" i="1"/>
  <c r="K2023" i="1"/>
  <c r="J2023" i="1"/>
  <c r="AJ2022" i="1"/>
  <c r="AI2022" i="1" s="1"/>
  <c r="Z2022" i="1" s="1"/>
  <c r="AD2022" i="1" s="1"/>
  <c r="AG2022" i="1"/>
  <c r="AC2022" i="1"/>
  <c r="Y2022" i="1"/>
  <c r="X2022" i="1"/>
  <c r="V2022" i="1"/>
  <c r="U2022" i="1"/>
  <c r="S2022" i="1"/>
  <c r="R2022" i="1"/>
  <c r="Q2022" i="1"/>
  <c r="P2022" i="1"/>
  <c r="O2022" i="1"/>
  <c r="N2022" i="1"/>
  <c r="M2022" i="1"/>
  <c r="L2022" i="1"/>
  <c r="K2022" i="1"/>
  <c r="J2022" i="1"/>
  <c r="AJ2021" i="1"/>
  <c r="AI2021" i="1" s="1"/>
  <c r="AH2021" i="1" s="1"/>
  <c r="AG2021" i="1"/>
  <c r="AC2021" i="1"/>
  <c r="Z2021" i="1"/>
  <c r="AD2021" i="1" s="1"/>
  <c r="AE2021" i="1" s="1"/>
  <c r="AF2021" i="1" s="1"/>
  <c r="Y2021" i="1"/>
  <c r="X2021" i="1"/>
  <c r="V2021" i="1"/>
  <c r="U2021" i="1"/>
  <c r="S2021" i="1"/>
  <c r="R2021" i="1"/>
  <c r="Q2021" i="1"/>
  <c r="P2021" i="1"/>
  <c r="O2021" i="1"/>
  <c r="N2021" i="1"/>
  <c r="M2021" i="1"/>
  <c r="L2021" i="1"/>
  <c r="K2021" i="1"/>
  <c r="J2021" i="1"/>
  <c r="AJ2020" i="1"/>
  <c r="AI2020" i="1"/>
  <c r="AG2020" i="1"/>
  <c r="AC2020" i="1"/>
  <c r="Y2020" i="1"/>
  <c r="X2020" i="1"/>
  <c r="U2020" i="1"/>
  <c r="S2020" i="1"/>
  <c r="R2020" i="1"/>
  <c r="Q2020" i="1"/>
  <c r="P2020" i="1"/>
  <c r="O2020" i="1"/>
  <c r="N2020" i="1"/>
  <c r="M2020" i="1"/>
  <c r="L2020" i="1"/>
  <c r="K2020" i="1"/>
  <c r="J2020" i="1"/>
  <c r="AJ2019" i="1"/>
  <c r="AI2019" i="1" s="1"/>
  <c r="Z2019" i="1" s="1"/>
  <c r="AD2019" i="1" s="1"/>
  <c r="AG2019" i="1"/>
  <c r="AH2019" i="1" s="1"/>
  <c r="AC2019" i="1"/>
  <c r="AE2019" i="1" s="1"/>
  <c r="AF2019" i="1" s="1"/>
  <c r="Y2019" i="1"/>
  <c r="X2019" i="1"/>
  <c r="U2019" i="1"/>
  <c r="S2019" i="1"/>
  <c r="R2019" i="1"/>
  <c r="Q2019" i="1"/>
  <c r="P2019" i="1"/>
  <c r="O2019" i="1"/>
  <c r="N2019" i="1"/>
  <c r="M2019" i="1"/>
  <c r="L2019" i="1"/>
  <c r="K2019" i="1"/>
  <c r="J2019" i="1"/>
  <c r="AJ2018" i="1"/>
  <c r="AI2018" i="1"/>
  <c r="AG2018" i="1"/>
  <c r="AC2018" i="1"/>
  <c r="Y2018" i="1"/>
  <c r="X2018" i="1"/>
  <c r="U2018" i="1"/>
  <c r="S2018" i="1"/>
  <c r="R2018" i="1"/>
  <c r="Q2018" i="1"/>
  <c r="P2018" i="1"/>
  <c r="O2018" i="1"/>
  <c r="N2018" i="1"/>
  <c r="M2018" i="1"/>
  <c r="L2018" i="1"/>
  <c r="K2018" i="1"/>
  <c r="J2018" i="1"/>
  <c r="AJ2017" i="1"/>
  <c r="AI2017" i="1" s="1"/>
  <c r="Z2017" i="1" s="1"/>
  <c r="AD2017" i="1" s="1"/>
  <c r="AG2017" i="1"/>
  <c r="AC2017" i="1"/>
  <c r="Y2017" i="1"/>
  <c r="X2017" i="1"/>
  <c r="V2017" i="1"/>
  <c r="U2017" i="1"/>
  <c r="S2017" i="1"/>
  <c r="R2017" i="1"/>
  <c r="Q2017" i="1"/>
  <c r="P2017" i="1"/>
  <c r="O2017" i="1"/>
  <c r="N2017" i="1"/>
  <c r="M2017" i="1"/>
  <c r="L2017" i="1"/>
  <c r="K2017" i="1"/>
  <c r="J2017" i="1"/>
  <c r="AJ2016" i="1"/>
  <c r="AI2016" i="1" s="1"/>
  <c r="AH2016" i="1" s="1"/>
  <c r="AG2016" i="1"/>
  <c r="AC2016" i="1"/>
  <c r="Z2016" i="1"/>
  <c r="AD2016" i="1" s="1"/>
  <c r="AE2016" i="1" s="1"/>
  <c r="AF2016" i="1" s="1"/>
  <c r="Y2016" i="1"/>
  <c r="X2016" i="1"/>
  <c r="W2016" i="1"/>
  <c r="U2016" i="1"/>
  <c r="S2016" i="1"/>
  <c r="R2016" i="1"/>
  <c r="Q2016" i="1"/>
  <c r="P2016" i="1"/>
  <c r="O2016" i="1"/>
  <c r="N2016" i="1"/>
  <c r="M2016" i="1"/>
  <c r="L2016" i="1"/>
  <c r="K2016" i="1"/>
  <c r="J2016" i="1"/>
  <c r="AJ2015" i="1"/>
  <c r="AI2015" i="1"/>
  <c r="AG2015" i="1"/>
  <c r="AC2015" i="1"/>
  <c r="Y2015" i="1"/>
  <c r="X2015" i="1"/>
  <c r="W2015" i="1"/>
  <c r="U2015" i="1"/>
  <c r="S2015" i="1"/>
  <c r="R2015" i="1"/>
  <c r="Q2015" i="1"/>
  <c r="P2015" i="1"/>
  <c r="O2015" i="1"/>
  <c r="N2015" i="1"/>
  <c r="M2015" i="1"/>
  <c r="L2015" i="1"/>
  <c r="K2015" i="1"/>
  <c r="J2015" i="1"/>
  <c r="AJ2014" i="1"/>
  <c r="AI2014" i="1" s="1"/>
  <c r="AH2014" i="1"/>
  <c r="AG2014" i="1"/>
  <c r="AC2014" i="1"/>
  <c r="X2014" i="1"/>
  <c r="Y2014" i="1" s="1"/>
  <c r="U2014" i="1"/>
  <c r="S2014" i="1"/>
  <c r="R2014" i="1"/>
  <c r="Q2014" i="1"/>
  <c r="P2014" i="1"/>
  <c r="O2014" i="1"/>
  <c r="N2014" i="1"/>
  <c r="M2014" i="1"/>
  <c r="L2014" i="1"/>
  <c r="K2014" i="1"/>
  <c r="J2014" i="1"/>
  <c r="AJ2013" i="1"/>
  <c r="AI2013" i="1" s="1"/>
  <c r="AH2013" i="1" s="1"/>
  <c r="AG2013" i="1"/>
  <c r="AC2013" i="1"/>
  <c r="Z2013" i="1"/>
  <c r="AD2013" i="1" s="1"/>
  <c r="AE2013" i="1" s="1"/>
  <c r="AF2013" i="1" s="1"/>
  <c r="Y2013" i="1"/>
  <c r="X2013" i="1"/>
  <c r="W2013" i="1"/>
  <c r="U2013" i="1"/>
  <c r="S2013" i="1"/>
  <c r="R2013" i="1"/>
  <c r="Q2013" i="1"/>
  <c r="P2013" i="1"/>
  <c r="O2013" i="1"/>
  <c r="N2013" i="1"/>
  <c r="M2013" i="1"/>
  <c r="L2013" i="1"/>
  <c r="K2013" i="1"/>
  <c r="J2013" i="1"/>
  <c r="AJ2012" i="1"/>
  <c r="AI2012" i="1"/>
  <c r="AG2012" i="1"/>
  <c r="AC2012" i="1"/>
  <c r="Y2012" i="1"/>
  <c r="X2012" i="1"/>
  <c r="U2012" i="1"/>
  <c r="S2012" i="1"/>
  <c r="R2012" i="1"/>
  <c r="Q2012" i="1"/>
  <c r="P2012" i="1"/>
  <c r="O2012" i="1"/>
  <c r="N2012" i="1"/>
  <c r="M2012" i="1"/>
  <c r="L2012" i="1"/>
  <c r="K2012" i="1"/>
  <c r="J2012" i="1"/>
  <c r="AJ2011" i="1"/>
  <c r="AI2011" i="1" s="1"/>
  <c r="Z2011" i="1" s="1"/>
  <c r="AD2011" i="1" s="1"/>
  <c r="AG2011" i="1"/>
  <c r="AC2011" i="1"/>
  <c r="Y2011" i="1"/>
  <c r="X2011" i="1"/>
  <c r="U2011" i="1"/>
  <c r="S2011" i="1"/>
  <c r="R2011" i="1"/>
  <c r="Q2011" i="1"/>
  <c r="P2011" i="1"/>
  <c r="O2011" i="1"/>
  <c r="N2011" i="1"/>
  <c r="M2011" i="1"/>
  <c r="L2011" i="1"/>
  <c r="K2011" i="1"/>
  <c r="J2011" i="1"/>
  <c r="AJ2010" i="1"/>
  <c r="AI2010" i="1"/>
  <c r="AG2010" i="1"/>
  <c r="AC2010" i="1"/>
  <c r="Y2010" i="1"/>
  <c r="X2010" i="1"/>
  <c r="U2010" i="1"/>
  <c r="S2010" i="1"/>
  <c r="R2010" i="1"/>
  <c r="Q2010" i="1"/>
  <c r="P2010" i="1"/>
  <c r="O2010" i="1"/>
  <c r="N2010" i="1"/>
  <c r="M2010" i="1"/>
  <c r="L2010" i="1"/>
  <c r="K2010" i="1"/>
  <c r="J2010" i="1"/>
  <c r="AJ2009" i="1"/>
  <c r="AI2009" i="1" s="1"/>
  <c r="Z2009" i="1" s="1"/>
  <c r="AD2009" i="1" s="1"/>
  <c r="AG2009" i="1"/>
  <c r="AH2009" i="1" s="1"/>
  <c r="AC2009" i="1"/>
  <c r="AE2009" i="1" s="1"/>
  <c r="AF2009" i="1" s="1"/>
  <c r="Y2009" i="1"/>
  <c r="X2009" i="1"/>
  <c r="U2009" i="1"/>
  <c r="S2009" i="1"/>
  <c r="R2009" i="1"/>
  <c r="Q2009" i="1"/>
  <c r="P2009" i="1"/>
  <c r="O2009" i="1"/>
  <c r="N2009" i="1"/>
  <c r="M2009" i="1"/>
  <c r="L2009" i="1"/>
  <c r="K2009" i="1"/>
  <c r="J2009" i="1"/>
  <c r="AJ2008" i="1"/>
  <c r="AI2008" i="1"/>
  <c r="AG2008" i="1"/>
  <c r="AC2008" i="1"/>
  <c r="Y2008" i="1"/>
  <c r="X2008" i="1"/>
  <c r="U2008" i="1"/>
  <c r="S2008" i="1"/>
  <c r="R2008" i="1"/>
  <c r="Q2008" i="1"/>
  <c r="P2008" i="1"/>
  <c r="O2008" i="1"/>
  <c r="N2008" i="1"/>
  <c r="M2008" i="1"/>
  <c r="L2008" i="1"/>
  <c r="K2008" i="1"/>
  <c r="J2008" i="1"/>
  <c r="AJ2007" i="1"/>
  <c r="AI2007" i="1" s="1"/>
  <c r="Z2007" i="1" s="1"/>
  <c r="AD2007" i="1" s="1"/>
  <c r="AG2007" i="1"/>
  <c r="AC2007" i="1"/>
  <c r="Y2007" i="1"/>
  <c r="X2007" i="1"/>
  <c r="W2007" i="1"/>
  <c r="U2007" i="1"/>
  <c r="S2007" i="1"/>
  <c r="R2007" i="1"/>
  <c r="Q2007" i="1"/>
  <c r="P2007" i="1"/>
  <c r="O2007" i="1"/>
  <c r="N2007" i="1"/>
  <c r="M2007" i="1"/>
  <c r="L2007" i="1"/>
  <c r="K2007" i="1"/>
  <c r="J2007" i="1"/>
  <c r="AJ2006" i="1"/>
  <c r="AI2006" i="1" s="1"/>
  <c r="AH2006" i="1" s="1"/>
  <c r="AG2006" i="1"/>
  <c r="AF2006" i="1"/>
  <c r="AC2006" i="1"/>
  <c r="Z2006" i="1"/>
  <c r="AD2006" i="1" s="1"/>
  <c r="AE2006" i="1" s="1"/>
  <c r="Y2006" i="1"/>
  <c r="X2006" i="1"/>
  <c r="W2006" i="1"/>
  <c r="U2006" i="1"/>
  <c r="S2006" i="1"/>
  <c r="R2006" i="1"/>
  <c r="Q2006" i="1"/>
  <c r="P2006" i="1"/>
  <c r="O2006" i="1"/>
  <c r="N2006" i="1"/>
  <c r="M2006" i="1"/>
  <c r="L2006" i="1"/>
  <c r="K2006" i="1"/>
  <c r="J2006" i="1"/>
  <c r="AJ2005" i="1"/>
  <c r="AI2005" i="1"/>
  <c r="AG2005" i="1"/>
  <c r="AC2005" i="1"/>
  <c r="Y2005" i="1"/>
  <c r="X2005" i="1"/>
  <c r="W2005" i="1"/>
  <c r="U2005" i="1"/>
  <c r="S2005" i="1"/>
  <c r="R2005" i="1"/>
  <c r="Q2005" i="1"/>
  <c r="P2005" i="1"/>
  <c r="O2005" i="1"/>
  <c r="N2005" i="1"/>
  <c r="M2005" i="1"/>
  <c r="L2005" i="1"/>
  <c r="K2005" i="1"/>
  <c r="J2005" i="1"/>
  <c r="AJ2004" i="1"/>
  <c r="AI2004" i="1" s="1"/>
  <c r="Z2004" i="1" s="1"/>
  <c r="AD2004" i="1" s="1"/>
  <c r="AG2004" i="1"/>
  <c r="AC2004" i="1"/>
  <c r="X2004" i="1"/>
  <c r="Y2004" i="1" s="1"/>
  <c r="U2004" i="1"/>
  <c r="S2004" i="1"/>
  <c r="R2004" i="1"/>
  <c r="Q2004" i="1"/>
  <c r="P2004" i="1"/>
  <c r="O2004" i="1"/>
  <c r="N2004" i="1"/>
  <c r="M2004" i="1"/>
  <c r="L2004" i="1"/>
  <c r="K2004" i="1"/>
  <c r="J2004" i="1"/>
  <c r="AJ2003" i="1"/>
  <c r="AI2003" i="1" s="1"/>
  <c r="AH2003" i="1" s="1"/>
  <c r="AG2003" i="1"/>
  <c r="AC2003" i="1"/>
  <c r="Z2003" i="1"/>
  <c r="AD2003" i="1" s="1"/>
  <c r="AE2003" i="1" s="1"/>
  <c r="AF2003" i="1" s="1"/>
  <c r="Y2003" i="1"/>
  <c r="X2003" i="1"/>
  <c r="U2003" i="1"/>
  <c r="S2003" i="1"/>
  <c r="R2003" i="1"/>
  <c r="Q2003" i="1"/>
  <c r="P2003" i="1"/>
  <c r="O2003" i="1"/>
  <c r="N2003" i="1"/>
  <c r="M2003" i="1"/>
  <c r="L2003" i="1"/>
  <c r="K2003" i="1"/>
  <c r="J2003" i="1"/>
  <c r="X2002" i="1"/>
  <c r="Y2002" i="1" s="1"/>
  <c r="Z2002" i="1" s="1"/>
  <c r="AJ2001" i="1"/>
  <c r="AI2001" i="1" s="1"/>
  <c r="Z2001" i="1" s="1"/>
  <c r="AD2001" i="1" s="1"/>
  <c r="AG2001" i="1"/>
  <c r="AC2001" i="1"/>
  <c r="Y2001" i="1"/>
  <c r="X2001" i="1"/>
  <c r="U2001" i="1"/>
  <c r="S2001" i="1"/>
  <c r="R2001" i="1"/>
  <c r="Q2001" i="1"/>
  <c r="P2001" i="1"/>
  <c r="O2001" i="1"/>
  <c r="N2001" i="1"/>
  <c r="M2001" i="1"/>
  <c r="L2001" i="1"/>
  <c r="K2001" i="1"/>
  <c r="J2001" i="1"/>
  <c r="Y2000" i="1"/>
  <c r="Z2000" i="1" s="1"/>
  <c r="X2000" i="1"/>
  <c r="X1999" i="1"/>
  <c r="Y1999" i="1" s="1"/>
  <c r="Z1999" i="1" s="1"/>
  <c r="Z1998" i="1"/>
  <c r="Y1998" i="1"/>
  <c r="X1998" i="1"/>
  <c r="AJ1997" i="1"/>
  <c r="AI1997" i="1" s="1"/>
  <c r="AH1997" i="1" s="1"/>
  <c r="AG1997" i="1"/>
  <c r="AF1997" i="1"/>
  <c r="AC1997" i="1"/>
  <c r="Z1997" i="1"/>
  <c r="AD1997" i="1" s="1"/>
  <c r="AE1997" i="1" s="1"/>
  <c r="Y1997" i="1"/>
  <c r="X1997" i="1"/>
  <c r="U1997" i="1"/>
  <c r="S1997" i="1"/>
  <c r="R1997" i="1"/>
  <c r="Q1997" i="1"/>
  <c r="P1997" i="1"/>
  <c r="O1997" i="1"/>
  <c r="N1997" i="1"/>
  <c r="M1997" i="1"/>
  <c r="L1997" i="1"/>
  <c r="K1997" i="1"/>
  <c r="J1997" i="1"/>
  <c r="AJ1996" i="1"/>
  <c r="AI1996" i="1" s="1"/>
  <c r="Z1996" i="1" s="1"/>
  <c r="AD1996" i="1" s="1"/>
  <c r="AG1996" i="1"/>
  <c r="AC1996" i="1"/>
  <c r="X1996" i="1"/>
  <c r="Y1996" i="1" s="1"/>
  <c r="U1996" i="1"/>
  <c r="S1996" i="1"/>
  <c r="R1996" i="1"/>
  <c r="Q1996" i="1"/>
  <c r="P1996" i="1"/>
  <c r="O1996" i="1"/>
  <c r="N1996" i="1"/>
  <c r="M1996" i="1"/>
  <c r="L1996" i="1"/>
  <c r="K1996" i="1"/>
  <c r="J1996" i="1"/>
  <c r="AJ1995" i="1"/>
  <c r="AI1995" i="1" s="1"/>
  <c r="AH1995" i="1" s="1"/>
  <c r="AG1995" i="1"/>
  <c r="AC1995" i="1"/>
  <c r="Y1995" i="1"/>
  <c r="X1995" i="1"/>
  <c r="U1995" i="1"/>
  <c r="S1995" i="1"/>
  <c r="R1995" i="1"/>
  <c r="Q1995" i="1"/>
  <c r="P1995" i="1"/>
  <c r="O1995" i="1"/>
  <c r="N1995" i="1"/>
  <c r="M1995" i="1"/>
  <c r="L1995" i="1"/>
  <c r="K1995" i="1"/>
  <c r="J1995" i="1"/>
  <c r="AJ1994" i="1"/>
  <c r="AI1994" i="1" s="1"/>
  <c r="Z1994" i="1" s="1"/>
  <c r="AD1994" i="1" s="1"/>
  <c r="AG1994" i="1"/>
  <c r="AC1994" i="1"/>
  <c r="X1994" i="1"/>
  <c r="Y1994" i="1" s="1"/>
  <c r="U1994" i="1"/>
  <c r="S1994" i="1"/>
  <c r="R1994" i="1"/>
  <c r="Q1994" i="1"/>
  <c r="P1994" i="1"/>
  <c r="O1994" i="1"/>
  <c r="N1994" i="1"/>
  <c r="M1994" i="1"/>
  <c r="L1994" i="1"/>
  <c r="K1994" i="1"/>
  <c r="J1994" i="1"/>
  <c r="AJ1993" i="1"/>
  <c r="AI1993" i="1" s="1"/>
  <c r="AG1993" i="1"/>
  <c r="AC1993" i="1"/>
  <c r="Y1993" i="1"/>
  <c r="X1993" i="1"/>
  <c r="V1993" i="1"/>
  <c r="U1993" i="1"/>
  <c r="S1993" i="1"/>
  <c r="R1993" i="1"/>
  <c r="Q1993" i="1"/>
  <c r="P1993" i="1"/>
  <c r="O1993" i="1"/>
  <c r="N1993" i="1"/>
  <c r="M1993" i="1"/>
  <c r="L1993" i="1"/>
  <c r="K1993" i="1"/>
  <c r="J1993" i="1"/>
  <c r="AJ1992" i="1"/>
  <c r="AI1992" i="1"/>
  <c r="AH1992" i="1"/>
  <c r="AG1992" i="1"/>
  <c r="AC1992" i="1"/>
  <c r="Y1992" i="1"/>
  <c r="X1992" i="1"/>
  <c r="V1992" i="1"/>
  <c r="U1992" i="1"/>
  <c r="S1992" i="1"/>
  <c r="R1992" i="1"/>
  <c r="Q1992" i="1"/>
  <c r="P1992" i="1"/>
  <c r="O1992" i="1"/>
  <c r="N1992" i="1"/>
  <c r="M1992" i="1"/>
  <c r="L1992" i="1"/>
  <c r="K1992" i="1"/>
  <c r="J1992" i="1"/>
  <c r="AJ1991" i="1"/>
  <c r="AI1991" i="1" s="1"/>
  <c r="AH1991" i="1"/>
  <c r="AG1991" i="1"/>
  <c r="AC1991" i="1"/>
  <c r="X1991" i="1"/>
  <c r="Y1991" i="1" s="1"/>
  <c r="U1991" i="1"/>
  <c r="S1991" i="1"/>
  <c r="R1991" i="1"/>
  <c r="Q1991" i="1"/>
  <c r="P1991" i="1"/>
  <c r="O1991" i="1"/>
  <c r="N1991" i="1"/>
  <c r="M1991" i="1"/>
  <c r="L1991" i="1"/>
  <c r="K1991" i="1"/>
  <c r="J1991" i="1"/>
  <c r="AJ1990" i="1"/>
  <c r="AI1990" i="1" s="1"/>
  <c r="AG1990" i="1"/>
  <c r="AC1990" i="1"/>
  <c r="Y1990" i="1"/>
  <c r="X1990" i="1"/>
  <c r="U1990" i="1"/>
  <c r="S1990" i="1"/>
  <c r="R1990" i="1"/>
  <c r="Q1990" i="1"/>
  <c r="P1990" i="1"/>
  <c r="O1990" i="1"/>
  <c r="N1990" i="1"/>
  <c r="M1990" i="1"/>
  <c r="L1990" i="1"/>
  <c r="K1990" i="1"/>
  <c r="J1990" i="1"/>
  <c r="AJ1989" i="1"/>
  <c r="AI1989" i="1" s="1"/>
  <c r="Z1989" i="1" s="1"/>
  <c r="AD1989" i="1" s="1"/>
  <c r="AG1989" i="1"/>
  <c r="AC1989" i="1"/>
  <c r="X1989" i="1"/>
  <c r="Y1989" i="1" s="1"/>
  <c r="W1989" i="1"/>
  <c r="U1989" i="1"/>
  <c r="S1989" i="1"/>
  <c r="R1989" i="1"/>
  <c r="Q1989" i="1"/>
  <c r="P1989" i="1"/>
  <c r="O1989" i="1"/>
  <c r="N1989" i="1"/>
  <c r="M1989" i="1"/>
  <c r="L1989" i="1"/>
  <c r="K1989" i="1"/>
  <c r="J1989" i="1"/>
  <c r="AJ1988" i="1"/>
  <c r="AI1988" i="1" s="1"/>
  <c r="AG1988" i="1"/>
  <c r="AF1988" i="1"/>
  <c r="AC1988" i="1"/>
  <c r="AE1988" i="1" s="1"/>
  <c r="Z1988" i="1"/>
  <c r="AD1988" i="1" s="1"/>
  <c r="Y1988" i="1"/>
  <c r="X1988" i="1"/>
  <c r="U1988" i="1"/>
  <c r="S1988" i="1"/>
  <c r="R1988" i="1"/>
  <c r="Q1988" i="1"/>
  <c r="P1988" i="1"/>
  <c r="O1988" i="1"/>
  <c r="N1988" i="1"/>
  <c r="M1988" i="1"/>
  <c r="L1988" i="1"/>
  <c r="K1988" i="1"/>
  <c r="J1988" i="1"/>
  <c r="AJ1987" i="1"/>
  <c r="AI1987" i="1"/>
  <c r="AH1987" i="1" s="1"/>
  <c r="AG1987" i="1"/>
  <c r="AC1987" i="1"/>
  <c r="X1987" i="1"/>
  <c r="Y1987" i="1" s="1"/>
  <c r="U1987" i="1"/>
  <c r="S1987" i="1"/>
  <c r="R1987" i="1"/>
  <c r="Q1987" i="1"/>
  <c r="P1987" i="1"/>
  <c r="O1987" i="1"/>
  <c r="N1987" i="1"/>
  <c r="M1987" i="1"/>
  <c r="L1987" i="1"/>
  <c r="K1987" i="1"/>
  <c r="J1987" i="1"/>
  <c r="AJ1986" i="1"/>
  <c r="AI1986" i="1" s="1"/>
  <c r="AG1986" i="1"/>
  <c r="AC1986" i="1"/>
  <c r="Z1986" i="1"/>
  <c r="AD1986" i="1" s="1"/>
  <c r="Y1986" i="1"/>
  <c r="X1986" i="1"/>
  <c r="U1986" i="1"/>
  <c r="S1986" i="1"/>
  <c r="R1986" i="1"/>
  <c r="Q1986" i="1"/>
  <c r="P1986" i="1"/>
  <c r="O1986" i="1"/>
  <c r="N1986" i="1"/>
  <c r="M1986" i="1"/>
  <c r="L1986" i="1"/>
  <c r="K1986" i="1"/>
  <c r="J1986" i="1"/>
  <c r="AJ1985" i="1"/>
  <c r="AI1985" i="1"/>
  <c r="AH1985" i="1"/>
  <c r="AG1985" i="1"/>
  <c r="AC1985" i="1"/>
  <c r="Y1985" i="1"/>
  <c r="X1985" i="1"/>
  <c r="U1985" i="1"/>
  <c r="S1985" i="1"/>
  <c r="R1985" i="1"/>
  <c r="Q1985" i="1"/>
  <c r="P1985" i="1"/>
  <c r="O1985" i="1"/>
  <c r="N1985" i="1"/>
  <c r="M1985" i="1"/>
  <c r="L1985" i="1"/>
  <c r="K1985" i="1"/>
  <c r="J1985" i="1"/>
  <c r="AJ1984" i="1"/>
  <c r="AI1984" i="1" s="1"/>
  <c r="AG1984" i="1"/>
  <c r="AF1984" i="1"/>
  <c r="AC1984" i="1"/>
  <c r="AE1984" i="1" s="1"/>
  <c r="Z1984" i="1"/>
  <c r="AD1984" i="1" s="1"/>
  <c r="Y1984" i="1"/>
  <c r="X1984" i="1"/>
  <c r="W1984" i="1"/>
  <c r="U1984" i="1"/>
  <c r="S1984" i="1"/>
  <c r="R1984" i="1"/>
  <c r="Q1984" i="1"/>
  <c r="P1984" i="1"/>
  <c r="O1984" i="1"/>
  <c r="N1984" i="1"/>
  <c r="M1984" i="1"/>
  <c r="L1984" i="1"/>
  <c r="K1984" i="1"/>
  <c r="J1984" i="1"/>
  <c r="AJ1983" i="1"/>
  <c r="AI1983" i="1" s="1"/>
  <c r="AG1983" i="1"/>
  <c r="AC1983" i="1"/>
  <c r="Y1983" i="1"/>
  <c r="X1983" i="1"/>
  <c r="W1983" i="1"/>
  <c r="U1983" i="1"/>
  <c r="S1983" i="1"/>
  <c r="R1983" i="1"/>
  <c r="Q1983" i="1"/>
  <c r="P1983" i="1"/>
  <c r="O1983" i="1"/>
  <c r="N1983" i="1"/>
  <c r="M1983" i="1"/>
  <c r="L1983" i="1"/>
  <c r="K1983" i="1"/>
  <c r="J1983" i="1"/>
  <c r="AJ1982" i="1"/>
  <c r="AI1982" i="1"/>
  <c r="AH1982" i="1"/>
  <c r="AG1982" i="1"/>
  <c r="AC1982" i="1"/>
  <c r="Y1982" i="1"/>
  <c r="X1982" i="1"/>
  <c r="W1982" i="1"/>
  <c r="U1982" i="1"/>
  <c r="S1982" i="1"/>
  <c r="R1982" i="1"/>
  <c r="Q1982" i="1"/>
  <c r="P1982" i="1"/>
  <c r="O1982" i="1"/>
  <c r="N1982" i="1"/>
  <c r="M1982" i="1"/>
  <c r="L1982" i="1"/>
  <c r="K1982" i="1"/>
  <c r="J1982" i="1"/>
  <c r="AJ1981" i="1"/>
  <c r="AI1981" i="1" s="1"/>
  <c r="AH1981" i="1"/>
  <c r="AG1981" i="1"/>
  <c r="AC1981" i="1"/>
  <c r="X1981" i="1"/>
  <c r="Y1981" i="1" s="1"/>
  <c r="U1981" i="1"/>
  <c r="S1981" i="1"/>
  <c r="R1981" i="1"/>
  <c r="Q1981" i="1"/>
  <c r="P1981" i="1"/>
  <c r="O1981" i="1"/>
  <c r="N1981" i="1"/>
  <c r="M1981" i="1"/>
  <c r="L1981" i="1"/>
  <c r="K1981" i="1"/>
  <c r="J1981" i="1"/>
  <c r="AJ1980" i="1"/>
  <c r="AI1980" i="1" s="1"/>
  <c r="AG1980" i="1"/>
  <c r="AC1980" i="1"/>
  <c r="Y1980" i="1"/>
  <c r="X1980" i="1"/>
  <c r="U1980" i="1"/>
  <c r="S1980" i="1"/>
  <c r="R1980" i="1"/>
  <c r="Q1980" i="1"/>
  <c r="P1980" i="1"/>
  <c r="O1980" i="1"/>
  <c r="N1980" i="1"/>
  <c r="M1980" i="1"/>
  <c r="L1980" i="1"/>
  <c r="K1980" i="1"/>
  <c r="J1980" i="1"/>
  <c r="AJ1979" i="1"/>
  <c r="AI1979" i="1" s="1"/>
  <c r="Z1979" i="1" s="1"/>
  <c r="AD1979" i="1" s="1"/>
  <c r="AG1979" i="1"/>
  <c r="AC1979" i="1"/>
  <c r="X1979" i="1"/>
  <c r="Y1979" i="1" s="1"/>
  <c r="U1979" i="1"/>
  <c r="S1979" i="1"/>
  <c r="R1979" i="1"/>
  <c r="Q1979" i="1"/>
  <c r="P1979" i="1"/>
  <c r="O1979" i="1"/>
  <c r="N1979" i="1"/>
  <c r="M1979" i="1"/>
  <c r="L1979" i="1"/>
  <c r="K1979" i="1"/>
  <c r="J1979" i="1"/>
  <c r="AJ1978" i="1"/>
  <c r="AI1978" i="1" s="1"/>
  <c r="AG1978" i="1"/>
  <c r="AC1978" i="1"/>
  <c r="Y1978" i="1"/>
  <c r="X1978" i="1"/>
  <c r="U1978" i="1"/>
  <c r="S1978" i="1"/>
  <c r="R1978" i="1"/>
  <c r="Q1978" i="1"/>
  <c r="P1978" i="1"/>
  <c r="O1978" i="1"/>
  <c r="N1978" i="1"/>
  <c r="M1978" i="1"/>
  <c r="L1978" i="1"/>
  <c r="K1978" i="1"/>
  <c r="J1978" i="1"/>
  <c r="AJ1977" i="1"/>
  <c r="AI1977" i="1" s="1"/>
  <c r="Z1977" i="1" s="1"/>
  <c r="AG1977" i="1"/>
  <c r="AD1977" i="1"/>
  <c r="AC1977" i="1"/>
  <c r="X1977" i="1"/>
  <c r="Y1977" i="1" s="1"/>
  <c r="U1977" i="1"/>
  <c r="S1977" i="1"/>
  <c r="R1977" i="1"/>
  <c r="Q1977" i="1"/>
  <c r="P1977" i="1"/>
  <c r="O1977" i="1"/>
  <c r="N1977" i="1"/>
  <c r="M1977" i="1"/>
  <c r="L1977" i="1"/>
  <c r="K1977" i="1"/>
  <c r="J1977" i="1"/>
  <c r="AJ1976" i="1"/>
  <c r="AI1976" i="1" s="1"/>
  <c r="AG1976" i="1"/>
  <c r="AC1976" i="1"/>
  <c r="Y1976" i="1"/>
  <c r="X1976" i="1"/>
  <c r="U1976" i="1"/>
  <c r="S1976" i="1"/>
  <c r="R1976" i="1"/>
  <c r="Q1976" i="1"/>
  <c r="P1976" i="1"/>
  <c r="O1976" i="1"/>
  <c r="N1976" i="1"/>
  <c r="M1976" i="1"/>
  <c r="L1976" i="1"/>
  <c r="K1976" i="1"/>
  <c r="J1976" i="1"/>
  <c r="AJ1975" i="1"/>
  <c r="AI1975" i="1" s="1"/>
  <c r="Z1975" i="1" s="1"/>
  <c r="AG1975" i="1"/>
  <c r="AH1975" i="1" s="1"/>
  <c r="AD1975" i="1"/>
  <c r="AC1975" i="1"/>
  <c r="X1975" i="1"/>
  <c r="Y1975" i="1" s="1"/>
  <c r="W1975" i="1"/>
  <c r="U1975" i="1"/>
  <c r="S1975" i="1"/>
  <c r="R1975" i="1"/>
  <c r="Q1975" i="1"/>
  <c r="P1975" i="1"/>
  <c r="O1975" i="1"/>
  <c r="N1975" i="1"/>
  <c r="M1975" i="1"/>
  <c r="L1975" i="1"/>
  <c r="K1975" i="1"/>
  <c r="J1975" i="1"/>
  <c r="AJ1974" i="1"/>
  <c r="AI1974" i="1" s="1"/>
  <c r="AG1974" i="1"/>
  <c r="AC1974" i="1"/>
  <c r="Z1974" i="1"/>
  <c r="AD1974" i="1" s="1"/>
  <c r="Y1974" i="1"/>
  <c r="X1974" i="1"/>
  <c r="U1974" i="1"/>
  <c r="S1974" i="1"/>
  <c r="R1974" i="1"/>
  <c r="Q1974" i="1"/>
  <c r="P1974" i="1"/>
  <c r="O1974" i="1"/>
  <c r="N1974" i="1"/>
  <c r="M1974" i="1"/>
  <c r="L1974" i="1"/>
  <c r="K1974" i="1"/>
  <c r="J1974" i="1"/>
  <c r="AJ1973" i="1"/>
  <c r="AI1973" i="1"/>
  <c r="AH1973" i="1"/>
  <c r="AG1973" i="1"/>
  <c r="AC1973" i="1"/>
  <c r="Y1973" i="1"/>
  <c r="X1973" i="1"/>
  <c r="U1973" i="1"/>
  <c r="S1973" i="1"/>
  <c r="R1973" i="1"/>
  <c r="Q1973" i="1"/>
  <c r="P1973" i="1"/>
  <c r="O1973" i="1"/>
  <c r="N1973" i="1"/>
  <c r="M1973" i="1"/>
  <c r="L1973" i="1"/>
  <c r="K1973" i="1"/>
  <c r="J1973" i="1"/>
  <c r="AJ1972" i="1"/>
  <c r="AI1972" i="1" s="1"/>
  <c r="AG1972" i="1"/>
  <c r="AF1972" i="1"/>
  <c r="AC1972" i="1"/>
  <c r="AE1972" i="1" s="1"/>
  <c r="Z1972" i="1"/>
  <c r="AD1972" i="1" s="1"/>
  <c r="Y1972" i="1"/>
  <c r="X1972" i="1"/>
  <c r="U1972" i="1"/>
  <c r="S1972" i="1"/>
  <c r="R1972" i="1"/>
  <c r="Q1972" i="1"/>
  <c r="P1972" i="1"/>
  <c r="O1972" i="1"/>
  <c r="N1972" i="1"/>
  <c r="M1972" i="1"/>
  <c r="L1972" i="1"/>
  <c r="K1972" i="1"/>
  <c r="J1972" i="1"/>
  <c r="AJ1971" i="1"/>
  <c r="AI1971" i="1"/>
  <c r="AH1971" i="1" s="1"/>
  <c r="AG1971" i="1"/>
  <c r="AC1971" i="1"/>
  <c r="X1971" i="1"/>
  <c r="Y1971" i="1" s="1"/>
  <c r="U1971" i="1"/>
  <c r="S1971" i="1"/>
  <c r="R1971" i="1"/>
  <c r="Q1971" i="1"/>
  <c r="P1971" i="1"/>
  <c r="O1971" i="1"/>
  <c r="N1971" i="1"/>
  <c r="M1971" i="1"/>
  <c r="L1971" i="1"/>
  <c r="K1971" i="1"/>
  <c r="J1971" i="1"/>
  <c r="AJ1970" i="1"/>
  <c r="AI1970" i="1" s="1"/>
  <c r="AG1970" i="1"/>
  <c r="AC1970" i="1"/>
  <c r="Z1970" i="1"/>
  <c r="AD1970" i="1" s="1"/>
  <c r="Y1970" i="1"/>
  <c r="X1970" i="1"/>
  <c r="U1970" i="1"/>
  <c r="S1970" i="1"/>
  <c r="R1970" i="1"/>
  <c r="Q1970" i="1"/>
  <c r="P1970" i="1"/>
  <c r="O1970" i="1"/>
  <c r="N1970" i="1"/>
  <c r="M1970" i="1"/>
  <c r="L1970" i="1"/>
  <c r="K1970" i="1"/>
  <c r="J1970" i="1"/>
  <c r="AJ1969" i="1"/>
  <c r="AI1969" i="1"/>
  <c r="AH1969" i="1"/>
  <c r="AG1969" i="1"/>
  <c r="AC1969" i="1"/>
  <c r="Y1969" i="1"/>
  <c r="X1969" i="1"/>
  <c r="U1969" i="1"/>
  <c r="S1969" i="1"/>
  <c r="R1969" i="1"/>
  <c r="Q1969" i="1"/>
  <c r="P1969" i="1"/>
  <c r="O1969" i="1"/>
  <c r="N1969" i="1"/>
  <c r="M1969" i="1"/>
  <c r="L1969" i="1"/>
  <c r="K1969" i="1"/>
  <c r="J1969" i="1"/>
  <c r="AJ1968" i="1"/>
  <c r="AI1968" i="1" s="1"/>
  <c r="AG1968" i="1"/>
  <c r="AF1968" i="1"/>
  <c r="AC1968" i="1"/>
  <c r="AE1968" i="1" s="1"/>
  <c r="Z1968" i="1"/>
  <c r="AD1968" i="1" s="1"/>
  <c r="Y1968" i="1"/>
  <c r="X1968" i="1"/>
  <c r="U1968" i="1"/>
  <c r="S1968" i="1"/>
  <c r="R1968" i="1"/>
  <c r="Q1968" i="1"/>
  <c r="P1968" i="1"/>
  <c r="O1968" i="1"/>
  <c r="N1968" i="1"/>
  <c r="M1968" i="1"/>
  <c r="L1968" i="1"/>
  <c r="K1968" i="1"/>
  <c r="J1968" i="1"/>
  <c r="AJ1967" i="1"/>
  <c r="AI1967" i="1"/>
  <c r="AH1967" i="1" s="1"/>
  <c r="AG1967" i="1"/>
  <c r="AC1967" i="1"/>
  <c r="X1967" i="1"/>
  <c r="Y1967" i="1" s="1"/>
  <c r="U1967" i="1"/>
  <c r="S1967" i="1"/>
  <c r="R1967" i="1"/>
  <c r="Q1967" i="1"/>
  <c r="P1967" i="1"/>
  <c r="O1967" i="1"/>
  <c r="N1967" i="1"/>
  <c r="M1967" i="1"/>
  <c r="L1967" i="1"/>
  <c r="K1967" i="1"/>
  <c r="J1967" i="1"/>
  <c r="AJ1966" i="1"/>
  <c r="AI1966" i="1" s="1"/>
  <c r="AG1966" i="1"/>
  <c r="AC1966" i="1"/>
  <c r="Z1966" i="1"/>
  <c r="AD1966" i="1" s="1"/>
  <c r="Y1966" i="1"/>
  <c r="X1966" i="1"/>
  <c r="U1966" i="1"/>
  <c r="S1966" i="1"/>
  <c r="R1966" i="1"/>
  <c r="Q1966" i="1"/>
  <c r="P1966" i="1"/>
  <c r="O1966" i="1"/>
  <c r="N1966" i="1"/>
  <c r="M1966" i="1"/>
  <c r="L1966" i="1"/>
  <c r="K1966" i="1"/>
  <c r="J1966" i="1"/>
  <c r="AJ1965" i="1"/>
  <c r="AI1965" i="1"/>
  <c r="AH1965" i="1"/>
  <c r="AG1965" i="1"/>
  <c r="AC1965" i="1"/>
  <c r="Y1965" i="1"/>
  <c r="X1965" i="1"/>
  <c r="U1965" i="1"/>
  <c r="S1965" i="1"/>
  <c r="R1965" i="1"/>
  <c r="Q1965" i="1"/>
  <c r="P1965" i="1"/>
  <c r="O1965" i="1"/>
  <c r="N1965" i="1"/>
  <c r="M1965" i="1"/>
  <c r="L1965" i="1"/>
  <c r="K1965" i="1"/>
  <c r="J1965" i="1"/>
  <c r="AJ1964" i="1"/>
  <c r="AI1964" i="1" s="1"/>
  <c r="AG1964" i="1"/>
  <c r="AF1964" i="1"/>
  <c r="AC1964" i="1"/>
  <c r="AE1964" i="1" s="1"/>
  <c r="Z1964" i="1"/>
  <c r="AD1964" i="1" s="1"/>
  <c r="Y1964" i="1"/>
  <c r="X1964" i="1"/>
  <c r="W1964" i="1"/>
  <c r="U1964" i="1"/>
  <c r="S1964" i="1"/>
  <c r="R1964" i="1"/>
  <c r="Q1964" i="1"/>
  <c r="P1964" i="1"/>
  <c r="O1964" i="1"/>
  <c r="N1964" i="1"/>
  <c r="M1964" i="1"/>
  <c r="L1964" i="1"/>
  <c r="K1964" i="1"/>
  <c r="J1964" i="1"/>
  <c r="AJ1963" i="1"/>
  <c r="AI1963" i="1" s="1"/>
  <c r="AG1963" i="1"/>
  <c r="AC1963" i="1"/>
  <c r="Y1963" i="1"/>
  <c r="X1963" i="1"/>
  <c r="W1963" i="1"/>
  <c r="U1963" i="1"/>
  <c r="S1963" i="1"/>
  <c r="R1963" i="1"/>
  <c r="Q1963" i="1"/>
  <c r="P1963" i="1"/>
  <c r="O1963" i="1"/>
  <c r="N1963" i="1"/>
  <c r="M1963" i="1"/>
  <c r="L1963" i="1"/>
  <c r="K1963" i="1"/>
  <c r="J1963" i="1"/>
  <c r="AJ1962" i="1"/>
  <c r="AI1962" i="1"/>
  <c r="AH1962" i="1"/>
  <c r="AG1962" i="1"/>
  <c r="AC1962" i="1"/>
  <c r="Y1962" i="1"/>
  <c r="X1962" i="1"/>
  <c r="U1962" i="1"/>
  <c r="S1962" i="1"/>
  <c r="R1962" i="1"/>
  <c r="Q1962" i="1"/>
  <c r="P1962" i="1"/>
  <c r="O1962" i="1"/>
  <c r="N1962" i="1"/>
  <c r="M1962" i="1"/>
  <c r="L1962" i="1"/>
  <c r="K1962" i="1"/>
  <c r="J1962" i="1"/>
  <c r="AJ1961" i="1"/>
  <c r="AI1961" i="1" s="1"/>
  <c r="AG1961" i="1"/>
  <c r="AF1961" i="1"/>
  <c r="AC1961" i="1"/>
  <c r="AE1961" i="1" s="1"/>
  <c r="Z1961" i="1"/>
  <c r="AD1961" i="1" s="1"/>
  <c r="Y1961" i="1"/>
  <c r="X1961" i="1"/>
  <c r="U1961" i="1"/>
  <c r="S1961" i="1"/>
  <c r="R1961" i="1"/>
  <c r="Q1961" i="1"/>
  <c r="P1961" i="1"/>
  <c r="O1961" i="1"/>
  <c r="N1961" i="1"/>
  <c r="M1961" i="1"/>
  <c r="L1961" i="1"/>
  <c r="K1961" i="1"/>
  <c r="J1961" i="1"/>
  <c r="AJ1960" i="1"/>
  <c r="AI1960" i="1"/>
  <c r="AH1960" i="1" s="1"/>
  <c r="AG1960" i="1"/>
  <c r="AC1960" i="1"/>
  <c r="X1960" i="1"/>
  <c r="Y1960" i="1" s="1"/>
  <c r="U1960" i="1"/>
  <c r="S1960" i="1"/>
  <c r="R1960" i="1"/>
  <c r="Q1960" i="1"/>
  <c r="P1960" i="1"/>
  <c r="O1960" i="1"/>
  <c r="N1960" i="1"/>
  <c r="M1960" i="1"/>
  <c r="L1960" i="1"/>
  <c r="K1960" i="1"/>
  <c r="J1960" i="1"/>
  <c r="AJ1959" i="1"/>
  <c r="AI1959" i="1" s="1"/>
  <c r="AG1959" i="1"/>
  <c r="AC1959" i="1"/>
  <c r="Z1959" i="1"/>
  <c r="AD1959" i="1" s="1"/>
  <c r="Y1959" i="1"/>
  <c r="X1959" i="1"/>
  <c r="U1959" i="1"/>
  <c r="S1959" i="1"/>
  <c r="R1959" i="1"/>
  <c r="Q1959" i="1"/>
  <c r="P1959" i="1"/>
  <c r="O1959" i="1"/>
  <c r="N1959" i="1"/>
  <c r="M1959" i="1"/>
  <c r="L1959" i="1"/>
  <c r="K1959" i="1"/>
  <c r="J1959" i="1"/>
  <c r="AJ1958" i="1"/>
  <c r="AI1958" i="1"/>
  <c r="AH1958" i="1"/>
  <c r="AG1958" i="1"/>
  <c r="AC1958" i="1"/>
  <c r="Y1958" i="1"/>
  <c r="X1958" i="1"/>
  <c r="U1958" i="1"/>
  <c r="S1958" i="1"/>
  <c r="R1958" i="1"/>
  <c r="Q1958" i="1"/>
  <c r="P1958" i="1"/>
  <c r="O1958" i="1"/>
  <c r="N1958" i="1"/>
  <c r="M1958" i="1"/>
  <c r="L1958" i="1"/>
  <c r="K1958" i="1"/>
  <c r="J1958" i="1"/>
  <c r="AJ1957" i="1"/>
  <c r="AI1957" i="1" s="1"/>
  <c r="AG1957" i="1"/>
  <c r="AF1957" i="1"/>
  <c r="AC1957" i="1"/>
  <c r="AE1957" i="1" s="1"/>
  <c r="Z1957" i="1"/>
  <c r="AD1957" i="1" s="1"/>
  <c r="Y1957" i="1"/>
  <c r="X1957" i="1"/>
  <c r="U1957" i="1"/>
  <c r="S1957" i="1"/>
  <c r="R1957" i="1"/>
  <c r="Q1957" i="1"/>
  <c r="P1957" i="1"/>
  <c r="O1957" i="1"/>
  <c r="N1957" i="1"/>
  <c r="M1957" i="1"/>
  <c r="L1957" i="1"/>
  <c r="K1957" i="1"/>
  <c r="J1957" i="1"/>
  <c r="AJ1956" i="1"/>
  <c r="AI1956" i="1"/>
  <c r="AH1956" i="1" s="1"/>
  <c r="AG1956" i="1"/>
  <c r="AC1956" i="1"/>
  <c r="X1956" i="1"/>
  <c r="Y1956" i="1" s="1"/>
  <c r="U1956" i="1"/>
  <c r="S1956" i="1"/>
  <c r="R1956" i="1"/>
  <c r="Q1956" i="1"/>
  <c r="P1956" i="1"/>
  <c r="O1956" i="1"/>
  <c r="N1956" i="1"/>
  <c r="M1956" i="1"/>
  <c r="L1956" i="1"/>
  <c r="K1956" i="1"/>
  <c r="J1956" i="1"/>
  <c r="AJ1955" i="1"/>
  <c r="AI1955" i="1" s="1"/>
  <c r="AG1955" i="1"/>
  <c r="AC1955" i="1"/>
  <c r="Z1955" i="1"/>
  <c r="AD1955" i="1" s="1"/>
  <c r="Y1955" i="1"/>
  <c r="X1955" i="1"/>
  <c r="U1955" i="1"/>
  <c r="S1955" i="1"/>
  <c r="R1955" i="1"/>
  <c r="Q1955" i="1"/>
  <c r="P1955" i="1"/>
  <c r="O1955" i="1"/>
  <c r="N1955" i="1"/>
  <c r="M1955" i="1"/>
  <c r="L1955" i="1"/>
  <c r="K1955" i="1"/>
  <c r="J1955" i="1"/>
  <c r="AJ1954" i="1"/>
  <c r="AI1954" i="1"/>
  <c r="AH1954" i="1"/>
  <c r="AG1954" i="1"/>
  <c r="AC1954" i="1"/>
  <c r="Y1954" i="1"/>
  <c r="X1954" i="1"/>
  <c r="U1954" i="1"/>
  <c r="S1954" i="1"/>
  <c r="R1954" i="1"/>
  <c r="Q1954" i="1"/>
  <c r="P1954" i="1"/>
  <c r="O1954" i="1"/>
  <c r="N1954" i="1"/>
  <c r="M1954" i="1"/>
  <c r="L1954" i="1"/>
  <c r="K1954" i="1"/>
  <c r="J1954" i="1"/>
  <c r="AJ1953" i="1"/>
  <c r="AI1953" i="1" s="1"/>
  <c r="AG1953" i="1"/>
  <c r="AF1953" i="1"/>
  <c r="AC1953" i="1"/>
  <c r="AE1953" i="1" s="1"/>
  <c r="Z1953" i="1"/>
  <c r="AD1953" i="1" s="1"/>
  <c r="Y1953" i="1"/>
  <c r="X1953" i="1"/>
  <c r="W1953" i="1"/>
  <c r="U1953" i="1"/>
  <c r="S1953" i="1"/>
  <c r="R1953" i="1"/>
  <c r="Q1953" i="1"/>
  <c r="P1953" i="1"/>
  <c r="O1953" i="1"/>
  <c r="N1953" i="1"/>
  <c r="M1953" i="1"/>
  <c r="L1953" i="1"/>
  <c r="K1953" i="1"/>
  <c r="J1953" i="1"/>
  <c r="AJ1952" i="1"/>
  <c r="AI1952" i="1" s="1"/>
  <c r="AG1952" i="1"/>
  <c r="AC1952" i="1"/>
  <c r="Y1952" i="1"/>
  <c r="X1952" i="1"/>
  <c r="W1952" i="1"/>
  <c r="U1952" i="1"/>
  <c r="S1952" i="1"/>
  <c r="R1952" i="1"/>
  <c r="Q1952" i="1"/>
  <c r="P1952" i="1"/>
  <c r="O1952" i="1"/>
  <c r="N1952" i="1"/>
  <c r="M1952" i="1"/>
  <c r="L1952" i="1"/>
  <c r="K1952" i="1"/>
  <c r="J1952" i="1"/>
  <c r="AJ1951" i="1"/>
  <c r="AI1951" i="1"/>
  <c r="AH1951" i="1"/>
  <c r="AG1951" i="1"/>
  <c r="AC1951" i="1"/>
  <c r="Y1951" i="1"/>
  <c r="X1951" i="1"/>
  <c r="U1951" i="1"/>
  <c r="S1951" i="1"/>
  <c r="R1951" i="1"/>
  <c r="Q1951" i="1"/>
  <c r="P1951" i="1"/>
  <c r="O1951" i="1"/>
  <c r="N1951" i="1"/>
  <c r="M1951" i="1"/>
  <c r="L1951" i="1"/>
  <c r="K1951" i="1"/>
  <c r="J1951" i="1"/>
  <c r="AJ1950" i="1"/>
  <c r="AI1950" i="1" s="1"/>
  <c r="AG1950" i="1"/>
  <c r="AF1950" i="1"/>
  <c r="AC1950" i="1"/>
  <c r="AE1950" i="1" s="1"/>
  <c r="Z1950" i="1"/>
  <c r="AD1950" i="1" s="1"/>
  <c r="Y1950" i="1"/>
  <c r="X1950" i="1"/>
  <c r="U1950" i="1"/>
  <c r="S1950" i="1"/>
  <c r="R1950" i="1"/>
  <c r="Q1950" i="1"/>
  <c r="P1950" i="1"/>
  <c r="O1950" i="1"/>
  <c r="N1950" i="1"/>
  <c r="M1950" i="1"/>
  <c r="L1950" i="1"/>
  <c r="K1950" i="1"/>
  <c r="J1950" i="1"/>
  <c r="AJ1949" i="1"/>
  <c r="AI1949" i="1"/>
  <c r="AH1949" i="1" s="1"/>
  <c r="AG1949" i="1"/>
  <c r="AC1949" i="1"/>
  <c r="X1949" i="1"/>
  <c r="Y1949" i="1" s="1"/>
  <c r="U1949" i="1"/>
  <c r="S1949" i="1"/>
  <c r="R1949" i="1"/>
  <c r="Q1949" i="1"/>
  <c r="P1949" i="1"/>
  <c r="O1949" i="1"/>
  <c r="N1949" i="1"/>
  <c r="M1949" i="1"/>
  <c r="L1949" i="1"/>
  <c r="K1949" i="1"/>
  <c r="J1949" i="1"/>
  <c r="AJ1948" i="1"/>
  <c r="AI1948" i="1" s="1"/>
  <c r="AG1948" i="1"/>
  <c r="AC1948" i="1"/>
  <c r="Z1948" i="1"/>
  <c r="AD1948" i="1" s="1"/>
  <c r="Y1948" i="1"/>
  <c r="X1948" i="1"/>
  <c r="U1948" i="1"/>
  <c r="S1948" i="1"/>
  <c r="R1948" i="1"/>
  <c r="Q1948" i="1"/>
  <c r="P1948" i="1"/>
  <c r="O1948" i="1"/>
  <c r="N1948" i="1"/>
  <c r="M1948" i="1"/>
  <c r="L1948" i="1"/>
  <c r="K1948" i="1"/>
  <c r="J1948" i="1"/>
  <c r="AJ1947" i="1"/>
  <c r="AI1947" i="1"/>
  <c r="AH1947" i="1"/>
  <c r="AG1947" i="1"/>
  <c r="AC1947" i="1"/>
  <c r="Y1947" i="1"/>
  <c r="X1947" i="1"/>
  <c r="U1947" i="1"/>
  <c r="S1947" i="1"/>
  <c r="R1947" i="1"/>
  <c r="Q1947" i="1"/>
  <c r="P1947" i="1"/>
  <c r="O1947" i="1"/>
  <c r="N1947" i="1"/>
  <c r="M1947" i="1"/>
  <c r="L1947" i="1"/>
  <c r="K1947" i="1"/>
  <c r="J1947" i="1"/>
  <c r="AJ1946" i="1"/>
  <c r="AI1946" i="1" s="1"/>
  <c r="AG1946" i="1"/>
  <c r="AF1946" i="1"/>
  <c r="AC1946" i="1"/>
  <c r="AE1946" i="1" s="1"/>
  <c r="Z1946" i="1"/>
  <c r="AD1946" i="1" s="1"/>
  <c r="Y1946" i="1"/>
  <c r="X1946" i="1"/>
  <c r="U1946" i="1"/>
  <c r="S1946" i="1"/>
  <c r="R1946" i="1"/>
  <c r="Q1946" i="1"/>
  <c r="P1946" i="1"/>
  <c r="O1946" i="1"/>
  <c r="N1946" i="1"/>
  <c r="M1946" i="1"/>
  <c r="L1946" i="1"/>
  <c r="K1946" i="1"/>
  <c r="J1946" i="1"/>
  <c r="AJ1945" i="1"/>
  <c r="AI1945" i="1"/>
  <c r="AH1945" i="1" s="1"/>
  <c r="AG1945" i="1"/>
  <c r="AC1945" i="1"/>
  <c r="X1945" i="1"/>
  <c r="Y1945" i="1" s="1"/>
  <c r="W1945" i="1"/>
  <c r="U1945" i="1"/>
  <c r="S1945" i="1"/>
  <c r="R1945" i="1"/>
  <c r="Q1945" i="1"/>
  <c r="P1945" i="1"/>
  <c r="O1945" i="1"/>
  <c r="N1945" i="1"/>
  <c r="M1945" i="1"/>
  <c r="L1945" i="1"/>
  <c r="K1945" i="1"/>
  <c r="J1945" i="1"/>
  <c r="AJ1944" i="1"/>
  <c r="AI1944" i="1" s="1"/>
  <c r="Z1944" i="1" s="1"/>
  <c r="AG1944" i="1"/>
  <c r="AD1944" i="1"/>
  <c r="AC1944" i="1"/>
  <c r="X1944" i="1"/>
  <c r="Y1944" i="1" s="1"/>
  <c r="U1944" i="1"/>
  <c r="S1944" i="1"/>
  <c r="R1944" i="1"/>
  <c r="Q1944" i="1"/>
  <c r="P1944" i="1"/>
  <c r="O1944" i="1"/>
  <c r="N1944" i="1"/>
  <c r="M1944" i="1"/>
  <c r="L1944" i="1"/>
  <c r="K1944" i="1"/>
  <c r="J1944" i="1"/>
  <c r="Z1943" i="1"/>
  <c r="Y1943" i="1"/>
  <c r="X1943" i="1"/>
  <c r="AJ1942" i="1"/>
  <c r="AI1942" i="1"/>
  <c r="AH1942" i="1" s="1"/>
  <c r="AG1942" i="1"/>
  <c r="AC1942" i="1"/>
  <c r="Y1942" i="1"/>
  <c r="X1942" i="1"/>
  <c r="U1942" i="1"/>
  <c r="S1942" i="1"/>
  <c r="R1942" i="1"/>
  <c r="Q1942" i="1"/>
  <c r="P1942" i="1"/>
  <c r="O1942" i="1"/>
  <c r="N1942" i="1"/>
  <c r="M1942" i="1"/>
  <c r="L1942" i="1"/>
  <c r="K1942" i="1"/>
  <c r="J1942" i="1"/>
  <c r="AJ1941" i="1"/>
  <c r="AI1941" i="1" s="1"/>
  <c r="AG1941" i="1"/>
  <c r="AC1941" i="1"/>
  <c r="AE1941" i="1" s="1"/>
  <c r="AF1941" i="1" s="1"/>
  <c r="Z1941" i="1"/>
  <c r="AD1941" i="1" s="1"/>
  <c r="Y1941" i="1"/>
  <c r="X1941" i="1"/>
  <c r="V1941" i="1"/>
  <c r="U1941" i="1"/>
  <c r="S1941" i="1"/>
  <c r="R1941" i="1"/>
  <c r="Q1941" i="1"/>
  <c r="P1941" i="1"/>
  <c r="O1941" i="1"/>
  <c r="N1941" i="1"/>
  <c r="M1941" i="1"/>
  <c r="L1941" i="1"/>
  <c r="K1941" i="1"/>
  <c r="J1941" i="1"/>
  <c r="AJ1940" i="1"/>
  <c r="AI1940" i="1" s="1"/>
  <c r="AG1940" i="1"/>
  <c r="AC1940" i="1"/>
  <c r="Y1940" i="1"/>
  <c r="X1940" i="1"/>
  <c r="W1940" i="1"/>
  <c r="U1940" i="1"/>
  <c r="S1940" i="1"/>
  <c r="R1940" i="1"/>
  <c r="Q1940" i="1"/>
  <c r="P1940" i="1"/>
  <c r="O1940" i="1"/>
  <c r="N1940" i="1"/>
  <c r="M1940" i="1"/>
  <c r="L1940" i="1"/>
  <c r="K1940" i="1"/>
  <c r="J1940" i="1"/>
  <c r="AJ1939" i="1"/>
  <c r="AI1939" i="1"/>
  <c r="AH1939" i="1" s="1"/>
  <c r="AG1939" i="1"/>
  <c r="AC1939" i="1"/>
  <c r="Y1939" i="1"/>
  <c r="X1939" i="1"/>
  <c r="V1939" i="1"/>
  <c r="U1939" i="1"/>
  <c r="S1939" i="1"/>
  <c r="R1939" i="1"/>
  <c r="Q1939" i="1"/>
  <c r="P1939" i="1"/>
  <c r="O1939" i="1"/>
  <c r="N1939" i="1"/>
  <c r="M1939" i="1"/>
  <c r="L1939" i="1"/>
  <c r="K1939" i="1"/>
  <c r="J1939" i="1"/>
  <c r="AJ1938" i="1"/>
  <c r="AI1938" i="1" s="1"/>
  <c r="Z1938" i="1" s="1"/>
  <c r="AG1938" i="1"/>
  <c r="AH1938" i="1" s="1"/>
  <c r="AD1938" i="1"/>
  <c r="AC1938" i="1"/>
  <c r="X1938" i="1"/>
  <c r="Y1938" i="1" s="1"/>
  <c r="U1938" i="1"/>
  <c r="S1938" i="1"/>
  <c r="R1938" i="1"/>
  <c r="Q1938" i="1"/>
  <c r="P1938" i="1"/>
  <c r="O1938" i="1"/>
  <c r="N1938" i="1"/>
  <c r="M1938" i="1"/>
  <c r="L1938" i="1"/>
  <c r="K1938" i="1"/>
  <c r="J1938" i="1"/>
  <c r="AJ1937" i="1"/>
  <c r="AI1937" i="1"/>
  <c r="AH1937" i="1" s="1"/>
  <c r="AG1937" i="1"/>
  <c r="AC1937" i="1"/>
  <c r="Y1937" i="1"/>
  <c r="X1937" i="1"/>
  <c r="U1937" i="1"/>
  <c r="S1937" i="1"/>
  <c r="R1937" i="1"/>
  <c r="Q1937" i="1"/>
  <c r="P1937" i="1"/>
  <c r="O1937" i="1"/>
  <c r="N1937" i="1"/>
  <c r="M1937" i="1"/>
  <c r="L1937" i="1"/>
  <c r="K1937" i="1"/>
  <c r="J1937" i="1"/>
  <c r="AJ1936" i="1"/>
  <c r="AI1936" i="1" s="1"/>
  <c r="AH1936" i="1"/>
  <c r="AG1936" i="1"/>
  <c r="AC1936" i="1"/>
  <c r="X1936" i="1"/>
  <c r="Y1936" i="1" s="1"/>
  <c r="U1936" i="1"/>
  <c r="S1936" i="1"/>
  <c r="R1936" i="1"/>
  <c r="Q1936" i="1"/>
  <c r="P1936" i="1"/>
  <c r="O1936" i="1"/>
  <c r="N1936" i="1"/>
  <c r="M1936" i="1"/>
  <c r="L1936" i="1"/>
  <c r="K1936" i="1"/>
  <c r="J1936" i="1"/>
  <c r="AJ1935" i="1"/>
  <c r="AI1935" i="1" s="1"/>
  <c r="AG1935" i="1"/>
  <c r="AC1935" i="1"/>
  <c r="Y1935" i="1"/>
  <c r="X1935" i="1"/>
  <c r="U1935" i="1"/>
  <c r="S1935" i="1"/>
  <c r="R1935" i="1"/>
  <c r="Q1935" i="1"/>
  <c r="P1935" i="1"/>
  <c r="O1935" i="1"/>
  <c r="N1935" i="1"/>
  <c r="M1935" i="1"/>
  <c r="L1935" i="1"/>
  <c r="K1935" i="1"/>
  <c r="J1935" i="1"/>
  <c r="AJ1934" i="1"/>
  <c r="AI1934" i="1" s="1"/>
  <c r="Z1934" i="1" s="1"/>
  <c r="AD1934" i="1" s="1"/>
  <c r="AG1934" i="1"/>
  <c r="AC1934" i="1"/>
  <c r="X1934" i="1"/>
  <c r="Y1934" i="1" s="1"/>
  <c r="V1934" i="1"/>
  <c r="U1934" i="1"/>
  <c r="S1934" i="1"/>
  <c r="R1934" i="1"/>
  <c r="Q1934" i="1"/>
  <c r="P1934" i="1"/>
  <c r="O1934" i="1"/>
  <c r="N1934" i="1"/>
  <c r="M1934" i="1"/>
  <c r="L1934" i="1"/>
  <c r="K1934" i="1"/>
  <c r="J1934" i="1"/>
  <c r="AJ1933" i="1"/>
  <c r="AI1933" i="1" s="1"/>
  <c r="AG1933" i="1"/>
  <c r="AF1933" i="1"/>
  <c r="AC1933" i="1"/>
  <c r="AE1933" i="1" s="1"/>
  <c r="Z1933" i="1"/>
  <c r="AD1933" i="1" s="1"/>
  <c r="Y1933" i="1"/>
  <c r="X1933" i="1"/>
  <c r="V1933" i="1"/>
  <c r="U1933" i="1"/>
  <c r="S1933" i="1"/>
  <c r="R1933" i="1"/>
  <c r="Q1933" i="1"/>
  <c r="P1933" i="1"/>
  <c r="O1933" i="1"/>
  <c r="N1933" i="1"/>
  <c r="M1933" i="1"/>
  <c r="L1933" i="1"/>
  <c r="K1933" i="1"/>
  <c r="J1933" i="1"/>
  <c r="AJ1932" i="1"/>
  <c r="AI1932" i="1" s="1"/>
  <c r="AG1932" i="1"/>
  <c r="AC1932" i="1"/>
  <c r="Y1932" i="1"/>
  <c r="X1932" i="1"/>
  <c r="V1932" i="1"/>
  <c r="U1932" i="1"/>
  <c r="S1932" i="1"/>
  <c r="R1932" i="1"/>
  <c r="Q1932" i="1"/>
  <c r="P1932" i="1"/>
  <c r="O1932" i="1"/>
  <c r="N1932" i="1"/>
  <c r="M1932" i="1"/>
  <c r="L1932" i="1"/>
  <c r="K1932" i="1"/>
  <c r="J1932" i="1"/>
  <c r="AJ1931" i="1"/>
  <c r="AI1931" i="1"/>
  <c r="AH1931" i="1"/>
  <c r="AG1931" i="1"/>
  <c r="AC1931" i="1"/>
  <c r="Y1931" i="1"/>
  <c r="X1931" i="1"/>
  <c r="W1931" i="1"/>
  <c r="U1931" i="1"/>
  <c r="S1931" i="1"/>
  <c r="R1931" i="1"/>
  <c r="Q1931" i="1"/>
  <c r="P1931" i="1"/>
  <c r="O1931" i="1"/>
  <c r="N1931" i="1"/>
  <c r="M1931" i="1"/>
  <c r="L1931" i="1"/>
  <c r="K1931" i="1"/>
  <c r="J1931" i="1"/>
  <c r="AJ1930" i="1"/>
  <c r="AI1930" i="1" s="1"/>
  <c r="AH1930" i="1"/>
  <c r="AG1930" i="1"/>
  <c r="AC1930" i="1"/>
  <c r="X1930" i="1"/>
  <c r="Y1930" i="1" s="1"/>
  <c r="W1930" i="1"/>
  <c r="U1930" i="1"/>
  <c r="S1930" i="1"/>
  <c r="R1930" i="1"/>
  <c r="Q1930" i="1"/>
  <c r="P1930" i="1"/>
  <c r="O1930" i="1"/>
  <c r="N1930" i="1"/>
  <c r="M1930" i="1"/>
  <c r="L1930" i="1"/>
  <c r="K1930" i="1"/>
  <c r="J1930" i="1"/>
  <c r="AJ1929" i="1"/>
  <c r="AI1929" i="1" s="1"/>
  <c r="AG1929" i="1"/>
  <c r="AC1929" i="1"/>
  <c r="AE1929" i="1" s="1"/>
  <c r="AF1929" i="1" s="1"/>
  <c r="Z1929" i="1"/>
  <c r="AD1929" i="1" s="1"/>
  <c r="Y1929" i="1"/>
  <c r="X1929" i="1"/>
  <c r="U1929" i="1"/>
  <c r="S1929" i="1"/>
  <c r="R1929" i="1"/>
  <c r="Q1929" i="1"/>
  <c r="P1929" i="1"/>
  <c r="O1929" i="1"/>
  <c r="N1929" i="1"/>
  <c r="M1929" i="1"/>
  <c r="L1929" i="1"/>
  <c r="K1929" i="1"/>
  <c r="J1929" i="1"/>
  <c r="AJ1928" i="1"/>
  <c r="AI1928" i="1"/>
  <c r="Z1928" i="1" s="1"/>
  <c r="AG1928" i="1"/>
  <c r="AD1928" i="1"/>
  <c r="AE1928" i="1" s="1"/>
  <c r="AF1928" i="1" s="1"/>
  <c r="AC1928" i="1"/>
  <c r="Y1928" i="1"/>
  <c r="X1928" i="1"/>
  <c r="U1928" i="1"/>
  <c r="S1928" i="1"/>
  <c r="R1928" i="1"/>
  <c r="Q1928" i="1"/>
  <c r="P1928" i="1"/>
  <c r="O1928" i="1"/>
  <c r="N1928" i="1"/>
  <c r="M1928" i="1"/>
  <c r="L1928" i="1"/>
  <c r="K1928" i="1"/>
  <c r="J1928" i="1"/>
  <c r="AJ1927" i="1"/>
  <c r="AI1927" i="1" s="1"/>
  <c r="AG1927" i="1"/>
  <c r="AH1927" i="1" s="1"/>
  <c r="AF1927" i="1"/>
  <c r="AC1927" i="1"/>
  <c r="AE1927" i="1" s="1"/>
  <c r="Z1927" i="1"/>
  <c r="AD1927" i="1" s="1"/>
  <c r="Y1927" i="1"/>
  <c r="X1927" i="1"/>
  <c r="U1927" i="1"/>
  <c r="S1927" i="1"/>
  <c r="R1927" i="1"/>
  <c r="Q1927" i="1"/>
  <c r="P1927" i="1"/>
  <c r="O1927" i="1"/>
  <c r="N1927" i="1"/>
  <c r="M1927" i="1"/>
  <c r="L1927" i="1"/>
  <c r="K1927" i="1"/>
  <c r="J1927" i="1"/>
  <c r="AJ1926" i="1"/>
  <c r="AI1926" i="1"/>
  <c r="AH1926" i="1" s="1"/>
  <c r="AG1926" i="1"/>
  <c r="AC1926" i="1"/>
  <c r="Y1926" i="1"/>
  <c r="X1926" i="1"/>
  <c r="U1926" i="1"/>
  <c r="S1926" i="1"/>
  <c r="R1926" i="1"/>
  <c r="Q1926" i="1"/>
  <c r="P1926" i="1"/>
  <c r="O1926" i="1"/>
  <c r="N1926" i="1"/>
  <c r="M1926" i="1"/>
  <c r="L1926" i="1"/>
  <c r="K1926" i="1"/>
  <c r="J1926" i="1"/>
  <c r="AJ1925" i="1"/>
  <c r="AI1925" i="1" s="1"/>
  <c r="AG1925" i="1"/>
  <c r="AC1925" i="1"/>
  <c r="AE1925" i="1" s="1"/>
  <c r="AF1925" i="1" s="1"/>
  <c r="Z1925" i="1"/>
  <c r="AD1925" i="1" s="1"/>
  <c r="Y1925" i="1"/>
  <c r="X1925" i="1"/>
  <c r="U1925" i="1"/>
  <c r="S1925" i="1"/>
  <c r="R1925" i="1"/>
  <c r="Q1925" i="1"/>
  <c r="P1925" i="1"/>
  <c r="O1925" i="1"/>
  <c r="N1925" i="1"/>
  <c r="M1925" i="1"/>
  <c r="L1925" i="1"/>
  <c r="K1925" i="1"/>
  <c r="J1925" i="1"/>
  <c r="AJ1924" i="1"/>
  <c r="AI1924" i="1"/>
  <c r="Z1924" i="1" s="1"/>
  <c r="AG1924" i="1"/>
  <c r="AD1924" i="1"/>
  <c r="AE1924" i="1" s="1"/>
  <c r="AF1924" i="1" s="1"/>
  <c r="AC1924" i="1"/>
  <c r="Y1924" i="1"/>
  <c r="X1924" i="1"/>
  <c r="V1924" i="1"/>
  <c r="U1924" i="1"/>
  <c r="S1924" i="1"/>
  <c r="R1924" i="1"/>
  <c r="Q1924" i="1"/>
  <c r="P1924" i="1"/>
  <c r="O1924" i="1"/>
  <c r="N1924" i="1"/>
  <c r="M1924" i="1"/>
  <c r="L1924" i="1"/>
  <c r="K1924" i="1"/>
  <c r="J1924" i="1"/>
  <c r="AJ1923" i="1"/>
  <c r="AI1923" i="1" s="1"/>
  <c r="Z1923" i="1" s="1"/>
  <c r="AD1923" i="1" s="1"/>
  <c r="AG1923" i="1"/>
  <c r="AC1923" i="1"/>
  <c r="X1923" i="1"/>
  <c r="Y1923" i="1" s="1"/>
  <c r="U1923" i="1"/>
  <c r="S1923" i="1"/>
  <c r="R1923" i="1"/>
  <c r="Q1923" i="1"/>
  <c r="P1923" i="1"/>
  <c r="O1923" i="1"/>
  <c r="N1923" i="1"/>
  <c r="M1923" i="1"/>
  <c r="L1923" i="1"/>
  <c r="K1923" i="1"/>
  <c r="J1923" i="1"/>
  <c r="AJ1922" i="1"/>
  <c r="AI1922" i="1" s="1"/>
  <c r="AG1922" i="1"/>
  <c r="AC1922" i="1"/>
  <c r="Y1922" i="1"/>
  <c r="X1922" i="1"/>
  <c r="U1922" i="1"/>
  <c r="S1922" i="1"/>
  <c r="R1922" i="1"/>
  <c r="Q1922" i="1"/>
  <c r="P1922" i="1"/>
  <c r="O1922" i="1"/>
  <c r="N1922" i="1"/>
  <c r="M1922" i="1"/>
  <c r="L1922" i="1"/>
  <c r="K1922" i="1"/>
  <c r="J1922" i="1"/>
  <c r="AJ1921" i="1"/>
  <c r="AI1921" i="1" s="1"/>
  <c r="Z1921" i="1" s="1"/>
  <c r="AG1921" i="1"/>
  <c r="AD1921" i="1"/>
  <c r="AC1921" i="1"/>
  <c r="X1921" i="1"/>
  <c r="Y1921" i="1" s="1"/>
  <c r="AJ1920" i="1"/>
  <c r="AI1920" i="1" s="1"/>
  <c r="AG1920" i="1"/>
  <c r="AH1920" i="1" s="1"/>
  <c r="AF1920" i="1"/>
  <c r="AC1920" i="1"/>
  <c r="AE1920" i="1" s="1"/>
  <c r="Z1920" i="1"/>
  <c r="AD1920" i="1" s="1"/>
  <c r="Y1920" i="1"/>
  <c r="X1920" i="1"/>
  <c r="AJ1919" i="1"/>
  <c r="AI1919" i="1" s="1"/>
  <c r="AG1919" i="1"/>
  <c r="AC1919" i="1"/>
  <c r="Y1919" i="1"/>
  <c r="X1919" i="1"/>
  <c r="AJ1918" i="1"/>
  <c r="AI1918" i="1"/>
  <c r="Z1918" i="1" s="1"/>
  <c r="AG1918" i="1"/>
  <c r="AD1918" i="1"/>
  <c r="AE1918" i="1" s="1"/>
  <c r="AF1918" i="1" s="1"/>
  <c r="AC1918" i="1"/>
  <c r="Y1918" i="1"/>
  <c r="X1918" i="1"/>
  <c r="AJ1917" i="1"/>
  <c r="AI1917" i="1" s="1"/>
  <c r="Z1917" i="1" s="1"/>
  <c r="AD1917" i="1" s="1"/>
  <c r="AG1917" i="1"/>
  <c r="AC1917" i="1"/>
  <c r="X1917" i="1"/>
  <c r="Y1917" i="1" s="1"/>
  <c r="AJ1916" i="1"/>
  <c r="AI1916" i="1" s="1"/>
  <c r="AG1916" i="1"/>
  <c r="AF1916" i="1"/>
  <c r="AC1916" i="1"/>
  <c r="AE1916" i="1" s="1"/>
  <c r="Z1916" i="1"/>
  <c r="AD1916" i="1" s="1"/>
  <c r="Y1916" i="1"/>
  <c r="X1916" i="1"/>
  <c r="AJ1915" i="1"/>
  <c r="AI1915" i="1" s="1"/>
  <c r="AG1915" i="1"/>
  <c r="AC1915" i="1"/>
  <c r="Y1915" i="1"/>
  <c r="X1915" i="1"/>
  <c r="AJ1914" i="1"/>
  <c r="AI1914" i="1"/>
  <c r="AH1914" i="1"/>
  <c r="AG1914" i="1"/>
  <c r="AC1914" i="1"/>
  <c r="Y1914" i="1"/>
  <c r="X1914" i="1"/>
  <c r="U1914" i="1"/>
  <c r="S1914" i="1"/>
  <c r="R1914" i="1"/>
  <c r="Q1914" i="1"/>
  <c r="P1914" i="1"/>
  <c r="O1914" i="1"/>
  <c r="N1914" i="1"/>
  <c r="M1914" i="1"/>
  <c r="L1914" i="1"/>
  <c r="K1914" i="1"/>
  <c r="J1914" i="1"/>
  <c r="AJ1913" i="1"/>
  <c r="AI1913" i="1" s="1"/>
  <c r="AG1913" i="1"/>
  <c r="AF1913" i="1"/>
  <c r="AC1913" i="1"/>
  <c r="AE1913" i="1" s="1"/>
  <c r="Z1913" i="1"/>
  <c r="AD1913" i="1" s="1"/>
  <c r="Y1913" i="1"/>
  <c r="X1913" i="1"/>
  <c r="U1913" i="1"/>
  <c r="S1913" i="1"/>
  <c r="R1913" i="1"/>
  <c r="Q1913" i="1"/>
  <c r="P1913" i="1"/>
  <c r="O1913" i="1"/>
  <c r="N1913" i="1"/>
  <c r="M1913" i="1"/>
  <c r="L1913" i="1"/>
  <c r="K1913" i="1"/>
  <c r="J1913" i="1"/>
  <c r="AJ1912" i="1"/>
  <c r="AI1912" i="1"/>
  <c r="AH1912" i="1" s="1"/>
  <c r="AG1912" i="1"/>
  <c r="AC1912" i="1"/>
  <c r="X1912" i="1"/>
  <c r="Y1912" i="1" s="1"/>
  <c r="W1912" i="1"/>
  <c r="U1912" i="1"/>
  <c r="S1912" i="1"/>
  <c r="R1912" i="1"/>
  <c r="Q1912" i="1"/>
  <c r="P1912" i="1"/>
  <c r="O1912" i="1"/>
  <c r="N1912" i="1"/>
  <c r="M1912" i="1"/>
  <c r="L1912" i="1"/>
  <c r="K1912" i="1"/>
  <c r="J1912" i="1"/>
  <c r="AJ1911" i="1"/>
  <c r="AI1911" i="1" s="1"/>
  <c r="Z1911" i="1" s="1"/>
  <c r="AG1911" i="1"/>
  <c r="AD1911" i="1"/>
  <c r="AC1911" i="1"/>
  <c r="X1911" i="1"/>
  <c r="Y1911" i="1" s="1"/>
  <c r="U1911" i="1"/>
  <c r="S1911" i="1"/>
  <c r="R1911" i="1"/>
  <c r="Q1911" i="1"/>
  <c r="P1911" i="1"/>
  <c r="O1911" i="1"/>
  <c r="N1911" i="1"/>
  <c r="M1911" i="1"/>
  <c r="L1911" i="1"/>
  <c r="K1911" i="1"/>
  <c r="J1911" i="1"/>
  <c r="AJ1910" i="1"/>
  <c r="AI1910" i="1" s="1"/>
  <c r="AG1910" i="1"/>
  <c r="AC1910" i="1"/>
  <c r="Y1910" i="1"/>
  <c r="X1910" i="1"/>
  <c r="V1910" i="1"/>
  <c r="U1910" i="1"/>
  <c r="S1910" i="1"/>
  <c r="R1910" i="1"/>
  <c r="Q1910" i="1"/>
  <c r="P1910" i="1"/>
  <c r="O1910" i="1"/>
  <c r="N1910" i="1"/>
  <c r="M1910" i="1"/>
  <c r="L1910" i="1"/>
  <c r="K1910" i="1"/>
  <c r="J1910" i="1"/>
  <c r="AJ1909" i="1"/>
  <c r="AI1909" i="1"/>
  <c r="Z1909" i="1" s="1"/>
  <c r="AG1909" i="1"/>
  <c r="AD1909" i="1"/>
  <c r="AE1909" i="1" s="1"/>
  <c r="AF1909" i="1" s="1"/>
  <c r="AC1909" i="1"/>
  <c r="Y1909" i="1"/>
  <c r="X1909" i="1"/>
  <c r="V1909" i="1"/>
  <c r="U1909" i="1"/>
  <c r="S1909" i="1"/>
  <c r="R1909" i="1"/>
  <c r="Q1909" i="1"/>
  <c r="P1909" i="1"/>
  <c r="O1909" i="1"/>
  <c r="N1909" i="1"/>
  <c r="M1909" i="1"/>
  <c r="L1909" i="1"/>
  <c r="K1909" i="1"/>
  <c r="J1909" i="1"/>
  <c r="AJ1908" i="1"/>
  <c r="AI1908" i="1" s="1"/>
  <c r="Z1908" i="1" s="1"/>
  <c r="AD1908" i="1" s="1"/>
  <c r="AG1908" i="1"/>
  <c r="AC1908" i="1"/>
  <c r="X1908" i="1"/>
  <c r="Y1908" i="1" s="1"/>
  <c r="V1908" i="1"/>
  <c r="U1908" i="1"/>
  <c r="S1908" i="1"/>
  <c r="R1908" i="1"/>
  <c r="Q1908" i="1"/>
  <c r="P1908" i="1"/>
  <c r="O1908" i="1"/>
  <c r="N1908" i="1"/>
  <c r="M1908" i="1"/>
  <c r="L1908" i="1"/>
  <c r="K1908" i="1"/>
  <c r="J1908" i="1"/>
  <c r="AJ1907" i="1"/>
  <c r="AI1907" i="1" s="1"/>
  <c r="AG1907" i="1"/>
  <c r="AF1907" i="1"/>
  <c r="AC1907" i="1"/>
  <c r="AE1907" i="1" s="1"/>
  <c r="Z1907" i="1"/>
  <c r="AD1907" i="1" s="1"/>
  <c r="Y1907" i="1"/>
  <c r="X1907" i="1"/>
  <c r="W1907" i="1"/>
  <c r="U1907" i="1"/>
  <c r="S1907" i="1"/>
  <c r="R1907" i="1"/>
  <c r="Q1907" i="1"/>
  <c r="P1907" i="1"/>
  <c r="O1907" i="1"/>
  <c r="N1907" i="1"/>
  <c r="M1907" i="1"/>
  <c r="L1907" i="1"/>
  <c r="K1907" i="1"/>
  <c r="J1907" i="1"/>
  <c r="AJ1906" i="1"/>
  <c r="AI1906" i="1" s="1"/>
  <c r="AG1906" i="1"/>
  <c r="AC1906" i="1"/>
  <c r="Y1906" i="1"/>
  <c r="X1906" i="1"/>
  <c r="U1906" i="1"/>
  <c r="S1906" i="1"/>
  <c r="R1906" i="1"/>
  <c r="Q1906" i="1"/>
  <c r="P1906" i="1"/>
  <c r="O1906" i="1"/>
  <c r="N1906" i="1"/>
  <c r="M1906" i="1"/>
  <c r="L1906" i="1"/>
  <c r="K1906" i="1"/>
  <c r="J1906" i="1"/>
  <c r="AJ1905" i="1"/>
  <c r="AI1905" i="1" s="1"/>
  <c r="Z1905" i="1" s="1"/>
  <c r="AG1905" i="1"/>
  <c r="AD1905" i="1"/>
  <c r="AC1905" i="1"/>
  <c r="X1905" i="1"/>
  <c r="Y1905" i="1" s="1"/>
  <c r="U1905" i="1"/>
  <c r="S1905" i="1"/>
  <c r="R1905" i="1"/>
  <c r="Q1905" i="1"/>
  <c r="P1905" i="1"/>
  <c r="O1905" i="1"/>
  <c r="N1905" i="1"/>
  <c r="M1905" i="1"/>
  <c r="L1905" i="1"/>
  <c r="K1905" i="1"/>
  <c r="J1905" i="1"/>
  <c r="AJ1904" i="1"/>
  <c r="AI1904" i="1" s="1"/>
  <c r="AG1904" i="1"/>
  <c r="AC1904" i="1"/>
  <c r="Y1904" i="1"/>
  <c r="X1904" i="1"/>
  <c r="V1904" i="1"/>
  <c r="U1904" i="1"/>
  <c r="S1904" i="1"/>
  <c r="R1904" i="1"/>
  <c r="Q1904" i="1"/>
  <c r="P1904" i="1"/>
  <c r="O1904" i="1"/>
  <c r="N1904" i="1"/>
  <c r="M1904" i="1"/>
  <c r="L1904" i="1"/>
  <c r="K1904" i="1"/>
  <c r="J1904" i="1"/>
  <c r="AJ1903" i="1"/>
  <c r="AI1903" i="1"/>
  <c r="Z1903" i="1" s="1"/>
  <c r="AG1903" i="1"/>
  <c r="AD1903" i="1"/>
  <c r="AE1903" i="1" s="1"/>
  <c r="AF1903" i="1" s="1"/>
  <c r="AC1903" i="1"/>
  <c r="Y1903" i="1"/>
  <c r="X1903" i="1"/>
  <c r="W1903" i="1"/>
  <c r="U1903" i="1"/>
  <c r="S1903" i="1"/>
  <c r="R1903" i="1"/>
  <c r="Q1903" i="1"/>
  <c r="P1903" i="1"/>
  <c r="O1903" i="1"/>
  <c r="N1903" i="1"/>
  <c r="M1903" i="1"/>
  <c r="L1903" i="1"/>
  <c r="K1903" i="1"/>
  <c r="J1903" i="1"/>
  <c r="AJ1902" i="1"/>
  <c r="AI1902" i="1" s="1"/>
  <c r="Z1902" i="1" s="1"/>
  <c r="AD1902" i="1" s="1"/>
  <c r="AG1902" i="1"/>
  <c r="AC1902" i="1"/>
  <c r="X1902" i="1"/>
  <c r="Y1902" i="1" s="1"/>
  <c r="W1902" i="1"/>
  <c r="U1902" i="1"/>
  <c r="S1902" i="1"/>
  <c r="R1902" i="1"/>
  <c r="Q1902" i="1"/>
  <c r="P1902" i="1"/>
  <c r="O1902" i="1"/>
  <c r="N1902" i="1"/>
  <c r="M1902" i="1"/>
  <c r="L1902" i="1"/>
  <c r="K1902" i="1"/>
  <c r="J1902" i="1"/>
  <c r="AJ1901" i="1"/>
  <c r="AI1901" i="1" s="1"/>
  <c r="AG1901" i="1"/>
  <c r="AF1901" i="1"/>
  <c r="AC1901" i="1"/>
  <c r="AE1901" i="1" s="1"/>
  <c r="Z1901" i="1"/>
  <c r="AD1901" i="1" s="1"/>
  <c r="Y1901" i="1"/>
  <c r="X1901" i="1"/>
  <c r="U1901" i="1"/>
  <c r="S1901" i="1"/>
  <c r="R1901" i="1"/>
  <c r="Q1901" i="1"/>
  <c r="P1901" i="1"/>
  <c r="O1901" i="1"/>
  <c r="N1901" i="1"/>
  <c r="M1901" i="1"/>
  <c r="L1901" i="1"/>
  <c r="K1901" i="1"/>
  <c r="J1901" i="1"/>
  <c r="AJ1900" i="1"/>
  <c r="AI1900" i="1"/>
  <c r="AH1900" i="1" s="1"/>
  <c r="AG1900" i="1"/>
  <c r="AC1900" i="1"/>
  <c r="X1900" i="1"/>
  <c r="Y1900" i="1" s="1"/>
  <c r="U1900" i="1"/>
  <c r="S1900" i="1"/>
  <c r="R1900" i="1"/>
  <c r="Q1900" i="1"/>
  <c r="P1900" i="1"/>
  <c r="O1900" i="1"/>
  <c r="N1900" i="1"/>
  <c r="M1900" i="1"/>
  <c r="L1900" i="1"/>
  <c r="K1900" i="1"/>
  <c r="J1900" i="1"/>
  <c r="AJ1899" i="1"/>
  <c r="AI1899" i="1" s="1"/>
  <c r="Z1899" i="1" s="1"/>
  <c r="AD1899" i="1" s="1"/>
  <c r="AE1899" i="1" s="1"/>
  <c r="AF1899" i="1" s="1"/>
  <c r="AG1899" i="1"/>
  <c r="AC1899" i="1"/>
  <c r="Y1899" i="1"/>
  <c r="X1899" i="1"/>
  <c r="U1899" i="1"/>
  <c r="S1899" i="1"/>
  <c r="R1899" i="1"/>
  <c r="Q1899" i="1"/>
  <c r="P1899" i="1"/>
  <c r="O1899" i="1"/>
  <c r="N1899" i="1"/>
  <c r="M1899" i="1"/>
  <c r="L1899" i="1"/>
  <c r="K1899" i="1"/>
  <c r="J1899" i="1"/>
  <c r="AJ1898" i="1"/>
  <c r="AI1898" i="1"/>
  <c r="AH1898" i="1" s="1"/>
  <c r="AG1898" i="1"/>
  <c r="AC1898" i="1"/>
  <c r="X1898" i="1"/>
  <c r="Y1898" i="1" s="1"/>
  <c r="AJ1897" i="1"/>
  <c r="AI1897" i="1" s="1"/>
  <c r="AH1897" i="1" s="1"/>
  <c r="AG1897" i="1"/>
  <c r="AC1897" i="1"/>
  <c r="X1897" i="1"/>
  <c r="Y1897" i="1" s="1"/>
  <c r="U1897" i="1"/>
  <c r="S1897" i="1"/>
  <c r="R1897" i="1"/>
  <c r="Q1897" i="1"/>
  <c r="P1897" i="1"/>
  <c r="O1897" i="1"/>
  <c r="N1897" i="1"/>
  <c r="M1897" i="1"/>
  <c r="L1897" i="1"/>
  <c r="K1897" i="1"/>
  <c r="J1897" i="1"/>
  <c r="AJ1896" i="1"/>
  <c r="AI1896" i="1" s="1"/>
  <c r="AG1896" i="1"/>
  <c r="AC1896" i="1"/>
  <c r="Y1896" i="1"/>
  <c r="X1896" i="1"/>
  <c r="U1896" i="1"/>
  <c r="S1896" i="1"/>
  <c r="R1896" i="1"/>
  <c r="Q1896" i="1"/>
  <c r="P1896" i="1"/>
  <c r="O1896" i="1"/>
  <c r="N1896" i="1"/>
  <c r="M1896" i="1"/>
  <c r="L1896" i="1"/>
  <c r="K1896" i="1"/>
  <c r="J1896" i="1"/>
  <c r="AJ1895" i="1"/>
  <c r="AI1895" i="1" s="1"/>
  <c r="AG1895" i="1"/>
  <c r="AH1895" i="1" s="1"/>
  <c r="AC1895" i="1"/>
  <c r="Z1895" i="1"/>
  <c r="AD1895" i="1" s="1"/>
  <c r="X1895" i="1"/>
  <c r="Y1895" i="1" s="1"/>
  <c r="U1895" i="1"/>
  <c r="S1895" i="1"/>
  <c r="R1895" i="1"/>
  <c r="Q1895" i="1"/>
  <c r="P1895" i="1"/>
  <c r="O1895" i="1"/>
  <c r="N1895" i="1"/>
  <c r="M1895" i="1"/>
  <c r="L1895" i="1"/>
  <c r="K1895" i="1"/>
  <c r="J1895" i="1"/>
  <c r="AJ1894" i="1"/>
  <c r="AI1894" i="1" s="1"/>
  <c r="AG1894" i="1"/>
  <c r="AC1894" i="1"/>
  <c r="Y1894" i="1"/>
  <c r="X1894" i="1"/>
  <c r="U1894" i="1"/>
  <c r="S1894" i="1"/>
  <c r="R1894" i="1"/>
  <c r="Q1894" i="1"/>
  <c r="P1894" i="1"/>
  <c r="O1894" i="1"/>
  <c r="N1894" i="1"/>
  <c r="M1894" i="1"/>
  <c r="L1894" i="1"/>
  <c r="K1894" i="1"/>
  <c r="J1894" i="1"/>
  <c r="AJ1893" i="1"/>
  <c r="AI1893" i="1" s="1"/>
  <c r="AH1893" i="1"/>
  <c r="AG1893" i="1"/>
  <c r="AC1893" i="1"/>
  <c r="Z1893" i="1"/>
  <c r="AD1893" i="1" s="1"/>
  <c r="X1893" i="1"/>
  <c r="Y1893" i="1" s="1"/>
  <c r="V1893" i="1"/>
  <c r="U1893" i="1"/>
  <c r="S1893" i="1"/>
  <c r="R1893" i="1"/>
  <c r="Q1893" i="1"/>
  <c r="P1893" i="1"/>
  <c r="O1893" i="1"/>
  <c r="N1893" i="1"/>
  <c r="M1893" i="1"/>
  <c r="L1893" i="1"/>
  <c r="K1893" i="1"/>
  <c r="J1893" i="1"/>
  <c r="AJ1892" i="1"/>
  <c r="AI1892" i="1"/>
  <c r="Z1892" i="1" s="1"/>
  <c r="AD1892" i="1" s="1"/>
  <c r="AG1892" i="1"/>
  <c r="AC1892" i="1"/>
  <c r="AE1892" i="1" s="1"/>
  <c r="AF1892" i="1" s="1"/>
  <c r="Y1892" i="1"/>
  <c r="X1892" i="1"/>
  <c r="U1892" i="1"/>
  <c r="S1892" i="1"/>
  <c r="R1892" i="1"/>
  <c r="Q1892" i="1"/>
  <c r="P1892" i="1"/>
  <c r="O1892" i="1"/>
  <c r="N1892" i="1"/>
  <c r="M1892" i="1"/>
  <c r="L1892" i="1"/>
  <c r="K1892" i="1"/>
  <c r="J1892" i="1"/>
  <c r="AJ1891" i="1"/>
  <c r="AI1891" i="1"/>
  <c r="Z1891" i="1" s="1"/>
  <c r="AG1891" i="1"/>
  <c r="AD1891" i="1"/>
  <c r="AC1891" i="1"/>
  <c r="AE1891" i="1" s="1"/>
  <c r="AF1891" i="1" s="1"/>
  <c r="Y1891" i="1"/>
  <c r="X1891" i="1"/>
  <c r="U1891" i="1"/>
  <c r="S1891" i="1"/>
  <c r="R1891" i="1"/>
  <c r="Q1891" i="1"/>
  <c r="P1891" i="1"/>
  <c r="O1891" i="1"/>
  <c r="N1891" i="1"/>
  <c r="M1891" i="1"/>
  <c r="L1891" i="1"/>
  <c r="K1891" i="1"/>
  <c r="J1891" i="1"/>
  <c r="AJ1890" i="1"/>
  <c r="AI1890" i="1"/>
  <c r="Z1890" i="1" s="1"/>
  <c r="AD1890" i="1" s="1"/>
  <c r="AG1890" i="1"/>
  <c r="AC1890" i="1"/>
  <c r="Y1890" i="1"/>
  <c r="X1890" i="1"/>
  <c r="U1890" i="1"/>
  <c r="S1890" i="1"/>
  <c r="R1890" i="1"/>
  <c r="Q1890" i="1"/>
  <c r="P1890" i="1"/>
  <c r="O1890" i="1"/>
  <c r="N1890" i="1"/>
  <c r="M1890" i="1"/>
  <c r="L1890" i="1"/>
  <c r="K1890" i="1"/>
  <c r="J1890" i="1"/>
  <c r="AJ1889" i="1"/>
  <c r="AI1889" i="1"/>
  <c r="Z1889" i="1" s="1"/>
  <c r="AG1889" i="1"/>
  <c r="AD1889" i="1"/>
  <c r="AC1889" i="1"/>
  <c r="AE1889" i="1" s="1"/>
  <c r="AF1889" i="1" s="1"/>
  <c r="Y1889" i="1"/>
  <c r="X1889" i="1"/>
  <c r="V1889" i="1"/>
  <c r="U1889" i="1"/>
  <c r="S1889" i="1"/>
  <c r="R1889" i="1"/>
  <c r="Q1889" i="1"/>
  <c r="P1889" i="1"/>
  <c r="O1889" i="1"/>
  <c r="N1889" i="1"/>
  <c r="M1889" i="1"/>
  <c r="L1889" i="1"/>
  <c r="K1889" i="1"/>
  <c r="J1889" i="1"/>
  <c r="AJ1888" i="1"/>
  <c r="AI1888" i="1" s="1"/>
  <c r="AH1888" i="1" s="1"/>
  <c r="AG1888" i="1"/>
  <c r="AC1888" i="1"/>
  <c r="X1888" i="1"/>
  <c r="Y1888" i="1" s="1"/>
  <c r="W1888" i="1"/>
  <c r="U1888" i="1"/>
  <c r="S1888" i="1"/>
  <c r="R1888" i="1"/>
  <c r="Q1888" i="1"/>
  <c r="P1888" i="1"/>
  <c r="O1888" i="1"/>
  <c r="N1888" i="1"/>
  <c r="M1888" i="1"/>
  <c r="L1888" i="1"/>
  <c r="K1888" i="1"/>
  <c r="J1888" i="1"/>
  <c r="AJ1887" i="1"/>
  <c r="AI1887" i="1" s="1"/>
  <c r="Z1887" i="1" s="1"/>
  <c r="AD1887" i="1" s="1"/>
  <c r="AE1887" i="1" s="1"/>
  <c r="AF1887" i="1" s="1"/>
  <c r="AG1887" i="1"/>
  <c r="AC1887" i="1"/>
  <c r="Y1887" i="1"/>
  <c r="X1887" i="1"/>
  <c r="U1887" i="1"/>
  <c r="S1887" i="1"/>
  <c r="R1887" i="1"/>
  <c r="Q1887" i="1"/>
  <c r="P1887" i="1"/>
  <c r="O1887" i="1"/>
  <c r="N1887" i="1"/>
  <c r="M1887" i="1"/>
  <c r="L1887" i="1"/>
  <c r="K1887" i="1"/>
  <c r="J1887" i="1"/>
  <c r="AJ1886" i="1"/>
  <c r="AI1886" i="1"/>
  <c r="AH1886" i="1" s="1"/>
  <c r="AG1886" i="1"/>
  <c r="AC1886" i="1"/>
  <c r="X1886" i="1"/>
  <c r="Y1886" i="1" s="1"/>
  <c r="U1886" i="1"/>
  <c r="S1886" i="1"/>
  <c r="R1886" i="1"/>
  <c r="Q1886" i="1"/>
  <c r="P1886" i="1"/>
  <c r="O1886" i="1"/>
  <c r="N1886" i="1"/>
  <c r="M1886" i="1"/>
  <c r="L1886" i="1"/>
  <c r="K1886" i="1"/>
  <c r="J1886" i="1"/>
  <c r="AJ1885" i="1"/>
  <c r="AI1885" i="1" s="1"/>
  <c r="Z1885" i="1" s="1"/>
  <c r="AD1885" i="1" s="1"/>
  <c r="AE1885" i="1" s="1"/>
  <c r="AF1885" i="1" s="1"/>
  <c r="AG1885" i="1"/>
  <c r="AC1885" i="1"/>
  <c r="Y1885" i="1"/>
  <c r="X1885" i="1"/>
  <c r="W1885" i="1"/>
  <c r="U1885" i="1"/>
  <c r="S1885" i="1"/>
  <c r="R1885" i="1"/>
  <c r="Q1885" i="1"/>
  <c r="P1885" i="1"/>
  <c r="O1885" i="1"/>
  <c r="N1885" i="1"/>
  <c r="M1885" i="1"/>
  <c r="L1885" i="1"/>
  <c r="K1885" i="1"/>
  <c r="J1885" i="1"/>
  <c r="AJ1884" i="1"/>
  <c r="AI1884" i="1" s="1"/>
  <c r="AG1884" i="1"/>
  <c r="AC1884" i="1"/>
  <c r="Y1884" i="1"/>
  <c r="X1884" i="1"/>
  <c r="U1884" i="1"/>
  <c r="S1884" i="1"/>
  <c r="R1884" i="1"/>
  <c r="Q1884" i="1"/>
  <c r="P1884" i="1"/>
  <c r="O1884" i="1"/>
  <c r="N1884" i="1"/>
  <c r="M1884" i="1"/>
  <c r="L1884" i="1"/>
  <c r="K1884" i="1"/>
  <c r="J1884" i="1"/>
  <c r="AJ1883" i="1"/>
  <c r="AI1883" i="1" s="1"/>
  <c r="AH1883" i="1"/>
  <c r="AG1883" i="1"/>
  <c r="AC1883" i="1"/>
  <c r="Z1883" i="1"/>
  <c r="AD1883" i="1" s="1"/>
  <c r="X1883" i="1"/>
  <c r="Y1883" i="1" s="1"/>
  <c r="W1883" i="1"/>
  <c r="U1883" i="1"/>
  <c r="S1883" i="1"/>
  <c r="R1883" i="1"/>
  <c r="Q1883" i="1"/>
  <c r="P1883" i="1"/>
  <c r="O1883" i="1"/>
  <c r="N1883" i="1"/>
  <c r="M1883" i="1"/>
  <c r="L1883" i="1"/>
  <c r="K1883" i="1"/>
  <c r="J1883" i="1"/>
  <c r="AJ1882" i="1"/>
  <c r="AI1882" i="1"/>
  <c r="Z1882" i="1" s="1"/>
  <c r="AD1882" i="1" s="1"/>
  <c r="AG1882" i="1"/>
  <c r="AC1882" i="1"/>
  <c r="Y1882" i="1"/>
  <c r="X1882" i="1"/>
  <c r="W1882" i="1"/>
  <c r="U1882" i="1"/>
  <c r="S1882" i="1"/>
  <c r="R1882" i="1"/>
  <c r="Q1882" i="1"/>
  <c r="P1882" i="1"/>
  <c r="O1882" i="1"/>
  <c r="N1882" i="1"/>
  <c r="M1882" i="1"/>
  <c r="L1882" i="1"/>
  <c r="K1882" i="1"/>
  <c r="J1882" i="1"/>
  <c r="AJ1881" i="1"/>
  <c r="AI1881" i="1" s="1"/>
  <c r="AG1881" i="1"/>
  <c r="AC1881" i="1"/>
  <c r="Y1881" i="1"/>
  <c r="X1881" i="1"/>
  <c r="W1881" i="1"/>
  <c r="U1881" i="1"/>
  <c r="S1881" i="1"/>
  <c r="R1881" i="1"/>
  <c r="Q1881" i="1"/>
  <c r="P1881" i="1"/>
  <c r="O1881" i="1"/>
  <c r="N1881" i="1"/>
  <c r="M1881" i="1"/>
  <c r="L1881" i="1"/>
  <c r="K1881" i="1"/>
  <c r="J1881" i="1"/>
  <c r="AJ1880" i="1"/>
  <c r="AI1880" i="1"/>
  <c r="Z1880" i="1" s="1"/>
  <c r="AG1880" i="1"/>
  <c r="AD1880" i="1"/>
  <c r="AC1880" i="1"/>
  <c r="AE1880" i="1" s="1"/>
  <c r="AF1880" i="1" s="1"/>
  <c r="Y1880" i="1"/>
  <c r="X1880" i="1"/>
  <c r="W1880" i="1"/>
  <c r="U1880" i="1"/>
  <c r="S1880" i="1"/>
  <c r="R1880" i="1"/>
  <c r="Q1880" i="1"/>
  <c r="P1880" i="1"/>
  <c r="O1880" i="1"/>
  <c r="N1880" i="1"/>
  <c r="M1880" i="1"/>
  <c r="L1880" i="1"/>
  <c r="K1880" i="1"/>
  <c r="J1880" i="1"/>
  <c r="AJ1879" i="1"/>
  <c r="AI1879" i="1" s="1"/>
  <c r="AH1879" i="1" s="1"/>
  <c r="AG1879" i="1"/>
  <c r="AC1879" i="1"/>
  <c r="X1879" i="1"/>
  <c r="Y1879" i="1" s="1"/>
  <c r="W1879" i="1"/>
  <c r="U1879" i="1"/>
  <c r="S1879" i="1"/>
  <c r="R1879" i="1"/>
  <c r="Q1879" i="1"/>
  <c r="P1879" i="1"/>
  <c r="O1879" i="1"/>
  <c r="N1879" i="1"/>
  <c r="M1879" i="1"/>
  <c r="L1879" i="1"/>
  <c r="K1879" i="1"/>
  <c r="J1879" i="1"/>
  <c r="AJ1878" i="1"/>
  <c r="AI1878" i="1" s="1"/>
  <c r="Z1878" i="1" s="1"/>
  <c r="AD1878" i="1" s="1"/>
  <c r="AE1878" i="1" s="1"/>
  <c r="AF1878" i="1" s="1"/>
  <c r="AG1878" i="1"/>
  <c r="AC1878" i="1"/>
  <c r="Y1878" i="1"/>
  <c r="X1878" i="1"/>
  <c r="W1878" i="1"/>
  <c r="U1878" i="1"/>
  <c r="S1878" i="1"/>
  <c r="R1878" i="1"/>
  <c r="Q1878" i="1"/>
  <c r="P1878" i="1"/>
  <c r="O1878" i="1"/>
  <c r="N1878" i="1"/>
  <c r="M1878" i="1"/>
  <c r="L1878" i="1"/>
  <c r="K1878" i="1"/>
  <c r="J1878" i="1"/>
  <c r="AJ1877" i="1"/>
  <c r="AI1877" i="1" s="1"/>
  <c r="AG1877" i="1"/>
  <c r="AC1877" i="1"/>
  <c r="Y1877" i="1"/>
  <c r="X1877" i="1"/>
  <c r="W1877" i="1"/>
  <c r="U1877" i="1"/>
  <c r="S1877" i="1"/>
  <c r="R1877" i="1"/>
  <c r="Q1877" i="1"/>
  <c r="P1877" i="1"/>
  <c r="O1877" i="1"/>
  <c r="N1877" i="1"/>
  <c r="M1877" i="1"/>
  <c r="L1877" i="1"/>
  <c r="K1877" i="1"/>
  <c r="J1877" i="1"/>
  <c r="AJ1876" i="1"/>
  <c r="AI1876" i="1"/>
  <c r="AH1876" i="1" s="1"/>
  <c r="AG1876" i="1"/>
  <c r="AC1876" i="1"/>
  <c r="X1876" i="1"/>
  <c r="Y1876" i="1" s="1"/>
  <c r="W1876" i="1"/>
  <c r="U1876" i="1"/>
  <c r="S1876" i="1"/>
  <c r="R1876" i="1"/>
  <c r="Q1876" i="1"/>
  <c r="P1876" i="1"/>
  <c r="O1876" i="1"/>
  <c r="N1876" i="1"/>
  <c r="M1876" i="1"/>
  <c r="L1876" i="1"/>
  <c r="K1876" i="1"/>
  <c r="J1876" i="1"/>
  <c r="AJ1875" i="1"/>
  <c r="AI1875" i="1" s="1"/>
  <c r="AH1875" i="1" s="1"/>
  <c r="AG1875" i="1"/>
  <c r="AC1875" i="1"/>
  <c r="X1875" i="1"/>
  <c r="Y1875" i="1" s="1"/>
  <c r="U1875" i="1"/>
  <c r="S1875" i="1"/>
  <c r="R1875" i="1"/>
  <c r="Q1875" i="1"/>
  <c r="P1875" i="1"/>
  <c r="O1875" i="1"/>
  <c r="N1875" i="1"/>
  <c r="M1875" i="1"/>
  <c r="L1875" i="1"/>
  <c r="K1875" i="1"/>
  <c r="J1875" i="1"/>
  <c r="AJ1874" i="1"/>
  <c r="AI1874" i="1" s="1"/>
  <c r="AG1874" i="1"/>
  <c r="AC1874" i="1"/>
  <c r="Y1874" i="1"/>
  <c r="X1874" i="1"/>
  <c r="W1874" i="1"/>
  <c r="U1874" i="1"/>
  <c r="S1874" i="1"/>
  <c r="R1874" i="1"/>
  <c r="Q1874" i="1"/>
  <c r="P1874" i="1"/>
  <c r="O1874" i="1"/>
  <c r="N1874" i="1"/>
  <c r="M1874" i="1"/>
  <c r="L1874" i="1"/>
  <c r="K1874" i="1"/>
  <c r="J1874" i="1"/>
  <c r="AJ1873" i="1"/>
  <c r="AI1873" i="1"/>
  <c r="Z1873" i="1" s="1"/>
  <c r="AG1873" i="1"/>
  <c r="AD1873" i="1"/>
  <c r="AC1873" i="1"/>
  <c r="AE1873" i="1" s="1"/>
  <c r="AF1873" i="1" s="1"/>
  <c r="Y1873" i="1"/>
  <c r="X1873" i="1"/>
  <c r="U1873" i="1"/>
  <c r="S1873" i="1"/>
  <c r="R1873" i="1"/>
  <c r="Q1873" i="1"/>
  <c r="P1873" i="1"/>
  <c r="O1873" i="1"/>
  <c r="N1873" i="1"/>
  <c r="M1873" i="1"/>
  <c r="L1873" i="1"/>
  <c r="K1873" i="1"/>
  <c r="J1873" i="1"/>
  <c r="AJ1872" i="1"/>
  <c r="AI1872" i="1"/>
  <c r="Z1872" i="1" s="1"/>
  <c r="AD1872" i="1" s="1"/>
  <c r="AG1872" i="1"/>
  <c r="AC1872" i="1"/>
  <c r="AE1872" i="1" s="1"/>
  <c r="AF1872" i="1" s="1"/>
  <c r="Y1872" i="1"/>
  <c r="X1872" i="1"/>
  <c r="U1872" i="1"/>
  <c r="S1872" i="1"/>
  <c r="R1872" i="1"/>
  <c r="Q1872" i="1"/>
  <c r="P1872" i="1"/>
  <c r="O1872" i="1"/>
  <c r="N1872" i="1"/>
  <c r="M1872" i="1"/>
  <c r="L1872" i="1"/>
  <c r="K1872" i="1"/>
  <c r="J1872" i="1"/>
  <c r="AJ1871" i="1"/>
  <c r="AI1871" i="1"/>
  <c r="Z1871" i="1" s="1"/>
  <c r="AG1871" i="1"/>
  <c r="AD1871" i="1"/>
  <c r="AC1871" i="1"/>
  <c r="AE1871" i="1" s="1"/>
  <c r="AF1871" i="1" s="1"/>
  <c r="Y1871" i="1"/>
  <c r="X1871" i="1"/>
  <c r="U1871" i="1"/>
  <c r="S1871" i="1"/>
  <c r="R1871" i="1"/>
  <c r="Q1871" i="1"/>
  <c r="P1871" i="1"/>
  <c r="O1871" i="1"/>
  <c r="N1871" i="1"/>
  <c r="M1871" i="1"/>
  <c r="L1871" i="1"/>
  <c r="K1871" i="1"/>
  <c r="J1871" i="1"/>
  <c r="AJ1870" i="1"/>
  <c r="AI1870" i="1"/>
  <c r="Z1870" i="1" s="1"/>
  <c r="AD1870" i="1" s="1"/>
  <c r="AG1870" i="1"/>
  <c r="AC1870" i="1"/>
  <c r="AE1870" i="1" s="1"/>
  <c r="AF1870" i="1" s="1"/>
  <c r="Y1870" i="1"/>
  <c r="X1870" i="1"/>
  <c r="U1870" i="1"/>
  <c r="S1870" i="1"/>
  <c r="R1870" i="1"/>
  <c r="Q1870" i="1"/>
  <c r="P1870" i="1"/>
  <c r="O1870" i="1"/>
  <c r="N1870" i="1"/>
  <c r="M1870" i="1"/>
  <c r="L1870" i="1"/>
  <c r="K1870" i="1"/>
  <c r="J1870" i="1"/>
  <c r="AJ1869" i="1"/>
  <c r="AI1869" i="1"/>
  <c r="Z1869" i="1" s="1"/>
  <c r="AG1869" i="1"/>
  <c r="AD1869" i="1"/>
  <c r="AC1869" i="1"/>
  <c r="AE1869" i="1" s="1"/>
  <c r="AF1869" i="1" s="1"/>
  <c r="Y1869" i="1"/>
  <c r="X1869" i="1"/>
  <c r="U1869" i="1"/>
  <c r="S1869" i="1"/>
  <c r="R1869" i="1"/>
  <c r="Q1869" i="1"/>
  <c r="P1869" i="1"/>
  <c r="O1869" i="1"/>
  <c r="N1869" i="1"/>
  <c r="M1869" i="1"/>
  <c r="L1869" i="1"/>
  <c r="K1869" i="1"/>
  <c r="J1869" i="1"/>
  <c r="AJ1868" i="1"/>
  <c r="AI1868" i="1"/>
  <c r="Z1868" i="1" s="1"/>
  <c r="AD1868" i="1" s="1"/>
  <c r="AG1868" i="1"/>
  <c r="AC1868" i="1"/>
  <c r="Y1868" i="1"/>
  <c r="X1868" i="1"/>
  <c r="U1868" i="1"/>
  <c r="S1868" i="1"/>
  <c r="R1868" i="1"/>
  <c r="Q1868" i="1"/>
  <c r="P1868" i="1"/>
  <c r="O1868" i="1"/>
  <c r="N1868" i="1"/>
  <c r="M1868" i="1"/>
  <c r="L1868" i="1"/>
  <c r="K1868" i="1"/>
  <c r="J1868" i="1"/>
  <c r="AJ1867" i="1"/>
  <c r="AI1867" i="1"/>
  <c r="Z1867" i="1" s="1"/>
  <c r="AG1867" i="1"/>
  <c r="AD1867" i="1"/>
  <c r="AC1867" i="1"/>
  <c r="AE1867" i="1" s="1"/>
  <c r="AF1867" i="1" s="1"/>
  <c r="Y1867" i="1"/>
  <c r="X1867" i="1"/>
  <c r="U1867" i="1"/>
  <c r="S1867" i="1"/>
  <c r="R1867" i="1"/>
  <c r="Q1867" i="1"/>
  <c r="P1867" i="1"/>
  <c r="O1867" i="1"/>
  <c r="N1867" i="1"/>
  <c r="M1867" i="1"/>
  <c r="L1867" i="1"/>
  <c r="K1867" i="1"/>
  <c r="J1867" i="1"/>
  <c r="AJ1866" i="1"/>
  <c r="AI1866" i="1"/>
  <c r="Z1866" i="1" s="1"/>
  <c r="AD1866" i="1" s="1"/>
  <c r="AG1866" i="1"/>
  <c r="AC1866" i="1"/>
  <c r="Y1866" i="1"/>
  <c r="X1866" i="1"/>
  <c r="U1866" i="1"/>
  <c r="S1866" i="1"/>
  <c r="R1866" i="1"/>
  <c r="Q1866" i="1"/>
  <c r="P1866" i="1"/>
  <c r="O1866" i="1"/>
  <c r="N1866" i="1"/>
  <c r="M1866" i="1"/>
  <c r="L1866" i="1"/>
  <c r="K1866" i="1"/>
  <c r="J1866" i="1"/>
  <c r="AJ1865" i="1"/>
  <c r="AI1865" i="1"/>
  <c r="Z1865" i="1" s="1"/>
  <c r="AG1865" i="1"/>
  <c r="AD1865" i="1"/>
  <c r="AC1865" i="1"/>
  <c r="AE1865" i="1" s="1"/>
  <c r="AF1865" i="1" s="1"/>
  <c r="Y1865" i="1"/>
  <c r="X1865" i="1"/>
  <c r="U1865" i="1"/>
  <c r="S1865" i="1"/>
  <c r="R1865" i="1"/>
  <c r="Q1865" i="1"/>
  <c r="P1865" i="1"/>
  <c r="O1865" i="1"/>
  <c r="N1865" i="1"/>
  <c r="M1865" i="1"/>
  <c r="L1865" i="1"/>
  <c r="K1865" i="1"/>
  <c r="J1865" i="1"/>
  <c r="AJ1864" i="1"/>
  <c r="AI1864" i="1"/>
  <c r="Z1864" i="1" s="1"/>
  <c r="AD1864" i="1" s="1"/>
  <c r="AG1864" i="1"/>
  <c r="AC1864" i="1"/>
  <c r="AE1864" i="1" s="1"/>
  <c r="AF1864" i="1" s="1"/>
  <c r="Y1864" i="1"/>
  <c r="X1864" i="1"/>
  <c r="U1864" i="1"/>
  <c r="S1864" i="1"/>
  <c r="R1864" i="1"/>
  <c r="Q1864" i="1"/>
  <c r="P1864" i="1"/>
  <c r="O1864" i="1"/>
  <c r="N1864" i="1"/>
  <c r="M1864" i="1"/>
  <c r="L1864" i="1"/>
  <c r="K1864" i="1"/>
  <c r="J1864" i="1"/>
  <c r="AJ1863" i="1"/>
  <c r="AI1863" i="1"/>
  <c r="Z1863" i="1" s="1"/>
  <c r="AG1863" i="1"/>
  <c r="AD1863" i="1"/>
  <c r="AC1863" i="1"/>
  <c r="AE1863" i="1" s="1"/>
  <c r="AF1863" i="1" s="1"/>
  <c r="Y1863" i="1"/>
  <c r="X1863" i="1"/>
  <c r="U1863" i="1"/>
  <c r="S1863" i="1"/>
  <c r="R1863" i="1"/>
  <c r="Q1863" i="1"/>
  <c r="P1863" i="1"/>
  <c r="O1863" i="1"/>
  <c r="N1863" i="1"/>
  <c r="M1863" i="1"/>
  <c r="L1863" i="1"/>
  <c r="K1863" i="1"/>
  <c r="J1863" i="1"/>
  <c r="AJ1862" i="1"/>
  <c r="AI1862" i="1"/>
  <c r="Z1862" i="1" s="1"/>
  <c r="AD1862" i="1" s="1"/>
  <c r="AG1862" i="1"/>
  <c r="AC1862" i="1"/>
  <c r="AE1862" i="1" s="1"/>
  <c r="AF1862" i="1" s="1"/>
  <c r="Y1862" i="1"/>
  <c r="X1862" i="1"/>
  <c r="U1862" i="1"/>
  <c r="S1862" i="1"/>
  <c r="R1862" i="1"/>
  <c r="Q1862" i="1"/>
  <c r="P1862" i="1"/>
  <c r="O1862" i="1"/>
  <c r="N1862" i="1"/>
  <c r="M1862" i="1"/>
  <c r="L1862" i="1"/>
  <c r="K1862" i="1"/>
  <c r="J1862" i="1"/>
  <c r="AJ1861" i="1"/>
  <c r="AI1861" i="1"/>
  <c r="Z1861" i="1" s="1"/>
  <c r="AG1861" i="1"/>
  <c r="AD1861" i="1"/>
  <c r="AC1861" i="1"/>
  <c r="AE1861" i="1" s="1"/>
  <c r="AF1861" i="1" s="1"/>
  <c r="Y1861" i="1"/>
  <c r="X1861" i="1"/>
  <c r="V1861" i="1"/>
  <c r="U1861" i="1"/>
  <c r="S1861" i="1"/>
  <c r="R1861" i="1"/>
  <c r="Q1861" i="1"/>
  <c r="P1861" i="1"/>
  <c r="O1861" i="1"/>
  <c r="N1861" i="1"/>
  <c r="M1861" i="1"/>
  <c r="L1861" i="1"/>
  <c r="K1861" i="1"/>
  <c r="J1861" i="1"/>
  <c r="AJ1860" i="1"/>
  <c r="AI1860" i="1" s="1"/>
  <c r="AH1860" i="1" s="1"/>
  <c r="AG1860" i="1"/>
  <c r="AC1860" i="1"/>
  <c r="X1860" i="1"/>
  <c r="Y1860" i="1" s="1"/>
  <c r="U1860" i="1"/>
  <c r="S1860" i="1"/>
  <c r="R1860" i="1"/>
  <c r="Q1860" i="1"/>
  <c r="P1860" i="1"/>
  <c r="O1860" i="1"/>
  <c r="N1860" i="1"/>
  <c r="M1860" i="1"/>
  <c r="L1860" i="1"/>
  <c r="K1860" i="1"/>
  <c r="J1860" i="1"/>
  <c r="AJ1859" i="1"/>
  <c r="AI1859" i="1"/>
  <c r="AH1859" i="1" s="1"/>
  <c r="AG1859" i="1"/>
  <c r="AC1859" i="1"/>
  <c r="Y1859" i="1"/>
  <c r="X1859" i="1"/>
  <c r="W1859" i="1"/>
  <c r="U1859" i="1"/>
  <c r="S1859" i="1"/>
  <c r="R1859" i="1"/>
  <c r="Q1859" i="1"/>
  <c r="P1859" i="1"/>
  <c r="O1859" i="1"/>
  <c r="N1859" i="1"/>
  <c r="M1859" i="1"/>
  <c r="L1859" i="1"/>
  <c r="K1859" i="1"/>
  <c r="J1859" i="1"/>
  <c r="AJ1858" i="1"/>
  <c r="AI1858" i="1"/>
  <c r="AH1858" i="1"/>
  <c r="AG1858" i="1"/>
  <c r="AC1858" i="1"/>
  <c r="Y1858" i="1"/>
  <c r="X1858" i="1"/>
  <c r="W1858" i="1"/>
  <c r="U1858" i="1"/>
  <c r="S1858" i="1"/>
  <c r="R1858" i="1"/>
  <c r="Q1858" i="1"/>
  <c r="P1858" i="1"/>
  <c r="O1858" i="1"/>
  <c r="N1858" i="1"/>
  <c r="M1858" i="1"/>
  <c r="L1858" i="1"/>
  <c r="K1858" i="1"/>
  <c r="J1858" i="1"/>
  <c r="AJ1857" i="1"/>
  <c r="AI1857" i="1" s="1"/>
  <c r="AH1857" i="1"/>
  <c r="AG1857" i="1"/>
  <c r="AC1857" i="1"/>
  <c r="Z1857" i="1"/>
  <c r="AD1857" i="1" s="1"/>
  <c r="X1857" i="1"/>
  <c r="Y1857" i="1" s="1"/>
  <c r="W1857" i="1"/>
  <c r="U1857" i="1"/>
  <c r="S1857" i="1"/>
  <c r="R1857" i="1"/>
  <c r="Q1857" i="1"/>
  <c r="P1857" i="1"/>
  <c r="O1857" i="1"/>
  <c r="N1857" i="1"/>
  <c r="M1857" i="1"/>
  <c r="L1857" i="1"/>
  <c r="K1857" i="1"/>
  <c r="J1857" i="1"/>
  <c r="AJ1856" i="1"/>
  <c r="AI1856" i="1"/>
  <c r="Z1856" i="1" s="1"/>
  <c r="AD1856" i="1" s="1"/>
  <c r="AG1856" i="1"/>
  <c r="AC1856" i="1"/>
  <c r="Y1856" i="1"/>
  <c r="X1856" i="1"/>
  <c r="V1856" i="1"/>
  <c r="U1856" i="1"/>
  <c r="S1856" i="1"/>
  <c r="R1856" i="1"/>
  <c r="Q1856" i="1"/>
  <c r="P1856" i="1"/>
  <c r="O1856" i="1"/>
  <c r="N1856" i="1"/>
  <c r="M1856" i="1"/>
  <c r="L1856" i="1"/>
  <c r="K1856" i="1"/>
  <c r="J1856" i="1"/>
  <c r="AJ1855" i="1"/>
  <c r="AI1855" i="1" s="1"/>
  <c r="AG1855" i="1"/>
  <c r="AC1855" i="1"/>
  <c r="Y1855" i="1"/>
  <c r="X1855" i="1"/>
  <c r="V1855" i="1"/>
  <c r="U1855" i="1"/>
  <c r="S1855" i="1"/>
  <c r="R1855" i="1"/>
  <c r="Q1855" i="1"/>
  <c r="P1855" i="1"/>
  <c r="O1855" i="1"/>
  <c r="N1855" i="1"/>
  <c r="M1855" i="1"/>
  <c r="L1855" i="1"/>
  <c r="K1855" i="1"/>
  <c r="J1855" i="1"/>
  <c r="AJ1854" i="1"/>
  <c r="AI1854" i="1"/>
  <c r="Z1854" i="1" s="1"/>
  <c r="AG1854" i="1"/>
  <c r="AD1854" i="1"/>
  <c r="AC1854" i="1"/>
  <c r="AE1854" i="1" s="1"/>
  <c r="AF1854" i="1" s="1"/>
  <c r="Y1854" i="1"/>
  <c r="X1854" i="1"/>
  <c r="U1854" i="1"/>
  <c r="S1854" i="1"/>
  <c r="R1854" i="1"/>
  <c r="Q1854" i="1"/>
  <c r="P1854" i="1"/>
  <c r="O1854" i="1"/>
  <c r="N1854" i="1"/>
  <c r="M1854" i="1"/>
  <c r="L1854" i="1"/>
  <c r="K1854" i="1"/>
  <c r="J1854" i="1"/>
  <c r="AJ1853" i="1"/>
  <c r="AI1853" i="1"/>
  <c r="Z1853" i="1" s="1"/>
  <c r="AD1853" i="1" s="1"/>
  <c r="AG1853" i="1"/>
  <c r="AC1853" i="1"/>
  <c r="Y1853" i="1"/>
  <c r="X1853" i="1"/>
  <c r="U1853" i="1"/>
  <c r="S1853" i="1"/>
  <c r="R1853" i="1"/>
  <c r="Q1853" i="1"/>
  <c r="P1853" i="1"/>
  <c r="O1853" i="1"/>
  <c r="N1853" i="1"/>
  <c r="M1853" i="1"/>
  <c r="L1853" i="1"/>
  <c r="K1853" i="1"/>
  <c r="J1853" i="1"/>
  <c r="AJ1852" i="1"/>
  <c r="AI1852" i="1"/>
  <c r="Z1852" i="1" s="1"/>
  <c r="AG1852" i="1"/>
  <c r="AD1852" i="1"/>
  <c r="AC1852" i="1"/>
  <c r="AE1852" i="1" s="1"/>
  <c r="AF1852" i="1" s="1"/>
  <c r="Y1852" i="1"/>
  <c r="X1852" i="1"/>
  <c r="W1852" i="1"/>
  <c r="U1852" i="1"/>
  <c r="S1852" i="1"/>
  <c r="R1852" i="1"/>
  <c r="Q1852" i="1"/>
  <c r="P1852" i="1"/>
  <c r="O1852" i="1"/>
  <c r="N1852" i="1"/>
  <c r="M1852" i="1"/>
  <c r="L1852" i="1"/>
  <c r="K1852" i="1"/>
  <c r="J1852" i="1"/>
  <c r="AJ1851" i="1"/>
  <c r="AI1851" i="1" s="1"/>
  <c r="AH1851" i="1" s="1"/>
  <c r="AG1851" i="1"/>
  <c r="AC1851" i="1"/>
  <c r="X1851" i="1"/>
  <c r="Y1851" i="1" s="1"/>
  <c r="U1851" i="1"/>
  <c r="S1851" i="1"/>
  <c r="R1851" i="1"/>
  <c r="Q1851" i="1"/>
  <c r="P1851" i="1"/>
  <c r="O1851" i="1"/>
  <c r="N1851" i="1"/>
  <c r="M1851" i="1"/>
  <c r="L1851" i="1"/>
  <c r="K1851" i="1"/>
  <c r="J1851" i="1"/>
  <c r="AJ1850" i="1"/>
  <c r="AI1850" i="1"/>
  <c r="AH1850" i="1" s="1"/>
  <c r="AG1850" i="1"/>
  <c r="AC1850" i="1"/>
  <c r="Y1850" i="1"/>
  <c r="X1850" i="1"/>
  <c r="U1850" i="1"/>
  <c r="S1850" i="1"/>
  <c r="R1850" i="1"/>
  <c r="Q1850" i="1"/>
  <c r="P1850" i="1"/>
  <c r="O1850" i="1"/>
  <c r="N1850" i="1"/>
  <c r="M1850" i="1"/>
  <c r="L1850" i="1"/>
  <c r="K1850" i="1"/>
  <c r="J1850" i="1"/>
  <c r="AJ1849" i="1"/>
  <c r="AI1849" i="1" s="1"/>
  <c r="AH1849" i="1" s="1"/>
  <c r="AG1849" i="1"/>
  <c r="AC1849" i="1"/>
  <c r="X1849" i="1"/>
  <c r="Y1849" i="1" s="1"/>
  <c r="U1849" i="1"/>
  <c r="S1849" i="1"/>
  <c r="R1849" i="1"/>
  <c r="Q1849" i="1"/>
  <c r="P1849" i="1"/>
  <c r="O1849" i="1"/>
  <c r="N1849" i="1"/>
  <c r="M1849" i="1"/>
  <c r="L1849" i="1"/>
  <c r="K1849" i="1"/>
  <c r="J1849" i="1"/>
  <c r="AJ1848" i="1"/>
  <c r="AI1848" i="1" s="1"/>
  <c r="AG1848" i="1"/>
  <c r="AC1848" i="1"/>
  <c r="Y1848" i="1"/>
  <c r="X1848" i="1"/>
  <c r="U1848" i="1"/>
  <c r="S1848" i="1"/>
  <c r="R1848" i="1"/>
  <c r="Q1848" i="1"/>
  <c r="P1848" i="1"/>
  <c r="O1848" i="1"/>
  <c r="N1848" i="1"/>
  <c r="M1848" i="1"/>
  <c r="L1848" i="1"/>
  <c r="K1848" i="1"/>
  <c r="J1848" i="1"/>
  <c r="AJ1847" i="1"/>
  <c r="AI1847" i="1" s="1"/>
  <c r="AG1847" i="1"/>
  <c r="AH1847" i="1" s="1"/>
  <c r="AC1847" i="1"/>
  <c r="Z1847" i="1"/>
  <c r="AD1847" i="1" s="1"/>
  <c r="X1847" i="1"/>
  <c r="Y1847" i="1" s="1"/>
  <c r="U1847" i="1"/>
  <c r="S1847" i="1"/>
  <c r="R1847" i="1"/>
  <c r="Q1847" i="1"/>
  <c r="P1847" i="1"/>
  <c r="O1847" i="1"/>
  <c r="N1847" i="1"/>
  <c r="M1847" i="1"/>
  <c r="L1847" i="1"/>
  <c r="K1847" i="1"/>
  <c r="J1847" i="1"/>
  <c r="AJ1846" i="1"/>
  <c r="AI1846" i="1" s="1"/>
  <c r="AG1846" i="1"/>
  <c r="AC1846" i="1"/>
  <c r="Y1846" i="1"/>
  <c r="X1846" i="1"/>
  <c r="U1846" i="1"/>
  <c r="S1846" i="1"/>
  <c r="R1846" i="1"/>
  <c r="Q1846" i="1"/>
  <c r="P1846" i="1"/>
  <c r="O1846" i="1"/>
  <c r="N1846" i="1"/>
  <c r="M1846" i="1"/>
  <c r="L1846" i="1"/>
  <c r="K1846" i="1"/>
  <c r="J1846" i="1"/>
  <c r="AJ1845" i="1"/>
  <c r="AI1845" i="1" s="1"/>
  <c r="AH1845" i="1"/>
  <c r="AG1845" i="1"/>
  <c r="AC1845" i="1"/>
  <c r="Z1845" i="1"/>
  <c r="AD1845" i="1" s="1"/>
  <c r="X1845" i="1"/>
  <c r="Y1845" i="1" s="1"/>
  <c r="U1845" i="1"/>
  <c r="S1845" i="1"/>
  <c r="R1845" i="1"/>
  <c r="Q1845" i="1"/>
  <c r="P1845" i="1"/>
  <c r="O1845" i="1"/>
  <c r="N1845" i="1"/>
  <c r="M1845" i="1"/>
  <c r="L1845" i="1"/>
  <c r="K1845" i="1"/>
  <c r="J1845" i="1"/>
  <c r="AJ1844" i="1"/>
  <c r="AI1844" i="1" s="1"/>
  <c r="AG1844" i="1"/>
  <c r="AC1844" i="1"/>
  <c r="X1844" i="1"/>
  <c r="Y1844" i="1" s="1"/>
  <c r="W1844" i="1"/>
  <c r="U1844" i="1"/>
  <c r="S1844" i="1"/>
  <c r="R1844" i="1"/>
  <c r="Q1844" i="1"/>
  <c r="P1844" i="1"/>
  <c r="O1844" i="1"/>
  <c r="N1844" i="1"/>
  <c r="M1844" i="1"/>
  <c r="L1844" i="1"/>
  <c r="K1844" i="1"/>
  <c r="J1844" i="1"/>
  <c r="AJ1843" i="1"/>
  <c r="AI1843" i="1"/>
  <c r="AG1843" i="1"/>
  <c r="AH1843" i="1" s="1"/>
  <c r="AC1843" i="1"/>
  <c r="Y1843" i="1"/>
  <c r="X1843" i="1"/>
  <c r="W1843" i="1"/>
  <c r="U1843" i="1"/>
  <c r="S1843" i="1"/>
  <c r="R1843" i="1"/>
  <c r="Q1843" i="1"/>
  <c r="P1843" i="1"/>
  <c r="O1843" i="1"/>
  <c r="N1843" i="1"/>
  <c r="M1843" i="1"/>
  <c r="L1843" i="1"/>
  <c r="K1843" i="1"/>
  <c r="J1843" i="1"/>
  <c r="AJ1842" i="1"/>
  <c r="AI1842" i="1" s="1"/>
  <c r="AG1842" i="1"/>
  <c r="AH1842" i="1" s="1"/>
  <c r="AC1842" i="1"/>
  <c r="Z1842" i="1"/>
  <c r="AD1842" i="1" s="1"/>
  <c r="X1842" i="1"/>
  <c r="Y1842" i="1" s="1"/>
  <c r="U1842" i="1"/>
  <c r="S1842" i="1"/>
  <c r="R1842" i="1"/>
  <c r="Q1842" i="1"/>
  <c r="P1842" i="1"/>
  <c r="O1842" i="1"/>
  <c r="N1842" i="1"/>
  <c r="M1842" i="1"/>
  <c r="L1842" i="1"/>
  <c r="K1842" i="1"/>
  <c r="J1842" i="1"/>
  <c r="AJ1841" i="1"/>
  <c r="AI1841" i="1" s="1"/>
  <c r="AG1841" i="1"/>
  <c r="AC1841" i="1"/>
  <c r="Y1841" i="1"/>
  <c r="X1841" i="1"/>
  <c r="U1841" i="1"/>
  <c r="S1841" i="1"/>
  <c r="R1841" i="1"/>
  <c r="Q1841" i="1"/>
  <c r="P1841" i="1"/>
  <c r="O1841" i="1"/>
  <c r="N1841" i="1"/>
  <c r="M1841" i="1"/>
  <c r="L1841" i="1"/>
  <c r="K1841" i="1"/>
  <c r="J1841" i="1"/>
  <c r="AJ1840" i="1"/>
  <c r="AI1840" i="1" s="1"/>
  <c r="AH1840" i="1"/>
  <c r="AG1840" i="1"/>
  <c r="AC1840" i="1"/>
  <c r="Z1840" i="1"/>
  <c r="AD1840" i="1" s="1"/>
  <c r="X1840" i="1"/>
  <c r="Y1840" i="1" s="1"/>
  <c r="V1840" i="1"/>
  <c r="U1840" i="1"/>
  <c r="S1840" i="1"/>
  <c r="R1840" i="1"/>
  <c r="Q1840" i="1"/>
  <c r="P1840" i="1"/>
  <c r="O1840" i="1"/>
  <c r="N1840" i="1"/>
  <c r="M1840" i="1"/>
  <c r="L1840" i="1"/>
  <c r="K1840" i="1"/>
  <c r="J1840" i="1"/>
  <c r="AJ1839" i="1"/>
  <c r="AI1839" i="1"/>
  <c r="Z1839" i="1" s="1"/>
  <c r="AD1839" i="1" s="1"/>
  <c r="AG1839" i="1"/>
  <c r="AC1839" i="1"/>
  <c r="Y1839" i="1"/>
  <c r="X1839" i="1"/>
  <c r="U1839" i="1"/>
  <c r="S1839" i="1"/>
  <c r="R1839" i="1"/>
  <c r="Q1839" i="1"/>
  <c r="P1839" i="1"/>
  <c r="O1839" i="1"/>
  <c r="N1839" i="1"/>
  <c r="M1839" i="1"/>
  <c r="L1839" i="1"/>
  <c r="K1839" i="1"/>
  <c r="J1839" i="1"/>
  <c r="AJ1838" i="1"/>
  <c r="AI1838" i="1"/>
  <c r="Z1838" i="1" s="1"/>
  <c r="AG1838" i="1"/>
  <c r="AD1838" i="1"/>
  <c r="AC1838" i="1"/>
  <c r="AE1838" i="1" s="1"/>
  <c r="AF1838" i="1" s="1"/>
  <c r="Y1838" i="1"/>
  <c r="X1838" i="1"/>
  <c r="U1838" i="1"/>
  <c r="S1838" i="1"/>
  <c r="R1838" i="1"/>
  <c r="Q1838" i="1"/>
  <c r="P1838" i="1"/>
  <c r="O1838" i="1"/>
  <c r="N1838" i="1"/>
  <c r="M1838" i="1"/>
  <c r="L1838" i="1"/>
  <c r="K1838" i="1"/>
  <c r="J1838" i="1"/>
  <c r="AJ1837" i="1"/>
  <c r="AI1837" i="1"/>
  <c r="Z1837" i="1" s="1"/>
  <c r="AD1837" i="1" s="1"/>
  <c r="AG1837" i="1"/>
  <c r="AC1837" i="1"/>
  <c r="Y1837" i="1"/>
  <c r="X1837" i="1"/>
  <c r="U1837" i="1"/>
  <c r="S1837" i="1"/>
  <c r="R1837" i="1"/>
  <c r="Q1837" i="1"/>
  <c r="P1837" i="1"/>
  <c r="O1837" i="1"/>
  <c r="N1837" i="1"/>
  <c r="M1837" i="1"/>
  <c r="L1837" i="1"/>
  <c r="K1837" i="1"/>
  <c r="J1837" i="1"/>
  <c r="X1836" i="1"/>
  <c r="Y1836" i="1" s="1"/>
  <c r="Z1836" i="1" s="1"/>
  <c r="AJ1835" i="1"/>
  <c r="AI1835" i="1" s="1"/>
  <c r="AH1835" i="1" s="1"/>
  <c r="AG1835" i="1"/>
  <c r="AC1835" i="1"/>
  <c r="X1835" i="1"/>
  <c r="Y1835" i="1" s="1"/>
  <c r="W1835" i="1"/>
  <c r="U1835" i="1"/>
  <c r="S1835" i="1"/>
  <c r="R1835" i="1"/>
  <c r="Q1835" i="1"/>
  <c r="P1835" i="1"/>
  <c r="O1835" i="1"/>
  <c r="N1835" i="1"/>
  <c r="M1835" i="1"/>
  <c r="L1835" i="1"/>
  <c r="K1835" i="1"/>
  <c r="J1835" i="1"/>
  <c r="AJ1834" i="1"/>
  <c r="AI1834" i="1" s="1"/>
  <c r="Z1834" i="1" s="1"/>
  <c r="AD1834" i="1" s="1"/>
  <c r="AE1834" i="1" s="1"/>
  <c r="AF1834" i="1" s="1"/>
  <c r="AG1834" i="1"/>
  <c r="AC1834" i="1"/>
  <c r="Y1834" i="1"/>
  <c r="X1834" i="1"/>
  <c r="W1834" i="1"/>
  <c r="U1834" i="1"/>
  <c r="S1834" i="1"/>
  <c r="R1834" i="1"/>
  <c r="Q1834" i="1"/>
  <c r="P1834" i="1"/>
  <c r="O1834" i="1"/>
  <c r="N1834" i="1"/>
  <c r="M1834" i="1"/>
  <c r="L1834" i="1"/>
  <c r="K1834" i="1"/>
  <c r="J1834" i="1"/>
  <c r="AJ1833" i="1"/>
  <c r="AI1833" i="1" s="1"/>
  <c r="AG1833" i="1"/>
  <c r="AC1833" i="1"/>
  <c r="X1833" i="1"/>
  <c r="Y1833" i="1" s="1"/>
  <c r="W1833" i="1"/>
  <c r="U1833" i="1"/>
  <c r="S1833" i="1"/>
  <c r="R1833" i="1"/>
  <c r="Q1833" i="1"/>
  <c r="P1833" i="1"/>
  <c r="O1833" i="1"/>
  <c r="N1833" i="1"/>
  <c r="M1833" i="1"/>
  <c r="L1833" i="1"/>
  <c r="K1833" i="1"/>
  <c r="J1833" i="1"/>
  <c r="AJ1832" i="1"/>
  <c r="AI1832" i="1"/>
  <c r="AG1832" i="1"/>
  <c r="AH1832" i="1" s="1"/>
  <c r="AC1832" i="1"/>
  <c r="Y1832" i="1"/>
  <c r="X1832" i="1"/>
  <c r="U1832" i="1"/>
  <c r="S1832" i="1"/>
  <c r="R1832" i="1"/>
  <c r="Q1832" i="1"/>
  <c r="P1832" i="1"/>
  <c r="O1832" i="1"/>
  <c r="N1832" i="1"/>
  <c r="M1832" i="1"/>
  <c r="L1832" i="1"/>
  <c r="K1832" i="1"/>
  <c r="J1832" i="1"/>
  <c r="AJ1831" i="1"/>
  <c r="AI1831" i="1" s="1"/>
  <c r="Z1831" i="1" s="1"/>
  <c r="AD1831" i="1" s="1"/>
  <c r="AE1831" i="1" s="1"/>
  <c r="AF1831" i="1" s="1"/>
  <c r="AG1831" i="1"/>
  <c r="AC1831" i="1"/>
  <c r="Y1831" i="1"/>
  <c r="X1831" i="1"/>
  <c r="U1831" i="1"/>
  <c r="S1831" i="1"/>
  <c r="R1831" i="1"/>
  <c r="Q1831" i="1"/>
  <c r="P1831" i="1"/>
  <c r="O1831" i="1"/>
  <c r="N1831" i="1"/>
  <c r="M1831" i="1"/>
  <c r="L1831" i="1"/>
  <c r="K1831" i="1"/>
  <c r="J1831" i="1"/>
  <c r="AJ1830" i="1"/>
  <c r="AI1830" i="1"/>
  <c r="AG1830" i="1"/>
  <c r="AH1830" i="1" s="1"/>
  <c r="AC1830" i="1"/>
  <c r="Y1830" i="1"/>
  <c r="X1830" i="1"/>
  <c r="U1830" i="1"/>
  <c r="S1830" i="1"/>
  <c r="R1830" i="1"/>
  <c r="Q1830" i="1"/>
  <c r="P1830" i="1"/>
  <c r="O1830" i="1"/>
  <c r="N1830" i="1"/>
  <c r="M1830" i="1"/>
  <c r="L1830" i="1"/>
  <c r="K1830" i="1"/>
  <c r="J1830" i="1"/>
  <c r="AJ1829" i="1"/>
  <c r="AI1829" i="1" s="1"/>
  <c r="Z1829" i="1" s="1"/>
  <c r="AD1829" i="1" s="1"/>
  <c r="AE1829" i="1" s="1"/>
  <c r="AF1829" i="1" s="1"/>
  <c r="AG1829" i="1"/>
  <c r="AC1829" i="1"/>
  <c r="Y1829" i="1"/>
  <c r="X1829" i="1"/>
  <c r="W1829" i="1"/>
  <c r="U1829" i="1"/>
  <c r="S1829" i="1"/>
  <c r="R1829" i="1"/>
  <c r="Q1829" i="1"/>
  <c r="P1829" i="1"/>
  <c r="O1829" i="1"/>
  <c r="N1829" i="1"/>
  <c r="M1829" i="1"/>
  <c r="L1829" i="1"/>
  <c r="K1829" i="1"/>
  <c r="J1829" i="1"/>
  <c r="AJ1828" i="1"/>
  <c r="AI1828" i="1" s="1"/>
  <c r="AG1828" i="1"/>
  <c r="AC1828" i="1"/>
  <c r="X1828" i="1"/>
  <c r="Y1828" i="1" s="1"/>
  <c r="W1828" i="1"/>
  <c r="U1828" i="1"/>
  <c r="S1828" i="1"/>
  <c r="R1828" i="1"/>
  <c r="Q1828" i="1"/>
  <c r="P1828" i="1"/>
  <c r="O1828" i="1"/>
  <c r="N1828" i="1"/>
  <c r="M1828" i="1"/>
  <c r="L1828" i="1"/>
  <c r="K1828" i="1"/>
  <c r="J1828" i="1"/>
  <c r="AJ1827" i="1"/>
  <c r="AI1827" i="1"/>
  <c r="AG1827" i="1"/>
  <c r="AH1827" i="1" s="1"/>
  <c r="AC1827" i="1"/>
  <c r="Y1827" i="1"/>
  <c r="X1827" i="1"/>
  <c r="W1827" i="1"/>
  <c r="U1827" i="1"/>
  <c r="S1827" i="1"/>
  <c r="R1827" i="1"/>
  <c r="Q1827" i="1"/>
  <c r="P1827" i="1"/>
  <c r="O1827" i="1"/>
  <c r="N1827" i="1"/>
  <c r="M1827" i="1"/>
  <c r="L1827" i="1"/>
  <c r="K1827" i="1"/>
  <c r="J1827" i="1"/>
  <c r="AJ1826" i="1"/>
  <c r="AI1826" i="1" s="1"/>
  <c r="AG1826" i="1"/>
  <c r="AH1826" i="1" s="1"/>
  <c r="AC1826" i="1"/>
  <c r="Z1826" i="1"/>
  <c r="AD1826" i="1" s="1"/>
  <c r="X1826" i="1"/>
  <c r="Y1826" i="1" s="1"/>
  <c r="U1826" i="1"/>
  <c r="S1826" i="1"/>
  <c r="R1826" i="1"/>
  <c r="Q1826" i="1"/>
  <c r="P1826" i="1"/>
  <c r="O1826" i="1"/>
  <c r="N1826" i="1"/>
  <c r="M1826" i="1"/>
  <c r="L1826" i="1"/>
  <c r="K1826" i="1"/>
  <c r="J1826" i="1"/>
  <c r="AJ1825" i="1"/>
  <c r="AI1825" i="1" s="1"/>
  <c r="AG1825" i="1"/>
  <c r="AC1825" i="1"/>
  <c r="Y1825" i="1"/>
  <c r="X1825" i="1"/>
  <c r="U1825" i="1"/>
  <c r="S1825" i="1"/>
  <c r="R1825" i="1"/>
  <c r="Q1825" i="1"/>
  <c r="P1825" i="1"/>
  <c r="O1825" i="1"/>
  <c r="N1825" i="1"/>
  <c r="M1825" i="1"/>
  <c r="L1825" i="1"/>
  <c r="K1825" i="1"/>
  <c r="J1825" i="1"/>
  <c r="AJ1824" i="1"/>
  <c r="AI1824" i="1" s="1"/>
  <c r="AH1824" i="1"/>
  <c r="AG1824" i="1"/>
  <c r="AC1824" i="1"/>
  <c r="Z1824" i="1"/>
  <c r="AD1824" i="1" s="1"/>
  <c r="X1824" i="1"/>
  <c r="Y1824" i="1" s="1"/>
  <c r="U1824" i="1"/>
  <c r="S1824" i="1"/>
  <c r="R1824" i="1"/>
  <c r="Q1824" i="1"/>
  <c r="P1824" i="1"/>
  <c r="O1824" i="1"/>
  <c r="N1824" i="1"/>
  <c r="M1824" i="1"/>
  <c r="L1824" i="1"/>
  <c r="K1824" i="1"/>
  <c r="J1824" i="1"/>
  <c r="AJ1823" i="1"/>
  <c r="AI1823" i="1" s="1"/>
  <c r="AG1823" i="1"/>
  <c r="AC1823" i="1"/>
  <c r="X1823" i="1"/>
  <c r="Y1823" i="1" s="1"/>
  <c r="U1823" i="1"/>
  <c r="S1823" i="1"/>
  <c r="R1823" i="1"/>
  <c r="Q1823" i="1"/>
  <c r="P1823" i="1"/>
  <c r="O1823" i="1"/>
  <c r="N1823" i="1"/>
  <c r="M1823" i="1"/>
  <c r="L1823" i="1"/>
  <c r="K1823" i="1"/>
  <c r="J1823" i="1"/>
  <c r="AJ1822" i="1"/>
  <c r="AI1822" i="1" s="1"/>
  <c r="AH1822" i="1" s="1"/>
  <c r="AG1822" i="1"/>
  <c r="AC1822" i="1"/>
  <c r="X1822" i="1"/>
  <c r="Y1822" i="1" s="1"/>
  <c r="W1822" i="1"/>
  <c r="U1822" i="1"/>
  <c r="S1822" i="1"/>
  <c r="R1822" i="1"/>
  <c r="Q1822" i="1"/>
  <c r="P1822" i="1"/>
  <c r="O1822" i="1"/>
  <c r="N1822" i="1"/>
  <c r="M1822" i="1"/>
  <c r="L1822" i="1"/>
  <c r="K1822" i="1"/>
  <c r="J1822" i="1"/>
  <c r="AJ1821" i="1"/>
  <c r="AI1821" i="1" s="1"/>
  <c r="Z1821" i="1" s="1"/>
  <c r="AD1821" i="1" s="1"/>
  <c r="AE1821" i="1" s="1"/>
  <c r="AF1821" i="1" s="1"/>
  <c r="AG1821" i="1"/>
  <c r="AC1821" i="1"/>
  <c r="Y1821" i="1"/>
  <c r="X1821" i="1"/>
  <c r="W1821" i="1"/>
  <c r="U1821" i="1"/>
  <c r="S1821" i="1"/>
  <c r="R1821" i="1"/>
  <c r="Q1821" i="1"/>
  <c r="P1821" i="1"/>
  <c r="O1821" i="1"/>
  <c r="N1821" i="1"/>
  <c r="M1821" i="1"/>
  <c r="L1821" i="1"/>
  <c r="K1821" i="1"/>
  <c r="J1821" i="1"/>
  <c r="AJ1820" i="1"/>
  <c r="AI1820" i="1" s="1"/>
  <c r="AG1820" i="1"/>
  <c r="AC1820" i="1"/>
  <c r="Y1820" i="1"/>
  <c r="X1820" i="1"/>
  <c r="W1820" i="1"/>
  <c r="U1820" i="1"/>
  <c r="S1820" i="1"/>
  <c r="R1820" i="1"/>
  <c r="Q1820" i="1"/>
  <c r="P1820" i="1"/>
  <c r="O1820" i="1"/>
  <c r="N1820" i="1"/>
  <c r="M1820" i="1"/>
  <c r="L1820" i="1"/>
  <c r="K1820" i="1"/>
  <c r="J1820" i="1"/>
  <c r="AJ1819" i="1"/>
  <c r="AI1819" i="1"/>
  <c r="AH1819" i="1" s="1"/>
  <c r="AG1819" i="1"/>
  <c r="AC1819" i="1"/>
  <c r="X1819" i="1"/>
  <c r="Y1819" i="1" s="1"/>
  <c r="V1819" i="1"/>
  <c r="U1819" i="1"/>
  <c r="S1819" i="1"/>
  <c r="R1819" i="1"/>
  <c r="Q1819" i="1"/>
  <c r="P1819" i="1"/>
  <c r="O1819" i="1"/>
  <c r="N1819" i="1"/>
  <c r="M1819" i="1"/>
  <c r="L1819" i="1"/>
  <c r="K1819" i="1"/>
  <c r="J1819" i="1"/>
  <c r="AJ1818" i="1"/>
  <c r="AI1818" i="1" s="1"/>
  <c r="AH1818" i="1" s="1"/>
  <c r="AG1818" i="1"/>
  <c r="AC1818" i="1"/>
  <c r="X1818" i="1"/>
  <c r="Y1818" i="1" s="1"/>
  <c r="U1818" i="1"/>
  <c r="S1818" i="1"/>
  <c r="R1818" i="1"/>
  <c r="Q1818" i="1"/>
  <c r="P1818" i="1"/>
  <c r="O1818" i="1"/>
  <c r="N1818" i="1"/>
  <c r="M1818" i="1"/>
  <c r="L1818" i="1"/>
  <c r="K1818" i="1"/>
  <c r="J1818" i="1"/>
  <c r="AJ1817" i="1"/>
  <c r="AI1817" i="1" s="1"/>
  <c r="AG1817" i="1"/>
  <c r="AC1817" i="1"/>
  <c r="Y1817" i="1"/>
  <c r="X1817" i="1"/>
  <c r="U1817" i="1"/>
  <c r="S1817" i="1"/>
  <c r="R1817" i="1"/>
  <c r="Q1817" i="1"/>
  <c r="P1817" i="1"/>
  <c r="O1817" i="1"/>
  <c r="N1817" i="1"/>
  <c r="M1817" i="1"/>
  <c r="L1817" i="1"/>
  <c r="K1817" i="1"/>
  <c r="J1817" i="1"/>
  <c r="AJ1816" i="1"/>
  <c r="AI1816" i="1" s="1"/>
  <c r="AG1816" i="1"/>
  <c r="AH1816" i="1" s="1"/>
  <c r="AC1816" i="1"/>
  <c r="Z1816" i="1"/>
  <c r="AD1816" i="1" s="1"/>
  <c r="X1816" i="1"/>
  <c r="Y1816" i="1" s="1"/>
  <c r="W1816" i="1"/>
  <c r="U1816" i="1"/>
  <c r="S1816" i="1"/>
  <c r="R1816" i="1"/>
  <c r="Q1816" i="1"/>
  <c r="P1816" i="1"/>
  <c r="O1816" i="1"/>
  <c r="N1816" i="1"/>
  <c r="M1816" i="1"/>
  <c r="L1816" i="1"/>
  <c r="K1816" i="1"/>
  <c r="J1816" i="1"/>
  <c r="AJ1815" i="1"/>
  <c r="AI1815" i="1" s="1"/>
  <c r="Z1815" i="1" s="1"/>
  <c r="AD1815" i="1" s="1"/>
  <c r="AE1815" i="1" s="1"/>
  <c r="AF1815" i="1" s="1"/>
  <c r="AG1815" i="1"/>
  <c r="AC1815" i="1"/>
  <c r="Y1815" i="1"/>
  <c r="X1815" i="1"/>
  <c r="W1815" i="1"/>
  <c r="U1815" i="1"/>
  <c r="S1815" i="1"/>
  <c r="R1815" i="1"/>
  <c r="Q1815" i="1"/>
  <c r="P1815" i="1"/>
  <c r="O1815" i="1"/>
  <c r="N1815" i="1"/>
  <c r="M1815" i="1"/>
  <c r="L1815" i="1"/>
  <c r="K1815" i="1"/>
  <c r="J1815" i="1"/>
  <c r="AJ1814" i="1"/>
  <c r="AI1814" i="1"/>
  <c r="AH1814" i="1" s="1"/>
  <c r="AG1814" i="1"/>
  <c r="AC1814" i="1"/>
  <c r="Y1814" i="1"/>
  <c r="X1814" i="1"/>
  <c r="U1814" i="1"/>
  <c r="S1814" i="1"/>
  <c r="R1814" i="1"/>
  <c r="Q1814" i="1"/>
  <c r="P1814" i="1"/>
  <c r="O1814" i="1"/>
  <c r="N1814" i="1"/>
  <c r="M1814" i="1"/>
  <c r="L1814" i="1"/>
  <c r="K1814" i="1"/>
  <c r="J1814" i="1"/>
  <c r="AJ1813" i="1"/>
  <c r="AI1813" i="1" s="1"/>
  <c r="AH1813" i="1" s="1"/>
  <c r="AG1813" i="1"/>
  <c r="AC1813" i="1"/>
  <c r="X1813" i="1"/>
  <c r="Y1813" i="1" s="1"/>
  <c r="AJ1812" i="1"/>
  <c r="AI1812" i="1" s="1"/>
  <c r="Z1812" i="1" s="1"/>
  <c r="AD1812" i="1" s="1"/>
  <c r="AE1812" i="1" s="1"/>
  <c r="AF1812" i="1" s="1"/>
  <c r="AG1812" i="1"/>
  <c r="AC1812" i="1"/>
  <c r="Y1812" i="1"/>
  <c r="X1812" i="1"/>
  <c r="W1812" i="1"/>
  <c r="U1812" i="1"/>
  <c r="S1812" i="1"/>
  <c r="R1812" i="1"/>
  <c r="Q1812" i="1"/>
  <c r="P1812" i="1"/>
  <c r="O1812" i="1"/>
  <c r="N1812" i="1"/>
  <c r="M1812" i="1"/>
  <c r="L1812" i="1"/>
  <c r="K1812" i="1"/>
  <c r="J1812" i="1"/>
  <c r="AJ1811" i="1"/>
  <c r="AI1811" i="1" s="1"/>
  <c r="AG1811" i="1"/>
  <c r="AC1811" i="1"/>
  <c r="X1811" i="1"/>
  <c r="Y1811" i="1" s="1"/>
  <c r="W1811" i="1"/>
  <c r="U1811" i="1"/>
  <c r="S1811" i="1"/>
  <c r="R1811" i="1"/>
  <c r="Q1811" i="1"/>
  <c r="P1811" i="1"/>
  <c r="O1811" i="1"/>
  <c r="N1811" i="1"/>
  <c r="M1811" i="1"/>
  <c r="L1811" i="1"/>
  <c r="K1811" i="1"/>
  <c r="J1811" i="1"/>
  <c r="AJ1810" i="1"/>
  <c r="AI1810" i="1"/>
  <c r="AG1810" i="1"/>
  <c r="AH1810" i="1" s="1"/>
  <c r="AC1810" i="1"/>
  <c r="Y1810" i="1"/>
  <c r="X1810" i="1"/>
  <c r="W1810" i="1"/>
  <c r="U1810" i="1"/>
  <c r="S1810" i="1"/>
  <c r="R1810" i="1"/>
  <c r="Q1810" i="1"/>
  <c r="P1810" i="1"/>
  <c r="O1810" i="1"/>
  <c r="N1810" i="1"/>
  <c r="M1810" i="1"/>
  <c r="L1810" i="1"/>
  <c r="K1810" i="1"/>
  <c r="J1810" i="1"/>
  <c r="AJ1809" i="1"/>
  <c r="AI1809" i="1" s="1"/>
  <c r="AG1809" i="1"/>
  <c r="AH1809" i="1" s="1"/>
  <c r="AC1809" i="1"/>
  <c r="Z1809" i="1"/>
  <c r="AD1809" i="1" s="1"/>
  <c r="X1809" i="1"/>
  <c r="Y1809" i="1" s="1"/>
  <c r="W1809" i="1"/>
  <c r="U1809" i="1"/>
  <c r="S1809" i="1"/>
  <c r="R1809" i="1"/>
  <c r="Q1809" i="1"/>
  <c r="P1809" i="1"/>
  <c r="O1809" i="1"/>
  <c r="N1809" i="1"/>
  <c r="M1809" i="1"/>
  <c r="L1809" i="1"/>
  <c r="K1809" i="1"/>
  <c r="J1809" i="1"/>
  <c r="AJ1808" i="1"/>
  <c r="AI1808" i="1" s="1"/>
  <c r="Z1808" i="1" s="1"/>
  <c r="AD1808" i="1" s="1"/>
  <c r="AE1808" i="1" s="1"/>
  <c r="AF1808" i="1" s="1"/>
  <c r="AG1808" i="1"/>
  <c r="AC1808" i="1"/>
  <c r="Y1808" i="1"/>
  <c r="X1808" i="1"/>
  <c r="W1808" i="1"/>
  <c r="U1808" i="1"/>
  <c r="S1808" i="1"/>
  <c r="R1808" i="1"/>
  <c r="Q1808" i="1"/>
  <c r="P1808" i="1"/>
  <c r="O1808" i="1"/>
  <c r="N1808" i="1"/>
  <c r="M1808" i="1"/>
  <c r="L1808" i="1"/>
  <c r="K1808" i="1"/>
  <c r="J1808" i="1"/>
  <c r="AJ1807" i="1"/>
  <c r="AI1807" i="1"/>
  <c r="AH1807" i="1" s="1"/>
  <c r="AG1807" i="1"/>
  <c r="AC1807" i="1"/>
  <c r="Y1807" i="1"/>
  <c r="X1807" i="1"/>
  <c r="U1807" i="1"/>
  <c r="S1807" i="1"/>
  <c r="R1807" i="1"/>
  <c r="Q1807" i="1"/>
  <c r="P1807" i="1"/>
  <c r="O1807" i="1"/>
  <c r="N1807" i="1"/>
  <c r="M1807" i="1"/>
  <c r="L1807" i="1"/>
  <c r="K1807" i="1"/>
  <c r="J1807" i="1"/>
  <c r="AJ1806" i="1"/>
  <c r="AI1806" i="1" s="1"/>
  <c r="AH1806" i="1" s="1"/>
  <c r="AG1806" i="1"/>
  <c r="AC1806" i="1"/>
  <c r="X1806" i="1"/>
  <c r="Y1806" i="1" s="1"/>
  <c r="U1806" i="1"/>
  <c r="S1806" i="1"/>
  <c r="R1806" i="1"/>
  <c r="Q1806" i="1"/>
  <c r="P1806" i="1"/>
  <c r="O1806" i="1"/>
  <c r="N1806" i="1"/>
  <c r="M1806" i="1"/>
  <c r="L1806" i="1"/>
  <c r="K1806" i="1"/>
  <c r="J1806" i="1"/>
  <c r="AJ1805" i="1"/>
  <c r="AI1805" i="1" s="1"/>
  <c r="AG1805" i="1"/>
  <c r="AC1805" i="1"/>
  <c r="Y1805" i="1"/>
  <c r="X1805" i="1"/>
  <c r="U1805" i="1"/>
  <c r="S1805" i="1"/>
  <c r="R1805" i="1"/>
  <c r="Q1805" i="1"/>
  <c r="P1805" i="1"/>
  <c r="O1805" i="1"/>
  <c r="N1805" i="1"/>
  <c r="M1805" i="1"/>
  <c r="L1805" i="1"/>
  <c r="K1805" i="1"/>
  <c r="J1805" i="1"/>
  <c r="AJ1804" i="1"/>
  <c r="AI1804" i="1" s="1"/>
  <c r="AG1804" i="1"/>
  <c r="AH1804" i="1" s="1"/>
  <c r="AC1804" i="1"/>
  <c r="Z1804" i="1"/>
  <c r="AD1804" i="1" s="1"/>
  <c r="X1804" i="1"/>
  <c r="Y1804" i="1" s="1"/>
  <c r="U1804" i="1"/>
  <c r="S1804" i="1"/>
  <c r="R1804" i="1"/>
  <c r="Q1804" i="1"/>
  <c r="P1804" i="1"/>
  <c r="O1804" i="1"/>
  <c r="N1804" i="1"/>
  <c r="M1804" i="1"/>
  <c r="L1804" i="1"/>
  <c r="K1804" i="1"/>
  <c r="J1804" i="1"/>
  <c r="AJ1803" i="1"/>
  <c r="AI1803" i="1" s="1"/>
  <c r="AG1803" i="1"/>
  <c r="AC1803" i="1"/>
  <c r="Y1803" i="1"/>
  <c r="X1803" i="1"/>
  <c r="U1803" i="1"/>
  <c r="S1803" i="1"/>
  <c r="R1803" i="1"/>
  <c r="Q1803" i="1"/>
  <c r="P1803" i="1"/>
  <c r="O1803" i="1"/>
  <c r="N1803" i="1"/>
  <c r="M1803" i="1"/>
  <c r="L1803" i="1"/>
  <c r="K1803" i="1"/>
  <c r="J1803" i="1"/>
  <c r="AJ1802" i="1"/>
  <c r="AI1802" i="1" s="1"/>
  <c r="AH1802" i="1"/>
  <c r="AG1802" i="1"/>
  <c r="AC1802" i="1"/>
  <c r="Z1802" i="1"/>
  <c r="AD1802" i="1" s="1"/>
  <c r="X1802" i="1"/>
  <c r="Y1802" i="1" s="1"/>
  <c r="U1802" i="1"/>
  <c r="S1802" i="1"/>
  <c r="R1802" i="1"/>
  <c r="Q1802" i="1"/>
  <c r="P1802" i="1"/>
  <c r="O1802" i="1"/>
  <c r="N1802" i="1"/>
  <c r="M1802" i="1"/>
  <c r="L1802" i="1"/>
  <c r="K1802" i="1"/>
  <c r="J1802" i="1"/>
  <c r="AJ1801" i="1"/>
  <c r="AI1801" i="1" s="1"/>
  <c r="AG1801" i="1"/>
  <c r="AC1801" i="1"/>
  <c r="X1801" i="1"/>
  <c r="Y1801" i="1" s="1"/>
  <c r="V1801" i="1"/>
  <c r="U1801" i="1"/>
  <c r="S1801" i="1"/>
  <c r="R1801" i="1"/>
  <c r="Q1801" i="1"/>
  <c r="P1801" i="1"/>
  <c r="O1801" i="1"/>
  <c r="N1801" i="1"/>
  <c r="M1801" i="1"/>
  <c r="L1801" i="1"/>
  <c r="K1801" i="1"/>
  <c r="J1801" i="1"/>
  <c r="AJ1800" i="1"/>
  <c r="AI1800" i="1"/>
  <c r="AG1800" i="1"/>
  <c r="AH1800" i="1" s="1"/>
  <c r="AC1800" i="1"/>
  <c r="Y1800" i="1"/>
  <c r="X1800" i="1"/>
  <c r="V1800" i="1"/>
  <c r="U1800" i="1"/>
  <c r="S1800" i="1"/>
  <c r="R1800" i="1"/>
  <c r="Q1800" i="1"/>
  <c r="P1800" i="1"/>
  <c r="O1800" i="1"/>
  <c r="N1800" i="1"/>
  <c r="M1800" i="1"/>
  <c r="L1800" i="1"/>
  <c r="K1800" i="1"/>
  <c r="J1800" i="1"/>
  <c r="AJ1799" i="1"/>
  <c r="AI1799" i="1" s="1"/>
  <c r="AG1799" i="1"/>
  <c r="AH1799" i="1" s="1"/>
  <c r="AC1799" i="1"/>
  <c r="Z1799" i="1"/>
  <c r="AD1799" i="1" s="1"/>
  <c r="X1799" i="1"/>
  <c r="Y1799" i="1" s="1"/>
  <c r="V1799" i="1"/>
  <c r="U1799" i="1"/>
  <c r="S1799" i="1"/>
  <c r="R1799" i="1"/>
  <c r="Q1799" i="1"/>
  <c r="P1799" i="1"/>
  <c r="O1799" i="1"/>
  <c r="N1799" i="1"/>
  <c r="M1799" i="1"/>
  <c r="L1799" i="1"/>
  <c r="K1799" i="1"/>
  <c r="J1799" i="1"/>
  <c r="AJ1798" i="1"/>
  <c r="AI1798" i="1" s="1"/>
  <c r="Z1798" i="1" s="1"/>
  <c r="AD1798" i="1" s="1"/>
  <c r="AE1798" i="1" s="1"/>
  <c r="AF1798" i="1" s="1"/>
  <c r="AG1798" i="1"/>
  <c r="AC1798" i="1"/>
  <c r="Y1798" i="1"/>
  <c r="X1798" i="1"/>
  <c r="V1798" i="1"/>
  <c r="U1798" i="1"/>
  <c r="S1798" i="1"/>
  <c r="R1798" i="1"/>
  <c r="Q1798" i="1"/>
  <c r="P1798" i="1"/>
  <c r="O1798" i="1"/>
  <c r="N1798" i="1"/>
  <c r="M1798" i="1"/>
  <c r="L1798" i="1"/>
  <c r="K1798" i="1"/>
  <c r="J1798" i="1"/>
  <c r="AJ1797" i="1"/>
  <c r="AI1797" i="1"/>
  <c r="AH1797" i="1" s="1"/>
  <c r="AG1797" i="1"/>
  <c r="AC1797" i="1"/>
  <c r="Y1797" i="1"/>
  <c r="X1797" i="1"/>
  <c r="U1797" i="1"/>
  <c r="S1797" i="1"/>
  <c r="R1797" i="1"/>
  <c r="Q1797" i="1"/>
  <c r="P1797" i="1"/>
  <c r="O1797" i="1"/>
  <c r="N1797" i="1"/>
  <c r="M1797" i="1"/>
  <c r="L1797" i="1"/>
  <c r="K1797" i="1"/>
  <c r="J1797" i="1"/>
  <c r="AJ1796" i="1"/>
  <c r="AI1796" i="1" s="1"/>
  <c r="AH1796" i="1" s="1"/>
  <c r="AG1796" i="1"/>
  <c r="AC1796" i="1"/>
  <c r="X1796" i="1"/>
  <c r="Y1796" i="1" s="1"/>
  <c r="U1796" i="1"/>
  <c r="S1796" i="1"/>
  <c r="R1796" i="1"/>
  <c r="Q1796" i="1"/>
  <c r="P1796" i="1"/>
  <c r="O1796" i="1"/>
  <c r="N1796" i="1"/>
  <c r="M1796" i="1"/>
  <c r="L1796" i="1"/>
  <c r="K1796" i="1"/>
  <c r="J1796" i="1"/>
  <c r="AJ1795" i="1"/>
  <c r="AI1795" i="1" s="1"/>
  <c r="AG1795" i="1"/>
  <c r="AC1795" i="1"/>
  <c r="Y1795" i="1"/>
  <c r="X1795" i="1"/>
  <c r="U1795" i="1"/>
  <c r="S1795" i="1"/>
  <c r="R1795" i="1"/>
  <c r="Q1795" i="1"/>
  <c r="P1795" i="1"/>
  <c r="O1795" i="1"/>
  <c r="N1795" i="1"/>
  <c r="M1795" i="1"/>
  <c r="L1795" i="1"/>
  <c r="K1795" i="1"/>
  <c r="J1795" i="1"/>
  <c r="AJ1794" i="1"/>
  <c r="AI1794" i="1" s="1"/>
  <c r="AG1794" i="1"/>
  <c r="AH1794" i="1" s="1"/>
  <c r="AC1794" i="1"/>
  <c r="Z1794" i="1"/>
  <c r="AD1794" i="1" s="1"/>
  <c r="X1794" i="1"/>
  <c r="Y1794" i="1" s="1"/>
  <c r="V1794" i="1"/>
  <c r="U1794" i="1"/>
  <c r="S1794" i="1"/>
  <c r="R1794" i="1"/>
  <c r="Q1794" i="1"/>
  <c r="P1794" i="1"/>
  <c r="O1794" i="1"/>
  <c r="N1794" i="1"/>
  <c r="M1794" i="1"/>
  <c r="L1794" i="1"/>
  <c r="K1794" i="1"/>
  <c r="J1794" i="1"/>
  <c r="AJ1793" i="1"/>
  <c r="AI1793" i="1" s="1"/>
  <c r="Z1793" i="1" s="1"/>
  <c r="AD1793" i="1" s="1"/>
  <c r="AE1793" i="1" s="1"/>
  <c r="AF1793" i="1" s="1"/>
  <c r="AG1793" i="1"/>
  <c r="AC1793" i="1"/>
  <c r="Y1793" i="1"/>
  <c r="X1793" i="1"/>
  <c r="V1793" i="1"/>
  <c r="U1793" i="1"/>
  <c r="S1793" i="1"/>
  <c r="R1793" i="1"/>
  <c r="Q1793" i="1"/>
  <c r="P1793" i="1"/>
  <c r="O1793" i="1"/>
  <c r="N1793" i="1"/>
  <c r="M1793" i="1"/>
  <c r="L1793" i="1"/>
  <c r="K1793" i="1"/>
  <c r="J1793" i="1"/>
  <c r="AJ1792" i="1"/>
  <c r="AI1792" i="1"/>
  <c r="AH1792" i="1" s="1"/>
  <c r="AG1792" i="1"/>
  <c r="AC1792" i="1"/>
  <c r="Y1792" i="1"/>
  <c r="X1792" i="1"/>
  <c r="U1792" i="1"/>
  <c r="S1792" i="1"/>
  <c r="R1792" i="1"/>
  <c r="Q1792" i="1"/>
  <c r="P1792" i="1"/>
  <c r="O1792" i="1"/>
  <c r="N1792" i="1"/>
  <c r="M1792" i="1"/>
  <c r="L1792" i="1"/>
  <c r="K1792" i="1"/>
  <c r="J1792" i="1"/>
  <c r="AJ1791" i="1"/>
  <c r="AI1791" i="1" s="1"/>
  <c r="AH1791" i="1" s="1"/>
  <c r="AG1791" i="1"/>
  <c r="AC1791" i="1"/>
  <c r="X1791" i="1"/>
  <c r="Y1791" i="1" s="1"/>
  <c r="W1791" i="1"/>
  <c r="U1791" i="1"/>
  <c r="S1791" i="1"/>
  <c r="R1791" i="1"/>
  <c r="Q1791" i="1"/>
  <c r="P1791" i="1"/>
  <c r="O1791" i="1"/>
  <c r="N1791" i="1"/>
  <c r="M1791" i="1"/>
  <c r="L1791" i="1"/>
  <c r="K1791" i="1"/>
  <c r="J1791" i="1"/>
  <c r="AJ1790" i="1"/>
  <c r="AI1790" i="1" s="1"/>
  <c r="Z1790" i="1" s="1"/>
  <c r="AD1790" i="1" s="1"/>
  <c r="AE1790" i="1" s="1"/>
  <c r="AF1790" i="1" s="1"/>
  <c r="AG1790" i="1"/>
  <c r="AC1790" i="1"/>
  <c r="Y1790" i="1"/>
  <c r="X1790" i="1"/>
  <c r="W1790" i="1"/>
  <c r="U1790" i="1"/>
  <c r="S1790" i="1"/>
  <c r="R1790" i="1"/>
  <c r="Q1790" i="1"/>
  <c r="P1790" i="1"/>
  <c r="O1790" i="1"/>
  <c r="N1790" i="1"/>
  <c r="M1790" i="1"/>
  <c r="L1790" i="1"/>
  <c r="K1790" i="1"/>
  <c r="J1790" i="1"/>
  <c r="AJ1789" i="1"/>
  <c r="AI1789" i="1" s="1"/>
  <c r="AG1789" i="1"/>
  <c r="AC1789" i="1"/>
  <c r="X1789" i="1"/>
  <c r="Y1789" i="1" s="1"/>
  <c r="U1789" i="1"/>
  <c r="S1789" i="1"/>
  <c r="R1789" i="1"/>
  <c r="Q1789" i="1"/>
  <c r="P1789" i="1"/>
  <c r="O1789" i="1"/>
  <c r="N1789" i="1"/>
  <c r="M1789" i="1"/>
  <c r="L1789" i="1"/>
  <c r="K1789" i="1"/>
  <c r="J1789" i="1"/>
  <c r="AJ1788" i="1"/>
  <c r="AI1788" i="1" s="1"/>
  <c r="AH1788" i="1" s="1"/>
  <c r="AG1788" i="1"/>
  <c r="AC1788" i="1"/>
  <c r="X1788" i="1"/>
  <c r="Y1788" i="1" s="1"/>
  <c r="W1788" i="1"/>
  <c r="U1788" i="1"/>
  <c r="S1788" i="1"/>
  <c r="R1788" i="1"/>
  <c r="Q1788" i="1"/>
  <c r="P1788" i="1"/>
  <c r="O1788" i="1"/>
  <c r="N1788" i="1"/>
  <c r="M1788" i="1"/>
  <c r="L1788" i="1"/>
  <c r="K1788" i="1"/>
  <c r="J1788" i="1"/>
  <c r="AJ1787" i="1"/>
  <c r="AI1787" i="1" s="1"/>
  <c r="Z1787" i="1" s="1"/>
  <c r="AD1787" i="1" s="1"/>
  <c r="AE1787" i="1" s="1"/>
  <c r="AF1787" i="1" s="1"/>
  <c r="AG1787" i="1"/>
  <c r="AC1787" i="1"/>
  <c r="Y1787" i="1"/>
  <c r="X1787" i="1"/>
  <c r="W1787" i="1"/>
  <c r="U1787" i="1"/>
  <c r="S1787" i="1"/>
  <c r="R1787" i="1"/>
  <c r="Q1787" i="1"/>
  <c r="P1787" i="1"/>
  <c r="O1787" i="1"/>
  <c r="N1787" i="1"/>
  <c r="M1787" i="1"/>
  <c r="L1787" i="1"/>
  <c r="K1787" i="1"/>
  <c r="J1787" i="1"/>
  <c r="AJ1786" i="1"/>
  <c r="AI1786" i="1" s="1"/>
  <c r="AG1786" i="1"/>
  <c r="AC1786" i="1"/>
  <c r="Y1786" i="1"/>
  <c r="X1786" i="1"/>
  <c r="W1786" i="1"/>
  <c r="U1786" i="1"/>
  <c r="S1786" i="1"/>
  <c r="R1786" i="1"/>
  <c r="Q1786" i="1"/>
  <c r="P1786" i="1"/>
  <c r="O1786" i="1"/>
  <c r="N1786" i="1"/>
  <c r="M1786" i="1"/>
  <c r="L1786" i="1"/>
  <c r="K1786" i="1"/>
  <c r="J1786" i="1"/>
  <c r="AJ1785" i="1"/>
  <c r="AI1785" i="1"/>
  <c r="AH1785" i="1" s="1"/>
  <c r="AG1785" i="1"/>
  <c r="AC1785" i="1"/>
  <c r="X1785" i="1"/>
  <c r="Y1785" i="1" s="1"/>
  <c r="U1785" i="1"/>
  <c r="S1785" i="1"/>
  <c r="R1785" i="1"/>
  <c r="Q1785" i="1"/>
  <c r="P1785" i="1"/>
  <c r="O1785" i="1"/>
  <c r="N1785" i="1"/>
  <c r="M1785" i="1"/>
  <c r="L1785" i="1"/>
  <c r="K1785" i="1"/>
  <c r="J1785" i="1"/>
  <c r="AJ1784" i="1"/>
  <c r="AI1784" i="1" s="1"/>
  <c r="Z1784" i="1" s="1"/>
  <c r="AD1784" i="1" s="1"/>
  <c r="AE1784" i="1" s="1"/>
  <c r="AF1784" i="1" s="1"/>
  <c r="AG1784" i="1"/>
  <c r="AC1784" i="1"/>
  <c r="Y1784" i="1"/>
  <c r="X1784" i="1"/>
  <c r="W1784" i="1"/>
  <c r="U1784" i="1"/>
  <c r="S1784" i="1"/>
  <c r="R1784" i="1"/>
  <c r="Q1784" i="1"/>
  <c r="P1784" i="1"/>
  <c r="O1784" i="1"/>
  <c r="N1784" i="1"/>
  <c r="M1784" i="1"/>
  <c r="L1784" i="1"/>
  <c r="K1784" i="1"/>
  <c r="J1784" i="1"/>
  <c r="AJ1783" i="1"/>
  <c r="AI1783" i="1" s="1"/>
  <c r="AG1783" i="1"/>
  <c r="AC1783" i="1"/>
  <c r="Y1783" i="1"/>
  <c r="X1783" i="1"/>
  <c r="U1783" i="1"/>
  <c r="S1783" i="1"/>
  <c r="R1783" i="1"/>
  <c r="Q1783" i="1"/>
  <c r="P1783" i="1"/>
  <c r="O1783" i="1"/>
  <c r="N1783" i="1"/>
  <c r="M1783" i="1"/>
  <c r="L1783" i="1"/>
  <c r="K1783" i="1"/>
  <c r="J1783" i="1"/>
  <c r="AJ1782" i="1"/>
  <c r="AI1782" i="1" s="1"/>
  <c r="AH1782" i="1"/>
  <c r="AG1782" i="1"/>
  <c r="AC1782" i="1"/>
  <c r="Z1782" i="1"/>
  <c r="AD1782" i="1" s="1"/>
  <c r="X1782" i="1"/>
  <c r="Y1782" i="1" s="1"/>
  <c r="AJ1781" i="1"/>
  <c r="AI1781" i="1"/>
  <c r="Z1781" i="1" s="1"/>
  <c r="AD1781" i="1" s="1"/>
  <c r="AG1781" i="1"/>
  <c r="AC1781" i="1"/>
  <c r="AE1781" i="1" s="1"/>
  <c r="AF1781" i="1" s="1"/>
  <c r="Y1781" i="1"/>
  <c r="X1781" i="1"/>
  <c r="U1781" i="1"/>
  <c r="S1781" i="1"/>
  <c r="R1781" i="1"/>
  <c r="Q1781" i="1"/>
  <c r="P1781" i="1"/>
  <c r="O1781" i="1"/>
  <c r="N1781" i="1"/>
  <c r="M1781" i="1"/>
  <c r="L1781" i="1"/>
  <c r="K1781" i="1"/>
  <c r="J1781" i="1"/>
  <c r="AJ1780" i="1"/>
  <c r="AI1780" i="1"/>
  <c r="Z1780" i="1" s="1"/>
  <c r="AG1780" i="1"/>
  <c r="AD1780" i="1"/>
  <c r="AC1780" i="1"/>
  <c r="AE1780" i="1" s="1"/>
  <c r="AF1780" i="1" s="1"/>
  <c r="Y1780" i="1"/>
  <c r="X1780" i="1"/>
  <c r="U1780" i="1"/>
  <c r="S1780" i="1"/>
  <c r="R1780" i="1"/>
  <c r="Q1780" i="1"/>
  <c r="P1780" i="1"/>
  <c r="O1780" i="1"/>
  <c r="N1780" i="1"/>
  <c r="M1780" i="1"/>
  <c r="L1780" i="1"/>
  <c r="K1780" i="1"/>
  <c r="J1780" i="1"/>
  <c r="AJ1779" i="1"/>
  <c r="AI1779" i="1"/>
  <c r="Z1779" i="1" s="1"/>
  <c r="AD1779" i="1" s="1"/>
  <c r="AG1779" i="1"/>
  <c r="AC1779" i="1"/>
  <c r="AE1779" i="1" s="1"/>
  <c r="AF1779" i="1" s="1"/>
  <c r="Y1779" i="1"/>
  <c r="X1779" i="1"/>
  <c r="W1779" i="1"/>
  <c r="U1779" i="1"/>
  <c r="S1779" i="1"/>
  <c r="R1779" i="1"/>
  <c r="Q1779" i="1"/>
  <c r="P1779" i="1"/>
  <c r="O1779" i="1"/>
  <c r="N1779" i="1"/>
  <c r="M1779" i="1"/>
  <c r="L1779" i="1"/>
  <c r="K1779" i="1"/>
  <c r="J1779" i="1"/>
  <c r="AJ1778" i="1"/>
  <c r="AI1778" i="1" s="1"/>
  <c r="AG1778" i="1"/>
  <c r="AC1778" i="1"/>
  <c r="Y1778" i="1"/>
  <c r="X1778" i="1"/>
  <c r="W1778" i="1"/>
  <c r="U1778" i="1"/>
  <c r="S1778" i="1"/>
  <c r="R1778" i="1"/>
  <c r="Q1778" i="1"/>
  <c r="P1778" i="1"/>
  <c r="O1778" i="1"/>
  <c r="N1778" i="1"/>
  <c r="M1778" i="1"/>
  <c r="L1778" i="1"/>
  <c r="K1778" i="1"/>
  <c r="J1778" i="1"/>
  <c r="AJ1777" i="1"/>
  <c r="AI1777" i="1"/>
  <c r="Z1777" i="1" s="1"/>
  <c r="AG1777" i="1"/>
  <c r="AD1777" i="1"/>
  <c r="AC1777" i="1"/>
  <c r="AE1777" i="1" s="1"/>
  <c r="AF1777" i="1" s="1"/>
  <c r="Y1777" i="1"/>
  <c r="X1777" i="1"/>
  <c r="U1777" i="1"/>
  <c r="S1777" i="1"/>
  <c r="R1777" i="1"/>
  <c r="Q1777" i="1"/>
  <c r="P1777" i="1"/>
  <c r="O1777" i="1"/>
  <c r="N1777" i="1"/>
  <c r="M1777" i="1"/>
  <c r="L1777" i="1"/>
  <c r="K1777" i="1"/>
  <c r="J1777" i="1"/>
  <c r="AJ1776" i="1"/>
  <c r="AI1776" i="1"/>
  <c r="Z1776" i="1" s="1"/>
  <c r="AD1776" i="1" s="1"/>
  <c r="AG1776" i="1"/>
  <c r="AC1776" i="1"/>
  <c r="AE1776" i="1" s="1"/>
  <c r="AF1776" i="1" s="1"/>
  <c r="Y1776" i="1"/>
  <c r="X1776" i="1"/>
  <c r="U1776" i="1"/>
  <c r="S1776" i="1"/>
  <c r="R1776" i="1"/>
  <c r="Q1776" i="1"/>
  <c r="P1776" i="1"/>
  <c r="O1776" i="1"/>
  <c r="N1776" i="1"/>
  <c r="M1776" i="1"/>
  <c r="L1776" i="1"/>
  <c r="K1776" i="1"/>
  <c r="J1776" i="1"/>
  <c r="AJ1775" i="1"/>
  <c r="AI1775" i="1"/>
  <c r="Z1775" i="1" s="1"/>
  <c r="AG1775" i="1"/>
  <c r="AD1775" i="1"/>
  <c r="AC1775" i="1"/>
  <c r="AE1775" i="1" s="1"/>
  <c r="AF1775" i="1" s="1"/>
  <c r="Y1775" i="1"/>
  <c r="X1775" i="1"/>
  <c r="U1775" i="1"/>
  <c r="S1775" i="1"/>
  <c r="R1775" i="1"/>
  <c r="Q1775" i="1"/>
  <c r="P1775" i="1"/>
  <c r="O1775" i="1"/>
  <c r="N1775" i="1"/>
  <c r="M1775" i="1"/>
  <c r="L1775" i="1"/>
  <c r="K1775" i="1"/>
  <c r="J1775" i="1"/>
  <c r="AJ1774" i="1"/>
  <c r="AI1774" i="1"/>
  <c r="Z1774" i="1" s="1"/>
  <c r="AD1774" i="1" s="1"/>
  <c r="AG1774" i="1"/>
  <c r="AC1774" i="1"/>
  <c r="AE1774" i="1" s="1"/>
  <c r="AF1774" i="1" s="1"/>
  <c r="Y1774" i="1"/>
  <c r="X1774" i="1"/>
  <c r="W1774" i="1"/>
  <c r="U1774" i="1"/>
  <c r="S1774" i="1"/>
  <c r="R1774" i="1"/>
  <c r="Q1774" i="1"/>
  <c r="P1774" i="1"/>
  <c r="O1774" i="1"/>
  <c r="N1774" i="1"/>
  <c r="M1774" i="1"/>
  <c r="L1774" i="1"/>
  <c r="K1774" i="1"/>
  <c r="J1774" i="1"/>
  <c r="AJ1773" i="1"/>
  <c r="AI1773" i="1" s="1"/>
  <c r="AG1773" i="1"/>
  <c r="AC1773" i="1"/>
  <c r="Y1773" i="1"/>
  <c r="X1773" i="1"/>
  <c r="U1773" i="1"/>
  <c r="S1773" i="1"/>
  <c r="R1773" i="1"/>
  <c r="Q1773" i="1"/>
  <c r="P1773" i="1"/>
  <c r="O1773" i="1"/>
  <c r="N1773" i="1"/>
  <c r="M1773" i="1"/>
  <c r="L1773" i="1"/>
  <c r="K1773" i="1"/>
  <c r="J1773" i="1"/>
  <c r="AJ1772" i="1"/>
  <c r="AI1772" i="1" s="1"/>
  <c r="AG1772" i="1"/>
  <c r="AH1772" i="1" s="1"/>
  <c r="AC1772" i="1"/>
  <c r="Z1772" i="1"/>
  <c r="AD1772" i="1" s="1"/>
  <c r="X1772" i="1"/>
  <c r="Y1772" i="1" s="1"/>
  <c r="W1772" i="1"/>
  <c r="U1772" i="1"/>
  <c r="S1772" i="1"/>
  <c r="R1772" i="1"/>
  <c r="Q1772" i="1"/>
  <c r="P1772" i="1"/>
  <c r="O1772" i="1"/>
  <c r="N1772" i="1"/>
  <c r="M1772" i="1"/>
  <c r="L1772" i="1"/>
  <c r="K1772" i="1"/>
  <c r="J1772" i="1"/>
  <c r="AJ1771" i="1"/>
  <c r="AI1771" i="1" s="1"/>
  <c r="Z1771" i="1" s="1"/>
  <c r="AD1771" i="1" s="1"/>
  <c r="AE1771" i="1" s="1"/>
  <c r="AF1771" i="1" s="1"/>
  <c r="AG1771" i="1"/>
  <c r="AC1771" i="1"/>
  <c r="Y1771" i="1"/>
  <c r="X1771" i="1"/>
  <c r="U1771" i="1"/>
  <c r="S1771" i="1"/>
  <c r="R1771" i="1"/>
  <c r="Q1771" i="1"/>
  <c r="P1771" i="1"/>
  <c r="O1771" i="1"/>
  <c r="N1771" i="1"/>
  <c r="M1771" i="1"/>
  <c r="L1771" i="1"/>
  <c r="K1771" i="1"/>
  <c r="J1771" i="1"/>
  <c r="AJ1770" i="1"/>
  <c r="AI1770" i="1"/>
  <c r="AH1770" i="1"/>
  <c r="AG1770" i="1"/>
  <c r="AC1770" i="1"/>
  <c r="Y1770" i="1"/>
  <c r="X1770" i="1"/>
  <c r="W1770" i="1"/>
  <c r="U1770" i="1"/>
  <c r="S1770" i="1"/>
  <c r="R1770" i="1"/>
  <c r="Q1770" i="1"/>
  <c r="P1770" i="1"/>
  <c r="O1770" i="1"/>
  <c r="N1770" i="1"/>
  <c r="M1770" i="1"/>
  <c r="L1770" i="1"/>
  <c r="K1770" i="1"/>
  <c r="J1770" i="1"/>
  <c r="AJ1769" i="1"/>
  <c r="AI1769" i="1" s="1"/>
  <c r="AH1769" i="1"/>
  <c r="AG1769" i="1"/>
  <c r="AC1769" i="1"/>
  <c r="Z1769" i="1"/>
  <c r="AD1769" i="1" s="1"/>
  <c r="X1769" i="1"/>
  <c r="Y1769" i="1" s="1"/>
  <c r="U1769" i="1"/>
  <c r="S1769" i="1"/>
  <c r="R1769" i="1"/>
  <c r="Q1769" i="1"/>
  <c r="P1769" i="1"/>
  <c r="O1769" i="1"/>
  <c r="N1769" i="1"/>
  <c r="M1769" i="1"/>
  <c r="L1769" i="1"/>
  <c r="K1769" i="1"/>
  <c r="J1769" i="1"/>
  <c r="AJ1768" i="1"/>
  <c r="AI1768" i="1" s="1"/>
  <c r="AG1768" i="1"/>
  <c r="AC1768" i="1"/>
  <c r="X1768" i="1"/>
  <c r="Y1768" i="1" s="1"/>
  <c r="U1768" i="1"/>
  <c r="S1768" i="1"/>
  <c r="R1768" i="1"/>
  <c r="Q1768" i="1"/>
  <c r="P1768" i="1"/>
  <c r="O1768" i="1"/>
  <c r="N1768" i="1"/>
  <c r="M1768" i="1"/>
  <c r="L1768" i="1"/>
  <c r="K1768" i="1"/>
  <c r="J1768" i="1"/>
  <c r="AJ1767" i="1"/>
  <c r="AI1767" i="1" s="1"/>
  <c r="AH1767" i="1" s="1"/>
  <c r="AG1767" i="1"/>
  <c r="AC1767" i="1"/>
  <c r="X1767" i="1"/>
  <c r="Y1767" i="1" s="1"/>
  <c r="U1767" i="1"/>
  <c r="S1767" i="1"/>
  <c r="R1767" i="1"/>
  <c r="Q1767" i="1"/>
  <c r="P1767" i="1"/>
  <c r="O1767" i="1"/>
  <c r="N1767" i="1"/>
  <c r="M1767" i="1"/>
  <c r="L1767" i="1"/>
  <c r="K1767" i="1"/>
  <c r="J1767" i="1"/>
  <c r="AJ1766" i="1"/>
  <c r="AI1766" i="1"/>
  <c r="AH1766" i="1" s="1"/>
  <c r="AG1766" i="1"/>
  <c r="AC1766" i="1"/>
  <c r="Y1766" i="1"/>
  <c r="X1766" i="1"/>
  <c r="U1766" i="1"/>
  <c r="S1766" i="1"/>
  <c r="R1766" i="1"/>
  <c r="Q1766" i="1"/>
  <c r="P1766" i="1"/>
  <c r="O1766" i="1"/>
  <c r="N1766" i="1"/>
  <c r="M1766" i="1"/>
  <c r="L1766" i="1"/>
  <c r="K1766" i="1"/>
  <c r="J1766" i="1"/>
  <c r="AJ1765" i="1"/>
  <c r="AI1765" i="1" s="1"/>
  <c r="AH1765" i="1" s="1"/>
  <c r="AG1765" i="1"/>
  <c r="AC1765" i="1"/>
  <c r="X1765" i="1"/>
  <c r="Y1765" i="1" s="1"/>
  <c r="U1765" i="1"/>
  <c r="S1765" i="1"/>
  <c r="R1765" i="1"/>
  <c r="Q1765" i="1"/>
  <c r="P1765" i="1"/>
  <c r="O1765" i="1"/>
  <c r="N1765" i="1"/>
  <c r="M1765" i="1"/>
  <c r="L1765" i="1"/>
  <c r="K1765" i="1"/>
  <c r="J1765" i="1"/>
  <c r="AJ1764" i="1"/>
  <c r="AI1764" i="1" s="1"/>
  <c r="AG1764" i="1"/>
  <c r="AC1764" i="1"/>
  <c r="Y1764" i="1"/>
  <c r="X1764" i="1"/>
  <c r="V1764" i="1"/>
  <c r="U1764" i="1"/>
  <c r="S1764" i="1"/>
  <c r="R1764" i="1"/>
  <c r="Q1764" i="1"/>
  <c r="P1764" i="1"/>
  <c r="O1764" i="1"/>
  <c r="N1764" i="1"/>
  <c r="M1764" i="1"/>
  <c r="L1764" i="1"/>
  <c r="K1764" i="1"/>
  <c r="J1764" i="1"/>
  <c r="AJ1763" i="1"/>
  <c r="AI1763" i="1"/>
  <c r="Z1763" i="1" s="1"/>
  <c r="AG1763" i="1"/>
  <c r="AD1763" i="1"/>
  <c r="AC1763" i="1"/>
  <c r="AE1763" i="1" s="1"/>
  <c r="AF1763" i="1" s="1"/>
  <c r="Y1763" i="1"/>
  <c r="X1763" i="1"/>
  <c r="V1763" i="1"/>
  <c r="U1763" i="1"/>
  <c r="S1763" i="1"/>
  <c r="R1763" i="1"/>
  <c r="Q1763" i="1"/>
  <c r="P1763" i="1"/>
  <c r="O1763" i="1"/>
  <c r="N1763" i="1"/>
  <c r="M1763" i="1"/>
  <c r="L1763" i="1"/>
  <c r="K1763" i="1"/>
  <c r="J1763" i="1"/>
  <c r="AJ1762" i="1"/>
  <c r="AI1762" i="1" s="1"/>
  <c r="AH1762" i="1" s="1"/>
  <c r="AG1762" i="1"/>
  <c r="AC1762" i="1"/>
  <c r="X1762" i="1"/>
  <c r="Y1762" i="1" s="1"/>
  <c r="U1762" i="1"/>
  <c r="S1762" i="1"/>
  <c r="R1762" i="1"/>
  <c r="Q1762" i="1"/>
  <c r="P1762" i="1"/>
  <c r="O1762" i="1"/>
  <c r="N1762" i="1"/>
  <c r="M1762" i="1"/>
  <c r="L1762" i="1"/>
  <c r="K1762" i="1"/>
  <c r="J1762" i="1"/>
  <c r="AJ1761" i="1"/>
  <c r="AI1761" i="1"/>
  <c r="AH1761" i="1" s="1"/>
  <c r="AG1761" i="1"/>
  <c r="AC1761" i="1"/>
  <c r="Y1761" i="1"/>
  <c r="X1761" i="1"/>
  <c r="U1761" i="1"/>
  <c r="S1761" i="1"/>
  <c r="R1761" i="1"/>
  <c r="Q1761" i="1"/>
  <c r="P1761" i="1"/>
  <c r="O1761" i="1"/>
  <c r="N1761" i="1"/>
  <c r="M1761" i="1"/>
  <c r="L1761" i="1"/>
  <c r="K1761" i="1"/>
  <c r="J1761" i="1"/>
  <c r="AJ1760" i="1"/>
  <c r="AI1760" i="1" s="1"/>
  <c r="AH1760" i="1" s="1"/>
  <c r="AG1760" i="1"/>
  <c r="AC1760" i="1"/>
  <c r="X1760" i="1"/>
  <c r="Y1760" i="1" s="1"/>
  <c r="U1760" i="1"/>
  <c r="S1760" i="1"/>
  <c r="R1760" i="1"/>
  <c r="Q1760" i="1"/>
  <c r="P1760" i="1"/>
  <c r="O1760" i="1"/>
  <c r="N1760" i="1"/>
  <c r="M1760" i="1"/>
  <c r="L1760" i="1"/>
  <c r="K1760" i="1"/>
  <c r="J1760" i="1"/>
  <c r="AJ1759" i="1"/>
  <c r="AI1759" i="1" s="1"/>
  <c r="AG1759" i="1"/>
  <c r="AC1759" i="1"/>
  <c r="Y1759" i="1"/>
  <c r="X1759" i="1"/>
  <c r="U1759" i="1"/>
  <c r="S1759" i="1"/>
  <c r="R1759" i="1"/>
  <c r="Q1759" i="1"/>
  <c r="P1759" i="1"/>
  <c r="O1759" i="1"/>
  <c r="N1759" i="1"/>
  <c r="M1759" i="1"/>
  <c r="L1759" i="1"/>
  <c r="K1759" i="1"/>
  <c r="J1759" i="1"/>
  <c r="AJ1758" i="1"/>
  <c r="AI1758" i="1" s="1"/>
  <c r="AG1758" i="1"/>
  <c r="AH1758" i="1" s="1"/>
  <c r="AC1758" i="1"/>
  <c r="Z1758" i="1"/>
  <c r="AD1758" i="1" s="1"/>
  <c r="X1758" i="1"/>
  <c r="Y1758" i="1" s="1"/>
  <c r="U1758" i="1"/>
  <c r="S1758" i="1"/>
  <c r="R1758" i="1"/>
  <c r="Q1758" i="1"/>
  <c r="P1758" i="1"/>
  <c r="O1758" i="1"/>
  <c r="N1758" i="1"/>
  <c r="M1758" i="1"/>
  <c r="L1758" i="1"/>
  <c r="K1758" i="1"/>
  <c r="J1758" i="1"/>
  <c r="AJ1757" i="1"/>
  <c r="AI1757" i="1" s="1"/>
  <c r="AG1757" i="1"/>
  <c r="AC1757" i="1"/>
  <c r="Y1757" i="1"/>
  <c r="X1757" i="1"/>
  <c r="U1757" i="1"/>
  <c r="S1757" i="1"/>
  <c r="R1757" i="1"/>
  <c r="Q1757" i="1"/>
  <c r="P1757" i="1"/>
  <c r="O1757" i="1"/>
  <c r="N1757" i="1"/>
  <c r="M1757" i="1"/>
  <c r="L1757" i="1"/>
  <c r="K1757" i="1"/>
  <c r="J1757" i="1"/>
  <c r="AJ1756" i="1"/>
  <c r="AI1756" i="1" s="1"/>
  <c r="AH1756" i="1"/>
  <c r="AG1756" i="1"/>
  <c r="AC1756" i="1"/>
  <c r="Z1756" i="1"/>
  <c r="AD1756" i="1" s="1"/>
  <c r="X1756" i="1"/>
  <c r="Y1756" i="1" s="1"/>
  <c r="U1756" i="1"/>
  <c r="S1756" i="1"/>
  <c r="R1756" i="1"/>
  <c r="Q1756" i="1"/>
  <c r="P1756" i="1"/>
  <c r="O1756" i="1"/>
  <c r="N1756" i="1"/>
  <c r="M1756" i="1"/>
  <c r="L1756" i="1"/>
  <c r="K1756" i="1"/>
  <c r="J1756" i="1"/>
  <c r="AJ1755" i="1"/>
  <c r="AI1755" i="1" s="1"/>
  <c r="AG1755" i="1"/>
  <c r="AC1755" i="1"/>
  <c r="X1755" i="1"/>
  <c r="Y1755" i="1" s="1"/>
  <c r="U1755" i="1"/>
  <c r="S1755" i="1"/>
  <c r="R1755" i="1"/>
  <c r="Q1755" i="1"/>
  <c r="P1755" i="1"/>
  <c r="O1755" i="1"/>
  <c r="N1755" i="1"/>
  <c r="M1755" i="1"/>
  <c r="L1755" i="1"/>
  <c r="K1755" i="1"/>
  <c r="J1755" i="1"/>
  <c r="AJ1754" i="1"/>
  <c r="AI1754" i="1" s="1"/>
  <c r="AH1754" i="1" s="1"/>
  <c r="AG1754" i="1"/>
  <c r="AC1754" i="1"/>
  <c r="X1754" i="1"/>
  <c r="Y1754" i="1" s="1"/>
  <c r="U1754" i="1"/>
  <c r="S1754" i="1"/>
  <c r="R1754" i="1"/>
  <c r="Q1754" i="1"/>
  <c r="P1754" i="1"/>
  <c r="O1754" i="1"/>
  <c r="N1754" i="1"/>
  <c r="M1754" i="1"/>
  <c r="L1754" i="1"/>
  <c r="K1754" i="1"/>
  <c r="J1754" i="1"/>
  <c r="AJ1753" i="1"/>
  <c r="AI1753" i="1"/>
  <c r="AH1753" i="1" s="1"/>
  <c r="AG1753" i="1"/>
  <c r="AC1753" i="1"/>
  <c r="Y1753" i="1"/>
  <c r="X1753" i="1"/>
  <c r="W1753" i="1"/>
  <c r="U1753" i="1"/>
  <c r="S1753" i="1"/>
  <c r="R1753" i="1"/>
  <c r="Q1753" i="1"/>
  <c r="P1753" i="1"/>
  <c r="O1753" i="1"/>
  <c r="N1753" i="1"/>
  <c r="M1753" i="1"/>
  <c r="L1753" i="1"/>
  <c r="K1753" i="1"/>
  <c r="J1753" i="1"/>
  <c r="AJ1752" i="1"/>
  <c r="AI1752" i="1"/>
  <c r="AH1752" i="1"/>
  <c r="AG1752" i="1"/>
  <c r="AC1752" i="1"/>
  <c r="Y1752" i="1"/>
  <c r="X1752" i="1"/>
  <c r="W1752" i="1"/>
  <c r="U1752" i="1"/>
  <c r="S1752" i="1"/>
  <c r="R1752" i="1"/>
  <c r="Q1752" i="1"/>
  <c r="P1752" i="1"/>
  <c r="O1752" i="1"/>
  <c r="N1752" i="1"/>
  <c r="M1752" i="1"/>
  <c r="L1752" i="1"/>
  <c r="K1752" i="1"/>
  <c r="J1752" i="1"/>
  <c r="AJ1751" i="1"/>
  <c r="AI1751" i="1" s="1"/>
  <c r="AH1751" i="1"/>
  <c r="AG1751" i="1"/>
  <c r="AC1751" i="1"/>
  <c r="Z1751" i="1"/>
  <c r="AD1751" i="1" s="1"/>
  <c r="X1751" i="1"/>
  <c r="Y1751" i="1" s="1"/>
  <c r="U1751" i="1"/>
  <c r="S1751" i="1"/>
  <c r="R1751" i="1"/>
  <c r="Q1751" i="1"/>
  <c r="P1751" i="1"/>
  <c r="O1751" i="1"/>
  <c r="N1751" i="1"/>
  <c r="M1751" i="1"/>
  <c r="L1751" i="1"/>
  <c r="K1751" i="1"/>
  <c r="J1751" i="1"/>
  <c r="AJ1750" i="1"/>
  <c r="AI1750" i="1" s="1"/>
  <c r="AG1750" i="1"/>
  <c r="AC1750" i="1"/>
  <c r="X1750" i="1"/>
  <c r="Y1750" i="1" s="1"/>
  <c r="U1750" i="1"/>
  <c r="S1750" i="1"/>
  <c r="R1750" i="1"/>
  <c r="Q1750" i="1"/>
  <c r="P1750" i="1"/>
  <c r="O1750" i="1"/>
  <c r="N1750" i="1"/>
  <c r="M1750" i="1"/>
  <c r="L1750" i="1"/>
  <c r="K1750" i="1"/>
  <c r="J1750" i="1"/>
  <c r="AJ1749" i="1"/>
  <c r="AI1749" i="1" s="1"/>
  <c r="AH1749" i="1" s="1"/>
  <c r="AG1749" i="1"/>
  <c r="AC1749" i="1"/>
  <c r="X1749" i="1"/>
  <c r="Y1749" i="1" s="1"/>
  <c r="U1749" i="1"/>
  <c r="S1749" i="1"/>
  <c r="R1749" i="1"/>
  <c r="Q1749" i="1"/>
  <c r="P1749" i="1"/>
  <c r="O1749" i="1"/>
  <c r="N1749" i="1"/>
  <c r="M1749" i="1"/>
  <c r="L1749" i="1"/>
  <c r="K1749" i="1"/>
  <c r="J1749" i="1"/>
  <c r="AJ1748" i="1"/>
  <c r="AI1748" i="1"/>
  <c r="AH1748" i="1" s="1"/>
  <c r="AG1748" i="1"/>
  <c r="AC1748" i="1"/>
  <c r="Y1748" i="1"/>
  <c r="X1748" i="1"/>
  <c r="V1748" i="1"/>
  <c r="U1748" i="1"/>
  <c r="S1748" i="1"/>
  <c r="R1748" i="1"/>
  <c r="Q1748" i="1"/>
  <c r="P1748" i="1"/>
  <c r="O1748" i="1"/>
  <c r="N1748" i="1"/>
  <c r="M1748" i="1"/>
  <c r="L1748" i="1"/>
  <c r="K1748" i="1"/>
  <c r="J1748" i="1"/>
  <c r="AJ1747" i="1"/>
  <c r="AI1747" i="1"/>
  <c r="AH1747" i="1"/>
  <c r="AG1747" i="1"/>
  <c r="AC1747" i="1"/>
  <c r="Y1747" i="1"/>
  <c r="X1747" i="1"/>
  <c r="W1747" i="1"/>
  <c r="U1747" i="1"/>
  <c r="S1747" i="1"/>
  <c r="R1747" i="1"/>
  <c r="Q1747" i="1"/>
  <c r="P1747" i="1"/>
  <c r="O1747" i="1"/>
  <c r="N1747" i="1"/>
  <c r="M1747" i="1"/>
  <c r="L1747" i="1"/>
  <c r="K1747" i="1"/>
  <c r="J1747" i="1"/>
  <c r="AJ1746" i="1"/>
  <c r="AI1746" i="1" s="1"/>
  <c r="AH1746" i="1"/>
  <c r="AG1746" i="1"/>
  <c r="AC1746" i="1"/>
  <c r="Z1746" i="1"/>
  <c r="AD1746" i="1" s="1"/>
  <c r="X1746" i="1"/>
  <c r="Y1746" i="1" s="1"/>
  <c r="U1746" i="1"/>
  <c r="S1746" i="1"/>
  <c r="R1746" i="1"/>
  <c r="Q1746" i="1"/>
  <c r="P1746" i="1"/>
  <c r="O1746" i="1"/>
  <c r="N1746" i="1"/>
  <c r="M1746" i="1"/>
  <c r="L1746" i="1"/>
  <c r="K1746" i="1"/>
  <c r="J1746" i="1"/>
  <c r="AJ1745" i="1"/>
  <c r="AI1745" i="1" s="1"/>
  <c r="AG1745" i="1"/>
  <c r="AC1745" i="1"/>
  <c r="X1745" i="1"/>
  <c r="Y1745" i="1" s="1"/>
  <c r="V1745" i="1"/>
  <c r="U1745" i="1"/>
  <c r="S1745" i="1"/>
  <c r="R1745" i="1"/>
  <c r="Q1745" i="1"/>
  <c r="P1745" i="1"/>
  <c r="O1745" i="1"/>
  <c r="N1745" i="1"/>
  <c r="M1745" i="1"/>
  <c r="L1745" i="1"/>
  <c r="K1745" i="1"/>
  <c r="J1745" i="1"/>
  <c r="AJ1744" i="1"/>
  <c r="AI1744" i="1" s="1"/>
  <c r="Z1744" i="1" s="1"/>
  <c r="AD1744" i="1" s="1"/>
  <c r="AG1744" i="1"/>
  <c r="AC1744" i="1"/>
  <c r="AE1744" i="1" s="1"/>
  <c r="AF1744" i="1" s="1"/>
  <c r="Y1744" i="1"/>
  <c r="X1744" i="1"/>
  <c r="W1744" i="1"/>
  <c r="U1744" i="1"/>
  <c r="S1744" i="1"/>
  <c r="R1744" i="1"/>
  <c r="Q1744" i="1"/>
  <c r="P1744" i="1"/>
  <c r="O1744" i="1"/>
  <c r="N1744" i="1"/>
  <c r="M1744" i="1"/>
  <c r="L1744" i="1"/>
  <c r="K1744" i="1"/>
  <c r="J1744" i="1"/>
  <c r="AJ1743" i="1"/>
  <c r="AI1743" i="1" s="1"/>
  <c r="AG1743" i="1"/>
  <c r="AC1743" i="1"/>
  <c r="Y1743" i="1"/>
  <c r="X1743" i="1"/>
  <c r="U1743" i="1"/>
  <c r="S1743" i="1"/>
  <c r="R1743" i="1"/>
  <c r="Q1743" i="1"/>
  <c r="P1743" i="1"/>
  <c r="O1743" i="1"/>
  <c r="N1743" i="1"/>
  <c r="M1743" i="1"/>
  <c r="L1743" i="1"/>
  <c r="K1743" i="1"/>
  <c r="J1743" i="1"/>
  <c r="AJ1742" i="1"/>
  <c r="AI1742" i="1" s="1"/>
  <c r="AG1742" i="1"/>
  <c r="AC1742" i="1"/>
  <c r="X1742" i="1"/>
  <c r="Y1742" i="1" s="1"/>
  <c r="U1742" i="1"/>
  <c r="S1742" i="1"/>
  <c r="R1742" i="1"/>
  <c r="Q1742" i="1"/>
  <c r="P1742" i="1"/>
  <c r="O1742" i="1"/>
  <c r="N1742" i="1"/>
  <c r="M1742" i="1"/>
  <c r="L1742" i="1"/>
  <c r="K1742" i="1"/>
  <c r="J1742" i="1"/>
  <c r="AJ1741" i="1"/>
  <c r="AI1741" i="1" s="1"/>
  <c r="AG1741" i="1"/>
  <c r="AC1741" i="1"/>
  <c r="Y1741" i="1"/>
  <c r="X1741" i="1"/>
  <c r="U1741" i="1"/>
  <c r="S1741" i="1"/>
  <c r="R1741" i="1"/>
  <c r="Q1741" i="1"/>
  <c r="P1741" i="1"/>
  <c r="O1741" i="1"/>
  <c r="N1741" i="1"/>
  <c r="M1741" i="1"/>
  <c r="L1741" i="1"/>
  <c r="K1741" i="1"/>
  <c r="J1741" i="1"/>
  <c r="AJ1740" i="1"/>
  <c r="AI1740" i="1" s="1"/>
  <c r="AG1740" i="1"/>
  <c r="AC1740" i="1"/>
  <c r="X1740" i="1"/>
  <c r="Y1740" i="1" s="1"/>
  <c r="U1740" i="1"/>
  <c r="S1740" i="1"/>
  <c r="R1740" i="1"/>
  <c r="Q1740" i="1"/>
  <c r="P1740" i="1"/>
  <c r="O1740" i="1"/>
  <c r="N1740" i="1"/>
  <c r="M1740" i="1"/>
  <c r="L1740" i="1"/>
  <c r="K1740" i="1"/>
  <c r="J1740" i="1"/>
  <c r="AJ1739" i="1"/>
  <c r="AI1739" i="1" s="1"/>
  <c r="AG1739" i="1"/>
  <c r="AC1739" i="1"/>
  <c r="Y1739" i="1"/>
  <c r="X1739" i="1"/>
  <c r="U1739" i="1"/>
  <c r="S1739" i="1"/>
  <c r="R1739" i="1"/>
  <c r="Q1739" i="1"/>
  <c r="P1739" i="1"/>
  <c r="O1739" i="1"/>
  <c r="N1739" i="1"/>
  <c r="M1739" i="1"/>
  <c r="L1739" i="1"/>
  <c r="K1739" i="1"/>
  <c r="J1739" i="1"/>
  <c r="AJ1738" i="1"/>
  <c r="AI1738" i="1" s="1"/>
  <c r="AG1738" i="1"/>
  <c r="AC1738" i="1"/>
  <c r="X1738" i="1"/>
  <c r="Y1738" i="1" s="1"/>
  <c r="U1738" i="1"/>
  <c r="S1738" i="1"/>
  <c r="R1738" i="1"/>
  <c r="Q1738" i="1"/>
  <c r="P1738" i="1"/>
  <c r="O1738" i="1"/>
  <c r="N1738" i="1"/>
  <c r="M1738" i="1"/>
  <c r="L1738" i="1"/>
  <c r="K1738" i="1"/>
  <c r="J1738" i="1"/>
  <c r="AJ1737" i="1"/>
  <c r="AI1737" i="1" s="1"/>
  <c r="AG1737" i="1"/>
  <c r="AC1737" i="1"/>
  <c r="Y1737" i="1"/>
  <c r="X1737" i="1"/>
  <c r="U1737" i="1"/>
  <c r="S1737" i="1"/>
  <c r="R1737" i="1"/>
  <c r="Q1737" i="1"/>
  <c r="P1737" i="1"/>
  <c r="O1737" i="1"/>
  <c r="N1737" i="1"/>
  <c r="M1737" i="1"/>
  <c r="L1737" i="1"/>
  <c r="K1737" i="1"/>
  <c r="J1737" i="1"/>
  <c r="AJ1736" i="1"/>
  <c r="AI1736" i="1" s="1"/>
  <c r="AG1736" i="1"/>
  <c r="AC1736" i="1"/>
  <c r="X1736" i="1"/>
  <c r="Y1736" i="1" s="1"/>
  <c r="U1736" i="1"/>
  <c r="S1736" i="1"/>
  <c r="R1736" i="1"/>
  <c r="Q1736" i="1"/>
  <c r="P1736" i="1"/>
  <c r="O1736" i="1"/>
  <c r="N1736" i="1"/>
  <c r="M1736" i="1"/>
  <c r="L1736" i="1"/>
  <c r="K1736" i="1"/>
  <c r="J1736" i="1"/>
  <c r="AJ1735" i="1"/>
  <c r="AI1735" i="1" s="1"/>
  <c r="AG1735" i="1"/>
  <c r="AC1735" i="1"/>
  <c r="Y1735" i="1"/>
  <c r="X1735" i="1"/>
  <c r="U1735" i="1"/>
  <c r="S1735" i="1"/>
  <c r="R1735" i="1"/>
  <c r="Q1735" i="1"/>
  <c r="P1735" i="1"/>
  <c r="O1735" i="1"/>
  <c r="N1735" i="1"/>
  <c r="M1735" i="1"/>
  <c r="L1735" i="1"/>
  <c r="K1735" i="1"/>
  <c r="J1735" i="1"/>
  <c r="AJ1734" i="1"/>
  <c r="AI1734" i="1" s="1"/>
  <c r="AG1734" i="1"/>
  <c r="AC1734" i="1"/>
  <c r="X1734" i="1"/>
  <c r="Y1734" i="1" s="1"/>
  <c r="U1734" i="1"/>
  <c r="S1734" i="1"/>
  <c r="R1734" i="1"/>
  <c r="Q1734" i="1"/>
  <c r="P1734" i="1"/>
  <c r="O1734" i="1"/>
  <c r="N1734" i="1"/>
  <c r="M1734" i="1"/>
  <c r="L1734" i="1"/>
  <c r="K1734" i="1"/>
  <c r="J1734" i="1"/>
  <c r="AJ1733" i="1"/>
  <c r="AI1733" i="1" s="1"/>
  <c r="AG1733" i="1"/>
  <c r="AC1733" i="1"/>
  <c r="Y1733" i="1"/>
  <c r="X1733" i="1"/>
  <c r="U1733" i="1"/>
  <c r="S1733" i="1"/>
  <c r="R1733" i="1"/>
  <c r="Q1733" i="1"/>
  <c r="P1733" i="1"/>
  <c r="O1733" i="1"/>
  <c r="N1733" i="1"/>
  <c r="M1733" i="1"/>
  <c r="L1733" i="1"/>
  <c r="K1733" i="1"/>
  <c r="J1733" i="1"/>
  <c r="AJ1732" i="1"/>
  <c r="AI1732" i="1" s="1"/>
  <c r="AG1732" i="1"/>
  <c r="AC1732" i="1"/>
  <c r="X1732" i="1"/>
  <c r="Y1732" i="1" s="1"/>
  <c r="V1732" i="1"/>
  <c r="U1732" i="1"/>
  <c r="S1732" i="1"/>
  <c r="R1732" i="1"/>
  <c r="Q1732" i="1"/>
  <c r="P1732" i="1"/>
  <c r="O1732" i="1"/>
  <c r="N1732" i="1"/>
  <c r="M1732" i="1"/>
  <c r="L1732" i="1"/>
  <c r="K1732" i="1"/>
  <c r="J1732" i="1"/>
  <c r="AJ1731" i="1"/>
  <c r="AI1731" i="1" s="1"/>
  <c r="Z1731" i="1" s="1"/>
  <c r="AD1731" i="1" s="1"/>
  <c r="AG1731" i="1"/>
  <c r="AC1731" i="1"/>
  <c r="AE1731" i="1" s="1"/>
  <c r="AF1731" i="1" s="1"/>
  <c r="Y1731" i="1"/>
  <c r="X1731" i="1"/>
  <c r="W1731" i="1"/>
  <c r="U1731" i="1"/>
  <c r="S1731" i="1"/>
  <c r="R1731" i="1"/>
  <c r="Q1731" i="1"/>
  <c r="P1731" i="1"/>
  <c r="O1731" i="1"/>
  <c r="N1731" i="1"/>
  <c r="M1731" i="1"/>
  <c r="L1731" i="1"/>
  <c r="K1731" i="1"/>
  <c r="J1731" i="1"/>
  <c r="AJ1730" i="1"/>
  <c r="AI1730" i="1" s="1"/>
  <c r="AG1730" i="1"/>
  <c r="AC1730" i="1"/>
  <c r="Y1730" i="1"/>
  <c r="X1730" i="1"/>
  <c r="W1730" i="1"/>
  <c r="U1730" i="1"/>
  <c r="S1730" i="1"/>
  <c r="R1730" i="1"/>
  <c r="Q1730" i="1"/>
  <c r="P1730" i="1"/>
  <c r="O1730" i="1"/>
  <c r="N1730" i="1"/>
  <c r="M1730" i="1"/>
  <c r="L1730" i="1"/>
  <c r="K1730" i="1"/>
  <c r="J1730" i="1"/>
  <c r="AJ1729" i="1"/>
  <c r="AI1729" i="1"/>
  <c r="AH1729" i="1" s="1"/>
  <c r="AG1729" i="1"/>
  <c r="AC1729" i="1"/>
  <c r="Y1729" i="1"/>
  <c r="X1729" i="1"/>
  <c r="U1729" i="1"/>
  <c r="S1729" i="1"/>
  <c r="R1729" i="1"/>
  <c r="Q1729" i="1"/>
  <c r="P1729" i="1"/>
  <c r="O1729" i="1"/>
  <c r="N1729" i="1"/>
  <c r="M1729" i="1"/>
  <c r="L1729" i="1"/>
  <c r="K1729" i="1"/>
  <c r="J1729" i="1"/>
  <c r="AJ1728" i="1"/>
  <c r="AI1728" i="1" s="1"/>
  <c r="Z1728" i="1" s="1"/>
  <c r="AD1728" i="1" s="1"/>
  <c r="AG1728" i="1"/>
  <c r="AC1728" i="1"/>
  <c r="Y1728" i="1"/>
  <c r="X1728" i="1"/>
  <c r="U1728" i="1"/>
  <c r="S1728" i="1"/>
  <c r="R1728" i="1"/>
  <c r="Q1728" i="1"/>
  <c r="P1728" i="1"/>
  <c r="O1728" i="1"/>
  <c r="N1728" i="1"/>
  <c r="M1728" i="1"/>
  <c r="L1728" i="1"/>
  <c r="K1728" i="1"/>
  <c r="J1728" i="1"/>
  <c r="AJ1727" i="1"/>
  <c r="AI1727" i="1"/>
  <c r="AH1727" i="1" s="1"/>
  <c r="AG1727" i="1"/>
  <c r="AC1727" i="1"/>
  <c r="Y1727" i="1"/>
  <c r="X1727" i="1"/>
  <c r="U1727" i="1"/>
  <c r="S1727" i="1"/>
  <c r="R1727" i="1"/>
  <c r="Q1727" i="1"/>
  <c r="P1727" i="1"/>
  <c r="O1727" i="1"/>
  <c r="N1727" i="1"/>
  <c r="M1727" i="1"/>
  <c r="L1727" i="1"/>
  <c r="K1727" i="1"/>
  <c r="J1727" i="1"/>
  <c r="AJ1726" i="1"/>
  <c r="AI1726" i="1" s="1"/>
  <c r="Z1726" i="1" s="1"/>
  <c r="AD1726" i="1" s="1"/>
  <c r="AG1726" i="1"/>
  <c r="AC1726" i="1"/>
  <c r="AE1726" i="1" s="1"/>
  <c r="AF1726" i="1" s="1"/>
  <c r="Y1726" i="1"/>
  <c r="X1726" i="1"/>
  <c r="U1726" i="1"/>
  <c r="S1726" i="1"/>
  <c r="R1726" i="1"/>
  <c r="Q1726" i="1"/>
  <c r="P1726" i="1"/>
  <c r="O1726" i="1"/>
  <c r="N1726" i="1"/>
  <c r="M1726" i="1"/>
  <c r="L1726" i="1"/>
  <c r="K1726" i="1"/>
  <c r="J1726" i="1"/>
  <c r="AJ1725" i="1"/>
  <c r="AI1725" i="1"/>
  <c r="AH1725" i="1" s="1"/>
  <c r="AG1725" i="1"/>
  <c r="AC1725" i="1"/>
  <c r="Y1725" i="1"/>
  <c r="X1725" i="1"/>
  <c r="W1725" i="1"/>
  <c r="U1725" i="1"/>
  <c r="S1725" i="1"/>
  <c r="R1725" i="1"/>
  <c r="Q1725" i="1"/>
  <c r="P1725" i="1"/>
  <c r="O1725" i="1"/>
  <c r="N1725" i="1"/>
  <c r="M1725" i="1"/>
  <c r="L1725" i="1"/>
  <c r="K1725" i="1"/>
  <c r="J1725" i="1"/>
  <c r="AJ1724" i="1"/>
  <c r="AI1724" i="1" s="1"/>
  <c r="AG1724" i="1"/>
  <c r="AC1724" i="1"/>
  <c r="X1724" i="1"/>
  <c r="Y1724" i="1" s="1"/>
  <c r="W1724" i="1"/>
  <c r="U1724" i="1"/>
  <c r="S1724" i="1"/>
  <c r="R1724" i="1"/>
  <c r="Q1724" i="1"/>
  <c r="P1724" i="1"/>
  <c r="O1724" i="1"/>
  <c r="N1724" i="1"/>
  <c r="M1724" i="1"/>
  <c r="L1724" i="1"/>
  <c r="K1724" i="1"/>
  <c r="J1724" i="1"/>
  <c r="AJ1723" i="1"/>
  <c r="AI1723" i="1" s="1"/>
  <c r="Z1723" i="1" s="1"/>
  <c r="AD1723" i="1" s="1"/>
  <c r="AG1723" i="1"/>
  <c r="AH1723" i="1" s="1"/>
  <c r="AC1723" i="1"/>
  <c r="Y1723" i="1"/>
  <c r="X1723" i="1"/>
  <c r="U1723" i="1"/>
  <c r="S1723" i="1"/>
  <c r="R1723" i="1"/>
  <c r="Q1723" i="1"/>
  <c r="P1723" i="1"/>
  <c r="O1723" i="1"/>
  <c r="N1723" i="1"/>
  <c r="M1723" i="1"/>
  <c r="L1723" i="1"/>
  <c r="K1723" i="1"/>
  <c r="J1723" i="1"/>
  <c r="AJ1722" i="1"/>
  <c r="AI1722" i="1"/>
  <c r="AH1722" i="1" s="1"/>
  <c r="AG1722" i="1"/>
  <c r="AC1722" i="1"/>
  <c r="Y1722" i="1"/>
  <c r="X1722" i="1"/>
  <c r="U1722" i="1"/>
  <c r="S1722" i="1"/>
  <c r="R1722" i="1"/>
  <c r="Q1722" i="1"/>
  <c r="P1722" i="1"/>
  <c r="O1722" i="1"/>
  <c r="N1722" i="1"/>
  <c r="M1722" i="1"/>
  <c r="L1722" i="1"/>
  <c r="K1722" i="1"/>
  <c r="J1722" i="1"/>
  <c r="AJ1721" i="1"/>
  <c r="AI1721" i="1" s="1"/>
  <c r="Z1721" i="1" s="1"/>
  <c r="AD1721" i="1" s="1"/>
  <c r="AG1721" i="1"/>
  <c r="AC1721" i="1"/>
  <c r="Y1721" i="1"/>
  <c r="X1721" i="1"/>
  <c r="W1721" i="1"/>
  <c r="U1721" i="1"/>
  <c r="S1721" i="1"/>
  <c r="R1721" i="1"/>
  <c r="Q1721" i="1"/>
  <c r="P1721" i="1"/>
  <c r="O1721" i="1"/>
  <c r="N1721" i="1"/>
  <c r="M1721" i="1"/>
  <c r="L1721" i="1"/>
  <c r="K1721" i="1"/>
  <c r="J1721" i="1"/>
  <c r="AJ1720" i="1"/>
  <c r="AI1720" i="1" s="1"/>
  <c r="AG1720" i="1"/>
  <c r="AC1720" i="1"/>
  <c r="Y1720" i="1"/>
  <c r="X1720" i="1"/>
  <c r="U1720" i="1"/>
  <c r="S1720" i="1"/>
  <c r="R1720" i="1"/>
  <c r="Q1720" i="1"/>
  <c r="P1720" i="1"/>
  <c r="O1720" i="1"/>
  <c r="N1720" i="1"/>
  <c r="M1720" i="1"/>
  <c r="L1720" i="1"/>
  <c r="K1720" i="1"/>
  <c r="J1720" i="1"/>
  <c r="AJ1719" i="1"/>
  <c r="AI1719" i="1" s="1"/>
  <c r="AG1719" i="1"/>
  <c r="AC1719" i="1"/>
  <c r="X1719" i="1"/>
  <c r="Y1719" i="1" s="1"/>
  <c r="U1719" i="1"/>
  <c r="S1719" i="1"/>
  <c r="R1719" i="1"/>
  <c r="Q1719" i="1"/>
  <c r="P1719" i="1"/>
  <c r="O1719" i="1"/>
  <c r="N1719" i="1"/>
  <c r="M1719" i="1"/>
  <c r="L1719" i="1"/>
  <c r="K1719" i="1"/>
  <c r="J1719" i="1"/>
  <c r="AJ1718" i="1"/>
  <c r="AI1718" i="1" s="1"/>
  <c r="AG1718" i="1"/>
  <c r="AC1718" i="1"/>
  <c r="Y1718" i="1"/>
  <c r="X1718" i="1"/>
  <c r="U1718" i="1"/>
  <c r="S1718" i="1"/>
  <c r="R1718" i="1"/>
  <c r="Q1718" i="1"/>
  <c r="P1718" i="1"/>
  <c r="O1718" i="1"/>
  <c r="N1718" i="1"/>
  <c r="M1718" i="1"/>
  <c r="L1718" i="1"/>
  <c r="K1718" i="1"/>
  <c r="J1718" i="1"/>
  <c r="AJ1717" i="1"/>
  <c r="AI1717" i="1" s="1"/>
  <c r="AG1717" i="1"/>
  <c r="AC1717" i="1"/>
  <c r="X1717" i="1"/>
  <c r="Y1717" i="1" s="1"/>
  <c r="U1717" i="1"/>
  <c r="S1717" i="1"/>
  <c r="R1717" i="1"/>
  <c r="Q1717" i="1"/>
  <c r="P1717" i="1"/>
  <c r="O1717" i="1"/>
  <c r="N1717" i="1"/>
  <c r="M1717" i="1"/>
  <c r="L1717" i="1"/>
  <c r="K1717" i="1"/>
  <c r="J1717" i="1"/>
  <c r="AJ1716" i="1"/>
  <c r="AI1716" i="1" s="1"/>
  <c r="AG1716" i="1"/>
  <c r="AC1716" i="1"/>
  <c r="Y1716" i="1"/>
  <c r="X1716" i="1"/>
  <c r="U1716" i="1"/>
  <c r="S1716" i="1"/>
  <c r="R1716" i="1"/>
  <c r="Q1716" i="1"/>
  <c r="P1716" i="1"/>
  <c r="O1716" i="1"/>
  <c r="N1716" i="1"/>
  <c r="M1716" i="1"/>
  <c r="L1716" i="1"/>
  <c r="K1716" i="1"/>
  <c r="J1716" i="1"/>
  <c r="AJ1715" i="1"/>
  <c r="AI1715" i="1" s="1"/>
  <c r="AG1715" i="1"/>
  <c r="AC1715" i="1"/>
  <c r="X1715" i="1"/>
  <c r="Y1715" i="1" s="1"/>
  <c r="U1715" i="1"/>
  <c r="S1715" i="1"/>
  <c r="R1715" i="1"/>
  <c r="Q1715" i="1"/>
  <c r="P1715" i="1"/>
  <c r="O1715" i="1"/>
  <c r="N1715" i="1"/>
  <c r="M1715" i="1"/>
  <c r="L1715" i="1"/>
  <c r="K1715" i="1"/>
  <c r="J1715" i="1"/>
  <c r="AJ1714" i="1"/>
  <c r="AI1714" i="1" s="1"/>
  <c r="AG1714" i="1"/>
  <c r="AC1714" i="1"/>
  <c r="Y1714" i="1"/>
  <c r="X1714" i="1"/>
  <c r="U1714" i="1"/>
  <c r="S1714" i="1"/>
  <c r="R1714" i="1"/>
  <c r="Q1714" i="1"/>
  <c r="P1714" i="1"/>
  <c r="O1714" i="1"/>
  <c r="N1714" i="1"/>
  <c r="M1714" i="1"/>
  <c r="L1714" i="1"/>
  <c r="K1714" i="1"/>
  <c r="J1714" i="1"/>
  <c r="AJ1713" i="1"/>
  <c r="AI1713" i="1" s="1"/>
  <c r="AG1713" i="1"/>
  <c r="AC1713" i="1"/>
  <c r="X1713" i="1"/>
  <c r="Y1713" i="1" s="1"/>
  <c r="U1713" i="1"/>
  <c r="S1713" i="1"/>
  <c r="R1713" i="1"/>
  <c r="Q1713" i="1"/>
  <c r="P1713" i="1"/>
  <c r="O1713" i="1"/>
  <c r="N1713" i="1"/>
  <c r="M1713" i="1"/>
  <c r="L1713" i="1"/>
  <c r="K1713" i="1"/>
  <c r="J1713" i="1"/>
  <c r="AJ1712" i="1"/>
  <c r="AI1712" i="1" s="1"/>
  <c r="AG1712" i="1"/>
  <c r="AC1712" i="1"/>
  <c r="Y1712" i="1"/>
  <c r="X1712" i="1"/>
  <c r="U1712" i="1"/>
  <c r="S1712" i="1"/>
  <c r="R1712" i="1"/>
  <c r="Q1712" i="1"/>
  <c r="P1712" i="1"/>
  <c r="O1712" i="1"/>
  <c r="N1712" i="1"/>
  <c r="M1712" i="1"/>
  <c r="L1712" i="1"/>
  <c r="K1712" i="1"/>
  <c r="J1712" i="1"/>
  <c r="AJ1711" i="1"/>
  <c r="AI1711" i="1" s="1"/>
  <c r="AG1711" i="1"/>
  <c r="AC1711" i="1"/>
  <c r="X1711" i="1"/>
  <c r="Y1711" i="1" s="1"/>
  <c r="U1711" i="1"/>
  <c r="S1711" i="1"/>
  <c r="R1711" i="1"/>
  <c r="Q1711" i="1"/>
  <c r="P1711" i="1"/>
  <c r="O1711" i="1"/>
  <c r="N1711" i="1"/>
  <c r="M1711" i="1"/>
  <c r="L1711" i="1"/>
  <c r="K1711" i="1"/>
  <c r="J1711" i="1"/>
  <c r="AJ1710" i="1"/>
  <c r="AI1710" i="1" s="1"/>
  <c r="AG1710" i="1"/>
  <c r="AC1710" i="1"/>
  <c r="Y1710" i="1"/>
  <c r="X1710" i="1"/>
  <c r="AJ1709" i="1"/>
  <c r="AI1709" i="1"/>
  <c r="AH1709" i="1" s="1"/>
  <c r="AG1709" i="1"/>
  <c r="AC1709" i="1"/>
  <c r="Y1709" i="1"/>
  <c r="X1709" i="1"/>
  <c r="AJ1708" i="1"/>
  <c r="AI1708" i="1" s="1"/>
  <c r="AG1708" i="1"/>
  <c r="AC1708" i="1"/>
  <c r="X1708" i="1"/>
  <c r="Y1708" i="1" s="1"/>
  <c r="AJ1707" i="1"/>
  <c r="AI1707" i="1" s="1"/>
  <c r="Z1707" i="1" s="1"/>
  <c r="AD1707" i="1" s="1"/>
  <c r="AG1707" i="1"/>
  <c r="AH1707" i="1" s="1"/>
  <c r="AC1707" i="1"/>
  <c r="Y1707" i="1"/>
  <c r="X1707" i="1"/>
  <c r="AJ1706" i="1"/>
  <c r="AI1706" i="1" s="1"/>
  <c r="AG1706" i="1"/>
  <c r="AC1706" i="1"/>
  <c r="Y1706" i="1"/>
  <c r="X1706" i="1"/>
  <c r="V1706" i="1"/>
  <c r="U1706" i="1"/>
  <c r="S1706" i="1"/>
  <c r="R1706" i="1"/>
  <c r="Q1706" i="1"/>
  <c r="P1706" i="1"/>
  <c r="O1706" i="1"/>
  <c r="N1706" i="1"/>
  <c r="M1706" i="1"/>
  <c r="L1706" i="1"/>
  <c r="K1706" i="1"/>
  <c r="J1706" i="1"/>
  <c r="AJ1705" i="1"/>
  <c r="AI1705" i="1"/>
  <c r="AH1705" i="1" s="1"/>
  <c r="AG1705" i="1"/>
  <c r="AC1705" i="1"/>
  <c r="Y1705" i="1"/>
  <c r="X1705" i="1"/>
  <c r="V1705" i="1"/>
  <c r="U1705" i="1"/>
  <c r="S1705" i="1"/>
  <c r="R1705" i="1"/>
  <c r="Q1705" i="1"/>
  <c r="P1705" i="1"/>
  <c r="O1705" i="1"/>
  <c r="N1705" i="1"/>
  <c r="M1705" i="1"/>
  <c r="L1705" i="1"/>
  <c r="K1705" i="1"/>
  <c r="J1705" i="1"/>
  <c r="AJ1704" i="1"/>
  <c r="AI1704" i="1" s="1"/>
  <c r="AG1704" i="1"/>
  <c r="AC1704" i="1"/>
  <c r="X1704" i="1"/>
  <c r="Y1704" i="1" s="1"/>
  <c r="V1704" i="1"/>
  <c r="U1704" i="1"/>
  <c r="S1704" i="1"/>
  <c r="R1704" i="1"/>
  <c r="Q1704" i="1"/>
  <c r="P1704" i="1"/>
  <c r="O1704" i="1"/>
  <c r="N1704" i="1"/>
  <c r="M1704" i="1"/>
  <c r="L1704" i="1"/>
  <c r="K1704" i="1"/>
  <c r="J1704" i="1"/>
  <c r="AJ1703" i="1"/>
  <c r="AI1703" i="1" s="1"/>
  <c r="Z1703" i="1" s="1"/>
  <c r="AD1703" i="1" s="1"/>
  <c r="AG1703" i="1"/>
  <c r="AH1703" i="1" s="1"/>
  <c r="AC1703" i="1"/>
  <c r="Y1703" i="1"/>
  <c r="X1703" i="1"/>
  <c r="U1703" i="1"/>
  <c r="S1703" i="1"/>
  <c r="R1703" i="1"/>
  <c r="Q1703" i="1"/>
  <c r="P1703" i="1"/>
  <c r="O1703" i="1"/>
  <c r="N1703" i="1"/>
  <c r="M1703" i="1"/>
  <c r="L1703" i="1"/>
  <c r="K1703" i="1"/>
  <c r="J1703" i="1"/>
  <c r="AJ1702" i="1"/>
  <c r="AI1702" i="1"/>
  <c r="AH1702" i="1" s="1"/>
  <c r="AG1702" i="1"/>
  <c r="AC1702" i="1"/>
  <c r="Y1702" i="1"/>
  <c r="X1702" i="1"/>
  <c r="U1702" i="1"/>
  <c r="S1702" i="1"/>
  <c r="R1702" i="1"/>
  <c r="Q1702" i="1"/>
  <c r="P1702" i="1"/>
  <c r="O1702" i="1"/>
  <c r="N1702" i="1"/>
  <c r="M1702" i="1"/>
  <c r="L1702" i="1"/>
  <c r="K1702" i="1"/>
  <c r="J1702" i="1"/>
  <c r="AJ1701" i="1"/>
  <c r="AI1701" i="1" s="1"/>
  <c r="Z1701" i="1" s="1"/>
  <c r="AD1701" i="1" s="1"/>
  <c r="AG1701" i="1"/>
  <c r="AC1701" i="1"/>
  <c r="Y1701" i="1"/>
  <c r="X1701" i="1"/>
  <c r="U1701" i="1"/>
  <c r="S1701" i="1"/>
  <c r="R1701" i="1"/>
  <c r="Q1701" i="1"/>
  <c r="P1701" i="1"/>
  <c r="O1701" i="1"/>
  <c r="N1701" i="1"/>
  <c r="M1701" i="1"/>
  <c r="L1701" i="1"/>
  <c r="K1701" i="1"/>
  <c r="J1701" i="1"/>
  <c r="AJ1700" i="1"/>
  <c r="AI1700" i="1"/>
  <c r="AH1700" i="1" s="1"/>
  <c r="AG1700" i="1"/>
  <c r="AC1700" i="1"/>
  <c r="Y1700" i="1"/>
  <c r="X1700" i="1"/>
  <c r="U1700" i="1"/>
  <c r="S1700" i="1"/>
  <c r="R1700" i="1"/>
  <c r="Q1700" i="1"/>
  <c r="P1700" i="1"/>
  <c r="O1700" i="1"/>
  <c r="N1700" i="1"/>
  <c r="M1700" i="1"/>
  <c r="L1700" i="1"/>
  <c r="K1700" i="1"/>
  <c r="J1700" i="1"/>
  <c r="AJ1699" i="1"/>
  <c r="AI1699" i="1" s="1"/>
  <c r="Z1699" i="1" s="1"/>
  <c r="AD1699" i="1" s="1"/>
  <c r="AG1699" i="1"/>
  <c r="AC1699" i="1"/>
  <c r="AE1699" i="1" s="1"/>
  <c r="AF1699" i="1" s="1"/>
  <c r="Y1699" i="1"/>
  <c r="X1699" i="1"/>
  <c r="U1699" i="1"/>
  <c r="S1699" i="1"/>
  <c r="R1699" i="1"/>
  <c r="Q1699" i="1"/>
  <c r="P1699" i="1"/>
  <c r="O1699" i="1"/>
  <c r="N1699" i="1"/>
  <c r="M1699" i="1"/>
  <c r="L1699" i="1"/>
  <c r="K1699" i="1"/>
  <c r="J1699" i="1"/>
  <c r="AJ1698" i="1"/>
  <c r="AI1698" i="1"/>
  <c r="AH1698" i="1" s="1"/>
  <c r="AG1698" i="1"/>
  <c r="AC1698" i="1"/>
  <c r="Y1698" i="1"/>
  <c r="X1698" i="1"/>
  <c r="U1698" i="1"/>
  <c r="S1698" i="1"/>
  <c r="R1698" i="1"/>
  <c r="Q1698" i="1"/>
  <c r="P1698" i="1"/>
  <c r="O1698" i="1"/>
  <c r="N1698" i="1"/>
  <c r="M1698" i="1"/>
  <c r="L1698" i="1"/>
  <c r="K1698" i="1"/>
  <c r="J1698" i="1"/>
  <c r="AJ1697" i="1"/>
  <c r="AI1697" i="1" s="1"/>
  <c r="Z1697" i="1" s="1"/>
  <c r="AD1697" i="1" s="1"/>
  <c r="AG1697" i="1"/>
  <c r="AH1697" i="1" s="1"/>
  <c r="AC1697" i="1"/>
  <c r="AE1697" i="1" s="1"/>
  <c r="AF1697" i="1" s="1"/>
  <c r="Y1697" i="1"/>
  <c r="X1697" i="1"/>
  <c r="U1697" i="1"/>
  <c r="S1697" i="1"/>
  <c r="R1697" i="1"/>
  <c r="Q1697" i="1"/>
  <c r="P1697" i="1"/>
  <c r="O1697" i="1"/>
  <c r="N1697" i="1"/>
  <c r="M1697" i="1"/>
  <c r="L1697" i="1"/>
  <c r="K1697" i="1"/>
  <c r="J1697" i="1"/>
  <c r="AJ1696" i="1"/>
  <c r="AI1696" i="1"/>
  <c r="AH1696" i="1" s="1"/>
  <c r="AG1696" i="1"/>
  <c r="AC1696" i="1"/>
  <c r="Y1696" i="1"/>
  <c r="X1696" i="1"/>
  <c r="U1696" i="1"/>
  <c r="S1696" i="1"/>
  <c r="R1696" i="1"/>
  <c r="Q1696" i="1"/>
  <c r="P1696" i="1"/>
  <c r="O1696" i="1"/>
  <c r="N1696" i="1"/>
  <c r="M1696" i="1"/>
  <c r="L1696" i="1"/>
  <c r="K1696" i="1"/>
  <c r="J1696" i="1"/>
  <c r="AJ1695" i="1"/>
  <c r="AI1695" i="1" s="1"/>
  <c r="Z1695" i="1" s="1"/>
  <c r="AD1695" i="1" s="1"/>
  <c r="AG1695" i="1"/>
  <c r="AH1695" i="1" s="1"/>
  <c r="AC1695" i="1"/>
  <c r="Y1695" i="1"/>
  <c r="X1695" i="1"/>
  <c r="W1695" i="1"/>
  <c r="U1695" i="1"/>
  <c r="S1695" i="1"/>
  <c r="R1695" i="1"/>
  <c r="Q1695" i="1"/>
  <c r="P1695" i="1"/>
  <c r="O1695" i="1"/>
  <c r="N1695" i="1"/>
  <c r="M1695" i="1"/>
  <c r="L1695" i="1"/>
  <c r="K1695" i="1"/>
  <c r="J1695" i="1"/>
  <c r="AJ1694" i="1"/>
  <c r="AI1694" i="1" s="1"/>
  <c r="AG1694" i="1"/>
  <c r="AC1694" i="1"/>
  <c r="Y1694" i="1"/>
  <c r="X1694" i="1"/>
  <c r="W1694" i="1"/>
  <c r="U1694" i="1"/>
  <c r="S1694" i="1"/>
  <c r="R1694" i="1"/>
  <c r="Q1694" i="1"/>
  <c r="P1694" i="1"/>
  <c r="O1694" i="1"/>
  <c r="N1694" i="1"/>
  <c r="M1694" i="1"/>
  <c r="L1694" i="1"/>
  <c r="K1694" i="1"/>
  <c r="J1694" i="1"/>
  <c r="AJ1693" i="1"/>
  <c r="AI1693" i="1"/>
  <c r="AH1693" i="1" s="1"/>
  <c r="AG1693" i="1"/>
  <c r="AC1693" i="1"/>
  <c r="Y1693" i="1"/>
  <c r="X1693" i="1"/>
  <c r="W1693" i="1"/>
  <c r="U1693" i="1"/>
  <c r="S1693" i="1"/>
  <c r="R1693" i="1"/>
  <c r="Q1693" i="1"/>
  <c r="P1693" i="1"/>
  <c r="O1693" i="1"/>
  <c r="N1693" i="1"/>
  <c r="M1693" i="1"/>
  <c r="L1693" i="1"/>
  <c r="K1693" i="1"/>
  <c r="J1693" i="1"/>
  <c r="AJ1692" i="1"/>
  <c r="AI1692" i="1" s="1"/>
  <c r="AG1692" i="1"/>
  <c r="AC1692" i="1"/>
  <c r="X1692" i="1"/>
  <c r="Y1692" i="1" s="1"/>
  <c r="W1692" i="1"/>
  <c r="U1692" i="1"/>
  <c r="S1692" i="1"/>
  <c r="R1692" i="1"/>
  <c r="Q1692" i="1"/>
  <c r="P1692" i="1"/>
  <c r="O1692" i="1"/>
  <c r="N1692" i="1"/>
  <c r="M1692" i="1"/>
  <c r="L1692" i="1"/>
  <c r="K1692" i="1"/>
  <c r="J1692" i="1"/>
  <c r="AJ1691" i="1"/>
  <c r="AI1691" i="1" s="1"/>
  <c r="Z1691" i="1" s="1"/>
  <c r="AD1691" i="1" s="1"/>
  <c r="AG1691" i="1"/>
  <c r="AH1691" i="1" s="1"/>
  <c r="AC1691" i="1"/>
  <c r="Y1691" i="1"/>
  <c r="X1691" i="1"/>
  <c r="W1691" i="1"/>
  <c r="U1691" i="1"/>
  <c r="S1691" i="1"/>
  <c r="R1691" i="1"/>
  <c r="Q1691" i="1"/>
  <c r="P1691" i="1"/>
  <c r="O1691" i="1"/>
  <c r="N1691" i="1"/>
  <c r="M1691" i="1"/>
  <c r="L1691" i="1"/>
  <c r="K1691" i="1"/>
  <c r="J1691" i="1"/>
  <c r="AJ1690" i="1"/>
  <c r="AI1690" i="1" s="1"/>
  <c r="AG1690" i="1"/>
  <c r="AC1690" i="1"/>
  <c r="Y1690" i="1"/>
  <c r="X1690" i="1"/>
  <c r="V1690" i="1"/>
  <c r="U1690" i="1"/>
  <c r="S1690" i="1"/>
  <c r="R1690" i="1"/>
  <c r="Q1690" i="1"/>
  <c r="P1690" i="1"/>
  <c r="O1690" i="1"/>
  <c r="N1690" i="1"/>
  <c r="M1690" i="1"/>
  <c r="L1690" i="1"/>
  <c r="K1690" i="1"/>
  <c r="J1690" i="1"/>
  <c r="AJ1689" i="1"/>
  <c r="AI1689" i="1"/>
  <c r="AH1689" i="1" s="1"/>
  <c r="AG1689" i="1"/>
  <c r="AC1689" i="1"/>
  <c r="Y1689" i="1"/>
  <c r="X1689" i="1"/>
  <c r="U1689" i="1"/>
  <c r="S1689" i="1"/>
  <c r="R1689" i="1"/>
  <c r="Q1689" i="1"/>
  <c r="P1689" i="1"/>
  <c r="O1689" i="1"/>
  <c r="N1689" i="1"/>
  <c r="M1689" i="1"/>
  <c r="L1689" i="1"/>
  <c r="K1689" i="1"/>
  <c r="J1689" i="1"/>
  <c r="AJ1688" i="1"/>
  <c r="AI1688" i="1" s="1"/>
  <c r="Z1688" i="1" s="1"/>
  <c r="AD1688" i="1" s="1"/>
  <c r="AG1688" i="1"/>
  <c r="AH1688" i="1" s="1"/>
  <c r="AC1688" i="1"/>
  <c r="AE1688" i="1" s="1"/>
  <c r="AF1688" i="1" s="1"/>
  <c r="Y1688" i="1"/>
  <c r="X1688" i="1"/>
  <c r="U1688" i="1"/>
  <c r="S1688" i="1"/>
  <c r="R1688" i="1"/>
  <c r="Q1688" i="1"/>
  <c r="P1688" i="1"/>
  <c r="O1688" i="1"/>
  <c r="N1688" i="1"/>
  <c r="M1688" i="1"/>
  <c r="L1688" i="1"/>
  <c r="K1688" i="1"/>
  <c r="J1688" i="1"/>
  <c r="AJ1687" i="1"/>
  <c r="AI1687" i="1"/>
  <c r="AH1687" i="1" s="1"/>
  <c r="AG1687" i="1"/>
  <c r="AC1687" i="1"/>
  <c r="Y1687" i="1"/>
  <c r="X1687" i="1"/>
  <c r="V1687" i="1"/>
  <c r="U1687" i="1"/>
  <c r="S1687" i="1"/>
  <c r="R1687" i="1"/>
  <c r="Q1687" i="1"/>
  <c r="P1687" i="1"/>
  <c r="O1687" i="1"/>
  <c r="N1687" i="1"/>
  <c r="M1687" i="1"/>
  <c r="L1687" i="1"/>
  <c r="K1687" i="1"/>
  <c r="J1687" i="1"/>
  <c r="AJ1686" i="1"/>
  <c r="AI1686" i="1" s="1"/>
  <c r="AG1686" i="1"/>
  <c r="AC1686" i="1"/>
  <c r="X1686" i="1"/>
  <c r="Y1686" i="1" s="1"/>
  <c r="AJ1685" i="1"/>
  <c r="AI1685" i="1" s="1"/>
  <c r="Z1685" i="1" s="1"/>
  <c r="AD1685" i="1" s="1"/>
  <c r="AG1685" i="1"/>
  <c r="AC1685" i="1"/>
  <c r="Y1685" i="1"/>
  <c r="X1685" i="1"/>
  <c r="U1685" i="1"/>
  <c r="S1685" i="1"/>
  <c r="R1685" i="1"/>
  <c r="Q1685" i="1"/>
  <c r="P1685" i="1"/>
  <c r="O1685" i="1"/>
  <c r="N1685" i="1"/>
  <c r="M1685" i="1"/>
  <c r="L1685" i="1"/>
  <c r="K1685" i="1"/>
  <c r="J1685" i="1"/>
  <c r="AJ1684" i="1"/>
  <c r="AI1684" i="1"/>
  <c r="AH1684" i="1" s="1"/>
  <c r="AG1684" i="1"/>
  <c r="AC1684" i="1"/>
  <c r="Y1684" i="1"/>
  <c r="X1684" i="1"/>
  <c r="V1684" i="1"/>
  <c r="U1684" i="1"/>
  <c r="S1684" i="1"/>
  <c r="R1684" i="1"/>
  <c r="Q1684" i="1"/>
  <c r="P1684" i="1"/>
  <c r="O1684" i="1"/>
  <c r="N1684" i="1"/>
  <c r="M1684" i="1"/>
  <c r="L1684" i="1"/>
  <c r="K1684" i="1"/>
  <c r="J1684" i="1"/>
  <c r="AJ1683" i="1"/>
  <c r="AI1683" i="1" s="1"/>
  <c r="AG1683" i="1"/>
  <c r="AC1683" i="1"/>
  <c r="X1683" i="1"/>
  <c r="Y1683" i="1" s="1"/>
  <c r="U1683" i="1"/>
  <c r="S1683" i="1"/>
  <c r="R1683" i="1"/>
  <c r="Q1683" i="1"/>
  <c r="P1683" i="1"/>
  <c r="O1683" i="1"/>
  <c r="N1683" i="1"/>
  <c r="M1683" i="1"/>
  <c r="L1683" i="1"/>
  <c r="K1683" i="1"/>
  <c r="J1683" i="1"/>
  <c r="AJ1682" i="1"/>
  <c r="AI1682" i="1" s="1"/>
  <c r="AG1682" i="1"/>
  <c r="AC1682" i="1"/>
  <c r="Y1682" i="1"/>
  <c r="X1682" i="1"/>
  <c r="U1682" i="1"/>
  <c r="S1682" i="1"/>
  <c r="R1682" i="1"/>
  <c r="Q1682" i="1"/>
  <c r="P1682" i="1"/>
  <c r="O1682" i="1"/>
  <c r="N1682" i="1"/>
  <c r="M1682" i="1"/>
  <c r="L1682" i="1"/>
  <c r="K1682" i="1"/>
  <c r="J1682" i="1"/>
  <c r="AJ1681" i="1"/>
  <c r="AI1681" i="1" s="1"/>
  <c r="AG1681" i="1"/>
  <c r="AC1681" i="1"/>
  <c r="X1681" i="1"/>
  <c r="Y1681" i="1" s="1"/>
  <c r="U1681" i="1"/>
  <c r="S1681" i="1"/>
  <c r="R1681" i="1"/>
  <c r="Q1681" i="1"/>
  <c r="P1681" i="1"/>
  <c r="O1681" i="1"/>
  <c r="N1681" i="1"/>
  <c r="M1681" i="1"/>
  <c r="L1681" i="1"/>
  <c r="K1681" i="1"/>
  <c r="J1681" i="1"/>
  <c r="AJ1680" i="1"/>
  <c r="AI1680" i="1" s="1"/>
  <c r="AG1680" i="1"/>
  <c r="AC1680" i="1"/>
  <c r="Y1680" i="1"/>
  <c r="X1680" i="1"/>
  <c r="W1680" i="1"/>
  <c r="U1680" i="1"/>
  <c r="S1680" i="1"/>
  <c r="R1680" i="1"/>
  <c r="Q1680" i="1"/>
  <c r="P1680" i="1"/>
  <c r="O1680" i="1"/>
  <c r="N1680" i="1"/>
  <c r="M1680" i="1"/>
  <c r="L1680" i="1"/>
  <c r="K1680" i="1"/>
  <c r="J1680" i="1"/>
  <c r="AJ1679" i="1"/>
  <c r="AI1679" i="1"/>
  <c r="AH1679" i="1" s="1"/>
  <c r="AG1679" i="1"/>
  <c r="AC1679" i="1"/>
  <c r="Y1679" i="1"/>
  <c r="X1679" i="1"/>
  <c r="AJ1678" i="1"/>
  <c r="AI1678" i="1" s="1"/>
  <c r="AG1678" i="1"/>
  <c r="AC1678" i="1"/>
  <c r="X1678" i="1"/>
  <c r="Y1678" i="1" s="1"/>
  <c r="AJ1677" i="1"/>
  <c r="AI1677" i="1" s="1"/>
  <c r="Z1677" i="1" s="1"/>
  <c r="AD1677" i="1" s="1"/>
  <c r="AG1677" i="1"/>
  <c r="AH1677" i="1" s="1"/>
  <c r="AC1677" i="1"/>
  <c r="Y1677" i="1"/>
  <c r="X1677" i="1"/>
  <c r="AJ1676" i="1"/>
  <c r="AI1676" i="1" s="1"/>
  <c r="AG1676" i="1"/>
  <c r="AC1676" i="1"/>
  <c r="Y1676" i="1"/>
  <c r="X1676" i="1"/>
  <c r="AJ1675" i="1"/>
  <c r="AI1675" i="1"/>
  <c r="AH1675" i="1" s="1"/>
  <c r="AG1675" i="1"/>
  <c r="AC1675" i="1"/>
  <c r="Y1675" i="1"/>
  <c r="X1675" i="1"/>
  <c r="AJ1674" i="1"/>
  <c r="AI1674" i="1" s="1"/>
  <c r="AG1674" i="1"/>
  <c r="AC1674" i="1"/>
  <c r="X1674" i="1"/>
  <c r="Y1674" i="1" s="1"/>
  <c r="U1674" i="1"/>
  <c r="S1674" i="1"/>
  <c r="R1674" i="1"/>
  <c r="Q1674" i="1"/>
  <c r="P1674" i="1"/>
  <c r="O1674" i="1"/>
  <c r="N1674" i="1"/>
  <c r="M1674" i="1"/>
  <c r="L1674" i="1"/>
  <c r="K1674" i="1"/>
  <c r="J1674" i="1"/>
  <c r="AJ1673" i="1"/>
  <c r="AI1673" i="1" s="1"/>
  <c r="AG1673" i="1"/>
  <c r="AC1673" i="1"/>
  <c r="Y1673" i="1"/>
  <c r="X1673" i="1"/>
  <c r="U1673" i="1"/>
  <c r="S1673" i="1"/>
  <c r="R1673" i="1"/>
  <c r="Q1673" i="1"/>
  <c r="P1673" i="1"/>
  <c r="O1673" i="1"/>
  <c r="N1673" i="1"/>
  <c r="M1673" i="1"/>
  <c r="L1673" i="1"/>
  <c r="K1673" i="1"/>
  <c r="J1673" i="1"/>
  <c r="AJ1672" i="1"/>
  <c r="AI1672" i="1" s="1"/>
  <c r="AG1672" i="1"/>
  <c r="AC1672" i="1"/>
  <c r="X1672" i="1"/>
  <c r="Y1672" i="1" s="1"/>
  <c r="W1672" i="1"/>
  <c r="U1672" i="1"/>
  <c r="S1672" i="1"/>
  <c r="R1672" i="1"/>
  <c r="Q1672" i="1"/>
  <c r="P1672" i="1"/>
  <c r="O1672" i="1"/>
  <c r="N1672" i="1"/>
  <c r="M1672" i="1"/>
  <c r="L1672" i="1"/>
  <c r="K1672" i="1"/>
  <c r="J1672" i="1"/>
  <c r="AJ1671" i="1"/>
  <c r="AI1671" i="1" s="1"/>
  <c r="Z1671" i="1" s="1"/>
  <c r="AD1671" i="1" s="1"/>
  <c r="AG1671" i="1"/>
  <c r="AH1671" i="1" s="1"/>
  <c r="AC1671" i="1"/>
  <c r="AE1671" i="1" s="1"/>
  <c r="AF1671" i="1" s="1"/>
  <c r="Y1671" i="1"/>
  <c r="X1671" i="1"/>
  <c r="U1671" i="1"/>
  <c r="S1671" i="1"/>
  <c r="R1671" i="1"/>
  <c r="Q1671" i="1"/>
  <c r="P1671" i="1"/>
  <c r="O1671" i="1"/>
  <c r="N1671" i="1"/>
  <c r="M1671" i="1"/>
  <c r="L1671" i="1"/>
  <c r="K1671" i="1"/>
  <c r="J1671" i="1"/>
  <c r="AJ1670" i="1"/>
  <c r="AI1670" i="1"/>
  <c r="AH1670" i="1" s="1"/>
  <c r="AG1670" i="1"/>
  <c r="AC1670" i="1"/>
  <c r="Y1670" i="1"/>
  <c r="X1670" i="1"/>
  <c r="U1670" i="1"/>
  <c r="S1670" i="1"/>
  <c r="R1670" i="1"/>
  <c r="Q1670" i="1"/>
  <c r="P1670" i="1"/>
  <c r="O1670" i="1"/>
  <c r="N1670" i="1"/>
  <c r="M1670" i="1"/>
  <c r="L1670" i="1"/>
  <c r="K1670" i="1"/>
  <c r="J1670" i="1"/>
  <c r="AJ1669" i="1"/>
  <c r="AI1669" i="1" s="1"/>
  <c r="Z1669" i="1" s="1"/>
  <c r="AD1669" i="1" s="1"/>
  <c r="AG1669" i="1"/>
  <c r="AC1669" i="1"/>
  <c r="Y1669" i="1"/>
  <c r="X1669" i="1"/>
  <c r="U1669" i="1"/>
  <c r="S1669" i="1"/>
  <c r="R1669" i="1"/>
  <c r="Q1669" i="1"/>
  <c r="P1669" i="1"/>
  <c r="O1669" i="1"/>
  <c r="N1669" i="1"/>
  <c r="M1669" i="1"/>
  <c r="L1669" i="1"/>
  <c r="K1669" i="1"/>
  <c r="J1669" i="1"/>
  <c r="AJ1668" i="1"/>
  <c r="AI1668" i="1"/>
  <c r="AH1668" i="1" s="1"/>
  <c r="AG1668" i="1"/>
  <c r="AC1668" i="1"/>
  <c r="Y1668" i="1"/>
  <c r="X1668" i="1"/>
  <c r="U1668" i="1"/>
  <c r="S1668" i="1"/>
  <c r="R1668" i="1"/>
  <c r="Q1668" i="1"/>
  <c r="P1668" i="1"/>
  <c r="O1668" i="1"/>
  <c r="N1668" i="1"/>
  <c r="M1668" i="1"/>
  <c r="L1668" i="1"/>
  <c r="K1668" i="1"/>
  <c r="J1668" i="1"/>
  <c r="AJ1667" i="1"/>
  <c r="AI1667" i="1" s="1"/>
  <c r="Z1667" i="1" s="1"/>
  <c r="AD1667" i="1" s="1"/>
  <c r="AG1667" i="1"/>
  <c r="AC1667" i="1"/>
  <c r="Y1667" i="1"/>
  <c r="X1667" i="1"/>
  <c r="U1667" i="1"/>
  <c r="S1667" i="1"/>
  <c r="R1667" i="1"/>
  <c r="Q1667" i="1"/>
  <c r="P1667" i="1"/>
  <c r="O1667" i="1"/>
  <c r="N1667" i="1"/>
  <c r="M1667" i="1"/>
  <c r="L1667" i="1"/>
  <c r="K1667" i="1"/>
  <c r="J1667" i="1"/>
  <c r="AJ1666" i="1"/>
  <c r="AI1666" i="1"/>
  <c r="AH1666" i="1" s="1"/>
  <c r="AG1666" i="1"/>
  <c r="AC1666" i="1"/>
  <c r="Y1666" i="1"/>
  <c r="X1666" i="1"/>
  <c r="W1666" i="1"/>
  <c r="U1666" i="1"/>
  <c r="S1666" i="1"/>
  <c r="R1666" i="1"/>
  <c r="Q1666" i="1"/>
  <c r="P1666" i="1"/>
  <c r="O1666" i="1"/>
  <c r="N1666" i="1"/>
  <c r="M1666" i="1"/>
  <c r="L1666" i="1"/>
  <c r="K1666" i="1"/>
  <c r="J1666" i="1"/>
  <c r="AJ1665" i="1"/>
  <c r="AI1665" i="1" s="1"/>
  <c r="AG1665" i="1"/>
  <c r="AC1665" i="1"/>
  <c r="X1665" i="1"/>
  <c r="Y1665" i="1" s="1"/>
  <c r="W1665" i="1"/>
  <c r="U1665" i="1"/>
  <c r="S1665" i="1"/>
  <c r="R1665" i="1"/>
  <c r="Q1665" i="1"/>
  <c r="P1665" i="1"/>
  <c r="O1665" i="1"/>
  <c r="N1665" i="1"/>
  <c r="M1665" i="1"/>
  <c r="L1665" i="1"/>
  <c r="K1665" i="1"/>
  <c r="J1665" i="1"/>
  <c r="AJ1664" i="1"/>
  <c r="AI1664" i="1" s="1"/>
  <c r="Z1664" i="1" s="1"/>
  <c r="AD1664" i="1" s="1"/>
  <c r="AG1664" i="1"/>
  <c r="AH1664" i="1" s="1"/>
  <c r="AC1664" i="1"/>
  <c r="AE1664" i="1" s="1"/>
  <c r="AF1664" i="1" s="1"/>
  <c r="Y1664" i="1"/>
  <c r="X1664" i="1"/>
  <c r="U1664" i="1"/>
  <c r="S1664" i="1"/>
  <c r="R1664" i="1"/>
  <c r="Q1664" i="1"/>
  <c r="P1664" i="1"/>
  <c r="O1664" i="1"/>
  <c r="N1664" i="1"/>
  <c r="M1664" i="1"/>
  <c r="L1664" i="1"/>
  <c r="K1664" i="1"/>
  <c r="J1664" i="1"/>
  <c r="AJ1663" i="1"/>
  <c r="AI1663" i="1"/>
  <c r="AH1663" i="1" s="1"/>
  <c r="AG1663" i="1"/>
  <c r="AC1663" i="1"/>
  <c r="Y1663" i="1"/>
  <c r="X1663" i="1"/>
  <c r="U1663" i="1"/>
  <c r="S1663" i="1"/>
  <c r="R1663" i="1"/>
  <c r="Q1663" i="1"/>
  <c r="P1663" i="1"/>
  <c r="O1663" i="1"/>
  <c r="N1663" i="1"/>
  <c r="M1663" i="1"/>
  <c r="L1663" i="1"/>
  <c r="K1663" i="1"/>
  <c r="J1663" i="1"/>
  <c r="AJ1662" i="1"/>
  <c r="AI1662" i="1" s="1"/>
  <c r="Z1662" i="1" s="1"/>
  <c r="AD1662" i="1" s="1"/>
  <c r="AG1662" i="1"/>
  <c r="AC1662" i="1"/>
  <c r="Y1662" i="1"/>
  <c r="X1662" i="1"/>
  <c r="U1662" i="1"/>
  <c r="S1662" i="1"/>
  <c r="R1662" i="1"/>
  <c r="Q1662" i="1"/>
  <c r="P1662" i="1"/>
  <c r="O1662" i="1"/>
  <c r="N1662" i="1"/>
  <c r="M1662" i="1"/>
  <c r="L1662" i="1"/>
  <c r="K1662" i="1"/>
  <c r="J1662" i="1"/>
  <c r="AJ1661" i="1"/>
  <c r="AI1661" i="1"/>
  <c r="AH1661" i="1" s="1"/>
  <c r="AG1661" i="1"/>
  <c r="AC1661" i="1"/>
  <c r="Y1661" i="1"/>
  <c r="X1661" i="1"/>
  <c r="AJ1660" i="1"/>
  <c r="AI1660" i="1" s="1"/>
  <c r="AG1660" i="1"/>
  <c r="AC1660" i="1"/>
  <c r="X1660" i="1"/>
  <c r="Y1660" i="1" s="1"/>
  <c r="AJ1659" i="1"/>
  <c r="AI1659" i="1" s="1"/>
  <c r="Z1659" i="1" s="1"/>
  <c r="AD1659" i="1" s="1"/>
  <c r="AG1659" i="1"/>
  <c r="AH1659" i="1" s="1"/>
  <c r="AC1659" i="1"/>
  <c r="AE1659" i="1" s="1"/>
  <c r="AF1659" i="1" s="1"/>
  <c r="Y1659" i="1"/>
  <c r="X1659" i="1"/>
  <c r="AJ1658" i="1"/>
  <c r="AI1658" i="1" s="1"/>
  <c r="AG1658" i="1"/>
  <c r="AC1658" i="1"/>
  <c r="Y1658" i="1"/>
  <c r="X1658" i="1"/>
  <c r="U1658" i="1"/>
  <c r="S1658" i="1"/>
  <c r="R1658" i="1"/>
  <c r="Q1658" i="1"/>
  <c r="P1658" i="1"/>
  <c r="O1658" i="1"/>
  <c r="N1658" i="1"/>
  <c r="M1658" i="1"/>
  <c r="L1658" i="1"/>
  <c r="K1658" i="1"/>
  <c r="J1658" i="1"/>
  <c r="AJ1657" i="1"/>
  <c r="AI1657" i="1" s="1"/>
  <c r="AG1657" i="1"/>
  <c r="AC1657" i="1"/>
  <c r="X1657" i="1"/>
  <c r="Y1657" i="1" s="1"/>
  <c r="U1657" i="1"/>
  <c r="S1657" i="1"/>
  <c r="R1657" i="1"/>
  <c r="Q1657" i="1"/>
  <c r="P1657" i="1"/>
  <c r="O1657" i="1"/>
  <c r="N1657" i="1"/>
  <c r="M1657" i="1"/>
  <c r="L1657" i="1"/>
  <c r="K1657" i="1"/>
  <c r="J1657" i="1"/>
  <c r="AJ1656" i="1"/>
  <c r="AI1656" i="1" s="1"/>
  <c r="AG1656" i="1"/>
  <c r="AC1656" i="1"/>
  <c r="Y1656" i="1"/>
  <c r="X1656" i="1"/>
  <c r="U1656" i="1"/>
  <c r="S1656" i="1"/>
  <c r="R1656" i="1"/>
  <c r="Q1656" i="1"/>
  <c r="P1656" i="1"/>
  <c r="O1656" i="1"/>
  <c r="N1656" i="1"/>
  <c r="M1656" i="1"/>
  <c r="L1656" i="1"/>
  <c r="K1656" i="1"/>
  <c r="J1656" i="1"/>
  <c r="AJ1655" i="1"/>
  <c r="AI1655" i="1" s="1"/>
  <c r="AG1655" i="1"/>
  <c r="AC1655" i="1"/>
  <c r="X1655" i="1"/>
  <c r="Y1655" i="1" s="1"/>
  <c r="U1655" i="1"/>
  <c r="S1655" i="1"/>
  <c r="R1655" i="1"/>
  <c r="Q1655" i="1"/>
  <c r="P1655" i="1"/>
  <c r="O1655" i="1"/>
  <c r="N1655" i="1"/>
  <c r="M1655" i="1"/>
  <c r="L1655" i="1"/>
  <c r="K1655" i="1"/>
  <c r="J1655" i="1"/>
  <c r="AJ1654" i="1"/>
  <c r="AI1654" i="1" s="1"/>
  <c r="AG1654" i="1"/>
  <c r="AC1654" i="1"/>
  <c r="Y1654" i="1"/>
  <c r="X1654" i="1"/>
  <c r="V1654" i="1"/>
  <c r="U1654" i="1"/>
  <c r="S1654" i="1"/>
  <c r="R1654" i="1"/>
  <c r="Q1654" i="1"/>
  <c r="P1654" i="1"/>
  <c r="O1654" i="1"/>
  <c r="N1654" i="1"/>
  <c r="M1654" i="1"/>
  <c r="L1654" i="1"/>
  <c r="K1654" i="1"/>
  <c r="J1654" i="1"/>
  <c r="AJ1653" i="1"/>
  <c r="AI1653" i="1"/>
  <c r="AH1653" i="1" s="1"/>
  <c r="AG1653" i="1"/>
  <c r="AC1653" i="1"/>
  <c r="Y1653" i="1"/>
  <c r="X1653" i="1"/>
  <c r="U1653" i="1"/>
  <c r="S1653" i="1"/>
  <c r="R1653" i="1"/>
  <c r="Q1653" i="1"/>
  <c r="P1653" i="1"/>
  <c r="O1653" i="1"/>
  <c r="N1653" i="1"/>
  <c r="M1653" i="1"/>
  <c r="L1653" i="1"/>
  <c r="K1653" i="1"/>
  <c r="J1653" i="1"/>
  <c r="AJ1652" i="1"/>
  <c r="AI1652" i="1" s="1"/>
  <c r="Z1652" i="1" s="1"/>
  <c r="AD1652" i="1" s="1"/>
  <c r="AG1652" i="1"/>
  <c r="AH1652" i="1" s="1"/>
  <c r="AC1652" i="1"/>
  <c r="AE1652" i="1" s="1"/>
  <c r="AF1652" i="1" s="1"/>
  <c r="Y1652" i="1"/>
  <c r="X1652" i="1"/>
  <c r="AJ1651" i="1"/>
  <c r="AI1651" i="1" s="1"/>
  <c r="AG1651" i="1"/>
  <c r="AC1651" i="1"/>
  <c r="Y1651" i="1"/>
  <c r="X1651" i="1"/>
  <c r="W1651" i="1"/>
  <c r="U1651" i="1"/>
  <c r="S1651" i="1"/>
  <c r="R1651" i="1"/>
  <c r="Q1651" i="1"/>
  <c r="P1651" i="1"/>
  <c r="O1651" i="1"/>
  <c r="N1651" i="1"/>
  <c r="M1651" i="1"/>
  <c r="L1651" i="1"/>
  <c r="K1651" i="1"/>
  <c r="J1651" i="1"/>
  <c r="AJ1650" i="1"/>
  <c r="AI1650" i="1"/>
  <c r="AH1650" i="1" s="1"/>
  <c r="AG1650" i="1"/>
  <c r="AC1650" i="1"/>
  <c r="Y1650" i="1"/>
  <c r="X1650" i="1"/>
  <c r="W1650" i="1"/>
  <c r="U1650" i="1"/>
  <c r="S1650" i="1"/>
  <c r="R1650" i="1"/>
  <c r="Q1650" i="1"/>
  <c r="P1650" i="1"/>
  <c r="O1650" i="1"/>
  <c r="N1650" i="1"/>
  <c r="M1650" i="1"/>
  <c r="L1650" i="1"/>
  <c r="K1650" i="1"/>
  <c r="J1650" i="1"/>
  <c r="AJ1649" i="1"/>
  <c r="AI1649" i="1" s="1"/>
  <c r="AG1649" i="1"/>
  <c r="AC1649" i="1"/>
  <c r="X1649" i="1"/>
  <c r="Y1649" i="1" s="1"/>
  <c r="U1649" i="1"/>
  <c r="S1649" i="1"/>
  <c r="R1649" i="1"/>
  <c r="Q1649" i="1"/>
  <c r="P1649" i="1"/>
  <c r="O1649" i="1"/>
  <c r="N1649" i="1"/>
  <c r="M1649" i="1"/>
  <c r="L1649" i="1"/>
  <c r="K1649" i="1"/>
  <c r="J1649" i="1"/>
  <c r="AJ1648" i="1"/>
  <c r="AI1648" i="1" s="1"/>
  <c r="AG1648" i="1"/>
  <c r="AC1648" i="1"/>
  <c r="Y1648" i="1"/>
  <c r="X1648" i="1"/>
  <c r="U1648" i="1"/>
  <c r="S1648" i="1"/>
  <c r="R1648" i="1"/>
  <c r="Q1648" i="1"/>
  <c r="P1648" i="1"/>
  <c r="O1648" i="1"/>
  <c r="N1648" i="1"/>
  <c r="M1648" i="1"/>
  <c r="L1648" i="1"/>
  <c r="K1648" i="1"/>
  <c r="J1648" i="1"/>
  <c r="AJ1647" i="1"/>
  <c r="AI1647" i="1" s="1"/>
  <c r="AG1647" i="1"/>
  <c r="AC1647" i="1"/>
  <c r="X1647" i="1"/>
  <c r="Y1647" i="1" s="1"/>
  <c r="U1647" i="1"/>
  <c r="S1647" i="1"/>
  <c r="R1647" i="1"/>
  <c r="Q1647" i="1"/>
  <c r="P1647" i="1"/>
  <c r="O1647" i="1"/>
  <c r="N1647" i="1"/>
  <c r="M1647" i="1"/>
  <c r="L1647" i="1"/>
  <c r="K1647" i="1"/>
  <c r="J1647" i="1"/>
  <c r="AJ1646" i="1"/>
  <c r="AI1646" i="1" s="1"/>
  <c r="AG1646" i="1"/>
  <c r="AC1646" i="1"/>
  <c r="Y1646" i="1"/>
  <c r="X1646" i="1"/>
  <c r="U1646" i="1"/>
  <c r="S1646" i="1"/>
  <c r="R1646" i="1"/>
  <c r="Q1646" i="1"/>
  <c r="P1646" i="1"/>
  <c r="O1646" i="1"/>
  <c r="N1646" i="1"/>
  <c r="M1646" i="1"/>
  <c r="L1646" i="1"/>
  <c r="K1646" i="1"/>
  <c r="J1646" i="1"/>
  <c r="AJ1645" i="1"/>
  <c r="AI1645" i="1" s="1"/>
  <c r="AG1645" i="1"/>
  <c r="AC1645" i="1"/>
  <c r="X1645" i="1"/>
  <c r="Y1645" i="1" s="1"/>
  <c r="U1645" i="1"/>
  <c r="S1645" i="1"/>
  <c r="R1645" i="1"/>
  <c r="Q1645" i="1"/>
  <c r="P1645" i="1"/>
  <c r="O1645" i="1"/>
  <c r="N1645" i="1"/>
  <c r="M1645" i="1"/>
  <c r="L1645" i="1"/>
  <c r="K1645" i="1"/>
  <c r="J1645" i="1"/>
  <c r="AJ1644" i="1"/>
  <c r="AI1644" i="1" s="1"/>
  <c r="AG1644" i="1"/>
  <c r="AC1644" i="1"/>
  <c r="Y1644" i="1"/>
  <c r="X1644" i="1"/>
  <c r="U1644" i="1"/>
  <c r="S1644" i="1"/>
  <c r="R1644" i="1"/>
  <c r="Q1644" i="1"/>
  <c r="P1644" i="1"/>
  <c r="O1644" i="1"/>
  <c r="N1644" i="1"/>
  <c r="M1644" i="1"/>
  <c r="L1644" i="1"/>
  <c r="K1644" i="1"/>
  <c r="J1644" i="1"/>
  <c r="AJ1643" i="1"/>
  <c r="AI1643" i="1" s="1"/>
  <c r="AG1643" i="1"/>
  <c r="AC1643" i="1"/>
  <c r="X1643" i="1"/>
  <c r="Y1643" i="1" s="1"/>
  <c r="W1643" i="1"/>
  <c r="U1643" i="1"/>
  <c r="S1643" i="1"/>
  <c r="R1643" i="1"/>
  <c r="Q1643" i="1"/>
  <c r="P1643" i="1"/>
  <c r="O1643" i="1"/>
  <c r="N1643" i="1"/>
  <c r="M1643" i="1"/>
  <c r="L1643" i="1"/>
  <c r="K1643" i="1"/>
  <c r="J1643" i="1"/>
  <c r="AJ1642" i="1"/>
  <c r="AI1642" i="1" s="1"/>
  <c r="Z1642" i="1" s="1"/>
  <c r="AD1642" i="1" s="1"/>
  <c r="AG1642" i="1"/>
  <c r="AC1642" i="1"/>
  <c r="Y1642" i="1"/>
  <c r="X1642" i="1"/>
  <c r="W1642" i="1"/>
  <c r="U1642" i="1"/>
  <c r="S1642" i="1"/>
  <c r="R1642" i="1"/>
  <c r="Q1642" i="1"/>
  <c r="P1642" i="1"/>
  <c r="O1642" i="1"/>
  <c r="N1642" i="1"/>
  <c r="M1642" i="1"/>
  <c r="L1642" i="1"/>
  <c r="K1642" i="1"/>
  <c r="J1642" i="1"/>
  <c r="AJ1641" i="1"/>
  <c r="AI1641" i="1" s="1"/>
  <c r="AG1641" i="1"/>
  <c r="AC1641" i="1"/>
  <c r="Y1641" i="1"/>
  <c r="X1641" i="1"/>
  <c r="W1641" i="1"/>
  <c r="U1641" i="1"/>
  <c r="S1641" i="1"/>
  <c r="R1641" i="1"/>
  <c r="Q1641" i="1"/>
  <c r="P1641" i="1"/>
  <c r="O1641" i="1"/>
  <c r="N1641" i="1"/>
  <c r="M1641" i="1"/>
  <c r="L1641" i="1"/>
  <c r="K1641" i="1"/>
  <c r="J1641" i="1"/>
  <c r="AJ1640" i="1"/>
  <c r="AI1640" i="1"/>
  <c r="AH1640" i="1" s="1"/>
  <c r="AG1640" i="1"/>
  <c r="AC1640" i="1"/>
  <c r="Y1640" i="1"/>
  <c r="X1640" i="1"/>
  <c r="W1640" i="1"/>
  <c r="U1640" i="1"/>
  <c r="S1640" i="1"/>
  <c r="R1640" i="1"/>
  <c r="Q1640" i="1"/>
  <c r="P1640" i="1"/>
  <c r="O1640" i="1"/>
  <c r="N1640" i="1"/>
  <c r="M1640" i="1"/>
  <c r="L1640" i="1"/>
  <c r="K1640" i="1"/>
  <c r="J1640" i="1"/>
  <c r="AJ1639" i="1"/>
  <c r="AI1639" i="1" s="1"/>
  <c r="AH1639" i="1" s="1"/>
  <c r="AG1639" i="1"/>
  <c r="AC1639" i="1"/>
  <c r="X1639" i="1"/>
  <c r="Y1639" i="1" s="1"/>
  <c r="W1639" i="1"/>
  <c r="U1639" i="1"/>
  <c r="S1639" i="1"/>
  <c r="R1639" i="1"/>
  <c r="Q1639" i="1"/>
  <c r="P1639" i="1"/>
  <c r="O1639" i="1"/>
  <c r="N1639" i="1"/>
  <c r="M1639" i="1"/>
  <c r="L1639" i="1"/>
  <c r="K1639" i="1"/>
  <c r="J1639" i="1"/>
  <c r="AJ1638" i="1"/>
  <c r="AI1638" i="1" s="1"/>
  <c r="Z1638" i="1" s="1"/>
  <c r="AD1638" i="1" s="1"/>
  <c r="AG1638" i="1"/>
  <c r="AH1638" i="1" s="1"/>
  <c r="AC1638" i="1"/>
  <c r="AE1638" i="1" s="1"/>
  <c r="AF1638" i="1" s="1"/>
  <c r="Y1638" i="1"/>
  <c r="X1638" i="1"/>
  <c r="W1638" i="1"/>
  <c r="U1638" i="1"/>
  <c r="S1638" i="1"/>
  <c r="R1638" i="1"/>
  <c r="Q1638" i="1"/>
  <c r="P1638" i="1"/>
  <c r="O1638" i="1"/>
  <c r="N1638" i="1"/>
  <c r="M1638" i="1"/>
  <c r="L1638" i="1"/>
  <c r="K1638" i="1"/>
  <c r="J1638" i="1"/>
  <c r="AJ1637" i="1"/>
  <c r="AI1637" i="1" s="1"/>
  <c r="AH1637" i="1" s="1"/>
  <c r="AG1637" i="1"/>
  <c r="AF1637" i="1"/>
  <c r="AC1637" i="1"/>
  <c r="Z1637" i="1"/>
  <c r="AD1637" i="1" s="1"/>
  <c r="AE1637" i="1" s="1"/>
  <c r="Y1637" i="1"/>
  <c r="X1637" i="1"/>
  <c r="W1637" i="1"/>
  <c r="U1637" i="1"/>
  <c r="S1637" i="1"/>
  <c r="R1637" i="1"/>
  <c r="Q1637" i="1"/>
  <c r="P1637" i="1"/>
  <c r="O1637" i="1"/>
  <c r="N1637" i="1"/>
  <c r="M1637" i="1"/>
  <c r="L1637" i="1"/>
  <c r="K1637" i="1"/>
  <c r="J1637" i="1"/>
  <c r="AJ1636" i="1"/>
  <c r="AI1636" i="1"/>
  <c r="AG1636" i="1"/>
  <c r="AC1636" i="1"/>
  <c r="Y1636" i="1"/>
  <c r="X1636" i="1"/>
  <c r="W1636" i="1"/>
  <c r="U1636" i="1"/>
  <c r="S1636" i="1"/>
  <c r="R1636" i="1"/>
  <c r="Q1636" i="1"/>
  <c r="P1636" i="1"/>
  <c r="O1636" i="1"/>
  <c r="N1636" i="1"/>
  <c r="M1636" i="1"/>
  <c r="L1636" i="1"/>
  <c r="K1636" i="1"/>
  <c r="J1636" i="1"/>
  <c r="AJ1635" i="1"/>
  <c r="AI1635" i="1" s="1"/>
  <c r="Z1635" i="1" s="1"/>
  <c r="AD1635" i="1" s="1"/>
  <c r="AG1635" i="1"/>
  <c r="AC1635" i="1"/>
  <c r="X1635" i="1"/>
  <c r="Y1635" i="1" s="1"/>
  <c r="W1635" i="1"/>
  <c r="U1635" i="1"/>
  <c r="S1635" i="1"/>
  <c r="R1635" i="1"/>
  <c r="Q1635" i="1"/>
  <c r="P1635" i="1"/>
  <c r="O1635" i="1"/>
  <c r="N1635" i="1"/>
  <c r="M1635" i="1"/>
  <c r="L1635" i="1"/>
  <c r="K1635" i="1"/>
  <c r="J1635" i="1"/>
  <c r="AJ1634" i="1"/>
  <c r="AI1634" i="1" s="1"/>
  <c r="Z1634" i="1" s="1"/>
  <c r="AD1634" i="1" s="1"/>
  <c r="AG1634" i="1"/>
  <c r="AH1634" i="1" s="1"/>
  <c r="AC1634" i="1"/>
  <c r="AE1634" i="1" s="1"/>
  <c r="AF1634" i="1" s="1"/>
  <c r="Y1634" i="1"/>
  <c r="X1634" i="1"/>
  <c r="U1634" i="1"/>
  <c r="S1634" i="1"/>
  <c r="R1634" i="1"/>
  <c r="Q1634" i="1"/>
  <c r="P1634" i="1"/>
  <c r="O1634" i="1"/>
  <c r="N1634" i="1"/>
  <c r="M1634" i="1"/>
  <c r="L1634" i="1"/>
  <c r="K1634" i="1"/>
  <c r="J1634" i="1"/>
  <c r="AJ1633" i="1"/>
  <c r="AI1633" i="1"/>
  <c r="AG1633" i="1"/>
  <c r="AC1633" i="1"/>
  <c r="Y1633" i="1"/>
  <c r="X1633" i="1"/>
  <c r="W1633" i="1"/>
  <c r="U1633" i="1"/>
  <c r="S1633" i="1"/>
  <c r="R1633" i="1"/>
  <c r="Q1633" i="1"/>
  <c r="P1633" i="1"/>
  <c r="O1633" i="1"/>
  <c r="N1633" i="1"/>
  <c r="M1633" i="1"/>
  <c r="L1633" i="1"/>
  <c r="K1633" i="1"/>
  <c r="J1633" i="1"/>
  <c r="AJ1632" i="1"/>
  <c r="AI1632" i="1" s="1"/>
  <c r="AH1632" i="1"/>
  <c r="AG1632" i="1"/>
  <c r="AC1632" i="1"/>
  <c r="X1632" i="1"/>
  <c r="Y1632" i="1" s="1"/>
  <c r="W1632" i="1"/>
  <c r="U1632" i="1"/>
  <c r="S1632" i="1"/>
  <c r="R1632" i="1"/>
  <c r="Q1632" i="1"/>
  <c r="P1632" i="1"/>
  <c r="O1632" i="1"/>
  <c r="N1632" i="1"/>
  <c r="M1632" i="1"/>
  <c r="L1632" i="1"/>
  <c r="K1632" i="1"/>
  <c r="J1632" i="1"/>
  <c r="AJ1631" i="1"/>
  <c r="AI1631" i="1" s="1"/>
  <c r="Z1631" i="1" s="1"/>
  <c r="AD1631" i="1" s="1"/>
  <c r="AG1631" i="1"/>
  <c r="AH1631" i="1" s="1"/>
  <c r="AC1631" i="1"/>
  <c r="Y1631" i="1"/>
  <c r="X1631" i="1"/>
  <c r="W1631" i="1"/>
  <c r="U1631" i="1"/>
  <c r="S1631" i="1"/>
  <c r="R1631" i="1"/>
  <c r="Q1631" i="1"/>
  <c r="P1631" i="1"/>
  <c r="O1631" i="1"/>
  <c r="N1631" i="1"/>
  <c r="M1631" i="1"/>
  <c r="L1631" i="1"/>
  <c r="K1631" i="1"/>
  <c r="J1631" i="1"/>
  <c r="AJ1630" i="1"/>
  <c r="AI1630" i="1" s="1"/>
  <c r="AH1630" i="1" s="1"/>
  <c r="AG1630" i="1"/>
  <c r="AC1630" i="1"/>
  <c r="Z1630" i="1"/>
  <c r="AD1630" i="1" s="1"/>
  <c r="AE1630" i="1" s="1"/>
  <c r="AF1630" i="1" s="1"/>
  <c r="Y1630" i="1"/>
  <c r="X1630" i="1"/>
  <c r="V1630" i="1"/>
  <c r="U1630" i="1"/>
  <c r="S1630" i="1"/>
  <c r="R1630" i="1"/>
  <c r="Q1630" i="1"/>
  <c r="P1630" i="1"/>
  <c r="O1630" i="1"/>
  <c r="N1630" i="1"/>
  <c r="M1630" i="1"/>
  <c r="L1630" i="1"/>
  <c r="K1630" i="1"/>
  <c r="J1630" i="1"/>
  <c r="AJ1629" i="1"/>
  <c r="AI1629" i="1"/>
  <c r="AG1629" i="1"/>
  <c r="AC1629" i="1"/>
  <c r="Y1629" i="1"/>
  <c r="X1629" i="1"/>
  <c r="U1629" i="1"/>
  <c r="S1629" i="1"/>
  <c r="R1629" i="1"/>
  <c r="Q1629" i="1"/>
  <c r="P1629" i="1"/>
  <c r="O1629" i="1"/>
  <c r="N1629" i="1"/>
  <c r="M1629" i="1"/>
  <c r="L1629" i="1"/>
  <c r="K1629" i="1"/>
  <c r="J1629" i="1"/>
  <c r="AJ1628" i="1"/>
  <c r="AI1628" i="1" s="1"/>
  <c r="Z1628" i="1" s="1"/>
  <c r="AD1628" i="1" s="1"/>
  <c r="AG1628" i="1"/>
  <c r="AH1628" i="1" s="1"/>
  <c r="AC1628" i="1"/>
  <c r="AE1628" i="1" s="1"/>
  <c r="AF1628" i="1" s="1"/>
  <c r="Y1628" i="1"/>
  <c r="X1628" i="1"/>
  <c r="W1628" i="1"/>
  <c r="U1628" i="1"/>
  <c r="S1628" i="1"/>
  <c r="R1628" i="1"/>
  <c r="Q1628" i="1"/>
  <c r="P1628" i="1"/>
  <c r="O1628" i="1"/>
  <c r="N1628" i="1"/>
  <c r="M1628" i="1"/>
  <c r="L1628" i="1"/>
  <c r="K1628" i="1"/>
  <c r="J1628" i="1"/>
  <c r="AJ1627" i="1"/>
  <c r="AI1627" i="1" s="1"/>
  <c r="AH1627" i="1" s="1"/>
  <c r="AG1627" i="1"/>
  <c r="AF1627" i="1"/>
  <c r="AC1627" i="1"/>
  <c r="Z1627" i="1"/>
  <c r="AD1627" i="1" s="1"/>
  <c r="AE1627" i="1" s="1"/>
  <c r="Y1627" i="1"/>
  <c r="X1627" i="1"/>
  <c r="W1627" i="1"/>
  <c r="U1627" i="1"/>
  <c r="S1627" i="1"/>
  <c r="R1627" i="1"/>
  <c r="Q1627" i="1"/>
  <c r="P1627" i="1"/>
  <c r="O1627" i="1"/>
  <c r="N1627" i="1"/>
  <c r="M1627" i="1"/>
  <c r="L1627" i="1"/>
  <c r="K1627" i="1"/>
  <c r="J1627" i="1"/>
  <c r="AJ1626" i="1"/>
  <c r="AI1626" i="1"/>
  <c r="AG1626" i="1"/>
  <c r="AC1626" i="1"/>
  <c r="Y1626" i="1"/>
  <c r="X1626" i="1"/>
  <c r="W1626" i="1"/>
  <c r="U1626" i="1"/>
  <c r="S1626" i="1"/>
  <c r="R1626" i="1"/>
  <c r="Q1626" i="1"/>
  <c r="P1626" i="1"/>
  <c r="O1626" i="1"/>
  <c r="N1626" i="1"/>
  <c r="M1626" i="1"/>
  <c r="L1626" i="1"/>
  <c r="K1626" i="1"/>
  <c r="J1626" i="1"/>
  <c r="AJ1625" i="1"/>
  <c r="AI1625" i="1" s="1"/>
  <c r="Z1625" i="1" s="1"/>
  <c r="AD1625" i="1" s="1"/>
  <c r="AG1625" i="1"/>
  <c r="AC1625" i="1"/>
  <c r="X1625" i="1"/>
  <c r="Y1625" i="1" s="1"/>
  <c r="V1625" i="1"/>
  <c r="U1625" i="1"/>
  <c r="S1625" i="1"/>
  <c r="R1625" i="1"/>
  <c r="Q1625" i="1"/>
  <c r="P1625" i="1"/>
  <c r="O1625" i="1"/>
  <c r="N1625" i="1"/>
  <c r="M1625" i="1"/>
  <c r="L1625" i="1"/>
  <c r="K1625" i="1"/>
  <c r="J1625" i="1"/>
  <c r="AJ1624" i="1"/>
  <c r="AI1624" i="1" s="1"/>
  <c r="Z1624" i="1" s="1"/>
  <c r="AD1624" i="1" s="1"/>
  <c r="AG1624" i="1"/>
  <c r="AH1624" i="1" s="1"/>
  <c r="AC1624" i="1"/>
  <c r="AE1624" i="1" s="1"/>
  <c r="AF1624" i="1" s="1"/>
  <c r="Y1624" i="1"/>
  <c r="X1624" i="1"/>
  <c r="V1624" i="1"/>
  <c r="U1624" i="1"/>
  <c r="S1624" i="1"/>
  <c r="R1624" i="1"/>
  <c r="Q1624" i="1"/>
  <c r="P1624" i="1"/>
  <c r="O1624" i="1"/>
  <c r="N1624" i="1"/>
  <c r="M1624" i="1"/>
  <c r="L1624" i="1"/>
  <c r="K1624" i="1"/>
  <c r="J1624" i="1"/>
  <c r="AJ1623" i="1"/>
  <c r="AI1623" i="1" s="1"/>
  <c r="AH1623" i="1" s="1"/>
  <c r="AG1623" i="1"/>
  <c r="AC1623" i="1"/>
  <c r="Z1623" i="1"/>
  <c r="AD1623" i="1" s="1"/>
  <c r="AE1623" i="1" s="1"/>
  <c r="AF1623" i="1" s="1"/>
  <c r="Y1623" i="1"/>
  <c r="X1623" i="1"/>
  <c r="V1623" i="1"/>
  <c r="U1623" i="1"/>
  <c r="S1623" i="1"/>
  <c r="R1623" i="1"/>
  <c r="Q1623" i="1"/>
  <c r="P1623" i="1"/>
  <c r="O1623" i="1"/>
  <c r="N1623" i="1"/>
  <c r="M1623" i="1"/>
  <c r="L1623" i="1"/>
  <c r="K1623" i="1"/>
  <c r="J1623" i="1"/>
  <c r="AJ1622" i="1"/>
  <c r="AI1622" i="1"/>
  <c r="AG1622" i="1"/>
  <c r="AC1622" i="1"/>
  <c r="Y1622" i="1"/>
  <c r="X1622" i="1"/>
  <c r="V1622" i="1"/>
  <c r="U1622" i="1"/>
  <c r="S1622" i="1"/>
  <c r="R1622" i="1"/>
  <c r="Q1622" i="1"/>
  <c r="P1622" i="1"/>
  <c r="O1622" i="1"/>
  <c r="N1622" i="1"/>
  <c r="M1622" i="1"/>
  <c r="L1622" i="1"/>
  <c r="K1622" i="1"/>
  <c r="J1622" i="1"/>
  <c r="AJ1621" i="1"/>
  <c r="AI1621" i="1" s="1"/>
  <c r="AH1621" i="1"/>
  <c r="AG1621" i="1"/>
  <c r="AC1621" i="1"/>
  <c r="X1621" i="1"/>
  <c r="Y1621" i="1" s="1"/>
  <c r="U1621" i="1"/>
  <c r="S1621" i="1"/>
  <c r="R1621" i="1"/>
  <c r="Q1621" i="1"/>
  <c r="P1621" i="1"/>
  <c r="O1621" i="1"/>
  <c r="N1621" i="1"/>
  <c r="M1621" i="1"/>
  <c r="L1621" i="1"/>
  <c r="K1621" i="1"/>
  <c r="J1621" i="1"/>
  <c r="AJ1620" i="1"/>
  <c r="AI1620" i="1" s="1"/>
  <c r="AH1620" i="1" s="1"/>
  <c r="AG1620" i="1"/>
  <c r="AF1620" i="1"/>
  <c r="AC1620" i="1"/>
  <c r="Z1620" i="1"/>
  <c r="AD1620" i="1" s="1"/>
  <c r="AE1620" i="1" s="1"/>
  <c r="Y1620" i="1"/>
  <c r="X1620" i="1"/>
  <c r="U1620" i="1"/>
  <c r="S1620" i="1"/>
  <c r="R1620" i="1"/>
  <c r="Q1620" i="1"/>
  <c r="P1620" i="1"/>
  <c r="O1620" i="1"/>
  <c r="N1620" i="1"/>
  <c r="M1620" i="1"/>
  <c r="L1620" i="1"/>
  <c r="K1620" i="1"/>
  <c r="J1620" i="1"/>
  <c r="AJ1619" i="1"/>
  <c r="AI1619" i="1" s="1"/>
  <c r="Z1619" i="1" s="1"/>
  <c r="AD1619" i="1" s="1"/>
  <c r="AG1619" i="1"/>
  <c r="AC1619" i="1"/>
  <c r="X1619" i="1"/>
  <c r="Y1619" i="1" s="1"/>
  <c r="W1619" i="1"/>
  <c r="U1619" i="1"/>
  <c r="S1619" i="1"/>
  <c r="R1619" i="1"/>
  <c r="Q1619" i="1"/>
  <c r="P1619" i="1"/>
  <c r="O1619" i="1"/>
  <c r="N1619" i="1"/>
  <c r="M1619" i="1"/>
  <c r="L1619" i="1"/>
  <c r="K1619" i="1"/>
  <c r="J1619" i="1"/>
  <c r="AJ1618" i="1"/>
  <c r="AI1618" i="1" s="1"/>
  <c r="Z1618" i="1" s="1"/>
  <c r="AD1618" i="1" s="1"/>
  <c r="AG1618" i="1"/>
  <c r="AH1618" i="1" s="1"/>
  <c r="AC1618" i="1"/>
  <c r="AE1618" i="1" s="1"/>
  <c r="AF1618" i="1" s="1"/>
  <c r="Y1618" i="1"/>
  <c r="X1618" i="1"/>
  <c r="W1618" i="1"/>
  <c r="U1618" i="1"/>
  <c r="S1618" i="1"/>
  <c r="R1618" i="1"/>
  <c r="Q1618" i="1"/>
  <c r="P1618" i="1"/>
  <c r="O1618" i="1"/>
  <c r="N1618" i="1"/>
  <c r="M1618" i="1"/>
  <c r="L1618" i="1"/>
  <c r="K1618" i="1"/>
  <c r="J1618" i="1"/>
  <c r="AJ1617" i="1"/>
  <c r="AI1617" i="1" s="1"/>
  <c r="AH1617" i="1" s="1"/>
  <c r="AG1617" i="1"/>
  <c r="AC1617" i="1"/>
  <c r="Z1617" i="1"/>
  <c r="AD1617" i="1" s="1"/>
  <c r="AE1617" i="1" s="1"/>
  <c r="AF1617" i="1" s="1"/>
  <c r="Y1617" i="1"/>
  <c r="X1617" i="1"/>
  <c r="W1617" i="1"/>
  <c r="U1617" i="1"/>
  <c r="S1617" i="1"/>
  <c r="R1617" i="1"/>
  <c r="Q1617" i="1"/>
  <c r="P1617" i="1"/>
  <c r="O1617" i="1"/>
  <c r="N1617" i="1"/>
  <c r="M1617" i="1"/>
  <c r="L1617" i="1"/>
  <c r="K1617" i="1"/>
  <c r="J1617" i="1"/>
  <c r="AJ1616" i="1"/>
  <c r="AI1616" i="1"/>
  <c r="AG1616" i="1"/>
  <c r="AC1616" i="1"/>
  <c r="Y1616" i="1"/>
  <c r="X1616" i="1"/>
  <c r="W1616" i="1"/>
  <c r="U1616" i="1"/>
  <c r="S1616" i="1"/>
  <c r="R1616" i="1"/>
  <c r="Q1616" i="1"/>
  <c r="P1616" i="1"/>
  <c r="O1616" i="1"/>
  <c r="N1616" i="1"/>
  <c r="M1616" i="1"/>
  <c r="L1616" i="1"/>
  <c r="K1616" i="1"/>
  <c r="J1616" i="1"/>
  <c r="AJ1615" i="1"/>
  <c r="AI1615" i="1" s="1"/>
  <c r="AH1615" i="1"/>
  <c r="AG1615" i="1"/>
  <c r="AC1615" i="1"/>
  <c r="X1615" i="1"/>
  <c r="Y1615" i="1" s="1"/>
  <c r="U1615" i="1"/>
  <c r="S1615" i="1"/>
  <c r="R1615" i="1"/>
  <c r="Q1615" i="1"/>
  <c r="P1615" i="1"/>
  <c r="O1615" i="1"/>
  <c r="N1615" i="1"/>
  <c r="M1615" i="1"/>
  <c r="L1615" i="1"/>
  <c r="K1615" i="1"/>
  <c r="J1615" i="1"/>
  <c r="AJ1614" i="1"/>
  <c r="AI1614" i="1" s="1"/>
  <c r="AH1614" i="1" s="1"/>
  <c r="AG1614" i="1"/>
  <c r="AF1614" i="1"/>
  <c r="AC1614" i="1"/>
  <c r="Z1614" i="1"/>
  <c r="AD1614" i="1" s="1"/>
  <c r="AE1614" i="1" s="1"/>
  <c r="Y1614" i="1"/>
  <c r="X1614" i="1"/>
  <c r="U1614" i="1"/>
  <c r="S1614" i="1"/>
  <c r="R1614" i="1"/>
  <c r="Q1614" i="1"/>
  <c r="P1614" i="1"/>
  <c r="O1614" i="1"/>
  <c r="N1614" i="1"/>
  <c r="M1614" i="1"/>
  <c r="L1614" i="1"/>
  <c r="K1614" i="1"/>
  <c r="J1614" i="1"/>
  <c r="AJ1613" i="1"/>
  <c r="AI1613" i="1" s="1"/>
  <c r="Z1613" i="1" s="1"/>
  <c r="AG1613" i="1"/>
  <c r="AD1613" i="1"/>
  <c r="AC1613" i="1"/>
  <c r="X1613" i="1"/>
  <c r="Y1613" i="1" s="1"/>
  <c r="U1613" i="1"/>
  <c r="S1613" i="1"/>
  <c r="R1613" i="1"/>
  <c r="Q1613" i="1"/>
  <c r="P1613" i="1"/>
  <c r="O1613" i="1"/>
  <c r="N1613" i="1"/>
  <c r="M1613" i="1"/>
  <c r="L1613" i="1"/>
  <c r="K1613" i="1"/>
  <c r="J1613" i="1"/>
  <c r="AJ1612" i="1"/>
  <c r="AI1612" i="1" s="1"/>
  <c r="AH1612" i="1" s="1"/>
  <c r="AG1612" i="1"/>
  <c r="AF1612" i="1"/>
  <c r="AC1612" i="1"/>
  <c r="Z1612" i="1"/>
  <c r="AD1612" i="1" s="1"/>
  <c r="AE1612" i="1" s="1"/>
  <c r="Y1612" i="1"/>
  <c r="X1612" i="1"/>
  <c r="AJ1611" i="1"/>
  <c r="AI1611" i="1"/>
  <c r="AG1611" i="1"/>
  <c r="AC1611" i="1"/>
  <c r="Y1611" i="1"/>
  <c r="X1611" i="1"/>
  <c r="W1611" i="1"/>
  <c r="U1611" i="1"/>
  <c r="S1611" i="1"/>
  <c r="R1611" i="1"/>
  <c r="Q1611" i="1"/>
  <c r="P1611" i="1"/>
  <c r="O1611" i="1"/>
  <c r="N1611" i="1"/>
  <c r="M1611" i="1"/>
  <c r="L1611" i="1"/>
  <c r="K1611" i="1"/>
  <c r="J1611" i="1"/>
  <c r="AJ1610" i="1"/>
  <c r="AI1610" i="1" s="1"/>
  <c r="Z1610" i="1" s="1"/>
  <c r="AD1610" i="1" s="1"/>
  <c r="AG1610" i="1"/>
  <c r="AC1610" i="1"/>
  <c r="X1610" i="1"/>
  <c r="Y1610" i="1" s="1"/>
  <c r="V1610" i="1"/>
  <c r="U1610" i="1"/>
  <c r="S1610" i="1"/>
  <c r="R1610" i="1"/>
  <c r="Q1610" i="1"/>
  <c r="P1610" i="1"/>
  <c r="O1610" i="1"/>
  <c r="N1610" i="1"/>
  <c r="M1610" i="1"/>
  <c r="L1610" i="1"/>
  <c r="K1610" i="1"/>
  <c r="J1610" i="1"/>
  <c r="AJ1609" i="1"/>
  <c r="AI1609" i="1" s="1"/>
  <c r="Z1609" i="1" s="1"/>
  <c r="AD1609" i="1" s="1"/>
  <c r="AG1609" i="1"/>
  <c r="AH1609" i="1" s="1"/>
  <c r="AC1609" i="1"/>
  <c r="AE1609" i="1" s="1"/>
  <c r="AF1609" i="1" s="1"/>
  <c r="Y1609" i="1"/>
  <c r="X1609" i="1"/>
  <c r="W1609" i="1"/>
  <c r="U1609" i="1"/>
  <c r="S1609" i="1"/>
  <c r="R1609" i="1"/>
  <c r="Q1609" i="1"/>
  <c r="P1609" i="1"/>
  <c r="O1609" i="1"/>
  <c r="N1609" i="1"/>
  <c r="M1609" i="1"/>
  <c r="L1609" i="1"/>
  <c r="K1609" i="1"/>
  <c r="J1609" i="1"/>
  <c r="AJ1608" i="1"/>
  <c r="AI1608" i="1" s="1"/>
  <c r="AH1608" i="1" s="1"/>
  <c r="AG1608" i="1"/>
  <c r="AF1608" i="1"/>
  <c r="AC1608" i="1"/>
  <c r="Z1608" i="1"/>
  <c r="AD1608" i="1" s="1"/>
  <c r="AE1608" i="1" s="1"/>
  <c r="Y1608" i="1"/>
  <c r="X1608" i="1"/>
  <c r="W1608" i="1"/>
  <c r="U1608" i="1"/>
  <c r="S1608" i="1"/>
  <c r="R1608" i="1"/>
  <c r="Q1608" i="1"/>
  <c r="P1608" i="1"/>
  <c r="O1608" i="1"/>
  <c r="N1608" i="1"/>
  <c r="M1608" i="1"/>
  <c r="L1608" i="1"/>
  <c r="K1608" i="1"/>
  <c r="J1608" i="1"/>
  <c r="AJ1607" i="1"/>
  <c r="AI1607" i="1"/>
  <c r="AG1607" i="1"/>
  <c r="AC1607" i="1"/>
  <c r="Y1607" i="1"/>
  <c r="X1607" i="1"/>
  <c r="W1607" i="1"/>
  <c r="U1607" i="1"/>
  <c r="S1607" i="1"/>
  <c r="R1607" i="1"/>
  <c r="Q1607" i="1"/>
  <c r="P1607" i="1"/>
  <c r="O1607" i="1"/>
  <c r="N1607" i="1"/>
  <c r="M1607" i="1"/>
  <c r="L1607" i="1"/>
  <c r="K1607" i="1"/>
  <c r="J1607" i="1"/>
  <c r="AJ1606" i="1"/>
  <c r="AI1606" i="1" s="1"/>
  <c r="Z1606" i="1" s="1"/>
  <c r="AG1606" i="1"/>
  <c r="AD1606" i="1"/>
  <c r="AC1606" i="1"/>
  <c r="X1606" i="1"/>
  <c r="Y1606" i="1" s="1"/>
  <c r="W1606" i="1"/>
  <c r="U1606" i="1"/>
  <c r="S1606" i="1"/>
  <c r="R1606" i="1"/>
  <c r="Q1606" i="1"/>
  <c r="P1606" i="1"/>
  <c r="O1606" i="1"/>
  <c r="N1606" i="1"/>
  <c r="M1606" i="1"/>
  <c r="L1606" i="1"/>
  <c r="K1606" i="1"/>
  <c r="J1606" i="1"/>
  <c r="AJ1605" i="1"/>
  <c r="AI1605" i="1" s="1"/>
  <c r="Z1605" i="1" s="1"/>
  <c r="AD1605" i="1" s="1"/>
  <c r="AG1605" i="1"/>
  <c r="AH1605" i="1" s="1"/>
  <c r="AC1605" i="1"/>
  <c r="AE1605" i="1" s="1"/>
  <c r="AF1605" i="1" s="1"/>
  <c r="Y1605" i="1"/>
  <c r="X1605" i="1"/>
  <c r="V1605" i="1"/>
  <c r="U1605" i="1"/>
  <c r="S1605" i="1"/>
  <c r="R1605" i="1"/>
  <c r="Q1605" i="1"/>
  <c r="P1605" i="1"/>
  <c r="O1605" i="1"/>
  <c r="N1605" i="1"/>
  <c r="M1605" i="1"/>
  <c r="L1605" i="1"/>
  <c r="K1605" i="1"/>
  <c r="J1605" i="1"/>
  <c r="AJ1604" i="1"/>
  <c r="AI1604" i="1" s="1"/>
  <c r="AH1604" i="1" s="1"/>
  <c r="AG1604" i="1"/>
  <c r="AC1604" i="1"/>
  <c r="Z1604" i="1"/>
  <c r="AD1604" i="1" s="1"/>
  <c r="AE1604" i="1" s="1"/>
  <c r="AF1604" i="1" s="1"/>
  <c r="Y1604" i="1"/>
  <c r="X1604" i="1"/>
  <c r="W1604" i="1"/>
  <c r="U1604" i="1"/>
  <c r="S1604" i="1"/>
  <c r="R1604" i="1"/>
  <c r="Q1604" i="1"/>
  <c r="P1604" i="1"/>
  <c r="O1604" i="1"/>
  <c r="N1604" i="1"/>
  <c r="M1604" i="1"/>
  <c r="L1604" i="1"/>
  <c r="K1604" i="1"/>
  <c r="J1604" i="1"/>
  <c r="AJ1603" i="1"/>
  <c r="AI1603" i="1"/>
  <c r="AG1603" i="1"/>
  <c r="AC1603" i="1"/>
  <c r="Y1603" i="1"/>
  <c r="X1603" i="1"/>
  <c r="W1603" i="1"/>
  <c r="U1603" i="1"/>
  <c r="S1603" i="1"/>
  <c r="R1603" i="1"/>
  <c r="Q1603" i="1"/>
  <c r="P1603" i="1"/>
  <c r="O1603" i="1"/>
  <c r="N1603" i="1"/>
  <c r="M1603" i="1"/>
  <c r="L1603" i="1"/>
  <c r="K1603" i="1"/>
  <c r="J1603" i="1"/>
  <c r="AJ1602" i="1"/>
  <c r="AI1602" i="1" s="1"/>
  <c r="AH1602" i="1"/>
  <c r="AG1602" i="1"/>
  <c r="AC1602" i="1"/>
  <c r="X1602" i="1"/>
  <c r="Y1602" i="1" s="1"/>
  <c r="W1602" i="1"/>
  <c r="U1602" i="1"/>
  <c r="S1602" i="1"/>
  <c r="R1602" i="1"/>
  <c r="Q1602" i="1"/>
  <c r="P1602" i="1"/>
  <c r="O1602" i="1"/>
  <c r="N1602" i="1"/>
  <c r="M1602" i="1"/>
  <c r="L1602" i="1"/>
  <c r="K1602" i="1"/>
  <c r="J1602" i="1"/>
  <c r="AJ1601" i="1"/>
  <c r="AI1601" i="1" s="1"/>
  <c r="Z1601" i="1" s="1"/>
  <c r="AD1601" i="1" s="1"/>
  <c r="AG1601" i="1"/>
  <c r="AC1601" i="1"/>
  <c r="Y1601" i="1"/>
  <c r="X1601" i="1"/>
  <c r="W1601" i="1"/>
  <c r="U1601" i="1"/>
  <c r="S1601" i="1"/>
  <c r="R1601" i="1"/>
  <c r="Q1601" i="1"/>
  <c r="P1601" i="1"/>
  <c r="O1601" i="1"/>
  <c r="N1601" i="1"/>
  <c r="M1601" i="1"/>
  <c r="L1601" i="1"/>
  <c r="K1601" i="1"/>
  <c r="J1601" i="1"/>
  <c r="AJ1600" i="1"/>
  <c r="AI1600" i="1" s="1"/>
  <c r="AH1600" i="1" s="1"/>
  <c r="AG1600" i="1"/>
  <c r="AC1600" i="1"/>
  <c r="Z1600" i="1"/>
  <c r="AD1600" i="1" s="1"/>
  <c r="AE1600" i="1" s="1"/>
  <c r="AF1600" i="1" s="1"/>
  <c r="Y1600" i="1"/>
  <c r="X1600" i="1"/>
  <c r="W1600" i="1"/>
  <c r="U1600" i="1"/>
  <c r="S1600" i="1"/>
  <c r="R1600" i="1"/>
  <c r="Q1600" i="1"/>
  <c r="P1600" i="1"/>
  <c r="O1600" i="1"/>
  <c r="N1600" i="1"/>
  <c r="M1600" i="1"/>
  <c r="L1600" i="1"/>
  <c r="K1600" i="1"/>
  <c r="J1600" i="1"/>
  <c r="AJ1599" i="1"/>
  <c r="AI1599" i="1"/>
  <c r="AG1599" i="1"/>
  <c r="AC1599" i="1"/>
  <c r="Y1599" i="1"/>
  <c r="X1599" i="1"/>
  <c r="W1599" i="1"/>
  <c r="U1599" i="1"/>
  <c r="S1599" i="1"/>
  <c r="R1599" i="1"/>
  <c r="Q1599" i="1"/>
  <c r="P1599" i="1"/>
  <c r="O1599" i="1"/>
  <c r="N1599" i="1"/>
  <c r="M1599" i="1"/>
  <c r="L1599" i="1"/>
  <c r="K1599" i="1"/>
  <c r="J1599" i="1"/>
  <c r="AJ1598" i="1"/>
  <c r="AI1598" i="1" s="1"/>
  <c r="AH1598" i="1"/>
  <c r="AG1598" i="1"/>
  <c r="AC1598" i="1"/>
  <c r="X1598" i="1"/>
  <c r="Y1598" i="1" s="1"/>
  <c r="W1598" i="1"/>
  <c r="U1598" i="1"/>
  <c r="S1598" i="1"/>
  <c r="R1598" i="1"/>
  <c r="Q1598" i="1"/>
  <c r="P1598" i="1"/>
  <c r="O1598" i="1"/>
  <c r="N1598" i="1"/>
  <c r="M1598" i="1"/>
  <c r="L1598" i="1"/>
  <c r="K1598" i="1"/>
  <c r="J1598" i="1"/>
  <c r="AJ1597" i="1"/>
  <c r="AI1597" i="1" s="1"/>
  <c r="Z1597" i="1" s="1"/>
  <c r="AD1597" i="1" s="1"/>
  <c r="AG1597" i="1"/>
  <c r="AC1597" i="1"/>
  <c r="Y1597" i="1"/>
  <c r="X1597" i="1"/>
  <c r="W1597" i="1"/>
  <c r="U1597" i="1"/>
  <c r="S1597" i="1"/>
  <c r="R1597" i="1"/>
  <c r="Q1597" i="1"/>
  <c r="P1597" i="1"/>
  <c r="O1597" i="1"/>
  <c r="N1597" i="1"/>
  <c r="M1597" i="1"/>
  <c r="L1597" i="1"/>
  <c r="K1597" i="1"/>
  <c r="J1597" i="1"/>
  <c r="AJ1596" i="1"/>
  <c r="AI1596" i="1" s="1"/>
  <c r="AH1596" i="1" s="1"/>
  <c r="AG1596" i="1"/>
  <c r="AF1596" i="1"/>
  <c r="AC1596" i="1"/>
  <c r="Z1596" i="1"/>
  <c r="AD1596" i="1" s="1"/>
  <c r="AE1596" i="1" s="1"/>
  <c r="Y1596" i="1"/>
  <c r="X1596" i="1"/>
  <c r="W1596" i="1"/>
  <c r="U1596" i="1"/>
  <c r="S1596" i="1"/>
  <c r="R1596" i="1"/>
  <c r="Q1596" i="1"/>
  <c r="P1596" i="1"/>
  <c r="O1596" i="1"/>
  <c r="N1596" i="1"/>
  <c r="M1596" i="1"/>
  <c r="L1596" i="1"/>
  <c r="K1596" i="1"/>
  <c r="J1596" i="1"/>
  <c r="AJ1595" i="1"/>
  <c r="AI1595" i="1"/>
  <c r="AG1595" i="1"/>
  <c r="AC1595" i="1"/>
  <c r="Y1595" i="1"/>
  <c r="X1595" i="1"/>
  <c r="W1595" i="1"/>
  <c r="U1595" i="1"/>
  <c r="S1595" i="1"/>
  <c r="R1595" i="1"/>
  <c r="Q1595" i="1"/>
  <c r="P1595" i="1"/>
  <c r="O1595" i="1"/>
  <c r="N1595" i="1"/>
  <c r="M1595" i="1"/>
  <c r="L1595" i="1"/>
  <c r="K1595" i="1"/>
  <c r="J1595" i="1"/>
  <c r="AJ1594" i="1"/>
  <c r="AI1594" i="1" s="1"/>
  <c r="Z1594" i="1" s="1"/>
  <c r="AD1594" i="1" s="1"/>
  <c r="AG1594" i="1"/>
  <c r="AC1594" i="1"/>
  <c r="X1594" i="1"/>
  <c r="Y1594" i="1" s="1"/>
  <c r="W1594" i="1"/>
  <c r="U1594" i="1"/>
  <c r="S1594" i="1"/>
  <c r="R1594" i="1"/>
  <c r="Q1594" i="1"/>
  <c r="P1594" i="1"/>
  <c r="O1594" i="1"/>
  <c r="N1594" i="1"/>
  <c r="M1594" i="1"/>
  <c r="L1594" i="1"/>
  <c r="K1594" i="1"/>
  <c r="J1594" i="1"/>
  <c r="AJ1593" i="1"/>
  <c r="AI1593" i="1" s="1"/>
  <c r="Z1593" i="1" s="1"/>
  <c r="AD1593" i="1" s="1"/>
  <c r="AG1593" i="1"/>
  <c r="AH1593" i="1" s="1"/>
  <c r="AC1593" i="1"/>
  <c r="AE1593" i="1" s="1"/>
  <c r="AF1593" i="1" s="1"/>
  <c r="Y1593" i="1"/>
  <c r="X1593" i="1"/>
  <c r="W1593" i="1"/>
  <c r="U1593" i="1"/>
  <c r="S1593" i="1"/>
  <c r="R1593" i="1"/>
  <c r="Q1593" i="1"/>
  <c r="P1593" i="1"/>
  <c r="O1593" i="1"/>
  <c r="N1593" i="1"/>
  <c r="M1593" i="1"/>
  <c r="L1593" i="1"/>
  <c r="K1593" i="1"/>
  <c r="J1593" i="1"/>
  <c r="AJ1592" i="1"/>
  <c r="AI1592" i="1" s="1"/>
  <c r="AH1592" i="1" s="1"/>
  <c r="AG1592" i="1"/>
  <c r="AF1592" i="1"/>
  <c r="AC1592" i="1"/>
  <c r="Z1592" i="1"/>
  <c r="AD1592" i="1" s="1"/>
  <c r="AE1592" i="1" s="1"/>
  <c r="Y1592" i="1"/>
  <c r="X1592" i="1"/>
  <c r="W1592" i="1"/>
  <c r="U1592" i="1"/>
  <c r="S1592" i="1"/>
  <c r="R1592" i="1"/>
  <c r="Q1592" i="1"/>
  <c r="P1592" i="1"/>
  <c r="O1592" i="1"/>
  <c r="N1592" i="1"/>
  <c r="M1592" i="1"/>
  <c r="L1592" i="1"/>
  <c r="K1592" i="1"/>
  <c r="J1592" i="1"/>
  <c r="AJ1591" i="1"/>
  <c r="AI1591" i="1"/>
  <c r="AG1591" i="1"/>
  <c r="AC1591" i="1"/>
  <c r="Y1591" i="1"/>
  <c r="X1591" i="1"/>
  <c r="W1591" i="1"/>
  <c r="U1591" i="1"/>
  <c r="S1591" i="1"/>
  <c r="R1591" i="1"/>
  <c r="Q1591" i="1"/>
  <c r="P1591" i="1"/>
  <c r="O1591" i="1"/>
  <c r="N1591" i="1"/>
  <c r="M1591" i="1"/>
  <c r="L1591" i="1"/>
  <c r="K1591" i="1"/>
  <c r="J1591" i="1"/>
  <c r="AJ1590" i="1"/>
  <c r="AI1590" i="1" s="1"/>
  <c r="Z1590" i="1" s="1"/>
  <c r="AG1590" i="1"/>
  <c r="AD1590" i="1"/>
  <c r="AC1590" i="1"/>
  <c r="X1590" i="1"/>
  <c r="Y1590" i="1" s="1"/>
  <c r="W1590" i="1"/>
  <c r="U1590" i="1"/>
  <c r="S1590" i="1"/>
  <c r="R1590" i="1"/>
  <c r="Q1590" i="1"/>
  <c r="P1590" i="1"/>
  <c r="O1590" i="1"/>
  <c r="N1590" i="1"/>
  <c r="M1590" i="1"/>
  <c r="L1590" i="1"/>
  <c r="K1590" i="1"/>
  <c r="J1590" i="1"/>
  <c r="AJ1589" i="1"/>
  <c r="AI1589" i="1" s="1"/>
  <c r="Z1589" i="1" s="1"/>
  <c r="AD1589" i="1" s="1"/>
  <c r="AG1589" i="1"/>
  <c r="AH1589" i="1" s="1"/>
  <c r="AC1589" i="1"/>
  <c r="AE1589" i="1" s="1"/>
  <c r="AF1589" i="1" s="1"/>
  <c r="Y1589" i="1"/>
  <c r="X1589" i="1"/>
  <c r="W1589" i="1"/>
  <c r="U1589" i="1"/>
  <c r="S1589" i="1"/>
  <c r="R1589" i="1"/>
  <c r="Q1589" i="1"/>
  <c r="P1589" i="1"/>
  <c r="O1589" i="1"/>
  <c r="N1589" i="1"/>
  <c r="M1589" i="1"/>
  <c r="L1589" i="1"/>
  <c r="K1589" i="1"/>
  <c r="J1589" i="1"/>
  <c r="AJ1588" i="1"/>
  <c r="AI1588" i="1" s="1"/>
  <c r="AH1588" i="1" s="1"/>
  <c r="AG1588" i="1"/>
  <c r="AC1588" i="1"/>
  <c r="Z1588" i="1"/>
  <c r="AD1588" i="1" s="1"/>
  <c r="AE1588" i="1" s="1"/>
  <c r="AF1588" i="1" s="1"/>
  <c r="Y1588" i="1"/>
  <c r="X1588" i="1"/>
  <c r="U1588" i="1"/>
  <c r="S1588" i="1"/>
  <c r="R1588" i="1"/>
  <c r="Q1588" i="1"/>
  <c r="P1588" i="1"/>
  <c r="O1588" i="1"/>
  <c r="N1588" i="1"/>
  <c r="M1588" i="1"/>
  <c r="L1588" i="1"/>
  <c r="K1588" i="1"/>
  <c r="J1588" i="1"/>
  <c r="AJ1587" i="1"/>
  <c r="AI1587" i="1" s="1"/>
  <c r="AH1587" i="1"/>
  <c r="AG1587" i="1"/>
  <c r="AC1587" i="1"/>
  <c r="X1587" i="1"/>
  <c r="Y1587" i="1" s="1"/>
  <c r="V1587" i="1"/>
  <c r="U1587" i="1"/>
  <c r="S1587" i="1"/>
  <c r="R1587" i="1"/>
  <c r="Q1587" i="1"/>
  <c r="P1587" i="1"/>
  <c r="O1587" i="1"/>
  <c r="N1587" i="1"/>
  <c r="M1587" i="1"/>
  <c r="L1587" i="1"/>
  <c r="K1587" i="1"/>
  <c r="J1587" i="1"/>
  <c r="AJ1586" i="1"/>
  <c r="AI1586" i="1" s="1"/>
  <c r="Z1586" i="1" s="1"/>
  <c r="AD1586" i="1" s="1"/>
  <c r="AG1586" i="1"/>
  <c r="AC1586" i="1"/>
  <c r="Y1586" i="1"/>
  <c r="X1586" i="1"/>
  <c r="U1586" i="1"/>
  <c r="S1586" i="1"/>
  <c r="R1586" i="1"/>
  <c r="Q1586" i="1"/>
  <c r="P1586" i="1"/>
  <c r="O1586" i="1"/>
  <c r="N1586" i="1"/>
  <c r="M1586" i="1"/>
  <c r="L1586" i="1"/>
  <c r="K1586" i="1"/>
  <c r="J1586" i="1"/>
  <c r="AJ1585" i="1"/>
  <c r="AI1585" i="1"/>
  <c r="AG1585" i="1"/>
  <c r="AC1585" i="1"/>
  <c r="Y1585" i="1"/>
  <c r="X1585" i="1"/>
  <c r="W1585" i="1"/>
  <c r="U1585" i="1"/>
  <c r="S1585" i="1"/>
  <c r="R1585" i="1"/>
  <c r="Q1585" i="1"/>
  <c r="P1585" i="1"/>
  <c r="O1585" i="1"/>
  <c r="N1585" i="1"/>
  <c r="M1585" i="1"/>
  <c r="L1585" i="1"/>
  <c r="K1585" i="1"/>
  <c r="J1585" i="1"/>
  <c r="AJ1584" i="1"/>
  <c r="AI1584" i="1" s="1"/>
  <c r="AH1584" i="1"/>
  <c r="AG1584" i="1"/>
  <c r="AC1584" i="1"/>
  <c r="X1584" i="1"/>
  <c r="Y1584" i="1" s="1"/>
  <c r="W1584" i="1"/>
  <c r="U1584" i="1"/>
  <c r="S1584" i="1"/>
  <c r="R1584" i="1"/>
  <c r="Q1584" i="1"/>
  <c r="P1584" i="1"/>
  <c r="O1584" i="1"/>
  <c r="N1584" i="1"/>
  <c r="M1584" i="1"/>
  <c r="L1584" i="1"/>
  <c r="K1584" i="1"/>
  <c r="J1584" i="1"/>
  <c r="AJ1583" i="1"/>
  <c r="AI1583" i="1" s="1"/>
  <c r="Z1583" i="1" s="1"/>
  <c r="AD1583" i="1" s="1"/>
  <c r="AG1583" i="1"/>
  <c r="AC1583" i="1"/>
  <c r="Y1583" i="1"/>
  <c r="X1583" i="1"/>
  <c r="W1583" i="1"/>
  <c r="U1583" i="1"/>
  <c r="S1583" i="1"/>
  <c r="R1583" i="1"/>
  <c r="Q1583" i="1"/>
  <c r="P1583" i="1"/>
  <c r="O1583" i="1"/>
  <c r="N1583" i="1"/>
  <c r="M1583" i="1"/>
  <c r="L1583" i="1"/>
  <c r="K1583" i="1"/>
  <c r="J1583" i="1"/>
  <c r="AJ1582" i="1"/>
  <c r="AI1582" i="1" s="1"/>
  <c r="AH1582" i="1" s="1"/>
  <c r="AG1582" i="1"/>
  <c r="AF1582" i="1"/>
  <c r="AC1582" i="1"/>
  <c r="Z1582" i="1"/>
  <c r="AD1582" i="1" s="1"/>
  <c r="AE1582" i="1" s="1"/>
  <c r="Y1582" i="1"/>
  <c r="X1582" i="1"/>
  <c r="W1582" i="1"/>
  <c r="U1582" i="1"/>
  <c r="S1582" i="1"/>
  <c r="R1582" i="1"/>
  <c r="Q1582" i="1"/>
  <c r="P1582" i="1"/>
  <c r="O1582" i="1"/>
  <c r="N1582" i="1"/>
  <c r="M1582" i="1"/>
  <c r="L1582" i="1"/>
  <c r="K1582" i="1"/>
  <c r="J1582" i="1"/>
  <c r="AJ1581" i="1"/>
  <c r="AI1581" i="1"/>
  <c r="AG1581" i="1"/>
  <c r="AC1581" i="1"/>
  <c r="Y1581" i="1"/>
  <c r="X1581" i="1"/>
  <c r="U1581" i="1"/>
  <c r="S1581" i="1"/>
  <c r="R1581" i="1"/>
  <c r="Q1581" i="1"/>
  <c r="P1581" i="1"/>
  <c r="O1581" i="1"/>
  <c r="N1581" i="1"/>
  <c r="M1581" i="1"/>
  <c r="L1581" i="1"/>
  <c r="K1581" i="1"/>
  <c r="J1581" i="1"/>
  <c r="AJ1580" i="1"/>
  <c r="AI1580" i="1" s="1"/>
  <c r="Z1580" i="1" s="1"/>
  <c r="AD1580" i="1" s="1"/>
  <c r="AG1580" i="1"/>
  <c r="AH1580" i="1" s="1"/>
  <c r="AC1580" i="1"/>
  <c r="AE1580" i="1" s="1"/>
  <c r="AF1580" i="1" s="1"/>
  <c r="Y1580" i="1"/>
  <c r="X1580" i="1"/>
  <c r="U1580" i="1"/>
  <c r="S1580" i="1"/>
  <c r="R1580" i="1"/>
  <c r="Q1580" i="1"/>
  <c r="P1580" i="1"/>
  <c r="O1580" i="1"/>
  <c r="N1580" i="1"/>
  <c r="M1580" i="1"/>
  <c r="L1580" i="1"/>
  <c r="K1580" i="1"/>
  <c r="J1580" i="1"/>
  <c r="AJ1579" i="1"/>
  <c r="AI1579" i="1"/>
  <c r="AG1579" i="1"/>
  <c r="AC1579" i="1"/>
  <c r="Y1579" i="1"/>
  <c r="X1579" i="1"/>
  <c r="U1579" i="1"/>
  <c r="S1579" i="1"/>
  <c r="R1579" i="1"/>
  <c r="Q1579" i="1"/>
  <c r="P1579" i="1"/>
  <c r="O1579" i="1"/>
  <c r="N1579" i="1"/>
  <c r="M1579" i="1"/>
  <c r="L1579" i="1"/>
  <c r="K1579" i="1"/>
  <c r="J1579" i="1"/>
  <c r="AJ1578" i="1"/>
  <c r="AI1578" i="1" s="1"/>
  <c r="Z1578" i="1" s="1"/>
  <c r="AD1578" i="1" s="1"/>
  <c r="AG1578" i="1"/>
  <c r="AC1578" i="1"/>
  <c r="Y1578" i="1"/>
  <c r="X1578" i="1"/>
  <c r="U1578" i="1"/>
  <c r="S1578" i="1"/>
  <c r="R1578" i="1"/>
  <c r="Q1578" i="1"/>
  <c r="P1578" i="1"/>
  <c r="O1578" i="1"/>
  <c r="N1578" i="1"/>
  <c r="M1578" i="1"/>
  <c r="L1578" i="1"/>
  <c r="K1578" i="1"/>
  <c r="J1578" i="1"/>
  <c r="AJ1577" i="1"/>
  <c r="AI1577" i="1"/>
  <c r="AG1577" i="1"/>
  <c r="AC1577" i="1"/>
  <c r="Y1577" i="1"/>
  <c r="X1577" i="1"/>
  <c r="U1577" i="1"/>
  <c r="S1577" i="1"/>
  <c r="R1577" i="1"/>
  <c r="Q1577" i="1"/>
  <c r="P1577" i="1"/>
  <c r="O1577" i="1"/>
  <c r="N1577" i="1"/>
  <c r="M1577" i="1"/>
  <c r="L1577" i="1"/>
  <c r="K1577" i="1"/>
  <c r="J1577" i="1"/>
  <c r="AJ1576" i="1"/>
  <c r="AI1576" i="1" s="1"/>
  <c r="Z1576" i="1" s="1"/>
  <c r="AD1576" i="1" s="1"/>
  <c r="AG1576" i="1"/>
  <c r="AH1576" i="1" s="1"/>
  <c r="AC1576" i="1"/>
  <c r="AE1576" i="1" s="1"/>
  <c r="AF1576" i="1" s="1"/>
  <c r="Y1576" i="1"/>
  <c r="X1576" i="1"/>
  <c r="U1576" i="1"/>
  <c r="S1576" i="1"/>
  <c r="R1576" i="1"/>
  <c r="Q1576" i="1"/>
  <c r="P1576" i="1"/>
  <c r="O1576" i="1"/>
  <c r="N1576" i="1"/>
  <c r="M1576" i="1"/>
  <c r="L1576" i="1"/>
  <c r="K1576" i="1"/>
  <c r="J1576" i="1"/>
  <c r="AJ1575" i="1"/>
  <c r="AI1575" i="1"/>
  <c r="AH1575" i="1" s="1"/>
  <c r="AG1575" i="1"/>
  <c r="AC1575" i="1"/>
  <c r="X1575" i="1"/>
  <c r="Y1575" i="1" s="1"/>
  <c r="U1575" i="1"/>
  <c r="S1575" i="1"/>
  <c r="R1575" i="1"/>
  <c r="Q1575" i="1"/>
  <c r="P1575" i="1"/>
  <c r="O1575" i="1"/>
  <c r="N1575" i="1"/>
  <c r="M1575" i="1"/>
  <c r="L1575" i="1"/>
  <c r="K1575" i="1"/>
  <c r="J1575" i="1"/>
  <c r="AJ1574" i="1"/>
  <c r="AI1574" i="1" s="1"/>
  <c r="AG1574" i="1"/>
  <c r="AH1574" i="1" s="1"/>
  <c r="AC1574" i="1"/>
  <c r="Z1574" i="1"/>
  <c r="AD1574" i="1" s="1"/>
  <c r="Y1574" i="1"/>
  <c r="X1574" i="1"/>
  <c r="U1574" i="1"/>
  <c r="S1574" i="1"/>
  <c r="R1574" i="1"/>
  <c r="Q1574" i="1"/>
  <c r="P1574" i="1"/>
  <c r="O1574" i="1"/>
  <c r="N1574" i="1"/>
  <c r="M1574" i="1"/>
  <c r="L1574" i="1"/>
  <c r="K1574" i="1"/>
  <c r="J1574" i="1"/>
  <c r="AJ1573" i="1"/>
  <c r="AI1573" i="1"/>
  <c r="AH1573" i="1"/>
  <c r="AG1573" i="1"/>
  <c r="AC1573" i="1"/>
  <c r="Y1573" i="1"/>
  <c r="X1573" i="1"/>
  <c r="U1573" i="1"/>
  <c r="S1573" i="1"/>
  <c r="R1573" i="1"/>
  <c r="Q1573" i="1"/>
  <c r="P1573" i="1"/>
  <c r="O1573" i="1"/>
  <c r="N1573" i="1"/>
  <c r="M1573" i="1"/>
  <c r="L1573" i="1"/>
  <c r="K1573" i="1"/>
  <c r="J1573" i="1"/>
  <c r="AJ1572" i="1"/>
  <c r="AI1572" i="1" s="1"/>
  <c r="AG1572" i="1"/>
  <c r="AC1572" i="1"/>
  <c r="AE1572" i="1" s="1"/>
  <c r="AF1572" i="1" s="1"/>
  <c r="Z1572" i="1"/>
  <c r="AD1572" i="1" s="1"/>
  <c r="Y1572" i="1"/>
  <c r="X1572" i="1"/>
  <c r="U1572" i="1"/>
  <c r="S1572" i="1"/>
  <c r="R1572" i="1"/>
  <c r="Q1572" i="1"/>
  <c r="P1572" i="1"/>
  <c r="O1572" i="1"/>
  <c r="N1572" i="1"/>
  <c r="M1572" i="1"/>
  <c r="L1572" i="1"/>
  <c r="K1572" i="1"/>
  <c r="J1572" i="1"/>
  <c r="AJ1571" i="1"/>
  <c r="AI1571" i="1"/>
  <c r="AH1571" i="1" s="1"/>
  <c r="AG1571" i="1"/>
  <c r="AC1571" i="1"/>
  <c r="X1571" i="1"/>
  <c r="Y1571" i="1" s="1"/>
  <c r="U1571" i="1"/>
  <c r="S1571" i="1"/>
  <c r="R1571" i="1"/>
  <c r="Q1571" i="1"/>
  <c r="P1571" i="1"/>
  <c r="O1571" i="1"/>
  <c r="N1571" i="1"/>
  <c r="M1571" i="1"/>
  <c r="L1571" i="1"/>
  <c r="K1571" i="1"/>
  <c r="J1571" i="1"/>
  <c r="AJ1570" i="1"/>
  <c r="AI1570" i="1" s="1"/>
  <c r="AG1570" i="1"/>
  <c r="AH1570" i="1" s="1"/>
  <c r="AC1570" i="1"/>
  <c r="Z1570" i="1"/>
  <c r="AD1570" i="1" s="1"/>
  <c r="Y1570" i="1"/>
  <c r="X1570" i="1"/>
  <c r="U1570" i="1"/>
  <c r="S1570" i="1"/>
  <c r="R1570" i="1"/>
  <c r="Q1570" i="1"/>
  <c r="P1570" i="1"/>
  <c r="O1570" i="1"/>
  <c r="N1570" i="1"/>
  <c r="M1570" i="1"/>
  <c r="L1570" i="1"/>
  <c r="K1570" i="1"/>
  <c r="J1570" i="1"/>
  <c r="AJ1569" i="1"/>
  <c r="AI1569" i="1"/>
  <c r="AH1569" i="1"/>
  <c r="AG1569" i="1"/>
  <c r="AC1569" i="1"/>
  <c r="Y1569" i="1"/>
  <c r="X1569" i="1"/>
  <c r="U1569" i="1"/>
  <c r="S1569" i="1"/>
  <c r="R1569" i="1"/>
  <c r="Q1569" i="1"/>
  <c r="P1569" i="1"/>
  <c r="O1569" i="1"/>
  <c r="N1569" i="1"/>
  <c r="M1569" i="1"/>
  <c r="L1569" i="1"/>
  <c r="K1569" i="1"/>
  <c r="J1569" i="1"/>
  <c r="AJ1568" i="1"/>
  <c r="AI1568" i="1" s="1"/>
  <c r="AG1568" i="1"/>
  <c r="AC1568" i="1"/>
  <c r="AE1568" i="1" s="1"/>
  <c r="AF1568" i="1" s="1"/>
  <c r="Z1568" i="1"/>
  <c r="AD1568" i="1" s="1"/>
  <c r="Y1568" i="1"/>
  <c r="X1568" i="1"/>
  <c r="U1568" i="1"/>
  <c r="S1568" i="1"/>
  <c r="R1568" i="1"/>
  <c r="Q1568" i="1"/>
  <c r="P1568" i="1"/>
  <c r="O1568" i="1"/>
  <c r="N1568" i="1"/>
  <c r="M1568" i="1"/>
  <c r="L1568" i="1"/>
  <c r="K1568" i="1"/>
  <c r="J1568" i="1"/>
  <c r="AJ1567" i="1"/>
  <c r="AI1567" i="1"/>
  <c r="AH1567" i="1" s="1"/>
  <c r="AG1567" i="1"/>
  <c r="AC1567" i="1"/>
  <c r="X1567" i="1"/>
  <c r="Y1567" i="1" s="1"/>
  <c r="W1567" i="1"/>
  <c r="U1567" i="1"/>
  <c r="S1567" i="1"/>
  <c r="R1567" i="1"/>
  <c r="Q1567" i="1"/>
  <c r="P1567" i="1"/>
  <c r="O1567" i="1"/>
  <c r="N1567" i="1"/>
  <c r="M1567" i="1"/>
  <c r="L1567" i="1"/>
  <c r="K1567" i="1"/>
  <c r="J1567" i="1"/>
  <c r="AJ1566" i="1"/>
  <c r="AI1566" i="1" s="1"/>
  <c r="Z1566" i="1" s="1"/>
  <c r="AD1566" i="1" s="1"/>
  <c r="AG1566" i="1"/>
  <c r="AC1566" i="1"/>
  <c r="X1566" i="1"/>
  <c r="Y1566" i="1" s="1"/>
  <c r="W1566" i="1"/>
  <c r="U1566" i="1"/>
  <c r="S1566" i="1"/>
  <c r="R1566" i="1"/>
  <c r="Q1566" i="1"/>
  <c r="P1566" i="1"/>
  <c r="O1566" i="1"/>
  <c r="N1566" i="1"/>
  <c r="M1566" i="1"/>
  <c r="L1566" i="1"/>
  <c r="K1566" i="1"/>
  <c r="J1566" i="1"/>
  <c r="AJ1565" i="1"/>
  <c r="AI1565" i="1" s="1"/>
  <c r="AG1565" i="1"/>
  <c r="AH1565" i="1" s="1"/>
  <c r="AF1565" i="1"/>
  <c r="AC1565" i="1"/>
  <c r="AE1565" i="1" s="1"/>
  <c r="Z1565" i="1"/>
  <c r="AD1565" i="1" s="1"/>
  <c r="Y1565" i="1"/>
  <c r="X1565" i="1"/>
  <c r="W1565" i="1"/>
  <c r="U1565" i="1"/>
  <c r="S1565" i="1"/>
  <c r="R1565" i="1"/>
  <c r="Q1565" i="1"/>
  <c r="P1565" i="1"/>
  <c r="O1565" i="1"/>
  <c r="N1565" i="1"/>
  <c r="M1565" i="1"/>
  <c r="L1565" i="1"/>
  <c r="K1565" i="1"/>
  <c r="J1565" i="1"/>
  <c r="AJ1564" i="1"/>
  <c r="AI1564" i="1" s="1"/>
  <c r="AG1564" i="1"/>
  <c r="AC1564" i="1"/>
  <c r="Y1564" i="1"/>
  <c r="X1564" i="1"/>
  <c r="W1564" i="1"/>
  <c r="U1564" i="1"/>
  <c r="S1564" i="1"/>
  <c r="R1564" i="1"/>
  <c r="Q1564" i="1"/>
  <c r="P1564" i="1"/>
  <c r="O1564" i="1"/>
  <c r="N1564" i="1"/>
  <c r="M1564" i="1"/>
  <c r="L1564" i="1"/>
  <c r="K1564" i="1"/>
  <c r="J1564" i="1"/>
  <c r="AJ1563" i="1"/>
  <c r="AI1563" i="1"/>
  <c r="AH1563" i="1"/>
  <c r="AG1563" i="1"/>
  <c r="AC1563" i="1"/>
  <c r="Y1563" i="1"/>
  <c r="X1563" i="1"/>
  <c r="W1563" i="1"/>
  <c r="U1563" i="1"/>
  <c r="S1563" i="1"/>
  <c r="R1563" i="1"/>
  <c r="Q1563" i="1"/>
  <c r="P1563" i="1"/>
  <c r="O1563" i="1"/>
  <c r="N1563" i="1"/>
  <c r="M1563" i="1"/>
  <c r="L1563" i="1"/>
  <c r="K1563" i="1"/>
  <c r="J1563" i="1"/>
  <c r="AJ1562" i="1"/>
  <c r="AI1562" i="1" s="1"/>
  <c r="AH1562" i="1"/>
  <c r="AG1562" i="1"/>
  <c r="AC1562" i="1"/>
  <c r="X1562" i="1"/>
  <c r="Y1562" i="1" s="1"/>
  <c r="W1562" i="1"/>
  <c r="U1562" i="1"/>
  <c r="S1562" i="1"/>
  <c r="R1562" i="1"/>
  <c r="Q1562" i="1"/>
  <c r="P1562" i="1"/>
  <c r="O1562" i="1"/>
  <c r="N1562" i="1"/>
  <c r="M1562" i="1"/>
  <c r="L1562" i="1"/>
  <c r="K1562" i="1"/>
  <c r="J1562" i="1"/>
  <c r="AJ1561" i="1"/>
  <c r="AI1561" i="1" s="1"/>
  <c r="AG1561" i="1"/>
  <c r="AC1561" i="1"/>
  <c r="AE1561" i="1" s="1"/>
  <c r="AF1561" i="1" s="1"/>
  <c r="Z1561" i="1"/>
  <c r="AD1561" i="1" s="1"/>
  <c r="Y1561" i="1"/>
  <c r="X1561" i="1"/>
  <c r="U1561" i="1"/>
  <c r="S1561" i="1"/>
  <c r="R1561" i="1"/>
  <c r="Q1561" i="1"/>
  <c r="P1561" i="1"/>
  <c r="O1561" i="1"/>
  <c r="N1561" i="1"/>
  <c r="M1561" i="1"/>
  <c r="L1561" i="1"/>
  <c r="K1561" i="1"/>
  <c r="J1561" i="1"/>
  <c r="AJ1560" i="1"/>
  <c r="AI1560" i="1"/>
  <c r="AH1560" i="1" s="1"/>
  <c r="AG1560" i="1"/>
  <c r="AC1560" i="1"/>
  <c r="X1560" i="1"/>
  <c r="Y1560" i="1" s="1"/>
  <c r="U1560" i="1"/>
  <c r="S1560" i="1"/>
  <c r="R1560" i="1"/>
  <c r="Q1560" i="1"/>
  <c r="P1560" i="1"/>
  <c r="O1560" i="1"/>
  <c r="N1560" i="1"/>
  <c r="M1560" i="1"/>
  <c r="L1560" i="1"/>
  <c r="K1560" i="1"/>
  <c r="J1560" i="1"/>
  <c r="AJ1559" i="1"/>
  <c r="AI1559" i="1" s="1"/>
  <c r="AG1559" i="1"/>
  <c r="AH1559" i="1" s="1"/>
  <c r="AC1559" i="1"/>
  <c r="Z1559" i="1"/>
  <c r="AD1559" i="1" s="1"/>
  <c r="Y1559" i="1"/>
  <c r="X1559" i="1"/>
  <c r="W1559" i="1"/>
  <c r="U1559" i="1"/>
  <c r="S1559" i="1"/>
  <c r="R1559" i="1"/>
  <c r="Q1559" i="1"/>
  <c r="P1559" i="1"/>
  <c r="O1559" i="1"/>
  <c r="N1559" i="1"/>
  <c r="M1559" i="1"/>
  <c r="L1559" i="1"/>
  <c r="K1559" i="1"/>
  <c r="J1559" i="1"/>
  <c r="AJ1558" i="1"/>
  <c r="AI1558" i="1"/>
  <c r="AH1558" i="1" s="1"/>
  <c r="AG1558" i="1"/>
  <c r="AC1558" i="1"/>
  <c r="Z1558" i="1"/>
  <c r="AD1558" i="1" s="1"/>
  <c r="AE1558" i="1" s="1"/>
  <c r="AF1558" i="1" s="1"/>
  <c r="Y1558" i="1"/>
  <c r="X1558" i="1"/>
  <c r="W1558" i="1"/>
  <c r="U1558" i="1"/>
  <c r="S1558" i="1"/>
  <c r="R1558" i="1"/>
  <c r="Q1558" i="1"/>
  <c r="P1558" i="1"/>
  <c r="O1558" i="1"/>
  <c r="N1558" i="1"/>
  <c r="M1558" i="1"/>
  <c r="L1558" i="1"/>
  <c r="K1558" i="1"/>
  <c r="J1558" i="1"/>
  <c r="AJ1557" i="1"/>
  <c r="AI1557" i="1"/>
  <c r="AH1557" i="1" s="1"/>
  <c r="AG1557" i="1"/>
  <c r="AC1557" i="1"/>
  <c r="X1557" i="1"/>
  <c r="Y1557" i="1" s="1"/>
  <c r="W1557" i="1"/>
  <c r="U1557" i="1"/>
  <c r="S1557" i="1"/>
  <c r="R1557" i="1"/>
  <c r="Q1557" i="1"/>
  <c r="P1557" i="1"/>
  <c r="O1557" i="1"/>
  <c r="N1557" i="1"/>
  <c r="M1557" i="1"/>
  <c r="L1557" i="1"/>
  <c r="K1557" i="1"/>
  <c r="J1557" i="1"/>
  <c r="AJ1556" i="1"/>
  <c r="AI1556" i="1" s="1"/>
  <c r="Z1556" i="1" s="1"/>
  <c r="AD1556" i="1" s="1"/>
  <c r="AG1556" i="1"/>
  <c r="AC1556" i="1"/>
  <c r="X1556" i="1"/>
  <c r="Y1556" i="1" s="1"/>
  <c r="W1556" i="1"/>
  <c r="U1556" i="1"/>
  <c r="S1556" i="1"/>
  <c r="R1556" i="1"/>
  <c r="Q1556" i="1"/>
  <c r="P1556" i="1"/>
  <c r="O1556" i="1"/>
  <c r="N1556" i="1"/>
  <c r="M1556" i="1"/>
  <c r="L1556" i="1"/>
  <c r="K1556" i="1"/>
  <c r="J1556" i="1"/>
  <c r="AJ1555" i="1"/>
  <c r="AI1555" i="1" s="1"/>
  <c r="AG1555" i="1"/>
  <c r="AH1555" i="1" s="1"/>
  <c r="AF1555" i="1"/>
  <c r="AC1555" i="1"/>
  <c r="AE1555" i="1" s="1"/>
  <c r="Z1555" i="1"/>
  <c r="AD1555" i="1" s="1"/>
  <c r="Y1555" i="1"/>
  <c r="X1555" i="1"/>
  <c r="W1555" i="1"/>
  <c r="U1555" i="1"/>
  <c r="S1555" i="1"/>
  <c r="R1555" i="1"/>
  <c r="Q1555" i="1"/>
  <c r="P1555" i="1"/>
  <c r="O1555" i="1"/>
  <c r="N1555" i="1"/>
  <c r="M1555" i="1"/>
  <c r="L1555" i="1"/>
  <c r="K1555" i="1"/>
  <c r="J1555" i="1"/>
  <c r="AJ1554" i="1"/>
  <c r="AI1554" i="1" s="1"/>
  <c r="AG1554" i="1"/>
  <c r="AC1554" i="1"/>
  <c r="Y1554" i="1"/>
  <c r="X1554" i="1"/>
  <c r="W1554" i="1"/>
  <c r="U1554" i="1"/>
  <c r="S1554" i="1"/>
  <c r="R1554" i="1"/>
  <c r="Q1554" i="1"/>
  <c r="P1554" i="1"/>
  <c r="O1554" i="1"/>
  <c r="N1554" i="1"/>
  <c r="M1554" i="1"/>
  <c r="L1554" i="1"/>
  <c r="K1554" i="1"/>
  <c r="J1554" i="1"/>
  <c r="AJ1553" i="1"/>
  <c r="AI1553" i="1"/>
  <c r="AH1553" i="1"/>
  <c r="AG1553" i="1"/>
  <c r="AC1553" i="1"/>
  <c r="Y1553" i="1"/>
  <c r="X1553" i="1"/>
  <c r="W1553" i="1"/>
  <c r="U1553" i="1"/>
  <c r="S1553" i="1"/>
  <c r="R1553" i="1"/>
  <c r="Q1553" i="1"/>
  <c r="P1553" i="1"/>
  <c r="O1553" i="1"/>
  <c r="N1553" i="1"/>
  <c r="M1553" i="1"/>
  <c r="L1553" i="1"/>
  <c r="K1553" i="1"/>
  <c r="J1553" i="1"/>
  <c r="AJ1552" i="1"/>
  <c r="AI1552" i="1" s="1"/>
  <c r="AH1552" i="1"/>
  <c r="AG1552" i="1"/>
  <c r="AC1552" i="1"/>
  <c r="X1552" i="1"/>
  <c r="Y1552" i="1" s="1"/>
  <c r="W1552" i="1"/>
  <c r="U1552" i="1"/>
  <c r="S1552" i="1"/>
  <c r="R1552" i="1"/>
  <c r="Q1552" i="1"/>
  <c r="P1552" i="1"/>
  <c r="O1552" i="1"/>
  <c r="N1552" i="1"/>
  <c r="M1552" i="1"/>
  <c r="L1552" i="1"/>
  <c r="K1552" i="1"/>
  <c r="J1552" i="1"/>
  <c r="AJ1551" i="1"/>
  <c r="AI1551" i="1" s="1"/>
  <c r="AG1551" i="1"/>
  <c r="AC1551" i="1"/>
  <c r="AE1551" i="1" s="1"/>
  <c r="AF1551" i="1" s="1"/>
  <c r="Z1551" i="1"/>
  <c r="AD1551" i="1" s="1"/>
  <c r="Y1551" i="1"/>
  <c r="X1551" i="1"/>
  <c r="W1551" i="1"/>
  <c r="U1551" i="1"/>
  <c r="S1551" i="1"/>
  <c r="R1551" i="1"/>
  <c r="Q1551" i="1"/>
  <c r="P1551" i="1"/>
  <c r="O1551" i="1"/>
  <c r="N1551" i="1"/>
  <c r="M1551" i="1"/>
  <c r="L1551" i="1"/>
  <c r="K1551" i="1"/>
  <c r="J1551" i="1"/>
  <c r="AJ1550" i="1"/>
  <c r="AI1550" i="1" s="1"/>
  <c r="AG1550" i="1"/>
  <c r="AC1550" i="1"/>
  <c r="Y1550" i="1"/>
  <c r="X1550" i="1"/>
  <c r="W1550" i="1"/>
  <c r="U1550" i="1"/>
  <c r="S1550" i="1"/>
  <c r="R1550" i="1"/>
  <c r="Q1550" i="1"/>
  <c r="P1550" i="1"/>
  <c r="O1550" i="1"/>
  <c r="N1550" i="1"/>
  <c r="M1550" i="1"/>
  <c r="L1550" i="1"/>
  <c r="K1550" i="1"/>
  <c r="J1550" i="1"/>
  <c r="AJ1549" i="1"/>
  <c r="AI1549" i="1"/>
  <c r="AH1549" i="1"/>
  <c r="AG1549" i="1"/>
  <c r="AC1549" i="1"/>
  <c r="Y1549" i="1"/>
  <c r="X1549" i="1"/>
  <c r="W1549" i="1"/>
  <c r="U1549" i="1"/>
  <c r="S1549" i="1"/>
  <c r="R1549" i="1"/>
  <c r="Q1549" i="1"/>
  <c r="P1549" i="1"/>
  <c r="O1549" i="1"/>
  <c r="N1549" i="1"/>
  <c r="M1549" i="1"/>
  <c r="L1549" i="1"/>
  <c r="K1549" i="1"/>
  <c r="J1549" i="1"/>
  <c r="AJ1548" i="1"/>
  <c r="AI1548" i="1" s="1"/>
  <c r="AG1548" i="1"/>
  <c r="AH1548" i="1" s="1"/>
  <c r="AC1548" i="1"/>
  <c r="X1548" i="1"/>
  <c r="Y1548" i="1" s="1"/>
  <c r="W1548" i="1"/>
  <c r="U1548" i="1"/>
  <c r="S1548" i="1"/>
  <c r="R1548" i="1"/>
  <c r="Q1548" i="1"/>
  <c r="P1548" i="1"/>
  <c r="O1548" i="1"/>
  <c r="N1548" i="1"/>
  <c r="M1548" i="1"/>
  <c r="L1548" i="1"/>
  <c r="K1548" i="1"/>
  <c r="J1548" i="1"/>
  <c r="AJ1547" i="1"/>
  <c r="AI1547" i="1" s="1"/>
  <c r="AG1547" i="1"/>
  <c r="AC1547" i="1"/>
  <c r="Z1547" i="1"/>
  <c r="AD1547" i="1" s="1"/>
  <c r="Y1547" i="1"/>
  <c r="X1547" i="1"/>
  <c r="W1547" i="1"/>
  <c r="U1547" i="1"/>
  <c r="S1547" i="1"/>
  <c r="R1547" i="1"/>
  <c r="Q1547" i="1"/>
  <c r="P1547" i="1"/>
  <c r="O1547" i="1"/>
  <c r="N1547" i="1"/>
  <c r="M1547" i="1"/>
  <c r="L1547" i="1"/>
  <c r="K1547" i="1"/>
  <c r="J1547" i="1"/>
  <c r="AJ1546" i="1"/>
  <c r="AI1546" i="1"/>
  <c r="AH1546" i="1" s="1"/>
  <c r="AG1546" i="1"/>
  <c r="AC1546" i="1"/>
  <c r="Y1546" i="1"/>
  <c r="X1546" i="1"/>
  <c r="W1546" i="1"/>
  <c r="U1546" i="1"/>
  <c r="S1546" i="1"/>
  <c r="R1546" i="1"/>
  <c r="Q1546" i="1"/>
  <c r="P1546" i="1"/>
  <c r="O1546" i="1"/>
  <c r="N1546" i="1"/>
  <c r="M1546" i="1"/>
  <c r="L1546" i="1"/>
  <c r="K1546" i="1"/>
  <c r="J1546" i="1"/>
  <c r="AJ1545" i="1"/>
  <c r="AI1545" i="1"/>
  <c r="AG1545" i="1"/>
  <c r="AC1545" i="1"/>
  <c r="X1545" i="1"/>
  <c r="Y1545" i="1" s="1"/>
  <c r="U1545" i="1"/>
  <c r="S1545" i="1"/>
  <c r="R1545" i="1"/>
  <c r="Q1545" i="1"/>
  <c r="P1545" i="1"/>
  <c r="O1545" i="1"/>
  <c r="N1545" i="1"/>
  <c r="M1545" i="1"/>
  <c r="L1545" i="1"/>
  <c r="K1545" i="1"/>
  <c r="J1545" i="1"/>
  <c r="AJ1544" i="1"/>
  <c r="AI1544" i="1" s="1"/>
  <c r="AG1544" i="1"/>
  <c r="AC1544" i="1"/>
  <c r="Z1544" i="1"/>
  <c r="AD1544" i="1" s="1"/>
  <c r="Y1544" i="1"/>
  <c r="X1544" i="1"/>
  <c r="U1544" i="1"/>
  <c r="S1544" i="1"/>
  <c r="R1544" i="1"/>
  <c r="Q1544" i="1"/>
  <c r="P1544" i="1"/>
  <c r="O1544" i="1"/>
  <c r="N1544" i="1"/>
  <c r="M1544" i="1"/>
  <c r="L1544" i="1"/>
  <c r="K1544" i="1"/>
  <c r="J1544" i="1"/>
  <c r="AJ1543" i="1"/>
  <c r="AI1543" i="1"/>
  <c r="AH1543" i="1"/>
  <c r="AG1543" i="1"/>
  <c r="AC1543" i="1"/>
  <c r="Y1543" i="1"/>
  <c r="X1543" i="1"/>
  <c r="U1543" i="1"/>
  <c r="S1543" i="1"/>
  <c r="R1543" i="1"/>
  <c r="Q1543" i="1"/>
  <c r="P1543" i="1"/>
  <c r="O1543" i="1"/>
  <c r="N1543" i="1"/>
  <c r="M1543" i="1"/>
  <c r="L1543" i="1"/>
  <c r="K1543" i="1"/>
  <c r="J1543" i="1"/>
  <c r="AJ1542" i="1"/>
  <c r="AI1542" i="1" s="1"/>
  <c r="AG1542" i="1"/>
  <c r="AH1542" i="1" s="1"/>
  <c r="AF1542" i="1"/>
  <c r="AC1542" i="1"/>
  <c r="AE1542" i="1" s="1"/>
  <c r="Z1542" i="1"/>
  <c r="AD1542" i="1" s="1"/>
  <c r="Y1542" i="1"/>
  <c r="X1542" i="1"/>
  <c r="U1542" i="1"/>
  <c r="S1542" i="1"/>
  <c r="R1542" i="1"/>
  <c r="Q1542" i="1"/>
  <c r="P1542" i="1"/>
  <c r="O1542" i="1"/>
  <c r="N1542" i="1"/>
  <c r="M1542" i="1"/>
  <c r="L1542" i="1"/>
  <c r="K1542" i="1"/>
  <c r="J1542" i="1"/>
  <c r="AJ1541" i="1"/>
  <c r="AI1541" i="1"/>
  <c r="AG1541" i="1"/>
  <c r="AC1541" i="1"/>
  <c r="X1541" i="1"/>
  <c r="Y1541" i="1" s="1"/>
  <c r="W1541" i="1"/>
  <c r="U1541" i="1"/>
  <c r="S1541" i="1"/>
  <c r="R1541" i="1"/>
  <c r="Q1541" i="1"/>
  <c r="P1541" i="1"/>
  <c r="O1541" i="1"/>
  <c r="N1541" i="1"/>
  <c r="M1541" i="1"/>
  <c r="L1541" i="1"/>
  <c r="K1541" i="1"/>
  <c r="J1541" i="1"/>
  <c r="AJ1540" i="1"/>
  <c r="AI1540" i="1" s="1"/>
  <c r="Z1540" i="1" s="1"/>
  <c r="AG1540" i="1"/>
  <c r="AH1540" i="1" s="1"/>
  <c r="AD1540" i="1"/>
  <c r="AC1540" i="1"/>
  <c r="X1540" i="1"/>
  <c r="Y1540" i="1" s="1"/>
  <c r="W1540" i="1"/>
  <c r="U1540" i="1"/>
  <c r="S1540" i="1"/>
  <c r="R1540" i="1"/>
  <c r="Q1540" i="1"/>
  <c r="P1540" i="1"/>
  <c r="O1540" i="1"/>
  <c r="N1540" i="1"/>
  <c r="M1540" i="1"/>
  <c r="L1540" i="1"/>
  <c r="K1540" i="1"/>
  <c r="J1540" i="1"/>
  <c r="AJ1539" i="1"/>
  <c r="AI1539" i="1" s="1"/>
  <c r="AG1539" i="1"/>
  <c r="AH1539" i="1" s="1"/>
  <c r="AC1539" i="1"/>
  <c r="Z1539" i="1"/>
  <c r="AD1539" i="1" s="1"/>
  <c r="Y1539" i="1"/>
  <c r="X1539" i="1"/>
  <c r="W1539" i="1"/>
  <c r="U1539" i="1"/>
  <c r="S1539" i="1"/>
  <c r="R1539" i="1"/>
  <c r="Q1539" i="1"/>
  <c r="P1539" i="1"/>
  <c r="O1539" i="1"/>
  <c r="N1539" i="1"/>
  <c r="M1539" i="1"/>
  <c r="L1539" i="1"/>
  <c r="K1539" i="1"/>
  <c r="J1539" i="1"/>
  <c r="AJ1538" i="1"/>
  <c r="AI1538" i="1"/>
  <c r="AH1538" i="1" s="1"/>
  <c r="AG1538" i="1"/>
  <c r="AC1538" i="1"/>
  <c r="Z1538" i="1"/>
  <c r="AD1538" i="1" s="1"/>
  <c r="AE1538" i="1" s="1"/>
  <c r="AF1538" i="1" s="1"/>
  <c r="Y1538" i="1"/>
  <c r="X1538" i="1"/>
  <c r="W1538" i="1"/>
  <c r="U1538" i="1"/>
  <c r="S1538" i="1"/>
  <c r="R1538" i="1"/>
  <c r="Q1538" i="1"/>
  <c r="P1538" i="1"/>
  <c r="O1538" i="1"/>
  <c r="N1538" i="1"/>
  <c r="M1538" i="1"/>
  <c r="L1538" i="1"/>
  <c r="K1538" i="1"/>
  <c r="J1538" i="1"/>
  <c r="AJ1537" i="1"/>
  <c r="AI1537" i="1"/>
  <c r="AH1537" i="1" s="1"/>
  <c r="AG1537" i="1"/>
  <c r="AC1537" i="1"/>
  <c r="X1537" i="1"/>
  <c r="Y1537" i="1" s="1"/>
  <c r="W1537" i="1"/>
  <c r="U1537" i="1"/>
  <c r="S1537" i="1"/>
  <c r="R1537" i="1"/>
  <c r="Q1537" i="1"/>
  <c r="P1537" i="1"/>
  <c r="O1537" i="1"/>
  <c r="N1537" i="1"/>
  <c r="M1537" i="1"/>
  <c r="L1537" i="1"/>
  <c r="K1537" i="1"/>
  <c r="J1537" i="1"/>
  <c r="AJ1536" i="1"/>
  <c r="AI1536" i="1" s="1"/>
  <c r="Z1536" i="1" s="1"/>
  <c r="AD1536" i="1" s="1"/>
  <c r="AG1536" i="1"/>
  <c r="AC1536" i="1"/>
  <c r="X1536" i="1"/>
  <c r="Y1536" i="1" s="1"/>
  <c r="W1536" i="1"/>
  <c r="U1536" i="1"/>
  <c r="S1536" i="1"/>
  <c r="R1536" i="1"/>
  <c r="Q1536" i="1"/>
  <c r="P1536" i="1"/>
  <c r="O1536" i="1"/>
  <c r="N1536" i="1"/>
  <c r="M1536" i="1"/>
  <c r="L1536" i="1"/>
  <c r="K1536" i="1"/>
  <c r="J1536" i="1"/>
  <c r="AJ1535" i="1"/>
  <c r="AI1535" i="1" s="1"/>
  <c r="AG1535" i="1"/>
  <c r="AH1535" i="1" s="1"/>
  <c r="AF1535" i="1"/>
  <c r="AC1535" i="1"/>
  <c r="AE1535" i="1" s="1"/>
  <c r="Z1535" i="1"/>
  <c r="AD1535" i="1" s="1"/>
  <c r="Y1535" i="1"/>
  <c r="X1535" i="1"/>
  <c r="W1535" i="1"/>
  <c r="U1535" i="1"/>
  <c r="S1535" i="1"/>
  <c r="R1535" i="1"/>
  <c r="Q1535" i="1"/>
  <c r="P1535" i="1"/>
  <c r="O1535" i="1"/>
  <c r="N1535" i="1"/>
  <c r="M1535" i="1"/>
  <c r="L1535" i="1"/>
  <c r="K1535" i="1"/>
  <c r="J1535" i="1"/>
  <c r="AJ1534" i="1"/>
  <c r="AI1534" i="1" s="1"/>
  <c r="AG1534" i="1"/>
  <c r="AC1534" i="1"/>
  <c r="Y1534" i="1"/>
  <c r="X1534" i="1"/>
  <c r="W1534" i="1"/>
  <c r="U1534" i="1"/>
  <c r="S1534" i="1"/>
  <c r="R1534" i="1"/>
  <c r="Q1534" i="1"/>
  <c r="P1534" i="1"/>
  <c r="O1534" i="1"/>
  <c r="N1534" i="1"/>
  <c r="M1534" i="1"/>
  <c r="L1534" i="1"/>
  <c r="K1534" i="1"/>
  <c r="J1534" i="1"/>
  <c r="AJ1533" i="1"/>
  <c r="AI1533" i="1"/>
  <c r="AH1533" i="1"/>
  <c r="AG1533" i="1"/>
  <c r="AC1533" i="1"/>
  <c r="Y1533" i="1"/>
  <c r="X1533" i="1"/>
  <c r="W1533" i="1"/>
  <c r="U1533" i="1"/>
  <c r="S1533" i="1"/>
  <c r="R1533" i="1"/>
  <c r="Q1533" i="1"/>
  <c r="P1533" i="1"/>
  <c r="O1533" i="1"/>
  <c r="N1533" i="1"/>
  <c r="M1533" i="1"/>
  <c r="L1533" i="1"/>
  <c r="K1533" i="1"/>
  <c r="J1533" i="1"/>
  <c r="AJ1532" i="1"/>
  <c r="AI1532" i="1" s="1"/>
  <c r="AH1532" i="1"/>
  <c r="AG1532" i="1"/>
  <c r="AC1532" i="1"/>
  <c r="X1532" i="1"/>
  <c r="Y1532" i="1" s="1"/>
  <c r="W1532" i="1"/>
  <c r="U1532" i="1"/>
  <c r="S1532" i="1"/>
  <c r="R1532" i="1"/>
  <c r="Q1532" i="1"/>
  <c r="P1532" i="1"/>
  <c r="O1532" i="1"/>
  <c r="N1532" i="1"/>
  <c r="M1532" i="1"/>
  <c r="L1532" i="1"/>
  <c r="K1532" i="1"/>
  <c r="J1532" i="1"/>
  <c r="AJ1531" i="1"/>
  <c r="AI1531" i="1" s="1"/>
  <c r="AG1531" i="1"/>
  <c r="AC1531" i="1"/>
  <c r="AE1531" i="1" s="1"/>
  <c r="AF1531" i="1" s="1"/>
  <c r="Z1531" i="1"/>
  <c r="AD1531" i="1" s="1"/>
  <c r="Y1531" i="1"/>
  <c r="X1531" i="1"/>
  <c r="W1531" i="1"/>
  <c r="U1531" i="1"/>
  <c r="S1531" i="1"/>
  <c r="R1531" i="1"/>
  <c r="Q1531" i="1"/>
  <c r="P1531" i="1"/>
  <c r="O1531" i="1"/>
  <c r="N1531" i="1"/>
  <c r="M1531" i="1"/>
  <c r="L1531" i="1"/>
  <c r="K1531" i="1"/>
  <c r="J1531" i="1"/>
  <c r="AJ1530" i="1"/>
  <c r="AI1530" i="1" s="1"/>
  <c r="AG1530" i="1"/>
  <c r="AC1530" i="1"/>
  <c r="Y1530" i="1"/>
  <c r="X1530" i="1"/>
  <c r="W1530" i="1"/>
  <c r="U1530" i="1"/>
  <c r="S1530" i="1"/>
  <c r="R1530" i="1"/>
  <c r="Q1530" i="1"/>
  <c r="P1530" i="1"/>
  <c r="O1530" i="1"/>
  <c r="N1530" i="1"/>
  <c r="M1530" i="1"/>
  <c r="L1530" i="1"/>
  <c r="K1530" i="1"/>
  <c r="J1530" i="1"/>
  <c r="AJ1529" i="1"/>
  <c r="AI1529" i="1"/>
  <c r="AH1529" i="1"/>
  <c r="AG1529" i="1"/>
  <c r="AC1529" i="1"/>
  <c r="Y1529" i="1"/>
  <c r="X1529" i="1"/>
  <c r="W1529" i="1"/>
  <c r="U1529" i="1"/>
  <c r="S1529" i="1"/>
  <c r="R1529" i="1"/>
  <c r="Q1529" i="1"/>
  <c r="P1529" i="1"/>
  <c r="O1529" i="1"/>
  <c r="N1529" i="1"/>
  <c r="M1529" i="1"/>
  <c r="L1529" i="1"/>
  <c r="K1529" i="1"/>
  <c r="J1529" i="1"/>
  <c r="AJ1528" i="1"/>
  <c r="AI1528" i="1" s="1"/>
  <c r="AG1528" i="1"/>
  <c r="AH1528" i="1" s="1"/>
  <c r="AC1528" i="1"/>
  <c r="X1528" i="1"/>
  <c r="Y1528" i="1" s="1"/>
  <c r="W1528" i="1"/>
  <c r="U1528" i="1"/>
  <c r="S1528" i="1"/>
  <c r="R1528" i="1"/>
  <c r="Q1528" i="1"/>
  <c r="P1528" i="1"/>
  <c r="O1528" i="1"/>
  <c r="N1528" i="1"/>
  <c r="M1528" i="1"/>
  <c r="L1528" i="1"/>
  <c r="K1528" i="1"/>
  <c r="J1528" i="1"/>
  <c r="AJ1527" i="1"/>
  <c r="AI1527" i="1" s="1"/>
  <c r="AG1527" i="1"/>
  <c r="AC1527" i="1"/>
  <c r="Z1527" i="1"/>
  <c r="AD1527" i="1" s="1"/>
  <c r="Y1527" i="1"/>
  <c r="X1527" i="1"/>
  <c r="W1527" i="1"/>
  <c r="U1527" i="1"/>
  <c r="S1527" i="1"/>
  <c r="R1527" i="1"/>
  <c r="Q1527" i="1"/>
  <c r="P1527" i="1"/>
  <c r="O1527" i="1"/>
  <c r="N1527" i="1"/>
  <c r="M1527" i="1"/>
  <c r="L1527" i="1"/>
  <c r="K1527" i="1"/>
  <c r="J1527" i="1"/>
  <c r="AJ1526" i="1"/>
  <c r="AI1526" i="1"/>
  <c r="AH1526" i="1" s="1"/>
  <c r="AG1526" i="1"/>
  <c r="AC1526" i="1"/>
  <c r="Y1526" i="1"/>
  <c r="X1526" i="1"/>
  <c r="U1526" i="1"/>
  <c r="S1526" i="1"/>
  <c r="R1526" i="1"/>
  <c r="Q1526" i="1"/>
  <c r="P1526" i="1"/>
  <c r="O1526" i="1"/>
  <c r="N1526" i="1"/>
  <c r="M1526" i="1"/>
  <c r="L1526" i="1"/>
  <c r="K1526" i="1"/>
  <c r="J1526" i="1"/>
  <c r="AJ1525" i="1"/>
  <c r="AI1525" i="1" s="1"/>
  <c r="AH1525" i="1"/>
  <c r="AG1525" i="1"/>
  <c r="AC1525" i="1"/>
  <c r="X1525" i="1"/>
  <c r="Y1525" i="1" s="1"/>
  <c r="U1525" i="1"/>
  <c r="S1525" i="1"/>
  <c r="R1525" i="1"/>
  <c r="Q1525" i="1"/>
  <c r="P1525" i="1"/>
  <c r="O1525" i="1"/>
  <c r="N1525" i="1"/>
  <c r="M1525" i="1"/>
  <c r="L1525" i="1"/>
  <c r="K1525" i="1"/>
  <c r="J1525" i="1"/>
  <c r="AJ1524" i="1"/>
  <c r="AI1524" i="1" s="1"/>
  <c r="AG1524" i="1"/>
  <c r="AC1524" i="1"/>
  <c r="Y1524" i="1"/>
  <c r="X1524" i="1"/>
  <c r="U1524" i="1"/>
  <c r="S1524" i="1"/>
  <c r="R1524" i="1"/>
  <c r="Q1524" i="1"/>
  <c r="P1524" i="1"/>
  <c r="O1524" i="1"/>
  <c r="N1524" i="1"/>
  <c r="M1524" i="1"/>
  <c r="L1524" i="1"/>
  <c r="K1524" i="1"/>
  <c r="J1524" i="1"/>
  <c r="AJ1523" i="1"/>
  <c r="AI1523" i="1" s="1"/>
  <c r="Z1523" i="1" s="1"/>
  <c r="AD1523" i="1" s="1"/>
  <c r="AG1523" i="1"/>
  <c r="AC1523" i="1"/>
  <c r="X1523" i="1"/>
  <c r="Y1523" i="1" s="1"/>
  <c r="V1523" i="1"/>
  <c r="U1523" i="1"/>
  <c r="S1523" i="1"/>
  <c r="R1523" i="1"/>
  <c r="Q1523" i="1"/>
  <c r="P1523" i="1"/>
  <c r="O1523" i="1"/>
  <c r="N1523" i="1"/>
  <c r="M1523" i="1"/>
  <c r="L1523" i="1"/>
  <c r="K1523" i="1"/>
  <c r="J1523" i="1"/>
  <c r="AJ1522" i="1"/>
  <c r="AI1522" i="1" s="1"/>
  <c r="AG1522" i="1"/>
  <c r="AH1522" i="1" s="1"/>
  <c r="AF1522" i="1"/>
  <c r="AC1522" i="1"/>
  <c r="AE1522" i="1" s="1"/>
  <c r="Z1522" i="1"/>
  <c r="AD1522" i="1" s="1"/>
  <c r="Y1522" i="1"/>
  <c r="X1522" i="1"/>
  <c r="U1522" i="1"/>
  <c r="S1522" i="1"/>
  <c r="R1522" i="1"/>
  <c r="Q1522" i="1"/>
  <c r="P1522" i="1"/>
  <c r="O1522" i="1"/>
  <c r="N1522" i="1"/>
  <c r="M1522" i="1"/>
  <c r="L1522" i="1"/>
  <c r="K1522" i="1"/>
  <c r="J1522" i="1"/>
  <c r="AJ1521" i="1"/>
  <c r="AI1521" i="1"/>
  <c r="AG1521" i="1"/>
  <c r="AC1521" i="1"/>
  <c r="X1521" i="1"/>
  <c r="Y1521" i="1" s="1"/>
  <c r="U1521" i="1"/>
  <c r="S1521" i="1"/>
  <c r="R1521" i="1"/>
  <c r="Q1521" i="1"/>
  <c r="P1521" i="1"/>
  <c r="O1521" i="1"/>
  <c r="N1521" i="1"/>
  <c r="M1521" i="1"/>
  <c r="L1521" i="1"/>
  <c r="K1521" i="1"/>
  <c r="J1521" i="1"/>
  <c r="AJ1520" i="1"/>
  <c r="AI1520" i="1" s="1"/>
  <c r="AG1520" i="1"/>
  <c r="AC1520" i="1"/>
  <c r="Z1520" i="1"/>
  <c r="AD1520" i="1" s="1"/>
  <c r="Y1520" i="1"/>
  <c r="X1520" i="1"/>
  <c r="U1520" i="1"/>
  <c r="S1520" i="1"/>
  <c r="R1520" i="1"/>
  <c r="Q1520" i="1"/>
  <c r="P1520" i="1"/>
  <c r="O1520" i="1"/>
  <c r="N1520" i="1"/>
  <c r="M1520" i="1"/>
  <c r="L1520" i="1"/>
  <c r="K1520" i="1"/>
  <c r="J1520" i="1"/>
  <c r="AJ1519" i="1"/>
  <c r="AI1519" i="1"/>
  <c r="AH1519" i="1"/>
  <c r="AG1519" i="1"/>
  <c r="AC1519" i="1"/>
  <c r="Y1519" i="1"/>
  <c r="X1519" i="1"/>
  <c r="U1519" i="1"/>
  <c r="S1519" i="1"/>
  <c r="R1519" i="1"/>
  <c r="Q1519" i="1"/>
  <c r="P1519" i="1"/>
  <c r="O1519" i="1"/>
  <c r="N1519" i="1"/>
  <c r="M1519" i="1"/>
  <c r="L1519" i="1"/>
  <c r="K1519" i="1"/>
  <c r="J1519" i="1"/>
  <c r="AJ1518" i="1"/>
  <c r="AI1518" i="1" s="1"/>
  <c r="AG1518" i="1"/>
  <c r="AH1518" i="1" s="1"/>
  <c r="AF1518" i="1"/>
  <c r="AC1518" i="1"/>
  <c r="AE1518" i="1" s="1"/>
  <c r="Z1518" i="1"/>
  <c r="AD1518" i="1" s="1"/>
  <c r="Y1518" i="1"/>
  <c r="X1518" i="1"/>
  <c r="W1518" i="1"/>
  <c r="U1518" i="1"/>
  <c r="S1518" i="1"/>
  <c r="R1518" i="1"/>
  <c r="Q1518" i="1"/>
  <c r="P1518" i="1"/>
  <c r="O1518" i="1"/>
  <c r="N1518" i="1"/>
  <c r="M1518" i="1"/>
  <c r="L1518" i="1"/>
  <c r="K1518" i="1"/>
  <c r="J1518" i="1"/>
  <c r="AJ1517" i="1"/>
  <c r="AI1517" i="1" s="1"/>
  <c r="AG1517" i="1"/>
  <c r="AC1517" i="1"/>
  <c r="Y1517" i="1"/>
  <c r="X1517" i="1"/>
  <c r="W1517" i="1"/>
  <c r="U1517" i="1"/>
  <c r="S1517" i="1"/>
  <c r="R1517" i="1"/>
  <c r="Q1517" i="1"/>
  <c r="P1517" i="1"/>
  <c r="O1517" i="1"/>
  <c r="N1517" i="1"/>
  <c r="M1517" i="1"/>
  <c r="L1517" i="1"/>
  <c r="K1517" i="1"/>
  <c r="J1517" i="1"/>
  <c r="AJ1516" i="1"/>
  <c r="AI1516" i="1"/>
  <c r="AH1516" i="1"/>
  <c r="AG1516" i="1"/>
  <c r="AC1516" i="1"/>
  <c r="Y1516" i="1"/>
  <c r="X1516" i="1"/>
  <c r="W1516" i="1"/>
  <c r="U1516" i="1"/>
  <c r="S1516" i="1"/>
  <c r="R1516" i="1"/>
  <c r="Q1516" i="1"/>
  <c r="P1516" i="1"/>
  <c r="O1516" i="1"/>
  <c r="N1516" i="1"/>
  <c r="M1516" i="1"/>
  <c r="L1516" i="1"/>
  <c r="K1516" i="1"/>
  <c r="J1516" i="1"/>
  <c r="AJ1515" i="1"/>
  <c r="AI1515" i="1" s="1"/>
  <c r="AH1515" i="1"/>
  <c r="AG1515" i="1"/>
  <c r="AC1515" i="1"/>
  <c r="X1515" i="1"/>
  <c r="Y1515" i="1" s="1"/>
  <c r="W1515" i="1"/>
  <c r="U1515" i="1"/>
  <c r="S1515" i="1"/>
  <c r="R1515" i="1"/>
  <c r="Q1515" i="1"/>
  <c r="P1515" i="1"/>
  <c r="O1515" i="1"/>
  <c r="N1515" i="1"/>
  <c r="M1515" i="1"/>
  <c r="L1515" i="1"/>
  <c r="K1515" i="1"/>
  <c r="J1515" i="1"/>
  <c r="AJ1514" i="1"/>
  <c r="AI1514" i="1" s="1"/>
  <c r="AG1514" i="1"/>
  <c r="AC1514" i="1"/>
  <c r="AE1514" i="1" s="1"/>
  <c r="AF1514" i="1" s="1"/>
  <c r="Z1514" i="1"/>
  <c r="AD1514" i="1" s="1"/>
  <c r="Y1514" i="1"/>
  <c r="X1514" i="1"/>
  <c r="W1514" i="1"/>
  <c r="U1514" i="1"/>
  <c r="S1514" i="1"/>
  <c r="R1514" i="1"/>
  <c r="Q1514" i="1"/>
  <c r="P1514" i="1"/>
  <c r="O1514" i="1"/>
  <c r="N1514" i="1"/>
  <c r="M1514" i="1"/>
  <c r="L1514" i="1"/>
  <c r="K1514" i="1"/>
  <c r="J1514" i="1"/>
  <c r="AJ1513" i="1"/>
  <c r="AI1513" i="1" s="1"/>
  <c r="AG1513" i="1"/>
  <c r="AC1513" i="1"/>
  <c r="Y1513" i="1"/>
  <c r="X1513" i="1"/>
  <c r="V1513" i="1"/>
  <c r="U1513" i="1"/>
  <c r="S1513" i="1"/>
  <c r="R1513" i="1"/>
  <c r="Q1513" i="1"/>
  <c r="P1513" i="1"/>
  <c r="O1513" i="1"/>
  <c r="N1513" i="1"/>
  <c r="M1513" i="1"/>
  <c r="L1513" i="1"/>
  <c r="K1513" i="1"/>
  <c r="J1513" i="1"/>
  <c r="AJ1512" i="1"/>
  <c r="AI1512" i="1"/>
  <c r="AH1512" i="1"/>
  <c r="AG1512" i="1"/>
  <c r="AC1512" i="1"/>
  <c r="Y1512" i="1"/>
  <c r="X1512" i="1"/>
  <c r="U1512" i="1"/>
  <c r="S1512" i="1"/>
  <c r="R1512" i="1"/>
  <c r="Q1512" i="1"/>
  <c r="P1512" i="1"/>
  <c r="O1512" i="1"/>
  <c r="N1512" i="1"/>
  <c r="M1512" i="1"/>
  <c r="L1512" i="1"/>
  <c r="K1512" i="1"/>
  <c r="J1512" i="1"/>
  <c r="AJ1511" i="1"/>
  <c r="AI1511" i="1" s="1"/>
  <c r="AG1511" i="1"/>
  <c r="AC1511" i="1"/>
  <c r="AE1511" i="1" s="1"/>
  <c r="AF1511" i="1" s="1"/>
  <c r="Z1511" i="1"/>
  <c r="AD1511" i="1" s="1"/>
  <c r="Y1511" i="1"/>
  <c r="X1511" i="1"/>
  <c r="U1511" i="1"/>
  <c r="S1511" i="1"/>
  <c r="R1511" i="1"/>
  <c r="Q1511" i="1"/>
  <c r="P1511" i="1"/>
  <c r="O1511" i="1"/>
  <c r="N1511" i="1"/>
  <c r="M1511" i="1"/>
  <c r="L1511" i="1"/>
  <c r="K1511" i="1"/>
  <c r="J1511" i="1"/>
  <c r="AJ1510" i="1"/>
  <c r="AI1510" i="1"/>
  <c r="AH1510" i="1" s="1"/>
  <c r="AG1510" i="1"/>
  <c r="AC1510" i="1"/>
  <c r="X1510" i="1"/>
  <c r="Y1510" i="1" s="1"/>
  <c r="U1510" i="1"/>
  <c r="S1510" i="1"/>
  <c r="R1510" i="1"/>
  <c r="Q1510" i="1"/>
  <c r="P1510" i="1"/>
  <c r="O1510" i="1"/>
  <c r="N1510" i="1"/>
  <c r="M1510" i="1"/>
  <c r="L1510" i="1"/>
  <c r="K1510" i="1"/>
  <c r="J1510" i="1"/>
  <c r="AJ1509" i="1"/>
  <c r="AI1509" i="1" s="1"/>
  <c r="AG1509" i="1"/>
  <c r="AH1509" i="1" s="1"/>
  <c r="AC1509" i="1"/>
  <c r="Z1509" i="1"/>
  <c r="AD1509" i="1" s="1"/>
  <c r="Y1509" i="1"/>
  <c r="X1509" i="1"/>
  <c r="W1509" i="1"/>
  <c r="U1509" i="1"/>
  <c r="S1509" i="1"/>
  <c r="R1509" i="1"/>
  <c r="Q1509" i="1"/>
  <c r="P1509" i="1"/>
  <c r="O1509" i="1"/>
  <c r="N1509" i="1"/>
  <c r="M1509" i="1"/>
  <c r="L1509" i="1"/>
  <c r="K1509" i="1"/>
  <c r="J1509" i="1"/>
  <c r="AJ1508" i="1"/>
  <c r="AI1508" i="1"/>
  <c r="AH1508" i="1" s="1"/>
  <c r="AG1508" i="1"/>
  <c r="AC1508" i="1"/>
  <c r="Z1508" i="1"/>
  <c r="AD1508" i="1" s="1"/>
  <c r="AE1508" i="1" s="1"/>
  <c r="AF1508" i="1" s="1"/>
  <c r="Y1508" i="1"/>
  <c r="X1508" i="1"/>
  <c r="W1508" i="1"/>
  <c r="U1508" i="1"/>
  <c r="S1508" i="1"/>
  <c r="R1508" i="1"/>
  <c r="Q1508" i="1"/>
  <c r="P1508" i="1"/>
  <c r="O1508" i="1"/>
  <c r="N1508" i="1"/>
  <c r="M1508" i="1"/>
  <c r="L1508" i="1"/>
  <c r="K1508" i="1"/>
  <c r="J1508" i="1"/>
  <c r="AJ1507" i="1"/>
  <c r="AI1507" i="1"/>
  <c r="AH1507" i="1" s="1"/>
  <c r="AG1507" i="1"/>
  <c r="AC1507" i="1"/>
  <c r="X1507" i="1"/>
  <c r="Y1507" i="1" s="1"/>
  <c r="W1507" i="1"/>
  <c r="U1507" i="1"/>
  <c r="S1507" i="1"/>
  <c r="R1507" i="1"/>
  <c r="Q1507" i="1"/>
  <c r="P1507" i="1"/>
  <c r="O1507" i="1"/>
  <c r="N1507" i="1"/>
  <c r="M1507" i="1"/>
  <c r="L1507" i="1"/>
  <c r="K1507" i="1"/>
  <c r="J1507" i="1"/>
  <c r="AJ1506" i="1"/>
  <c r="AI1506" i="1" s="1"/>
  <c r="Z1506" i="1" s="1"/>
  <c r="AD1506" i="1" s="1"/>
  <c r="AG1506" i="1"/>
  <c r="AC1506" i="1"/>
  <c r="X1506" i="1"/>
  <c r="Y1506" i="1" s="1"/>
  <c r="W1506" i="1"/>
  <c r="U1506" i="1"/>
  <c r="S1506" i="1"/>
  <c r="R1506" i="1"/>
  <c r="Q1506" i="1"/>
  <c r="P1506" i="1"/>
  <c r="O1506" i="1"/>
  <c r="N1506" i="1"/>
  <c r="M1506" i="1"/>
  <c r="L1506" i="1"/>
  <c r="K1506" i="1"/>
  <c r="J1506" i="1"/>
  <c r="AJ1505" i="1"/>
  <c r="AI1505" i="1" s="1"/>
  <c r="AG1505" i="1"/>
  <c r="AH1505" i="1" s="1"/>
  <c r="AF1505" i="1"/>
  <c r="AC1505" i="1"/>
  <c r="AE1505" i="1" s="1"/>
  <c r="Z1505" i="1"/>
  <c r="AD1505" i="1" s="1"/>
  <c r="Y1505" i="1"/>
  <c r="X1505" i="1"/>
  <c r="W1505" i="1"/>
  <c r="U1505" i="1"/>
  <c r="S1505" i="1"/>
  <c r="R1505" i="1"/>
  <c r="Q1505" i="1"/>
  <c r="P1505" i="1"/>
  <c r="O1505" i="1"/>
  <c r="N1505" i="1"/>
  <c r="M1505" i="1"/>
  <c r="L1505" i="1"/>
  <c r="K1505" i="1"/>
  <c r="J1505" i="1"/>
  <c r="AJ1504" i="1"/>
  <c r="AI1504" i="1" s="1"/>
  <c r="AG1504" i="1"/>
  <c r="AC1504" i="1"/>
  <c r="Y1504" i="1"/>
  <c r="X1504" i="1"/>
  <c r="W1504" i="1"/>
  <c r="U1504" i="1"/>
  <c r="S1504" i="1"/>
  <c r="R1504" i="1"/>
  <c r="Q1504" i="1"/>
  <c r="P1504" i="1"/>
  <c r="O1504" i="1"/>
  <c r="N1504" i="1"/>
  <c r="M1504" i="1"/>
  <c r="L1504" i="1"/>
  <c r="K1504" i="1"/>
  <c r="J1504" i="1"/>
  <c r="AJ1503" i="1"/>
  <c r="AI1503" i="1"/>
  <c r="AH1503" i="1"/>
  <c r="AG1503" i="1"/>
  <c r="AC1503" i="1"/>
  <c r="Y1503" i="1"/>
  <c r="X1503" i="1"/>
  <c r="W1503" i="1"/>
  <c r="U1503" i="1"/>
  <c r="S1503" i="1"/>
  <c r="R1503" i="1"/>
  <c r="Q1503" i="1"/>
  <c r="P1503" i="1"/>
  <c r="O1503" i="1"/>
  <c r="N1503" i="1"/>
  <c r="M1503" i="1"/>
  <c r="L1503" i="1"/>
  <c r="K1503" i="1"/>
  <c r="J1503" i="1"/>
  <c r="AJ1502" i="1"/>
  <c r="AI1502" i="1" s="1"/>
  <c r="AH1502" i="1"/>
  <c r="AG1502" i="1"/>
  <c r="AC1502" i="1"/>
  <c r="X1502" i="1"/>
  <c r="Y1502" i="1" s="1"/>
  <c r="W1502" i="1"/>
  <c r="U1502" i="1"/>
  <c r="S1502" i="1"/>
  <c r="R1502" i="1"/>
  <c r="Q1502" i="1"/>
  <c r="P1502" i="1"/>
  <c r="O1502" i="1"/>
  <c r="N1502" i="1"/>
  <c r="M1502" i="1"/>
  <c r="L1502" i="1"/>
  <c r="K1502" i="1"/>
  <c r="J1502" i="1"/>
  <c r="AJ1501" i="1"/>
  <c r="AI1501" i="1" s="1"/>
  <c r="AG1501" i="1"/>
  <c r="AC1501" i="1"/>
  <c r="AE1501" i="1" s="1"/>
  <c r="AF1501" i="1" s="1"/>
  <c r="Z1501" i="1"/>
  <c r="AD1501" i="1" s="1"/>
  <c r="Y1501" i="1"/>
  <c r="X1501" i="1"/>
  <c r="W1501" i="1"/>
  <c r="U1501" i="1"/>
  <c r="S1501" i="1"/>
  <c r="R1501" i="1"/>
  <c r="Q1501" i="1"/>
  <c r="P1501" i="1"/>
  <c r="O1501" i="1"/>
  <c r="N1501" i="1"/>
  <c r="M1501" i="1"/>
  <c r="L1501" i="1"/>
  <c r="K1501" i="1"/>
  <c r="J1501" i="1"/>
  <c r="AJ1500" i="1"/>
  <c r="AI1500" i="1" s="1"/>
  <c r="AG1500" i="1"/>
  <c r="AC1500" i="1"/>
  <c r="Y1500" i="1"/>
  <c r="X1500" i="1"/>
  <c r="W1500" i="1"/>
  <c r="U1500" i="1"/>
  <c r="S1500" i="1"/>
  <c r="R1500" i="1"/>
  <c r="Q1500" i="1"/>
  <c r="P1500" i="1"/>
  <c r="O1500" i="1"/>
  <c r="N1500" i="1"/>
  <c r="M1500" i="1"/>
  <c r="L1500" i="1"/>
  <c r="K1500" i="1"/>
  <c r="J1500" i="1"/>
  <c r="AJ1499" i="1"/>
  <c r="AI1499" i="1"/>
  <c r="AH1499" i="1"/>
  <c r="AG1499" i="1"/>
  <c r="AC1499" i="1"/>
  <c r="Y1499" i="1"/>
  <c r="X1499" i="1"/>
  <c r="W1499" i="1"/>
  <c r="U1499" i="1"/>
  <c r="S1499" i="1"/>
  <c r="R1499" i="1"/>
  <c r="Q1499" i="1"/>
  <c r="P1499" i="1"/>
  <c r="O1499" i="1"/>
  <c r="N1499" i="1"/>
  <c r="M1499" i="1"/>
  <c r="L1499" i="1"/>
  <c r="K1499" i="1"/>
  <c r="J1499" i="1"/>
  <c r="AJ1498" i="1"/>
  <c r="AI1498" i="1" s="1"/>
  <c r="AG1498" i="1"/>
  <c r="AH1498" i="1" s="1"/>
  <c r="AC1498" i="1"/>
  <c r="X1498" i="1"/>
  <c r="Y1498" i="1" s="1"/>
  <c r="W1498" i="1"/>
  <c r="U1498" i="1"/>
  <c r="S1498" i="1"/>
  <c r="R1498" i="1"/>
  <c r="Q1498" i="1"/>
  <c r="P1498" i="1"/>
  <c r="O1498" i="1"/>
  <c r="N1498" i="1"/>
  <c r="M1498" i="1"/>
  <c r="L1498" i="1"/>
  <c r="K1498" i="1"/>
  <c r="J1498" i="1"/>
  <c r="AJ1497" i="1"/>
  <c r="AI1497" i="1" s="1"/>
  <c r="AG1497" i="1"/>
  <c r="AC1497" i="1"/>
  <c r="Z1497" i="1"/>
  <c r="AD1497" i="1" s="1"/>
  <c r="Y1497" i="1"/>
  <c r="X1497" i="1"/>
  <c r="W1497" i="1"/>
  <c r="U1497" i="1"/>
  <c r="S1497" i="1"/>
  <c r="R1497" i="1"/>
  <c r="Q1497" i="1"/>
  <c r="P1497" i="1"/>
  <c r="O1497" i="1"/>
  <c r="N1497" i="1"/>
  <c r="M1497" i="1"/>
  <c r="L1497" i="1"/>
  <c r="K1497" i="1"/>
  <c r="J1497" i="1"/>
  <c r="AJ1496" i="1"/>
  <c r="AI1496" i="1"/>
  <c r="AH1496" i="1" s="1"/>
  <c r="AG1496" i="1"/>
  <c r="AC1496" i="1"/>
  <c r="Y1496" i="1"/>
  <c r="X1496" i="1"/>
  <c r="W1496" i="1"/>
  <c r="U1496" i="1"/>
  <c r="S1496" i="1"/>
  <c r="R1496" i="1"/>
  <c r="Q1496" i="1"/>
  <c r="P1496" i="1"/>
  <c r="O1496" i="1"/>
  <c r="N1496" i="1"/>
  <c r="M1496" i="1"/>
  <c r="L1496" i="1"/>
  <c r="K1496" i="1"/>
  <c r="J1496" i="1"/>
  <c r="AJ1495" i="1"/>
  <c r="AI1495" i="1"/>
  <c r="AG1495" i="1"/>
  <c r="AC1495" i="1"/>
  <c r="X1495" i="1"/>
  <c r="Y1495" i="1" s="1"/>
  <c r="W1495" i="1"/>
  <c r="U1495" i="1"/>
  <c r="S1495" i="1"/>
  <c r="R1495" i="1"/>
  <c r="Q1495" i="1"/>
  <c r="P1495" i="1"/>
  <c r="O1495" i="1"/>
  <c r="N1495" i="1"/>
  <c r="M1495" i="1"/>
  <c r="L1495" i="1"/>
  <c r="K1495" i="1"/>
  <c r="J1495" i="1"/>
  <c r="AJ1494" i="1"/>
  <c r="AI1494" i="1" s="1"/>
  <c r="Z1494" i="1" s="1"/>
  <c r="AG1494" i="1"/>
  <c r="AH1494" i="1" s="1"/>
  <c r="AD1494" i="1"/>
  <c r="AC1494" i="1"/>
  <c r="X1494" i="1"/>
  <c r="Y1494" i="1" s="1"/>
  <c r="W1494" i="1"/>
  <c r="U1494" i="1"/>
  <c r="S1494" i="1"/>
  <c r="R1494" i="1"/>
  <c r="Q1494" i="1"/>
  <c r="P1494" i="1"/>
  <c r="O1494" i="1"/>
  <c r="N1494" i="1"/>
  <c r="M1494" i="1"/>
  <c r="L1494" i="1"/>
  <c r="K1494" i="1"/>
  <c r="J1494" i="1"/>
  <c r="AJ1493" i="1"/>
  <c r="AI1493" i="1" s="1"/>
  <c r="AG1493" i="1"/>
  <c r="AH1493" i="1" s="1"/>
  <c r="AC1493" i="1"/>
  <c r="Z1493" i="1"/>
  <c r="AD1493" i="1" s="1"/>
  <c r="Y1493" i="1"/>
  <c r="X1493" i="1"/>
  <c r="W1493" i="1"/>
  <c r="U1493" i="1"/>
  <c r="S1493" i="1"/>
  <c r="R1493" i="1"/>
  <c r="Q1493" i="1"/>
  <c r="P1493" i="1"/>
  <c r="O1493" i="1"/>
  <c r="N1493" i="1"/>
  <c r="M1493" i="1"/>
  <c r="L1493" i="1"/>
  <c r="K1493" i="1"/>
  <c r="J1493" i="1"/>
  <c r="AJ1492" i="1"/>
  <c r="AI1492" i="1"/>
  <c r="AH1492" i="1" s="1"/>
  <c r="AG1492" i="1"/>
  <c r="AC1492" i="1"/>
  <c r="Z1492" i="1"/>
  <c r="AD1492" i="1" s="1"/>
  <c r="AE1492" i="1" s="1"/>
  <c r="AF1492" i="1" s="1"/>
  <c r="Y1492" i="1"/>
  <c r="X1492" i="1"/>
  <c r="W1492" i="1"/>
  <c r="U1492" i="1"/>
  <c r="S1492" i="1"/>
  <c r="R1492" i="1"/>
  <c r="Q1492" i="1"/>
  <c r="P1492" i="1"/>
  <c r="O1492" i="1"/>
  <c r="N1492" i="1"/>
  <c r="M1492" i="1"/>
  <c r="L1492" i="1"/>
  <c r="K1492" i="1"/>
  <c r="J1492" i="1"/>
  <c r="AJ1491" i="1"/>
  <c r="AI1491" i="1"/>
  <c r="AH1491" i="1" s="1"/>
  <c r="AG1491" i="1"/>
  <c r="AC1491" i="1"/>
  <c r="X1491" i="1"/>
  <c r="Y1491" i="1" s="1"/>
  <c r="W1491" i="1"/>
  <c r="U1491" i="1"/>
  <c r="S1491" i="1"/>
  <c r="R1491" i="1"/>
  <c r="Q1491" i="1"/>
  <c r="P1491" i="1"/>
  <c r="O1491" i="1"/>
  <c r="N1491" i="1"/>
  <c r="M1491" i="1"/>
  <c r="L1491" i="1"/>
  <c r="K1491" i="1"/>
  <c r="J1491" i="1"/>
  <c r="AJ1490" i="1"/>
  <c r="AI1490" i="1" s="1"/>
  <c r="Z1490" i="1" s="1"/>
  <c r="AD1490" i="1" s="1"/>
  <c r="AG1490" i="1"/>
  <c r="AC1490" i="1"/>
  <c r="X1490" i="1"/>
  <c r="Y1490" i="1" s="1"/>
  <c r="U1490" i="1"/>
  <c r="S1490" i="1"/>
  <c r="R1490" i="1"/>
  <c r="Q1490" i="1"/>
  <c r="P1490" i="1"/>
  <c r="O1490" i="1"/>
  <c r="N1490" i="1"/>
  <c r="M1490" i="1"/>
  <c r="L1490" i="1"/>
  <c r="K1490" i="1"/>
  <c r="J1490" i="1"/>
  <c r="AJ1489" i="1"/>
  <c r="AI1489" i="1" s="1"/>
  <c r="AG1489" i="1"/>
  <c r="AC1489" i="1"/>
  <c r="Y1489" i="1"/>
  <c r="X1489" i="1"/>
  <c r="U1489" i="1"/>
  <c r="S1489" i="1"/>
  <c r="R1489" i="1"/>
  <c r="Q1489" i="1"/>
  <c r="P1489" i="1"/>
  <c r="O1489" i="1"/>
  <c r="N1489" i="1"/>
  <c r="M1489" i="1"/>
  <c r="L1489" i="1"/>
  <c r="K1489" i="1"/>
  <c r="J1489" i="1"/>
  <c r="AJ1488" i="1"/>
  <c r="AI1488" i="1" s="1"/>
  <c r="Z1488" i="1" s="1"/>
  <c r="AG1488" i="1"/>
  <c r="AH1488" i="1" s="1"/>
  <c r="AD1488" i="1"/>
  <c r="AC1488" i="1"/>
  <c r="X1488" i="1"/>
  <c r="Y1488" i="1" s="1"/>
  <c r="U1488" i="1"/>
  <c r="S1488" i="1"/>
  <c r="R1488" i="1"/>
  <c r="Q1488" i="1"/>
  <c r="P1488" i="1"/>
  <c r="O1488" i="1"/>
  <c r="N1488" i="1"/>
  <c r="M1488" i="1"/>
  <c r="L1488" i="1"/>
  <c r="K1488" i="1"/>
  <c r="J1488" i="1"/>
  <c r="AJ1487" i="1"/>
  <c r="AI1487" i="1"/>
  <c r="AH1487" i="1" s="1"/>
  <c r="AG1487" i="1"/>
  <c r="AC1487" i="1"/>
  <c r="Z1487" i="1"/>
  <c r="AD1487" i="1" s="1"/>
  <c r="AE1487" i="1" s="1"/>
  <c r="AF1487" i="1" s="1"/>
  <c r="Y1487" i="1"/>
  <c r="X1487" i="1"/>
  <c r="U1487" i="1"/>
  <c r="S1487" i="1"/>
  <c r="R1487" i="1"/>
  <c r="Q1487" i="1"/>
  <c r="P1487" i="1"/>
  <c r="O1487" i="1"/>
  <c r="N1487" i="1"/>
  <c r="M1487" i="1"/>
  <c r="L1487" i="1"/>
  <c r="K1487" i="1"/>
  <c r="J1487" i="1"/>
  <c r="AJ1486" i="1"/>
  <c r="AI1486" i="1" s="1"/>
  <c r="AG1486" i="1"/>
  <c r="AH1486" i="1" s="1"/>
  <c r="AC1486" i="1"/>
  <c r="X1486" i="1"/>
  <c r="Y1486" i="1" s="1"/>
  <c r="W1486" i="1"/>
  <c r="U1486" i="1"/>
  <c r="S1486" i="1"/>
  <c r="R1486" i="1"/>
  <c r="Q1486" i="1"/>
  <c r="P1486" i="1"/>
  <c r="O1486" i="1"/>
  <c r="N1486" i="1"/>
  <c r="M1486" i="1"/>
  <c r="L1486" i="1"/>
  <c r="K1486" i="1"/>
  <c r="J1486" i="1"/>
  <c r="AJ1485" i="1"/>
  <c r="AI1485" i="1" s="1"/>
  <c r="AG1485" i="1"/>
  <c r="AC1485" i="1"/>
  <c r="Z1485" i="1"/>
  <c r="AD1485" i="1" s="1"/>
  <c r="Y1485" i="1"/>
  <c r="X1485" i="1"/>
  <c r="W1485" i="1"/>
  <c r="U1485" i="1"/>
  <c r="S1485" i="1"/>
  <c r="R1485" i="1"/>
  <c r="Q1485" i="1"/>
  <c r="P1485" i="1"/>
  <c r="O1485" i="1"/>
  <c r="N1485" i="1"/>
  <c r="M1485" i="1"/>
  <c r="L1485" i="1"/>
  <c r="K1485" i="1"/>
  <c r="J1485" i="1"/>
  <c r="AJ1484" i="1"/>
  <c r="AI1484" i="1"/>
  <c r="AH1484" i="1" s="1"/>
  <c r="AG1484" i="1"/>
  <c r="AC1484" i="1"/>
  <c r="Y1484" i="1"/>
  <c r="X1484" i="1"/>
  <c r="W1484" i="1"/>
  <c r="U1484" i="1"/>
  <c r="S1484" i="1"/>
  <c r="R1484" i="1"/>
  <c r="Q1484" i="1"/>
  <c r="P1484" i="1"/>
  <c r="O1484" i="1"/>
  <c r="N1484" i="1"/>
  <c r="M1484" i="1"/>
  <c r="L1484" i="1"/>
  <c r="K1484" i="1"/>
  <c r="J1484" i="1"/>
  <c r="AJ1483" i="1"/>
  <c r="AI1483" i="1"/>
  <c r="AG1483" i="1"/>
  <c r="AC1483" i="1"/>
  <c r="X1483" i="1"/>
  <c r="Y1483" i="1" s="1"/>
  <c r="W1483" i="1"/>
  <c r="U1483" i="1"/>
  <c r="S1483" i="1"/>
  <c r="R1483" i="1"/>
  <c r="Q1483" i="1"/>
  <c r="P1483" i="1"/>
  <c r="O1483" i="1"/>
  <c r="N1483" i="1"/>
  <c r="M1483" i="1"/>
  <c r="L1483" i="1"/>
  <c r="K1483" i="1"/>
  <c r="J1483" i="1"/>
  <c r="AJ1482" i="1"/>
  <c r="AI1482" i="1" s="1"/>
  <c r="Z1482" i="1" s="1"/>
  <c r="AG1482" i="1"/>
  <c r="AH1482" i="1" s="1"/>
  <c r="AD1482" i="1"/>
  <c r="AC1482" i="1"/>
  <c r="X1482" i="1"/>
  <c r="Y1482" i="1" s="1"/>
  <c r="W1482" i="1"/>
  <c r="U1482" i="1"/>
  <c r="S1482" i="1"/>
  <c r="R1482" i="1"/>
  <c r="Q1482" i="1"/>
  <c r="P1482" i="1"/>
  <c r="O1482" i="1"/>
  <c r="N1482" i="1"/>
  <c r="M1482" i="1"/>
  <c r="L1482" i="1"/>
  <c r="K1482" i="1"/>
  <c r="J1482" i="1"/>
  <c r="AJ1481" i="1"/>
  <c r="AI1481" i="1" s="1"/>
  <c r="AG1481" i="1"/>
  <c r="AH1481" i="1" s="1"/>
  <c r="AC1481" i="1"/>
  <c r="Z1481" i="1"/>
  <c r="AD1481" i="1" s="1"/>
  <c r="Y1481" i="1"/>
  <c r="X1481" i="1"/>
  <c r="W1481" i="1"/>
  <c r="U1481" i="1"/>
  <c r="S1481" i="1"/>
  <c r="R1481" i="1"/>
  <c r="Q1481" i="1"/>
  <c r="P1481" i="1"/>
  <c r="O1481" i="1"/>
  <c r="N1481" i="1"/>
  <c r="M1481" i="1"/>
  <c r="L1481" i="1"/>
  <c r="K1481" i="1"/>
  <c r="J1481" i="1"/>
  <c r="AJ1480" i="1"/>
  <c r="AI1480" i="1"/>
  <c r="AH1480" i="1" s="1"/>
  <c r="AG1480" i="1"/>
  <c r="AC1480" i="1"/>
  <c r="Z1480" i="1"/>
  <c r="AD1480" i="1" s="1"/>
  <c r="AE1480" i="1" s="1"/>
  <c r="AF1480" i="1" s="1"/>
  <c r="Y1480" i="1"/>
  <c r="X1480" i="1"/>
  <c r="U1480" i="1"/>
  <c r="S1480" i="1"/>
  <c r="R1480" i="1"/>
  <c r="Q1480" i="1"/>
  <c r="P1480" i="1"/>
  <c r="O1480" i="1"/>
  <c r="N1480" i="1"/>
  <c r="M1480" i="1"/>
  <c r="L1480" i="1"/>
  <c r="K1480" i="1"/>
  <c r="J1480" i="1"/>
  <c r="AJ1479" i="1"/>
  <c r="AI1479" i="1" s="1"/>
  <c r="AG1479" i="1"/>
  <c r="AH1479" i="1" s="1"/>
  <c r="AC1479" i="1"/>
  <c r="X1479" i="1"/>
  <c r="Y1479" i="1" s="1"/>
  <c r="U1479" i="1"/>
  <c r="S1479" i="1"/>
  <c r="R1479" i="1"/>
  <c r="Q1479" i="1"/>
  <c r="P1479" i="1"/>
  <c r="O1479" i="1"/>
  <c r="N1479" i="1"/>
  <c r="M1479" i="1"/>
  <c r="L1479" i="1"/>
  <c r="K1479" i="1"/>
  <c r="J1479" i="1"/>
  <c r="AJ1478" i="1"/>
  <c r="AI1478" i="1"/>
  <c r="AH1478" i="1" s="1"/>
  <c r="AG1478" i="1"/>
  <c r="AC1478" i="1"/>
  <c r="Y1478" i="1"/>
  <c r="X1478" i="1"/>
  <c r="U1478" i="1"/>
  <c r="S1478" i="1"/>
  <c r="R1478" i="1"/>
  <c r="Q1478" i="1"/>
  <c r="P1478" i="1"/>
  <c r="O1478" i="1"/>
  <c r="N1478" i="1"/>
  <c r="M1478" i="1"/>
  <c r="L1478" i="1"/>
  <c r="K1478" i="1"/>
  <c r="J1478" i="1"/>
  <c r="AJ1477" i="1"/>
  <c r="AI1477" i="1" s="1"/>
  <c r="AH1477" i="1"/>
  <c r="AG1477" i="1"/>
  <c r="AC1477" i="1"/>
  <c r="X1477" i="1"/>
  <c r="Y1477" i="1" s="1"/>
  <c r="U1477" i="1"/>
  <c r="S1477" i="1"/>
  <c r="R1477" i="1"/>
  <c r="Q1477" i="1"/>
  <c r="P1477" i="1"/>
  <c r="O1477" i="1"/>
  <c r="N1477" i="1"/>
  <c r="M1477" i="1"/>
  <c r="L1477" i="1"/>
  <c r="K1477" i="1"/>
  <c r="J1477" i="1"/>
  <c r="AJ1476" i="1"/>
  <c r="AI1476" i="1" s="1"/>
  <c r="AG1476" i="1"/>
  <c r="AC1476" i="1"/>
  <c r="Y1476" i="1"/>
  <c r="X1476" i="1"/>
  <c r="U1476" i="1"/>
  <c r="S1476" i="1"/>
  <c r="R1476" i="1"/>
  <c r="Q1476" i="1"/>
  <c r="P1476" i="1"/>
  <c r="O1476" i="1"/>
  <c r="N1476" i="1"/>
  <c r="M1476" i="1"/>
  <c r="L1476" i="1"/>
  <c r="K1476" i="1"/>
  <c r="J1476" i="1"/>
  <c r="AJ1475" i="1"/>
  <c r="AI1475" i="1" s="1"/>
  <c r="Z1475" i="1" s="1"/>
  <c r="AD1475" i="1" s="1"/>
  <c r="AG1475" i="1"/>
  <c r="AC1475" i="1"/>
  <c r="X1475" i="1"/>
  <c r="Y1475" i="1" s="1"/>
  <c r="U1475" i="1"/>
  <c r="S1475" i="1"/>
  <c r="R1475" i="1"/>
  <c r="Q1475" i="1"/>
  <c r="P1475" i="1"/>
  <c r="O1475" i="1"/>
  <c r="N1475" i="1"/>
  <c r="M1475" i="1"/>
  <c r="L1475" i="1"/>
  <c r="K1475" i="1"/>
  <c r="J1475" i="1"/>
  <c r="AJ1474" i="1"/>
  <c r="AI1474" i="1" s="1"/>
  <c r="AG1474" i="1"/>
  <c r="AC1474" i="1"/>
  <c r="Y1474" i="1"/>
  <c r="X1474" i="1"/>
  <c r="U1474" i="1"/>
  <c r="S1474" i="1"/>
  <c r="R1474" i="1"/>
  <c r="Q1474" i="1"/>
  <c r="P1474" i="1"/>
  <c r="O1474" i="1"/>
  <c r="N1474" i="1"/>
  <c r="M1474" i="1"/>
  <c r="L1474" i="1"/>
  <c r="K1474" i="1"/>
  <c r="J1474" i="1"/>
  <c r="AJ1473" i="1"/>
  <c r="AI1473" i="1" s="1"/>
  <c r="Z1473" i="1" s="1"/>
  <c r="AG1473" i="1"/>
  <c r="AH1473" i="1" s="1"/>
  <c r="AD1473" i="1"/>
  <c r="AC1473" i="1"/>
  <c r="X1473" i="1"/>
  <c r="Y1473" i="1" s="1"/>
  <c r="U1473" i="1"/>
  <c r="S1473" i="1"/>
  <c r="R1473" i="1"/>
  <c r="Q1473" i="1"/>
  <c r="P1473" i="1"/>
  <c r="O1473" i="1"/>
  <c r="N1473" i="1"/>
  <c r="M1473" i="1"/>
  <c r="L1473" i="1"/>
  <c r="K1473" i="1"/>
  <c r="J1473" i="1"/>
  <c r="AJ1472" i="1"/>
  <c r="AI1472" i="1"/>
  <c r="AH1472" i="1" s="1"/>
  <c r="AG1472" i="1"/>
  <c r="AC1472" i="1"/>
  <c r="Z1472" i="1"/>
  <c r="AD1472" i="1" s="1"/>
  <c r="AE1472" i="1" s="1"/>
  <c r="AF1472" i="1" s="1"/>
  <c r="Y1472" i="1"/>
  <c r="X1472" i="1"/>
  <c r="U1472" i="1"/>
  <c r="S1472" i="1"/>
  <c r="R1472" i="1"/>
  <c r="Q1472" i="1"/>
  <c r="P1472" i="1"/>
  <c r="O1472" i="1"/>
  <c r="N1472" i="1"/>
  <c r="M1472" i="1"/>
  <c r="L1472" i="1"/>
  <c r="K1472" i="1"/>
  <c r="J1472" i="1"/>
  <c r="AJ1471" i="1"/>
  <c r="AI1471" i="1" s="1"/>
  <c r="AG1471" i="1"/>
  <c r="AH1471" i="1" s="1"/>
  <c r="AC1471" i="1"/>
  <c r="X1471" i="1"/>
  <c r="Y1471" i="1" s="1"/>
  <c r="U1471" i="1"/>
  <c r="S1471" i="1"/>
  <c r="R1471" i="1"/>
  <c r="Q1471" i="1"/>
  <c r="P1471" i="1"/>
  <c r="O1471" i="1"/>
  <c r="N1471" i="1"/>
  <c r="M1471" i="1"/>
  <c r="L1471" i="1"/>
  <c r="K1471" i="1"/>
  <c r="J1471" i="1"/>
  <c r="AJ1470" i="1"/>
  <c r="AI1470" i="1"/>
  <c r="AH1470" i="1" s="1"/>
  <c r="AG1470" i="1"/>
  <c r="AC1470" i="1"/>
  <c r="Y1470" i="1"/>
  <c r="X1470" i="1"/>
  <c r="U1470" i="1"/>
  <c r="S1470" i="1"/>
  <c r="R1470" i="1"/>
  <c r="Q1470" i="1"/>
  <c r="P1470" i="1"/>
  <c r="O1470" i="1"/>
  <c r="N1470" i="1"/>
  <c r="M1470" i="1"/>
  <c r="L1470" i="1"/>
  <c r="K1470" i="1"/>
  <c r="J1470" i="1"/>
  <c r="AJ1469" i="1"/>
  <c r="AI1469" i="1" s="1"/>
  <c r="AH1469" i="1"/>
  <c r="AG1469" i="1"/>
  <c r="AC1469" i="1"/>
  <c r="X1469" i="1"/>
  <c r="Y1469" i="1" s="1"/>
  <c r="U1469" i="1"/>
  <c r="S1469" i="1"/>
  <c r="R1469" i="1"/>
  <c r="Q1469" i="1"/>
  <c r="P1469" i="1"/>
  <c r="O1469" i="1"/>
  <c r="N1469" i="1"/>
  <c r="M1469" i="1"/>
  <c r="L1469" i="1"/>
  <c r="K1469" i="1"/>
  <c r="J1469" i="1"/>
  <c r="AJ1468" i="1"/>
  <c r="AI1468" i="1" s="1"/>
  <c r="AG1468" i="1"/>
  <c r="AC1468" i="1"/>
  <c r="Y1468" i="1"/>
  <c r="X1468" i="1"/>
  <c r="W1468" i="1"/>
  <c r="U1468" i="1"/>
  <c r="S1468" i="1"/>
  <c r="R1468" i="1"/>
  <c r="Q1468" i="1"/>
  <c r="P1468" i="1"/>
  <c r="O1468" i="1"/>
  <c r="N1468" i="1"/>
  <c r="M1468" i="1"/>
  <c r="L1468" i="1"/>
  <c r="K1468" i="1"/>
  <c r="J1468" i="1"/>
  <c r="AJ1467" i="1"/>
  <c r="AI1467" i="1"/>
  <c r="AH1467" i="1"/>
  <c r="AG1467" i="1"/>
  <c r="AC1467" i="1"/>
  <c r="Y1467" i="1"/>
  <c r="X1467" i="1"/>
  <c r="W1467" i="1"/>
  <c r="U1467" i="1"/>
  <c r="S1467" i="1"/>
  <c r="R1467" i="1"/>
  <c r="Q1467" i="1"/>
  <c r="P1467" i="1"/>
  <c r="O1467" i="1"/>
  <c r="N1467" i="1"/>
  <c r="M1467" i="1"/>
  <c r="L1467" i="1"/>
  <c r="K1467" i="1"/>
  <c r="J1467" i="1"/>
  <c r="AJ1466" i="1"/>
  <c r="AI1466" i="1" s="1"/>
  <c r="AG1466" i="1"/>
  <c r="AH1466" i="1" s="1"/>
  <c r="AC1466" i="1"/>
  <c r="X1466" i="1"/>
  <c r="Y1466" i="1" s="1"/>
  <c r="W1466" i="1"/>
  <c r="U1466" i="1"/>
  <c r="S1466" i="1"/>
  <c r="R1466" i="1"/>
  <c r="Q1466" i="1"/>
  <c r="P1466" i="1"/>
  <c r="O1466" i="1"/>
  <c r="N1466" i="1"/>
  <c r="M1466" i="1"/>
  <c r="L1466" i="1"/>
  <c r="K1466" i="1"/>
  <c r="J1466" i="1"/>
  <c r="AJ1465" i="1"/>
  <c r="AI1465" i="1" s="1"/>
  <c r="AG1465" i="1"/>
  <c r="AC1465" i="1"/>
  <c r="Z1465" i="1"/>
  <c r="AD1465" i="1" s="1"/>
  <c r="Y1465" i="1"/>
  <c r="X1465" i="1"/>
  <c r="W1465" i="1"/>
  <c r="U1465" i="1"/>
  <c r="S1465" i="1"/>
  <c r="R1465" i="1"/>
  <c r="Q1465" i="1"/>
  <c r="P1465" i="1"/>
  <c r="O1465" i="1"/>
  <c r="N1465" i="1"/>
  <c r="M1465" i="1"/>
  <c r="L1465" i="1"/>
  <c r="K1465" i="1"/>
  <c r="J1465" i="1"/>
  <c r="AJ1464" i="1"/>
  <c r="AI1464" i="1"/>
  <c r="AH1464" i="1" s="1"/>
  <c r="AG1464" i="1"/>
  <c r="AC1464" i="1"/>
  <c r="Y1464" i="1"/>
  <c r="X1464" i="1"/>
  <c r="W1464" i="1"/>
  <c r="U1464" i="1"/>
  <c r="S1464" i="1"/>
  <c r="R1464" i="1"/>
  <c r="Q1464" i="1"/>
  <c r="P1464" i="1"/>
  <c r="O1464" i="1"/>
  <c r="N1464" i="1"/>
  <c r="M1464" i="1"/>
  <c r="L1464" i="1"/>
  <c r="K1464" i="1"/>
  <c r="J1464" i="1"/>
  <c r="AJ1463" i="1"/>
  <c r="AI1463" i="1"/>
  <c r="AG1463" i="1"/>
  <c r="AC1463" i="1"/>
  <c r="X1463" i="1"/>
  <c r="Y1463" i="1" s="1"/>
  <c r="W1463" i="1"/>
  <c r="U1463" i="1"/>
  <c r="S1463" i="1"/>
  <c r="R1463" i="1"/>
  <c r="Q1463" i="1"/>
  <c r="P1463" i="1"/>
  <c r="O1463" i="1"/>
  <c r="N1463" i="1"/>
  <c r="M1463" i="1"/>
  <c r="L1463" i="1"/>
  <c r="K1463" i="1"/>
  <c r="J1463" i="1"/>
  <c r="AJ1462" i="1"/>
  <c r="AI1462" i="1" s="1"/>
  <c r="Z1462" i="1" s="1"/>
  <c r="AG1462" i="1"/>
  <c r="AH1462" i="1" s="1"/>
  <c r="AD1462" i="1"/>
  <c r="AC1462" i="1"/>
  <c r="X1462" i="1"/>
  <c r="Y1462" i="1" s="1"/>
  <c r="W1462" i="1"/>
  <c r="U1462" i="1"/>
  <c r="S1462" i="1"/>
  <c r="R1462" i="1"/>
  <c r="Q1462" i="1"/>
  <c r="P1462" i="1"/>
  <c r="O1462" i="1"/>
  <c r="N1462" i="1"/>
  <c r="M1462" i="1"/>
  <c r="L1462" i="1"/>
  <c r="K1462" i="1"/>
  <c r="J1462" i="1"/>
  <c r="AJ1461" i="1"/>
  <c r="AI1461" i="1" s="1"/>
  <c r="AG1461" i="1"/>
  <c r="AH1461" i="1" s="1"/>
  <c r="AC1461" i="1"/>
  <c r="Z1461" i="1"/>
  <c r="AD1461" i="1" s="1"/>
  <c r="Y1461" i="1"/>
  <c r="X1461" i="1"/>
  <c r="W1461" i="1"/>
  <c r="U1461" i="1"/>
  <c r="S1461" i="1"/>
  <c r="R1461" i="1"/>
  <c r="Q1461" i="1"/>
  <c r="P1461" i="1"/>
  <c r="O1461" i="1"/>
  <c r="N1461" i="1"/>
  <c r="M1461" i="1"/>
  <c r="L1461" i="1"/>
  <c r="K1461" i="1"/>
  <c r="J1461" i="1"/>
  <c r="AJ1460" i="1"/>
  <c r="AI1460" i="1"/>
  <c r="AH1460" i="1" s="1"/>
  <c r="AG1460" i="1"/>
  <c r="AC1460" i="1"/>
  <c r="Z1460" i="1"/>
  <c r="AD1460" i="1" s="1"/>
  <c r="AE1460" i="1" s="1"/>
  <c r="AF1460" i="1" s="1"/>
  <c r="Y1460" i="1"/>
  <c r="X1460" i="1"/>
  <c r="W1460" i="1"/>
  <c r="U1460" i="1"/>
  <c r="S1460" i="1"/>
  <c r="R1460" i="1"/>
  <c r="Q1460" i="1"/>
  <c r="P1460" i="1"/>
  <c r="O1460" i="1"/>
  <c r="N1460" i="1"/>
  <c r="M1460" i="1"/>
  <c r="L1460" i="1"/>
  <c r="K1460" i="1"/>
  <c r="J1460" i="1"/>
  <c r="AJ1459" i="1"/>
  <c r="AI1459" i="1"/>
  <c r="AH1459" i="1" s="1"/>
  <c r="AG1459" i="1"/>
  <c r="AC1459" i="1"/>
  <c r="X1459" i="1"/>
  <c r="Y1459" i="1" s="1"/>
  <c r="W1459" i="1"/>
  <c r="U1459" i="1"/>
  <c r="S1459" i="1"/>
  <c r="R1459" i="1"/>
  <c r="Q1459" i="1"/>
  <c r="P1459" i="1"/>
  <c r="O1459" i="1"/>
  <c r="N1459" i="1"/>
  <c r="M1459" i="1"/>
  <c r="L1459" i="1"/>
  <c r="K1459" i="1"/>
  <c r="J1459" i="1"/>
  <c r="AJ1458" i="1"/>
  <c r="AI1458" i="1" s="1"/>
  <c r="Z1458" i="1" s="1"/>
  <c r="AD1458" i="1" s="1"/>
  <c r="AG1458" i="1"/>
  <c r="AC1458" i="1"/>
  <c r="X1458" i="1"/>
  <c r="Y1458" i="1" s="1"/>
  <c r="W1458" i="1"/>
  <c r="U1458" i="1"/>
  <c r="S1458" i="1"/>
  <c r="R1458" i="1"/>
  <c r="Q1458" i="1"/>
  <c r="P1458" i="1"/>
  <c r="O1458" i="1"/>
  <c r="N1458" i="1"/>
  <c r="M1458" i="1"/>
  <c r="L1458" i="1"/>
  <c r="K1458" i="1"/>
  <c r="J1458" i="1"/>
  <c r="AJ1457" i="1"/>
  <c r="AI1457" i="1" s="1"/>
  <c r="AG1457" i="1"/>
  <c r="AH1457" i="1" s="1"/>
  <c r="AF1457" i="1"/>
  <c r="AC1457" i="1"/>
  <c r="AE1457" i="1" s="1"/>
  <c r="Z1457" i="1"/>
  <c r="AD1457" i="1" s="1"/>
  <c r="Y1457" i="1"/>
  <c r="X1457" i="1"/>
  <c r="W1457" i="1"/>
  <c r="U1457" i="1"/>
  <c r="S1457" i="1"/>
  <c r="R1457" i="1"/>
  <c r="Q1457" i="1"/>
  <c r="P1457" i="1"/>
  <c r="O1457" i="1"/>
  <c r="N1457" i="1"/>
  <c r="M1457" i="1"/>
  <c r="L1457" i="1"/>
  <c r="K1457" i="1"/>
  <c r="J1457" i="1"/>
  <c r="AJ1456" i="1"/>
  <c r="AI1456" i="1" s="1"/>
  <c r="AG1456" i="1"/>
  <c r="AC1456" i="1"/>
  <c r="Y1456" i="1"/>
  <c r="X1456" i="1"/>
  <c r="W1456" i="1"/>
  <c r="U1456" i="1"/>
  <c r="S1456" i="1"/>
  <c r="R1456" i="1"/>
  <c r="Q1456" i="1"/>
  <c r="P1456" i="1"/>
  <c r="O1456" i="1"/>
  <c r="N1456" i="1"/>
  <c r="M1456" i="1"/>
  <c r="L1456" i="1"/>
  <c r="K1456" i="1"/>
  <c r="J1456" i="1"/>
  <c r="AJ1455" i="1"/>
  <c r="AI1455" i="1"/>
  <c r="AH1455" i="1"/>
  <c r="AG1455" i="1"/>
  <c r="AC1455" i="1"/>
  <c r="Y1455" i="1"/>
  <c r="X1455" i="1"/>
  <c r="W1455" i="1"/>
  <c r="U1455" i="1"/>
  <c r="S1455" i="1"/>
  <c r="R1455" i="1"/>
  <c r="Q1455" i="1"/>
  <c r="P1455" i="1"/>
  <c r="O1455" i="1"/>
  <c r="N1455" i="1"/>
  <c r="M1455" i="1"/>
  <c r="L1455" i="1"/>
  <c r="K1455" i="1"/>
  <c r="J1455" i="1"/>
  <c r="AJ1454" i="1"/>
  <c r="AI1454" i="1" s="1"/>
  <c r="AH1454" i="1"/>
  <c r="AG1454" i="1"/>
  <c r="AC1454" i="1"/>
  <c r="X1454" i="1"/>
  <c r="Y1454" i="1" s="1"/>
  <c r="W1454" i="1"/>
  <c r="U1454" i="1"/>
  <c r="S1454" i="1"/>
  <c r="R1454" i="1"/>
  <c r="Q1454" i="1"/>
  <c r="P1454" i="1"/>
  <c r="O1454" i="1"/>
  <c r="N1454" i="1"/>
  <c r="M1454" i="1"/>
  <c r="L1454" i="1"/>
  <c r="K1454" i="1"/>
  <c r="J1454" i="1"/>
  <c r="AJ1453" i="1"/>
  <c r="AI1453" i="1" s="1"/>
  <c r="AG1453" i="1"/>
  <c r="AC1453" i="1"/>
  <c r="AE1453" i="1" s="1"/>
  <c r="AF1453" i="1" s="1"/>
  <c r="Z1453" i="1"/>
  <c r="AD1453" i="1" s="1"/>
  <c r="Y1453" i="1"/>
  <c r="X1453" i="1"/>
  <c r="W1453" i="1"/>
  <c r="U1453" i="1"/>
  <c r="S1453" i="1"/>
  <c r="R1453" i="1"/>
  <c r="Q1453" i="1"/>
  <c r="P1453" i="1"/>
  <c r="O1453" i="1"/>
  <c r="N1453" i="1"/>
  <c r="M1453" i="1"/>
  <c r="L1453" i="1"/>
  <c r="K1453" i="1"/>
  <c r="J1453" i="1"/>
  <c r="AJ1452" i="1"/>
  <c r="AI1452" i="1" s="1"/>
  <c r="AG1452" i="1"/>
  <c r="AC1452" i="1"/>
  <c r="Y1452" i="1"/>
  <c r="X1452" i="1"/>
  <c r="W1452" i="1"/>
  <c r="U1452" i="1"/>
  <c r="S1452" i="1"/>
  <c r="R1452" i="1"/>
  <c r="Q1452" i="1"/>
  <c r="P1452" i="1"/>
  <c r="O1452" i="1"/>
  <c r="N1452" i="1"/>
  <c r="M1452" i="1"/>
  <c r="L1452" i="1"/>
  <c r="K1452" i="1"/>
  <c r="J1452" i="1"/>
  <c r="AJ1451" i="1"/>
  <c r="AI1451" i="1"/>
  <c r="AH1451" i="1"/>
  <c r="AG1451" i="1"/>
  <c r="AC1451" i="1"/>
  <c r="Y1451" i="1"/>
  <c r="X1451" i="1"/>
  <c r="W1451" i="1"/>
  <c r="U1451" i="1"/>
  <c r="S1451" i="1"/>
  <c r="R1451" i="1"/>
  <c r="Q1451" i="1"/>
  <c r="P1451" i="1"/>
  <c r="O1451" i="1"/>
  <c r="N1451" i="1"/>
  <c r="M1451" i="1"/>
  <c r="L1451" i="1"/>
  <c r="K1451" i="1"/>
  <c r="J1451" i="1"/>
  <c r="AJ1450" i="1"/>
  <c r="AI1450" i="1" s="1"/>
  <c r="AG1450" i="1"/>
  <c r="AH1450" i="1" s="1"/>
  <c r="AC1450" i="1"/>
  <c r="X1450" i="1"/>
  <c r="Y1450" i="1" s="1"/>
  <c r="W1450" i="1"/>
  <c r="U1450" i="1"/>
  <c r="S1450" i="1"/>
  <c r="R1450" i="1"/>
  <c r="Q1450" i="1"/>
  <c r="P1450" i="1"/>
  <c r="O1450" i="1"/>
  <c r="N1450" i="1"/>
  <c r="M1450" i="1"/>
  <c r="L1450" i="1"/>
  <c r="K1450" i="1"/>
  <c r="J1450" i="1"/>
  <c r="AJ1449" i="1"/>
  <c r="AI1449" i="1" s="1"/>
  <c r="AG1449" i="1"/>
  <c r="AC1449" i="1"/>
  <c r="Z1449" i="1"/>
  <c r="AD1449" i="1" s="1"/>
  <c r="Y1449" i="1"/>
  <c r="X1449" i="1"/>
  <c r="W1449" i="1"/>
  <c r="U1449" i="1"/>
  <c r="S1449" i="1"/>
  <c r="R1449" i="1"/>
  <c r="Q1449" i="1"/>
  <c r="P1449" i="1"/>
  <c r="O1449" i="1"/>
  <c r="N1449" i="1"/>
  <c r="M1449" i="1"/>
  <c r="L1449" i="1"/>
  <c r="K1449" i="1"/>
  <c r="J1449" i="1"/>
  <c r="AJ1448" i="1"/>
  <c r="AI1448" i="1"/>
  <c r="AH1448" i="1" s="1"/>
  <c r="AG1448" i="1"/>
  <c r="AC1448" i="1"/>
  <c r="Y1448" i="1"/>
  <c r="X1448" i="1"/>
  <c r="W1448" i="1"/>
  <c r="U1448" i="1"/>
  <c r="S1448" i="1"/>
  <c r="R1448" i="1"/>
  <c r="Q1448" i="1"/>
  <c r="P1448" i="1"/>
  <c r="O1448" i="1"/>
  <c r="N1448" i="1"/>
  <c r="M1448" i="1"/>
  <c r="L1448" i="1"/>
  <c r="K1448" i="1"/>
  <c r="J1448" i="1"/>
  <c r="AJ1447" i="1"/>
  <c r="AI1447" i="1"/>
  <c r="AG1447" i="1"/>
  <c r="AC1447" i="1"/>
  <c r="X1447" i="1"/>
  <c r="Y1447" i="1" s="1"/>
  <c r="W1447" i="1"/>
  <c r="U1447" i="1"/>
  <c r="S1447" i="1"/>
  <c r="R1447" i="1"/>
  <c r="Q1447" i="1"/>
  <c r="P1447" i="1"/>
  <c r="O1447" i="1"/>
  <c r="N1447" i="1"/>
  <c r="M1447" i="1"/>
  <c r="L1447" i="1"/>
  <c r="K1447" i="1"/>
  <c r="J1447" i="1"/>
  <c r="AJ1446" i="1"/>
  <c r="AI1446" i="1" s="1"/>
  <c r="Z1446" i="1" s="1"/>
  <c r="AG1446" i="1"/>
  <c r="AH1446" i="1" s="1"/>
  <c r="AD1446" i="1"/>
  <c r="AC1446" i="1"/>
  <c r="X1446" i="1"/>
  <c r="Y1446" i="1" s="1"/>
  <c r="W1446" i="1"/>
  <c r="U1446" i="1"/>
  <c r="S1446" i="1"/>
  <c r="R1446" i="1"/>
  <c r="Q1446" i="1"/>
  <c r="P1446" i="1"/>
  <c r="O1446" i="1"/>
  <c r="N1446" i="1"/>
  <c r="M1446" i="1"/>
  <c r="L1446" i="1"/>
  <c r="K1446" i="1"/>
  <c r="J1446" i="1"/>
  <c r="AJ1445" i="1"/>
  <c r="AI1445" i="1" s="1"/>
  <c r="AG1445" i="1"/>
  <c r="AH1445" i="1" s="1"/>
  <c r="AC1445" i="1"/>
  <c r="Z1445" i="1"/>
  <c r="AD1445" i="1" s="1"/>
  <c r="Y1445" i="1"/>
  <c r="X1445" i="1"/>
  <c r="W1445" i="1"/>
  <c r="U1445" i="1"/>
  <c r="S1445" i="1"/>
  <c r="R1445" i="1"/>
  <c r="Q1445" i="1"/>
  <c r="P1445" i="1"/>
  <c r="O1445" i="1"/>
  <c r="N1445" i="1"/>
  <c r="M1445" i="1"/>
  <c r="L1445" i="1"/>
  <c r="K1445" i="1"/>
  <c r="J1445" i="1"/>
  <c r="AJ1444" i="1"/>
  <c r="AI1444" i="1"/>
  <c r="AH1444" i="1" s="1"/>
  <c r="AG1444" i="1"/>
  <c r="AC1444" i="1"/>
  <c r="Z1444" i="1"/>
  <c r="AD1444" i="1" s="1"/>
  <c r="AE1444" i="1" s="1"/>
  <c r="AF1444" i="1" s="1"/>
  <c r="Y1444" i="1"/>
  <c r="X1444" i="1"/>
  <c r="W1444" i="1"/>
  <c r="U1444" i="1"/>
  <c r="S1444" i="1"/>
  <c r="R1444" i="1"/>
  <c r="Q1444" i="1"/>
  <c r="P1444" i="1"/>
  <c r="O1444" i="1"/>
  <c r="N1444" i="1"/>
  <c r="M1444" i="1"/>
  <c r="L1444" i="1"/>
  <c r="K1444" i="1"/>
  <c r="J1444" i="1"/>
  <c r="AJ1443" i="1"/>
  <c r="AI1443" i="1"/>
  <c r="AH1443" i="1" s="1"/>
  <c r="AG1443" i="1"/>
  <c r="AC1443" i="1"/>
  <c r="X1443" i="1"/>
  <c r="Y1443" i="1" s="1"/>
  <c r="W1443" i="1"/>
  <c r="U1443" i="1"/>
  <c r="S1443" i="1"/>
  <c r="R1443" i="1"/>
  <c r="Q1443" i="1"/>
  <c r="P1443" i="1"/>
  <c r="O1443" i="1"/>
  <c r="N1443" i="1"/>
  <c r="M1443" i="1"/>
  <c r="L1443" i="1"/>
  <c r="K1443" i="1"/>
  <c r="J1443" i="1"/>
  <c r="AJ1442" i="1"/>
  <c r="AI1442" i="1" s="1"/>
  <c r="Z1442" i="1" s="1"/>
  <c r="AD1442" i="1" s="1"/>
  <c r="AG1442" i="1"/>
  <c r="AC1442" i="1"/>
  <c r="X1442" i="1"/>
  <c r="Y1442" i="1" s="1"/>
  <c r="W1442" i="1"/>
  <c r="U1442" i="1"/>
  <c r="S1442" i="1"/>
  <c r="R1442" i="1"/>
  <c r="Q1442" i="1"/>
  <c r="P1442" i="1"/>
  <c r="O1442" i="1"/>
  <c r="N1442" i="1"/>
  <c r="M1442" i="1"/>
  <c r="L1442" i="1"/>
  <c r="K1442" i="1"/>
  <c r="J1442" i="1"/>
  <c r="AJ1441" i="1"/>
  <c r="AI1441" i="1" s="1"/>
  <c r="AG1441" i="1"/>
  <c r="AH1441" i="1" s="1"/>
  <c r="AF1441" i="1"/>
  <c r="AC1441" i="1"/>
  <c r="AE1441" i="1" s="1"/>
  <c r="Z1441" i="1"/>
  <c r="AD1441" i="1" s="1"/>
  <c r="Y1441" i="1"/>
  <c r="X1441" i="1"/>
  <c r="W1441" i="1"/>
  <c r="U1441" i="1"/>
  <c r="S1441" i="1"/>
  <c r="R1441" i="1"/>
  <c r="Q1441" i="1"/>
  <c r="P1441" i="1"/>
  <c r="O1441" i="1"/>
  <c r="N1441" i="1"/>
  <c r="M1441" i="1"/>
  <c r="L1441" i="1"/>
  <c r="K1441" i="1"/>
  <c r="J1441" i="1"/>
  <c r="AJ1440" i="1"/>
  <c r="AI1440" i="1" s="1"/>
  <c r="AG1440" i="1"/>
  <c r="AC1440" i="1"/>
  <c r="Y1440" i="1"/>
  <c r="X1440" i="1"/>
  <c r="W1440" i="1"/>
  <c r="U1440" i="1"/>
  <c r="S1440" i="1"/>
  <c r="R1440" i="1"/>
  <c r="Q1440" i="1"/>
  <c r="P1440" i="1"/>
  <c r="O1440" i="1"/>
  <c r="N1440" i="1"/>
  <c r="M1440" i="1"/>
  <c r="L1440" i="1"/>
  <c r="K1440" i="1"/>
  <c r="J1440" i="1"/>
  <c r="AJ1439" i="1"/>
  <c r="AI1439" i="1"/>
  <c r="AH1439" i="1"/>
  <c r="AG1439" i="1"/>
  <c r="AC1439" i="1"/>
  <c r="Y1439" i="1"/>
  <c r="X1439" i="1"/>
  <c r="W1439" i="1"/>
  <c r="U1439" i="1"/>
  <c r="S1439" i="1"/>
  <c r="R1439" i="1"/>
  <c r="Q1439" i="1"/>
  <c r="P1439" i="1"/>
  <c r="O1439" i="1"/>
  <c r="N1439" i="1"/>
  <c r="M1439" i="1"/>
  <c r="L1439" i="1"/>
  <c r="K1439" i="1"/>
  <c r="J1439" i="1"/>
  <c r="AJ1438" i="1"/>
  <c r="AI1438" i="1" s="1"/>
  <c r="AH1438" i="1"/>
  <c r="AG1438" i="1"/>
  <c r="AC1438" i="1"/>
  <c r="X1438" i="1"/>
  <c r="Y1438" i="1" s="1"/>
  <c r="W1438" i="1"/>
  <c r="U1438" i="1"/>
  <c r="S1438" i="1"/>
  <c r="R1438" i="1"/>
  <c r="Q1438" i="1"/>
  <c r="P1438" i="1"/>
  <c r="O1438" i="1"/>
  <c r="N1438" i="1"/>
  <c r="M1438" i="1"/>
  <c r="L1438" i="1"/>
  <c r="K1438" i="1"/>
  <c r="J1438" i="1"/>
  <c r="AJ1437" i="1"/>
  <c r="AI1437" i="1" s="1"/>
  <c r="AG1437" i="1"/>
  <c r="AC1437" i="1"/>
  <c r="AE1437" i="1" s="1"/>
  <c r="AF1437" i="1" s="1"/>
  <c r="Z1437" i="1"/>
  <c r="AD1437" i="1" s="1"/>
  <c r="Y1437" i="1"/>
  <c r="X1437" i="1"/>
  <c r="W1437" i="1"/>
  <c r="U1437" i="1"/>
  <c r="S1437" i="1"/>
  <c r="R1437" i="1"/>
  <c r="Q1437" i="1"/>
  <c r="P1437" i="1"/>
  <c r="O1437" i="1"/>
  <c r="N1437" i="1"/>
  <c r="M1437" i="1"/>
  <c r="L1437" i="1"/>
  <c r="K1437" i="1"/>
  <c r="J1437" i="1"/>
  <c r="AJ1436" i="1"/>
  <c r="AI1436" i="1" s="1"/>
  <c r="AG1436" i="1"/>
  <c r="AC1436" i="1"/>
  <c r="Y1436" i="1"/>
  <c r="X1436" i="1"/>
  <c r="W1436" i="1"/>
  <c r="U1436" i="1"/>
  <c r="S1436" i="1"/>
  <c r="R1436" i="1"/>
  <c r="Q1436" i="1"/>
  <c r="P1436" i="1"/>
  <c r="O1436" i="1"/>
  <c r="N1436" i="1"/>
  <c r="M1436" i="1"/>
  <c r="L1436" i="1"/>
  <c r="K1436" i="1"/>
  <c r="J1436" i="1"/>
  <c r="AJ1435" i="1"/>
  <c r="AI1435" i="1"/>
  <c r="AH1435" i="1"/>
  <c r="AG1435" i="1"/>
  <c r="AC1435" i="1"/>
  <c r="Y1435" i="1"/>
  <c r="X1435" i="1"/>
  <c r="W1435" i="1"/>
  <c r="U1435" i="1"/>
  <c r="S1435" i="1"/>
  <c r="R1435" i="1"/>
  <c r="Q1435" i="1"/>
  <c r="P1435" i="1"/>
  <c r="O1435" i="1"/>
  <c r="N1435" i="1"/>
  <c r="M1435" i="1"/>
  <c r="L1435" i="1"/>
  <c r="K1435" i="1"/>
  <c r="J1435" i="1"/>
  <c r="AJ1434" i="1"/>
  <c r="AI1434" i="1" s="1"/>
  <c r="AG1434" i="1"/>
  <c r="AH1434" i="1" s="1"/>
  <c r="AC1434" i="1"/>
  <c r="X1434" i="1"/>
  <c r="Y1434" i="1" s="1"/>
  <c r="W1434" i="1"/>
  <c r="U1434" i="1"/>
  <c r="S1434" i="1"/>
  <c r="R1434" i="1"/>
  <c r="Q1434" i="1"/>
  <c r="P1434" i="1"/>
  <c r="O1434" i="1"/>
  <c r="N1434" i="1"/>
  <c r="M1434" i="1"/>
  <c r="L1434" i="1"/>
  <c r="K1434" i="1"/>
  <c r="J1434" i="1"/>
  <c r="AJ1433" i="1"/>
  <c r="AI1433" i="1" s="1"/>
  <c r="AG1433" i="1"/>
  <c r="AC1433" i="1"/>
  <c r="Z1433" i="1"/>
  <c r="AD1433" i="1" s="1"/>
  <c r="Y1433" i="1"/>
  <c r="X1433" i="1"/>
  <c r="W1433" i="1"/>
  <c r="U1433" i="1"/>
  <c r="S1433" i="1"/>
  <c r="R1433" i="1"/>
  <c r="Q1433" i="1"/>
  <c r="P1433" i="1"/>
  <c r="O1433" i="1"/>
  <c r="N1433" i="1"/>
  <c r="M1433" i="1"/>
  <c r="L1433" i="1"/>
  <c r="K1433" i="1"/>
  <c r="J1433" i="1"/>
  <c r="AJ1432" i="1"/>
  <c r="AI1432" i="1"/>
  <c r="AH1432" i="1" s="1"/>
  <c r="AG1432" i="1"/>
  <c r="AC1432" i="1"/>
  <c r="Y1432" i="1"/>
  <c r="X1432" i="1"/>
  <c r="W1432" i="1"/>
  <c r="U1432" i="1"/>
  <c r="S1432" i="1"/>
  <c r="R1432" i="1"/>
  <c r="Q1432" i="1"/>
  <c r="P1432" i="1"/>
  <c r="O1432" i="1"/>
  <c r="N1432" i="1"/>
  <c r="M1432" i="1"/>
  <c r="L1432" i="1"/>
  <c r="K1432" i="1"/>
  <c r="J1432" i="1"/>
  <c r="AJ1431" i="1"/>
  <c r="AI1431" i="1"/>
  <c r="AG1431" i="1"/>
  <c r="AC1431" i="1"/>
  <c r="X1431" i="1"/>
  <c r="Y1431" i="1" s="1"/>
  <c r="W1431" i="1"/>
  <c r="U1431" i="1"/>
  <c r="S1431" i="1"/>
  <c r="R1431" i="1"/>
  <c r="Q1431" i="1"/>
  <c r="P1431" i="1"/>
  <c r="O1431" i="1"/>
  <c r="N1431" i="1"/>
  <c r="M1431" i="1"/>
  <c r="L1431" i="1"/>
  <c r="K1431" i="1"/>
  <c r="J1431" i="1"/>
  <c r="AJ1430" i="1"/>
  <c r="AI1430" i="1" s="1"/>
  <c r="Z1430" i="1" s="1"/>
  <c r="AG1430" i="1"/>
  <c r="AH1430" i="1" s="1"/>
  <c r="AD1430" i="1"/>
  <c r="AC1430" i="1"/>
  <c r="X1430" i="1"/>
  <c r="Y1430" i="1" s="1"/>
  <c r="W1430" i="1"/>
  <c r="U1430" i="1"/>
  <c r="S1430" i="1"/>
  <c r="R1430" i="1"/>
  <c r="Q1430" i="1"/>
  <c r="P1430" i="1"/>
  <c r="O1430" i="1"/>
  <c r="N1430" i="1"/>
  <c r="M1430" i="1"/>
  <c r="L1430" i="1"/>
  <c r="K1430" i="1"/>
  <c r="J1430" i="1"/>
  <c r="AJ1429" i="1"/>
  <c r="AI1429" i="1" s="1"/>
  <c r="AG1429" i="1"/>
  <c r="AH1429" i="1" s="1"/>
  <c r="AC1429" i="1"/>
  <c r="Z1429" i="1"/>
  <c r="AD1429" i="1" s="1"/>
  <c r="Y1429" i="1"/>
  <c r="X1429" i="1"/>
  <c r="W1429" i="1"/>
  <c r="U1429" i="1"/>
  <c r="S1429" i="1"/>
  <c r="R1429" i="1"/>
  <c r="Q1429" i="1"/>
  <c r="P1429" i="1"/>
  <c r="O1429" i="1"/>
  <c r="N1429" i="1"/>
  <c r="M1429" i="1"/>
  <c r="L1429" i="1"/>
  <c r="K1429" i="1"/>
  <c r="J1429" i="1"/>
  <c r="AJ1428" i="1"/>
  <c r="AI1428" i="1"/>
  <c r="AH1428" i="1" s="1"/>
  <c r="AG1428" i="1"/>
  <c r="AC1428" i="1"/>
  <c r="Z1428" i="1"/>
  <c r="AD1428" i="1" s="1"/>
  <c r="AE1428" i="1" s="1"/>
  <c r="AF1428" i="1" s="1"/>
  <c r="Y1428" i="1"/>
  <c r="X1428" i="1"/>
  <c r="W1428" i="1"/>
  <c r="U1428" i="1"/>
  <c r="S1428" i="1"/>
  <c r="R1428" i="1"/>
  <c r="Q1428" i="1"/>
  <c r="P1428" i="1"/>
  <c r="O1428" i="1"/>
  <c r="N1428" i="1"/>
  <c r="M1428" i="1"/>
  <c r="L1428" i="1"/>
  <c r="K1428" i="1"/>
  <c r="J1428" i="1"/>
  <c r="AJ1427" i="1"/>
  <c r="AI1427" i="1"/>
  <c r="AH1427" i="1" s="1"/>
  <c r="AG1427" i="1"/>
  <c r="AC1427" i="1"/>
  <c r="X1427" i="1"/>
  <c r="Y1427" i="1" s="1"/>
  <c r="W1427" i="1"/>
  <c r="U1427" i="1"/>
  <c r="S1427" i="1"/>
  <c r="R1427" i="1"/>
  <c r="Q1427" i="1"/>
  <c r="P1427" i="1"/>
  <c r="O1427" i="1"/>
  <c r="N1427" i="1"/>
  <c r="M1427" i="1"/>
  <c r="L1427" i="1"/>
  <c r="K1427" i="1"/>
  <c r="J1427" i="1"/>
  <c r="AJ1426" i="1"/>
  <c r="AI1426" i="1" s="1"/>
  <c r="Z1426" i="1" s="1"/>
  <c r="AD1426" i="1" s="1"/>
  <c r="AG1426" i="1"/>
  <c r="AC1426" i="1"/>
  <c r="X1426" i="1"/>
  <c r="Y1426" i="1" s="1"/>
  <c r="W1426" i="1"/>
  <c r="U1426" i="1"/>
  <c r="S1426" i="1"/>
  <c r="R1426" i="1"/>
  <c r="Q1426" i="1"/>
  <c r="P1426" i="1"/>
  <c r="O1426" i="1"/>
  <c r="N1426" i="1"/>
  <c r="M1426" i="1"/>
  <c r="L1426" i="1"/>
  <c r="K1426" i="1"/>
  <c r="J1426" i="1"/>
  <c r="AJ1425" i="1"/>
  <c r="AI1425" i="1" s="1"/>
  <c r="AG1425" i="1"/>
  <c r="AH1425" i="1" s="1"/>
  <c r="AF1425" i="1"/>
  <c r="AC1425" i="1"/>
  <c r="AE1425" i="1" s="1"/>
  <c r="Z1425" i="1"/>
  <c r="AD1425" i="1" s="1"/>
  <c r="Y1425" i="1"/>
  <c r="X1425" i="1"/>
  <c r="W1425" i="1"/>
  <c r="U1425" i="1"/>
  <c r="S1425" i="1"/>
  <c r="R1425" i="1"/>
  <c r="Q1425" i="1"/>
  <c r="P1425" i="1"/>
  <c r="O1425" i="1"/>
  <c r="N1425" i="1"/>
  <c r="M1425" i="1"/>
  <c r="L1425" i="1"/>
  <c r="K1425" i="1"/>
  <c r="J1425" i="1"/>
  <c r="AJ1424" i="1"/>
  <c r="AI1424" i="1" s="1"/>
  <c r="AG1424" i="1"/>
  <c r="AC1424" i="1"/>
  <c r="Y1424" i="1"/>
  <c r="X1424" i="1"/>
  <c r="W1424" i="1"/>
  <c r="U1424" i="1"/>
  <c r="S1424" i="1"/>
  <c r="R1424" i="1"/>
  <c r="Q1424" i="1"/>
  <c r="P1424" i="1"/>
  <c r="O1424" i="1"/>
  <c r="N1424" i="1"/>
  <c r="M1424" i="1"/>
  <c r="L1424" i="1"/>
  <c r="K1424" i="1"/>
  <c r="J1424" i="1"/>
  <c r="AJ1423" i="1"/>
  <c r="AI1423" i="1"/>
  <c r="AH1423" i="1"/>
  <c r="AG1423" i="1"/>
  <c r="AC1423" i="1"/>
  <c r="Y1423" i="1"/>
  <c r="X1423" i="1"/>
  <c r="W1423" i="1"/>
  <c r="U1423" i="1"/>
  <c r="S1423" i="1"/>
  <c r="R1423" i="1"/>
  <c r="Q1423" i="1"/>
  <c r="P1423" i="1"/>
  <c r="O1423" i="1"/>
  <c r="N1423" i="1"/>
  <c r="M1423" i="1"/>
  <c r="L1423" i="1"/>
  <c r="K1423" i="1"/>
  <c r="J1423" i="1"/>
  <c r="AJ1422" i="1"/>
  <c r="AI1422" i="1" s="1"/>
  <c r="AH1422" i="1"/>
  <c r="AG1422" i="1"/>
  <c r="AC1422" i="1"/>
  <c r="X1422" i="1"/>
  <c r="Y1422" i="1" s="1"/>
  <c r="W1422" i="1"/>
  <c r="U1422" i="1"/>
  <c r="S1422" i="1"/>
  <c r="R1422" i="1"/>
  <c r="Q1422" i="1"/>
  <c r="P1422" i="1"/>
  <c r="O1422" i="1"/>
  <c r="N1422" i="1"/>
  <c r="M1422" i="1"/>
  <c r="L1422" i="1"/>
  <c r="K1422" i="1"/>
  <c r="J1422" i="1"/>
  <c r="AJ1421" i="1"/>
  <c r="AI1421" i="1" s="1"/>
  <c r="AG1421" i="1"/>
  <c r="AC1421" i="1"/>
  <c r="AE1421" i="1" s="1"/>
  <c r="AF1421" i="1" s="1"/>
  <c r="Z1421" i="1"/>
  <c r="AD1421" i="1" s="1"/>
  <c r="Y1421" i="1"/>
  <c r="X1421" i="1"/>
  <c r="W1421" i="1"/>
  <c r="U1421" i="1"/>
  <c r="S1421" i="1"/>
  <c r="R1421" i="1"/>
  <c r="Q1421" i="1"/>
  <c r="P1421" i="1"/>
  <c r="O1421" i="1"/>
  <c r="N1421" i="1"/>
  <c r="M1421" i="1"/>
  <c r="L1421" i="1"/>
  <c r="K1421" i="1"/>
  <c r="J1421" i="1"/>
  <c r="AJ1420" i="1"/>
  <c r="AI1420" i="1" s="1"/>
  <c r="AG1420" i="1"/>
  <c r="AC1420" i="1"/>
  <c r="Y1420" i="1"/>
  <c r="X1420" i="1"/>
  <c r="U1420" i="1"/>
  <c r="S1420" i="1"/>
  <c r="R1420" i="1"/>
  <c r="Q1420" i="1"/>
  <c r="P1420" i="1"/>
  <c r="O1420" i="1"/>
  <c r="N1420" i="1"/>
  <c r="M1420" i="1"/>
  <c r="L1420" i="1"/>
  <c r="K1420" i="1"/>
  <c r="J1420" i="1"/>
  <c r="AJ1419" i="1"/>
  <c r="AI1419" i="1" s="1"/>
  <c r="Z1419" i="1" s="1"/>
  <c r="AD1419" i="1" s="1"/>
  <c r="AG1419" i="1"/>
  <c r="AC1419" i="1"/>
  <c r="X1419" i="1"/>
  <c r="Y1419" i="1" s="1"/>
  <c r="U1419" i="1"/>
  <c r="S1419" i="1"/>
  <c r="R1419" i="1"/>
  <c r="Q1419" i="1"/>
  <c r="P1419" i="1"/>
  <c r="O1419" i="1"/>
  <c r="N1419" i="1"/>
  <c r="M1419" i="1"/>
  <c r="L1419" i="1"/>
  <c r="K1419" i="1"/>
  <c r="J1419" i="1"/>
  <c r="AJ1418" i="1"/>
  <c r="AI1418" i="1" s="1"/>
  <c r="AG1418" i="1"/>
  <c r="AC1418" i="1"/>
  <c r="Y1418" i="1"/>
  <c r="X1418" i="1"/>
  <c r="U1418" i="1"/>
  <c r="S1418" i="1"/>
  <c r="R1418" i="1"/>
  <c r="Q1418" i="1"/>
  <c r="P1418" i="1"/>
  <c r="O1418" i="1"/>
  <c r="N1418" i="1"/>
  <c r="M1418" i="1"/>
  <c r="L1418" i="1"/>
  <c r="K1418" i="1"/>
  <c r="J1418" i="1"/>
  <c r="AJ1417" i="1"/>
  <c r="AI1417" i="1" s="1"/>
  <c r="Z1417" i="1" s="1"/>
  <c r="AG1417" i="1"/>
  <c r="AH1417" i="1" s="1"/>
  <c r="AD1417" i="1"/>
  <c r="AC1417" i="1"/>
  <c r="X1417" i="1"/>
  <c r="Y1417" i="1" s="1"/>
  <c r="U1417" i="1"/>
  <c r="S1417" i="1"/>
  <c r="R1417" i="1"/>
  <c r="Q1417" i="1"/>
  <c r="P1417" i="1"/>
  <c r="O1417" i="1"/>
  <c r="N1417" i="1"/>
  <c r="M1417" i="1"/>
  <c r="L1417" i="1"/>
  <c r="K1417" i="1"/>
  <c r="J1417" i="1"/>
  <c r="AJ1416" i="1"/>
  <c r="AI1416" i="1"/>
  <c r="AH1416" i="1" s="1"/>
  <c r="AG1416" i="1"/>
  <c r="AC1416" i="1"/>
  <c r="Z1416" i="1"/>
  <c r="AD1416" i="1" s="1"/>
  <c r="AE1416" i="1" s="1"/>
  <c r="AF1416" i="1" s="1"/>
  <c r="Y1416" i="1"/>
  <c r="X1416" i="1"/>
  <c r="U1416" i="1"/>
  <c r="S1416" i="1"/>
  <c r="R1416" i="1"/>
  <c r="Q1416" i="1"/>
  <c r="P1416" i="1"/>
  <c r="O1416" i="1"/>
  <c r="N1416" i="1"/>
  <c r="M1416" i="1"/>
  <c r="L1416" i="1"/>
  <c r="K1416" i="1"/>
  <c r="J1416" i="1"/>
  <c r="AJ1415" i="1"/>
  <c r="AI1415" i="1" s="1"/>
  <c r="AG1415" i="1"/>
  <c r="AH1415" i="1" s="1"/>
  <c r="AC1415" i="1"/>
  <c r="X1415" i="1"/>
  <c r="Y1415" i="1" s="1"/>
  <c r="V1415" i="1"/>
  <c r="U1415" i="1"/>
  <c r="S1415" i="1"/>
  <c r="R1415" i="1"/>
  <c r="Q1415" i="1"/>
  <c r="P1415" i="1"/>
  <c r="O1415" i="1"/>
  <c r="N1415" i="1"/>
  <c r="M1415" i="1"/>
  <c r="L1415" i="1"/>
  <c r="K1415" i="1"/>
  <c r="J1415" i="1"/>
  <c r="AJ1414" i="1"/>
  <c r="AI1414" i="1" s="1"/>
  <c r="AG1414" i="1"/>
  <c r="AC1414" i="1"/>
  <c r="Z1414" i="1"/>
  <c r="AD1414" i="1" s="1"/>
  <c r="Y1414" i="1"/>
  <c r="X1414" i="1"/>
  <c r="V1414" i="1"/>
  <c r="U1414" i="1"/>
  <c r="S1414" i="1"/>
  <c r="R1414" i="1"/>
  <c r="Q1414" i="1"/>
  <c r="P1414" i="1"/>
  <c r="O1414" i="1"/>
  <c r="N1414" i="1"/>
  <c r="M1414" i="1"/>
  <c r="L1414" i="1"/>
  <c r="K1414" i="1"/>
  <c r="J1414" i="1"/>
  <c r="AJ1413" i="1"/>
  <c r="AI1413" i="1"/>
  <c r="AH1413" i="1" s="1"/>
  <c r="AG1413" i="1"/>
  <c r="AC1413" i="1"/>
  <c r="Y1413" i="1"/>
  <c r="X1413" i="1"/>
  <c r="V1413" i="1"/>
  <c r="U1413" i="1"/>
  <c r="S1413" i="1"/>
  <c r="R1413" i="1"/>
  <c r="Q1413" i="1"/>
  <c r="P1413" i="1"/>
  <c r="O1413" i="1"/>
  <c r="N1413" i="1"/>
  <c r="M1413" i="1"/>
  <c r="L1413" i="1"/>
  <c r="K1413" i="1"/>
  <c r="J1413" i="1"/>
  <c r="AJ1412" i="1"/>
  <c r="AI1412" i="1"/>
  <c r="AG1412" i="1"/>
  <c r="AC1412" i="1"/>
  <c r="X1412" i="1"/>
  <c r="Y1412" i="1" s="1"/>
  <c r="V1412" i="1"/>
  <c r="U1412" i="1"/>
  <c r="S1412" i="1"/>
  <c r="R1412" i="1"/>
  <c r="Q1412" i="1"/>
  <c r="P1412" i="1"/>
  <c r="O1412" i="1"/>
  <c r="N1412" i="1"/>
  <c r="M1412" i="1"/>
  <c r="L1412" i="1"/>
  <c r="K1412" i="1"/>
  <c r="J1412" i="1"/>
  <c r="AJ1411" i="1"/>
  <c r="AI1411" i="1" s="1"/>
  <c r="Z1411" i="1" s="1"/>
  <c r="AG1411" i="1"/>
  <c r="AH1411" i="1" s="1"/>
  <c r="AD1411" i="1"/>
  <c r="AC1411" i="1"/>
  <c r="X1411" i="1"/>
  <c r="Y1411" i="1" s="1"/>
  <c r="U1411" i="1"/>
  <c r="S1411" i="1"/>
  <c r="R1411" i="1"/>
  <c r="Q1411" i="1"/>
  <c r="P1411" i="1"/>
  <c r="O1411" i="1"/>
  <c r="N1411" i="1"/>
  <c r="M1411" i="1"/>
  <c r="L1411" i="1"/>
  <c r="K1411" i="1"/>
  <c r="J1411" i="1"/>
  <c r="AJ1410" i="1"/>
  <c r="AI1410" i="1"/>
  <c r="AH1410" i="1" s="1"/>
  <c r="AG1410" i="1"/>
  <c r="AC1410" i="1"/>
  <c r="Z1410" i="1"/>
  <c r="AD1410" i="1" s="1"/>
  <c r="AE1410" i="1" s="1"/>
  <c r="AF1410" i="1" s="1"/>
  <c r="Y1410" i="1"/>
  <c r="X1410" i="1"/>
  <c r="U1410" i="1"/>
  <c r="S1410" i="1"/>
  <c r="R1410" i="1"/>
  <c r="Q1410" i="1"/>
  <c r="P1410" i="1"/>
  <c r="O1410" i="1"/>
  <c r="N1410" i="1"/>
  <c r="M1410" i="1"/>
  <c r="L1410" i="1"/>
  <c r="K1410" i="1"/>
  <c r="J1410" i="1"/>
  <c r="AJ1409" i="1"/>
  <c r="AI1409" i="1" s="1"/>
  <c r="AG1409" i="1"/>
  <c r="AH1409" i="1" s="1"/>
  <c r="AC1409" i="1"/>
  <c r="X1409" i="1"/>
  <c r="Y1409" i="1" s="1"/>
  <c r="W1409" i="1"/>
  <c r="U1409" i="1"/>
  <c r="S1409" i="1"/>
  <c r="R1409" i="1"/>
  <c r="Q1409" i="1"/>
  <c r="P1409" i="1"/>
  <c r="O1409" i="1"/>
  <c r="N1409" i="1"/>
  <c r="M1409" i="1"/>
  <c r="L1409" i="1"/>
  <c r="K1409" i="1"/>
  <c r="J1409" i="1"/>
  <c r="AJ1408" i="1"/>
  <c r="AI1408" i="1" s="1"/>
  <c r="AG1408" i="1"/>
  <c r="AC1408" i="1"/>
  <c r="Z1408" i="1"/>
  <c r="AD1408" i="1" s="1"/>
  <c r="Y1408" i="1"/>
  <c r="X1408" i="1"/>
  <c r="W1408" i="1"/>
  <c r="U1408" i="1"/>
  <c r="S1408" i="1"/>
  <c r="R1408" i="1"/>
  <c r="Q1408" i="1"/>
  <c r="P1408" i="1"/>
  <c r="O1408" i="1"/>
  <c r="N1408" i="1"/>
  <c r="M1408" i="1"/>
  <c r="L1408" i="1"/>
  <c r="K1408" i="1"/>
  <c r="J1408" i="1"/>
  <c r="AJ1407" i="1"/>
  <c r="AI1407" i="1"/>
  <c r="AH1407" i="1" s="1"/>
  <c r="AG1407" i="1"/>
  <c r="AC1407" i="1"/>
  <c r="Y1407" i="1"/>
  <c r="X1407" i="1"/>
  <c r="W1407" i="1"/>
  <c r="U1407" i="1"/>
  <c r="S1407" i="1"/>
  <c r="R1407" i="1"/>
  <c r="Q1407" i="1"/>
  <c r="P1407" i="1"/>
  <c r="O1407" i="1"/>
  <c r="N1407" i="1"/>
  <c r="M1407" i="1"/>
  <c r="L1407" i="1"/>
  <c r="K1407" i="1"/>
  <c r="J1407" i="1"/>
  <c r="AJ1406" i="1"/>
  <c r="AI1406" i="1"/>
  <c r="AG1406" i="1"/>
  <c r="AC1406" i="1"/>
  <c r="X1406" i="1"/>
  <c r="Y1406" i="1" s="1"/>
  <c r="W1406" i="1"/>
  <c r="U1406" i="1"/>
  <c r="S1406" i="1"/>
  <c r="R1406" i="1"/>
  <c r="Q1406" i="1"/>
  <c r="P1406" i="1"/>
  <c r="O1406" i="1"/>
  <c r="N1406" i="1"/>
  <c r="M1406" i="1"/>
  <c r="L1406" i="1"/>
  <c r="K1406" i="1"/>
  <c r="J1406" i="1"/>
  <c r="AJ1405" i="1"/>
  <c r="AI1405" i="1" s="1"/>
  <c r="Z1405" i="1" s="1"/>
  <c r="AG1405" i="1"/>
  <c r="AH1405" i="1" s="1"/>
  <c r="AD1405" i="1"/>
  <c r="AC1405" i="1"/>
  <c r="X1405" i="1"/>
  <c r="Y1405" i="1" s="1"/>
  <c r="W1405" i="1"/>
  <c r="U1405" i="1"/>
  <c r="S1405" i="1"/>
  <c r="R1405" i="1"/>
  <c r="Q1405" i="1"/>
  <c r="P1405" i="1"/>
  <c r="O1405" i="1"/>
  <c r="N1405" i="1"/>
  <c r="M1405" i="1"/>
  <c r="L1405" i="1"/>
  <c r="K1405" i="1"/>
  <c r="J1405" i="1"/>
  <c r="AJ1404" i="1"/>
  <c r="AI1404" i="1" s="1"/>
  <c r="AG1404" i="1"/>
  <c r="AH1404" i="1" s="1"/>
  <c r="AC1404" i="1"/>
  <c r="Z1404" i="1"/>
  <c r="AD1404" i="1" s="1"/>
  <c r="Y1404" i="1"/>
  <c r="X1404" i="1"/>
  <c r="W1404" i="1"/>
  <c r="U1404" i="1"/>
  <c r="S1404" i="1"/>
  <c r="R1404" i="1"/>
  <c r="Q1404" i="1"/>
  <c r="P1404" i="1"/>
  <c r="O1404" i="1"/>
  <c r="N1404" i="1"/>
  <c r="M1404" i="1"/>
  <c r="L1404" i="1"/>
  <c r="K1404" i="1"/>
  <c r="J1404" i="1"/>
  <c r="AJ1403" i="1"/>
  <c r="AI1403" i="1"/>
  <c r="AH1403" i="1" s="1"/>
  <c r="AG1403" i="1"/>
  <c r="AC1403" i="1"/>
  <c r="Z1403" i="1"/>
  <c r="AD1403" i="1" s="1"/>
  <c r="AE1403" i="1" s="1"/>
  <c r="AF1403" i="1" s="1"/>
  <c r="Y1403" i="1"/>
  <c r="X1403" i="1"/>
  <c r="W1403" i="1"/>
  <c r="U1403" i="1"/>
  <c r="S1403" i="1"/>
  <c r="R1403" i="1"/>
  <c r="Q1403" i="1"/>
  <c r="P1403" i="1"/>
  <c r="O1403" i="1"/>
  <c r="N1403" i="1"/>
  <c r="M1403" i="1"/>
  <c r="L1403" i="1"/>
  <c r="K1403" i="1"/>
  <c r="J1403" i="1"/>
  <c r="AJ1402" i="1"/>
  <c r="AI1402" i="1"/>
  <c r="AH1402" i="1" s="1"/>
  <c r="AG1402" i="1"/>
  <c r="AC1402" i="1"/>
  <c r="X1402" i="1"/>
  <c r="Y1402" i="1" s="1"/>
  <c r="W1402" i="1"/>
  <c r="U1402" i="1"/>
  <c r="S1402" i="1"/>
  <c r="R1402" i="1"/>
  <c r="Q1402" i="1"/>
  <c r="P1402" i="1"/>
  <c r="O1402" i="1"/>
  <c r="N1402" i="1"/>
  <c r="M1402" i="1"/>
  <c r="L1402" i="1"/>
  <c r="K1402" i="1"/>
  <c r="J1402" i="1"/>
  <c r="AJ1401" i="1"/>
  <c r="AI1401" i="1" s="1"/>
  <c r="Z1401" i="1" s="1"/>
  <c r="AD1401" i="1" s="1"/>
  <c r="AG1401" i="1"/>
  <c r="AC1401" i="1"/>
  <c r="X1401" i="1"/>
  <c r="Y1401" i="1" s="1"/>
  <c r="W1401" i="1"/>
  <c r="U1401" i="1"/>
  <c r="S1401" i="1"/>
  <c r="R1401" i="1"/>
  <c r="Q1401" i="1"/>
  <c r="P1401" i="1"/>
  <c r="O1401" i="1"/>
  <c r="N1401" i="1"/>
  <c r="M1401" i="1"/>
  <c r="L1401" i="1"/>
  <c r="K1401" i="1"/>
  <c r="J1401" i="1"/>
  <c r="AJ1400" i="1"/>
  <c r="AI1400" i="1" s="1"/>
  <c r="AG1400" i="1"/>
  <c r="AH1400" i="1" s="1"/>
  <c r="AF1400" i="1"/>
  <c r="AC1400" i="1"/>
  <c r="AE1400" i="1" s="1"/>
  <c r="Z1400" i="1"/>
  <c r="AD1400" i="1" s="1"/>
  <c r="Y1400" i="1"/>
  <c r="X1400" i="1"/>
  <c r="W1400" i="1"/>
  <c r="U1400" i="1"/>
  <c r="S1400" i="1"/>
  <c r="R1400" i="1"/>
  <c r="Q1400" i="1"/>
  <c r="P1400" i="1"/>
  <c r="O1400" i="1"/>
  <c r="N1400" i="1"/>
  <c r="M1400" i="1"/>
  <c r="L1400" i="1"/>
  <c r="K1400" i="1"/>
  <c r="J1400" i="1"/>
  <c r="AJ1399" i="1"/>
  <c r="AI1399" i="1" s="1"/>
  <c r="AG1399" i="1"/>
  <c r="AC1399" i="1"/>
  <c r="Y1399" i="1"/>
  <c r="X1399" i="1"/>
  <c r="W1399" i="1"/>
  <c r="U1399" i="1"/>
  <c r="S1399" i="1"/>
  <c r="R1399" i="1"/>
  <c r="Q1399" i="1"/>
  <c r="P1399" i="1"/>
  <c r="O1399" i="1"/>
  <c r="N1399" i="1"/>
  <c r="M1399" i="1"/>
  <c r="L1399" i="1"/>
  <c r="K1399" i="1"/>
  <c r="J1399" i="1"/>
  <c r="AJ1398" i="1"/>
  <c r="AI1398" i="1"/>
  <c r="AH1398" i="1"/>
  <c r="AG1398" i="1"/>
  <c r="AC1398" i="1"/>
  <c r="Y1398" i="1"/>
  <c r="X1398" i="1"/>
  <c r="W1398" i="1"/>
  <c r="U1398" i="1"/>
  <c r="S1398" i="1"/>
  <c r="R1398" i="1"/>
  <c r="Q1398" i="1"/>
  <c r="P1398" i="1"/>
  <c r="O1398" i="1"/>
  <c r="N1398" i="1"/>
  <c r="M1398" i="1"/>
  <c r="L1398" i="1"/>
  <c r="K1398" i="1"/>
  <c r="J1398" i="1"/>
  <c r="AJ1397" i="1"/>
  <c r="AI1397" i="1" s="1"/>
  <c r="AH1397" i="1"/>
  <c r="AG1397" i="1"/>
  <c r="AC1397" i="1"/>
  <c r="X1397" i="1"/>
  <c r="Y1397" i="1" s="1"/>
  <c r="W1397" i="1"/>
  <c r="U1397" i="1"/>
  <c r="S1397" i="1"/>
  <c r="R1397" i="1"/>
  <c r="Q1397" i="1"/>
  <c r="P1397" i="1"/>
  <c r="O1397" i="1"/>
  <c r="N1397" i="1"/>
  <c r="M1397" i="1"/>
  <c r="L1397" i="1"/>
  <c r="K1397" i="1"/>
  <c r="J1397" i="1"/>
  <c r="AJ1396" i="1"/>
  <c r="AI1396" i="1" s="1"/>
  <c r="AG1396" i="1"/>
  <c r="AC1396" i="1"/>
  <c r="AE1396" i="1" s="1"/>
  <c r="AF1396" i="1" s="1"/>
  <c r="Z1396" i="1"/>
  <c r="AD1396" i="1" s="1"/>
  <c r="Y1396" i="1"/>
  <c r="X1396" i="1"/>
  <c r="W1396" i="1"/>
  <c r="U1396" i="1"/>
  <c r="S1396" i="1"/>
  <c r="R1396" i="1"/>
  <c r="Q1396" i="1"/>
  <c r="P1396" i="1"/>
  <c r="O1396" i="1"/>
  <c r="N1396" i="1"/>
  <c r="M1396" i="1"/>
  <c r="L1396" i="1"/>
  <c r="K1396" i="1"/>
  <c r="J1396" i="1"/>
  <c r="AJ1395" i="1"/>
  <c r="AI1395" i="1" s="1"/>
  <c r="AG1395" i="1"/>
  <c r="AC1395" i="1"/>
  <c r="Y1395" i="1"/>
  <c r="X1395" i="1"/>
  <c r="W1395" i="1"/>
  <c r="U1395" i="1"/>
  <c r="S1395" i="1"/>
  <c r="R1395" i="1"/>
  <c r="Q1395" i="1"/>
  <c r="P1395" i="1"/>
  <c r="O1395" i="1"/>
  <c r="N1395" i="1"/>
  <c r="M1395" i="1"/>
  <c r="L1395" i="1"/>
  <c r="K1395" i="1"/>
  <c r="J1395" i="1"/>
  <c r="AJ1394" i="1"/>
  <c r="AI1394" i="1"/>
  <c r="AH1394" i="1"/>
  <c r="AG1394" i="1"/>
  <c r="AC1394" i="1"/>
  <c r="Y1394" i="1"/>
  <c r="X1394" i="1"/>
  <c r="W1394" i="1"/>
  <c r="U1394" i="1"/>
  <c r="S1394" i="1"/>
  <c r="R1394" i="1"/>
  <c r="Q1394" i="1"/>
  <c r="P1394" i="1"/>
  <c r="O1394" i="1"/>
  <c r="N1394" i="1"/>
  <c r="M1394" i="1"/>
  <c r="L1394" i="1"/>
  <c r="K1394" i="1"/>
  <c r="J1394" i="1"/>
  <c r="AJ1393" i="1"/>
  <c r="AI1393" i="1" s="1"/>
  <c r="AG1393" i="1"/>
  <c r="AH1393" i="1" s="1"/>
  <c r="AC1393" i="1"/>
  <c r="X1393" i="1"/>
  <c r="Y1393" i="1" s="1"/>
  <c r="W1393" i="1"/>
  <c r="U1393" i="1"/>
  <c r="S1393" i="1"/>
  <c r="R1393" i="1"/>
  <c r="Q1393" i="1"/>
  <c r="P1393" i="1"/>
  <c r="O1393" i="1"/>
  <c r="N1393" i="1"/>
  <c r="M1393" i="1"/>
  <c r="L1393" i="1"/>
  <c r="K1393" i="1"/>
  <c r="J1393" i="1"/>
  <c r="AJ1392" i="1"/>
  <c r="AI1392" i="1" s="1"/>
  <c r="AG1392" i="1"/>
  <c r="AC1392" i="1"/>
  <c r="Z1392" i="1"/>
  <c r="AD1392" i="1" s="1"/>
  <c r="Y1392" i="1"/>
  <c r="X1392" i="1"/>
  <c r="W1392" i="1"/>
  <c r="U1392" i="1"/>
  <c r="S1392" i="1"/>
  <c r="R1392" i="1"/>
  <c r="Q1392" i="1"/>
  <c r="P1392" i="1"/>
  <c r="O1392" i="1"/>
  <c r="N1392" i="1"/>
  <c r="M1392" i="1"/>
  <c r="L1392" i="1"/>
  <c r="K1392" i="1"/>
  <c r="J1392" i="1"/>
  <c r="AJ1391" i="1"/>
  <c r="AI1391" i="1"/>
  <c r="AH1391" i="1" s="1"/>
  <c r="AG1391" i="1"/>
  <c r="AC1391" i="1"/>
  <c r="Y1391" i="1"/>
  <c r="X1391" i="1"/>
  <c r="W1391" i="1"/>
  <c r="U1391" i="1"/>
  <c r="S1391" i="1"/>
  <c r="R1391" i="1"/>
  <c r="Q1391" i="1"/>
  <c r="P1391" i="1"/>
  <c r="O1391" i="1"/>
  <c r="N1391" i="1"/>
  <c r="M1391" i="1"/>
  <c r="L1391" i="1"/>
  <c r="K1391" i="1"/>
  <c r="J1391" i="1"/>
  <c r="AJ1390" i="1"/>
  <c r="AI1390" i="1"/>
  <c r="AG1390" i="1"/>
  <c r="AC1390" i="1"/>
  <c r="X1390" i="1"/>
  <c r="Y1390" i="1" s="1"/>
  <c r="W1390" i="1"/>
  <c r="U1390" i="1"/>
  <c r="S1390" i="1"/>
  <c r="R1390" i="1"/>
  <c r="Q1390" i="1"/>
  <c r="P1390" i="1"/>
  <c r="O1390" i="1"/>
  <c r="N1390" i="1"/>
  <c r="M1390" i="1"/>
  <c r="L1390" i="1"/>
  <c r="K1390" i="1"/>
  <c r="J1390" i="1"/>
  <c r="AJ1389" i="1"/>
  <c r="AI1389" i="1" s="1"/>
  <c r="Z1389" i="1" s="1"/>
  <c r="AG1389" i="1"/>
  <c r="AH1389" i="1" s="1"/>
  <c r="AD1389" i="1"/>
  <c r="AC1389" i="1"/>
  <c r="X1389" i="1"/>
  <c r="Y1389" i="1" s="1"/>
  <c r="W1389" i="1"/>
  <c r="U1389" i="1"/>
  <c r="S1389" i="1"/>
  <c r="R1389" i="1"/>
  <c r="Q1389" i="1"/>
  <c r="P1389" i="1"/>
  <c r="O1389" i="1"/>
  <c r="N1389" i="1"/>
  <c r="M1389" i="1"/>
  <c r="L1389" i="1"/>
  <c r="K1389" i="1"/>
  <c r="J1389" i="1"/>
  <c r="AJ1388" i="1"/>
  <c r="AI1388" i="1" s="1"/>
  <c r="AG1388" i="1"/>
  <c r="AH1388" i="1" s="1"/>
  <c r="AC1388" i="1"/>
  <c r="Z1388" i="1"/>
  <c r="AD1388" i="1" s="1"/>
  <c r="Y1388" i="1"/>
  <c r="X1388" i="1"/>
  <c r="W1388" i="1"/>
  <c r="U1388" i="1"/>
  <c r="S1388" i="1"/>
  <c r="R1388" i="1"/>
  <c r="Q1388" i="1"/>
  <c r="P1388" i="1"/>
  <c r="O1388" i="1"/>
  <c r="N1388" i="1"/>
  <c r="M1388" i="1"/>
  <c r="L1388" i="1"/>
  <c r="K1388" i="1"/>
  <c r="J1388" i="1"/>
  <c r="AJ1387" i="1"/>
  <c r="AI1387" i="1"/>
  <c r="AH1387" i="1" s="1"/>
  <c r="AG1387" i="1"/>
  <c r="AC1387" i="1"/>
  <c r="Z1387" i="1"/>
  <c r="AD1387" i="1" s="1"/>
  <c r="AE1387" i="1" s="1"/>
  <c r="AF1387" i="1" s="1"/>
  <c r="Y1387" i="1"/>
  <c r="X1387" i="1"/>
  <c r="W1387" i="1"/>
  <c r="U1387" i="1"/>
  <c r="S1387" i="1"/>
  <c r="R1387" i="1"/>
  <c r="Q1387" i="1"/>
  <c r="P1387" i="1"/>
  <c r="O1387" i="1"/>
  <c r="N1387" i="1"/>
  <c r="M1387" i="1"/>
  <c r="L1387" i="1"/>
  <c r="K1387" i="1"/>
  <c r="J1387" i="1"/>
  <c r="AJ1386" i="1"/>
  <c r="AI1386" i="1"/>
  <c r="AH1386" i="1" s="1"/>
  <c r="AG1386" i="1"/>
  <c r="AC1386" i="1"/>
  <c r="X1386" i="1"/>
  <c r="Y1386" i="1" s="1"/>
  <c r="W1386" i="1"/>
  <c r="U1386" i="1"/>
  <c r="S1386" i="1"/>
  <c r="R1386" i="1"/>
  <c r="Q1386" i="1"/>
  <c r="P1386" i="1"/>
  <c r="O1386" i="1"/>
  <c r="N1386" i="1"/>
  <c r="M1386" i="1"/>
  <c r="L1386" i="1"/>
  <c r="K1386" i="1"/>
  <c r="J1386" i="1"/>
  <c r="AJ1385" i="1"/>
  <c r="AI1385" i="1" s="1"/>
  <c r="Z1385" i="1" s="1"/>
  <c r="AD1385" i="1" s="1"/>
  <c r="AG1385" i="1"/>
  <c r="AC1385" i="1"/>
  <c r="X1385" i="1"/>
  <c r="Y1385" i="1" s="1"/>
  <c r="U1385" i="1"/>
  <c r="S1385" i="1"/>
  <c r="R1385" i="1"/>
  <c r="Q1385" i="1"/>
  <c r="P1385" i="1"/>
  <c r="O1385" i="1"/>
  <c r="N1385" i="1"/>
  <c r="M1385" i="1"/>
  <c r="L1385" i="1"/>
  <c r="K1385" i="1"/>
  <c r="J1385" i="1"/>
  <c r="AJ1384" i="1"/>
  <c r="AI1384" i="1" s="1"/>
  <c r="AG1384" i="1"/>
  <c r="AC1384" i="1"/>
  <c r="Y1384" i="1"/>
  <c r="X1384" i="1"/>
  <c r="U1384" i="1"/>
  <c r="S1384" i="1"/>
  <c r="R1384" i="1"/>
  <c r="Q1384" i="1"/>
  <c r="P1384" i="1"/>
  <c r="O1384" i="1"/>
  <c r="N1384" i="1"/>
  <c r="M1384" i="1"/>
  <c r="L1384" i="1"/>
  <c r="K1384" i="1"/>
  <c r="J1384" i="1"/>
  <c r="AJ1383" i="1"/>
  <c r="AI1383" i="1" s="1"/>
  <c r="Z1383" i="1" s="1"/>
  <c r="AG1383" i="1"/>
  <c r="AH1383" i="1" s="1"/>
  <c r="AD1383" i="1"/>
  <c r="AC1383" i="1"/>
  <c r="X1383" i="1"/>
  <c r="Y1383" i="1" s="1"/>
  <c r="U1383" i="1"/>
  <c r="S1383" i="1"/>
  <c r="R1383" i="1"/>
  <c r="Q1383" i="1"/>
  <c r="P1383" i="1"/>
  <c r="O1383" i="1"/>
  <c r="N1383" i="1"/>
  <c r="M1383" i="1"/>
  <c r="L1383" i="1"/>
  <c r="K1383" i="1"/>
  <c r="J1383" i="1"/>
  <c r="AJ1382" i="1"/>
  <c r="AI1382" i="1"/>
  <c r="AH1382" i="1" s="1"/>
  <c r="AG1382" i="1"/>
  <c r="AC1382" i="1"/>
  <c r="Z1382" i="1"/>
  <c r="AD1382" i="1" s="1"/>
  <c r="AE1382" i="1" s="1"/>
  <c r="AF1382" i="1" s="1"/>
  <c r="Y1382" i="1"/>
  <c r="X1382" i="1"/>
  <c r="U1382" i="1"/>
  <c r="S1382" i="1"/>
  <c r="R1382" i="1"/>
  <c r="Q1382" i="1"/>
  <c r="P1382" i="1"/>
  <c r="O1382" i="1"/>
  <c r="N1382" i="1"/>
  <c r="M1382" i="1"/>
  <c r="L1382" i="1"/>
  <c r="K1382" i="1"/>
  <c r="J1382" i="1"/>
  <c r="AJ1381" i="1"/>
  <c r="AI1381" i="1" s="1"/>
  <c r="AG1381" i="1"/>
  <c r="AH1381" i="1" s="1"/>
  <c r="AC1381" i="1"/>
  <c r="X1381" i="1"/>
  <c r="Y1381" i="1" s="1"/>
  <c r="V1381" i="1"/>
  <c r="U1381" i="1"/>
  <c r="S1381" i="1"/>
  <c r="R1381" i="1"/>
  <c r="Q1381" i="1"/>
  <c r="P1381" i="1"/>
  <c r="O1381" i="1"/>
  <c r="N1381" i="1"/>
  <c r="M1381" i="1"/>
  <c r="L1381" i="1"/>
  <c r="K1381" i="1"/>
  <c r="J1381" i="1"/>
  <c r="AJ1380" i="1"/>
  <c r="AI1380" i="1" s="1"/>
  <c r="AG1380" i="1"/>
  <c r="AC1380" i="1"/>
  <c r="Z1380" i="1"/>
  <c r="AD1380" i="1" s="1"/>
  <c r="Y1380" i="1"/>
  <c r="X1380" i="1"/>
  <c r="U1380" i="1"/>
  <c r="S1380" i="1"/>
  <c r="R1380" i="1"/>
  <c r="Q1380" i="1"/>
  <c r="P1380" i="1"/>
  <c r="O1380" i="1"/>
  <c r="N1380" i="1"/>
  <c r="M1380" i="1"/>
  <c r="L1380" i="1"/>
  <c r="K1380" i="1"/>
  <c r="J1380" i="1"/>
  <c r="AJ1379" i="1"/>
  <c r="AI1379" i="1"/>
  <c r="AH1379" i="1"/>
  <c r="AG1379" i="1"/>
  <c r="AC1379" i="1"/>
  <c r="Y1379" i="1"/>
  <c r="X1379" i="1"/>
  <c r="U1379" i="1"/>
  <c r="S1379" i="1"/>
  <c r="R1379" i="1"/>
  <c r="Q1379" i="1"/>
  <c r="P1379" i="1"/>
  <c r="O1379" i="1"/>
  <c r="N1379" i="1"/>
  <c r="M1379" i="1"/>
  <c r="L1379" i="1"/>
  <c r="K1379" i="1"/>
  <c r="J1379" i="1"/>
  <c r="AJ1378" i="1"/>
  <c r="AI1378" i="1" s="1"/>
  <c r="AG1378" i="1"/>
  <c r="AH1378" i="1" s="1"/>
  <c r="AF1378" i="1"/>
  <c r="AC1378" i="1"/>
  <c r="AE1378" i="1" s="1"/>
  <c r="Z1378" i="1"/>
  <c r="AD1378" i="1" s="1"/>
  <c r="Y1378" i="1"/>
  <c r="X1378" i="1"/>
  <c r="U1378" i="1"/>
  <c r="S1378" i="1"/>
  <c r="R1378" i="1"/>
  <c r="Q1378" i="1"/>
  <c r="P1378" i="1"/>
  <c r="O1378" i="1"/>
  <c r="N1378" i="1"/>
  <c r="M1378" i="1"/>
  <c r="L1378" i="1"/>
  <c r="K1378" i="1"/>
  <c r="J1378" i="1"/>
  <c r="AJ1377" i="1"/>
  <c r="AI1377" i="1"/>
  <c r="AG1377" i="1"/>
  <c r="AC1377" i="1"/>
  <c r="X1377" i="1"/>
  <c r="Y1377" i="1" s="1"/>
  <c r="U1377" i="1"/>
  <c r="S1377" i="1"/>
  <c r="R1377" i="1"/>
  <c r="Q1377" i="1"/>
  <c r="P1377" i="1"/>
  <c r="O1377" i="1"/>
  <c r="N1377" i="1"/>
  <c r="M1377" i="1"/>
  <c r="L1377" i="1"/>
  <c r="K1377" i="1"/>
  <c r="J1377" i="1"/>
  <c r="AJ1376" i="1"/>
  <c r="AI1376" i="1" s="1"/>
  <c r="AG1376" i="1"/>
  <c r="AC1376" i="1"/>
  <c r="Z1376" i="1"/>
  <c r="AD1376" i="1" s="1"/>
  <c r="Y1376" i="1"/>
  <c r="X1376" i="1"/>
  <c r="U1376" i="1"/>
  <c r="S1376" i="1"/>
  <c r="R1376" i="1"/>
  <c r="Q1376" i="1"/>
  <c r="P1376" i="1"/>
  <c r="O1376" i="1"/>
  <c r="N1376" i="1"/>
  <c r="M1376" i="1"/>
  <c r="L1376" i="1"/>
  <c r="K1376" i="1"/>
  <c r="J1376" i="1"/>
  <c r="AJ1375" i="1"/>
  <c r="AI1375" i="1"/>
  <c r="AH1375" i="1"/>
  <c r="AG1375" i="1"/>
  <c r="AC1375" i="1"/>
  <c r="Y1375" i="1"/>
  <c r="X1375" i="1"/>
  <c r="U1375" i="1"/>
  <c r="S1375" i="1"/>
  <c r="R1375" i="1"/>
  <c r="Q1375" i="1"/>
  <c r="P1375" i="1"/>
  <c r="O1375" i="1"/>
  <c r="N1375" i="1"/>
  <c r="M1375" i="1"/>
  <c r="L1375" i="1"/>
  <c r="K1375" i="1"/>
  <c r="J1375" i="1"/>
  <c r="AJ1374" i="1"/>
  <c r="AI1374" i="1" s="1"/>
  <c r="AG1374" i="1"/>
  <c r="AH1374" i="1" s="1"/>
  <c r="AF1374" i="1"/>
  <c r="AC1374" i="1"/>
  <c r="AE1374" i="1" s="1"/>
  <c r="Z1374" i="1"/>
  <c r="AD1374" i="1" s="1"/>
  <c r="Y1374" i="1"/>
  <c r="X1374" i="1"/>
  <c r="W1374" i="1"/>
  <c r="U1374" i="1"/>
  <c r="S1374" i="1"/>
  <c r="R1374" i="1"/>
  <c r="Q1374" i="1"/>
  <c r="P1374" i="1"/>
  <c r="O1374" i="1"/>
  <c r="N1374" i="1"/>
  <c r="M1374" i="1"/>
  <c r="L1374" i="1"/>
  <c r="K1374" i="1"/>
  <c r="J1374" i="1"/>
  <c r="AJ1373" i="1"/>
  <c r="AI1373" i="1" s="1"/>
  <c r="AG1373" i="1"/>
  <c r="AC1373" i="1"/>
  <c r="Y1373" i="1"/>
  <c r="X1373" i="1"/>
  <c r="W1373" i="1"/>
  <c r="U1373" i="1"/>
  <c r="S1373" i="1"/>
  <c r="R1373" i="1"/>
  <c r="Q1373" i="1"/>
  <c r="P1373" i="1"/>
  <c r="O1373" i="1"/>
  <c r="N1373" i="1"/>
  <c r="M1373" i="1"/>
  <c r="L1373" i="1"/>
  <c r="K1373" i="1"/>
  <c r="J1373" i="1"/>
  <c r="AJ1372" i="1"/>
  <c r="AI1372" i="1"/>
  <c r="AH1372" i="1"/>
  <c r="AG1372" i="1"/>
  <c r="AC1372" i="1"/>
  <c r="Y1372" i="1"/>
  <c r="X1372" i="1"/>
  <c r="W1372" i="1"/>
  <c r="U1372" i="1"/>
  <c r="S1372" i="1"/>
  <c r="R1372" i="1"/>
  <c r="Q1372" i="1"/>
  <c r="P1372" i="1"/>
  <c r="O1372" i="1"/>
  <c r="N1372" i="1"/>
  <c r="M1372" i="1"/>
  <c r="L1372" i="1"/>
  <c r="K1372" i="1"/>
  <c r="J1372" i="1"/>
  <c r="AJ1371" i="1"/>
  <c r="AI1371" i="1" s="1"/>
  <c r="AH1371" i="1"/>
  <c r="AG1371" i="1"/>
  <c r="AC1371" i="1"/>
  <c r="X1371" i="1"/>
  <c r="Y1371" i="1" s="1"/>
  <c r="W1371" i="1"/>
  <c r="U1371" i="1"/>
  <c r="S1371" i="1"/>
  <c r="R1371" i="1"/>
  <c r="Q1371" i="1"/>
  <c r="P1371" i="1"/>
  <c r="O1371" i="1"/>
  <c r="N1371" i="1"/>
  <c r="M1371" i="1"/>
  <c r="L1371" i="1"/>
  <c r="K1371" i="1"/>
  <c r="J1371" i="1"/>
  <c r="AJ1370" i="1"/>
  <c r="AI1370" i="1" s="1"/>
  <c r="AG1370" i="1"/>
  <c r="AC1370" i="1"/>
  <c r="AE1370" i="1" s="1"/>
  <c r="AF1370" i="1" s="1"/>
  <c r="Z1370" i="1"/>
  <c r="AD1370" i="1" s="1"/>
  <c r="Y1370" i="1"/>
  <c r="X1370" i="1"/>
  <c r="W1370" i="1"/>
  <c r="U1370" i="1"/>
  <c r="S1370" i="1"/>
  <c r="R1370" i="1"/>
  <c r="Q1370" i="1"/>
  <c r="P1370" i="1"/>
  <c r="O1370" i="1"/>
  <c r="N1370" i="1"/>
  <c r="M1370" i="1"/>
  <c r="L1370" i="1"/>
  <c r="K1370" i="1"/>
  <c r="J1370" i="1"/>
  <c r="AJ1369" i="1"/>
  <c r="AI1369" i="1" s="1"/>
  <c r="AG1369" i="1"/>
  <c r="AC1369" i="1"/>
  <c r="Y1369" i="1"/>
  <c r="X1369" i="1"/>
  <c r="W1369" i="1"/>
  <c r="U1369" i="1"/>
  <c r="S1369" i="1"/>
  <c r="R1369" i="1"/>
  <c r="Q1369" i="1"/>
  <c r="P1369" i="1"/>
  <c r="O1369" i="1"/>
  <c r="N1369" i="1"/>
  <c r="M1369" i="1"/>
  <c r="L1369" i="1"/>
  <c r="K1369" i="1"/>
  <c r="J1369" i="1"/>
  <c r="AJ1368" i="1"/>
  <c r="AI1368" i="1"/>
  <c r="AH1368" i="1"/>
  <c r="AG1368" i="1"/>
  <c r="AC1368" i="1"/>
  <c r="Y1368" i="1"/>
  <c r="X1368" i="1"/>
  <c r="W1368" i="1"/>
  <c r="U1368" i="1"/>
  <c r="S1368" i="1"/>
  <c r="R1368" i="1"/>
  <c r="Q1368" i="1"/>
  <c r="P1368" i="1"/>
  <c r="O1368" i="1"/>
  <c r="N1368" i="1"/>
  <c r="M1368" i="1"/>
  <c r="L1368" i="1"/>
  <c r="K1368" i="1"/>
  <c r="J1368" i="1"/>
  <c r="AJ1367" i="1"/>
  <c r="AI1367" i="1" s="1"/>
  <c r="AG1367" i="1"/>
  <c r="AH1367" i="1" s="1"/>
  <c r="AC1367" i="1"/>
  <c r="X1367" i="1"/>
  <c r="Y1367" i="1" s="1"/>
  <c r="W1367" i="1"/>
  <c r="U1367" i="1"/>
  <c r="S1367" i="1"/>
  <c r="R1367" i="1"/>
  <c r="Q1367" i="1"/>
  <c r="P1367" i="1"/>
  <c r="O1367" i="1"/>
  <c r="N1367" i="1"/>
  <c r="M1367" i="1"/>
  <c r="L1367" i="1"/>
  <c r="K1367" i="1"/>
  <c r="J1367" i="1"/>
  <c r="AJ1366" i="1"/>
  <c r="AI1366" i="1" s="1"/>
  <c r="AG1366" i="1"/>
  <c r="AC1366" i="1"/>
  <c r="Z1366" i="1"/>
  <c r="AD1366" i="1" s="1"/>
  <c r="Y1366" i="1"/>
  <c r="X1366" i="1"/>
  <c r="W1366" i="1"/>
  <c r="U1366" i="1"/>
  <c r="S1366" i="1"/>
  <c r="R1366" i="1"/>
  <c r="Q1366" i="1"/>
  <c r="P1366" i="1"/>
  <c r="O1366" i="1"/>
  <c r="N1366" i="1"/>
  <c r="M1366" i="1"/>
  <c r="L1366" i="1"/>
  <c r="K1366" i="1"/>
  <c r="J1366" i="1"/>
  <c r="AJ1365" i="1"/>
  <c r="AI1365" i="1"/>
  <c r="AH1365" i="1" s="1"/>
  <c r="AG1365" i="1"/>
  <c r="AC1365" i="1"/>
  <c r="Y1365" i="1"/>
  <c r="X1365" i="1"/>
  <c r="W1365" i="1"/>
  <c r="U1365" i="1"/>
  <c r="S1365" i="1"/>
  <c r="R1365" i="1"/>
  <c r="Q1365" i="1"/>
  <c r="P1365" i="1"/>
  <c r="O1365" i="1"/>
  <c r="N1365" i="1"/>
  <c r="M1365" i="1"/>
  <c r="L1365" i="1"/>
  <c r="K1365" i="1"/>
  <c r="J1365" i="1"/>
  <c r="AJ1364" i="1"/>
  <c r="AI1364" i="1"/>
  <c r="AG1364" i="1"/>
  <c r="AC1364" i="1"/>
  <c r="X1364" i="1"/>
  <c r="Y1364" i="1" s="1"/>
  <c r="W1364" i="1"/>
  <c r="U1364" i="1"/>
  <c r="S1364" i="1"/>
  <c r="R1364" i="1"/>
  <c r="Q1364" i="1"/>
  <c r="P1364" i="1"/>
  <c r="O1364" i="1"/>
  <c r="N1364" i="1"/>
  <c r="M1364" i="1"/>
  <c r="L1364" i="1"/>
  <c r="K1364" i="1"/>
  <c r="J1364" i="1"/>
  <c r="AJ1363" i="1"/>
  <c r="AI1363" i="1" s="1"/>
  <c r="Z1363" i="1" s="1"/>
  <c r="AG1363" i="1"/>
  <c r="AH1363" i="1" s="1"/>
  <c r="AD1363" i="1"/>
  <c r="AC1363" i="1"/>
  <c r="X1363" i="1"/>
  <c r="Y1363" i="1" s="1"/>
  <c r="W1363" i="1"/>
  <c r="U1363" i="1"/>
  <c r="S1363" i="1"/>
  <c r="R1363" i="1"/>
  <c r="Q1363" i="1"/>
  <c r="P1363" i="1"/>
  <c r="O1363" i="1"/>
  <c r="N1363" i="1"/>
  <c r="M1363" i="1"/>
  <c r="L1363" i="1"/>
  <c r="K1363" i="1"/>
  <c r="J1363" i="1"/>
  <c r="AJ1362" i="1"/>
  <c r="AI1362" i="1" s="1"/>
  <c r="AG1362" i="1"/>
  <c r="AH1362" i="1" s="1"/>
  <c r="AC1362" i="1"/>
  <c r="Z1362" i="1"/>
  <c r="AD1362" i="1" s="1"/>
  <c r="Y1362" i="1"/>
  <c r="X1362" i="1"/>
  <c r="W1362" i="1"/>
  <c r="U1362" i="1"/>
  <c r="S1362" i="1"/>
  <c r="R1362" i="1"/>
  <c r="Q1362" i="1"/>
  <c r="P1362" i="1"/>
  <c r="O1362" i="1"/>
  <c r="N1362" i="1"/>
  <c r="M1362" i="1"/>
  <c r="L1362" i="1"/>
  <c r="K1362" i="1"/>
  <c r="J1362" i="1"/>
  <c r="AJ1361" i="1"/>
  <c r="AI1361" i="1"/>
  <c r="AH1361" i="1" s="1"/>
  <c r="AG1361" i="1"/>
  <c r="AC1361" i="1"/>
  <c r="Z1361" i="1"/>
  <c r="AD1361" i="1" s="1"/>
  <c r="AE1361" i="1" s="1"/>
  <c r="AF1361" i="1" s="1"/>
  <c r="Y1361" i="1"/>
  <c r="X1361" i="1"/>
  <c r="W1361" i="1"/>
  <c r="U1361" i="1"/>
  <c r="S1361" i="1"/>
  <c r="R1361" i="1"/>
  <c r="Q1361" i="1"/>
  <c r="P1361" i="1"/>
  <c r="O1361" i="1"/>
  <c r="N1361" i="1"/>
  <c r="M1361" i="1"/>
  <c r="L1361" i="1"/>
  <c r="K1361" i="1"/>
  <c r="J1361" i="1"/>
  <c r="AJ1360" i="1"/>
  <c r="AI1360" i="1"/>
  <c r="AH1360" i="1" s="1"/>
  <c r="AG1360" i="1"/>
  <c r="AC1360" i="1"/>
  <c r="X1360" i="1"/>
  <c r="Y1360" i="1" s="1"/>
  <c r="W1360" i="1"/>
  <c r="U1360" i="1"/>
  <c r="S1360" i="1"/>
  <c r="R1360" i="1"/>
  <c r="Q1360" i="1"/>
  <c r="P1360" i="1"/>
  <c r="O1360" i="1"/>
  <c r="N1360" i="1"/>
  <c r="M1360" i="1"/>
  <c r="L1360" i="1"/>
  <c r="K1360" i="1"/>
  <c r="J1360" i="1"/>
  <c r="AJ1359" i="1"/>
  <c r="AI1359" i="1" s="1"/>
  <c r="Z1359" i="1" s="1"/>
  <c r="AD1359" i="1" s="1"/>
  <c r="AG1359" i="1"/>
  <c r="AC1359" i="1"/>
  <c r="X1359" i="1"/>
  <c r="Y1359" i="1" s="1"/>
  <c r="W1359" i="1"/>
  <c r="U1359" i="1"/>
  <c r="S1359" i="1"/>
  <c r="R1359" i="1"/>
  <c r="Q1359" i="1"/>
  <c r="P1359" i="1"/>
  <c r="O1359" i="1"/>
  <c r="N1359" i="1"/>
  <c r="M1359" i="1"/>
  <c r="L1359" i="1"/>
  <c r="K1359" i="1"/>
  <c r="J1359" i="1"/>
  <c r="AJ1358" i="1"/>
  <c r="AI1358" i="1" s="1"/>
  <c r="AG1358" i="1"/>
  <c r="AH1358" i="1" s="1"/>
  <c r="AF1358" i="1"/>
  <c r="AC1358" i="1"/>
  <c r="AE1358" i="1" s="1"/>
  <c r="Z1358" i="1"/>
  <c r="AD1358" i="1" s="1"/>
  <c r="Y1358" i="1"/>
  <c r="X1358" i="1"/>
  <c r="W1358" i="1"/>
  <c r="U1358" i="1"/>
  <c r="S1358" i="1"/>
  <c r="R1358" i="1"/>
  <c r="Q1358" i="1"/>
  <c r="P1358" i="1"/>
  <c r="O1358" i="1"/>
  <c r="N1358" i="1"/>
  <c r="M1358" i="1"/>
  <c r="L1358" i="1"/>
  <c r="K1358" i="1"/>
  <c r="J1358" i="1"/>
  <c r="AJ1357" i="1"/>
  <c r="AI1357" i="1" s="1"/>
  <c r="AG1357" i="1"/>
  <c r="AC1357" i="1"/>
  <c r="Y1357" i="1"/>
  <c r="X1357" i="1"/>
  <c r="W1357" i="1"/>
  <c r="U1357" i="1"/>
  <c r="S1357" i="1"/>
  <c r="R1357" i="1"/>
  <c r="Q1357" i="1"/>
  <c r="P1357" i="1"/>
  <c r="O1357" i="1"/>
  <c r="N1357" i="1"/>
  <c r="M1357" i="1"/>
  <c r="L1357" i="1"/>
  <c r="K1357" i="1"/>
  <c r="J1357" i="1"/>
  <c r="AJ1356" i="1"/>
  <c r="AI1356" i="1"/>
  <c r="AH1356" i="1"/>
  <c r="AG1356" i="1"/>
  <c r="AC1356" i="1"/>
  <c r="Y1356" i="1"/>
  <c r="X1356" i="1"/>
  <c r="W1356" i="1"/>
  <c r="U1356" i="1"/>
  <c r="S1356" i="1"/>
  <c r="R1356" i="1"/>
  <c r="Q1356" i="1"/>
  <c r="P1356" i="1"/>
  <c r="O1356" i="1"/>
  <c r="N1356" i="1"/>
  <c r="M1356" i="1"/>
  <c r="L1356" i="1"/>
  <c r="K1356" i="1"/>
  <c r="J1356" i="1"/>
  <c r="AJ1355" i="1"/>
  <c r="AI1355" i="1" s="1"/>
  <c r="AH1355" i="1"/>
  <c r="AG1355" i="1"/>
  <c r="AC1355" i="1"/>
  <c r="X1355" i="1"/>
  <c r="Y1355" i="1" s="1"/>
  <c r="W1355" i="1"/>
  <c r="U1355" i="1"/>
  <c r="S1355" i="1"/>
  <c r="R1355" i="1"/>
  <c r="Q1355" i="1"/>
  <c r="P1355" i="1"/>
  <c r="O1355" i="1"/>
  <c r="N1355" i="1"/>
  <c r="M1355" i="1"/>
  <c r="L1355" i="1"/>
  <c r="K1355" i="1"/>
  <c r="J1355" i="1"/>
  <c r="AJ1354" i="1"/>
  <c r="AI1354" i="1" s="1"/>
  <c r="AG1354" i="1"/>
  <c r="AC1354" i="1"/>
  <c r="AE1354" i="1" s="1"/>
  <c r="AF1354" i="1" s="1"/>
  <c r="Z1354" i="1"/>
  <c r="AD1354" i="1" s="1"/>
  <c r="Y1354" i="1"/>
  <c r="X1354" i="1"/>
  <c r="W1354" i="1"/>
  <c r="U1354" i="1"/>
  <c r="S1354" i="1"/>
  <c r="R1354" i="1"/>
  <c r="Q1354" i="1"/>
  <c r="P1354" i="1"/>
  <c r="O1354" i="1"/>
  <c r="N1354" i="1"/>
  <c r="M1354" i="1"/>
  <c r="L1354" i="1"/>
  <c r="K1354" i="1"/>
  <c r="J1354" i="1"/>
  <c r="AJ1353" i="1"/>
  <c r="AI1353" i="1" s="1"/>
  <c r="AG1353" i="1"/>
  <c r="AC1353" i="1"/>
  <c r="Y1353" i="1"/>
  <c r="X1353" i="1"/>
  <c r="U1353" i="1"/>
  <c r="S1353" i="1"/>
  <c r="R1353" i="1"/>
  <c r="Q1353" i="1"/>
  <c r="P1353" i="1"/>
  <c r="O1353" i="1"/>
  <c r="N1353" i="1"/>
  <c r="M1353" i="1"/>
  <c r="L1353" i="1"/>
  <c r="K1353" i="1"/>
  <c r="J1353" i="1"/>
  <c r="AJ1352" i="1"/>
  <c r="AI1352" i="1" s="1"/>
  <c r="Z1352" i="1" s="1"/>
  <c r="AD1352" i="1" s="1"/>
  <c r="AG1352" i="1"/>
  <c r="AC1352" i="1"/>
  <c r="X1352" i="1"/>
  <c r="Y1352" i="1" s="1"/>
  <c r="U1352" i="1"/>
  <c r="S1352" i="1"/>
  <c r="R1352" i="1"/>
  <c r="Q1352" i="1"/>
  <c r="P1352" i="1"/>
  <c r="O1352" i="1"/>
  <c r="N1352" i="1"/>
  <c r="M1352" i="1"/>
  <c r="L1352" i="1"/>
  <c r="K1352" i="1"/>
  <c r="J1352" i="1"/>
  <c r="AJ1351" i="1"/>
  <c r="AI1351" i="1" s="1"/>
  <c r="AG1351" i="1"/>
  <c r="AC1351" i="1"/>
  <c r="Y1351" i="1"/>
  <c r="X1351" i="1"/>
  <c r="U1351" i="1"/>
  <c r="S1351" i="1"/>
  <c r="R1351" i="1"/>
  <c r="Q1351" i="1"/>
  <c r="P1351" i="1"/>
  <c r="O1351" i="1"/>
  <c r="N1351" i="1"/>
  <c r="M1351" i="1"/>
  <c r="L1351" i="1"/>
  <c r="K1351" i="1"/>
  <c r="J1351" i="1"/>
  <c r="AJ1350" i="1"/>
  <c r="AI1350" i="1" s="1"/>
  <c r="Z1350" i="1" s="1"/>
  <c r="AG1350" i="1"/>
  <c r="AH1350" i="1" s="1"/>
  <c r="AD1350" i="1"/>
  <c r="AC1350" i="1"/>
  <c r="X1350" i="1"/>
  <c r="Y1350" i="1" s="1"/>
  <c r="W1350" i="1"/>
  <c r="U1350" i="1"/>
  <c r="S1350" i="1"/>
  <c r="R1350" i="1"/>
  <c r="Q1350" i="1"/>
  <c r="P1350" i="1"/>
  <c r="O1350" i="1"/>
  <c r="N1350" i="1"/>
  <c r="M1350" i="1"/>
  <c r="L1350" i="1"/>
  <c r="K1350" i="1"/>
  <c r="J1350" i="1"/>
  <c r="AJ1349" i="1"/>
  <c r="AI1349" i="1" s="1"/>
  <c r="AG1349" i="1"/>
  <c r="AH1349" i="1" s="1"/>
  <c r="AC1349" i="1"/>
  <c r="Z1349" i="1"/>
  <c r="AD1349" i="1" s="1"/>
  <c r="Y1349" i="1"/>
  <c r="X1349" i="1"/>
  <c r="W1349" i="1"/>
  <c r="U1349" i="1"/>
  <c r="S1349" i="1"/>
  <c r="R1349" i="1"/>
  <c r="Q1349" i="1"/>
  <c r="P1349" i="1"/>
  <c r="O1349" i="1"/>
  <c r="N1349" i="1"/>
  <c r="M1349" i="1"/>
  <c r="L1349" i="1"/>
  <c r="K1349" i="1"/>
  <c r="J1349" i="1"/>
  <c r="AJ1348" i="1"/>
  <c r="AI1348" i="1"/>
  <c r="AH1348" i="1" s="1"/>
  <c r="AG1348" i="1"/>
  <c r="AC1348" i="1"/>
  <c r="Z1348" i="1"/>
  <c r="AD1348" i="1" s="1"/>
  <c r="AE1348" i="1" s="1"/>
  <c r="AF1348" i="1" s="1"/>
  <c r="Y1348" i="1"/>
  <c r="X1348" i="1"/>
  <c r="W1348" i="1"/>
  <c r="U1348" i="1"/>
  <c r="S1348" i="1"/>
  <c r="R1348" i="1"/>
  <c r="Q1348" i="1"/>
  <c r="P1348" i="1"/>
  <c r="O1348" i="1"/>
  <c r="N1348" i="1"/>
  <c r="M1348" i="1"/>
  <c r="L1348" i="1"/>
  <c r="K1348" i="1"/>
  <c r="J1348" i="1"/>
  <c r="AJ1347" i="1"/>
  <c r="AI1347" i="1"/>
  <c r="AH1347" i="1" s="1"/>
  <c r="AG1347" i="1"/>
  <c r="AC1347" i="1"/>
  <c r="X1347" i="1"/>
  <c r="Y1347" i="1" s="1"/>
  <c r="W1347" i="1"/>
  <c r="U1347" i="1"/>
  <c r="S1347" i="1"/>
  <c r="R1347" i="1"/>
  <c r="Q1347" i="1"/>
  <c r="P1347" i="1"/>
  <c r="O1347" i="1"/>
  <c r="N1347" i="1"/>
  <c r="M1347" i="1"/>
  <c r="L1347" i="1"/>
  <c r="K1347" i="1"/>
  <c r="J1347" i="1"/>
  <c r="AJ1346" i="1"/>
  <c r="AI1346" i="1" s="1"/>
  <c r="Z1346" i="1" s="1"/>
  <c r="AD1346" i="1" s="1"/>
  <c r="AG1346" i="1"/>
  <c r="AC1346" i="1"/>
  <c r="X1346" i="1"/>
  <c r="Y1346" i="1" s="1"/>
  <c r="W1346" i="1"/>
  <c r="U1346" i="1"/>
  <c r="S1346" i="1"/>
  <c r="R1346" i="1"/>
  <c r="Q1346" i="1"/>
  <c r="P1346" i="1"/>
  <c r="O1346" i="1"/>
  <c r="N1346" i="1"/>
  <c r="M1346" i="1"/>
  <c r="L1346" i="1"/>
  <c r="K1346" i="1"/>
  <c r="J1346" i="1"/>
  <c r="AJ1345" i="1"/>
  <c r="AI1345" i="1" s="1"/>
  <c r="AG1345" i="1"/>
  <c r="AH1345" i="1" s="1"/>
  <c r="AF1345" i="1"/>
  <c r="AC1345" i="1"/>
  <c r="AE1345" i="1" s="1"/>
  <c r="Z1345" i="1"/>
  <c r="AD1345" i="1" s="1"/>
  <c r="Y1345" i="1"/>
  <c r="X1345" i="1"/>
  <c r="W1345" i="1"/>
  <c r="U1345" i="1"/>
  <c r="S1345" i="1"/>
  <c r="R1345" i="1"/>
  <c r="Q1345" i="1"/>
  <c r="P1345" i="1"/>
  <c r="O1345" i="1"/>
  <c r="N1345" i="1"/>
  <c r="M1345" i="1"/>
  <c r="L1345" i="1"/>
  <c r="K1345" i="1"/>
  <c r="J1345" i="1"/>
  <c r="AJ1344" i="1"/>
  <c r="AI1344" i="1" s="1"/>
  <c r="AG1344" i="1"/>
  <c r="AC1344" i="1"/>
  <c r="Y1344" i="1"/>
  <c r="X1344" i="1"/>
  <c r="W1344" i="1"/>
  <c r="U1344" i="1"/>
  <c r="S1344" i="1"/>
  <c r="R1344" i="1"/>
  <c r="Q1344" i="1"/>
  <c r="P1344" i="1"/>
  <c r="O1344" i="1"/>
  <c r="N1344" i="1"/>
  <c r="M1344" i="1"/>
  <c r="L1344" i="1"/>
  <c r="K1344" i="1"/>
  <c r="J1344" i="1"/>
  <c r="AJ1343" i="1"/>
  <c r="AI1343" i="1"/>
  <c r="AH1343" i="1"/>
  <c r="AG1343" i="1"/>
  <c r="AC1343" i="1"/>
  <c r="Y1343" i="1"/>
  <c r="X1343" i="1"/>
  <c r="U1343" i="1"/>
  <c r="S1343" i="1"/>
  <c r="R1343" i="1"/>
  <c r="Q1343" i="1"/>
  <c r="P1343" i="1"/>
  <c r="O1343" i="1"/>
  <c r="N1343" i="1"/>
  <c r="M1343" i="1"/>
  <c r="L1343" i="1"/>
  <c r="K1343" i="1"/>
  <c r="J1343" i="1"/>
  <c r="AJ1342" i="1"/>
  <c r="AI1342" i="1" s="1"/>
  <c r="AG1342" i="1"/>
  <c r="AH1342" i="1" s="1"/>
  <c r="AF1342" i="1"/>
  <c r="AC1342" i="1"/>
  <c r="AE1342" i="1" s="1"/>
  <c r="Z1342" i="1"/>
  <c r="AD1342" i="1" s="1"/>
  <c r="Y1342" i="1"/>
  <c r="X1342" i="1"/>
  <c r="U1342" i="1"/>
  <c r="S1342" i="1"/>
  <c r="R1342" i="1"/>
  <c r="Q1342" i="1"/>
  <c r="P1342" i="1"/>
  <c r="O1342" i="1"/>
  <c r="N1342" i="1"/>
  <c r="M1342" i="1"/>
  <c r="L1342" i="1"/>
  <c r="K1342" i="1"/>
  <c r="J1342" i="1"/>
  <c r="AJ1341" i="1"/>
  <c r="AI1341" i="1"/>
  <c r="AG1341" i="1"/>
  <c r="AC1341" i="1"/>
  <c r="X1341" i="1"/>
  <c r="Y1341" i="1" s="1"/>
  <c r="U1341" i="1"/>
  <c r="S1341" i="1"/>
  <c r="R1341" i="1"/>
  <c r="Q1341" i="1"/>
  <c r="P1341" i="1"/>
  <c r="O1341" i="1"/>
  <c r="N1341" i="1"/>
  <c r="M1341" i="1"/>
  <c r="L1341" i="1"/>
  <c r="K1341" i="1"/>
  <c r="J1341" i="1"/>
  <c r="AJ1340" i="1"/>
  <c r="AI1340" i="1" s="1"/>
  <c r="AG1340" i="1"/>
  <c r="AC1340" i="1"/>
  <c r="Z1340" i="1"/>
  <c r="AD1340" i="1" s="1"/>
  <c r="Y1340" i="1"/>
  <c r="X1340" i="1"/>
  <c r="U1340" i="1"/>
  <c r="S1340" i="1"/>
  <c r="R1340" i="1"/>
  <c r="Q1340" i="1"/>
  <c r="P1340" i="1"/>
  <c r="O1340" i="1"/>
  <c r="N1340" i="1"/>
  <c r="M1340" i="1"/>
  <c r="L1340" i="1"/>
  <c r="K1340" i="1"/>
  <c r="J1340" i="1"/>
  <c r="AJ1339" i="1"/>
  <c r="AI1339" i="1"/>
  <c r="AH1339" i="1"/>
  <c r="AG1339" i="1"/>
  <c r="AC1339" i="1"/>
  <c r="Y1339" i="1"/>
  <c r="X1339" i="1"/>
  <c r="W1339" i="1"/>
  <c r="U1339" i="1"/>
  <c r="S1339" i="1"/>
  <c r="R1339" i="1"/>
  <c r="Q1339" i="1"/>
  <c r="P1339" i="1"/>
  <c r="O1339" i="1"/>
  <c r="N1339" i="1"/>
  <c r="M1339" i="1"/>
  <c r="L1339" i="1"/>
  <c r="K1339" i="1"/>
  <c r="J1339" i="1"/>
  <c r="AJ1338" i="1"/>
  <c r="AI1338" i="1" s="1"/>
  <c r="AH1338" i="1"/>
  <c r="AG1338" i="1"/>
  <c r="AC1338" i="1"/>
  <c r="X1338" i="1"/>
  <c r="Y1338" i="1" s="1"/>
  <c r="W1338" i="1"/>
  <c r="U1338" i="1"/>
  <c r="S1338" i="1"/>
  <c r="R1338" i="1"/>
  <c r="Q1338" i="1"/>
  <c r="P1338" i="1"/>
  <c r="O1338" i="1"/>
  <c r="N1338" i="1"/>
  <c r="M1338" i="1"/>
  <c r="L1338" i="1"/>
  <c r="K1338" i="1"/>
  <c r="J1338" i="1"/>
  <c r="AJ1337" i="1"/>
  <c r="AI1337" i="1" s="1"/>
  <c r="AG1337" i="1"/>
  <c r="AC1337" i="1"/>
  <c r="AE1337" i="1" s="1"/>
  <c r="AF1337" i="1" s="1"/>
  <c r="Z1337" i="1"/>
  <c r="AD1337" i="1" s="1"/>
  <c r="Y1337" i="1"/>
  <c r="X1337" i="1"/>
  <c r="W1337" i="1"/>
  <c r="U1337" i="1"/>
  <c r="S1337" i="1"/>
  <c r="R1337" i="1"/>
  <c r="Q1337" i="1"/>
  <c r="P1337" i="1"/>
  <c r="O1337" i="1"/>
  <c r="N1337" i="1"/>
  <c r="M1337" i="1"/>
  <c r="L1337" i="1"/>
  <c r="K1337" i="1"/>
  <c r="J1337" i="1"/>
  <c r="AJ1336" i="1"/>
  <c r="AI1336" i="1" s="1"/>
  <c r="AG1336" i="1"/>
  <c r="AC1336" i="1"/>
  <c r="Y1336" i="1"/>
  <c r="X1336" i="1"/>
  <c r="W1336" i="1"/>
  <c r="U1336" i="1"/>
  <c r="S1336" i="1"/>
  <c r="R1336" i="1"/>
  <c r="Q1336" i="1"/>
  <c r="P1336" i="1"/>
  <c r="O1336" i="1"/>
  <c r="N1336" i="1"/>
  <c r="M1336" i="1"/>
  <c r="L1336" i="1"/>
  <c r="K1336" i="1"/>
  <c r="J1336" i="1"/>
  <c r="AJ1335" i="1"/>
  <c r="AI1335" i="1"/>
  <c r="AH1335" i="1"/>
  <c r="AG1335" i="1"/>
  <c r="AC1335" i="1"/>
  <c r="Y1335" i="1"/>
  <c r="X1335" i="1"/>
  <c r="W1335" i="1"/>
  <c r="U1335" i="1"/>
  <c r="S1335" i="1"/>
  <c r="R1335" i="1"/>
  <c r="Q1335" i="1"/>
  <c r="P1335" i="1"/>
  <c r="O1335" i="1"/>
  <c r="N1335" i="1"/>
  <c r="M1335" i="1"/>
  <c r="L1335" i="1"/>
  <c r="K1335" i="1"/>
  <c r="J1335" i="1"/>
  <c r="AJ1334" i="1"/>
  <c r="AI1334" i="1" s="1"/>
  <c r="AG1334" i="1"/>
  <c r="AH1334" i="1" s="1"/>
  <c r="AC1334" i="1"/>
  <c r="X1334" i="1"/>
  <c r="Y1334" i="1" s="1"/>
  <c r="W1334" i="1"/>
  <c r="U1334" i="1"/>
  <c r="S1334" i="1"/>
  <c r="R1334" i="1"/>
  <c r="Q1334" i="1"/>
  <c r="P1334" i="1"/>
  <c r="O1334" i="1"/>
  <c r="N1334" i="1"/>
  <c r="M1334" i="1"/>
  <c r="L1334" i="1"/>
  <c r="K1334" i="1"/>
  <c r="J1334" i="1"/>
  <c r="AJ1333" i="1"/>
  <c r="AI1333" i="1" s="1"/>
  <c r="AG1333" i="1"/>
  <c r="AC1333" i="1"/>
  <c r="Z1333" i="1"/>
  <c r="AD1333" i="1" s="1"/>
  <c r="Y1333" i="1"/>
  <c r="X1333" i="1"/>
  <c r="W1333" i="1"/>
  <c r="U1333" i="1"/>
  <c r="S1333" i="1"/>
  <c r="R1333" i="1"/>
  <c r="Q1333" i="1"/>
  <c r="P1333" i="1"/>
  <c r="O1333" i="1"/>
  <c r="N1333" i="1"/>
  <c r="M1333" i="1"/>
  <c r="L1333" i="1"/>
  <c r="K1333" i="1"/>
  <c r="J1333" i="1"/>
  <c r="AJ1332" i="1"/>
  <c r="AI1332" i="1"/>
  <c r="AH1332" i="1" s="1"/>
  <c r="AG1332" i="1"/>
  <c r="AC1332" i="1"/>
  <c r="Y1332" i="1"/>
  <c r="X1332" i="1"/>
  <c r="W1332" i="1"/>
  <c r="U1332" i="1"/>
  <c r="S1332" i="1"/>
  <c r="R1332" i="1"/>
  <c r="Q1332" i="1"/>
  <c r="P1332" i="1"/>
  <c r="O1332" i="1"/>
  <c r="N1332" i="1"/>
  <c r="M1332" i="1"/>
  <c r="L1332" i="1"/>
  <c r="K1332" i="1"/>
  <c r="J1332" i="1"/>
  <c r="AJ1331" i="1"/>
  <c r="AI1331" i="1"/>
  <c r="AG1331" i="1"/>
  <c r="AC1331" i="1"/>
  <c r="X1331" i="1"/>
  <c r="Y1331" i="1" s="1"/>
  <c r="U1331" i="1"/>
  <c r="S1331" i="1"/>
  <c r="R1331" i="1"/>
  <c r="Q1331" i="1"/>
  <c r="P1331" i="1"/>
  <c r="O1331" i="1"/>
  <c r="N1331" i="1"/>
  <c r="M1331" i="1"/>
  <c r="L1331" i="1"/>
  <c r="K1331" i="1"/>
  <c r="J1331" i="1"/>
  <c r="AJ1330" i="1"/>
  <c r="AI1330" i="1" s="1"/>
  <c r="AG1330" i="1"/>
  <c r="AC1330" i="1"/>
  <c r="Z1330" i="1"/>
  <c r="AD1330" i="1" s="1"/>
  <c r="Y1330" i="1"/>
  <c r="X1330" i="1"/>
  <c r="U1330" i="1"/>
  <c r="S1330" i="1"/>
  <c r="R1330" i="1"/>
  <c r="Q1330" i="1"/>
  <c r="P1330" i="1"/>
  <c r="O1330" i="1"/>
  <c r="N1330" i="1"/>
  <c r="M1330" i="1"/>
  <c r="L1330" i="1"/>
  <c r="K1330" i="1"/>
  <c r="J1330" i="1"/>
  <c r="AJ1329" i="1"/>
  <c r="AI1329" i="1"/>
  <c r="AH1329" i="1"/>
  <c r="AG1329" i="1"/>
  <c r="AC1329" i="1"/>
  <c r="Y1329" i="1"/>
  <c r="X1329" i="1"/>
  <c r="U1329" i="1"/>
  <c r="S1329" i="1"/>
  <c r="R1329" i="1"/>
  <c r="Q1329" i="1"/>
  <c r="P1329" i="1"/>
  <c r="O1329" i="1"/>
  <c r="N1329" i="1"/>
  <c r="M1329" i="1"/>
  <c r="L1329" i="1"/>
  <c r="K1329" i="1"/>
  <c r="J1329" i="1"/>
  <c r="AJ1328" i="1"/>
  <c r="AI1328" i="1" s="1"/>
  <c r="AG1328" i="1"/>
  <c r="AH1328" i="1" s="1"/>
  <c r="AF1328" i="1"/>
  <c r="AC1328" i="1"/>
  <c r="AE1328" i="1" s="1"/>
  <c r="Z1328" i="1"/>
  <c r="AD1328" i="1" s="1"/>
  <c r="Y1328" i="1"/>
  <c r="X1328" i="1"/>
  <c r="U1328" i="1"/>
  <c r="S1328" i="1"/>
  <c r="R1328" i="1"/>
  <c r="Q1328" i="1"/>
  <c r="P1328" i="1"/>
  <c r="O1328" i="1"/>
  <c r="N1328" i="1"/>
  <c r="M1328" i="1"/>
  <c r="L1328" i="1"/>
  <c r="K1328" i="1"/>
  <c r="J1328" i="1"/>
  <c r="AJ1327" i="1"/>
  <c r="AI1327" i="1"/>
  <c r="AG1327" i="1"/>
  <c r="AC1327" i="1"/>
  <c r="X1327" i="1"/>
  <c r="Y1327" i="1" s="1"/>
  <c r="U1327" i="1"/>
  <c r="S1327" i="1"/>
  <c r="R1327" i="1"/>
  <c r="Q1327" i="1"/>
  <c r="P1327" i="1"/>
  <c r="O1327" i="1"/>
  <c r="N1327" i="1"/>
  <c r="M1327" i="1"/>
  <c r="L1327" i="1"/>
  <c r="K1327" i="1"/>
  <c r="J1327" i="1"/>
  <c r="AJ1326" i="1"/>
  <c r="AI1326" i="1" s="1"/>
  <c r="AG1326" i="1"/>
  <c r="AC1326" i="1"/>
  <c r="Z1326" i="1"/>
  <c r="AD1326" i="1" s="1"/>
  <c r="Y1326" i="1"/>
  <c r="X1326" i="1"/>
  <c r="U1326" i="1"/>
  <c r="S1326" i="1"/>
  <c r="R1326" i="1"/>
  <c r="Q1326" i="1"/>
  <c r="P1326" i="1"/>
  <c r="O1326" i="1"/>
  <c r="N1326" i="1"/>
  <c r="M1326" i="1"/>
  <c r="L1326" i="1"/>
  <c r="K1326" i="1"/>
  <c r="J1326" i="1"/>
  <c r="AJ1325" i="1"/>
  <c r="AI1325" i="1"/>
  <c r="AH1325" i="1"/>
  <c r="AG1325" i="1"/>
  <c r="AC1325" i="1"/>
  <c r="Y1325" i="1"/>
  <c r="X1325" i="1"/>
  <c r="V1325" i="1"/>
  <c r="U1325" i="1"/>
  <c r="S1325" i="1"/>
  <c r="R1325" i="1"/>
  <c r="Q1325" i="1"/>
  <c r="P1325" i="1"/>
  <c r="O1325" i="1"/>
  <c r="N1325" i="1"/>
  <c r="M1325" i="1"/>
  <c r="L1325" i="1"/>
  <c r="K1325" i="1"/>
  <c r="J1325" i="1"/>
  <c r="AJ1324" i="1"/>
  <c r="AI1324" i="1" s="1"/>
  <c r="AH1324" i="1"/>
  <c r="AG1324" i="1"/>
  <c r="AC1324" i="1"/>
  <c r="X1324" i="1"/>
  <c r="Y1324" i="1" s="1"/>
  <c r="V1324" i="1"/>
  <c r="U1324" i="1"/>
  <c r="S1324" i="1"/>
  <c r="R1324" i="1"/>
  <c r="Q1324" i="1"/>
  <c r="P1324" i="1"/>
  <c r="O1324" i="1"/>
  <c r="N1324" i="1"/>
  <c r="M1324" i="1"/>
  <c r="L1324" i="1"/>
  <c r="K1324" i="1"/>
  <c r="J1324" i="1"/>
  <c r="AJ1323" i="1"/>
  <c r="AI1323" i="1" s="1"/>
  <c r="AG1323" i="1"/>
  <c r="AC1323" i="1"/>
  <c r="AE1323" i="1" s="1"/>
  <c r="AF1323" i="1" s="1"/>
  <c r="Z1323" i="1"/>
  <c r="AD1323" i="1" s="1"/>
  <c r="Y1323" i="1"/>
  <c r="X1323" i="1"/>
  <c r="V1323" i="1"/>
  <c r="U1323" i="1"/>
  <c r="S1323" i="1"/>
  <c r="R1323" i="1"/>
  <c r="Q1323" i="1"/>
  <c r="P1323" i="1"/>
  <c r="O1323" i="1"/>
  <c r="N1323" i="1"/>
  <c r="M1323" i="1"/>
  <c r="L1323" i="1"/>
  <c r="K1323" i="1"/>
  <c r="J1323" i="1"/>
  <c r="AJ1322" i="1"/>
  <c r="AI1322" i="1" s="1"/>
  <c r="AG1322" i="1"/>
  <c r="AC1322" i="1"/>
  <c r="Y1322" i="1"/>
  <c r="X1322" i="1"/>
  <c r="U1322" i="1"/>
  <c r="S1322" i="1"/>
  <c r="R1322" i="1"/>
  <c r="Q1322" i="1"/>
  <c r="P1322" i="1"/>
  <c r="O1322" i="1"/>
  <c r="N1322" i="1"/>
  <c r="M1322" i="1"/>
  <c r="L1322" i="1"/>
  <c r="K1322" i="1"/>
  <c r="J1322" i="1"/>
  <c r="AJ1321" i="1"/>
  <c r="AI1321" i="1" s="1"/>
  <c r="Z1321" i="1" s="1"/>
  <c r="AD1321" i="1" s="1"/>
  <c r="AG1321" i="1"/>
  <c r="AC1321" i="1"/>
  <c r="X1321" i="1"/>
  <c r="Y1321" i="1" s="1"/>
  <c r="U1321" i="1"/>
  <c r="S1321" i="1"/>
  <c r="R1321" i="1"/>
  <c r="Q1321" i="1"/>
  <c r="P1321" i="1"/>
  <c r="O1321" i="1"/>
  <c r="N1321" i="1"/>
  <c r="M1321" i="1"/>
  <c r="L1321" i="1"/>
  <c r="K1321" i="1"/>
  <c r="J1321" i="1"/>
  <c r="AJ1320" i="1"/>
  <c r="AI1320" i="1" s="1"/>
  <c r="AG1320" i="1"/>
  <c r="AC1320" i="1"/>
  <c r="Y1320" i="1"/>
  <c r="X1320" i="1"/>
  <c r="U1320" i="1"/>
  <c r="S1320" i="1"/>
  <c r="R1320" i="1"/>
  <c r="Q1320" i="1"/>
  <c r="P1320" i="1"/>
  <c r="O1320" i="1"/>
  <c r="N1320" i="1"/>
  <c r="M1320" i="1"/>
  <c r="L1320" i="1"/>
  <c r="K1320" i="1"/>
  <c r="J1320" i="1"/>
  <c r="AJ1319" i="1"/>
  <c r="AI1319" i="1" s="1"/>
  <c r="Z1319" i="1" s="1"/>
  <c r="AG1319" i="1"/>
  <c r="AH1319" i="1" s="1"/>
  <c r="AD1319" i="1"/>
  <c r="AC1319" i="1"/>
  <c r="X1319" i="1"/>
  <c r="Y1319" i="1" s="1"/>
  <c r="U1319" i="1"/>
  <c r="S1319" i="1"/>
  <c r="R1319" i="1"/>
  <c r="Q1319" i="1"/>
  <c r="P1319" i="1"/>
  <c r="O1319" i="1"/>
  <c r="N1319" i="1"/>
  <c r="M1319" i="1"/>
  <c r="L1319" i="1"/>
  <c r="K1319" i="1"/>
  <c r="J1319" i="1"/>
  <c r="AJ1318" i="1"/>
  <c r="AI1318" i="1"/>
  <c r="AH1318" i="1" s="1"/>
  <c r="AG1318" i="1"/>
  <c r="AC1318" i="1"/>
  <c r="Z1318" i="1"/>
  <c r="AD1318" i="1" s="1"/>
  <c r="AE1318" i="1" s="1"/>
  <c r="AF1318" i="1" s="1"/>
  <c r="Y1318" i="1"/>
  <c r="X1318" i="1"/>
  <c r="U1318" i="1"/>
  <c r="S1318" i="1"/>
  <c r="R1318" i="1"/>
  <c r="Q1318" i="1"/>
  <c r="P1318" i="1"/>
  <c r="O1318" i="1"/>
  <c r="N1318" i="1"/>
  <c r="M1318" i="1"/>
  <c r="L1318" i="1"/>
  <c r="K1318" i="1"/>
  <c r="J1318" i="1"/>
  <c r="AJ1317" i="1"/>
  <c r="AI1317" i="1" s="1"/>
  <c r="AG1317" i="1"/>
  <c r="AH1317" i="1" s="1"/>
  <c r="AC1317" i="1"/>
  <c r="X1317" i="1"/>
  <c r="Y1317" i="1" s="1"/>
  <c r="U1317" i="1"/>
  <c r="S1317" i="1"/>
  <c r="R1317" i="1"/>
  <c r="Q1317" i="1"/>
  <c r="P1317" i="1"/>
  <c r="O1317" i="1"/>
  <c r="N1317" i="1"/>
  <c r="M1317" i="1"/>
  <c r="L1317" i="1"/>
  <c r="K1317" i="1"/>
  <c r="J1317" i="1"/>
  <c r="AJ1316" i="1"/>
  <c r="AI1316" i="1"/>
  <c r="AH1316" i="1" s="1"/>
  <c r="AG1316" i="1"/>
  <c r="AC1316" i="1"/>
  <c r="Y1316" i="1"/>
  <c r="X1316" i="1"/>
  <c r="U1316" i="1"/>
  <c r="S1316" i="1"/>
  <c r="R1316" i="1"/>
  <c r="Q1316" i="1"/>
  <c r="P1316" i="1"/>
  <c r="O1316" i="1"/>
  <c r="N1316" i="1"/>
  <c r="M1316" i="1"/>
  <c r="L1316" i="1"/>
  <c r="K1316" i="1"/>
  <c r="J1316" i="1"/>
  <c r="AJ1315" i="1"/>
  <c r="AI1315" i="1" s="1"/>
  <c r="AH1315" i="1"/>
  <c r="AG1315" i="1"/>
  <c r="AC1315" i="1"/>
  <c r="X1315" i="1"/>
  <c r="Y1315" i="1" s="1"/>
  <c r="U1315" i="1"/>
  <c r="S1315" i="1"/>
  <c r="R1315" i="1"/>
  <c r="Q1315" i="1"/>
  <c r="P1315" i="1"/>
  <c r="O1315" i="1"/>
  <c r="N1315" i="1"/>
  <c r="M1315" i="1"/>
  <c r="L1315" i="1"/>
  <c r="K1315" i="1"/>
  <c r="J1315" i="1"/>
  <c r="AJ1314" i="1"/>
  <c r="AI1314" i="1" s="1"/>
  <c r="AG1314" i="1"/>
  <c r="AC1314" i="1"/>
  <c r="Y1314" i="1"/>
  <c r="X1314" i="1"/>
  <c r="U1314" i="1"/>
  <c r="S1314" i="1"/>
  <c r="R1314" i="1"/>
  <c r="Q1314" i="1"/>
  <c r="P1314" i="1"/>
  <c r="O1314" i="1"/>
  <c r="N1314" i="1"/>
  <c r="M1314" i="1"/>
  <c r="L1314" i="1"/>
  <c r="K1314" i="1"/>
  <c r="J1314" i="1"/>
  <c r="AJ1313" i="1"/>
  <c r="AI1313" i="1" s="1"/>
  <c r="Z1313" i="1" s="1"/>
  <c r="AD1313" i="1" s="1"/>
  <c r="AG1313" i="1"/>
  <c r="AC1313" i="1"/>
  <c r="X1313" i="1"/>
  <c r="Y1313" i="1" s="1"/>
  <c r="U1313" i="1"/>
  <c r="S1313" i="1"/>
  <c r="R1313" i="1"/>
  <c r="Q1313" i="1"/>
  <c r="P1313" i="1"/>
  <c r="O1313" i="1"/>
  <c r="N1313" i="1"/>
  <c r="M1313" i="1"/>
  <c r="L1313" i="1"/>
  <c r="K1313" i="1"/>
  <c r="J1313" i="1"/>
  <c r="AJ1312" i="1"/>
  <c r="AI1312" i="1" s="1"/>
  <c r="AG1312" i="1"/>
  <c r="AC1312" i="1"/>
  <c r="Y1312" i="1"/>
  <c r="X1312" i="1"/>
  <c r="U1312" i="1"/>
  <c r="S1312" i="1"/>
  <c r="R1312" i="1"/>
  <c r="Q1312" i="1"/>
  <c r="P1312" i="1"/>
  <c r="O1312" i="1"/>
  <c r="N1312" i="1"/>
  <c r="M1312" i="1"/>
  <c r="L1312" i="1"/>
  <c r="K1312" i="1"/>
  <c r="J1312" i="1"/>
  <c r="AJ1311" i="1"/>
  <c r="AI1311" i="1" s="1"/>
  <c r="Z1311" i="1" s="1"/>
  <c r="AG1311" i="1"/>
  <c r="AH1311" i="1" s="1"/>
  <c r="AD1311" i="1"/>
  <c r="AC1311" i="1"/>
  <c r="X1311" i="1"/>
  <c r="Y1311" i="1" s="1"/>
  <c r="U1311" i="1"/>
  <c r="S1311" i="1"/>
  <c r="R1311" i="1"/>
  <c r="Q1311" i="1"/>
  <c r="P1311" i="1"/>
  <c r="O1311" i="1"/>
  <c r="N1311" i="1"/>
  <c r="M1311" i="1"/>
  <c r="L1311" i="1"/>
  <c r="K1311" i="1"/>
  <c r="J1311" i="1"/>
  <c r="AJ1310" i="1"/>
  <c r="AI1310" i="1"/>
  <c r="AH1310" i="1" s="1"/>
  <c r="AG1310" i="1"/>
  <c r="AC1310" i="1"/>
  <c r="Z1310" i="1"/>
  <c r="AD1310" i="1" s="1"/>
  <c r="AE1310" i="1" s="1"/>
  <c r="AF1310" i="1" s="1"/>
  <c r="Y1310" i="1"/>
  <c r="X1310" i="1"/>
  <c r="U1310" i="1"/>
  <c r="S1310" i="1"/>
  <c r="R1310" i="1"/>
  <c r="Q1310" i="1"/>
  <c r="P1310" i="1"/>
  <c r="O1310" i="1"/>
  <c r="N1310" i="1"/>
  <c r="M1310" i="1"/>
  <c r="L1310" i="1"/>
  <c r="K1310" i="1"/>
  <c r="J1310" i="1"/>
  <c r="AJ1309" i="1"/>
  <c r="AI1309" i="1" s="1"/>
  <c r="AG1309" i="1"/>
  <c r="AH1309" i="1" s="1"/>
  <c r="AC1309" i="1"/>
  <c r="X1309" i="1"/>
  <c r="Y1309" i="1" s="1"/>
  <c r="U1309" i="1"/>
  <c r="S1309" i="1"/>
  <c r="R1309" i="1"/>
  <c r="Q1309" i="1"/>
  <c r="P1309" i="1"/>
  <c r="O1309" i="1"/>
  <c r="N1309" i="1"/>
  <c r="M1309" i="1"/>
  <c r="L1309" i="1"/>
  <c r="K1309" i="1"/>
  <c r="J1309" i="1"/>
  <c r="AJ1308" i="1"/>
  <c r="AI1308" i="1"/>
  <c r="AH1308" i="1" s="1"/>
  <c r="AG1308" i="1"/>
  <c r="AC1308" i="1"/>
  <c r="Y1308" i="1"/>
  <c r="X1308" i="1"/>
  <c r="W1308" i="1"/>
  <c r="U1308" i="1"/>
  <c r="S1308" i="1"/>
  <c r="R1308" i="1"/>
  <c r="Q1308" i="1"/>
  <c r="P1308" i="1"/>
  <c r="O1308" i="1"/>
  <c r="N1308" i="1"/>
  <c r="M1308" i="1"/>
  <c r="L1308" i="1"/>
  <c r="K1308" i="1"/>
  <c r="J1308" i="1"/>
  <c r="AJ1307" i="1"/>
  <c r="AI1307" i="1"/>
  <c r="AG1307" i="1"/>
  <c r="AC1307" i="1"/>
  <c r="X1307" i="1"/>
  <c r="Y1307" i="1" s="1"/>
  <c r="W1307" i="1"/>
  <c r="U1307" i="1"/>
  <c r="S1307" i="1"/>
  <c r="R1307" i="1"/>
  <c r="Q1307" i="1"/>
  <c r="P1307" i="1"/>
  <c r="O1307" i="1"/>
  <c r="N1307" i="1"/>
  <c r="M1307" i="1"/>
  <c r="L1307" i="1"/>
  <c r="K1307" i="1"/>
  <c r="J1307" i="1"/>
  <c r="AJ1306" i="1"/>
  <c r="AI1306" i="1" s="1"/>
  <c r="Z1306" i="1" s="1"/>
  <c r="AG1306" i="1"/>
  <c r="AH1306" i="1" s="1"/>
  <c r="AD1306" i="1"/>
  <c r="AC1306" i="1"/>
  <c r="X1306" i="1"/>
  <c r="Y1306" i="1" s="1"/>
  <c r="W1306" i="1"/>
  <c r="U1306" i="1"/>
  <c r="S1306" i="1"/>
  <c r="R1306" i="1"/>
  <c r="Q1306" i="1"/>
  <c r="P1306" i="1"/>
  <c r="O1306" i="1"/>
  <c r="N1306" i="1"/>
  <c r="M1306" i="1"/>
  <c r="L1306" i="1"/>
  <c r="K1306" i="1"/>
  <c r="J1306" i="1"/>
  <c r="AJ1305" i="1"/>
  <c r="AI1305" i="1" s="1"/>
  <c r="AG1305" i="1"/>
  <c r="AH1305" i="1" s="1"/>
  <c r="AC1305" i="1"/>
  <c r="Z1305" i="1"/>
  <c r="AD1305" i="1" s="1"/>
  <c r="Y1305" i="1"/>
  <c r="X1305" i="1"/>
  <c r="W1305" i="1"/>
  <c r="U1305" i="1"/>
  <c r="S1305" i="1"/>
  <c r="R1305" i="1"/>
  <c r="Q1305" i="1"/>
  <c r="P1305" i="1"/>
  <c r="O1305" i="1"/>
  <c r="N1305" i="1"/>
  <c r="M1305" i="1"/>
  <c r="L1305" i="1"/>
  <c r="K1305" i="1"/>
  <c r="J1305" i="1"/>
  <c r="AJ1304" i="1"/>
  <c r="AI1304" i="1"/>
  <c r="AH1304" i="1" s="1"/>
  <c r="AG1304" i="1"/>
  <c r="AC1304" i="1"/>
  <c r="Z1304" i="1"/>
  <c r="AD1304" i="1" s="1"/>
  <c r="AE1304" i="1" s="1"/>
  <c r="AF1304" i="1" s="1"/>
  <c r="Y1304" i="1"/>
  <c r="X1304" i="1"/>
  <c r="W1304" i="1"/>
  <c r="U1304" i="1"/>
  <c r="S1304" i="1"/>
  <c r="R1304" i="1"/>
  <c r="Q1304" i="1"/>
  <c r="P1304" i="1"/>
  <c r="O1304" i="1"/>
  <c r="N1304" i="1"/>
  <c r="M1304" i="1"/>
  <c r="L1304" i="1"/>
  <c r="K1304" i="1"/>
  <c r="J1304" i="1"/>
  <c r="AJ1303" i="1"/>
  <c r="AI1303" i="1"/>
  <c r="AH1303" i="1" s="1"/>
  <c r="AG1303" i="1"/>
  <c r="AC1303" i="1"/>
  <c r="X1303" i="1"/>
  <c r="Y1303" i="1" s="1"/>
  <c r="W1303" i="1"/>
  <c r="U1303" i="1"/>
  <c r="S1303" i="1"/>
  <c r="R1303" i="1"/>
  <c r="Q1303" i="1"/>
  <c r="P1303" i="1"/>
  <c r="O1303" i="1"/>
  <c r="N1303" i="1"/>
  <c r="M1303" i="1"/>
  <c r="L1303" i="1"/>
  <c r="K1303" i="1"/>
  <c r="J1303" i="1"/>
  <c r="AJ1302" i="1"/>
  <c r="AI1302" i="1" s="1"/>
  <c r="Z1302" i="1" s="1"/>
  <c r="AD1302" i="1" s="1"/>
  <c r="AG1302" i="1"/>
  <c r="AC1302" i="1"/>
  <c r="X1302" i="1"/>
  <c r="Y1302" i="1" s="1"/>
  <c r="W1302" i="1"/>
  <c r="U1302" i="1"/>
  <c r="S1302" i="1"/>
  <c r="R1302" i="1"/>
  <c r="Q1302" i="1"/>
  <c r="P1302" i="1"/>
  <c r="O1302" i="1"/>
  <c r="N1302" i="1"/>
  <c r="M1302" i="1"/>
  <c r="L1302" i="1"/>
  <c r="K1302" i="1"/>
  <c r="J1302" i="1"/>
  <c r="AJ1301" i="1"/>
  <c r="AI1301" i="1" s="1"/>
  <c r="AG1301" i="1"/>
  <c r="AH1301" i="1" s="1"/>
  <c r="AF1301" i="1"/>
  <c r="AC1301" i="1"/>
  <c r="AE1301" i="1" s="1"/>
  <c r="Z1301" i="1"/>
  <c r="AD1301" i="1" s="1"/>
  <c r="Y1301" i="1"/>
  <c r="X1301" i="1"/>
  <c r="W1301" i="1"/>
  <c r="U1301" i="1"/>
  <c r="S1301" i="1"/>
  <c r="R1301" i="1"/>
  <c r="Q1301" i="1"/>
  <c r="P1301" i="1"/>
  <c r="O1301" i="1"/>
  <c r="N1301" i="1"/>
  <c r="M1301" i="1"/>
  <c r="L1301" i="1"/>
  <c r="K1301" i="1"/>
  <c r="J1301" i="1"/>
  <c r="AJ1300" i="1"/>
  <c r="AI1300" i="1" s="1"/>
  <c r="AG1300" i="1"/>
  <c r="AC1300" i="1"/>
  <c r="Y1300" i="1"/>
  <c r="X1300" i="1"/>
  <c r="W1300" i="1"/>
  <c r="U1300" i="1"/>
  <c r="S1300" i="1"/>
  <c r="R1300" i="1"/>
  <c r="Q1300" i="1"/>
  <c r="P1300" i="1"/>
  <c r="O1300" i="1"/>
  <c r="N1300" i="1"/>
  <c r="M1300" i="1"/>
  <c r="L1300" i="1"/>
  <c r="K1300" i="1"/>
  <c r="J1300" i="1"/>
  <c r="AJ1299" i="1"/>
  <c r="AI1299" i="1"/>
  <c r="AH1299" i="1"/>
  <c r="AG1299" i="1"/>
  <c r="AC1299" i="1"/>
  <c r="Y1299" i="1"/>
  <c r="X1299" i="1"/>
  <c r="W1299" i="1"/>
  <c r="U1299" i="1"/>
  <c r="S1299" i="1"/>
  <c r="R1299" i="1"/>
  <c r="Q1299" i="1"/>
  <c r="P1299" i="1"/>
  <c r="O1299" i="1"/>
  <c r="N1299" i="1"/>
  <c r="M1299" i="1"/>
  <c r="L1299" i="1"/>
  <c r="K1299" i="1"/>
  <c r="J1299" i="1"/>
  <c r="AJ1298" i="1"/>
  <c r="AI1298" i="1" s="1"/>
  <c r="AH1298" i="1"/>
  <c r="AG1298" i="1"/>
  <c r="AC1298" i="1"/>
  <c r="X1298" i="1"/>
  <c r="Y1298" i="1" s="1"/>
  <c r="W1298" i="1"/>
  <c r="U1298" i="1"/>
  <c r="S1298" i="1"/>
  <c r="R1298" i="1"/>
  <c r="Q1298" i="1"/>
  <c r="P1298" i="1"/>
  <c r="O1298" i="1"/>
  <c r="N1298" i="1"/>
  <c r="M1298" i="1"/>
  <c r="L1298" i="1"/>
  <c r="K1298" i="1"/>
  <c r="J1298" i="1"/>
  <c r="AJ1297" i="1"/>
  <c r="AI1297" i="1" s="1"/>
  <c r="AG1297" i="1"/>
  <c r="AC1297" i="1"/>
  <c r="AE1297" i="1" s="1"/>
  <c r="AF1297" i="1" s="1"/>
  <c r="Z1297" i="1"/>
  <c r="AD1297" i="1" s="1"/>
  <c r="Y1297" i="1"/>
  <c r="X1297" i="1"/>
  <c r="U1297" i="1"/>
  <c r="S1297" i="1"/>
  <c r="R1297" i="1"/>
  <c r="Q1297" i="1"/>
  <c r="P1297" i="1"/>
  <c r="O1297" i="1"/>
  <c r="N1297" i="1"/>
  <c r="M1297" i="1"/>
  <c r="L1297" i="1"/>
  <c r="K1297" i="1"/>
  <c r="J1297" i="1"/>
  <c r="AJ1296" i="1"/>
  <c r="AI1296" i="1"/>
  <c r="AH1296" i="1" s="1"/>
  <c r="AG1296" i="1"/>
  <c r="AC1296" i="1"/>
  <c r="X1296" i="1"/>
  <c r="Y1296" i="1" s="1"/>
  <c r="U1296" i="1"/>
  <c r="S1296" i="1"/>
  <c r="R1296" i="1"/>
  <c r="Q1296" i="1"/>
  <c r="P1296" i="1"/>
  <c r="O1296" i="1"/>
  <c r="N1296" i="1"/>
  <c r="M1296" i="1"/>
  <c r="L1296" i="1"/>
  <c r="K1296" i="1"/>
  <c r="J1296" i="1"/>
  <c r="AJ1295" i="1"/>
  <c r="AI1295" i="1"/>
  <c r="Z1295" i="1" s="1"/>
  <c r="AD1295" i="1" s="1"/>
  <c r="AG1295" i="1"/>
  <c r="AC1295" i="1"/>
  <c r="Y1295" i="1"/>
  <c r="X1295" i="1"/>
  <c r="U1295" i="1"/>
  <c r="S1295" i="1"/>
  <c r="R1295" i="1"/>
  <c r="Q1295" i="1"/>
  <c r="P1295" i="1"/>
  <c r="O1295" i="1"/>
  <c r="N1295" i="1"/>
  <c r="M1295" i="1"/>
  <c r="L1295" i="1"/>
  <c r="K1295" i="1"/>
  <c r="J1295" i="1"/>
  <c r="AJ1294" i="1"/>
  <c r="AI1294" i="1"/>
  <c r="AH1294" i="1" s="1"/>
  <c r="AG1294" i="1"/>
  <c r="AC1294" i="1"/>
  <c r="X1294" i="1"/>
  <c r="Y1294" i="1" s="1"/>
  <c r="U1294" i="1"/>
  <c r="S1294" i="1"/>
  <c r="R1294" i="1"/>
  <c r="Q1294" i="1"/>
  <c r="P1294" i="1"/>
  <c r="O1294" i="1"/>
  <c r="N1294" i="1"/>
  <c r="M1294" i="1"/>
  <c r="L1294" i="1"/>
  <c r="K1294" i="1"/>
  <c r="J1294" i="1"/>
  <c r="AJ1293" i="1"/>
  <c r="AI1293" i="1"/>
  <c r="Z1293" i="1" s="1"/>
  <c r="AD1293" i="1" s="1"/>
  <c r="AG1293" i="1"/>
  <c r="AC1293" i="1"/>
  <c r="AE1293" i="1" s="1"/>
  <c r="AF1293" i="1" s="1"/>
  <c r="Y1293" i="1"/>
  <c r="X1293" i="1"/>
  <c r="U1293" i="1"/>
  <c r="S1293" i="1"/>
  <c r="R1293" i="1"/>
  <c r="Q1293" i="1"/>
  <c r="P1293" i="1"/>
  <c r="O1293" i="1"/>
  <c r="N1293" i="1"/>
  <c r="M1293" i="1"/>
  <c r="L1293" i="1"/>
  <c r="K1293" i="1"/>
  <c r="J1293" i="1"/>
  <c r="AJ1292" i="1"/>
  <c r="AI1292" i="1"/>
  <c r="AH1292" i="1" s="1"/>
  <c r="AG1292" i="1"/>
  <c r="AC1292" i="1"/>
  <c r="X1292" i="1"/>
  <c r="Y1292" i="1" s="1"/>
  <c r="U1292" i="1"/>
  <c r="S1292" i="1"/>
  <c r="R1292" i="1"/>
  <c r="Q1292" i="1"/>
  <c r="P1292" i="1"/>
  <c r="O1292" i="1"/>
  <c r="N1292" i="1"/>
  <c r="M1292" i="1"/>
  <c r="L1292" i="1"/>
  <c r="K1292" i="1"/>
  <c r="J1292" i="1"/>
  <c r="AJ1291" i="1"/>
  <c r="AI1291" i="1"/>
  <c r="Z1291" i="1" s="1"/>
  <c r="AD1291" i="1" s="1"/>
  <c r="AG1291" i="1"/>
  <c r="AC1291" i="1"/>
  <c r="AE1291" i="1" s="1"/>
  <c r="AF1291" i="1" s="1"/>
  <c r="Y1291" i="1"/>
  <c r="X1291" i="1"/>
  <c r="U1291" i="1"/>
  <c r="S1291" i="1"/>
  <c r="R1291" i="1"/>
  <c r="Q1291" i="1"/>
  <c r="P1291" i="1"/>
  <c r="O1291" i="1"/>
  <c r="N1291" i="1"/>
  <c r="M1291" i="1"/>
  <c r="L1291" i="1"/>
  <c r="K1291" i="1"/>
  <c r="J1291" i="1"/>
  <c r="AJ1290" i="1"/>
  <c r="AI1290" i="1"/>
  <c r="AH1290" i="1" s="1"/>
  <c r="AG1290" i="1"/>
  <c r="AC1290" i="1"/>
  <c r="X1290" i="1"/>
  <c r="Y1290" i="1" s="1"/>
  <c r="U1290" i="1"/>
  <c r="S1290" i="1"/>
  <c r="R1290" i="1"/>
  <c r="Q1290" i="1"/>
  <c r="P1290" i="1"/>
  <c r="O1290" i="1"/>
  <c r="N1290" i="1"/>
  <c r="M1290" i="1"/>
  <c r="L1290" i="1"/>
  <c r="K1290" i="1"/>
  <c r="J1290" i="1"/>
  <c r="AJ1289" i="1"/>
  <c r="AI1289" i="1"/>
  <c r="Z1289" i="1" s="1"/>
  <c r="AD1289" i="1" s="1"/>
  <c r="AG1289" i="1"/>
  <c r="AC1289" i="1"/>
  <c r="Y1289" i="1"/>
  <c r="X1289" i="1"/>
  <c r="U1289" i="1"/>
  <c r="S1289" i="1"/>
  <c r="R1289" i="1"/>
  <c r="Q1289" i="1"/>
  <c r="P1289" i="1"/>
  <c r="O1289" i="1"/>
  <c r="N1289" i="1"/>
  <c r="M1289" i="1"/>
  <c r="L1289" i="1"/>
  <c r="K1289" i="1"/>
  <c r="J1289" i="1"/>
  <c r="AJ1288" i="1"/>
  <c r="AI1288" i="1"/>
  <c r="AH1288" i="1" s="1"/>
  <c r="AG1288" i="1"/>
  <c r="AC1288" i="1"/>
  <c r="X1288" i="1"/>
  <c r="Y1288" i="1" s="1"/>
  <c r="U1288" i="1"/>
  <c r="S1288" i="1"/>
  <c r="R1288" i="1"/>
  <c r="Q1288" i="1"/>
  <c r="P1288" i="1"/>
  <c r="O1288" i="1"/>
  <c r="N1288" i="1"/>
  <c r="M1288" i="1"/>
  <c r="L1288" i="1"/>
  <c r="K1288" i="1"/>
  <c r="J1288" i="1"/>
  <c r="AJ1287" i="1"/>
  <c r="AI1287" i="1"/>
  <c r="Z1287" i="1" s="1"/>
  <c r="AD1287" i="1" s="1"/>
  <c r="AG1287" i="1"/>
  <c r="AC1287" i="1"/>
  <c r="Y1287" i="1"/>
  <c r="X1287" i="1"/>
  <c r="U1287" i="1"/>
  <c r="S1287" i="1"/>
  <c r="R1287" i="1"/>
  <c r="Q1287" i="1"/>
  <c r="P1287" i="1"/>
  <c r="O1287" i="1"/>
  <c r="N1287" i="1"/>
  <c r="M1287" i="1"/>
  <c r="L1287" i="1"/>
  <c r="K1287" i="1"/>
  <c r="J1287" i="1"/>
  <c r="AJ1286" i="1"/>
  <c r="AI1286" i="1"/>
  <c r="AH1286" i="1" s="1"/>
  <c r="AG1286" i="1"/>
  <c r="AC1286" i="1"/>
  <c r="X1286" i="1"/>
  <c r="Y1286" i="1" s="1"/>
  <c r="W1286" i="1"/>
  <c r="U1286" i="1"/>
  <c r="S1286" i="1"/>
  <c r="R1286" i="1"/>
  <c r="Q1286" i="1"/>
  <c r="P1286" i="1"/>
  <c r="O1286" i="1"/>
  <c r="N1286" i="1"/>
  <c r="M1286" i="1"/>
  <c r="L1286" i="1"/>
  <c r="K1286" i="1"/>
  <c r="J1286" i="1"/>
  <c r="AJ1285" i="1"/>
  <c r="AI1285" i="1" s="1"/>
  <c r="Z1285" i="1" s="1"/>
  <c r="AD1285" i="1" s="1"/>
  <c r="AG1285" i="1"/>
  <c r="AC1285" i="1"/>
  <c r="X1285" i="1"/>
  <c r="Y1285" i="1" s="1"/>
  <c r="W1285" i="1"/>
  <c r="U1285" i="1"/>
  <c r="S1285" i="1"/>
  <c r="R1285" i="1"/>
  <c r="Q1285" i="1"/>
  <c r="P1285" i="1"/>
  <c r="O1285" i="1"/>
  <c r="N1285" i="1"/>
  <c r="M1285" i="1"/>
  <c r="L1285" i="1"/>
  <c r="K1285" i="1"/>
  <c r="J1285" i="1"/>
  <c r="AJ1284" i="1"/>
  <c r="AI1284" i="1" s="1"/>
  <c r="Z1284" i="1" s="1"/>
  <c r="AD1284" i="1" s="1"/>
  <c r="AE1284" i="1" s="1"/>
  <c r="AF1284" i="1" s="1"/>
  <c r="AG1284" i="1"/>
  <c r="AC1284" i="1"/>
  <c r="Y1284" i="1"/>
  <c r="X1284" i="1"/>
  <c r="W1284" i="1"/>
  <c r="U1284" i="1"/>
  <c r="S1284" i="1"/>
  <c r="R1284" i="1"/>
  <c r="Q1284" i="1"/>
  <c r="P1284" i="1"/>
  <c r="O1284" i="1"/>
  <c r="N1284" i="1"/>
  <c r="M1284" i="1"/>
  <c r="L1284" i="1"/>
  <c r="K1284" i="1"/>
  <c r="J1284" i="1"/>
  <c r="AJ1283" i="1"/>
  <c r="AI1283" i="1" s="1"/>
  <c r="AG1283" i="1"/>
  <c r="AC1283" i="1"/>
  <c r="X1283" i="1"/>
  <c r="Y1283" i="1" s="1"/>
  <c r="W1283" i="1"/>
  <c r="U1283" i="1"/>
  <c r="S1283" i="1"/>
  <c r="R1283" i="1"/>
  <c r="Q1283" i="1"/>
  <c r="P1283" i="1"/>
  <c r="O1283" i="1"/>
  <c r="N1283" i="1"/>
  <c r="M1283" i="1"/>
  <c r="L1283" i="1"/>
  <c r="K1283" i="1"/>
  <c r="J1283" i="1"/>
  <c r="AJ1282" i="1"/>
  <c r="AI1282" i="1"/>
  <c r="AG1282" i="1"/>
  <c r="AH1282" i="1" s="1"/>
  <c r="AC1282" i="1"/>
  <c r="X1282" i="1"/>
  <c r="Y1282" i="1" s="1"/>
  <c r="W1282" i="1"/>
  <c r="U1282" i="1"/>
  <c r="S1282" i="1"/>
  <c r="R1282" i="1"/>
  <c r="Q1282" i="1"/>
  <c r="P1282" i="1"/>
  <c r="O1282" i="1"/>
  <c r="N1282" i="1"/>
  <c r="M1282" i="1"/>
  <c r="L1282" i="1"/>
  <c r="K1282" i="1"/>
  <c r="J1282" i="1"/>
  <c r="AJ1281" i="1"/>
  <c r="AI1281" i="1" s="1"/>
  <c r="Z1281" i="1" s="1"/>
  <c r="AD1281" i="1" s="1"/>
  <c r="AG1281" i="1"/>
  <c r="AH1281" i="1" s="1"/>
  <c r="AC1281" i="1"/>
  <c r="X1281" i="1"/>
  <c r="Y1281" i="1" s="1"/>
  <c r="W1281" i="1"/>
  <c r="U1281" i="1"/>
  <c r="S1281" i="1"/>
  <c r="R1281" i="1"/>
  <c r="Q1281" i="1"/>
  <c r="P1281" i="1"/>
  <c r="O1281" i="1"/>
  <c r="N1281" i="1"/>
  <c r="M1281" i="1"/>
  <c r="L1281" i="1"/>
  <c r="K1281" i="1"/>
  <c r="J1281" i="1"/>
  <c r="AJ1280" i="1"/>
  <c r="AI1280" i="1" s="1"/>
  <c r="Z1280" i="1" s="1"/>
  <c r="AD1280" i="1" s="1"/>
  <c r="AE1280" i="1" s="1"/>
  <c r="AF1280" i="1" s="1"/>
  <c r="AG1280" i="1"/>
  <c r="AC1280" i="1"/>
  <c r="Y1280" i="1"/>
  <c r="X1280" i="1"/>
  <c r="W1280" i="1"/>
  <c r="U1280" i="1"/>
  <c r="S1280" i="1"/>
  <c r="R1280" i="1"/>
  <c r="Q1280" i="1"/>
  <c r="P1280" i="1"/>
  <c r="O1280" i="1"/>
  <c r="N1280" i="1"/>
  <c r="M1280" i="1"/>
  <c r="L1280" i="1"/>
  <c r="K1280" i="1"/>
  <c r="J1280" i="1"/>
  <c r="AJ1279" i="1"/>
  <c r="AI1279" i="1"/>
  <c r="AH1279" i="1"/>
  <c r="AG1279" i="1"/>
  <c r="AC1279" i="1"/>
  <c r="X1279" i="1"/>
  <c r="Y1279" i="1" s="1"/>
  <c r="W1279" i="1"/>
  <c r="U1279" i="1"/>
  <c r="S1279" i="1"/>
  <c r="R1279" i="1"/>
  <c r="Q1279" i="1"/>
  <c r="P1279" i="1"/>
  <c r="O1279" i="1"/>
  <c r="N1279" i="1"/>
  <c r="M1279" i="1"/>
  <c r="L1279" i="1"/>
  <c r="K1279" i="1"/>
  <c r="J1279" i="1"/>
  <c r="AJ1278" i="1"/>
  <c r="AI1278" i="1"/>
  <c r="AG1278" i="1"/>
  <c r="AH1278" i="1" s="1"/>
  <c r="AC1278" i="1"/>
  <c r="Y1278" i="1"/>
  <c r="X1278" i="1"/>
  <c r="W1278" i="1"/>
  <c r="U1278" i="1"/>
  <c r="S1278" i="1"/>
  <c r="R1278" i="1"/>
  <c r="Q1278" i="1"/>
  <c r="P1278" i="1"/>
  <c r="O1278" i="1"/>
  <c r="N1278" i="1"/>
  <c r="M1278" i="1"/>
  <c r="L1278" i="1"/>
  <c r="K1278" i="1"/>
  <c r="J1278" i="1"/>
  <c r="AJ1277" i="1"/>
  <c r="AI1277" i="1" s="1"/>
  <c r="AG1277" i="1"/>
  <c r="AH1277" i="1" s="1"/>
  <c r="AC1277" i="1"/>
  <c r="Z1277" i="1"/>
  <c r="AD1277" i="1" s="1"/>
  <c r="X1277" i="1"/>
  <c r="Y1277" i="1" s="1"/>
  <c r="W1277" i="1"/>
  <c r="U1277" i="1"/>
  <c r="S1277" i="1"/>
  <c r="R1277" i="1"/>
  <c r="Q1277" i="1"/>
  <c r="P1277" i="1"/>
  <c r="O1277" i="1"/>
  <c r="N1277" i="1"/>
  <c r="M1277" i="1"/>
  <c r="L1277" i="1"/>
  <c r="K1277" i="1"/>
  <c r="J1277" i="1"/>
  <c r="AJ1276" i="1"/>
  <c r="AI1276" i="1"/>
  <c r="AG1276" i="1"/>
  <c r="AH1276" i="1" s="1"/>
  <c r="AC1276" i="1"/>
  <c r="AE1276" i="1" s="1"/>
  <c r="AF1276" i="1" s="1"/>
  <c r="Z1276" i="1"/>
  <c r="AD1276" i="1" s="1"/>
  <c r="Y1276" i="1"/>
  <c r="X1276" i="1"/>
  <c r="W1276" i="1"/>
  <c r="U1276" i="1"/>
  <c r="S1276" i="1"/>
  <c r="R1276" i="1"/>
  <c r="Q1276" i="1"/>
  <c r="P1276" i="1"/>
  <c r="O1276" i="1"/>
  <c r="N1276" i="1"/>
  <c r="M1276" i="1"/>
  <c r="L1276" i="1"/>
  <c r="K1276" i="1"/>
  <c r="J1276" i="1"/>
  <c r="AJ1275" i="1"/>
  <c r="AI1275" i="1"/>
  <c r="Z1275" i="1" s="1"/>
  <c r="AD1275" i="1" s="1"/>
  <c r="AE1275" i="1" s="1"/>
  <c r="AF1275" i="1" s="1"/>
  <c r="AG1275" i="1"/>
  <c r="AC1275" i="1"/>
  <c r="Y1275" i="1"/>
  <c r="X1275" i="1"/>
  <c r="W1275" i="1"/>
  <c r="U1275" i="1"/>
  <c r="S1275" i="1"/>
  <c r="R1275" i="1"/>
  <c r="Q1275" i="1"/>
  <c r="P1275" i="1"/>
  <c r="O1275" i="1"/>
  <c r="N1275" i="1"/>
  <c r="M1275" i="1"/>
  <c r="L1275" i="1"/>
  <c r="K1275" i="1"/>
  <c r="J1275" i="1"/>
  <c r="AJ1274" i="1"/>
  <c r="AI1274" i="1"/>
  <c r="AH1274" i="1"/>
  <c r="AG1274" i="1"/>
  <c r="AC1274" i="1"/>
  <c r="Y1274" i="1"/>
  <c r="X1274" i="1"/>
  <c r="U1274" i="1"/>
  <c r="S1274" i="1"/>
  <c r="R1274" i="1"/>
  <c r="Q1274" i="1"/>
  <c r="P1274" i="1"/>
  <c r="O1274" i="1"/>
  <c r="N1274" i="1"/>
  <c r="M1274" i="1"/>
  <c r="L1274" i="1"/>
  <c r="K1274" i="1"/>
  <c r="J1274" i="1"/>
  <c r="AJ1273" i="1"/>
  <c r="AI1273" i="1"/>
  <c r="AG1273" i="1"/>
  <c r="AH1273" i="1" s="1"/>
  <c r="AC1273" i="1"/>
  <c r="AE1273" i="1" s="1"/>
  <c r="AF1273" i="1" s="1"/>
  <c r="Z1273" i="1"/>
  <c r="AD1273" i="1" s="1"/>
  <c r="Y1273" i="1"/>
  <c r="X1273" i="1"/>
  <c r="U1273" i="1"/>
  <c r="S1273" i="1"/>
  <c r="R1273" i="1"/>
  <c r="Q1273" i="1"/>
  <c r="P1273" i="1"/>
  <c r="O1273" i="1"/>
  <c r="N1273" i="1"/>
  <c r="M1273" i="1"/>
  <c r="L1273" i="1"/>
  <c r="K1273" i="1"/>
  <c r="J1273" i="1"/>
  <c r="AJ1272" i="1"/>
  <c r="AI1272" i="1"/>
  <c r="AH1272" i="1"/>
  <c r="AG1272" i="1"/>
  <c r="AC1272" i="1"/>
  <c r="Y1272" i="1"/>
  <c r="X1272" i="1"/>
  <c r="U1272" i="1"/>
  <c r="S1272" i="1"/>
  <c r="R1272" i="1"/>
  <c r="Q1272" i="1"/>
  <c r="P1272" i="1"/>
  <c r="O1272" i="1"/>
  <c r="N1272" i="1"/>
  <c r="M1272" i="1"/>
  <c r="L1272" i="1"/>
  <c r="K1272" i="1"/>
  <c r="J1272" i="1"/>
  <c r="AJ1271" i="1"/>
  <c r="AI1271" i="1"/>
  <c r="AG1271" i="1"/>
  <c r="AH1271" i="1" s="1"/>
  <c r="AC1271" i="1"/>
  <c r="X1271" i="1"/>
  <c r="Y1271" i="1" s="1"/>
  <c r="Z1271" i="1" s="1"/>
  <c r="AD1271" i="1" s="1"/>
  <c r="U1271" i="1"/>
  <c r="S1271" i="1"/>
  <c r="R1271" i="1"/>
  <c r="Q1271" i="1"/>
  <c r="P1271" i="1"/>
  <c r="O1271" i="1"/>
  <c r="N1271" i="1"/>
  <c r="M1271" i="1"/>
  <c r="L1271" i="1"/>
  <c r="K1271" i="1"/>
  <c r="J1271" i="1"/>
  <c r="AJ1270" i="1"/>
  <c r="AI1270" i="1"/>
  <c r="Z1270" i="1" s="1"/>
  <c r="AD1270" i="1" s="1"/>
  <c r="AE1270" i="1" s="1"/>
  <c r="AF1270" i="1" s="1"/>
  <c r="AG1270" i="1"/>
  <c r="AC1270" i="1"/>
  <c r="Y1270" i="1"/>
  <c r="X1270" i="1"/>
  <c r="U1270" i="1"/>
  <c r="S1270" i="1"/>
  <c r="R1270" i="1"/>
  <c r="Q1270" i="1"/>
  <c r="P1270" i="1"/>
  <c r="O1270" i="1"/>
  <c r="N1270" i="1"/>
  <c r="M1270" i="1"/>
  <c r="L1270" i="1"/>
  <c r="K1270" i="1"/>
  <c r="J1270" i="1"/>
  <c r="AJ1269" i="1"/>
  <c r="AI1269" i="1" s="1"/>
  <c r="AG1269" i="1"/>
  <c r="AC1269" i="1"/>
  <c r="X1269" i="1"/>
  <c r="Y1269" i="1" s="1"/>
  <c r="U1269" i="1"/>
  <c r="S1269" i="1"/>
  <c r="R1269" i="1"/>
  <c r="Q1269" i="1"/>
  <c r="P1269" i="1"/>
  <c r="O1269" i="1"/>
  <c r="N1269" i="1"/>
  <c r="M1269" i="1"/>
  <c r="L1269" i="1"/>
  <c r="K1269" i="1"/>
  <c r="J1269" i="1"/>
  <c r="AJ1268" i="1"/>
  <c r="AI1268" i="1"/>
  <c r="Z1268" i="1" s="1"/>
  <c r="AD1268" i="1" s="1"/>
  <c r="AE1268" i="1" s="1"/>
  <c r="AF1268" i="1" s="1"/>
  <c r="AG1268" i="1"/>
  <c r="AC1268" i="1"/>
  <c r="Y1268" i="1"/>
  <c r="X1268" i="1"/>
  <c r="U1268" i="1"/>
  <c r="S1268" i="1"/>
  <c r="R1268" i="1"/>
  <c r="Q1268" i="1"/>
  <c r="P1268" i="1"/>
  <c r="O1268" i="1"/>
  <c r="N1268" i="1"/>
  <c r="M1268" i="1"/>
  <c r="L1268" i="1"/>
  <c r="K1268" i="1"/>
  <c r="J1268" i="1"/>
  <c r="AJ1267" i="1"/>
  <c r="AI1267" i="1" s="1"/>
  <c r="AG1267" i="1"/>
  <c r="AC1267" i="1"/>
  <c r="X1267" i="1"/>
  <c r="Y1267" i="1" s="1"/>
  <c r="U1267" i="1"/>
  <c r="S1267" i="1"/>
  <c r="R1267" i="1"/>
  <c r="Q1267" i="1"/>
  <c r="P1267" i="1"/>
  <c r="O1267" i="1"/>
  <c r="N1267" i="1"/>
  <c r="M1267" i="1"/>
  <c r="L1267" i="1"/>
  <c r="K1267" i="1"/>
  <c r="J1267" i="1"/>
  <c r="AJ1266" i="1"/>
  <c r="AI1266" i="1"/>
  <c r="Z1266" i="1" s="1"/>
  <c r="AD1266" i="1" s="1"/>
  <c r="AE1266" i="1" s="1"/>
  <c r="AF1266" i="1" s="1"/>
  <c r="AG1266" i="1"/>
  <c r="AC1266" i="1"/>
  <c r="Y1266" i="1"/>
  <c r="X1266" i="1"/>
  <c r="U1266" i="1"/>
  <c r="S1266" i="1"/>
  <c r="R1266" i="1"/>
  <c r="Q1266" i="1"/>
  <c r="P1266" i="1"/>
  <c r="O1266" i="1"/>
  <c r="N1266" i="1"/>
  <c r="M1266" i="1"/>
  <c r="L1266" i="1"/>
  <c r="K1266" i="1"/>
  <c r="J1266" i="1"/>
  <c r="AJ1265" i="1"/>
  <c r="AI1265" i="1" s="1"/>
  <c r="AG1265" i="1"/>
  <c r="AC1265" i="1"/>
  <c r="X1265" i="1"/>
  <c r="Y1265" i="1" s="1"/>
  <c r="U1265" i="1"/>
  <c r="S1265" i="1"/>
  <c r="R1265" i="1"/>
  <c r="Q1265" i="1"/>
  <c r="P1265" i="1"/>
  <c r="O1265" i="1"/>
  <c r="N1265" i="1"/>
  <c r="M1265" i="1"/>
  <c r="L1265" i="1"/>
  <c r="K1265" i="1"/>
  <c r="J1265" i="1"/>
  <c r="AJ1264" i="1"/>
  <c r="AI1264" i="1"/>
  <c r="Z1264" i="1" s="1"/>
  <c r="AD1264" i="1" s="1"/>
  <c r="AE1264" i="1" s="1"/>
  <c r="AF1264" i="1" s="1"/>
  <c r="AG1264" i="1"/>
  <c r="AC1264" i="1"/>
  <c r="Y1264" i="1"/>
  <c r="X1264" i="1"/>
  <c r="U1264" i="1"/>
  <c r="S1264" i="1"/>
  <c r="R1264" i="1"/>
  <c r="Q1264" i="1"/>
  <c r="P1264" i="1"/>
  <c r="O1264" i="1"/>
  <c r="N1264" i="1"/>
  <c r="M1264" i="1"/>
  <c r="L1264" i="1"/>
  <c r="K1264" i="1"/>
  <c r="J1264" i="1"/>
  <c r="AJ1263" i="1"/>
  <c r="AI1263" i="1" s="1"/>
  <c r="AG1263" i="1"/>
  <c r="AC1263" i="1"/>
  <c r="X1263" i="1"/>
  <c r="Y1263" i="1" s="1"/>
  <c r="U1263" i="1"/>
  <c r="S1263" i="1"/>
  <c r="R1263" i="1"/>
  <c r="Q1263" i="1"/>
  <c r="P1263" i="1"/>
  <c r="O1263" i="1"/>
  <c r="N1263" i="1"/>
  <c r="M1263" i="1"/>
  <c r="L1263" i="1"/>
  <c r="K1263" i="1"/>
  <c r="J1263" i="1"/>
  <c r="AJ1262" i="1"/>
  <c r="AI1262" i="1"/>
  <c r="Z1262" i="1" s="1"/>
  <c r="AD1262" i="1" s="1"/>
  <c r="AE1262" i="1" s="1"/>
  <c r="AF1262" i="1" s="1"/>
  <c r="AG1262" i="1"/>
  <c r="AC1262" i="1"/>
  <c r="Y1262" i="1"/>
  <c r="X1262" i="1"/>
  <c r="V1262" i="1"/>
  <c r="U1262" i="1"/>
  <c r="S1262" i="1"/>
  <c r="R1262" i="1"/>
  <c r="Q1262" i="1"/>
  <c r="P1262" i="1"/>
  <c r="O1262" i="1"/>
  <c r="N1262" i="1"/>
  <c r="M1262" i="1"/>
  <c r="L1262" i="1"/>
  <c r="K1262" i="1"/>
  <c r="J1262" i="1"/>
  <c r="AJ1261" i="1"/>
  <c r="AI1261" i="1"/>
  <c r="AH1261" i="1"/>
  <c r="AG1261" i="1"/>
  <c r="AC1261" i="1"/>
  <c r="X1261" i="1"/>
  <c r="Y1261" i="1" s="1"/>
  <c r="V1261" i="1"/>
  <c r="U1261" i="1"/>
  <c r="S1261" i="1"/>
  <c r="R1261" i="1"/>
  <c r="Q1261" i="1"/>
  <c r="P1261" i="1"/>
  <c r="O1261" i="1"/>
  <c r="N1261" i="1"/>
  <c r="M1261" i="1"/>
  <c r="L1261" i="1"/>
  <c r="K1261" i="1"/>
  <c r="J1261" i="1"/>
  <c r="AJ1260" i="1"/>
  <c r="AI1260" i="1" s="1"/>
  <c r="Z1260" i="1" s="1"/>
  <c r="AD1260" i="1" s="1"/>
  <c r="AG1260" i="1"/>
  <c r="AC1260" i="1"/>
  <c r="X1260" i="1"/>
  <c r="Y1260" i="1" s="1"/>
  <c r="V1260" i="1"/>
  <c r="U1260" i="1"/>
  <c r="S1260" i="1"/>
  <c r="R1260" i="1"/>
  <c r="Q1260" i="1"/>
  <c r="P1260" i="1"/>
  <c r="O1260" i="1"/>
  <c r="N1260" i="1"/>
  <c r="M1260" i="1"/>
  <c r="L1260" i="1"/>
  <c r="K1260" i="1"/>
  <c r="J1260" i="1"/>
  <c r="AJ1259" i="1"/>
  <c r="AI1259" i="1" s="1"/>
  <c r="Z1259" i="1" s="1"/>
  <c r="AD1259" i="1" s="1"/>
  <c r="AE1259" i="1" s="1"/>
  <c r="AF1259" i="1" s="1"/>
  <c r="AG1259" i="1"/>
  <c r="AC1259" i="1"/>
  <c r="Y1259" i="1"/>
  <c r="X1259" i="1"/>
  <c r="U1259" i="1"/>
  <c r="S1259" i="1"/>
  <c r="R1259" i="1"/>
  <c r="Q1259" i="1"/>
  <c r="P1259" i="1"/>
  <c r="O1259" i="1"/>
  <c r="N1259" i="1"/>
  <c r="M1259" i="1"/>
  <c r="L1259" i="1"/>
  <c r="K1259" i="1"/>
  <c r="J1259" i="1"/>
  <c r="AJ1258" i="1"/>
  <c r="AI1258" i="1"/>
  <c r="AH1258" i="1"/>
  <c r="AG1258" i="1"/>
  <c r="AC1258" i="1"/>
  <c r="X1258" i="1"/>
  <c r="Y1258" i="1" s="1"/>
  <c r="U1258" i="1"/>
  <c r="S1258" i="1"/>
  <c r="R1258" i="1"/>
  <c r="Q1258" i="1"/>
  <c r="P1258" i="1"/>
  <c r="O1258" i="1"/>
  <c r="N1258" i="1"/>
  <c r="M1258" i="1"/>
  <c r="L1258" i="1"/>
  <c r="K1258" i="1"/>
  <c r="J1258" i="1"/>
  <c r="AJ1257" i="1"/>
  <c r="AI1257" i="1" s="1"/>
  <c r="Z1257" i="1" s="1"/>
  <c r="AD1257" i="1" s="1"/>
  <c r="AE1257" i="1" s="1"/>
  <c r="AF1257" i="1" s="1"/>
  <c r="AG1257" i="1"/>
  <c r="AC1257" i="1"/>
  <c r="Y1257" i="1"/>
  <c r="X1257" i="1"/>
  <c r="W1257" i="1"/>
  <c r="U1257" i="1"/>
  <c r="S1257" i="1"/>
  <c r="R1257" i="1"/>
  <c r="Q1257" i="1"/>
  <c r="P1257" i="1"/>
  <c r="O1257" i="1"/>
  <c r="N1257" i="1"/>
  <c r="M1257" i="1"/>
  <c r="L1257" i="1"/>
  <c r="K1257" i="1"/>
  <c r="J1257" i="1"/>
  <c r="AJ1256" i="1"/>
  <c r="AI1256" i="1"/>
  <c r="Z1256" i="1" s="1"/>
  <c r="AD1256" i="1" s="1"/>
  <c r="AE1256" i="1" s="1"/>
  <c r="AF1256" i="1" s="1"/>
  <c r="AG1256" i="1"/>
  <c r="AC1256" i="1"/>
  <c r="Y1256" i="1"/>
  <c r="X1256" i="1"/>
  <c r="U1256" i="1"/>
  <c r="S1256" i="1"/>
  <c r="R1256" i="1"/>
  <c r="Q1256" i="1"/>
  <c r="P1256" i="1"/>
  <c r="O1256" i="1"/>
  <c r="N1256" i="1"/>
  <c r="M1256" i="1"/>
  <c r="L1256" i="1"/>
  <c r="K1256" i="1"/>
  <c r="J1256" i="1"/>
  <c r="AJ1255" i="1"/>
  <c r="AI1255" i="1" s="1"/>
  <c r="Z1255" i="1" s="1"/>
  <c r="AD1255" i="1" s="1"/>
  <c r="AG1255" i="1"/>
  <c r="AH1255" i="1" s="1"/>
  <c r="AC1255" i="1"/>
  <c r="X1255" i="1"/>
  <c r="Y1255" i="1" s="1"/>
  <c r="U1255" i="1"/>
  <c r="S1255" i="1"/>
  <c r="R1255" i="1"/>
  <c r="Q1255" i="1"/>
  <c r="P1255" i="1"/>
  <c r="O1255" i="1"/>
  <c r="N1255" i="1"/>
  <c r="M1255" i="1"/>
  <c r="L1255" i="1"/>
  <c r="K1255" i="1"/>
  <c r="J1255" i="1"/>
  <c r="AJ1254" i="1"/>
  <c r="AI1254" i="1"/>
  <c r="Z1254" i="1" s="1"/>
  <c r="AD1254" i="1" s="1"/>
  <c r="AE1254" i="1" s="1"/>
  <c r="AF1254" i="1" s="1"/>
  <c r="AG1254" i="1"/>
  <c r="AC1254" i="1"/>
  <c r="Y1254" i="1"/>
  <c r="X1254" i="1"/>
  <c r="U1254" i="1"/>
  <c r="S1254" i="1"/>
  <c r="R1254" i="1"/>
  <c r="Q1254" i="1"/>
  <c r="P1254" i="1"/>
  <c r="O1254" i="1"/>
  <c r="N1254" i="1"/>
  <c r="M1254" i="1"/>
  <c r="L1254" i="1"/>
  <c r="K1254" i="1"/>
  <c r="J1254" i="1"/>
  <c r="AJ1253" i="1"/>
  <c r="AI1253" i="1" s="1"/>
  <c r="Z1253" i="1" s="1"/>
  <c r="AD1253" i="1" s="1"/>
  <c r="AG1253" i="1"/>
  <c r="AH1253" i="1" s="1"/>
  <c r="AC1253" i="1"/>
  <c r="X1253" i="1"/>
  <c r="Y1253" i="1" s="1"/>
  <c r="U1253" i="1"/>
  <c r="S1253" i="1"/>
  <c r="R1253" i="1"/>
  <c r="Q1253" i="1"/>
  <c r="P1253" i="1"/>
  <c r="O1253" i="1"/>
  <c r="N1253" i="1"/>
  <c r="M1253" i="1"/>
  <c r="L1253" i="1"/>
  <c r="K1253" i="1"/>
  <c r="J1253" i="1"/>
  <c r="AJ1252" i="1"/>
  <c r="AI1252" i="1"/>
  <c r="Z1252" i="1" s="1"/>
  <c r="AD1252" i="1" s="1"/>
  <c r="AE1252" i="1" s="1"/>
  <c r="AF1252" i="1" s="1"/>
  <c r="AG1252" i="1"/>
  <c r="AC1252" i="1"/>
  <c r="Y1252" i="1"/>
  <c r="X1252" i="1"/>
  <c r="V1252" i="1"/>
  <c r="U1252" i="1"/>
  <c r="S1252" i="1"/>
  <c r="R1252" i="1"/>
  <c r="Q1252" i="1"/>
  <c r="P1252" i="1"/>
  <c r="O1252" i="1"/>
  <c r="N1252" i="1"/>
  <c r="M1252" i="1"/>
  <c r="L1252" i="1"/>
  <c r="K1252" i="1"/>
  <c r="J1252" i="1"/>
  <c r="AJ1251" i="1"/>
  <c r="AI1251" i="1"/>
  <c r="AH1251" i="1"/>
  <c r="AG1251" i="1"/>
  <c r="AC1251" i="1"/>
  <c r="X1251" i="1"/>
  <c r="Y1251" i="1" s="1"/>
  <c r="U1251" i="1"/>
  <c r="S1251" i="1"/>
  <c r="R1251" i="1"/>
  <c r="Q1251" i="1"/>
  <c r="P1251" i="1"/>
  <c r="O1251" i="1"/>
  <c r="N1251" i="1"/>
  <c r="M1251" i="1"/>
  <c r="L1251" i="1"/>
  <c r="K1251" i="1"/>
  <c r="J1251" i="1"/>
  <c r="AJ1250" i="1"/>
  <c r="AI1250" i="1" s="1"/>
  <c r="Z1250" i="1" s="1"/>
  <c r="AD1250" i="1" s="1"/>
  <c r="AE1250" i="1" s="1"/>
  <c r="AF1250" i="1" s="1"/>
  <c r="AG1250" i="1"/>
  <c r="AC1250" i="1"/>
  <c r="Y1250" i="1"/>
  <c r="X1250" i="1"/>
  <c r="U1250" i="1"/>
  <c r="S1250" i="1"/>
  <c r="R1250" i="1"/>
  <c r="Q1250" i="1"/>
  <c r="P1250" i="1"/>
  <c r="O1250" i="1"/>
  <c r="N1250" i="1"/>
  <c r="M1250" i="1"/>
  <c r="L1250" i="1"/>
  <c r="K1250" i="1"/>
  <c r="J1250" i="1"/>
  <c r="AJ1249" i="1"/>
  <c r="AI1249" i="1"/>
  <c r="AH1249" i="1"/>
  <c r="AG1249" i="1"/>
  <c r="AC1249" i="1"/>
  <c r="X1249" i="1"/>
  <c r="Y1249" i="1" s="1"/>
  <c r="U1249" i="1"/>
  <c r="S1249" i="1"/>
  <c r="R1249" i="1"/>
  <c r="Q1249" i="1"/>
  <c r="P1249" i="1"/>
  <c r="O1249" i="1"/>
  <c r="N1249" i="1"/>
  <c r="M1249" i="1"/>
  <c r="L1249" i="1"/>
  <c r="K1249" i="1"/>
  <c r="J1249" i="1"/>
  <c r="AJ1248" i="1"/>
  <c r="AI1248" i="1" s="1"/>
  <c r="Z1248" i="1" s="1"/>
  <c r="AD1248" i="1" s="1"/>
  <c r="AE1248" i="1" s="1"/>
  <c r="AF1248" i="1" s="1"/>
  <c r="AG1248" i="1"/>
  <c r="AH1248" i="1" s="1"/>
  <c r="AC1248" i="1"/>
  <c r="Y1248" i="1"/>
  <c r="X1248" i="1"/>
  <c r="U1248" i="1"/>
  <c r="S1248" i="1"/>
  <c r="R1248" i="1"/>
  <c r="Q1248" i="1"/>
  <c r="P1248" i="1"/>
  <c r="O1248" i="1"/>
  <c r="N1248" i="1"/>
  <c r="M1248" i="1"/>
  <c r="L1248" i="1"/>
  <c r="K1248" i="1"/>
  <c r="J1248" i="1"/>
  <c r="AJ1247" i="1"/>
  <c r="AI1247" i="1"/>
  <c r="AH1247" i="1"/>
  <c r="AG1247" i="1"/>
  <c r="AC1247" i="1"/>
  <c r="X1247" i="1"/>
  <c r="Y1247" i="1" s="1"/>
  <c r="U1247" i="1"/>
  <c r="S1247" i="1"/>
  <c r="R1247" i="1"/>
  <c r="Q1247" i="1"/>
  <c r="P1247" i="1"/>
  <c r="O1247" i="1"/>
  <c r="N1247" i="1"/>
  <c r="M1247" i="1"/>
  <c r="L1247" i="1"/>
  <c r="K1247" i="1"/>
  <c r="J1247" i="1"/>
  <c r="AJ1246" i="1"/>
  <c r="AI1246" i="1" s="1"/>
  <c r="Z1246" i="1" s="1"/>
  <c r="AD1246" i="1" s="1"/>
  <c r="AE1246" i="1" s="1"/>
  <c r="AF1246" i="1" s="1"/>
  <c r="AG1246" i="1"/>
  <c r="AH1246" i="1" s="1"/>
  <c r="AC1246" i="1"/>
  <c r="Y1246" i="1"/>
  <c r="X1246" i="1"/>
  <c r="AJ1245" i="1"/>
  <c r="AI1245" i="1"/>
  <c r="Z1245" i="1" s="1"/>
  <c r="AD1245" i="1" s="1"/>
  <c r="AE1245" i="1" s="1"/>
  <c r="AF1245" i="1" s="1"/>
  <c r="AG1245" i="1"/>
  <c r="AC1245" i="1"/>
  <c r="Y1245" i="1"/>
  <c r="X1245" i="1"/>
  <c r="W1245" i="1"/>
  <c r="U1245" i="1"/>
  <c r="S1245" i="1"/>
  <c r="R1245" i="1"/>
  <c r="Q1245" i="1"/>
  <c r="P1245" i="1"/>
  <c r="O1245" i="1"/>
  <c r="N1245" i="1"/>
  <c r="M1245" i="1"/>
  <c r="L1245" i="1"/>
  <c r="K1245" i="1"/>
  <c r="J1245" i="1"/>
  <c r="AJ1244" i="1"/>
  <c r="AI1244" i="1"/>
  <c r="AH1244" i="1"/>
  <c r="AG1244" i="1"/>
  <c r="AC1244" i="1"/>
  <c r="X1244" i="1"/>
  <c r="Y1244" i="1" s="1"/>
  <c r="U1244" i="1"/>
  <c r="S1244" i="1"/>
  <c r="R1244" i="1"/>
  <c r="Q1244" i="1"/>
  <c r="P1244" i="1"/>
  <c r="O1244" i="1"/>
  <c r="N1244" i="1"/>
  <c r="M1244" i="1"/>
  <c r="L1244" i="1"/>
  <c r="K1244" i="1"/>
  <c r="J1244" i="1"/>
  <c r="AJ1243" i="1"/>
  <c r="AI1243" i="1" s="1"/>
  <c r="Z1243" i="1" s="1"/>
  <c r="AD1243" i="1" s="1"/>
  <c r="AE1243" i="1" s="1"/>
  <c r="AF1243" i="1" s="1"/>
  <c r="AG1243" i="1"/>
  <c r="AH1243" i="1" s="1"/>
  <c r="AC1243" i="1"/>
  <c r="Y1243" i="1"/>
  <c r="X1243" i="1"/>
  <c r="U1243" i="1"/>
  <c r="S1243" i="1"/>
  <c r="R1243" i="1"/>
  <c r="Q1243" i="1"/>
  <c r="P1243" i="1"/>
  <c r="O1243" i="1"/>
  <c r="N1243" i="1"/>
  <c r="M1243" i="1"/>
  <c r="L1243" i="1"/>
  <c r="K1243" i="1"/>
  <c r="J1243" i="1"/>
  <c r="AJ1242" i="1"/>
  <c r="AI1242" i="1"/>
  <c r="AH1242" i="1"/>
  <c r="AG1242" i="1"/>
  <c r="AC1242" i="1"/>
  <c r="X1242" i="1"/>
  <c r="Y1242" i="1" s="1"/>
  <c r="U1242" i="1"/>
  <c r="S1242" i="1"/>
  <c r="R1242" i="1"/>
  <c r="Q1242" i="1"/>
  <c r="P1242" i="1"/>
  <c r="O1242" i="1"/>
  <c r="N1242" i="1"/>
  <c r="M1242" i="1"/>
  <c r="L1242" i="1"/>
  <c r="K1242" i="1"/>
  <c r="J1242" i="1"/>
  <c r="AJ1241" i="1"/>
  <c r="AI1241" i="1" s="1"/>
  <c r="Z1241" i="1" s="1"/>
  <c r="AD1241" i="1" s="1"/>
  <c r="AE1241" i="1" s="1"/>
  <c r="AF1241" i="1" s="1"/>
  <c r="AG1241" i="1"/>
  <c r="AC1241" i="1"/>
  <c r="Y1241" i="1"/>
  <c r="X1241" i="1"/>
  <c r="U1241" i="1"/>
  <c r="S1241" i="1"/>
  <c r="R1241" i="1"/>
  <c r="Q1241" i="1"/>
  <c r="P1241" i="1"/>
  <c r="O1241" i="1"/>
  <c r="N1241" i="1"/>
  <c r="M1241" i="1"/>
  <c r="L1241" i="1"/>
  <c r="K1241" i="1"/>
  <c r="J1241" i="1"/>
  <c r="AJ1240" i="1"/>
  <c r="AI1240" i="1"/>
  <c r="AH1240" i="1"/>
  <c r="AG1240" i="1"/>
  <c r="AC1240" i="1"/>
  <c r="X1240" i="1"/>
  <c r="Y1240" i="1" s="1"/>
  <c r="U1240" i="1"/>
  <c r="S1240" i="1"/>
  <c r="R1240" i="1"/>
  <c r="Q1240" i="1"/>
  <c r="P1240" i="1"/>
  <c r="O1240" i="1"/>
  <c r="N1240" i="1"/>
  <c r="M1240" i="1"/>
  <c r="L1240" i="1"/>
  <c r="K1240" i="1"/>
  <c r="J1240" i="1"/>
  <c r="AJ1239" i="1"/>
  <c r="AI1239" i="1" s="1"/>
  <c r="Z1239" i="1" s="1"/>
  <c r="AD1239" i="1" s="1"/>
  <c r="AE1239" i="1" s="1"/>
  <c r="AF1239" i="1" s="1"/>
  <c r="AG1239" i="1"/>
  <c r="AC1239" i="1"/>
  <c r="Y1239" i="1"/>
  <c r="X1239" i="1"/>
  <c r="U1239" i="1"/>
  <c r="S1239" i="1"/>
  <c r="R1239" i="1"/>
  <c r="Q1239" i="1"/>
  <c r="P1239" i="1"/>
  <c r="O1239" i="1"/>
  <c r="N1239" i="1"/>
  <c r="M1239" i="1"/>
  <c r="L1239" i="1"/>
  <c r="K1239" i="1"/>
  <c r="J1239" i="1"/>
  <c r="AJ1238" i="1"/>
  <c r="AI1238" i="1"/>
  <c r="AH1238" i="1"/>
  <c r="AG1238" i="1"/>
  <c r="AC1238" i="1"/>
  <c r="X1238" i="1"/>
  <c r="Y1238" i="1" s="1"/>
  <c r="U1238" i="1"/>
  <c r="S1238" i="1"/>
  <c r="R1238" i="1"/>
  <c r="Q1238" i="1"/>
  <c r="P1238" i="1"/>
  <c r="O1238" i="1"/>
  <c r="N1238" i="1"/>
  <c r="M1238" i="1"/>
  <c r="L1238" i="1"/>
  <c r="K1238" i="1"/>
  <c r="J1238" i="1"/>
  <c r="AJ1237" i="1"/>
  <c r="AI1237" i="1" s="1"/>
  <c r="Z1237" i="1" s="1"/>
  <c r="AD1237" i="1" s="1"/>
  <c r="AE1237" i="1" s="1"/>
  <c r="AF1237" i="1" s="1"/>
  <c r="AG1237" i="1"/>
  <c r="AH1237" i="1" s="1"/>
  <c r="AC1237" i="1"/>
  <c r="Y1237" i="1"/>
  <c r="X1237" i="1"/>
  <c r="U1237" i="1"/>
  <c r="S1237" i="1"/>
  <c r="R1237" i="1"/>
  <c r="Q1237" i="1"/>
  <c r="P1237" i="1"/>
  <c r="O1237" i="1"/>
  <c r="N1237" i="1"/>
  <c r="M1237" i="1"/>
  <c r="L1237" i="1"/>
  <c r="K1237" i="1"/>
  <c r="J1237" i="1"/>
  <c r="AJ1236" i="1"/>
  <c r="AI1236" i="1"/>
  <c r="AH1236" i="1"/>
  <c r="AG1236" i="1"/>
  <c r="AC1236" i="1"/>
  <c r="X1236" i="1"/>
  <c r="Y1236" i="1" s="1"/>
  <c r="AJ1235" i="1"/>
  <c r="AI1235" i="1" s="1"/>
  <c r="Z1235" i="1" s="1"/>
  <c r="AD1235" i="1" s="1"/>
  <c r="AG1235" i="1"/>
  <c r="AC1235" i="1"/>
  <c r="X1235" i="1"/>
  <c r="Y1235" i="1" s="1"/>
  <c r="W1235" i="1"/>
  <c r="U1235" i="1"/>
  <c r="S1235" i="1"/>
  <c r="R1235" i="1"/>
  <c r="Q1235" i="1"/>
  <c r="P1235" i="1"/>
  <c r="O1235" i="1"/>
  <c r="N1235" i="1"/>
  <c r="M1235" i="1"/>
  <c r="L1235" i="1"/>
  <c r="K1235" i="1"/>
  <c r="J1235" i="1"/>
  <c r="AJ1234" i="1"/>
  <c r="AI1234" i="1" s="1"/>
  <c r="Z1234" i="1" s="1"/>
  <c r="AD1234" i="1" s="1"/>
  <c r="AE1234" i="1" s="1"/>
  <c r="AF1234" i="1" s="1"/>
  <c r="AG1234" i="1"/>
  <c r="AC1234" i="1"/>
  <c r="Y1234" i="1"/>
  <c r="X1234" i="1"/>
  <c r="W1234" i="1"/>
  <c r="U1234" i="1"/>
  <c r="S1234" i="1"/>
  <c r="R1234" i="1"/>
  <c r="Q1234" i="1"/>
  <c r="P1234" i="1"/>
  <c r="O1234" i="1"/>
  <c r="N1234" i="1"/>
  <c r="M1234" i="1"/>
  <c r="L1234" i="1"/>
  <c r="K1234" i="1"/>
  <c r="J1234" i="1"/>
  <c r="AJ1233" i="1"/>
  <c r="AI1233" i="1"/>
  <c r="Z1233" i="1" s="1"/>
  <c r="AD1233" i="1" s="1"/>
  <c r="AE1233" i="1" s="1"/>
  <c r="AF1233" i="1" s="1"/>
  <c r="AG1233" i="1"/>
  <c r="AC1233" i="1"/>
  <c r="Y1233" i="1"/>
  <c r="X1233" i="1"/>
  <c r="W1233" i="1"/>
  <c r="U1233" i="1"/>
  <c r="S1233" i="1"/>
  <c r="R1233" i="1"/>
  <c r="Q1233" i="1"/>
  <c r="P1233" i="1"/>
  <c r="O1233" i="1"/>
  <c r="N1233" i="1"/>
  <c r="M1233" i="1"/>
  <c r="L1233" i="1"/>
  <c r="K1233" i="1"/>
  <c r="J1233" i="1"/>
  <c r="AJ1232" i="1"/>
  <c r="AI1232" i="1"/>
  <c r="AH1232" i="1"/>
  <c r="AG1232" i="1"/>
  <c r="AC1232" i="1"/>
  <c r="X1232" i="1"/>
  <c r="Y1232" i="1" s="1"/>
  <c r="W1232" i="1"/>
  <c r="U1232" i="1"/>
  <c r="S1232" i="1"/>
  <c r="R1232" i="1"/>
  <c r="Q1232" i="1"/>
  <c r="P1232" i="1"/>
  <c r="O1232" i="1"/>
  <c r="N1232" i="1"/>
  <c r="M1232" i="1"/>
  <c r="L1232" i="1"/>
  <c r="K1232" i="1"/>
  <c r="J1232" i="1"/>
  <c r="AJ1231" i="1"/>
  <c r="AI1231" i="1" s="1"/>
  <c r="AG1231" i="1"/>
  <c r="AC1231" i="1"/>
  <c r="X1231" i="1"/>
  <c r="Y1231" i="1" s="1"/>
  <c r="W1231" i="1"/>
  <c r="U1231" i="1"/>
  <c r="S1231" i="1"/>
  <c r="R1231" i="1"/>
  <c r="Q1231" i="1"/>
  <c r="P1231" i="1"/>
  <c r="O1231" i="1"/>
  <c r="N1231" i="1"/>
  <c r="M1231" i="1"/>
  <c r="L1231" i="1"/>
  <c r="K1231" i="1"/>
  <c r="J1231" i="1"/>
  <c r="AJ1230" i="1"/>
  <c r="AI1230" i="1" s="1"/>
  <c r="Z1230" i="1" s="1"/>
  <c r="AD1230" i="1" s="1"/>
  <c r="AE1230" i="1" s="1"/>
  <c r="AF1230" i="1" s="1"/>
  <c r="AG1230" i="1"/>
  <c r="AC1230" i="1"/>
  <c r="Y1230" i="1"/>
  <c r="X1230" i="1"/>
  <c r="U1230" i="1"/>
  <c r="S1230" i="1"/>
  <c r="R1230" i="1"/>
  <c r="Q1230" i="1"/>
  <c r="P1230" i="1"/>
  <c r="O1230" i="1"/>
  <c r="N1230" i="1"/>
  <c r="M1230" i="1"/>
  <c r="L1230" i="1"/>
  <c r="K1230" i="1"/>
  <c r="J1230" i="1"/>
  <c r="AJ1229" i="1"/>
  <c r="AI1229" i="1"/>
  <c r="AH1229" i="1"/>
  <c r="AG1229" i="1"/>
  <c r="AC1229" i="1"/>
  <c r="X1229" i="1"/>
  <c r="Y1229" i="1" s="1"/>
  <c r="U1229" i="1"/>
  <c r="S1229" i="1"/>
  <c r="R1229" i="1"/>
  <c r="Q1229" i="1"/>
  <c r="P1229" i="1"/>
  <c r="O1229" i="1"/>
  <c r="N1229" i="1"/>
  <c r="M1229" i="1"/>
  <c r="L1229" i="1"/>
  <c r="K1229" i="1"/>
  <c r="J1229" i="1"/>
  <c r="AJ1228" i="1"/>
  <c r="AI1228" i="1" s="1"/>
  <c r="Z1228" i="1" s="1"/>
  <c r="AD1228" i="1" s="1"/>
  <c r="AE1228" i="1" s="1"/>
  <c r="AF1228" i="1" s="1"/>
  <c r="AG1228" i="1"/>
  <c r="AH1228" i="1" s="1"/>
  <c r="AC1228" i="1"/>
  <c r="Y1228" i="1"/>
  <c r="X1228" i="1"/>
  <c r="U1228" i="1"/>
  <c r="S1228" i="1"/>
  <c r="R1228" i="1"/>
  <c r="Q1228" i="1"/>
  <c r="P1228" i="1"/>
  <c r="O1228" i="1"/>
  <c r="N1228" i="1"/>
  <c r="M1228" i="1"/>
  <c r="L1228" i="1"/>
  <c r="K1228" i="1"/>
  <c r="J1228" i="1"/>
  <c r="AJ1227" i="1"/>
  <c r="AI1227" i="1"/>
  <c r="AH1227" i="1"/>
  <c r="AG1227" i="1"/>
  <c r="AC1227" i="1"/>
  <c r="X1227" i="1"/>
  <c r="Y1227" i="1" s="1"/>
  <c r="U1227" i="1"/>
  <c r="S1227" i="1"/>
  <c r="R1227" i="1"/>
  <c r="Q1227" i="1"/>
  <c r="P1227" i="1"/>
  <c r="O1227" i="1"/>
  <c r="N1227" i="1"/>
  <c r="M1227" i="1"/>
  <c r="L1227" i="1"/>
  <c r="K1227" i="1"/>
  <c r="J1227" i="1"/>
  <c r="AJ1226" i="1"/>
  <c r="AI1226" i="1" s="1"/>
  <c r="Z1226" i="1" s="1"/>
  <c r="AD1226" i="1" s="1"/>
  <c r="AE1226" i="1" s="1"/>
  <c r="AF1226" i="1" s="1"/>
  <c r="AG1226" i="1"/>
  <c r="AH1226" i="1" s="1"/>
  <c r="AC1226" i="1"/>
  <c r="Y1226" i="1"/>
  <c r="X1226" i="1"/>
  <c r="U1226" i="1"/>
  <c r="S1226" i="1"/>
  <c r="R1226" i="1"/>
  <c r="Q1226" i="1"/>
  <c r="P1226" i="1"/>
  <c r="O1226" i="1"/>
  <c r="N1226" i="1"/>
  <c r="M1226" i="1"/>
  <c r="L1226" i="1"/>
  <c r="K1226" i="1"/>
  <c r="J1226" i="1"/>
  <c r="AJ1225" i="1"/>
  <c r="AI1225" i="1"/>
  <c r="AH1225" i="1"/>
  <c r="AG1225" i="1"/>
  <c r="AC1225" i="1"/>
  <c r="X1225" i="1"/>
  <c r="Y1225" i="1" s="1"/>
  <c r="U1225" i="1"/>
  <c r="S1225" i="1"/>
  <c r="R1225" i="1"/>
  <c r="Q1225" i="1"/>
  <c r="P1225" i="1"/>
  <c r="O1225" i="1"/>
  <c r="N1225" i="1"/>
  <c r="M1225" i="1"/>
  <c r="L1225" i="1"/>
  <c r="K1225" i="1"/>
  <c r="J1225" i="1"/>
  <c r="AJ1224" i="1"/>
  <c r="AI1224" i="1" s="1"/>
  <c r="Z1224" i="1" s="1"/>
  <c r="AD1224" i="1" s="1"/>
  <c r="AE1224" i="1" s="1"/>
  <c r="AF1224" i="1" s="1"/>
  <c r="AG1224" i="1"/>
  <c r="AC1224" i="1"/>
  <c r="Y1224" i="1"/>
  <c r="X1224" i="1"/>
  <c r="U1224" i="1"/>
  <c r="S1224" i="1"/>
  <c r="R1224" i="1"/>
  <c r="Q1224" i="1"/>
  <c r="P1224" i="1"/>
  <c r="O1224" i="1"/>
  <c r="N1224" i="1"/>
  <c r="M1224" i="1"/>
  <c r="L1224" i="1"/>
  <c r="K1224" i="1"/>
  <c r="J1224" i="1"/>
  <c r="AJ1223" i="1"/>
  <c r="AI1223" i="1"/>
  <c r="AH1223" i="1"/>
  <c r="AG1223" i="1"/>
  <c r="AC1223" i="1"/>
  <c r="X1223" i="1"/>
  <c r="Y1223" i="1" s="1"/>
  <c r="U1223" i="1"/>
  <c r="S1223" i="1"/>
  <c r="R1223" i="1"/>
  <c r="Q1223" i="1"/>
  <c r="P1223" i="1"/>
  <c r="O1223" i="1"/>
  <c r="N1223" i="1"/>
  <c r="M1223" i="1"/>
  <c r="L1223" i="1"/>
  <c r="K1223" i="1"/>
  <c r="J1223" i="1"/>
  <c r="AJ1222" i="1"/>
  <c r="AI1222" i="1" s="1"/>
  <c r="Z1222" i="1" s="1"/>
  <c r="AD1222" i="1" s="1"/>
  <c r="AE1222" i="1" s="1"/>
  <c r="AF1222" i="1" s="1"/>
  <c r="AG1222" i="1"/>
  <c r="AC1222" i="1"/>
  <c r="Y1222" i="1"/>
  <c r="X1222" i="1"/>
  <c r="W1222" i="1"/>
  <c r="U1222" i="1"/>
  <c r="S1222" i="1"/>
  <c r="R1222" i="1"/>
  <c r="Q1222" i="1"/>
  <c r="P1222" i="1"/>
  <c r="O1222" i="1"/>
  <c r="N1222" i="1"/>
  <c r="M1222" i="1"/>
  <c r="L1222" i="1"/>
  <c r="K1222" i="1"/>
  <c r="J1222" i="1"/>
  <c r="AJ1221" i="1"/>
  <c r="AI1221" i="1"/>
  <c r="Z1221" i="1" s="1"/>
  <c r="AD1221" i="1" s="1"/>
  <c r="AE1221" i="1" s="1"/>
  <c r="AF1221" i="1" s="1"/>
  <c r="AG1221" i="1"/>
  <c r="AC1221" i="1"/>
  <c r="Y1221" i="1"/>
  <c r="X1221" i="1"/>
  <c r="W1221" i="1"/>
  <c r="U1221" i="1"/>
  <c r="S1221" i="1"/>
  <c r="R1221" i="1"/>
  <c r="Q1221" i="1"/>
  <c r="P1221" i="1"/>
  <c r="O1221" i="1"/>
  <c r="N1221" i="1"/>
  <c r="M1221" i="1"/>
  <c r="L1221" i="1"/>
  <c r="K1221" i="1"/>
  <c r="J1221" i="1"/>
  <c r="AJ1220" i="1"/>
  <c r="AI1220" i="1"/>
  <c r="AH1220" i="1"/>
  <c r="AG1220" i="1"/>
  <c r="AC1220" i="1"/>
  <c r="X1220" i="1"/>
  <c r="Y1220" i="1" s="1"/>
  <c r="W1220" i="1"/>
  <c r="U1220" i="1"/>
  <c r="S1220" i="1"/>
  <c r="R1220" i="1"/>
  <c r="Q1220" i="1"/>
  <c r="P1220" i="1"/>
  <c r="O1220" i="1"/>
  <c r="N1220" i="1"/>
  <c r="M1220" i="1"/>
  <c r="L1220" i="1"/>
  <c r="K1220" i="1"/>
  <c r="J1220" i="1"/>
  <c r="AJ1219" i="1"/>
  <c r="AI1219" i="1" s="1"/>
  <c r="AG1219" i="1"/>
  <c r="AH1219" i="1" s="1"/>
  <c r="AC1219" i="1"/>
  <c r="X1219" i="1"/>
  <c r="Y1219" i="1" s="1"/>
  <c r="W1219" i="1"/>
  <c r="U1219" i="1"/>
  <c r="S1219" i="1"/>
  <c r="R1219" i="1"/>
  <c r="Q1219" i="1"/>
  <c r="P1219" i="1"/>
  <c r="O1219" i="1"/>
  <c r="N1219" i="1"/>
  <c r="M1219" i="1"/>
  <c r="L1219" i="1"/>
  <c r="K1219" i="1"/>
  <c r="J1219" i="1"/>
  <c r="AJ1218" i="1"/>
  <c r="AI1218" i="1" s="1"/>
  <c r="Z1218" i="1" s="1"/>
  <c r="AD1218" i="1" s="1"/>
  <c r="AE1218" i="1" s="1"/>
  <c r="AF1218" i="1" s="1"/>
  <c r="AG1218" i="1"/>
  <c r="AH1218" i="1" s="1"/>
  <c r="AC1218" i="1"/>
  <c r="Y1218" i="1"/>
  <c r="X1218" i="1"/>
  <c r="U1218" i="1"/>
  <c r="S1218" i="1"/>
  <c r="R1218" i="1"/>
  <c r="Q1218" i="1"/>
  <c r="P1218" i="1"/>
  <c r="O1218" i="1"/>
  <c r="N1218" i="1"/>
  <c r="M1218" i="1"/>
  <c r="L1218" i="1"/>
  <c r="K1218" i="1"/>
  <c r="J1218" i="1"/>
  <c r="AJ1217" i="1"/>
  <c r="AI1217" i="1"/>
  <c r="AH1217" i="1"/>
  <c r="AG1217" i="1"/>
  <c r="AC1217" i="1"/>
  <c r="X1217" i="1"/>
  <c r="Y1217" i="1" s="1"/>
  <c r="U1217" i="1"/>
  <c r="S1217" i="1"/>
  <c r="R1217" i="1"/>
  <c r="Q1217" i="1"/>
  <c r="P1217" i="1"/>
  <c r="O1217" i="1"/>
  <c r="N1217" i="1"/>
  <c r="M1217" i="1"/>
  <c r="L1217" i="1"/>
  <c r="K1217" i="1"/>
  <c r="J1217" i="1"/>
  <c r="AJ1216" i="1"/>
  <c r="AI1216" i="1" s="1"/>
  <c r="Z1216" i="1" s="1"/>
  <c r="AD1216" i="1" s="1"/>
  <c r="AE1216" i="1" s="1"/>
  <c r="AF1216" i="1" s="1"/>
  <c r="AG1216" i="1"/>
  <c r="AH1216" i="1" s="1"/>
  <c r="AC1216" i="1"/>
  <c r="Y1216" i="1"/>
  <c r="X1216" i="1"/>
  <c r="U1216" i="1"/>
  <c r="S1216" i="1"/>
  <c r="R1216" i="1"/>
  <c r="Q1216" i="1"/>
  <c r="P1216" i="1"/>
  <c r="O1216" i="1"/>
  <c r="N1216" i="1"/>
  <c r="M1216" i="1"/>
  <c r="L1216" i="1"/>
  <c r="K1216" i="1"/>
  <c r="J1216" i="1"/>
  <c r="AJ1215" i="1"/>
  <c r="AI1215" i="1"/>
  <c r="AH1215" i="1"/>
  <c r="AG1215" i="1"/>
  <c r="AC1215" i="1"/>
  <c r="X1215" i="1"/>
  <c r="Y1215" i="1" s="1"/>
  <c r="U1215" i="1"/>
  <c r="S1215" i="1"/>
  <c r="R1215" i="1"/>
  <c r="Q1215" i="1"/>
  <c r="P1215" i="1"/>
  <c r="O1215" i="1"/>
  <c r="N1215" i="1"/>
  <c r="M1215" i="1"/>
  <c r="L1215" i="1"/>
  <c r="K1215" i="1"/>
  <c r="J1215" i="1"/>
  <c r="AJ1214" i="1"/>
  <c r="AI1214" i="1" s="1"/>
  <c r="Z1214" i="1" s="1"/>
  <c r="AD1214" i="1" s="1"/>
  <c r="AE1214" i="1" s="1"/>
  <c r="AF1214" i="1" s="1"/>
  <c r="AG1214" i="1"/>
  <c r="AC1214" i="1"/>
  <c r="Y1214" i="1"/>
  <c r="X1214" i="1"/>
  <c r="U1214" i="1"/>
  <c r="S1214" i="1"/>
  <c r="R1214" i="1"/>
  <c r="Q1214" i="1"/>
  <c r="P1214" i="1"/>
  <c r="O1214" i="1"/>
  <c r="N1214" i="1"/>
  <c r="M1214" i="1"/>
  <c r="L1214" i="1"/>
  <c r="K1214" i="1"/>
  <c r="J1214" i="1"/>
  <c r="AJ1213" i="1"/>
  <c r="AI1213" i="1"/>
  <c r="AH1213" i="1"/>
  <c r="AG1213" i="1"/>
  <c r="AC1213" i="1"/>
  <c r="X1213" i="1"/>
  <c r="Y1213" i="1" s="1"/>
  <c r="U1213" i="1"/>
  <c r="S1213" i="1"/>
  <c r="R1213" i="1"/>
  <c r="Q1213" i="1"/>
  <c r="P1213" i="1"/>
  <c r="O1213" i="1"/>
  <c r="N1213" i="1"/>
  <c r="M1213" i="1"/>
  <c r="L1213" i="1"/>
  <c r="K1213" i="1"/>
  <c r="J1213" i="1"/>
  <c r="AJ1212" i="1"/>
  <c r="AI1212" i="1" s="1"/>
  <c r="Z1212" i="1" s="1"/>
  <c r="AD1212" i="1" s="1"/>
  <c r="AE1212" i="1" s="1"/>
  <c r="AF1212" i="1" s="1"/>
  <c r="AG1212" i="1"/>
  <c r="AC1212" i="1"/>
  <c r="Y1212" i="1"/>
  <c r="X1212" i="1"/>
  <c r="U1212" i="1"/>
  <c r="S1212" i="1"/>
  <c r="R1212" i="1"/>
  <c r="Q1212" i="1"/>
  <c r="P1212" i="1"/>
  <c r="O1212" i="1"/>
  <c r="N1212" i="1"/>
  <c r="M1212" i="1"/>
  <c r="L1212" i="1"/>
  <c r="K1212" i="1"/>
  <c r="J1212" i="1"/>
  <c r="AJ1211" i="1"/>
  <c r="AI1211" i="1"/>
  <c r="AH1211" i="1"/>
  <c r="AG1211" i="1"/>
  <c r="AC1211" i="1"/>
  <c r="X1211" i="1"/>
  <c r="Y1211" i="1" s="1"/>
  <c r="U1211" i="1"/>
  <c r="S1211" i="1"/>
  <c r="R1211" i="1"/>
  <c r="Q1211" i="1"/>
  <c r="P1211" i="1"/>
  <c r="O1211" i="1"/>
  <c r="N1211" i="1"/>
  <c r="M1211" i="1"/>
  <c r="L1211" i="1"/>
  <c r="K1211" i="1"/>
  <c r="J1211" i="1"/>
  <c r="AJ1210" i="1"/>
  <c r="AI1210" i="1" s="1"/>
  <c r="Z1210" i="1" s="1"/>
  <c r="AD1210" i="1" s="1"/>
  <c r="AE1210" i="1" s="1"/>
  <c r="AF1210" i="1" s="1"/>
  <c r="AG1210" i="1"/>
  <c r="AH1210" i="1" s="1"/>
  <c r="AC1210" i="1"/>
  <c r="Y1210" i="1"/>
  <c r="X1210" i="1"/>
  <c r="U1210" i="1"/>
  <c r="S1210" i="1"/>
  <c r="R1210" i="1"/>
  <c r="Q1210" i="1"/>
  <c r="P1210" i="1"/>
  <c r="O1210" i="1"/>
  <c r="N1210" i="1"/>
  <c r="M1210" i="1"/>
  <c r="L1210" i="1"/>
  <c r="K1210" i="1"/>
  <c r="J1210" i="1"/>
  <c r="AJ1209" i="1"/>
  <c r="AI1209" i="1"/>
  <c r="AH1209" i="1"/>
  <c r="AG1209" i="1"/>
  <c r="AC1209" i="1"/>
  <c r="X1209" i="1"/>
  <c r="Y1209" i="1" s="1"/>
  <c r="U1209" i="1"/>
  <c r="S1209" i="1"/>
  <c r="R1209" i="1"/>
  <c r="Q1209" i="1"/>
  <c r="P1209" i="1"/>
  <c r="O1209" i="1"/>
  <c r="N1209" i="1"/>
  <c r="M1209" i="1"/>
  <c r="L1209" i="1"/>
  <c r="K1209" i="1"/>
  <c r="J1209" i="1"/>
  <c r="AJ1208" i="1"/>
  <c r="AI1208" i="1" s="1"/>
  <c r="Z1208" i="1" s="1"/>
  <c r="AD1208" i="1" s="1"/>
  <c r="AE1208" i="1" s="1"/>
  <c r="AF1208" i="1" s="1"/>
  <c r="AG1208" i="1"/>
  <c r="AH1208" i="1" s="1"/>
  <c r="AC1208" i="1"/>
  <c r="Y1208" i="1"/>
  <c r="X1208" i="1"/>
  <c r="U1208" i="1"/>
  <c r="S1208" i="1"/>
  <c r="R1208" i="1"/>
  <c r="Q1208" i="1"/>
  <c r="P1208" i="1"/>
  <c r="O1208" i="1"/>
  <c r="N1208" i="1"/>
  <c r="M1208" i="1"/>
  <c r="L1208" i="1"/>
  <c r="K1208" i="1"/>
  <c r="J1208" i="1"/>
  <c r="AJ1207" i="1"/>
  <c r="AI1207" i="1"/>
  <c r="AH1207" i="1"/>
  <c r="AG1207" i="1"/>
  <c r="AC1207" i="1"/>
  <c r="X1207" i="1"/>
  <c r="Y1207" i="1" s="1"/>
  <c r="V1207" i="1"/>
  <c r="U1207" i="1"/>
  <c r="S1207" i="1"/>
  <c r="R1207" i="1"/>
  <c r="Q1207" i="1"/>
  <c r="P1207" i="1"/>
  <c r="O1207" i="1"/>
  <c r="N1207" i="1"/>
  <c r="M1207" i="1"/>
  <c r="L1207" i="1"/>
  <c r="K1207" i="1"/>
  <c r="J1207" i="1"/>
  <c r="AJ1206" i="1"/>
  <c r="AI1206" i="1" s="1"/>
  <c r="AG1206" i="1"/>
  <c r="AC1206" i="1"/>
  <c r="X1206" i="1"/>
  <c r="Y1206" i="1" s="1"/>
  <c r="V1206" i="1"/>
  <c r="U1206" i="1"/>
  <c r="S1206" i="1"/>
  <c r="R1206" i="1"/>
  <c r="Q1206" i="1"/>
  <c r="P1206" i="1"/>
  <c r="O1206" i="1"/>
  <c r="N1206" i="1"/>
  <c r="M1206" i="1"/>
  <c r="L1206" i="1"/>
  <c r="K1206" i="1"/>
  <c r="J1206" i="1"/>
  <c r="AJ1205" i="1"/>
  <c r="AI1205" i="1" s="1"/>
  <c r="Z1205" i="1" s="1"/>
  <c r="AD1205" i="1" s="1"/>
  <c r="AE1205" i="1" s="1"/>
  <c r="AF1205" i="1" s="1"/>
  <c r="AG1205" i="1"/>
  <c r="AC1205" i="1"/>
  <c r="Y1205" i="1"/>
  <c r="X1205" i="1"/>
  <c r="U1205" i="1"/>
  <c r="S1205" i="1"/>
  <c r="R1205" i="1"/>
  <c r="Q1205" i="1"/>
  <c r="P1205" i="1"/>
  <c r="O1205" i="1"/>
  <c r="N1205" i="1"/>
  <c r="M1205" i="1"/>
  <c r="L1205" i="1"/>
  <c r="K1205" i="1"/>
  <c r="J1205" i="1"/>
  <c r="AJ1204" i="1"/>
  <c r="AI1204" i="1"/>
  <c r="AH1204" i="1"/>
  <c r="AG1204" i="1"/>
  <c r="AC1204" i="1"/>
  <c r="X1204" i="1"/>
  <c r="Y1204" i="1" s="1"/>
  <c r="U1204" i="1"/>
  <c r="S1204" i="1"/>
  <c r="R1204" i="1"/>
  <c r="Q1204" i="1"/>
  <c r="P1204" i="1"/>
  <c r="O1204" i="1"/>
  <c r="N1204" i="1"/>
  <c r="M1204" i="1"/>
  <c r="L1204" i="1"/>
  <c r="K1204" i="1"/>
  <c r="J1204" i="1"/>
  <c r="AJ1203" i="1"/>
  <c r="AI1203" i="1" s="1"/>
  <c r="Z1203" i="1" s="1"/>
  <c r="AD1203" i="1" s="1"/>
  <c r="AE1203" i="1" s="1"/>
  <c r="AF1203" i="1" s="1"/>
  <c r="AG1203" i="1"/>
  <c r="AH1203" i="1" s="1"/>
  <c r="AC1203" i="1"/>
  <c r="Y1203" i="1"/>
  <c r="X1203" i="1"/>
  <c r="U1203" i="1"/>
  <c r="S1203" i="1"/>
  <c r="R1203" i="1"/>
  <c r="Q1203" i="1"/>
  <c r="P1203" i="1"/>
  <c r="O1203" i="1"/>
  <c r="N1203" i="1"/>
  <c r="M1203" i="1"/>
  <c r="L1203" i="1"/>
  <c r="K1203" i="1"/>
  <c r="J1203" i="1"/>
  <c r="AJ1202" i="1"/>
  <c r="AI1202" i="1"/>
  <c r="AH1202" i="1"/>
  <c r="AG1202" i="1"/>
  <c r="AC1202" i="1"/>
  <c r="X1202" i="1"/>
  <c r="Y1202" i="1" s="1"/>
  <c r="U1202" i="1"/>
  <c r="S1202" i="1"/>
  <c r="R1202" i="1"/>
  <c r="Q1202" i="1"/>
  <c r="P1202" i="1"/>
  <c r="O1202" i="1"/>
  <c r="N1202" i="1"/>
  <c r="M1202" i="1"/>
  <c r="L1202" i="1"/>
  <c r="K1202" i="1"/>
  <c r="J1202" i="1"/>
  <c r="AJ1201" i="1"/>
  <c r="AI1201" i="1" s="1"/>
  <c r="Z1201" i="1" s="1"/>
  <c r="AD1201" i="1" s="1"/>
  <c r="AE1201" i="1" s="1"/>
  <c r="AF1201" i="1" s="1"/>
  <c r="AG1201" i="1"/>
  <c r="AH1201" i="1" s="1"/>
  <c r="AC1201" i="1"/>
  <c r="Y1201" i="1"/>
  <c r="X1201" i="1"/>
  <c r="U1201" i="1"/>
  <c r="S1201" i="1"/>
  <c r="R1201" i="1"/>
  <c r="Q1201" i="1"/>
  <c r="P1201" i="1"/>
  <c r="O1201" i="1"/>
  <c r="N1201" i="1"/>
  <c r="M1201" i="1"/>
  <c r="L1201" i="1"/>
  <c r="K1201" i="1"/>
  <c r="J1201" i="1"/>
  <c r="AJ1200" i="1"/>
  <c r="AI1200" i="1"/>
  <c r="AH1200" i="1"/>
  <c r="AG1200" i="1"/>
  <c r="AC1200" i="1"/>
  <c r="X1200" i="1"/>
  <c r="Y1200" i="1" s="1"/>
  <c r="U1200" i="1"/>
  <c r="S1200" i="1"/>
  <c r="R1200" i="1"/>
  <c r="Q1200" i="1"/>
  <c r="P1200" i="1"/>
  <c r="O1200" i="1"/>
  <c r="N1200" i="1"/>
  <c r="M1200" i="1"/>
  <c r="L1200" i="1"/>
  <c r="K1200" i="1"/>
  <c r="J1200" i="1"/>
  <c r="AJ1199" i="1"/>
  <c r="AI1199" i="1" s="1"/>
  <c r="Z1199" i="1" s="1"/>
  <c r="AD1199" i="1" s="1"/>
  <c r="AE1199" i="1" s="1"/>
  <c r="AF1199" i="1" s="1"/>
  <c r="AG1199" i="1"/>
  <c r="AC1199" i="1"/>
  <c r="Y1199" i="1"/>
  <c r="X1199" i="1"/>
  <c r="U1199" i="1"/>
  <c r="S1199" i="1"/>
  <c r="R1199" i="1"/>
  <c r="Q1199" i="1"/>
  <c r="P1199" i="1"/>
  <c r="O1199" i="1"/>
  <c r="N1199" i="1"/>
  <c r="M1199" i="1"/>
  <c r="L1199" i="1"/>
  <c r="K1199" i="1"/>
  <c r="J1199" i="1"/>
  <c r="AJ1198" i="1"/>
  <c r="AI1198" i="1"/>
  <c r="AH1198" i="1"/>
  <c r="AG1198" i="1"/>
  <c r="AC1198" i="1"/>
  <c r="X1198" i="1"/>
  <c r="Y1198" i="1" s="1"/>
  <c r="U1198" i="1"/>
  <c r="S1198" i="1"/>
  <c r="R1198" i="1"/>
  <c r="Q1198" i="1"/>
  <c r="P1198" i="1"/>
  <c r="O1198" i="1"/>
  <c r="N1198" i="1"/>
  <c r="M1198" i="1"/>
  <c r="L1198" i="1"/>
  <c r="K1198" i="1"/>
  <c r="J1198" i="1"/>
  <c r="AJ1197" i="1"/>
  <c r="AI1197" i="1" s="1"/>
  <c r="Z1197" i="1" s="1"/>
  <c r="AD1197" i="1" s="1"/>
  <c r="AE1197" i="1" s="1"/>
  <c r="AF1197" i="1" s="1"/>
  <c r="AG1197" i="1"/>
  <c r="AC1197" i="1"/>
  <c r="Y1197" i="1"/>
  <c r="X1197" i="1"/>
  <c r="U1197" i="1"/>
  <c r="S1197" i="1"/>
  <c r="R1197" i="1"/>
  <c r="Q1197" i="1"/>
  <c r="P1197" i="1"/>
  <c r="O1197" i="1"/>
  <c r="N1197" i="1"/>
  <c r="M1197" i="1"/>
  <c r="L1197" i="1"/>
  <c r="K1197" i="1"/>
  <c r="J1197" i="1"/>
  <c r="AJ1196" i="1"/>
  <c r="AI1196" i="1"/>
  <c r="AH1196" i="1"/>
  <c r="AG1196" i="1"/>
  <c r="AC1196" i="1"/>
  <c r="X1196" i="1"/>
  <c r="Y1196" i="1" s="1"/>
  <c r="U1196" i="1"/>
  <c r="S1196" i="1"/>
  <c r="R1196" i="1"/>
  <c r="Q1196" i="1"/>
  <c r="P1196" i="1"/>
  <c r="O1196" i="1"/>
  <c r="N1196" i="1"/>
  <c r="M1196" i="1"/>
  <c r="L1196" i="1"/>
  <c r="K1196" i="1"/>
  <c r="J1196" i="1"/>
  <c r="AJ1195" i="1"/>
  <c r="AI1195" i="1" s="1"/>
  <c r="Z1195" i="1" s="1"/>
  <c r="AD1195" i="1" s="1"/>
  <c r="AE1195" i="1" s="1"/>
  <c r="AF1195" i="1" s="1"/>
  <c r="AG1195" i="1"/>
  <c r="AH1195" i="1" s="1"/>
  <c r="AC1195" i="1"/>
  <c r="Y1195" i="1"/>
  <c r="X1195" i="1"/>
  <c r="U1195" i="1"/>
  <c r="S1195" i="1"/>
  <c r="R1195" i="1"/>
  <c r="Q1195" i="1"/>
  <c r="P1195" i="1"/>
  <c r="O1195" i="1"/>
  <c r="N1195" i="1"/>
  <c r="M1195" i="1"/>
  <c r="L1195" i="1"/>
  <c r="K1195" i="1"/>
  <c r="J1195" i="1"/>
  <c r="AJ1194" i="1"/>
  <c r="AI1194" i="1"/>
  <c r="AH1194" i="1"/>
  <c r="AG1194" i="1"/>
  <c r="AC1194" i="1"/>
  <c r="X1194" i="1"/>
  <c r="Y1194" i="1" s="1"/>
  <c r="U1194" i="1"/>
  <c r="S1194" i="1"/>
  <c r="R1194" i="1"/>
  <c r="Q1194" i="1"/>
  <c r="P1194" i="1"/>
  <c r="O1194" i="1"/>
  <c r="N1194" i="1"/>
  <c r="M1194" i="1"/>
  <c r="L1194" i="1"/>
  <c r="K1194" i="1"/>
  <c r="J1194" i="1"/>
  <c r="AJ1193" i="1"/>
  <c r="AI1193" i="1" s="1"/>
  <c r="Z1193" i="1" s="1"/>
  <c r="AD1193" i="1" s="1"/>
  <c r="AE1193" i="1" s="1"/>
  <c r="AF1193" i="1" s="1"/>
  <c r="AG1193" i="1"/>
  <c r="AH1193" i="1" s="1"/>
  <c r="AC1193" i="1"/>
  <c r="Y1193" i="1"/>
  <c r="X1193" i="1"/>
  <c r="U1193" i="1"/>
  <c r="S1193" i="1"/>
  <c r="R1193" i="1"/>
  <c r="Q1193" i="1"/>
  <c r="P1193" i="1"/>
  <c r="O1193" i="1"/>
  <c r="N1193" i="1"/>
  <c r="M1193" i="1"/>
  <c r="L1193" i="1"/>
  <c r="K1193" i="1"/>
  <c r="J1193" i="1"/>
  <c r="AJ1192" i="1"/>
  <c r="AI1192" i="1"/>
  <c r="AH1192" i="1"/>
  <c r="AG1192" i="1"/>
  <c r="AC1192" i="1"/>
  <c r="X1192" i="1"/>
  <c r="Y1192" i="1" s="1"/>
  <c r="U1192" i="1"/>
  <c r="S1192" i="1"/>
  <c r="R1192" i="1"/>
  <c r="Q1192" i="1"/>
  <c r="P1192" i="1"/>
  <c r="O1192" i="1"/>
  <c r="N1192" i="1"/>
  <c r="M1192" i="1"/>
  <c r="L1192" i="1"/>
  <c r="K1192" i="1"/>
  <c r="J1192" i="1"/>
  <c r="AJ1191" i="1"/>
  <c r="AI1191" i="1" s="1"/>
  <c r="Z1191" i="1" s="1"/>
  <c r="AD1191" i="1" s="1"/>
  <c r="AE1191" i="1" s="1"/>
  <c r="AF1191" i="1" s="1"/>
  <c r="AG1191" i="1"/>
  <c r="AC1191" i="1"/>
  <c r="Y1191" i="1"/>
  <c r="X1191" i="1"/>
  <c r="U1191" i="1"/>
  <c r="S1191" i="1"/>
  <c r="R1191" i="1"/>
  <c r="Q1191" i="1"/>
  <c r="P1191" i="1"/>
  <c r="O1191" i="1"/>
  <c r="N1191" i="1"/>
  <c r="M1191" i="1"/>
  <c r="L1191" i="1"/>
  <c r="K1191" i="1"/>
  <c r="J1191" i="1"/>
  <c r="AJ1190" i="1"/>
  <c r="AI1190" i="1"/>
  <c r="AH1190" i="1"/>
  <c r="AG1190" i="1"/>
  <c r="AC1190" i="1"/>
  <c r="X1190" i="1"/>
  <c r="Y1190" i="1" s="1"/>
  <c r="U1190" i="1"/>
  <c r="S1190" i="1"/>
  <c r="R1190" i="1"/>
  <c r="Q1190" i="1"/>
  <c r="P1190" i="1"/>
  <c r="O1190" i="1"/>
  <c r="N1190" i="1"/>
  <c r="M1190" i="1"/>
  <c r="L1190" i="1"/>
  <c r="K1190" i="1"/>
  <c r="J1190" i="1"/>
  <c r="AJ1189" i="1"/>
  <c r="AI1189" i="1" s="1"/>
  <c r="Z1189" i="1" s="1"/>
  <c r="AD1189" i="1" s="1"/>
  <c r="AE1189" i="1" s="1"/>
  <c r="AF1189" i="1" s="1"/>
  <c r="AG1189" i="1"/>
  <c r="AC1189" i="1"/>
  <c r="Y1189" i="1"/>
  <c r="X1189" i="1"/>
  <c r="U1189" i="1"/>
  <c r="S1189" i="1"/>
  <c r="R1189" i="1"/>
  <c r="Q1189" i="1"/>
  <c r="P1189" i="1"/>
  <c r="O1189" i="1"/>
  <c r="N1189" i="1"/>
  <c r="M1189" i="1"/>
  <c r="L1189" i="1"/>
  <c r="K1189" i="1"/>
  <c r="J1189" i="1"/>
  <c r="AJ1188" i="1"/>
  <c r="AI1188" i="1"/>
  <c r="AH1188" i="1"/>
  <c r="AG1188" i="1"/>
  <c r="AC1188" i="1"/>
  <c r="X1188" i="1"/>
  <c r="Y1188" i="1" s="1"/>
  <c r="U1188" i="1"/>
  <c r="S1188" i="1"/>
  <c r="R1188" i="1"/>
  <c r="Q1188" i="1"/>
  <c r="P1188" i="1"/>
  <c r="O1188" i="1"/>
  <c r="N1188" i="1"/>
  <c r="M1188" i="1"/>
  <c r="L1188" i="1"/>
  <c r="K1188" i="1"/>
  <c r="J1188" i="1"/>
  <c r="AJ1187" i="1"/>
  <c r="AI1187" i="1" s="1"/>
  <c r="Z1187" i="1" s="1"/>
  <c r="AD1187" i="1" s="1"/>
  <c r="AE1187" i="1" s="1"/>
  <c r="AF1187" i="1" s="1"/>
  <c r="AG1187" i="1"/>
  <c r="AH1187" i="1" s="1"/>
  <c r="AC1187" i="1"/>
  <c r="Y1187" i="1"/>
  <c r="X1187" i="1"/>
  <c r="U1187" i="1"/>
  <c r="S1187" i="1"/>
  <c r="R1187" i="1"/>
  <c r="Q1187" i="1"/>
  <c r="P1187" i="1"/>
  <c r="O1187" i="1"/>
  <c r="N1187" i="1"/>
  <c r="M1187" i="1"/>
  <c r="L1187" i="1"/>
  <c r="K1187" i="1"/>
  <c r="J1187" i="1"/>
  <c r="AJ1186" i="1"/>
  <c r="AI1186" i="1"/>
  <c r="AH1186" i="1"/>
  <c r="AG1186" i="1"/>
  <c r="AC1186" i="1"/>
  <c r="X1186" i="1"/>
  <c r="Y1186" i="1" s="1"/>
  <c r="W1186" i="1"/>
  <c r="U1186" i="1"/>
  <c r="S1186" i="1"/>
  <c r="R1186" i="1"/>
  <c r="Q1186" i="1"/>
  <c r="P1186" i="1"/>
  <c r="O1186" i="1"/>
  <c r="N1186" i="1"/>
  <c r="M1186" i="1"/>
  <c r="L1186" i="1"/>
  <c r="K1186" i="1"/>
  <c r="J1186" i="1"/>
  <c r="AJ1185" i="1"/>
  <c r="AI1185" i="1" s="1"/>
  <c r="Z1185" i="1" s="1"/>
  <c r="AD1185" i="1" s="1"/>
  <c r="AG1185" i="1"/>
  <c r="AC1185" i="1"/>
  <c r="X1185" i="1"/>
  <c r="Y1185" i="1" s="1"/>
  <c r="U1185" i="1"/>
  <c r="S1185" i="1"/>
  <c r="R1185" i="1"/>
  <c r="Q1185" i="1"/>
  <c r="P1185" i="1"/>
  <c r="O1185" i="1"/>
  <c r="N1185" i="1"/>
  <c r="M1185" i="1"/>
  <c r="L1185" i="1"/>
  <c r="K1185" i="1"/>
  <c r="J1185" i="1"/>
  <c r="AJ1184" i="1"/>
  <c r="AI1184" i="1"/>
  <c r="Z1184" i="1" s="1"/>
  <c r="AD1184" i="1" s="1"/>
  <c r="AE1184" i="1" s="1"/>
  <c r="AF1184" i="1" s="1"/>
  <c r="AG1184" i="1"/>
  <c r="AC1184" i="1"/>
  <c r="Y1184" i="1"/>
  <c r="X1184" i="1"/>
  <c r="U1184" i="1"/>
  <c r="S1184" i="1"/>
  <c r="R1184" i="1"/>
  <c r="Q1184" i="1"/>
  <c r="P1184" i="1"/>
  <c r="O1184" i="1"/>
  <c r="N1184" i="1"/>
  <c r="M1184" i="1"/>
  <c r="L1184" i="1"/>
  <c r="K1184" i="1"/>
  <c r="J1184" i="1"/>
  <c r="AJ1183" i="1"/>
  <c r="AI1183" i="1" s="1"/>
  <c r="Z1183" i="1" s="1"/>
  <c r="AD1183" i="1" s="1"/>
  <c r="AG1183" i="1"/>
  <c r="AC1183" i="1"/>
  <c r="X1183" i="1"/>
  <c r="Y1183" i="1" s="1"/>
  <c r="U1183" i="1"/>
  <c r="S1183" i="1"/>
  <c r="R1183" i="1"/>
  <c r="Q1183" i="1"/>
  <c r="P1183" i="1"/>
  <c r="O1183" i="1"/>
  <c r="N1183" i="1"/>
  <c r="M1183" i="1"/>
  <c r="L1183" i="1"/>
  <c r="K1183" i="1"/>
  <c r="J1183" i="1"/>
  <c r="AJ1182" i="1"/>
  <c r="AI1182" i="1"/>
  <c r="Z1182" i="1" s="1"/>
  <c r="AD1182" i="1" s="1"/>
  <c r="AE1182" i="1" s="1"/>
  <c r="AF1182" i="1" s="1"/>
  <c r="AG1182" i="1"/>
  <c r="AC1182" i="1"/>
  <c r="Y1182" i="1"/>
  <c r="X1182" i="1"/>
  <c r="U1182" i="1"/>
  <c r="S1182" i="1"/>
  <c r="R1182" i="1"/>
  <c r="Q1182" i="1"/>
  <c r="P1182" i="1"/>
  <c r="O1182" i="1"/>
  <c r="N1182" i="1"/>
  <c r="M1182" i="1"/>
  <c r="L1182" i="1"/>
  <c r="K1182" i="1"/>
  <c r="J1182" i="1"/>
  <c r="AJ1181" i="1"/>
  <c r="AI1181" i="1" s="1"/>
  <c r="Z1181" i="1" s="1"/>
  <c r="AD1181" i="1" s="1"/>
  <c r="AG1181" i="1"/>
  <c r="AC1181" i="1"/>
  <c r="X1181" i="1"/>
  <c r="Y1181" i="1" s="1"/>
  <c r="U1181" i="1"/>
  <c r="S1181" i="1"/>
  <c r="R1181" i="1"/>
  <c r="Q1181" i="1"/>
  <c r="P1181" i="1"/>
  <c r="O1181" i="1"/>
  <c r="N1181" i="1"/>
  <c r="M1181" i="1"/>
  <c r="L1181" i="1"/>
  <c r="K1181" i="1"/>
  <c r="J1181" i="1"/>
  <c r="AJ1180" i="1"/>
  <c r="AI1180" i="1"/>
  <c r="Z1180" i="1" s="1"/>
  <c r="AD1180" i="1" s="1"/>
  <c r="AE1180" i="1" s="1"/>
  <c r="AF1180" i="1" s="1"/>
  <c r="AG1180" i="1"/>
  <c r="AC1180" i="1"/>
  <c r="Y1180" i="1"/>
  <c r="X1180" i="1"/>
  <c r="U1180" i="1"/>
  <c r="S1180" i="1"/>
  <c r="R1180" i="1"/>
  <c r="Q1180" i="1"/>
  <c r="P1180" i="1"/>
  <c r="O1180" i="1"/>
  <c r="N1180" i="1"/>
  <c r="M1180" i="1"/>
  <c r="L1180" i="1"/>
  <c r="K1180" i="1"/>
  <c r="J1180" i="1"/>
  <c r="AJ1179" i="1"/>
  <c r="AI1179" i="1" s="1"/>
  <c r="Z1179" i="1" s="1"/>
  <c r="AD1179" i="1" s="1"/>
  <c r="AG1179" i="1"/>
  <c r="AC1179" i="1"/>
  <c r="X1179" i="1"/>
  <c r="Y1179" i="1" s="1"/>
  <c r="U1179" i="1"/>
  <c r="S1179" i="1"/>
  <c r="R1179" i="1"/>
  <c r="Q1179" i="1"/>
  <c r="P1179" i="1"/>
  <c r="O1179" i="1"/>
  <c r="N1179" i="1"/>
  <c r="M1179" i="1"/>
  <c r="L1179" i="1"/>
  <c r="K1179" i="1"/>
  <c r="J1179" i="1"/>
  <c r="AJ1178" i="1"/>
  <c r="AI1178" i="1"/>
  <c r="Z1178" i="1" s="1"/>
  <c r="AD1178" i="1" s="1"/>
  <c r="AE1178" i="1" s="1"/>
  <c r="AF1178" i="1" s="1"/>
  <c r="AG1178" i="1"/>
  <c r="AC1178" i="1"/>
  <c r="Y1178" i="1"/>
  <c r="X1178" i="1"/>
  <c r="U1178" i="1"/>
  <c r="S1178" i="1"/>
  <c r="R1178" i="1"/>
  <c r="Q1178" i="1"/>
  <c r="P1178" i="1"/>
  <c r="O1178" i="1"/>
  <c r="N1178" i="1"/>
  <c r="M1178" i="1"/>
  <c r="L1178" i="1"/>
  <c r="K1178" i="1"/>
  <c r="J1178" i="1"/>
  <c r="AJ1177" i="1"/>
  <c r="AI1177" i="1" s="1"/>
  <c r="Z1177" i="1" s="1"/>
  <c r="AD1177" i="1" s="1"/>
  <c r="AG1177" i="1"/>
  <c r="AC1177" i="1"/>
  <c r="X1177" i="1"/>
  <c r="Y1177" i="1" s="1"/>
  <c r="U1177" i="1"/>
  <c r="S1177" i="1"/>
  <c r="R1177" i="1"/>
  <c r="Q1177" i="1"/>
  <c r="P1177" i="1"/>
  <c r="O1177" i="1"/>
  <c r="N1177" i="1"/>
  <c r="M1177" i="1"/>
  <c r="L1177" i="1"/>
  <c r="K1177" i="1"/>
  <c r="J1177" i="1"/>
  <c r="AJ1176" i="1"/>
  <c r="AI1176" i="1"/>
  <c r="Z1176" i="1" s="1"/>
  <c r="AD1176" i="1" s="1"/>
  <c r="AE1176" i="1" s="1"/>
  <c r="AF1176" i="1" s="1"/>
  <c r="AG1176" i="1"/>
  <c r="AC1176" i="1"/>
  <c r="Y1176" i="1"/>
  <c r="X1176" i="1"/>
  <c r="U1176" i="1"/>
  <c r="S1176" i="1"/>
  <c r="R1176" i="1"/>
  <c r="Q1176" i="1"/>
  <c r="P1176" i="1"/>
  <c r="O1176" i="1"/>
  <c r="N1176" i="1"/>
  <c r="M1176" i="1"/>
  <c r="L1176" i="1"/>
  <c r="K1176" i="1"/>
  <c r="J1176" i="1"/>
  <c r="AJ1175" i="1"/>
  <c r="AI1175" i="1" s="1"/>
  <c r="Z1175" i="1" s="1"/>
  <c r="AD1175" i="1" s="1"/>
  <c r="AG1175" i="1"/>
  <c r="AC1175" i="1"/>
  <c r="X1175" i="1"/>
  <c r="Y1175" i="1" s="1"/>
  <c r="U1175" i="1"/>
  <c r="S1175" i="1"/>
  <c r="R1175" i="1"/>
  <c r="Q1175" i="1"/>
  <c r="P1175" i="1"/>
  <c r="O1175" i="1"/>
  <c r="N1175" i="1"/>
  <c r="M1175" i="1"/>
  <c r="L1175" i="1"/>
  <c r="K1175" i="1"/>
  <c r="J1175" i="1"/>
  <c r="AJ1174" i="1"/>
  <c r="AI1174" i="1"/>
  <c r="Z1174" i="1" s="1"/>
  <c r="AD1174" i="1" s="1"/>
  <c r="AE1174" i="1" s="1"/>
  <c r="AF1174" i="1" s="1"/>
  <c r="AG1174" i="1"/>
  <c r="AC1174" i="1"/>
  <c r="Y1174" i="1"/>
  <c r="X1174" i="1"/>
  <c r="U1174" i="1"/>
  <c r="S1174" i="1"/>
  <c r="R1174" i="1"/>
  <c r="Q1174" i="1"/>
  <c r="P1174" i="1"/>
  <c r="O1174" i="1"/>
  <c r="N1174" i="1"/>
  <c r="M1174" i="1"/>
  <c r="L1174" i="1"/>
  <c r="K1174" i="1"/>
  <c r="J1174" i="1"/>
  <c r="AJ1173" i="1"/>
  <c r="AI1173" i="1" s="1"/>
  <c r="Z1173" i="1" s="1"/>
  <c r="AD1173" i="1" s="1"/>
  <c r="AG1173" i="1"/>
  <c r="AC1173" i="1"/>
  <c r="X1173" i="1"/>
  <c r="Y1173" i="1" s="1"/>
  <c r="U1173" i="1"/>
  <c r="S1173" i="1"/>
  <c r="R1173" i="1"/>
  <c r="Q1173" i="1"/>
  <c r="P1173" i="1"/>
  <c r="O1173" i="1"/>
  <c r="N1173" i="1"/>
  <c r="M1173" i="1"/>
  <c r="L1173" i="1"/>
  <c r="K1173" i="1"/>
  <c r="J1173" i="1"/>
  <c r="AJ1172" i="1"/>
  <c r="AI1172" i="1"/>
  <c r="Z1172" i="1" s="1"/>
  <c r="AD1172" i="1" s="1"/>
  <c r="AE1172" i="1" s="1"/>
  <c r="AF1172" i="1" s="1"/>
  <c r="AG1172" i="1"/>
  <c r="AC1172" i="1"/>
  <c r="Y1172" i="1"/>
  <c r="X1172" i="1"/>
  <c r="U1172" i="1"/>
  <c r="S1172" i="1"/>
  <c r="R1172" i="1"/>
  <c r="Q1172" i="1"/>
  <c r="P1172" i="1"/>
  <c r="O1172" i="1"/>
  <c r="N1172" i="1"/>
  <c r="M1172" i="1"/>
  <c r="L1172" i="1"/>
  <c r="K1172" i="1"/>
  <c r="J1172" i="1"/>
  <c r="AJ1171" i="1"/>
  <c r="AI1171" i="1" s="1"/>
  <c r="Z1171" i="1" s="1"/>
  <c r="AD1171" i="1" s="1"/>
  <c r="AG1171" i="1"/>
  <c r="AC1171" i="1"/>
  <c r="X1171" i="1"/>
  <c r="Y1171" i="1" s="1"/>
  <c r="U1171" i="1"/>
  <c r="S1171" i="1"/>
  <c r="R1171" i="1"/>
  <c r="Q1171" i="1"/>
  <c r="P1171" i="1"/>
  <c r="O1171" i="1"/>
  <c r="N1171" i="1"/>
  <c r="M1171" i="1"/>
  <c r="L1171" i="1"/>
  <c r="K1171" i="1"/>
  <c r="J1171" i="1"/>
  <c r="AJ1170" i="1"/>
  <c r="AI1170" i="1"/>
  <c r="Z1170" i="1" s="1"/>
  <c r="AD1170" i="1" s="1"/>
  <c r="AE1170" i="1" s="1"/>
  <c r="AF1170" i="1" s="1"/>
  <c r="AG1170" i="1"/>
  <c r="AC1170" i="1"/>
  <c r="Y1170" i="1"/>
  <c r="X1170" i="1"/>
  <c r="U1170" i="1"/>
  <c r="S1170" i="1"/>
  <c r="R1170" i="1"/>
  <c r="Q1170" i="1"/>
  <c r="P1170" i="1"/>
  <c r="O1170" i="1"/>
  <c r="N1170" i="1"/>
  <c r="M1170" i="1"/>
  <c r="L1170" i="1"/>
  <c r="K1170" i="1"/>
  <c r="J1170" i="1"/>
  <c r="AJ1169" i="1"/>
  <c r="AI1169" i="1" s="1"/>
  <c r="Z1169" i="1" s="1"/>
  <c r="AD1169" i="1" s="1"/>
  <c r="AG1169" i="1"/>
  <c r="AC1169" i="1"/>
  <c r="X1169" i="1"/>
  <c r="Y1169" i="1" s="1"/>
  <c r="U1169" i="1"/>
  <c r="S1169" i="1"/>
  <c r="R1169" i="1"/>
  <c r="Q1169" i="1"/>
  <c r="P1169" i="1"/>
  <c r="O1169" i="1"/>
  <c r="N1169" i="1"/>
  <c r="M1169" i="1"/>
  <c r="L1169" i="1"/>
  <c r="K1169" i="1"/>
  <c r="J1169" i="1"/>
  <c r="AJ1168" i="1"/>
  <c r="AI1168" i="1"/>
  <c r="Z1168" i="1" s="1"/>
  <c r="AD1168" i="1" s="1"/>
  <c r="AE1168" i="1" s="1"/>
  <c r="AF1168" i="1" s="1"/>
  <c r="AG1168" i="1"/>
  <c r="AC1168" i="1"/>
  <c r="Y1168" i="1"/>
  <c r="X1168" i="1"/>
  <c r="U1168" i="1"/>
  <c r="S1168" i="1"/>
  <c r="R1168" i="1"/>
  <c r="Q1168" i="1"/>
  <c r="P1168" i="1"/>
  <c r="O1168" i="1"/>
  <c r="N1168" i="1"/>
  <c r="M1168" i="1"/>
  <c r="L1168" i="1"/>
  <c r="K1168" i="1"/>
  <c r="J1168" i="1"/>
  <c r="AJ1167" i="1"/>
  <c r="AI1167" i="1" s="1"/>
  <c r="Z1167" i="1" s="1"/>
  <c r="AD1167" i="1" s="1"/>
  <c r="AG1167" i="1"/>
  <c r="AC1167" i="1"/>
  <c r="X1167" i="1"/>
  <c r="Y1167" i="1" s="1"/>
  <c r="AJ1166" i="1"/>
  <c r="AI1166" i="1" s="1"/>
  <c r="Z1166" i="1" s="1"/>
  <c r="AD1166" i="1" s="1"/>
  <c r="AE1166" i="1" s="1"/>
  <c r="AF1166" i="1" s="1"/>
  <c r="AG1166" i="1"/>
  <c r="AC1166" i="1"/>
  <c r="Y1166" i="1"/>
  <c r="X1166" i="1"/>
  <c r="AJ1165" i="1"/>
  <c r="AI1165" i="1"/>
  <c r="Z1165" i="1" s="1"/>
  <c r="AD1165" i="1" s="1"/>
  <c r="AE1165" i="1" s="1"/>
  <c r="AF1165" i="1" s="1"/>
  <c r="AG1165" i="1"/>
  <c r="AC1165" i="1"/>
  <c r="Y1165" i="1"/>
  <c r="X1165" i="1"/>
  <c r="U1165" i="1"/>
  <c r="S1165" i="1"/>
  <c r="R1165" i="1"/>
  <c r="Q1165" i="1"/>
  <c r="P1165" i="1"/>
  <c r="O1165" i="1"/>
  <c r="N1165" i="1"/>
  <c r="M1165" i="1"/>
  <c r="L1165" i="1"/>
  <c r="K1165" i="1"/>
  <c r="J1165" i="1"/>
  <c r="AJ1164" i="1"/>
  <c r="AI1164" i="1" s="1"/>
  <c r="AG1164" i="1"/>
  <c r="AH1164" i="1" s="1"/>
  <c r="AC1164" i="1"/>
  <c r="X1164" i="1"/>
  <c r="Y1164" i="1" s="1"/>
  <c r="U1164" i="1"/>
  <c r="S1164" i="1"/>
  <c r="R1164" i="1"/>
  <c r="Q1164" i="1"/>
  <c r="P1164" i="1"/>
  <c r="O1164" i="1"/>
  <c r="N1164" i="1"/>
  <c r="M1164" i="1"/>
  <c r="L1164" i="1"/>
  <c r="K1164" i="1"/>
  <c r="J1164" i="1"/>
  <c r="AJ1163" i="1"/>
  <c r="AI1163" i="1"/>
  <c r="Z1163" i="1" s="1"/>
  <c r="AD1163" i="1" s="1"/>
  <c r="AE1163" i="1" s="1"/>
  <c r="AF1163" i="1" s="1"/>
  <c r="AG1163" i="1"/>
  <c r="AC1163" i="1"/>
  <c r="Y1163" i="1"/>
  <c r="X1163" i="1"/>
  <c r="U1163" i="1"/>
  <c r="S1163" i="1"/>
  <c r="R1163" i="1"/>
  <c r="Q1163" i="1"/>
  <c r="P1163" i="1"/>
  <c r="O1163" i="1"/>
  <c r="N1163" i="1"/>
  <c r="M1163" i="1"/>
  <c r="L1163" i="1"/>
  <c r="K1163" i="1"/>
  <c r="J1163" i="1"/>
  <c r="AJ1162" i="1"/>
  <c r="AI1162" i="1" s="1"/>
  <c r="AG1162" i="1"/>
  <c r="AH1162" i="1" s="1"/>
  <c r="AC1162" i="1"/>
  <c r="X1162" i="1"/>
  <c r="Y1162" i="1" s="1"/>
  <c r="U1162" i="1"/>
  <c r="S1162" i="1"/>
  <c r="R1162" i="1"/>
  <c r="Q1162" i="1"/>
  <c r="P1162" i="1"/>
  <c r="O1162" i="1"/>
  <c r="N1162" i="1"/>
  <c r="M1162" i="1"/>
  <c r="L1162" i="1"/>
  <c r="K1162" i="1"/>
  <c r="J1162" i="1"/>
  <c r="AJ1161" i="1"/>
  <c r="AI1161" i="1"/>
  <c r="Z1161" i="1" s="1"/>
  <c r="AD1161" i="1" s="1"/>
  <c r="AE1161" i="1" s="1"/>
  <c r="AF1161" i="1" s="1"/>
  <c r="AG1161" i="1"/>
  <c r="AC1161" i="1"/>
  <c r="Y1161" i="1"/>
  <c r="X1161" i="1"/>
  <c r="U1161" i="1"/>
  <c r="S1161" i="1"/>
  <c r="R1161" i="1"/>
  <c r="Q1161" i="1"/>
  <c r="P1161" i="1"/>
  <c r="O1161" i="1"/>
  <c r="N1161" i="1"/>
  <c r="M1161" i="1"/>
  <c r="L1161" i="1"/>
  <c r="K1161" i="1"/>
  <c r="J1161" i="1"/>
  <c r="AJ1160" i="1"/>
  <c r="AI1160" i="1" s="1"/>
  <c r="AG1160" i="1"/>
  <c r="AH1160" i="1" s="1"/>
  <c r="AC1160" i="1"/>
  <c r="X1160" i="1"/>
  <c r="Y1160" i="1" s="1"/>
  <c r="U1160" i="1"/>
  <c r="S1160" i="1"/>
  <c r="R1160" i="1"/>
  <c r="Q1160" i="1"/>
  <c r="P1160" i="1"/>
  <c r="O1160" i="1"/>
  <c r="N1160" i="1"/>
  <c r="M1160" i="1"/>
  <c r="L1160" i="1"/>
  <c r="K1160" i="1"/>
  <c r="J1160" i="1"/>
  <c r="AJ1159" i="1"/>
  <c r="AI1159" i="1"/>
  <c r="Z1159" i="1" s="1"/>
  <c r="AD1159" i="1" s="1"/>
  <c r="AE1159" i="1" s="1"/>
  <c r="AF1159" i="1" s="1"/>
  <c r="AG1159" i="1"/>
  <c r="AC1159" i="1"/>
  <c r="Y1159" i="1"/>
  <c r="X1159" i="1"/>
  <c r="U1159" i="1"/>
  <c r="S1159" i="1"/>
  <c r="R1159" i="1"/>
  <c r="Q1159" i="1"/>
  <c r="P1159" i="1"/>
  <c r="O1159" i="1"/>
  <c r="N1159" i="1"/>
  <c r="M1159" i="1"/>
  <c r="L1159" i="1"/>
  <c r="K1159" i="1"/>
  <c r="J1159" i="1"/>
  <c r="AJ1158" i="1"/>
  <c r="AI1158" i="1" s="1"/>
  <c r="AG1158" i="1"/>
  <c r="AH1158" i="1" s="1"/>
  <c r="AC1158" i="1"/>
  <c r="X1158" i="1"/>
  <c r="Y1158" i="1" s="1"/>
  <c r="U1158" i="1"/>
  <c r="S1158" i="1"/>
  <c r="R1158" i="1"/>
  <c r="Q1158" i="1"/>
  <c r="P1158" i="1"/>
  <c r="O1158" i="1"/>
  <c r="N1158" i="1"/>
  <c r="M1158" i="1"/>
  <c r="L1158" i="1"/>
  <c r="K1158" i="1"/>
  <c r="J1158" i="1"/>
  <c r="AJ1157" i="1"/>
  <c r="AI1157" i="1"/>
  <c r="Z1157" i="1" s="1"/>
  <c r="AD1157" i="1" s="1"/>
  <c r="AE1157" i="1" s="1"/>
  <c r="AF1157" i="1" s="1"/>
  <c r="AG1157" i="1"/>
  <c r="AC1157" i="1"/>
  <c r="Y1157" i="1"/>
  <c r="X1157" i="1"/>
  <c r="U1157" i="1"/>
  <c r="S1157" i="1"/>
  <c r="R1157" i="1"/>
  <c r="Q1157" i="1"/>
  <c r="P1157" i="1"/>
  <c r="O1157" i="1"/>
  <c r="N1157" i="1"/>
  <c r="M1157" i="1"/>
  <c r="L1157" i="1"/>
  <c r="K1157" i="1"/>
  <c r="J1157" i="1"/>
  <c r="AJ1156" i="1"/>
  <c r="AI1156" i="1" s="1"/>
  <c r="AG1156" i="1"/>
  <c r="AH1156" i="1" s="1"/>
  <c r="AC1156" i="1"/>
  <c r="X1156" i="1"/>
  <c r="Y1156" i="1" s="1"/>
  <c r="U1156" i="1"/>
  <c r="S1156" i="1"/>
  <c r="R1156" i="1"/>
  <c r="Q1156" i="1"/>
  <c r="P1156" i="1"/>
  <c r="O1156" i="1"/>
  <c r="N1156" i="1"/>
  <c r="M1156" i="1"/>
  <c r="L1156" i="1"/>
  <c r="K1156" i="1"/>
  <c r="J1156" i="1"/>
  <c r="AJ1155" i="1"/>
  <c r="AI1155" i="1"/>
  <c r="Z1155" i="1" s="1"/>
  <c r="AD1155" i="1" s="1"/>
  <c r="AE1155" i="1" s="1"/>
  <c r="AF1155" i="1" s="1"/>
  <c r="AG1155" i="1"/>
  <c r="AC1155" i="1"/>
  <c r="Y1155" i="1"/>
  <c r="X1155" i="1"/>
  <c r="U1155" i="1"/>
  <c r="S1155" i="1"/>
  <c r="R1155" i="1"/>
  <c r="Q1155" i="1"/>
  <c r="P1155" i="1"/>
  <c r="O1155" i="1"/>
  <c r="N1155" i="1"/>
  <c r="M1155" i="1"/>
  <c r="L1155" i="1"/>
  <c r="K1155" i="1"/>
  <c r="J1155" i="1"/>
  <c r="AJ1154" i="1"/>
  <c r="AI1154" i="1" s="1"/>
  <c r="AG1154" i="1"/>
  <c r="AH1154" i="1" s="1"/>
  <c r="AC1154" i="1"/>
  <c r="X1154" i="1"/>
  <c r="Y1154" i="1" s="1"/>
  <c r="U1154" i="1"/>
  <c r="S1154" i="1"/>
  <c r="R1154" i="1"/>
  <c r="Q1154" i="1"/>
  <c r="P1154" i="1"/>
  <c r="O1154" i="1"/>
  <c r="N1154" i="1"/>
  <c r="M1154" i="1"/>
  <c r="L1154" i="1"/>
  <c r="K1154" i="1"/>
  <c r="J1154" i="1"/>
  <c r="AJ1153" i="1"/>
  <c r="AI1153" i="1"/>
  <c r="Z1153" i="1" s="1"/>
  <c r="AD1153" i="1" s="1"/>
  <c r="AE1153" i="1" s="1"/>
  <c r="AF1153" i="1" s="1"/>
  <c r="AG1153" i="1"/>
  <c r="AC1153" i="1"/>
  <c r="Y1153" i="1"/>
  <c r="X1153" i="1"/>
  <c r="U1153" i="1"/>
  <c r="S1153" i="1"/>
  <c r="R1153" i="1"/>
  <c r="Q1153" i="1"/>
  <c r="P1153" i="1"/>
  <c r="O1153" i="1"/>
  <c r="N1153" i="1"/>
  <c r="M1153" i="1"/>
  <c r="L1153" i="1"/>
  <c r="K1153" i="1"/>
  <c r="J1153" i="1"/>
  <c r="AJ1152" i="1"/>
  <c r="AI1152" i="1" s="1"/>
  <c r="AG1152" i="1"/>
  <c r="AH1152" i="1" s="1"/>
  <c r="AC1152" i="1"/>
  <c r="X1152" i="1"/>
  <c r="Y1152" i="1" s="1"/>
  <c r="U1152" i="1"/>
  <c r="S1152" i="1"/>
  <c r="R1152" i="1"/>
  <c r="Q1152" i="1"/>
  <c r="P1152" i="1"/>
  <c r="O1152" i="1"/>
  <c r="N1152" i="1"/>
  <c r="M1152" i="1"/>
  <c r="L1152" i="1"/>
  <c r="K1152" i="1"/>
  <c r="J1152" i="1"/>
  <c r="AJ1151" i="1"/>
  <c r="AI1151" i="1"/>
  <c r="Z1151" i="1" s="1"/>
  <c r="AD1151" i="1" s="1"/>
  <c r="AE1151" i="1" s="1"/>
  <c r="AF1151" i="1" s="1"/>
  <c r="AG1151" i="1"/>
  <c r="AC1151" i="1"/>
  <c r="Y1151" i="1"/>
  <c r="X1151" i="1"/>
  <c r="U1151" i="1"/>
  <c r="S1151" i="1"/>
  <c r="R1151" i="1"/>
  <c r="Q1151" i="1"/>
  <c r="P1151" i="1"/>
  <c r="O1151" i="1"/>
  <c r="N1151" i="1"/>
  <c r="M1151" i="1"/>
  <c r="L1151" i="1"/>
  <c r="K1151" i="1"/>
  <c r="J1151" i="1"/>
  <c r="AJ1150" i="1"/>
  <c r="AI1150" i="1" s="1"/>
  <c r="AG1150" i="1"/>
  <c r="AH1150" i="1" s="1"/>
  <c r="AC1150" i="1"/>
  <c r="X1150" i="1"/>
  <c r="Y1150" i="1" s="1"/>
  <c r="U1150" i="1"/>
  <c r="S1150" i="1"/>
  <c r="R1150" i="1"/>
  <c r="Q1150" i="1"/>
  <c r="P1150" i="1"/>
  <c r="O1150" i="1"/>
  <c r="N1150" i="1"/>
  <c r="M1150" i="1"/>
  <c r="L1150" i="1"/>
  <c r="K1150" i="1"/>
  <c r="J1150" i="1"/>
  <c r="AJ1149" i="1"/>
  <c r="AI1149" i="1"/>
  <c r="Z1149" i="1" s="1"/>
  <c r="AD1149" i="1" s="1"/>
  <c r="AE1149" i="1" s="1"/>
  <c r="AF1149" i="1" s="1"/>
  <c r="AG1149" i="1"/>
  <c r="AC1149" i="1"/>
  <c r="Y1149" i="1"/>
  <c r="X1149" i="1"/>
  <c r="U1149" i="1"/>
  <c r="S1149" i="1"/>
  <c r="R1149" i="1"/>
  <c r="Q1149" i="1"/>
  <c r="P1149" i="1"/>
  <c r="O1149" i="1"/>
  <c r="N1149" i="1"/>
  <c r="M1149" i="1"/>
  <c r="L1149" i="1"/>
  <c r="K1149" i="1"/>
  <c r="J1149" i="1"/>
  <c r="AJ1148" i="1"/>
  <c r="AI1148" i="1" s="1"/>
  <c r="Z1148" i="1" s="1"/>
  <c r="AD1148" i="1" s="1"/>
  <c r="AG1148" i="1"/>
  <c r="AH1148" i="1" s="1"/>
  <c r="AC1148" i="1"/>
  <c r="AE1148" i="1" s="1"/>
  <c r="AF1148" i="1" s="1"/>
  <c r="X1148" i="1"/>
  <c r="Y1148" i="1" s="1"/>
  <c r="U1148" i="1"/>
  <c r="S1148" i="1"/>
  <c r="R1148" i="1"/>
  <c r="Q1148" i="1"/>
  <c r="P1148" i="1"/>
  <c r="O1148" i="1"/>
  <c r="N1148" i="1"/>
  <c r="M1148" i="1"/>
  <c r="L1148" i="1"/>
  <c r="K1148" i="1"/>
  <c r="J1148" i="1"/>
  <c r="AJ1147" i="1"/>
  <c r="AI1147" i="1"/>
  <c r="Z1147" i="1" s="1"/>
  <c r="AD1147" i="1" s="1"/>
  <c r="AE1147" i="1" s="1"/>
  <c r="AF1147" i="1" s="1"/>
  <c r="AG1147" i="1"/>
  <c r="AC1147" i="1"/>
  <c r="Y1147" i="1"/>
  <c r="X1147" i="1"/>
  <c r="U1147" i="1"/>
  <c r="S1147" i="1"/>
  <c r="R1147" i="1"/>
  <c r="Q1147" i="1"/>
  <c r="P1147" i="1"/>
  <c r="O1147" i="1"/>
  <c r="N1147" i="1"/>
  <c r="M1147" i="1"/>
  <c r="L1147" i="1"/>
  <c r="K1147" i="1"/>
  <c r="J1147" i="1"/>
  <c r="AJ1146" i="1"/>
  <c r="AI1146" i="1" s="1"/>
  <c r="Z1146" i="1" s="1"/>
  <c r="AD1146" i="1" s="1"/>
  <c r="AG1146" i="1"/>
  <c r="AH1146" i="1" s="1"/>
  <c r="AC1146" i="1"/>
  <c r="AE1146" i="1" s="1"/>
  <c r="AF1146" i="1" s="1"/>
  <c r="X1146" i="1"/>
  <c r="Y1146" i="1" s="1"/>
  <c r="U1146" i="1"/>
  <c r="S1146" i="1"/>
  <c r="R1146" i="1"/>
  <c r="Q1146" i="1"/>
  <c r="P1146" i="1"/>
  <c r="O1146" i="1"/>
  <c r="N1146" i="1"/>
  <c r="M1146" i="1"/>
  <c r="L1146" i="1"/>
  <c r="K1146" i="1"/>
  <c r="J1146" i="1"/>
  <c r="AJ1145" i="1"/>
  <c r="AI1145" i="1"/>
  <c r="Z1145" i="1" s="1"/>
  <c r="AD1145" i="1" s="1"/>
  <c r="AE1145" i="1" s="1"/>
  <c r="AF1145" i="1" s="1"/>
  <c r="AG1145" i="1"/>
  <c r="AC1145" i="1"/>
  <c r="Y1145" i="1"/>
  <c r="X1145" i="1"/>
  <c r="U1145" i="1"/>
  <c r="S1145" i="1"/>
  <c r="R1145" i="1"/>
  <c r="Q1145" i="1"/>
  <c r="P1145" i="1"/>
  <c r="O1145" i="1"/>
  <c r="N1145" i="1"/>
  <c r="M1145" i="1"/>
  <c r="L1145" i="1"/>
  <c r="K1145" i="1"/>
  <c r="J1145" i="1"/>
  <c r="AJ1144" i="1"/>
  <c r="AI1144" i="1" s="1"/>
  <c r="Z1144" i="1" s="1"/>
  <c r="AD1144" i="1" s="1"/>
  <c r="AG1144" i="1"/>
  <c r="AH1144" i="1" s="1"/>
  <c r="AC1144" i="1"/>
  <c r="AE1144" i="1" s="1"/>
  <c r="AF1144" i="1" s="1"/>
  <c r="X1144" i="1"/>
  <c r="Y1144" i="1" s="1"/>
  <c r="U1144" i="1"/>
  <c r="S1144" i="1"/>
  <c r="R1144" i="1"/>
  <c r="Q1144" i="1"/>
  <c r="P1144" i="1"/>
  <c r="O1144" i="1"/>
  <c r="N1144" i="1"/>
  <c r="M1144" i="1"/>
  <c r="L1144" i="1"/>
  <c r="K1144" i="1"/>
  <c r="J1144" i="1"/>
  <c r="AJ1143" i="1"/>
  <c r="AI1143" i="1"/>
  <c r="Z1143" i="1" s="1"/>
  <c r="AD1143" i="1" s="1"/>
  <c r="AE1143" i="1" s="1"/>
  <c r="AF1143" i="1" s="1"/>
  <c r="AG1143" i="1"/>
  <c r="AC1143" i="1"/>
  <c r="Y1143" i="1"/>
  <c r="X1143" i="1"/>
  <c r="U1143" i="1"/>
  <c r="S1143" i="1"/>
  <c r="R1143" i="1"/>
  <c r="Q1143" i="1"/>
  <c r="P1143" i="1"/>
  <c r="O1143" i="1"/>
  <c r="N1143" i="1"/>
  <c r="M1143" i="1"/>
  <c r="L1143" i="1"/>
  <c r="K1143" i="1"/>
  <c r="J1143" i="1"/>
  <c r="AJ1142" i="1"/>
  <c r="AI1142" i="1" s="1"/>
  <c r="Z1142" i="1" s="1"/>
  <c r="AD1142" i="1" s="1"/>
  <c r="AG1142" i="1"/>
  <c r="AH1142" i="1" s="1"/>
  <c r="AC1142" i="1"/>
  <c r="AE1142" i="1" s="1"/>
  <c r="AF1142" i="1" s="1"/>
  <c r="X1142" i="1"/>
  <c r="Y1142" i="1" s="1"/>
  <c r="U1142" i="1"/>
  <c r="S1142" i="1"/>
  <c r="R1142" i="1"/>
  <c r="Q1142" i="1"/>
  <c r="P1142" i="1"/>
  <c r="O1142" i="1"/>
  <c r="N1142" i="1"/>
  <c r="M1142" i="1"/>
  <c r="L1142" i="1"/>
  <c r="K1142" i="1"/>
  <c r="J1142" i="1"/>
  <c r="AJ1141" i="1"/>
  <c r="AI1141" i="1"/>
  <c r="Z1141" i="1" s="1"/>
  <c r="AD1141" i="1" s="1"/>
  <c r="AE1141" i="1" s="1"/>
  <c r="AF1141" i="1" s="1"/>
  <c r="AG1141" i="1"/>
  <c r="AC1141" i="1"/>
  <c r="Y1141" i="1"/>
  <c r="X1141" i="1"/>
  <c r="U1141" i="1"/>
  <c r="S1141" i="1"/>
  <c r="R1141" i="1"/>
  <c r="Q1141" i="1"/>
  <c r="P1141" i="1"/>
  <c r="O1141" i="1"/>
  <c r="N1141" i="1"/>
  <c r="M1141" i="1"/>
  <c r="L1141" i="1"/>
  <c r="K1141" i="1"/>
  <c r="J1141" i="1"/>
  <c r="AJ1140" i="1"/>
  <c r="AI1140" i="1" s="1"/>
  <c r="Z1140" i="1" s="1"/>
  <c r="AD1140" i="1" s="1"/>
  <c r="AG1140" i="1"/>
  <c r="AH1140" i="1" s="1"/>
  <c r="AC1140" i="1"/>
  <c r="AE1140" i="1" s="1"/>
  <c r="AF1140" i="1" s="1"/>
  <c r="X1140" i="1"/>
  <c r="Y1140" i="1" s="1"/>
  <c r="U1140" i="1"/>
  <c r="S1140" i="1"/>
  <c r="R1140" i="1"/>
  <c r="Q1140" i="1"/>
  <c r="P1140" i="1"/>
  <c r="O1140" i="1"/>
  <c r="N1140" i="1"/>
  <c r="M1140" i="1"/>
  <c r="L1140" i="1"/>
  <c r="K1140" i="1"/>
  <c r="J1140" i="1"/>
  <c r="AJ1139" i="1"/>
  <c r="AI1139" i="1"/>
  <c r="Z1139" i="1" s="1"/>
  <c r="AD1139" i="1" s="1"/>
  <c r="AE1139" i="1" s="1"/>
  <c r="AF1139" i="1" s="1"/>
  <c r="AG1139" i="1"/>
  <c r="AC1139" i="1"/>
  <c r="Y1139" i="1"/>
  <c r="X1139" i="1"/>
  <c r="U1139" i="1"/>
  <c r="S1139" i="1"/>
  <c r="R1139" i="1"/>
  <c r="Q1139" i="1"/>
  <c r="P1139" i="1"/>
  <c r="O1139" i="1"/>
  <c r="N1139" i="1"/>
  <c r="M1139" i="1"/>
  <c r="L1139" i="1"/>
  <c r="K1139" i="1"/>
  <c r="J1139" i="1"/>
  <c r="AJ1138" i="1"/>
  <c r="AI1138" i="1" s="1"/>
  <c r="Z1138" i="1" s="1"/>
  <c r="AD1138" i="1" s="1"/>
  <c r="AG1138" i="1"/>
  <c r="AH1138" i="1" s="1"/>
  <c r="AC1138" i="1"/>
  <c r="AE1138" i="1" s="1"/>
  <c r="AF1138" i="1" s="1"/>
  <c r="X1138" i="1"/>
  <c r="Y1138" i="1" s="1"/>
  <c r="U1138" i="1"/>
  <c r="S1138" i="1"/>
  <c r="R1138" i="1"/>
  <c r="Q1138" i="1"/>
  <c r="P1138" i="1"/>
  <c r="O1138" i="1"/>
  <c r="N1138" i="1"/>
  <c r="M1138" i="1"/>
  <c r="L1138" i="1"/>
  <c r="K1138" i="1"/>
  <c r="J1138" i="1"/>
  <c r="AJ1137" i="1"/>
  <c r="AI1137" i="1"/>
  <c r="Z1137" i="1" s="1"/>
  <c r="AD1137" i="1" s="1"/>
  <c r="AE1137" i="1" s="1"/>
  <c r="AF1137" i="1" s="1"/>
  <c r="AG1137" i="1"/>
  <c r="AC1137" i="1"/>
  <c r="Y1137" i="1"/>
  <c r="X1137" i="1"/>
  <c r="U1137" i="1"/>
  <c r="S1137" i="1"/>
  <c r="R1137" i="1"/>
  <c r="Q1137" i="1"/>
  <c r="P1137" i="1"/>
  <c r="O1137" i="1"/>
  <c r="N1137" i="1"/>
  <c r="M1137" i="1"/>
  <c r="L1137" i="1"/>
  <c r="K1137" i="1"/>
  <c r="J1137" i="1"/>
  <c r="AJ1136" i="1"/>
  <c r="AI1136" i="1" s="1"/>
  <c r="Z1136" i="1" s="1"/>
  <c r="AD1136" i="1" s="1"/>
  <c r="AG1136" i="1"/>
  <c r="AH1136" i="1" s="1"/>
  <c r="AC1136" i="1"/>
  <c r="AE1136" i="1" s="1"/>
  <c r="AF1136" i="1" s="1"/>
  <c r="X1136" i="1"/>
  <c r="Y1136" i="1" s="1"/>
  <c r="U1136" i="1"/>
  <c r="S1136" i="1"/>
  <c r="R1136" i="1"/>
  <c r="Q1136" i="1"/>
  <c r="P1136" i="1"/>
  <c r="O1136" i="1"/>
  <c r="N1136" i="1"/>
  <c r="M1136" i="1"/>
  <c r="L1136" i="1"/>
  <c r="K1136" i="1"/>
  <c r="J1136" i="1"/>
  <c r="AJ1135" i="1"/>
  <c r="AI1135" i="1"/>
  <c r="Z1135" i="1" s="1"/>
  <c r="AD1135" i="1" s="1"/>
  <c r="AE1135" i="1" s="1"/>
  <c r="AF1135" i="1" s="1"/>
  <c r="AG1135" i="1"/>
  <c r="AC1135" i="1"/>
  <c r="Y1135" i="1"/>
  <c r="X1135" i="1"/>
  <c r="K1135" i="1"/>
  <c r="J1135" i="1"/>
  <c r="AJ1134" i="1"/>
  <c r="AI1134" i="1" s="1"/>
  <c r="Z1134" i="1" s="1"/>
  <c r="AD1134" i="1" s="1"/>
  <c r="AE1134" i="1" s="1"/>
  <c r="AF1134" i="1" s="1"/>
  <c r="AG1134" i="1"/>
  <c r="AH1134" i="1" s="1"/>
  <c r="AC1134" i="1"/>
  <c r="Y1134" i="1"/>
  <c r="X1134" i="1"/>
  <c r="K1134" i="1"/>
  <c r="J1134" i="1"/>
  <c r="AJ1133" i="1"/>
  <c r="AI1133" i="1" s="1"/>
  <c r="Z1133" i="1" s="1"/>
  <c r="AD1133" i="1" s="1"/>
  <c r="AG1133" i="1"/>
  <c r="AC1133" i="1"/>
  <c r="X1133" i="1"/>
  <c r="Y1133" i="1" s="1"/>
  <c r="U1133" i="1"/>
  <c r="S1133" i="1"/>
  <c r="R1133" i="1"/>
  <c r="Q1133" i="1"/>
  <c r="P1133" i="1"/>
  <c r="O1133" i="1"/>
  <c r="N1133" i="1"/>
  <c r="M1133" i="1"/>
  <c r="L1133" i="1"/>
  <c r="K1133" i="1"/>
  <c r="J1133" i="1"/>
  <c r="AJ1132" i="1"/>
  <c r="AI1132" i="1"/>
  <c r="Z1132" i="1" s="1"/>
  <c r="AD1132" i="1" s="1"/>
  <c r="AE1132" i="1" s="1"/>
  <c r="AF1132" i="1" s="1"/>
  <c r="AG1132" i="1"/>
  <c r="AC1132" i="1"/>
  <c r="Y1132" i="1"/>
  <c r="X1132" i="1"/>
  <c r="U1132" i="1"/>
  <c r="S1132" i="1"/>
  <c r="R1132" i="1"/>
  <c r="Q1132" i="1"/>
  <c r="P1132" i="1"/>
  <c r="O1132" i="1"/>
  <c r="N1132" i="1"/>
  <c r="M1132" i="1"/>
  <c r="L1132" i="1"/>
  <c r="K1132" i="1"/>
  <c r="J1132" i="1"/>
  <c r="AJ1131" i="1"/>
  <c r="AI1131" i="1" s="1"/>
  <c r="Z1131" i="1" s="1"/>
  <c r="AD1131" i="1" s="1"/>
  <c r="AG1131" i="1"/>
  <c r="AC1131" i="1"/>
  <c r="X1131" i="1"/>
  <c r="Y1131" i="1" s="1"/>
  <c r="U1131" i="1"/>
  <c r="S1131" i="1"/>
  <c r="R1131" i="1"/>
  <c r="Q1131" i="1"/>
  <c r="P1131" i="1"/>
  <c r="O1131" i="1"/>
  <c r="N1131" i="1"/>
  <c r="M1131" i="1"/>
  <c r="L1131" i="1"/>
  <c r="K1131" i="1"/>
  <c r="J1131" i="1"/>
  <c r="AJ1130" i="1"/>
  <c r="AI1130" i="1"/>
  <c r="Z1130" i="1" s="1"/>
  <c r="AD1130" i="1" s="1"/>
  <c r="AE1130" i="1" s="1"/>
  <c r="AF1130" i="1" s="1"/>
  <c r="AG1130" i="1"/>
  <c r="AC1130" i="1"/>
  <c r="Y1130" i="1"/>
  <c r="X1130" i="1"/>
  <c r="U1130" i="1"/>
  <c r="S1130" i="1"/>
  <c r="R1130" i="1"/>
  <c r="Q1130" i="1"/>
  <c r="P1130" i="1"/>
  <c r="O1130" i="1"/>
  <c r="N1130" i="1"/>
  <c r="M1130" i="1"/>
  <c r="L1130" i="1"/>
  <c r="K1130" i="1"/>
  <c r="J1130" i="1"/>
  <c r="AJ1129" i="1"/>
  <c r="AI1129" i="1" s="1"/>
  <c r="Z1129" i="1" s="1"/>
  <c r="AD1129" i="1" s="1"/>
  <c r="AG1129" i="1"/>
  <c r="AC1129" i="1"/>
  <c r="X1129" i="1"/>
  <c r="Y1129" i="1" s="1"/>
  <c r="U1129" i="1"/>
  <c r="S1129" i="1"/>
  <c r="R1129" i="1"/>
  <c r="Q1129" i="1"/>
  <c r="P1129" i="1"/>
  <c r="O1129" i="1"/>
  <c r="N1129" i="1"/>
  <c r="M1129" i="1"/>
  <c r="L1129" i="1"/>
  <c r="K1129" i="1"/>
  <c r="J1129" i="1"/>
  <c r="AJ1128" i="1"/>
  <c r="AI1128" i="1"/>
  <c r="Z1128" i="1" s="1"/>
  <c r="AD1128" i="1" s="1"/>
  <c r="AE1128" i="1" s="1"/>
  <c r="AF1128" i="1" s="1"/>
  <c r="AG1128" i="1"/>
  <c r="AC1128" i="1"/>
  <c r="Y1128" i="1"/>
  <c r="X1128" i="1"/>
  <c r="U1128" i="1"/>
  <c r="S1128" i="1"/>
  <c r="R1128" i="1"/>
  <c r="Q1128" i="1"/>
  <c r="P1128" i="1"/>
  <c r="O1128" i="1"/>
  <c r="N1128" i="1"/>
  <c r="M1128" i="1"/>
  <c r="L1128" i="1"/>
  <c r="K1128" i="1"/>
  <c r="J1128" i="1"/>
  <c r="AJ1127" i="1"/>
  <c r="AI1127" i="1" s="1"/>
  <c r="Z1127" i="1" s="1"/>
  <c r="AD1127" i="1" s="1"/>
  <c r="AG1127" i="1"/>
  <c r="AC1127" i="1"/>
  <c r="X1127" i="1"/>
  <c r="Y1127" i="1" s="1"/>
  <c r="U1127" i="1"/>
  <c r="S1127" i="1"/>
  <c r="R1127" i="1"/>
  <c r="Q1127" i="1"/>
  <c r="P1127" i="1"/>
  <c r="O1127" i="1"/>
  <c r="N1127" i="1"/>
  <c r="M1127" i="1"/>
  <c r="L1127" i="1"/>
  <c r="K1127" i="1"/>
  <c r="J1127" i="1"/>
  <c r="AJ1126" i="1"/>
  <c r="AI1126" i="1"/>
  <c r="Z1126" i="1" s="1"/>
  <c r="AD1126" i="1" s="1"/>
  <c r="AE1126" i="1" s="1"/>
  <c r="AF1126" i="1" s="1"/>
  <c r="AG1126" i="1"/>
  <c r="AC1126" i="1"/>
  <c r="Y1126" i="1"/>
  <c r="X1126" i="1"/>
  <c r="U1126" i="1"/>
  <c r="S1126" i="1"/>
  <c r="R1126" i="1"/>
  <c r="Q1126" i="1"/>
  <c r="P1126" i="1"/>
  <c r="O1126" i="1"/>
  <c r="N1126" i="1"/>
  <c r="M1126" i="1"/>
  <c r="L1126" i="1"/>
  <c r="K1126" i="1"/>
  <c r="J1126" i="1"/>
  <c r="AJ1125" i="1"/>
  <c r="AI1125" i="1" s="1"/>
  <c r="Z1125" i="1" s="1"/>
  <c r="AD1125" i="1" s="1"/>
  <c r="AG1125" i="1"/>
  <c r="AC1125" i="1"/>
  <c r="X1125" i="1"/>
  <c r="Y1125" i="1" s="1"/>
  <c r="U1125" i="1"/>
  <c r="S1125" i="1"/>
  <c r="R1125" i="1"/>
  <c r="Q1125" i="1"/>
  <c r="P1125" i="1"/>
  <c r="O1125" i="1"/>
  <c r="N1125" i="1"/>
  <c r="M1125" i="1"/>
  <c r="L1125" i="1"/>
  <c r="K1125" i="1"/>
  <c r="J1125" i="1"/>
  <c r="AJ1124" i="1"/>
  <c r="AI1124" i="1"/>
  <c r="Z1124" i="1" s="1"/>
  <c r="AD1124" i="1" s="1"/>
  <c r="AE1124" i="1" s="1"/>
  <c r="AF1124" i="1" s="1"/>
  <c r="AG1124" i="1"/>
  <c r="AC1124" i="1"/>
  <c r="Y1124" i="1"/>
  <c r="X1124" i="1"/>
  <c r="U1124" i="1"/>
  <c r="S1124" i="1"/>
  <c r="R1124" i="1"/>
  <c r="Q1124" i="1"/>
  <c r="P1124" i="1"/>
  <c r="O1124" i="1"/>
  <c r="N1124" i="1"/>
  <c r="M1124" i="1"/>
  <c r="L1124" i="1"/>
  <c r="K1124" i="1"/>
  <c r="J1124" i="1"/>
  <c r="AJ1123" i="1"/>
  <c r="AI1123" i="1" s="1"/>
  <c r="Z1123" i="1" s="1"/>
  <c r="AD1123" i="1" s="1"/>
  <c r="AG1123" i="1"/>
  <c r="AC1123" i="1"/>
  <c r="X1123" i="1"/>
  <c r="Y1123" i="1" s="1"/>
  <c r="AJ1122" i="1"/>
  <c r="AI1122" i="1" s="1"/>
  <c r="Z1122" i="1" s="1"/>
  <c r="AD1122" i="1" s="1"/>
  <c r="AE1122" i="1" s="1"/>
  <c r="AF1122" i="1" s="1"/>
  <c r="AG1122" i="1"/>
  <c r="AC1122" i="1"/>
  <c r="Y1122" i="1"/>
  <c r="X1122" i="1"/>
  <c r="AJ1121" i="1"/>
  <c r="AI1121" i="1"/>
  <c r="Z1121" i="1" s="1"/>
  <c r="AD1121" i="1" s="1"/>
  <c r="AE1121" i="1" s="1"/>
  <c r="AF1121" i="1" s="1"/>
  <c r="AG1121" i="1"/>
  <c r="AC1121" i="1"/>
  <c r="Y1121" i="1"/>
  <c r="X1121" i="1"/>
  <c r="AJ1120" i="1"/>
  <c r="AI1120" i="1"/>
  <c r="AH1120" i="1"/>
  <c r="AG1120" i="1"/>
  <c r="AC1120" i="1"/>
  <c r="X1120" i="1"/>
  <c r="Y1120" i="1" s="1"/>
  <c r="W1120" i="1"/>
  <c r="U1120" i="1"/>
  <c r="S1120" i="1"/>
  <c r="R1120" i="1"/>
  <c r="Q1120" i="1"/>
  <c r="P1120" i="1"/>
  <c r="O1120" i="1"/>
  <c r="N1120" i="1"/>
  <c r="M1120" i="1"/>
  <c r="L1120" i="1"/>
  <c r="K1120" i="1"/>
  <c r="J1120" i="1"/>
  <c r="AJ1119" i="1"/>
  <c r="AI1119" i="1" s="1"/>
  <c r="AG1119" i="1"/>
  <c r="AH1119" i="1" s="1"/>
  <c r="AC1119" i="1"/>
  <c r="X1119" i="1"/>
  <c r="Y1119" i="1" s="1"/>
  <c r="W1119" i="1"/>
  <c r="U1119" i="1"/>
  <c r="S1119" i="1"/>
  <c r="R1119" i="1"/>
  <c r="Q1119" i="1"/>
  <c r="P1119" i="1"/>
  <c r="O1119" i="1"/>
  <c r="N1119" i="1"/>
  <c r="M1119" i="1"/>
  <c r="L1119" i="1"/>
  <c r="K1119" i="1"/>
  <c r="J1119" i="1"/>
  <c r="AJ1118" i="1"/>
  <c r="AI1118" i="1" s="1"/>
  <c r="Z1118" i="1" s="1"/>
  <c r="AD1118" i="1" s="1"/>
  <c r="AE1118" i="1" s="1"/>
  <c r="AF1118" i="1" s="1"/>
  <c r="AG1118" i="1"/>
  <c r="AH1118" i="1" s="1"/>
  <c r="AC1118" i="1"/>
  <c r="Y1118" i="1"/>
  <c r="X1118" i="1"/>
  <c r="W1118" i="1"/>
  <c r="U1118" i="1"/>
  <c r="S1118" i="1"/>
  <c r="R1118" i="1"/>
  <c r="Q1118" i="1"/>
  <c r="P1118" i="1"/>
  <c r="O1118" i="1"/>
  <c r="N1118" i="1"/>
  <c r="M1118" i="1"/>
  <c r="L1118" i="1"/>
  <c r="K1118" i="1"/>
  <c r="J1118" i="1"/>
  <c r="AJ1117" i="1"/>
  <c r="AI1117" i="1"/>
  <c r="Z1117" i="1" s="1"/>
  <c r="AD1117" i="1" s="1"/>
  <c r="AE1117" i="1" s="1"/>
  <c r="AF1117" i="1" s="1"/>
  <c r="AG1117" i="1"/>
  <c r="AC1117" i="1"/>
  <c r="Y1117" i="1"/>
  <c r="X1117" i="1"/>
  <c r="W1117" i="1"/>
  <c r="U1117" i="1"/>
  <c r="S1117" i="1"/>
  <c r="R1117" i="1"/>
  <c r="Q1117" i="1"/>
  <c r="P1117" i="1"/>
  <c r="O1117" i="1"/>
  <c r="N1117" i="1"/>
  <c r="M1117" i="1"/>
  <c r="L1117" i="1"/>
  <c r="K1117" i="1"/>
  <c r="J1117" i="1"/>
  <c r="AJ1116" i="1"/>
  <c r="AI1116" i="1"/>
  <c r="AH1116" i="1"/>
  <c r="AG1116" i="1"/>
  <c r="AC1116" i="1"/>
  <c r="X1116" i="1"/>
  <c r="Y1116" i="1" s="1"/>
  <c r="W1116" i="1"/>
  <c r="U1116" i="1"/>
  <c r="S1116" i="1"/>
  <c r="R1116" i="1"/>
  <c r="Q1116" i="1"/>
  <c r="P1116" i="1"/>
  <c r="O1116" i="1"/>
  <c r="N1116" i="1"/>
  <c r="M1116" i="1"/>
  <c r="L1116" i="1"/>
  <c r="K1116" i="1"/>
  <c r="J1116" i="1"/>
  <c r="AJ1115" i="1"/>
  <c r="AI1115" i="1" s="1"/>
  <c r="Z1115" i="1" s="1"/>
  <c r="AD1115" i="1" s="1"/>
  <c r="AG1115" i="1"/>
  <c r="AH1115" i="1" s="1"/>
  <c r="AC1115" i="1"/>
  <c r="AE1115" i="1" s="1"/>
  <c r="AF1115" i="1" s="1"/>
  <c r="X1115" i="1"/>
  <c r="Y1115" i="1" s="1"/>
  <c r="W1115" i="1"/>
  <c r="U1115" i="1"/>
  <c r="S1115" i="1"/>
  <c r="R1115" i="1"/>
  <c r="Q1115" i="1"/>
  <c r="P1115" i="1"/>
  <c r="O1115" i="1"/>
  <c r="N1115" i="1"/>
  <c r="M1115" i="1"/>
  <c r="L1115" i="1"/>
  <c r="K1115" i="1"/>
  <c r="J1115" i="1"/>
  <c r="AJ1114" i="1"/>
  <c r="AI1114" i="1" s="1"/>
  <c r="Z1114" i="1" s="1"/>
  <c r="AD1114" i="1" s="1"/>
  <c r="AE1114" i="1" s="1"/>
  <c r="AF1114" i="1" s="1"/>
  <c r="AG1114" i="1"/>
  <c r="AH1114" i="1" s="1"/>
  <c r="AC1114" i="1"/>
  <c r="Y1114" i="1"/>
  <c r="X1114" i="1"/>
  <c r="W1114" i="1"/>
  <c r="U1114" i="1"/>
  <c r="S1114" i="1"/>
  <c r="R1114" i="1"/>
  <c r="Q1114" i="1"/>
  <c r="P1114" i="1"/>
  <c r="O1114" i="1"/>
  <c r="N1114" i="1"/>
  <c r="M1114" i="1"/>
  <c r="L1114" i="1"/>
  <c r="K1114" i="1"/>
  <c r="J1114" i="1"/>
  <c r="AJ1113" i="1"/>
  <c r="AI1113" i="1"/>
  <c r="Z1113" i="1" s="1"/>
  <c r="AD1113" i="1" s="1"/>
  <c r="AE1113" i="1" s="1"/>
  <c r="AF1113" i="1" s="1"/>
  <c r="AG1113" i="1"/>
  <c r="AC1113" i="1"/>
  <c r="Y1113" i="1"/>
  <c r="X1113" i="1"/>
  <c r="W1113" i="1"/>
  <c r="U1113" i="1"/>
  <c r="S1113" i="1"/>
  <c r="R1113" i="1"/>
  <c r="Q1113" i="1"/>
  <c r="P1113" i="1"/>
  <c r="O1113" i="1"/>
  <c r="N1113" i="1"/>
  <c r="M1113" i="1"/>
  <c r="L1113" i="1"/>
  <c r="K1113" i="1"/>
  <c r="J1113" i="1"/>
  <c r="AJ1112" i="1"/>
  <c r="AI1112" i="1"/>
  <c r="AH1112" i="1"/>
  <c r="AG1112" i="1"/>
  <c r="AC1112" i="1"/>
  <c r="X1112" i="1"/>
  <c r="Y1112" i="1" s="1"/>
  <c r="W1112" i="1"/>
  <c r="U1112" i="1"/>
  <c r="S1112" i="1"/>
  <c r="R1112" i="1"/>
  <c r="Q1112" i="1"/>
  <c r="P1112" i="1"/>
  <c r="O1112" i="1"/>
  <c r="N1112" i="1"/>
  <c r="M1112" i="1"/>
  <c r="L1112" i="1"/>
  <c r="K1112" i="1"/>
  <c r="J1112" i="1"/>
  <c r="AJ1111" i="1"/>
  <c r="AI1111" i="1" s="1"/>
  <c r="Z1111" i="1" s="1"/>
  <c r="AD1111" i="1" s="1"/>
  <c r="AG1111" i="1"/>
  <c r="AH1111" i="1" s="1"/>
  <c r="AC1111" i="1"/>
  <c r="X1111" i="1"/>
  <c r="Y1111" i="1" s="1"/>
  <c r="W1111" i="1"/>
  <c r="U1111" i="1"/>
  <c r="S1111" i="1"/>
  <c r="R1111" i="1"/>
  <c r="Q1111" i="1"/>
  <c r="P1111" i="1"/>
  <c r="O1111" i="1"/>
  <c r="N1111" i="1"/>
  <c r="M1111" i="1"/>
  <c r="L1111" i="1"/>
  <c r="K1111" i="1"/>
  <c r="J1111" i="1"/>
  <c r="AJ1110" i="1"/>
  <c r="AI1110" i="1" s="1"/>
  <c r="Z1110" i="1" s="1"/>
  <c r="AD1110" i="1" s="1"/>
  <c r="AE1110" i="1" s="1"/>
  <c r="AF1110" i="1" s="1"/>
  <c r="AG1110" i="1"/>
  <c r="AH1110" i="1" s="1"/>
  <c r="AC1110" i="1"/>
  <c r="Y1110" i="1"/>
  <c r="X1110" i="1"/>
  <c r="W1110" i="1"/>
  <c r="U1110" i="1"/>
  <c r="S1110" i="1"/>
  <c r="R1110" i="1"/>
  <c r="Q1110" i="1"/>
  <c r="P1110" i="1"/>
  <c r="O1110" i="1"/>
  <c r="N1110" i="1"/>
  <c r="M1110" i="1"/>
  <c r="L1110" i="1"/>
  <c r="K1110" i="1"/>
  <c r="J1110" i="1"/>
  <c r="AJ1109" i="1"/>
  <c r="AI1109" i="1"/>
  <c r="Z1109" i="1" s="1"/>
  <c r="AD1109" i="1" s="1"/>
  <c r="AE1109" i="1" s="1"/>
  <c r="AF1109" i="1" s="1"/>
  <c r="AG1109" i="1"/>
  <c r="AC1109" i="1"/>
  <c r="Y1109" i="1"/>
  <c r="X1109" i="1"/>
  <c r="W1109" i="1"/>
  <c r="U1109" i="1"/>
  <c r="S1109" i="1"/>
  <c r="R1109" i="1"/>
  <c r="Q1109" i="1"/>
  <c r="P1109" i="1"/>
  <c r="O1109" i="1"/>
  <c r="N1109" i="1"/>
  <c r="M1109" i="1"/>
  <c r="L1109" i="1"/>
  <c r="K1109" i="1"/>
  <c r="J1109" i="1"/>
  <c r="AJ1108" i="1"/>
  <c r="AI1108" i="1"/>
  <c r="AH1108" i="1"/>
  <c r="AG1108" i="1"/>
  <c r="AC1108" i="1"/>
  <c r="X1108" i="1"/>
  <c r="Y1108" i="1" s="1"/>
  <c r="W1108" i="1"/>
  <c r="U1108" i="1"/>
  <c r="S1108" i="1"/>
  <c r="R1108" i="1"/>
  <c r="Q1108" i="1"/>
  <c r="P1108" i="1"/>
  <c r="O1108" i="1"/>
  <c r="N1108" i="1"/>
  <c r="M1108" i="1"/>
  <c r="L1108" i="1"/>
  <c r="K1108" i="1"/>
  <c r="J1108" i="1"/>
  <c r="AJ1107" i="1"/>
  <c r="AI1107" i="1" s="1"/>
  <c r="Z1107" i="1" s="1"/>
  <c r="AD1107" i="1" s="1"/>
  <c r="AG1107" i="1"/>
  <c r="AC1107" i="1"/>
  <c r="X1107" i="1"/>
  <c r="Y1107" i="1" s="1"/>
  <c r="W1107" i="1"/>
  <c r="U1107" i="1"/>
  <c r="S1107" i="1"/>
  <c r="R1107" i="1"/>
  <c r="Q1107" i="1"/>
  <c r="P1107" i="1"/>
  <c r="O1107" i="1"/>
  <c r="N1107" i="1"/>
  <c r="M1107" i="1"/>
  <c r="L1107" i="1"/>
  <c r="K1107" i="1"/>
  <c r="J1107" i="1"/>
  <c r="AJ1106" i="1"/>
  <c r="AI1106" i="1" s="1"/>
  <c r="Z1106" i="1" s="1"/>
  <c r="AD1106" i="1" s="1"/>
  <c r="AE1106" i="1" s="1"/>
  <c r="AF1106" i="1" s="1"/>
  <c r="AG1106" i="1"/>
  <c r="AC1106" i="1"/>
  <c r="Y1106" i="1"/>
  <c r="X1106" i="1"/>
  <c r="W1106" i="1"/>
  <c r="U1106" i="1"/>
  <c r="S1106" i="1"/>
  <c r="R1106" i="1"/>
  <c r="Q1106" i="1"/>
  <c r="P1106" i="1"/>
  <c r="O1106" i="1"/>
  <c r="N1106" i="1"/>
  <c r="M1106" i="1"/>
  <c r="L1106" i="1"/>
  <c r="K1106" i="1"/>
  <c r="J1106" i="1"/>
  <c r="AJ1105" i="1"/>
  <c r="AI1105" i="1"/>
  <c r="Z1105" i="1" s="1"/>
  <c r="AD1105" i="1" s="1"/>
  <c r="AE1105" i="1" s="1"/>
  <c r="AF1105" i="1" s="1"/>
  <c r="AG1105" i="1"/>
  <c r="AC1105" i="1"/>
  <c r="Y1105" i="1"/>
  <c r="X1105" i="1"/>
  <c r="U1105" i="1"/>
  <c r="S1105" i="1"/>
  <c r="R1105" i="1"/>
  <c r="Q1105" i="1"/>
  <c r="P1105" i="1"/>
  <c r="O1105" i="1"/>
  <c r="N1105" i="1"/>
  <c r="M1105" i="1"/>
  <c r="L1105" i="1"/>
  <c r="K1105" i="1"/>
  <c r="J1105" i="1"/>
  <c r="AJ1104" i="1"/>
  <c r="AI1104" i="1" s="1"/>
  <c r="Z1104" i="1" s="1"/>
  <c r="AD1104" i="1" s="1"/>
  <c r="AG1104" i="1"/>
  <c r="AH1104" i="1" s="1"/>
  <c r="AC1104" i="1"/>
  <c r="AE1104" i="1" s="1"/>
  <c r="AF1104" i="1" s="1"/>
  <c r="X1104" i="1"/>
  <c r="Y1104" i="1" s="1"/>
  <c r="U1104" i="1"/>
  <c r="S1104" i="1"/>
  <c r="R1104" i="1"/>
  <c r="Q1104" i="1"/>
  <c r="P1104" i="1"/>
  <c r="O1104" i="1"/>
  <c r="N1104" i="1"/>
  <c r="M1104" i="1"/>
  <c r="L1104" i="1"/>
  <c r="K1104" i="1"/>
  <c r="J1104" i="1"/>
  <c r="AJ1103" i="1"/>
  <c r="AI1103" i="1"/>
  <c r="Z1103" i="1" s="1"/>
  <c r="AD1103" i="1" s="1"/>
  <c r="AE1103" i="1" s="1"/>
  <c r="AF1103" i="1" s="1"/>
  <c r="AG1103" i="1"/>
  <c r="AC1103" i="1"/>
  <c r="Y1103" i="1"/>
  <c r="X1103" i="1"/>
  <c r="U1103" i="1"/>
  <c r="S1103" i="1"/>
  <c r="R1103" i="1"/>
  <c r="Q1103" i="1"/>
  <c r="P1103" i="1"/>
  <c r="O1103" i="1"/>
  <c r="N1103" i="1"/>
  <c r="M1103" i="1"/>
  <c r="L1103" i="1"/>
  <c r="K1103" i="1"/>
  <c r="J1103" i="1"/>
  <c r="AJ1102" i="1"/>
  <c r="AI1102" i="1" s="1"/>
  <c r="Z1102" i="1" s="1"/>
  <c r="AD1102" i="1" s="1"/>
  <c r="AG1102" i="1"/>
  <c r="AH1102" i="1" s="1"/>
  <c r="AC1102" i="1"/>
  <c r="AE1102" i="1" s="1"/>
  <c r="AF1102" i="1" s="1"/>
  <c r="X1102" i="1"/>
  <c r="Y1102" i="1" s="1"/>
  <c r="U1102" i="1"/>
  <c r="S1102" i="1"/>
  <c r="R1102" i="1"/>
  <c r="Q1102" i="1"/>
  <c r="P1102" i="1"/>
  <c r="O1102" i="1"/>
  <c r="N1102" i="1"/>
  <c r="M1102" i="1"/>
  <c r="L1102" i="1"/>
  <c r="K1102" i="1"/>
  <c r="J1102" i="1"/>
  <c r="AJ1101" i="1"/>
  <c r="AI1101" i="1"/>
  <c r="Z1101" i="1" s="1"/>
  <c r="AD1101" i="1" s="1"/>
  <c r="AE1101" i="1" s="1"/>
  <c r="AF1101" i="1" s="1"/>
  <c r="AG1101" i="1"/>
  <c r="AC1101" i="1"/>
  <c r="Y1101" i="1"/>
  <c r="X1101" i="1"/>
  <c r="U1101" i="1"/>
  <c r="S1101" i="1"/>
  <c r="R1101" i="1"/>
  <c r="Q1101" i="1"/>
  <c r="P1101" i="1"/>
  <c r="O1101" i="1"/>
  <c r="N1101" i="1"/>
  <c r="M1101" i="1"/>
  <c r="L1101" i="1"/>
  <c r="K1101" i="1"/>
  <c r="J1101" i="1"/>
  <c r="AJ1100" i="1"/>
  <c r="AI1100" i="1" s="1"/>
  <c r="Z1100" i="1" s="1"/>
  <c r="AD1100" i="1" s="1"/>
  <c r="AG1100" i="1"/>
  <c r="AH1100" i="1" s="1"/>
  <c r="AC1100" i="1"/>
  <c r="AE1100" i="1" s="1"/>
  <c r="AF1100" i="1" s="1"/>
  <c r="X1100" i="1"/>
  <c r="Y1100" i="1" s="1"/>
  <c r="U1100" i="1"/>
  <c r="S1100" i="1"/>
  <c r="R1100" i="1"/>
  <c r="Q1100" i="1"/>
  <c r="P1100" i="1"/>
  <c r="O1100" i="1"/>
  <c r="N1100" i="1"/>
  <c r="M1100" i="1"/>
  <c r="L1100" i="1"/>
  <c r="K1100" i="1"/>
  <c r="J1100" i="1"/>
  <c r="AJ1099" i="1"/>
  <c r="AI1099" i="1"/>
  <c r="Z1099" i="1" s="1"/>
  <c r="AD1099" i="1" s="1"/>
  <c r="AE1099" i="1" s="1"/>
  <c r="AF1099" i="1" s="1"/>
  <c r="AG1099" i="1"/>
  <c r="AC1099" i="1"/>
  <c r="Y1099" i="1"/>
  <c r="X1099" i="1"/>
  <c r="U1099" i="1"/>
  <c r="S1099" i="1"/>
  <c r="R1099" i="1"/>
  <c r="Q1099" i="1"/>
  <c r="P1099" i="1"/>
  <c r="O1099" i="1"/>
  <c r="N1099" i="1"/>
  <c r="M1099" i="1"/>
  <c r="L1099" i="1"/>
  <c r="K1099" i="1"/>
  <c r="J1099" i="1"/>
  <c r="AJ1098" i="1"/>
  <c r="AI1098" i="1" s="1"/>
  <c r="Z1098" i="1" s="1"/>
  <c r="AD1098" i="1" s="1"/>
  <c r="AG1098" i="1"/>
  <c r="AH1098" i="1" s="1"/>
  <c r="AC1098" i="1"/>
  <c r="AE1098" i="1" s="1"/>
  <c r="AF1098" i="1" s="1"/>
  <c r="X1098" i="1"/>
  <c r="Y1098" i="1" s="1"/>
  <c r="U1098" i="1"/>
  <c r="S1098" i="1"/>
  <c r="R1098" i="1"/>
  <c r="Q1098" i="1"/>
  <c r="P1098" i="1"/>
  <c r="O1098" i="1"/>
  <c r="N1098" i="1"/>
  <c r="M1098" i="1"/>
  <c r="L1098" i="1"/>
  <c r="K1098" i="1"/>
  <c r="J1098" i="1"/>
  <c r="AJ1097" i="1"/>
  <c r="AI1097" i="1"/>
  <c r="Z1097" i="1" s="1"/>
  <c r="AD1097" i="1" s="1"/>
  <c r="AE1097" i="1" s="1"/>
  <c r="AF1097" i="1" s="1"/>
  <c r="AG1097" i="1"/>
  <c r="AC1097" i="1"/>
  <c r="Y1097" i="1"/>
  <c r="X1097" i="1"/>
  <c r="U1097" i="1"/>
  <c r="S1097" i="1"/>
  <c r="R1097" i="1"/>
  <c r="Q1097" i="1"/>
  <c r="P1097" i="1"/>
  <c r="O1097" i="1"/>
  <c r="N1097" i="1"/>
  <c r="M1097" i="1"/>
  <c r="L1097" i="1"/>
  <c r="K1097" i="1"/>
  <c r="J1097" i="1"/>
  <c r="AJ1096" i="1"/>
  <c r="AI1096" i="1" s="1"/>
  <c r="Z1096" i="1" s="1"/>
  <c r="AD1096" i="1" s="1"/>
  <c r="AG1096" i="1"/>
  <c r="AH1096" i="1" s="1"/>
  <c r="AC1096" i="1"/>
  <c r="AE1096" i="1" s="1"/>
  <c r="AF1096" i="1" s="1"/>
  <c r="X1096" i="1"/>
  <c r="Y1096" i="1" s="1"/>
  <c r="U1096" i="1"/>
  <c r="S1096" i="1"/>
  <c r="R1096" i="1"/>
  <c r="Q1096" i="1"/>
  <c r="P1096" i="1"/>
  <c r="O1096" i="1"/>
  <c r="N1096" i="1"/>
  <c r="M1096" i="1"/>
  <c r="L1096" i="1"/>
  <c r="K1096" i="1"/>
  <c r="J1096" i="1"/>
  <c r="AJ1095" i="1"/>
  <c r="AI1095" i="1"/>
  <c r="Z1095" i="1" s="1"/>
  <c r="AD1095" i="1" s="1"/>
  <c r="AE1095" i="1" s="1"/>
  <c r="AF1095" i="1" s="1"/>
  <c r="AG1095" i="1"/>
  <c r="AC1095" i="1"/>
  <c r="Y1095" i="1"/>
  <c r="X1095" i="1"/>
  <c r="U1095" i="1"/>
  <c r="S1095" i="1"/>
  <c r="R1095" i="1"/>
  <c r="Q1095" i="1"/>
  <c r="P1095" i="1"/>
  <c r="O1095" i="1"/>
  <c r="N1095" i="1"/>
  <c r="M1095" i="1"/>
  <c r="L1095" i="1"/>
  <c r="K1095" i="1"/>
  <c r="J1095" i="1"/>
  <c r="AJ1094" i="1"/>
  <c r="AI1094" i="1" s="1"/>
  <c r="Z1094" i="1" s="1"/>
  <c r="AD1094" i="1" s="1"/>
  <c r="AG1094" i="1"/>
  <c r="AH1094" i="1" s="1"/>
  <c r="AC1094" i="1"/>
  <c r="AE1094" i="1" s="1"/>
  <c r="AF1094" i="1" s="1"/>
  <c r="X1094" i="1"/>
  <c r="Y1094" i="1" s="1"/>
  <c r="U1094" i="1"/>
  <c r="S1094" i="1"/>
  <c r="R1094" i="1"/>
  <c r="Q1094" i="1"/>
  <c r="P1094" i="1"/>
  <c r="O1094" i="1"/>
  <c r="N1094" i="1"/>
  <c r="M1094" i="1"/>
  <c r="L1094" i="1"/>
  <c r="K1094" i="1"/>
  <c r="J1094" i="1"/>
  <c r="AJ1093" i="1"/>
  <c r="AI1093" i="1"/>
  <c r="Z1093" i="1" s="1"/>
  <c r="AD1093" i="1" s="1"/>
  <c r="AE1093" i="1" s="1"/>
  <c r="AF1093" i="1" s="1"/>
  <c r="AG1093" i="1"/>
  <c r="AC1093" i="1"/>
  <c r="Y1093" i="1"/>
  <c r="X1093" i="1"/>
  <c r="U1093" i="1"/>
  <c r="S1093" i="1"/>
  <c r="R1093" i="1"/>
  <c r="Q1093" i="1"/>
  <c r="P1093" i="1"/>
  <c r="O1093" i="1"/>
  <c r="N1093" i="1"/>
  <c r="M1093" i="1"/>
  <c r="L1093" i="1"/>
  <c r="K1093" i="1"/>
  <c r="J1093" i="1"/>
  <c r="AJ1092" i="1"/>
  <c r="AI1092" i="1" s="1"/>
  <c r="Z1092" i="1" s="1"/>
  <c r="AD1092" i="1" s="1"/>
  <c r="AG1092" i="1"/>
  <c r="AH1092" i="1" s="1"/>
  <c r="AC1092" i="1"/>
  <c r="AE1092" i="1" s="1"/>
  <c r="AF1092" i="1" s="1"/>
  <c r="X1092" i="1"/>
  <c r="Y1092" i="1" s="1"/>
  <c r="U1092" i="1"/>
  <c r="S1092" i="1"/>
  <c r="R1092" i="1"/>
  <c r="Q1092" i="1"/>
  <c r="P1092" i="1"/>
  <c r="O1092" i="1"/>
  <c r="N1092" i="1"/>
  <c r="M1092" i="1"/>
  <c r="L1092" i="1"/>
  <c r="K1092" i="1"/>
  <c r="J1092" i="1"/>
  <c r="AJ1091" i="1"/>
  <c r="AI1091" i="1"/>
  <c r="Z1091" i="1" s="1"/>
  <c r="AD1091" i="1" s="1"/>
  <c r="AE1091" i="1" s="1"/>
  <c r="AF1091" i="1" s="1"/>
  <c r="AG1091" i="1"/>
  <c r="AC1091" i="1"/>
  <c r="Y1091" i="1"/>
  <c r="X1091" i="1"/>
  <c r="U1091" i="1"/>
  <c r="S1091" i="1"/>
  <c r="R1091" i="1"/>
  <c r="Q1091" i="1"/>
  <c r="P1091" i="1"/>
  <c r="O1091" i="1"/>
  <c r="N1091" i="1"/>
  <c r="M1091" i="1"/>
  <c r="L1091" i="1"/>
  <c r="K1091" i="1"/>
  <c r="J1091" i="1"/>
  <c r="AJ1090" i="1"/>
  <c r="AI1090" i="1" s="1"/>
  <c r="Z1090" i="1" s="1"/>
  <c r="AD1090" i="1" s="1"/>
  <c r="AG1090" i="1"/>
  <c r="AH1090" i="1" s="1"/>
  <c r="AC1090" i="1"/>
  <c r="AE1090" i="1" s="1"/>
  <c r="AF1090" i="1" s="1"/>
  <c r="X1090" i="1"/>
  <c r="Y1090" i="1" s="1"/>
  <c r="U1090" i="1"/>
  <c r="S1090" i="1"/>
  <c r="R1090" i="1"/>
  <c r="Q1090" i="1"/>
  <c r="P1090" i="1"/>
  <c r="O1090" i="1"/>
  <c r="N1090" i="1"/>
  <c r="M1090" i="1"/>
  <c r="L1090" i="1"/>
  <c r="K1090" i="1"/>
  <c r="J1090" i="1"/>
  <c r="AJ1089" i="1"/>
  <c r="AI1089" i="1"/>
  <c r="Z1089" i="1" s="1"/>
  <c r="AD1089" i="1" s="1"/>
  <c r="AE1089" i="1" s="1"/>
  <c r="AF1089" i="1" s="1"/>
  <c r="AG1089" i="1"/>
  <c r="AC1089" i="1"/>
  <c r="Y1089" i="1"/>
  <c r="X1089" i="1"/>
  <c r="U1089" i="1"/>
  <c r="S1089" i="1"/>
  <c r="R1089" i="1"/>
  <c r="Q1089" i="1"/>
  <c r="P1089" i="1"/>
  <c r="O1089" i="1"/>
  <c r="N1089" i="1"/>
  <c r="M1089" i="1"/>
  <c r="L1089" i="1"/>
  <c r="K1089" i="1"/>
  <c r="J1089" i="1"/>
  <c r="AJ1088" i="1"/>
  <c r="AI1088" i="1" s="1"/>
  <c r="Z1088" i="1" s="1"/>
  <c r="AD1088" i="1" s="1"/>
  <c r="AG1088" i="1"/>
  <c r="AH1088" i="1" s="1"/>
  <c r="AC1088" i="1"/>
  <c r="AE1088" i="1" s="1"/>
  <c r="AF1088" i="1" s="1"/>
  <c r="X1088" i="1"/>
  <c r="Y1088" i="1" s="1"/>
  <c r="U1088" i="1"/>
  <c r="S1088" i="1"/>
  <c r="R1088" i="1"/>
  <c r="Q1088" i="1"/>
  <c r="P1088" i="1"/>
  <c r="O1088" i="1"/>
  <c r="N1088" i="1"/>
  <c r="M1088" i="1"/>
  <c r="L1088" i="1"/>
  <c r="K1088" i="1"/>
  <c r="J1088" i="1"/>
  <c r="AJ1087" i="1"/>
  <c r="AI1087" i="1"/>
  <c r="Z1087" i="1" s="1"/>
  <c r="AD1087" i="1" s="1"/>
  <c r="AE1087" i="1" s="1"/>
  <c r="AF1087" i="1" s="1"/>
  <c r="AG1087" i="1"/>
  <c r="AC1087" i="1"/>
  <c r="Y1087" i="1"/>
  <c r="X1087" i="1"/>
  <c r="V1087" i="1"/>
  <c r="U1087" i="1"/>
  <c r="S1087" i="1"/>
  <c r="R1087" i="1"/>
  <c r="Q1087" i="1"/>
  <c r="P1087" i="1"/>
  <c r="O1087" i="1"/>
  <c r="N1087" i="1"/>
  <c r="M1087" i="1"/>
  <c r="L1087" i="1"/>
  <c r="K1087" i="1"/>
  <c r="J1087" i="1"/>
  <c r="AJ1086" i="1"/>
  <c r="AI1086" i="1"/>
  <c r="AH1086" i="1"/>
  <c r="AG1086" i="1"/>
  <c r="AC1086" i="1"/>
  <c r="X1086" i="1"/>
  <c r="Y1086" i="1" s="1"/>
  <c r="V1086" i="1"/>
  <c r="U1086" i="1"/>
  <c r="S1086" i="1"/>
  <c r="R1086" i="1"/>
  <c r="Q1086" i="1"/>
  <c r="P1086" i="1"/>
  <c r="O1086" i="1"/>
  <c r="N1086" i="1"/>
  <c r="M1086" i="1"/>
  <c r="L1086" i="1"/>
  <c r="K1086" i="1"/>
  <c r="J1086" i="1"/>
  <c r="AJ1085" i="1"/>
  <c r="AI1085" i="1" s="1"/>
  <c r="AG1085" i="1"/>
  <c r="AH1085" i="1" s="1"/>
  <c r="AC1085" i="1"/>
  <c r="X1085" i="1"/>
  <c r="Y1085" i="1" s="1"/>
  <c r="V1085" i="1"/>
  <c r="U1085" i="1"/>
  <c r="S1085" i="1"/>
  <c r="R1085" i="1"/>
  <c r="Q1085" i="1"/>
  <c r="P1085" i="1"/>
  <c r="O1085" i="1"/>
  <c r="N1085" i="1"/>
  <c r="M1085" i="1"/>
  <c r="L1085" i="1"/>
  <c r="K1085" i="1"/>
  <c r="J1085" i="1"/>
  <c r="AJ1084" i="1"/>
  <c r="AI1084" i="1" s="1"/>
  <c r="Z1084" i="1" s="1"/>
  <c r="AD1084" i="1" s="1"/>
  <c r="AE1084" i="1" s="1"/>
  <c r="AF1084" i="1" s="1"/>
  <c r="AG1084" i="1"/>
  <c r="AH1084" i="1" s="1"/>
  <c r="AC1084" i="1"/>
  <c r="Y1084" i="1"/>
  <c r="X1084" i="1"/>
  <c r="V1084" i="1"/>
  <c r="U1084" i="1"/>
  <c r="S1084" i="1"/>
  <c r="R1084" i="1"/>
  <c r="Q1084" i="1"/>
  <c r="P1084" i="1"/>
  <c r="O1084" i="1"/>
  <c r="N1084" i="1"/>
  <c r="M1084" i="1"/>
  <c r="L1084" i="1"/>
  <c r="K1084" i="1"/>
  <c r="J1084" i="1"/>
  <c r="AJ1083" i="1"/>
  <c r="AI1083" i="1"/>
  <c r="Z1083" i="1" s="1"/>
  <c r="AD1083" i="1" s="1"/>
  <c r="AE1083" i="1" s="1"/>
  <c r="AF1083" i="1" s="1"/>
  <c r="AG1083" i="1"/>
  <c r="AC1083" i="1"/>
  <c r="Y1083" i="1"/>
  <c r="X1083" i="1"/>
  <c r="U1083" i="1"/>
  <c r="S1083" i="1"/>
  <c r="R1083" i="1"/>
  <c r="Q1083" i="1"/>
  <c r="P1083" i="1"/>
  <c r="O1083" i="1"/>
  <c r="N1083" i="1"/>
  <c r="M1083" i="1"/>
  <c r="L1083" i="1"/>
  <c r="K1083" i="1"/>
  <c r="J1083" i="1"/>
  <c r="AJ1082" i="1"/>
  <c r="AI1082" i="1" s="1"/>
  <c r="Z1082" i="1" s="1"/>
  <c r="AD1082" i="1" s="1"/>
  <c r="AG1082" i="1"/>
  <c r="AH1082" i="1" s="1"/>
  <c r="AC1082" i="1"/>
  <c r="X1082" i="1"/>
  <c r="Y1082" i="1" s="1"/>
  <c r="V1082" i="1"/>
  <c r="U1082" i="1"/>
  <c r="S1082" i="1"/>
  <c r="R1082" i="1"/>
  <c r="Q1082" i="1"/>
  <c r="P1082" i="1"/>
  <c r="O1082" i="1"/>
  <c r="N1082" i="1"/>
  <c r="M1082" i="1"/>
  <c r="L1082" i="1"/>
  <c r="K1082" i="1"/>
  <c r="J1082" i="1"/>
  <c r="AJ1081" i="1"/>
  <c r="AI1081" i="1" s="1"/>
  <c r="Z1081" i="1" s="1"/>
  <c r="AD1081" i="1" s="1"/>
  <c r="AE1081" i="1" s="1"/>
  <c r="AF1081" i="1" s="1"/>
  <c r="AG1081" i="1"/>
  <c r="AH1081" i="1" s="1"/>
  <c r="AC1081" i="1"/>
  <c r="Y1081" i="1"/>
  <c r="X1081" i="1"/>
  <c r="V1081" i="1"/>
  <c r="U1081" i="1"/>
  <c r="S1081" i="1"/>
  <c r="R1081" i="1"/>
  <c r="Q1081" i="1"/>
  <c r="P1081" i="1"/>
  <c r="O1081" i="1"/>
  <c r="N1081" i="1"/>
  <c r="M1081" i="1"/>
  <c r="L1081" i="1"/>
  <c r="K1081" i="1"/>
  <c r="J1081" i="1"/>
  <c r="AJ1080" i="1"/>
  <c r="AI1080" i="1"/>
  <c r="Z1080" i="1" s="1"/>
  <c r="AD1080" i="1" s="1"/>
  <c r="AE1080" i="1" s="1"/>
  <c r="AF1080" i="1" s="1"/>
  <c r="AG1080" i="1"/>
  <c r="AC1080" i="1"/>
  <c r="Y1080" i="1"/>
  <c r="X1080" i="1"/>
  <c r="V1080" i="1"/>
  <c r="U1080" i="1"/>
  <c r="S1080" i="1"/>
  <c r="R1080" i="1"/>
  <c r="Q1080" i="1"/>
  <c r="P1080" i="1"/>
  <c r="O1080" i="1"/>
  <c r="N1080" i="1"/>
  <c r="M1080" i="1"/>
  <c r="L1080" i="1"/>
  <c r="K1080" i="1"/>
  <c r="J1080" i="1"/>
  <c r="AJ1079" i="1"/>
  <c r="AI1079" i="1"/>
  <c r="AH1079" i="1"/>
  <c r="AG1079" i="1"/>
  <c r="AC1079" i="1"/>
  <c r="X1079" i="1"/>
  <c r="Y1079" i="1" s="1"/>
  <c r="V1079" i="1"/>
  <c r="U1079" i="1"/>
  <c r="S1079" i="1"/>
  <c r="R1079" i="1"/>
  <c r="Q1079" i="1"/>
  <c r="P1079" i="1"/>
  <c r="O1079" i="1"/>
  <c r="N1079" i="1"/>
  <c r="M1079" i="1"/>
  <c r="L1079" i="1"/>
  <c r="K1079" i="1"/>
  <c r="J1079" i="1"/>
  <c r="AJ1078" i="1"/>
  <c r="AI1078" i="1" s="1"/>
  <c r="Z1078" i="1" s="1"/>
  <c r="AD1078" i="1" s="1"/>
  <c r="AG1078" i="1"/>
  <c r="AC1078" i="1"/>
  <c r="X1078" i="1"/>
  <c r="Y1078" i="1" s="1"/>
  <c r="V1078" i="1"/>
  <c r="U1078" i="1"/>
  <c r="S1078" i="1"/>
  <c r="R1078" i="1"/>
  <c r="Q1078" i="1"/>
  <c r="P1078" i="1"/>
  <c r="O1078" i="1"/>
  <c r="N1078" i="1"/>
  <c r="M1078" i="1"/>
  <c r="L1078" i="1"/>
  <c r="K1078" i="1"/>
  <c r="J1078" i="1"/>
  <c r="AJ1077" i="1"/>
  <c r="AI1077" i="1" s="1"/>
  <c r="Z1077" i="1" s="1"/>
  <c r="AD1077" i="1" s="1"/>
  <c r="AE1077" i="1" s="1"/>
  <c r="AF1077" i="1" s="1"/>
  <c r="AG1077" i="1"/>
  <c r="AC1077" i="1"/>
  <c r="Y1077" i="1"/>
  <c r="X1077" i="1"/>
  <c r="V1077" i="1"/>
  <c r="U1077" i="1"/>
  <c r="S1077" i="1"/>
  <c r="R1077" i="1"/>
  <c r="Q1077" i="1"/>
  <c r="P1077" i="1"/>
  <c r="O1077" i="1"/>
  <c r="N1077" i="1"/>
  <c r="M1077" i="1"/>
  <c r="L1077" i="1"/>
  <c r="K1077" i="1"/>
  <c r="J1077" i="1"/>
  <c r="AJ1076" i="1"/>
  <c r="AI1076" i="1"/>
  <c r="Z1076" i="1" s="1"/>
  <c r="AD1076" i="1" s="1"/>
  <c r="AE1076" i="1" s="1"/>
  <c r="AF1076" i="1" s="1"/>
  <c r="AG1076" i="1"/>
  <c r="AC1076" i="1"/>
  <c r="Y1076" i="1"/>
  <c r="X1076" i="1"/>
  <c r="V1076" i="1"/>
  <c r="U1076" i="1"/>
  <c r="S1076" i="1"/>
  <c r="R1076" i="1"/>
  <c r="Q1076" i="1"/>
  <c r="P1076" i="1"/>
  <c r="O1076" i="1"/>
  <c r="N1076" i="1"/>
  <c r="M1076" i="1"/>
  <c r="L1076" i="1"/>
  <c r="K1076" i="1"/>
  <c r="J1076" i="1"/>
  <c r="AJ1075" i="1"/>
  <c r="AI1075" i="1"/>
  <c r="AH1075" i="1"/>
  <c r="AG1075" i="1"/>
  <c r="AC1075" i="1"/>
  <c r="X1075" i="1"/>
  <c r="Y1075" i="1" s="1"/>
  <c r="U1075" i="1"/>
  <c r="S1075" i="1"/>
  <c r="R1075" i="1"/>
  <c r="Q1075" i="1"/>
  <c r="P1075" i="1"/>
  <c r="O1075" i="1"/>
  <c r="N1075" i="1"/>
  <c r="M1075" i="1"/>
  <c r="L1075" i="1"/>
  <c r="K1075" i="1"/>
  <c r="J1075" i="1"/>
  <c r="AJ1074" i="1"/>
  <c r="AI1074" i="1" s="1"/>
  <c r="Z1074" i="1" s="1"/>
  <c r="AD1074" i="1" s="1"/>
  <c r="AE1074" i="1" s="1"/>
  <c r="AF1074" i="1" s="1"/>
  <c r="AG1074" i="1"/>
  <c r="AC1074" i="1"/>
  <c r="Y1074" i="1"/>
  <c r="X1074" i="1"/>
  <c r="U1074" i="1"/>
  <c r="S1074" i="1"/>
  <c r="R1074" i="1"/>
  <c r="Q1074" i="1"/>
  <c r="P1074" i="1"/>
  <c r="O1074" i="1"/>
  <c r="N1074" i="1"/>
  <c r="M1074" i="1"/>
  <c r="L1074" i="1"/>
  <c r="K1074" i="1"/>
  <c r="J1074" i="1"/>
  <c r="AJ1073" i="1"/>
  <c r="AI1073" i="1"/>
  <c r="AH1073" i="1"/>
  <c r="AG1073" i="1"/>
  <c r="AC1073" i="1"/>
  <c r="X1073" i="1"/>
  <c r="Y1073" i="1" s="1"/>
  <c r="U1073" i="1"/>
  <c r="S1073" i="1"/>
  <c r="R1073" i="1"/>
  <c r="Q1073" i="1"/>
  <c r="P1073" i="1"/>
  <c r="O1073" i="1"/>
  <c r="N1073" i="1"/>
  <c r="M1073" i="1"/>
  <c r="L1073" i="1"/>
  <c r="K1073" i="1"/>
  <c r="J1073" i="1"/>
  <c r="AJ1072" i="1"/>
  <c r="AI1072" i="1" s="1"/>
  <c r="Z1072" i="1" s="1"/>
  <c r="AD1072" i="1" s="1"/>
  <c r="AE1072" i="1" s="1"/>
  <c r="AF1072" i="1" s="1"/>
  <c r="AG1072" i="1"/>
  <c r="AC1072" i="1"/>
  <c r="Y1072" i="1"/>
  <c r="X1072" i="1"/>
  <c r="U1072" i="1"/>
  <c r="S1072" i="1"/>
  <c r="R1072" i="1"/>
  <c r="Q1072" i="1"/>
  <c r="P1072" i="1"/>
  <c r="O1072" i="1"/>
  <c r="N1072" i="1"/>
  <c r="M1072" i="1"/>
  <c r="L1072" i="1"/>
  <c r="K1072" i="1"/>
  <c r="J1072" i="1"/>
  <c r="AJ1071" i="1"/>
  <c r="AI1071" i="1"/>
  <c r="AH1071" i="1"/>
  <c r="AG1071" i="1"/>
  <c r="AC1071" i="1"/>
  <c r="X1071" i="1"/>
  <c r="Y1071" i="1" s="1"/>
  <c r="U1071" i="1"/>
  <c r="S1071" i="1"/>
  <c r="R1071" i="1"/>
  <c r="Q1071" i="1"/>
  <c r="P1071" i="1"/>
  <c r="O1071" i="1"/>
  <c r="N1071" i="1"/>
  <c r="M1071" i="1"/>
  <c r="L1071" i="1"/>
  <c r="K1071" i="1"/>
  <c r="J1071" i="1"/>
  <c r="AJ1070" i="1"/>
  <c r="AI1070" i="1" s="1"/>
  <c r="Z1070" i="1" s="1"/>
  <c r="AD1070" i="1" s="1"/>
  <c r="AE1070" i="1" s="1"/>
  <c r="AF1070" i="1" s="1"/>
  <c r="AG1070" i="1"/>
  <c r="AH1070" i="1" s="1"/>
  <c r="AC1070" i="1"/>
  <c r="Y1070" i="1"/>
  <c r="X1070" i="1"/>
  <c r="U1070" i="1"/>
  <c r="S1070" i="1"/>
  <c r="R1070" i="1"/>
  <c r="Q1070" i="1"/>
  <c r="P1070" i="1"/>
  <c r="O1070" i="1"/>
  <c r="N1070" i="1"/>
  <c r="M1070" i="1"/>
  <c r="L1070" i="1"/>
  <c r="K1070" i="1"/>
  <c r="J1070" i="1"/>
  <c r="AJ1069" i="1"/>
  <c r="AI1069" i="1"/>
  <c r="AH1069" i="1"/>
  <c r="AG1069" i="1"/>
  <c r="AC1069" i="1"/>
  <c r="X1069" i="1"/>
  <c r="Y1069" i="1" s="1"/>
  <c r="U1069" i="1"/>
  <c r="S1069" i="1"/>
  <c r="R1069" i="1"/>
  <c r="Q1069" i="1"/>
  <c r="P1069" i="1"/>
  <c r="O1069" i="1"/>
  <c r="N1069" i="1"/>
  <c r="M1069" i="1"/>
  <c r="L1069" i="1"/>
  <c r="K1069" i="1"/>
  <c r="J1069" i="1"/>
  <c r="AJ1068" i="1"/>
  <c r="AI1068" i="1" s="1"/>
  <c r="Z1068" i="1" s="1"/>
  <c r="AD1068" i="1" s="1"/>
  <c r="AE1068" i="1" s="1"/>
  <c r="AF1068" i="1" s="1"/>
  <c r="AG1068" i="1"/>
  <c r="AH1068" i="1" s="1"/>
  <c r="AC1068" i="1"/>
  <c r="Y1068" i="1"/>
  <c r="X1068" i="1"/>
  <c r="U1068" i="1"/>
  <c r="S1068" i="1"/>
  <c r="R1068" i="1"/>
  <c r="Q1068" i="1"/>
  <c r="P1068" i="1"/>
  <c r="O1068" i="1"/>
  <c r="N1068" i="1"/>
  <c r="M1068" i="1"/>
  <c r="L1068" i="1"/>
  <c r="K1068" i="1"/>
  <c r="J1068" i="1"/>
  <c r="AJ1067" i="1"/>
  <c r="AI1067" i="1"/>
  <c r="AH1067" i="1"/>
  <c r="AG1067" i="1"/>
  <c r="AC1067" i="1"/>
  <c r="X1067" i="1"/>
  <c r="Y1067" i="1" s="1"/>
  <c r="U1067" i="1"/>
  <c r="S1067" i="1"/>
  <c r="R1067" i="1"/>
  <c r="Q1067" i="1"/>
  <c r="P1067" i="1"/>
  <c r="O1067" i="1"/>
  <c r="N1067" i="1"/>
  <c r="M1067" i="1"/>
  <c r="L1067" i="1"/>
  <c r="K1067" i="1"/>
  <c r="J1067" i="1"/>
  <c r="AJ1066" i="1"/>
  <c r="AI1066" i="1" s="1"/>
  <c r="Z1066" i="1" s="1"/>
  <c r="AD1066" i="1" s="1"/>
  <c r="AE1066" i="1" s="1"/>
  <c r="AF1066" i="1" s="1"/>
  <c r="AG1066" i="1"/>
  <c r="AC1066" i="1"/>
  <c r="Y1066" i="1"/>
  <c r="X1066" i="1"/>
  <c r="U1066" i="1"/>
  <c r="S1066" i="1"/>
  <c r="R1066" i="1"/>
  <c r="Q1066" i="1"/>
  <c r="P1066" i="1"/>
  <c r="O1066" i="1"/>
  <c r="N1066" i="1"/>
  <c r="M1066" i="1"/>
  <c r="L1066" i="1"/>
  <c r="K1066" i="1"/>
  <c r="J1066" i="1"/>
  <c r="AJ1065" i="1"/>
  <c r="AI1065" i="1"/>
  <c r="AH1065" i="1"/>
  <c r="AG1065" i="1"/>
  <c r="AC1065" i="1"/>
  <c r="X1065" i="1"/>
  <c r="Y1065" i="1" s="1"/>
  <c r="U1065" i="1"/>
  <c r="S1065" i="1"/>
  <c r="R1065" i="1"/>
  <c r="Q1065" i="1"/>
  <c r="P1065" i="1"/>
  <c r="O1065" i="1"/>
  <c r="N1065" i="1"/>
  <c r="M1065" i="1"/>
  <c r="L1065" i="1"/>
  <c r="K1065" i="1"/>
  <c r="J1065" i="1"/>
  <c r="AJ1064" i="1"/>
  <c r="AI1064" i="1" s="1"/>
  <c r="Z1064" i="1" s="1"/>
  <c r="AD1064" i="1" s="1"/>
  <c r="AE1064" i="1" s="1"/>
  <c r="AF1064" i="1" s="1"/>
  <c r="AG1064" i="1"/>
  <c r="AC1064" i="1"/>
  <c r="Y1064" i="1"/>
  <c r="X1064" i="1"/>
  <c r="U1064" i="1"/>
  <c r="S1064" i="1"/>
  <c r="R1064" i="1"/>
  <c r="Q1064" i="1"/>
  <c r="P1064" i="1"/>
  <c r="O1064" i="1"/>
  <c r="N1064" i="1"/>
  <c r="M1064" i="1"/>
  <c r="L1064" i="1"/>
  <c r="K1064" i="1"/>
  <c r="J1064" i="1"/>
  <c r="AJ1063" i="1"/>
  <c r="AI1063" i="1"/>
  <c r="AH1063" i="1"/>
  <c r="AG1063" i="1"/>
  <c r="AC1063" i="1"/>
  <c r="X1063" i="1"/>
  <c r="Y1063" i="1" s="1"/>
  <c r="U1063" i="1"/>
  <c r="S1063" i="1"/>
  <c r="R1063" i="1"/>
  <c r="Q1063" i="1"/>
  <c r="P1063" i="1"/>
  <c r="O1063" i="1"/>
  <c r="N1063" i="1"/>
  <c r="M1063" i="1"/>
  <c r="L1063" i="1"/>
  <c r="K1063" i="1"/>
  <c r="J1063" i="1"/>
  <c r="AJ1062" i="1"/>
  <c r="AI1062" i="1" s="1"/>
  <c r="Z1062" i="1" s="1"/>
  <c r="AD1062" i="1" s="1"/>
  <c r="AE1062" i="1" s="1"/>
  <c r="AF1062" i="1" s="1"/>
  <c r="AG1062" i="1"/>
  <c r="AH1062" i="1" s="1"/>
  <c r="AC1062" i="1"/>
  <c r="Y1062" i="1"/>
  <c r="X1062" i="1"/>
  <c r="U1062" i="1"/>
  <c r="S1062" i="1"/>
  <c r="R1062" i="1"/>
  <c r="Q1062" i="1"/>
  <c r="P1062" i="1"/>
  <c r="O1062" i="1"/>
  <c r="N1062" i="1"/>
  <c r="M1062" i="1"/>
  <c r="L1062" i="1"/>
  <c r="K1062" i="1"/>
  <c r="J1062" i="1"/>
  <c r="AJ1061" i="1"/>
  <c r="AI1061" i="1"/>
  <c r="AH1061" i="1"/>
  <c r="AG1061" i="1"/>
  <c r="AC1061" i="1"/>
  <c r="X1061" i="1"/>
  <c r="Y1061" i="1" s="1"/>
  <c r="U1061" i="1"/>
  <c r="S1061" i="1"/>
  <c r="R1061" i="1"/>
  <c r="Q1061" i="1"/>
  <c r="P1061" i="1"/>
  <c r="O1061" i="1"/>
  <c r="N1061" i="1"/>
  <c r="M1061" i="1"/>
  <c r="L1061" i="1"/>
  <c r="K1061" i="1"/>
  <c r="J1061" i="1"/>
  <c r="AJ1060" i="1"/>
  <c r="AI1060" i="1" s="1"/>
  <c r="Z1060" i="1" s="1"/>
  <c r="AD1060" i="1" s="1"/>
  <c r="AE1060" i="1" s="1"/>
  <c r="AF1060" i="1" s="1"/>
  <c r="AG1060" i="1"/>
  <c r="AH1060" i="1" s="1"/>
  <c r="AC1060" i="1"/>
  <c r="Y1060" i="1"/>
  <c r="X1060" i="1"/>
  <c r="U1060" i="1"/>
  <c r="S1060" i="1"/>
  <c r="R1060" i="1"/>
  <c r="Q1060" i="1"/>
  <c r="P1060" i="1"/>
  <c r="O1060" i="1"/>
  <c r="N1060" i="1"/>
  <c r="M1060" i="1"/>
  <c r="L1060" i="1"/>
  <c r="K1060" i="1"/>
  <c r="J1060" i="1"/>
  <c r="AJ1059" i="1"/>
  <c r="AI1059" i="1"/>
  <c r="AH1059" i="1"/>
  <c r="AG1059" i="1"/>
  <c r="AC1059" i="1"/>
  <c r="X1059" i="1"/>
  <c r="Y1059" i="1" s="1"/>
  <c r="U1059" i="1"/>
  <c r="S1059" i="1"/>
  <c r="R1059" i="1"/>
  <c r="Q1059" i="1"/>
  <c r="P1059" i="1"/>
  <c r="O1059" i="1"/>
  <c r="N1059" i="1"/>
  <c r="M1059" i="1"/>
  <c r="L1059" i="1"/>
  <c r="K1059" i="1"/>
  <c r="J1059" i="1"/>
  <c r="AJ1058" i="1"/>
  <c r="AI1058" i="1" s="1"/>
  <c r="Z1058" i="1" s="1"/>
  <c r="AD1058" i="1" s="1"/>
  <c r="AE1058" i="1" s="1"/>
  <c r="AF1058" i="1" s="1"/>
  <c r="AG1058" i="1"/>
  <c r="AC1058" i="1"/>
  <c r="Y1058" i="1"/>
  <c r="X1058" i="1"/>
  <c r="U1058" i="1"/>
  <c r="S1058" i="1"/>
  <c r="R1058" i="1"/>
  <c r="Q1058" i="1"/>
  <c r="P1058" i="1"/>
  <c r="O1058" i="1"/>
  <c r="N1058" i="1"/>
  <c r="M1058" i="1"/>
  <c r="L1058" i="1"/>
  <c r="K1058" i="1"/>
  <c r="J1058" i="1"/>
  <c r="AJ1057" i="1"/>
  <c r="AI1057" i="1"/>
  <c r="AH1057" i="1"/>
  <c r="AG1057" i="1"/>
  <c r="AC1057" i="1"/>
  <c r="X1057" i="1"/>
  <c r="Y1057" i="1" s="1"/>
  <c r="U1057" i="1"/>
  <c r="S1057" i="1"/>
  <c r="R1057" i="1"/>
  <c r="Q1057" i="1"/>
  <c r="P1057" i="1"/>
  <c r="O1057" i="1"/>
  <c r="N1057" i="1"/>
  <c r="M1057" i="1"/>
  <c r="L1057" i="1"/>
  <c r="K1057" i="1"/>
  <c r="J1057" i="1"/>
  <c r="AJ1056" i="1"/>
  <c r="AI1056" i="1" s="1"/>
  <c r="Z1056" i="1" s="1"/>
  <c r="AD1056" i="1" s="1"/>
  <c r="AE1056" i="1" s="1"/>
  <c r="AF1056" i="1" s="1"/>
  <c r="AG1056" i="1"/>
  <c r="AC1056" i="1"/>
  <c r="Y1056" i="1"/>
  <c r="X1056" i="1"/>
  <c r="U1056" i="1"/>
  <c r="S1056" i="1"/>
  <c r="R1056" i="1"/>
  <c r="Q1056" i="1"/>
  <c r="P1056" i="1"/>
  <c r="O1056" i="1"/>
  <c r="N1056" i="1"/>
  <c r="M1056" i="1"/>
  <c r="L1056" i="1"/>
  <c r="K1056" i="1"/>
  <c r="J1056" i="1"/>
  <c r="AJ1055" i="1"/>
  <c r="AI1055" i="1"/>
  <c r="AH1055" i="1"/>
  <c r="AG1055" i="1"/>
  <c r="AC1055" i="1"/>
  <c r="X1055" i="1"/>
  <c r="Y1055" i="1" s="1"/>
  <c r="U1055" i="1"/>
  <c r="S1055" i="1"/>
  <c r="R1055" i="1"/>
  <c r="Q1055" i="1"/>
  <c r="P1055" i="1"/>
  <c r="O1055" i="1"/>
  <c r="N1055" i="1"/>
  <c r="M1055" i="1"/>
  <c r="L1055" i="1"/>
  <c r="K1055" i="1"/>
  <c r="J1055" i="1"/>
  <c r="AJ1054" i="1"/>
  <c r="AI1054" i="1" s="1"/>
  <c r="Z1054" i="1" s="1"/>
  <c r="AD1054" i="1" s="1"/>
  <c r="AE1054" i="1" s="1"/>
  <c r="AF1054" i="1" s="1"/>
  <c r="AG1054" i="1"/>
  <c r="AH1054" i="1" s="1"/>
  <c r="AC1054" i="1"/>
  <c r="Y1054" i="1"/>
  <c r="X1054" i="1"/>
  <c r="U1054" i="1"/>
  <c r="S1054" i="1"/>
  <c r="R1054" i="1"/>
  <c r="Q1054" i="1"/>
  <c r="P1054" i="1"/>
  <c r="O1054" i="1"/>
  <c r="N1054" i="1"/>
  <c r="M1054" i="1"/>
  <c r="L1054" i="1"/>
  <c r="K1054" i="1"/>
  <c r="J1054" i="1"/>
  <c r="AJ1053" i="1"/>
  <c r="AI1053" i="1"/>
  <c r="AH1053" i="1"/>
  <c r="AG1053" i="1"/>
  <c r="AC1053" i="1"/>
  <c r="X1053" i="1"/>
  <c r="Y1053" i="1" s="1"/>
  <c r="U1053" i="1"/>
  <c r="S1053" i="1"/>
  <c r="R1053" i="1"/>
  <c r="Q1053" i="1"/>
  <c r="P1053" i="1"/>
  <c r="O1053" i="1"/>
  <c r="N1053" i="1"/>
  <c r="M1053" i="1"/>
  <c r="L1053" i="1"/>
  <c r="K1053" i="1"/>
  <c r="J1053" i="1"/>
  <c r="AJ1052" i="1"/>
  <c r="AI1052" i="1" s="1"/>
  <c r="Z1052" i="1" s="1"/>
  <c r="AD1052" i="1" s="1"/>
  <c r="AE1052" i="1" s="1"/>
  <c r="AF1052" i="1" s="1"/>
  <c r="AG1052" i="1"/>
  <c r="AH1052" i="1" s="1"/>
  <c r="AC1052" i="1"/>
  <c r="Y1052" i="1"/>
  <c r="X1052" i="1"/>
  <c r="U1052" i="1"/>
  <c r="S1052" i="1"/>
  <c r="R1052" i="1"/>
  <c r="Q1052" i="1"/>
  <c r="P1052" i="1"/>
  <c r="O1052" i="1"/>
  <c r="N1052" i="1"/>
  <c r="M1052" i="1"/>
  <c r="L1052" i="1"/>
  <c r="K1052" i="1"/>
  <c r="J1052" i="1"/>
  <c r="AJ1051" i="1"/>
  <c r="AI1051" i="1"/>
  <c r="AH1051" i="1"/>
  <c r="AG1051" i="1"/>
  <c r="AC1051" i="1"/>
  <c r="X1051" i="1"/>
  <c r="Y1051" i="1" s="1"/>
  <c r="U1051" i="1"/>
  <c r="S1051" i="1"/>
  <c r="R1051" i="1"/>
  <c r="Q1051" i="1"/>
  <c r="P1051" i="1"/>
  <c r="O1051" i="1"/>
  <c r="N1051" i="1"/>
  <c r="M1051" i="1"/>
  <c r="L1051" i="1"/>
  <c r="K1051" i="1"/>
  <c r="J1051" i="1"/>
  <c r="AJ1050" i="1"/>
  <c r="AI1050" i="1" s="1"/>
  <c r="Z1050" i="1" s="1"/>
  <c r="AD1050" i="1" s="1"/>
  <c r="AE1050" i="1" s="1"/>
  <c r="AF1050" i="1" s="1"/>
  <c r="AG1050" i="1"/>
  <c r="AC1050" i="1"/>
  <c r="Y1050" i="1"/>
  <c r="X1050" i="1"/>
  <c r="U1050" i="1"/>
  <c r="S1050" i="1"/>
  <c r="R1050" i="1"/>
  <c r="Q1050" i="1"/>
  <c r="P1050" i="1"/>
  <c r="O1050" i="1"/>
  <c r="N1050" i="1"/>
  <c r="M1050" i="1"/>
  <c r="L1050" i="1"/>
  <c r="K1050" i="1"/>
  <c r="J1050" i="1"/>
  <c r="AJ1049" i="1"/>
  <c r="AI1049" i="1"/>
  <c r="AH1049" i="1"/>
  <c r="AG1049" i="1"/>
  <c r="AC1049" i="1"/>
  <c r="X1049" i="1"/>
  <c r="Y1049" i="1" s="1"/>
  <c r="U1049" i="1"/>
  <c r="S1049" i="1"/>
  <c r="R1049" i="1"/>
  <c r="Q1049" i="1"/>
  <c r="P1049" i="1"/>
  <c r="O1049" i="1"/>
  <c r="N1049" i="1"/>
  <c r="M1049" i="1"/>
  <c r="L1049" i="1"/>
  <c r="K1049" i="1"/>
  <c r="J1049" i="1"/>
  <c r="AJ1048" i="1"/>
  <c r="AI1048" i="1" s="1"/>
  <c r="Z1048" i="1" s="1"/>
  <c r="AD1048" i="1" s="1"/>
  <c r="AE1048" i="1" s="1"/>
  <c r="AF1048" i="1" s="1"/>
  <c r="AG1048" i="1"/>
  <c r="AC1048" i="1"/>
  <c r="Y1048" i="1"/>
  <c r="X1048" i="1"/>
  <c r="U1048" i="1"/>
  <c r="S1048" i="1"/>
  <c r="R1048" i="1"/>
  <c r="Q1048" i="1"/>
  <c r="P1048" i="1"/>
  <c r="O1048" i="1"/>
  <c r="N1048" i="1"/>
  <c r="M1048" i="1"/>
  <c r="L1048" i="1"/>
  <c r="K1048" i="1"/>
  <c r="J1048" i="1"/>
  <c r="AJ1047" i="1"/>
  <c r="AI1047" i="1"/>
  <c r="AH1047" i="1"/>
  <c r="AG1047" i="1"/>
  <c r="AC1047" i="1"/>
  <c r="X1047" i="1"/>
  <c r="Y1047" i="1" s="1"/>
  <c r="U1047" i="1"/>
  <c r="S1047" i="1"/>
  <c r="R1047" i="1"/>
  <c r="Q1047" i="1"/>
  <c r="P1047" i="1"/>
  <c r="O1047" i="1"/>
  <c r="N1047" i="1"/>
  <c r="M1047" i="1"/>
  <c r="L1047" i="1"/>
  <c r="K1047" i="1"/>
  <c r="J1047" i="1"/>
  <c r="AJ1046" i="1"/>
  <c r="AI1046" i="1" s="1"/>
  <c r="Z1046" i="1" s="1"/>
  <c r="AD1046" i="1" s="1"/>
  <c r="AE1046" i="1" s="1"/>
  <c r="AF1046" i="1" s="1"/>
  <c r="AG1046" i="1"/>
  <c r="AH1046" i="1" s="1"/>
  <c r="AC1046" i="1"/>
  <c r="Y1046" i="1"/>
  <c r="X1046" i="1"/>
  <c r="U1046" i="1"/>
  <c r="S1046" i="1"/>
  <c r="R1046" i="1"/>
  <c r="Q1046" i="1"/>
  <c r="P1046" i="1"/>
  <c r="O1046" i="1"/>
  <c r="N1046" i="1"/>
  <c r="M1046" i="1"/>
  <c r="L1046" i="1"/>
  <c r="K1046" i="1"/>
  <c r="J1046" i="1"/>
  <c r="AJ1045" i="1"/>
  <c r="AI1045" i="1"/>
  <c r="AH1045" i="1"/>
  <c r="AG1045" i="1"/>
  <c r="AC1045" i="1"/>
  <c r="X1045" i="1"/>
  <c r="Y1045" i="1" s="1"/>
  <c r="U1045" i="1"/>
  <c r="S1045" i="1"/>
  <c r="R1045" i="1"/>
  <c r="Q1045" i="1"/>
  <c r="P1045" i="1"/>
  <c r="O1045" i="1"/>
  <c r="N1045" i="1"/>
  <c r="M1045" i="1"/>
  <c r="L1045" i="1"/>
  <c r="K1045" i="1"/>
  <c r="J1045" i="1"/>
  <c r="AJ1044" i="1"/>
  <c r="AI1044" i="1" s="1"/>
  <c r="Z1044" i="1" s="1"/>
  <c r="AD1044" i="1" s="1"/>
  <c r="AE1044" i="1" s="1"/>
  <c r="AF1044" i="1" s="1"/>
  <c r="AG1044" i="1"/>
  <c r="AH1044" i="1" s="1"/>
  <c r="AC1044" i="1"/>
  <c r="Y1044" i="1"/>
  <c r="X1044" i="1"/>
  <c r="U1044" i="1"/>
  <c r="S1044" i="1"/>
  <c r="R1044" i="1"/>
  <c r="Q1044" i="1"/>
  <c r="P1044" i="1"/>
  <c r="O1044" i="1"/>
  <c r="N1044" i="1"/>
  <c r="M1044" i="1"/>
  <c r="L1044" i="1"/>
  <c r="K1044" i="1"/>
  <c r="J1044" i="1"/>
  <c r="AJ1043" i="1"/>
  <c r="AI1043" i="1"/>
  <c r="AH1043" i="1"/>
  <c r="AG1043" i="1"/>
  <c r="AC1043" i="1"/>
  <c r="X1043" i="1"/>
  <c r="Y1043" i="1" s="1"/>
  <c r="U1043" i="1"/>
  <c r="S1043" i="1"/>
  <c r="R1043" i="1"/>
  <c r="Q1043" i="1"/>
  <c r="P1043" i="1"/>
  <c r="O1043" i="1"/>
  <c r="N1043" i="1"/>
  <c r="M1043" i="1"/>
  <c r="L1043" i="1"/>
  <c r="K1043" i="1"/>
  <c r="J1043" i="1"/>
  <c r="AJ1042" i="1"/>
  <c r="AI1042" i="1" s="1"/>
  <c r="Z1042" i="1" s="1"/>
  <c r="AD1042" i="1" s="1"/>
  <c r="AE1042" i="1" s="1"/>
  <c r="AF1042" i="1" s="1"/>
  <c r="AG1042" i="1"/>
  <c r="AC1042" i="1"/>
  <c r="Y1042" i="1"/>
  <c r="X1042" i="1"/>
  <c r="U1042" i="1"/>
  <c r="S1042" i="1"/>
  <c r="R1042" i="1"/>
  <c r="Q1042" i="1"/>
  <c r="P1042" i="1"/>
  <c r="O1042" i="1"/>
  <c r="N1042" i="1"/>
  <c r="M1042" i="1"/>
  <c r="L1042" i="1"/>
  <c r="K1042" i="1"/>
  <c r="J1042" i="1"/>
  <c r="AJ1041" i="1"/>
  <c r="AI1041" i="1"/>
  <c r="AH1041" i="1"/>
  <c r="AG1041" i="1"/>
  <c r="AC1041" i="1"/>
  <c r="X1041" i="1"/>
  <c r="Y1041" i="1" s="1"/>
  <c r="U1041" i="1"/>
  <c r="S1041" i="1"/>
  <c r="R1041" i="1"/>
  <c r="Q1041" i="1"/>
  <c r="P1041" i="1"/>
  <c r="O1041" i="1"/>
  <c r="N1041" i="1"/>
  <c r="M1041" i="1"/>
  <c r="L1041" i="1"/>
  <c r="K1041" i="1"/>
  <c r="J1041" i="1"/>
  <c r="AJ1040" i="1"/>
  <c r="AI1040" i="1" s="1"/>
  <c r="Z1040" i="1" s="1"/>
  <c r="AD1040" i="1" s="1"/>
  <c r="AE1040" i="1" s="1"/>
  <c r="AF1040" i="1" s="1"/>
  <c r="AG1040" i="1"/>
  <c r="AH1040" i="1" s="1"/>
  <c r="AC1040" i="1"/>
  <c r="Y1040" i="1"/>
  <c r="X1040" i="1"/>
  <c r="U1040" i="1"/>
  <c r="S1040" i="1"/>
  <c r="R1040" i="1"/>
  <c r="Q1040" i="1"/>
  <c r="P1040" i="1"/>
  <c r="O1040" i="1"/>
  <c r="N1040" i="1"/>
  <c r="M1040" i="1"/>
  <c r="L1040" i="1"/>
  <c r="K1040" i="1"/>
  <c r="J1040" i="1"/>
  <c r="AJ1039" i="1"/>
  <c r="AI1039" i="1"/>
  <c r="AH1039" i="1"/>
  <c r="AG1039" i="1"/>
  <c r="AC1039" i="1"/>
  <c r="X1039" i="1"/>
  <c r="Y1039" i="1" s="1"/>
  <c r="U1039" i="1"/>
  <c r="S1039" i="1"/>
  <c r="R1039" i="1"/>
  <c r="Q1039" i="1"/>
  <c r="P1039" i="1"/>
  <c r="O1039" i="1"/>
  <c r="N1039" i="1"/>
  <c r="M1039" i="1"/>
  <c r="L1039" i="1"/>
  <c r="K1039" i="1"/>
  <c r="J1039" i="1"/>
  <c r="AJ1038" i="1"/>
  <c r="AI1038" i="1" s="1"/>
  <c r="Z1038" i="1" s="1"/>
  <c r="AD1038" i="1" s="1"/>
  <c r="AE1038" i="1" s="1"/>
  <c r="AF1038" i="1" s="1"/>
  <c r="AG1038" i="1"/>
  <c r="AH1038" i="1" s="1"/>
  <c r="AC1038" i="1"/>
  <c r="Y1038" i="1"/>
  <c r="X1038" i="1"/>
  <c r="U1038" i="1"/>
  <c r="S1038" i="1"/>
  <c r="R1038" i="1"/>
  <c r="Q1038" i="1"/>
  <c r="P1038" i="1"/>
  <c r="O1038" i="1"/>
  <c r="N1038" i="1"/>
  <c r="M1038" i="1"/>
  <c r="L1038" i="1"/>
  <c r="K1038" i="1"/>
  <c r="J1038" i="1"/>
  <c r="AJ1037" i="1"/>
  <c r="AI1037" i="1"/>
  <c r="AH1037" i="1"/>
  <c r="AG1037" i="1"/>
  <c r="AC1037" i="1"/>
  <c r="X1037" i="1"/>
  <c r="Y1037" i="1" s="1"/>
  <c r="U1037" i="1"/>
  <c r="S1037" i="1"/>
  <c r="R1037" i="1"/>
  <c r="Q1037" i="1"/>
  <c r="P1037" i="1"/>
  <c r="O1037" i="1"/>
  <c r="N1037" i="1"/>
  <c r="M1037" i="1"/>
  <c r="L1037" i="1"/>
  <c r="K1037" i="1"/>
  <c r="J1037" i="1"/>
  <c r="AJ1036" i="1"/>
  <c r="AI1036" i="1" s="1"/>
  <c r="Z1036" i="1" s="1"/>
  <c r="AD1036" i="1" s="1"/>
  <c r="AE1036" i="1" s="1"/>
  <c r="AF1036" i="1" s="1"/>
  <c r="AG1036" i="1"/>
  <c r="AH1036" i="1" s="1"/>
  <c r="AC1036" i="1"/>
  <c r="Y1036" i="1"/>
  <c r="X1036" i="1"/>
  <c r="U1036" i="1"/>
  <c r="S1036" i="1"/>
  <c r="R1036" i="1"/>
  <c r="Q1036" i="1"/>
  <c r="P1036" i="1"/>
  <c r="O1036" i="1"/>
  <c r="N1036" i="1"/>
  <c r="M1036" i="1"/>
  <c r="L1036" i="1"/>
  <c r="K1036" i="1"/>
  <c r="J1036" i="1"/>
  <c r="AJ1035" i="1"/>
  <c r="AI1035" i="1"/>
  <c r="AH1035" i="1"/>
  <c r="AG1035" i="1"/>
  <c r="AC1035" i="1"/>
  <c r="X1035" i="1"/>
  <c r="Y1035" i="1" s="1"/>
  <c r="U1035" i="1"/>
  <c r="S1035" i="1"/>
  <c r="R1035" i="1"/>
  <c r="Q1035" i="1"/>
  <c r="P1035" i="1"/>
  <c r="O1035" i="1"/>
  <c r="N1035" i="1"/>
  <c r="M1035" i="1"/>
  <c r="L1035" i="1"/>
  <c r="K1035" i="1"/>
  <c r="J1035" i="1"/>
  <c r="AJ1034" i="1"/>
  <c r="AI1034" i="1" s="1"/>
  <c r="Z1034" i="1" s="1"/>
  <c r="AD1034" i="1" s="1"/>
  <c r="AE1034" i="1" s="1"/>
  <c r="AF1034" i="1" s="1"/>
  <c r="AG1034" i="1"/>
  <c r="AC1034" i="1"/>
  <c r="Y1034" i="1"/>
  <c r="X1034" i="1"/>
  <c r="U1034" i="1"/>
  <c r="S1034" i="1"/>
  <c r="R1034" i="1"/>
  <c r="Q1034" i="1"/>
  <c r="P1034" i="1"/>
  <c r="O1034" i="1"/>
  <c r="N1034" i="1"/>
  <c r="M1034" i="1"/>
  <c r="L1034" i="1"/>
  <c r="K1034" i="1"/>
  <c r="J1034" i="1"/>
  <c r="AJ1033" i="1"/>
  <c r="AI1033" i="1"/>
  <c r="AH1033" i="1"/>
  <c r="AG1033" i="1"/>
  <c r="AC1033" i="1"/>
  <c r="X1033" i="1"/>
  <c r="Y1033" i="1" s="1"/>
  <c r="U1033" i="1"/>
  <c r="S1033" i="1"/>
  <c r="R1033" i="1"/>
  <c r="Q1033" i="1"/>
  <c r="P1033" i="1"/>
  <c r="O1033" i="1"/>
  <c r="N1033" i="1"/>
  <c r="M1033" i="1"/>
  <c r="L1033" i="1"/>
  <c r="K1033" i="1"/>
  <c r="J1033" i="1"/>
  <c r="AJ1032" i="1"/>
  <c r="AI1032" i="1" s="1"/>
  <c r="Z1032" i="1" s="1"/>
  <c r="AD1032" i="1" s="1"/>
  <c r="AE1032" i="1" s="1"/>
  <c r="AF1032" i="1" s="1"/>
  <c r="AG1032" i="1"/>
  <c r="AH1032" i="1" s="1"/>
  <c r="AC1032" i="1"/>
  <c r="Y1032" i="1"/>
  <c r="X1032" i="1"/>
  <c r="U1032" i="1"/>
  <c r="S1032" i="1"/>
  <c r="R1032" i="1"/>
  <c r="Q1032" i="1"/>
  <c r="P1032" i="1"/>
  <c r="O1032" i="1"/>
  <c r="N1032" i="1"/>
  <c r="M1032" i="1"/>
  <c r="L1032" i="1"/>
  <c r="K1032" i="1"/>
  <c r="J1032" i="1"/>
  <c r="AJ1031" i="1"/>
  <c r="AI1031" i="1"/>
  <c r="AH1031" i="1"/>
  <c r="AG1031" i="1"/>
  <c r="AC1031" i="1"/>
  <c r="X1031" i="1"/>
  <c r="Y1031" i="1" s="1"/>
  <c r="U1031" i="1"/>
  <c r="S1031" i="1"/>
  <c r="R1031" i="1"/>
  <c r="Q1031" i="1"/>
  <c r="P1031" i="1"/>
  <c r="O1031" i="1"/>
  <c r="N1031" i="1"/>
  <c r="M1031" i="1"/>
  <c r="L1031" i="1"/>
  <c r="K1031" i="1"/>
  <c r="J1031" i="1"/>
  <c r="AJ1030" i="1"/>
  <c r="AI1030" i="1" s="1"/>
  <c r="Z1030" i="1" s="1"/>
  <c r="AD1030" i="1" s="1"/>
  <c r="AE1030" i="1" s="1"/>
  <c r="AF1030" i="1" s="1"/>
  <c r="AG1030" i="1"/>
  <c r="AH1030" i="1" s="1"/>
  <c r="AC1030" i="1"/>
  <c r="Y1030" i="1"/>
  <c r="X1030" i="1"/>
  <c r="U1030" i="1"/>
  <c r="S1030" i="1"/>
  <c r="R1030" i="1"/>
  <c r="Q1030" i="1"/>
  <c r="P1030" i="1"/>
  <c r="O1030" i="1"/>
  <c r="N1030" i="1"/>
  <c r="M1030" i="1"/>
  <c r="L1030" i="1"/>
  <c r="K1030" i="1"/>
  <c r="J1030" i="1"/>
  <c r="AJ1029" i="1"/>
  <c r="AI1029" i="1"/>
  <c r="AH1029" i="1"/>
  <c r="AG1029" i="1"/>
  <c r="AC1029" i="1"/>
  <c r="X1029" i="1"/>
  <c r="Y1029" i="1" s="1"/>
  <c r="U1029" i="1"/>
  <c r="S1029" i="1"/>
  <c r="R1029" i="1"/>
  <c r="Q1029" i="1"/>
  <c r="P1029" i="1"/>
  <c r="O1029" i="1"/>
  <c r="N1029" i="1"/>
  <c r="M1029" i="1"/>
  <c r="L1029" i="1"/>
  <c r="K1029" i="1"/>
  <c r="J1029" i="1"/>
  <c r="AJ1028" i="1"/>
  <c r="AI1028" i="1" s="1"/>
  <c r="Z1028" i="1" s="1"/>
  <c r="AD1028" i="1" s="1"/>
  <c r="AE1028" i="1" s="1"/>
  <c r="AF1028" i="1" s="1"/>
  <c r="AG1028" i="1"/>
  <c r="AH1028" i="1" s="1"/>
  <c r="AC1028" i="1"/>
  <c r="Y1028" i="1"/>
  <c r="X1028" i="1"/>
  <c r="U1028" i="1"/>
  <c r="S1028" i="1"/>
  <c r="R1028" i="1"/>
  <c r="Q1028" i="1"/>
  <c r="P1028" i="1"/>
  <c r="O1028" i="1"/>
  <c r="N1028" i="1"/>
  <c r="M1028" i="1"/>
  <c r="L1028" i="1"/>
  <c r="K1028" i="1"/>
  <c r="J1028" i="1"/>
  <c r="AJ1027" i="1"/>
  <c r="AI1027" i="1"/>
  <c r="AH1027" i="1"/>
  <c r="AG1027" i="1"/>
  <c r="AC1027" i="1"/>
  <c r="X1027" i="1"/>
  <c r="Y1027" i="1" s="1"/>
  <c r="U1027" i="1"/>
  <c r="S1027" i="1"/>
  <c r="R1027" i="1"/>
  <c r="Q1027" i="1"/>
  <c r="P1027" i="1"/>
  <c r="O1027" i="1"/>
  <c r="N1027" i="1"/>
  <c r="M1027" i="1"/>
  <c r="L1027" i="1"/>
  <c r="K1027" i="1"/>
  <c r="J1027" i="1"/>
  <c r="AJ1026" i="1"/>
  <c r="AI1026" i="1" s="1"/>
  <c r="Z1026" i="1" s="1"/>
  <c r="AD1026" i="1" s="1"/>
  <c r="AE1026" i="1" s="1"/>
  <c r="AF1026" i="1" s="1"/>
  <c r="AG1026" i="1"/>
  <c r="AC1026" i="1"/>
  <c r="Y1026" i="1"/>
  <c r="X1026" i="1"/>
  <c r="U1026" i="1"/>
  <c r="S1026" i="1"/>
  <c r="R1026" i="1"/>
  <c r="Q1026" i="1"/>
  <c r="P1026" i="1"/>
  <c r="O1026" i="1"/>
  <c r="N1026" i="1"/>
  <c r="M1026" i="1"/>
  <c r="L1026" i="1"/>
  <c r="K1026" i="1"/>
  <c r="J1026" i="1"/>
  <c r="AJ1025" i="1"/>
  <c r="AI1025" i="1"/>
  <c r="AH1025" i="1"/>
  <c r="AG1025" i="1"/>
  <c r="AC1025" i="1"/>
  <c r="X1025" i="1"/>
  <c r="Y1025" i="1" s="1"/>
  <c r="U1025" i="1"/>
  <c r="S1025" i="1"/>
  <c r="R1025" i="1"/>
  <c r="Q1025" i="1"/>
  <c r="P1025" i="1"/>
  <c r="O1025" i="1"/>
  <c r="N1025" i="1"/>
  <c r="M1025" i="1"/>
  <c r="L1025" i="1"/>
  <c r="K1025" i="1"/>
  <c r="J1025" i="1"/>
  <c r="AJ1024" i="1"/>
  <c r="AI1024" i="1" s="1"/>
  <c r="Z1024" i="1" s="1"/>
  <c r="AD1024" i="1" s="1"/>
  <c r="AE1024" i="1" s="1"/>
  <c r="AF1024" i="1" s="1"/>
  <c r="AG1024" i="1"/>
  <c r="AH1024" i="1" s="1"/>
  <c r="AC1024" i="1"/>
  <c r="Y1024" i="1"/>
  <c r="X1024" i="1"/>
  <c r="U1024" i="1"/>
  <c r="S1024" i="1"/>
  <c r="R1024" i="1"/>
  <c r="Q1024" i="1"/>
  <c r="P1024" i="1"/>
  <c r="O1024" i="1"/>
  <c r="N1024" i="1"/>
  <c r="M1024" i="1"/>
  <c r="L1024" i="1"/>
  <c r="K1024" i="1"/>
  <c r="J1024" i="1"/>
  <c r="AJ1023" i="1"/>
  <c r="AI1023" i="1"/>
  <c r="AH1023" i="1"/>
  <c r="AG1023" i="1"/>
  <c r="AC1023" i="1"/>
  <c r="X1023" i="1"/>
  <c r="Y1023" i="1" s="1"/>
  <c r="U1023" i="1"/>
  <c r="S1023" i="1"/>
  <c r="R1023" i="1"/>
  <c r="Q1023" i="1"/>
  <c r="P1023" i="1"/>
  <c r="O1023" i="1"/>
  <c r="N1023" i="1"/>
  <c r="M1023" i="1"/>
  <c r="L1023" i="1"/>
  <c r="K1023" i="1"/>
  <c r="J1023" i="1"/>
  <c r="AJ1022" i="1"/>
  <c r="AI1022" i="1" s="1"/>
  <c r="Z1022" i="1" s="1"/>
  <c r="AD1022" i="1" s="1"/>
  <c r="AE1022" i="1" s="1"/>
  <c r="AF1022" i="1" s="1"/>
  <c r="AG1022" i="1"/>
  <c r="AH1022" i="1" s="1"/>
  <c r="AC1022" i="1"/>
  <c r="Y1022" i="1"/>
  <c r="X1022" i="1"/>
  <c r="U1022" i="1"/>
  <c r="S1022" i="1"/>
  <c r="R1022" i="1"/>
  <c r="Q1022" i="1"/>
  <c r="P1022" i="1"/>
  <c r="O1022" i="1"/>
  <c r="N1022" i="1"/>
  <c r="M1022" i="1"/>
  <c r="L1022" i="1"/>
  <c r="K1022" i="1"/>
  <c r="J1022" i="1"/>
  <c r="AJ1021" i="1"/>
  <c r="AI1021" i="1"/>
  <c r="AH1021" i="1"/>
  <c r="AG1021" i="1"/>
  <c r="AC1021" i="1"/>
  <c r="X1021" i="1"/>
  <c r="Y1021" i="1" s="1"/>
  <c r="U1021" i="1"/>
  <c r="S1021" i="1"/>
  <c r="R1021" i="1"/>
  <c r="Q1021" i="1"/>
  <c r="P1021" i="1"/>
  <c r="O1021" i="1"/>
  <c r="N1021" i="1"/>
  <c r="M1021" i="1"/>
  <c r="L1021" i="1"/>
  <c r="K1021" i="1"/>
  <c r="J1021" i="1"/>
  <c r="AJ1020" i="1"/>
  <c r="AI1020" i="1" s="1"/>
  <c r="Z1020" i="1" s="1"/>
  <c r="AD1020" i="1" s="1"/>
  <c r="AE1020" i="1" s="1"/>
  <c r="AF1020" i="1" s="1"/>
  <c r="AG1020" i="1"/>
  <c r="AH1020" i="1" s="1"/>
  <c r="AC1020" i="1"/>
  <c r="Y1020" i="1"/>
  <c r="X1020" i="1"/>
  <c r="U1020" i="1"/>
  <c r="S1020" i="1"/>
  <c r="R1020" i="1"/>
  <c r="Q1020" i="1"/>
  <c r="P1020" i="1"/>
  <c r="O1020" i="1"/>
  <c r="N1020" i="1"/>
  <c r="M1020" i="1"/>
  <c r="L1020" i="1"/>
  <c r="K1020" i="1"/>
  <c r="J1020" i="1"/>
  <c r="AJ1019" i="1"/>
  <c r="AI1019" i="1"/>
  <c r="AH1019" i="1"/>
  <c r="AG1019" i="1"/>
  <c r="AC1019" i="1"/>
  <c r="X1019" i="1"/>
  <c r="Y1019" i="1" s="1"/>
  <c r="U1019" i="1"/>
  <c r="S1019" i="1"/>
  <c r="R1019" i="1"/>
  <c r="Q1019" i="1"/>
  <c r="P1019" i="1"/>
  <c r="O1019" i="1"/>
  <c r="N1019" i="1"/>
  <c r="M1019" i="1"/>
  <c r="L1019" i="1"/>
  <c r="K1019" i="1"/>
  <c r="J1019" i="1"/>
  <c r="AJ1018" i="1"/>
  <c r="AI1018" i="1" s="1"/>
  <c r="Z1018" i="1" s="1"/>
  <c r="AD1018" i="1" s="1"/>
  <c r="AE1018" i="1" s="1"/>
  <c r="AF1018" i="1" s="1"/>
  <c r="AG1018" i="1"/>
  <c r="AC1018" i="1"/>
  <c r="Y1018" i="1"/>
  <c r="X1018" i="1"/>
  <c r="U1018" i="1"/>
  <c r="S1018" i="1"/>
  <c r="R1018" i="1"/>
  <c r="Q1018" i="1"/>
  <c r="P1018" i="1"/>
  <c r="O1018" i="1"/>
  <c r="N1018" i="1"/>
  <c r="M1018" i="1"/>
  <c r="L1018" i="1"/>
  <c r="K1018" i="1"/>
  <c r="J1018" i="1"/>
  <c r="AJ1017" i="1"/>
  <c r="AI1017" i="1"/>
  <c r="AH1017" i="1"/>
  <c r="AG1017" i="1"/>
  <c r="AC1017" i="1"/>
  <c r="X1017" i="1"/>
  <c r="Y1017" i="1" s="1"/>
  <c r="U1017" i="1"/>
  <c r="S1017" i="1"/>
  <c r="R1017" i="1"/>
  <c r="Q1017" i="1"/>
  <c r="P1017" i="1"/>
  <c r="O1017" i="1"/>
  <c r="N1017" i="1"/>
  <c r="M1017" i="1"/>
  <c r="L1017" i="1"/>
  <c r="K1017" i="1"/>
  <c r="J1017" i="1"/>
  <c r="AJ1016" i="1"/>
  <c r="AI1016" i="1" s="1"/>
  <c r="Z1016" i="1" s="1"/>
  <c r="AD1016" i="1" s="1"/>
  <c r="AE1016" i="1" s="1"/>
  <c r="AF1016" i="1" s="1"/>
  <c r="AG1016" i="1"/>
  <c r="AH1016" i="1" s="1"/>
  <c r="AC1016" i="1"/>
  <c r="Y1016" i="1"/>
  <c r="X1016" i="1"/>
  <c r="U1016" i="1"/>
  <c r="S1016" i="1"/>
  <c r="R1016" i="1"/>
  <c r="Q1016" i="1"/>
  <c r="P1016" i="1"/>
  <c r="O1016" i="1"/>
  <c r="N1016" i="1"/>
  <c r="M1016" i="1"/>
  <c r="L1016" i="1"/>
  <c r="K1016" i="1"/>
  <c r="J1016" i="1"/>
  <c r="AJ1015" i="1"/>
  <c r="AI1015" i="1"/>
  <c r="AH1015" i="1"/>
  <c r="AG1015" i="1"/>
  <c r="AC1015" i="1"/>
  <c r="X1015" i="1"/>
  <c r="Y1015" i="1" s="1"/>
  <c r="U1015" i="1"/>
  <c r="S1015" i="1"/>
  <c r="R1015" i="1"/>
  <c r="Q1015" i="1"/>
  <c r="P1015" i="1"/>
  <c r="O1015" i="1"/>
  <c r="N1015" i="1"/>
  <c r="M1015" i="1"/>
  <c r="L1015" i="1"/>
  <c r="K1015" i="1"/>
  <c r="J1015" i="1"/>
  <c r="AJ1014" i="1"/>
  <c r="AI1014" i="1" s="1"/>
  <c r="Z1014" i="1" s="1"/>
  <c r="AD1014" i="1" s="1"/>
  <c r="AE1014" i="1" s="1"/>
  <c r="AF1014" i="1" s="1"/>
  <c r="AG1014" i="1"/>
  <c r="AH1014" i="1" s="1"/>
  <c r="AC1014" i="1"/>
  <c r="Y1014" i="1"/>
  <c r="X1014" i="1"/>
  <c r="W1014" i="1"/>
  <c r="U1014" i="1"/>
  <c r="S1014" i="1"/>
  <c r="R1014" i="1"/>
  <c r="Q1014" i="1"/>
  <c r="P1014" i="1"/>
  <c r="O1014" i="1"/>
  <c r="N1014" i="1"/>
  <c r="M1014" i="1"/>
  <c r="L1014" i="1"/>
  <c r="K1014" i="1"/>
  <c r="J1014" i="1"/>
  <c r="AJ1013" i="1"/>
  <c r="AI1013" i="1"/>
  <c r="Z1013" i="1" s="1"/>
  <c r="AD1013" i="1" s="1"/>
  <c r="AE1013" i="1" s="1"/>
  <c r="AF1013" i="1" s="1"/>
  <c r="AG1013" i="1"/>
  <c r="AC1013" i="1"/>
  <c r="Y1013" i="1"/>
  <c r="X1013" i="1"/>
  <c r="W1013" i="1"/>
  <c r="U1013" i="1"/>
  <c r="S1013" i="1"/>
  <c r="R1013" i="1"/>
  <c r="Q1013" i="1"/>
  <c r="P1013" i="1"/>
  <c r="O1013" i="1"/>
  <c r="N1013" i="1"/>
  <c r="M1013" i="1"/>
  <c r="L1013" i="1"/>
  <c r="K1013" i="1"/>
  <c r="J1013" i="1"/>
  <c r="AJ1012" i="1"/>
  <c r="AI1012" i="1"/>
  <c r="AH1012" i="1"/>
  <c r="AG1012" i="1"/>
  <c r="AC1012" i="1"/>
  <c r="X1012" i="1"/>
  <c r="Y1012" i="1" s="1"/>
  <c r="W1012" i="1"/>
  <c r="U1012" i="1"/>
  <c r="S1012" i="1"/>
  <c r="R1012" i="1"/>
  <c r="Q1012" i="1"/>
  <c r="P1012" i="1"/>
  <c r="O1012" i="1"/>
  <c r="N1012" i="1"/>
  <c r="M1012" i="1"/>
  <c r="L1012" i="1"/>
  <c r="K1012" i="1"/>
  <c r="J1012" i="1"/>
  <c r="AJ1011" i="1"/>
  <c r="AI1011" i="1" s="1"/>
  <c r="Z1011" i="1" s="1"/>
  <c r="AD1011" i="1" s="1"/>
  <c r="AG1011" i="1"/>
  <c r="AH1011" i="1" s="1"/>
  <c r="AC1011" i="1"/>
  <c r="X1011" i="1"/>
  <c r="Y1011" i="1" s="1"/>
  <c r="U1011" i="1"/>
  <c r="S1011" i="1"/>
  <c r="R1011" i="1"/>
  <c r="Q1011" i="1"/>
  <c r="P1011" i="1"/>
  <c r="O1011" i="1"/>
  <c r="N1011" i="1"/>
  <c r="M1011" i="1"/>
  <c r="L1011" i="1"/>
  <c r="K1011" i="1"/>
  <c r="J1011" i="1"/>
  <c r="AJ1010" i="1"/>
  <c r="AI1010" i="1"/>
  <c r="Z1010" i="1" s="1"/>
  <c r="AD1010" i="1" s="1"/>
  <c r="AE1010" i="1" s="1"/>
  <c r="AF1010" i="1" s="1"/>
  <c r="AG1010" i="1"/>
  <c r="AC1010" i="1"/>
  <c r="Y1010" i="1"/>
  <c r="X1010" i="1"/>
  <c r="U1010" i="1"/>
  <c r="S1010" i="1"/>
  <c r="R1010" i="1"/>
  <c r="Q1010" i="1"/>
  <c r="P1010" i="1"/>
  <c r="O1010" i="1"/>
  <c r="N1010" i="1"/>
  <c r="M1010" i="1"/>
  <c r="L1010" i="1"/>
  <c r="K1010" i="1"/>
  <c r="J1010" i="1"/>
  <c r="AJ1009" i="1"/>
  <c r="AI1009" i="1" s="1"/>
  <c r="Z1009" i="1" s="1"/>
  <c r="AD1009" i="1" s="1"/>
  <c r="AG1009" i="1"/>
  <c r="AH1009" i="1" s="1"/>
  <c r="AC1009" i="1"/>
  <c r="X1009" i="1"/>
  <c r="Y1009" i="1" s="1"/>
  <c r="U1009" i="1"/>
  <c r="S1009" i="1"/>
  <c r="R1009" i="1"/>
  <c r="Q1009" i="1"/>
  <c r="P1009" i="1"/>
  <c r="O1009" i="1"/>
  <c r="N1009" i="1"/>
  <c r="M1009" i="1"/>
  <c r="L1009" i="1"/>
  <c r="K1009" i="1"/>
  <c r="J1009" i="1"/>
  <c r="AJ1008" i="1"/>
  <c r="AI1008" i="1"/>
  <c r="Z1008" i="1" s="1"/>
  <c r="AD1008" i="1" s="1"/>
  <c r="AE1008" i="1" s="1"/>
  <c r="AF1008" i="1" s="1"/>
  <c r="AG1008" i="1"/>
  <c r="AC1008" i="1"/>
  <c r="Y1008" i="1"/>
  <c r="X1008" i="1"/>
  <c r="U1008" i="1"/>
  <c r="S1008" i="1"/>
  <c r="R1008" i="1"/>
  <c r="Q1008" i="1"/>
  <c r="P1008" i="1"/>
  <c r="O1008" i="1"/>
  <c r="N1008" i="1"/>
  <c r="M1008" i="1"/>
  <c r="L1008" i="1"/>
  <c r="K1008" i="1"/>
  <c r="J1008" i="1"/>
  <c r="AJ1007" i="1"/>
  <c r="AI1007" i="1" s="1"/>
  <c r="Z1007" i="1" s="1"/>
  <c r="AD1007" i="1" s="1"/>
  <c r="AG1007" i="1"/>
  <c r="AH1007" i="1" s="1"/>
  <c r="AC1007" i="1"/>
  <c r="X1007" i="1"/>
  <c r="Y1007" i="1" s="1"/>
  <c r="W1007" i="1"/>
  <c r="U1007" i="1"/>
  <c r="S1007" i="1"/>
  <c r="R1007" i="1"/>
  <c r="Q1007" i="1"/>
  <c r="P1007" i="1"/>
  <c r="O1007" i="1"/>
  <c r="N1007" i="1"/>
  <c r="M1007" i="1"/>
  <c r="L1007" i="1"/>
  <c r="K1007" i="1"/>
  <c r="J1007" i="1"/>
  <c r="AJ1006" i="1"/>
  <c r="AI1006" i="1" s="1"/>
  <c r="Z1006" i="1" s="1"/>
  <c r="AD1006" i="1" s="1"/>
  <c r="AE1006" i="1" s="1"/>
  <c r="AF1006" i="1" s="1"/>
  <c r="AG1006" i="1"/>
  <c r="AH1006" i="1" s="1"/>
  <c r="AC1006" i="1"/>
  <c r="Y1006" i="1"/>
  <c r="X1006" i="1"/>
  <c r="W1006" i="1"/>
  <c r="U1006" i="1"/>
  <c r="S1006" i="1"/>
  <c r="R1006" i="1"/>
  <c r="Q1006" i="1"/>
  <c r="P1006" i="1"/>
  <c r="O1006" i="1"/>
  <c r="N1006" i="1"/>
  <c r="M1006" i="1"/>
  <c r="L1006" i="1"/>
  <c r="K1006" i="1"/>
  <c r="J1006" i="1"/>
  <c r="AJ1005" i="1"/>
  <c r="AI1005" i="1"/>
  <c r="Z1005" i="1" s="1"/>
  <c r="AD1005" i="1" s="1"/>
  <c r="AE1005" i="1" s="1"/>
  <c r="AF1005" i="1" s="1"/>
  <c r="AG1005" i="1"/>
  <c r="AC1005" i="1"/>
  <c r="Y1005" i="1"/>
  <c r="X1005" i="1"/>
  <c r="W1005" i="1"/>
  <c r="U1005" i="1"/>
  <c r="S1005" i="1"/>
  <c r="R1005" i="1"/>
  <c r="Q1005" i="1"/>
  <c r="P1005" i="1"/>
  <c r="O1005" i="1"/>
  <c r="N1005" i="1"/>
  <c r="M1005" i="1"/>
  <c r="L1005" i="1"/>
  <c r="K1005" i="1"/>
  <c r="J1005" i="1"/>
  <c r="AJ1004" i="1"/>
  <c r="AI1004" i="1"/>
  <c r="AH1004" i="1"/>
  <c r="AG1004" i="1"/>
  <c r="AC1004" i="1"/>
  <c r="X1004" i="1"/>
  <c r="Y1004" i="1" s="1"/>
  <c r="W1004" i="1"/>
  <c r="U1004" i="1"/>
  <c r="S1004" i="1"/>
  <c r="R1004" i="1"/>
  <c r="Q1004" i="1"/>
  <c r="P1004" i="1"/>
  <c r="O1004" i="1"/>
  <c r="N1004" i="1"/>
  <c r="M1004" i="1"/>
  <c r="L1004" i="1"/>
  <c r="K1004" i="1"/>
  <c r="J1004" i="1"/>
  <c r="AJ1003" i="1"/>
  <c r="AI1003" i="1" s="1"/>
  <c r="Z1003" i="1" s="1"/>
  <c r="AD1003" i="1" s="1"/>
  <c r="AG1003" i="1"/>
  <c r="AC1003" i="1"/>
  <c r="X1003" i="1"/>
  <c r="Y1003" i="1" s="1"/>
  <c r="W1003" i="1"/>
  <c r="U1003" i="1"/>
  <c r="S1003" i="1"/>
  <c r="R1003" i="1"/>
  <c r="Q1003" i="1"/>
  <c r="P1003" i="1"/>
  <c r="O1003" i="1"/>
  <c r="N1003" i="1"/>
  <c r="M1003" i="1"/>
  <c r="L1003" i="1"/>
  <c r="K1003" i="1"/>
  <c r="J1003" i="1"/>
  <c r="AJ1002" i="1"/>
  <c r="AI1002" i="1" s="1"/>
  <c r="Z1002" i="1" s="1"/>
  <c r="AD1002" i="1" s="1"/>
  <c r="AE1002" i="1" s="1"/>
  <c r="AF1002" i="1" s="1"/>
  <c r="AG1002" i="1"/>
  <c r="AC1002" i="1"/>
  <c r="Y1002" i="1"/>
  <c r="X1002" i="1"/>
  <c r="W1002" i="1"/>
  <c r="U1002" i="1"/>
  <c r="S1002" i="1"/>
  <c r="R1002" i="1"/>
  <c r="Q1002" i="1"/>
  <c r="P1002" i="1"/>
  <c r="O1002" i="1"/>
  <c r="N1002" i="1"/>
  <c r="M1002" i="1"/>
  <c r="L1002" i="1"/>
  <c r="K1002" i="1"/>
  <c r="J1002" i="1"/>
  <c r="AJ1001" i="1"/>
  <c r="AI1001" i="1"/>
  <c r="Z1001" i="1" s="1"/>
  <c r="AD1001" i="1" s="1"/>
  <c r="AE1001" i="1" s="1"/>
  <c r="AF1001" i="1" s="1"/>
  <c r="AG1001" i="1"/>
  <c r="AC1001" i="1"/>
  <c r="Y1001" i="1"/>
  <c r="X1001" i="1"/>
  <c r="W1001" i="1"/>
  <c r="U1001" i="1"/>
  <c r="S1001" i="1"/>
  <c r="R1001" i="1"/>
  <c r="Q1001" i="1"/>
  <c r="P1001" i="1"/>
  <c r="O1001" i="1"/>
  <c r="N1001" i="1"/>
  <c r="M1001" i="1"/>
  <c r="L1001" i="1"/>
  <c r="K1001" i="1"/>
  <c r="J1001" i="1"/>
  <c r="AJ1000" i="1"/>
  <c r="AI1000" i="1"/>
  <c r="AH1000" i="1"/>
  <c r="AG1000" i="1"/>
  <c r="AC1000" i="1"/>
  <c r="X1000" i="1"/>
  <c r="Y1000" i="1" s="1"/>
  <c r="W1000" i="1"/>
  <c r="U1000" i="1"/>
  <c r="S1000" i="1"/>
  <c r="R1000" i="1"/>
  <c r="Q1000" i="1"/>
  <c r="P1000" i="1"/>
  <c r="O1000" i="1"/>
  <c r="N1000" i="1"/>
  <c r="M1000" i="1"/>
  <c r="L1000" i="1"/>
  <c r="K1000" i="1"/>
  <c r="J1000" i="1"/>
  <c r="AJ999" i="1"/>
  <c r="AI999" i="1" s="1"/>
  <c r="AG999" i="1"/>
  <c r="AH999" i="1" s="1"/>
  <c r="AC999" i="1"/>
  <c r="X999" i="1"/>
  <c r="Y999" i="1" s="1"/>
  <c r="W999" i="1"/>
  <c r="U999" i="1"/>
  <c r="S999" i="1"/>
  <c r="R999" i="1"/>
  <c r="Q999" i="1"/>
  <c r="P999" i="1"/>
  <c r="O999" i="1"/>
  <c r="N999" i="1"/>
  <c r="M999" i="1"/>
  <c r="L999" i="1"/>
  <c r="K999" i="1"/>
  <c r="J999" i="1"/>
  <c r="AJ998" i="1"/>
  <c r="AI998" i="1" s="1"/>
  <c r="Z998" i="1" s="1"/>
  <c r="AD998" i="1" s="1"/>
  <c r="AE998" i="1" s="1"/>
  <c r="AF998" i="1" s="1"/>
  <c r="AG998" i="1"/>
  <c r="AH998" i="1" s="1"/>
  <c r="AC998" i="1"/>
  <c r="Y998" i="1"/>
  <c r="X998" i="1"/>
  <c r="W998" i="1"/>
  <c r="U998" i="1"/>
  <c r="S998" i="1"/>
  <c r="R998" i="1"/>
  <c r="Q998" i="1"/>
  <c r="P998" i="1"/>
  <c r="O998" i="1"/>
  <c r="N998" i="1"/>
  <c r="M998" i="1"/>
  <c r="L998" i="1"/>
  <c r="K998" i="1"/>
  <c r="J998" i="1"/>
  <c r="AJ997" i="1"/>
  <c r="AI997" i="1"/>
  <c r="Z997" i="1" s="1"/>
  <c r="AD997" i="1" s="1"/>
  <c r="AE997" i="1" s="1"/>
  <c r="AF997" i="1" s="1"/>
  <c r="AG997" i="1"/>
  <c r="AC997" i="1"/>
  <c r="Y997" i="1"/>
  <c r="X997" i="1"/>
  <c r="W997" i="1"/>
  <c r="U997" i="1"/>
  <c r="S997" i="1"/>
  <c r="R997" i="1"/>
  <c r="Q997" i="1"/>
  <c r="P997" i="1"/>
  <c r="O997" i="1"/>
  <c r="N997" i="1"/>
  <c r="M997" i="1"/>
  <c r="L997" i="1"/>
  <c r="K997" i="1"/>
  <c r="J997" i="1"/>
  <c r="AJ996" i="1"/>
  <c r="AI996" i="1"/>
  <c r="AH996" i="1"/>
  <c r="AG996" i="1"/>
  <c r="AC996" i="1"/>
  <c r="X996" i="1"/>
  <c r="Y996" i="1" s="1"/>
  <c r="W996" i="1"/>
  <c r="U996" i="1"/>
  <c r="S996" i="1"/>
  <c r="R996" i="1"/>
  <c r="Q996" i="1"/>
  <c r="P996" i="1"/>
  <c r="O996" i="1"/>
  <c r="N996" i="1"/>
  <c r="M996" i="1"/>
  <c r="L996" i="1"/>
  <c r="K996" i="1"/>
  <c r="J996" i="1"/>
  <c r="AJ995" i="1"/>
  <c r="AI995" i="1" s="1"/>
  <c r="Z995" i="1" s="1"/>
  <c r="AD995" i="1" s="1"/>
  <c r="AG995" i="1"/>
  <c r="AH995" i="1" s="1"/>
  <c r="AC995" i="1"/>
  <c r="AE995" i="1" s="1"/>
  <c r="AF995" i="1" s="1"/>
  <c r="X995" i="1"/>
  <c r="Y995" i="1" s="1"/>
  <c r="W995" i="1"/>
  <c r="U995" i="1"/>
  <c r="S995" i="1"/>
  <c r="R995" i="1"/>
  <c r="Q995" i="1"/>
  <c r="P995" i="1"/>
  <c r="O995" i="1"/>
  <c r="N995" i="1"/>
  <c r="M995" i="1"/>
  <c r="L995" i="1"/>
  <c r="K995" i="1"/>
  <c r="J995" i="1"/>
  <c r="AJ994" i="1"/>
  <c r="AI994" i="1" s="1"/>
  <c r="Z994" i="1" s="1"/>
  <c r="AD994" i="1" s="1"/>
  <c r="AE994" i="1" s="1"/>
  <c r="AF994" i="1" s="1"/>
  <c r="AG994" i="1"/>
  <c r="AH994" i="1" s="1"/>
  <c r="AC994" i="1"/>
  <c r="Y994" i="1"/>
  <c r="X994" i="1"/>
  <c r="W994" i="1"/>
  <c r="U994" i="1"/>
  <c r="S994" i="1"/>
  <c r="R994" i="1"/>
  <c r="Q994" i="1"/>
  <c r="P994" i="1"/>
  <c r="O994" i="1"/>
  <c r="N994" i="1"/>
  <c r="M994" i="1"/>
  <c r="L994" i="1"/>
  <c r="K994" i="1"/>
  <c r="J994" i="1"/>
  <c r="AJ993" i="1"/>
  <c r="AI993" i="1"/>
  <c r="Z993" i="1" s="1"/>
  <c r="AD993" i="1" s="1"/>
  <c r="AE993" i="1" s="1"/>
  <c r="AF993" i="1" s="1"/>
  <c r="AG993" i="1"/>
  <c r="AC993" i="1"/>
  <c r="Y993" i="1"/>
  <c r="X993" i="1"/>
  <c r="W993" i="1"/>
  <c r="U993" i="1"/>
  <c r="S993" i="1"/>
  <c r="R993" i="1"/>
  <c r="Q993" i="1"/>
  <c r="P993" i="1"/>
  <c r="O993" i="1"/>
  <c r="N993" i="1"/>
  <c r="M993" i="1"/>
  <c r="L993" i="1"/>
  <c r="K993" i="1"/>
  <c r="J993" i="1"/>
  <c r="AJ992" i="1"/>
  <c r="AI992" i="1"/>
  <c r="AH992" i="1"/>
  <c r="AG992" i="1"/>
  <c r="AC992" i="1"/>
  <c r="X992" i="1"/>
  <c r="Y992" i="1" s="1"/>
  <c r="U992" i="1"/>
  <c r="S992" i="1"/>
  <c r="R992" i="1"/>
  <c r="Q992" i="1"/>
  <c r="P992" i="1"/>
  <c r="O992" i="1"/>
  <c r="N992" i="1"/>
  <c r="M992" i="1"/>
  <c r="L992" i="1"/>
  <c r="K992" i="1"/>
  <c r="J992" i="1"/>
  <c r="AJ991" i="1"/>
  <c r="AI991" i="1" s="1"/>
  <c r="Z991" i="1" s="1"/>
  <c r="AD991" i="1" s="1"/>
  <c r="AE991" i="1" s="1"/>
  <c r="AF991" i="1" s="1"/>
  <c r="AG991" i="1"/>
  <c r="AH991" i="1" s="1"/>
  <c r="AC991" i="1"/>
  <c r="Y991" i="1"/>
  <c r="X991" i="1"/>
  <c r="U991" i="1"/>
  <c r="S991" i="1"/>
  <c r="R991" i="1"/>
  <c r="Q991" i="1"/>
  <c r="P991" i="1"/>
  <c r="O991" i="1"/>
  <c r="N991" i="1"/>
  <c r="M991" i="1"/>
  <c r="L991" i="1"/>
  <c r="K991" i="1"/>
  <c r="J991" i="1"/>
  <c r="AJ990" i="1"/>
  <c r="AI990" i="1"/>
  <c r="AH990" i="1"/>
  <c r="AG990" i="1"/>
  <c r="AC990" i="1"/>
  <c r="X990" i="1"/>
  <c r="Y990" i="1" s="1"/>
  <c r="U990" i="1"/>
  <c r="S990" i="1"/>
  <c r="R990" i="1"/>
  <c r="Q990" i="1"/>
  <c r="P990" i="1"/>
  <c r="O990" i="1"/>
  <c r="N990" i="1"/>
  <c r="M990" i="1"/>
  <c r="L990" i="1"/>
  <c r="K990" i="1"/>
  <c r="J990" i="1"/>
  <c r="AJ989" i="1"/>
  <c r="AI989" i="1" s="1"/>
  <c r="Z989" i="1" s="1"/>
  <c r="AD989" i="1" s="1"/>
  <c r="AE989" i="1" s="1"/>
  <c r="AF989" i="1" s="1"/>
  <c r="AG989" i="1"/>
  <c r="AH989" i="1" s="1"/>
  <c r="AC989" i="1"/>
  <c r="Y989" i="1"/>
  <c r="X989" i="1"/>
  <c r="U989" i="1"/>
  <c r="S989" i="1"/>
  <c r="R989" i="1"/>
  <c r="Q989" i="1"/>
  <c r="P989" i="1"/>
  <c r="O989" i="1"/>
  <c r="N989" i="1"/>
  <c r="M989" i="1"/>
  <c r="L989" i="1"/>
  <c r="K989" i="1"/>
  <c r="J989" i="1"/>
  <c r="AJ988" i="1"/>
  <c r="AI988" i="1"/>
  <c r="AH988" i="1"/>
  <c r="AG988" i="1"/>
  <c r="AC988" i="1"/>
  <c r="X988" i="1"/>
  <c r="Y988" i="1" s="1"/>
  <c r="U988" i="1"/>
  <c r="S988" i="1"/>
  <c r="R988" i="1"/>
  <c r="Q988" i="1"/>
  <c r="P988" i="1"/>
  <c r="O988" i="1"/>
  <c r="N988" i="1"/>
  <c r="M988" i="1"/>
  <c r="L988" i="1"/>
  <c r="K988" i="1"/>
  <c r="J988" i="1"/>
  <c r="AJ987" i="1"/>
  <c r="AI987" i="1" s="1"/>
  <c r="Z987" i="1" s="1"/>
  <c r="AD987" i="1" s="1"/>
  <c r="AE987" i="1" s="1"/>
  <c r="AF987" i="1" s="1"/>
  <c r="AG987" i="1"/>
  <c r="AC987" i="1"/>
  <c r="Y987" i="1"/>
  <c r="X987" i="1"/>
  <c r="U987" i="1"/>
  <c r="S987" i="1"/>
  <c r="R987" i="1"/>
  <c r="Q987" i="1"/>
  <c r="P987" i="1"/>
  <c r="O987" i="1"/>
  <c r="N987" i="1"/>
  <c r="M987" i="1"/>
  <c r="L987" i="1"/>
  <c r="K987" i="1"/>
  <c r="J987" i="1"/>
  <c r="AJ986" i="1"/>
  <c r="AI986" i="1"/>
  <c r="AH986" i="1"/>
  <c r="AG986" i="1"/>
  <c r="AC986" i="1"/>
  <c r="X986" i="1"/>
  <c r="Y986" i="1" s="1"/>
  <c r="V986" i="1"/>
  <c r="U986" i="1"/>
  <c r="S986" i="1"/>
  <c r="R986" i="1"/>
  <c r="Q986" i="1"/>
  <c r="P986" i="1"/>
  <c r="O986" i="1"/>
  <c r="N986" i="1"/>
  <c r="M986" i="1"/>
  <c r="L986" i="1"/>
  <c r="K986" i="1"/>
  <c r="J986" i="1"/>
  <c r="AJ985" i="1"/>
  <c r="AI985" i="1" s="1"/>
  <c r="Z985" i="1" s="1"/>
  <c r="AD985" i="1" s="1"/>
  <c r="AG985" i="1"/>
  <c r="AH985" i="1" s="1"/>
  <c r="AC985" i="1"/>
  <c r="AE985" i="1" s="1"/>
  <c r="AF985" i="1" s="1"/>
  <c r="X985" i="1"/>
  <c r="Y985" i="1" s="1"/>
  <c r="U985" i="1"/>
  <c r="S985" i="1"/>
  <c r="R985" i="1"/>
  <c r="Q985" i="1"/>
  <c r="P985" i="1"/>
  <c r="O985" i="1"/>
  <c r="N985" i="1"/>
  <c r="M985" i="1"/>
  <c r="L985" i="1"/>
  <c r="K985" i="1"/>
  <c r="J985" i="1"/>
  <c r="AJ984" i="1"/>
  <c r="AI984" i="1"/>
  <c r="Z984" i="1" s="1"/>
  <c r="AD984" i="1" s="1"/>
  <c r="AE984" i="1" s="1"/>
  <c r="AF984" i="1" s="1"/>
  <c r="AG984" i="1"/>
  <c r="AC984" i="1"/>
  <c r="Y984" i="1"/>
  <c r="X984" i="1"/>
  <c r="W984" i="1"/>
  <c r="U984" i="1"/>
  <c r="S984" i="1"/>
  <c r="R984" i="1"/>
  <c r="Q984" i="1"/>
  <c r="P984" i="1"/>
  <c r="O984" i="1"/>
  <c r="N984" i="1"/>
  <c r="M984" i="1"/>
  <c r="L984" i="1"/>
  <c r="K984" i="1"/>
  <c r="J984" i="1"/>
  <c r="AJ983" i="1"/>
  <c r="AI983" i="1"/>
  <c r="AH983" i="1"/>
  <c r="AG983" i="1"/>
  <c r="AC983" i="1"/>
  <c r="X983" i="1"/>
  <c r="Y983" i="1" s="1"/>
  <c r="W983" i="1"/>
  <c r="U983" i="1"/>
  <c r="S983" i="1"/>
  <c r="R983" i="1"/>
  <c r="Q983" i="1"/>
  <c r="P983" i="1"/>
  <c r="O983" i="1"/>
  <c r="N983" i="1"/>
  <c r="M983" i="1"/>
  <c r="L983" i="1"/>
  <c r="K983" i="1"/>
  <c r="J983" i="1"/>
  <c r="AJ982" i="1"/>
  <c r="AI982" i="1" s="1"/>
  <c r="AG982" i="1"/>
  <c r="AH982" i="1" s="1"/>
  <c r="AC982" i="1"/>
  <c r="X982" i="1"/>
  <c r="Y982" i="1" s="1"/>
  <c r="W982" i="1"/>
  <c r="U982" i="1"/>
  <c r="S982" i="1"/>
  <c r="R982" i="1"/>
  <c r="Q982" i="1"/>
  <c r="P982" i="1"/>
  <c r="O982" i="1"/>
  <c r="N982" i="1"/>
  <c r="M982" i="1"/>
  <c r="L982" i="1"/>
  <c r="K982" i="1"/>
  <c r="J982" i="1"/>
  <c r="AJ981" i="1"/>
  <c r="AI981" i="1" s="1"/>
  <c r="Z981" i="1" s="1"/>
  <c r="AD981" i="1" s="1"/>
  <c r="AE981" i="1" s="1"/>
  <c r="AF981" i="1" s="1"/>
  <c r="AG981" i="1"/>
  <c r="AH981" i="1" s="1"/>
  <c r="AC981" i="1"/>
  <c r="Y981" i="1"/>
  <c r="X981" i="1"/>
  <c r="W981" i="1"/>
  <c r="U981" i="1"/>
  <c r="S981" i="1"/>
  <c r="R981" i="1"/>
  <c r="Q981" i="1"/>
  <c r="P981" i="1"/>
  <c r="O981" i="1"/>
  <c r="N981" i="1"/>
  <c r="M981" i="1"/>
  <c r="L981" i="1"/>
  <c r="K981" i="1"/>
  <c r="J981" i="1"/>
  <c r="AJ980" i="1"/>
  <c r="AI980" i="1"/>
  <c r="Z980" i="1" s="1"/>
  <c r="AD980" i="1" s="1"/>
  <c r="AE980" i="1" s="1"/>
  <c r="AF980" i="1" s="1"/>
  <c r="AG980" i="1"/>
  <c r="AC980" i="1"/>
  <c r="Y980" i="1"/>
  <c r="X980" i="1"/>
  <c r="W980" i="1"/>
  <c r="U980" i="1"/>
  <c r="S980" i="1"/>
  <c r="R980" i="1"/>
  <c r="Q980" i="1"/>
  <c r="P980" i="1"/>
  <c r="O980" i="1"/>
  <c r="N980" i="1"/>
  <c r="M980" i="1"/>
  <c r="L980" i="1"/>
  <c r="K980" i="1"/>
  <c r="J980" i="1"/>
  <c r="AJ979" i="1"/>
  <c r="AI979" i="1"/>
  <c r="AH979" i="1"/>
  <c r="AG979" i="1"/>
  <c r="AC979" i="1"/>
  <c r="X979" i="1"/>
  <c r="Y979" i="1" s="1"/>
  <c r="W979" i="1"/>
  <c r="U979" i="1"/>
  <c r="S979" i="1"/>
  <c r="R979" i="1"/>
  <c r="Q979" i="1"/>
  <c r="P979" i="1"/>
  <c r="O979" i="1"/>
  <c r="N979" i="1"/>
  <c r="M979" i="1"/>
  <c r="L979" i="1"/>
  <c r="K979" i="1"/>
  <c r="J979" i="1"/>
  <c r="AJ978" i="1"/>
  <c r="AI978" i="1" s="1"/>
  <c r="Z978" i="1" s="1"/>
  <c r="AD978" i="1" s="1"/>
  <c r="AG978" i="1"/>
  <c r="AH978" i="1" s="1"/>
  <c r="AC978" i="1"/>
  <c r="AE978" i="1" s="1"/>
  <c r="AF978" i="1" s="1"/>
  <c r="X978" i="1"/>
  <c r="Y978" i="1" s="1"/>
  <c r="W978" i="1"/>
  <c r="U978" i="1"/>
  <c r="S978" i="1"/>
  <c r="R978" i="1"/>
  <c r="Q978" i="1"/>
  <c r="P978" i="1"/>
  <c r="O978" i="1"/>
  <c r="N978" i="1"/>
  <c r="M978" i="1"/>
  <c r="L978" i="1"/>
  <c r="K978" i="1"/>
  <c r="J978" i="1"/>
  <c r="AJ977" i="1"/>
  <c r="AI977" i="1" s="1"/>
  <c r="Z977" i="1" s="1"/>
  <c r="AD977" i="1" s="1"/>
  <c r="AE977" i="1" s="1"/>
  <c r="AF977" i="1" s="1"/>
  <c r="AG977" i="1"/>
  <c r="AH977" i="1" s="1"/>
  <c r="AC977" i="1"/>
  <c r="Y977" i="1"/>
  <c r="X977" i="1"/>
  <c r="W977" i="1"/>
  <c r="U977" i="1"/>
  <c r="S977" i="1"/>
  <c r="R977" i="1"/>
  <c r="Q977" i="1"/>
  <c r="P977" i="1"/>
  <c r="O977" i="1"/>
  <c r="N977" i="1"/>
  <c r="M977" i="1"/>
  <c r="L977" i="1"/>
  <c r="K977" i="1"/>
  <c r="J977" i="1"/>
  <c r="AJ976" i="1"/>
  <c r="AI976" i="1"/>
  <c r="Z976" i="1" s="1"/>
  <c r="AD976" i="1" s="1"/>
  <c r="AE976" i="1" s="1"/>
  <c r="AF976" i="1" s="1"/>
  <c r="AG976" i="1"/>
  <c r="AC976" i="1"/>
  <c r="Y976" i="1"/>
  <c r="X976" i="1"/>
  <c r="W976" i="1"/>
  <c r="U976" i="1"/>
  <c r="S976" i="1"/>
  <c r="R976" i="1"/>
  <c r="Q976" i="1"/>
  <c r="P976" i="1"/>
  <c r="O976" i="1"/>
  <c r="N976" i="1"/>
  <c r="M976" i="1"/>
  <c r="L976" i="1"/>
  <c r="K976" i="1"/>
  <c r="J976" i="1"/>
  <c r="AJ975" i="1"/>
  <c r="AI975" i="1"/>
  <c r="AH975" i="1"/>
  <c r="AG975" i="1"/>
  <c r="AC975" i="1"/>
  <c r="X975" i="1"/>
  <c r="Y975" i="1" s="1"/>
  <c r="U975" i="1"/>
  <c r="S975" i="1"/>
  <c r="R975" i="1"/>
  <c r="Q975" i="1"/>
  <c r="P975" i="1"/>
  <c r="O975" i="1"/>
  <c r="N975" i="1"/>
  <c r="M975" i="1"/>
  <c r="L975" i="1"/>
  <c r="K975" i="1"/>
  <c r="J975" i="1"/>
  <c r="AJ974" i="1"/>
  <c r="AI974" i="1" s="1"/>
  <c r="Z974" i="1" s="1"/>
  <c r="AD974" i="1" s="1"/>
  <c r="AE974" i="1" s="1"/>
  <c r="AF974" i="1" s="1"/>
  <c r="AG974" i="1"/>
  <c r="AH974" i="1" s="1"/>
  <c r="AC974" i="1"/>
  <c r="Y974" i="1"/>
  <c r="X974" i="1"/>
  <c r="U974" i="1"/>
  <c r="S974" i="1"/>
  <c r="R974" i="1"/>
  <c r="Q974" i="1"/>
  <c r="P974" i="1"/>
  <c r="O974" i="1"/>
  <c r="N974" i="1"/>
  <c r="M974" i="1"/>
  <c r="L974" i="1"/>
  <c r="K974" i="1"/>
  <c r="J974" i="1"/>
  <c r="AJ973" i="1"/>
  <c r="AI973" i="1"/>
  <c r="AH973" i="1"/>
  <c r="AG973" i="1"/>
  <c r="AC973" i="1"/>
  <c r="X973" i="1"/>
  <c r="Y973" i="1" s="1"/>
  <c r="U973" i="1"/>
  <c r="S973" i="1"/>
  <c r="R973" i="1"/>
  <c r="Q973" i="1"/>
  <c r="P973" i="1"/>
  <c r="O973" i="1"/>
  <c r="N973" i="1"/>
  <c r="M973" i="1"/>
  <c r="L973" i="1"/>
  <c r="K973" i="1"/>
  <c r="J973" i="1"/>
  <c r="AJ972" i="1"/>
  <c r="AI972" i="1" s="1"/>
  <c r="Z972" i="1" s="1"/>
  <c r="AD972" i="1" s="1"/>
  <c r="AE972" i="1" s="1"/>
  <c r="AF972" i="1" s="1"/>
  <c r="AG972" i="1"/>
  <c r="AH972" i="1" s="1"/>
  <c r="AC972" i="1"/>
  <c r="Y972" i="1"/>
  <c r="X972" i="1"/>
  <c r="U972" i="1"/>
  <c r="S972" i="1"/>
  <c r="R972" i="1"/>
  <c r="Q972" i="1"/>
  <c r="P972" i="1"/>
  <c r="O972" i="1"/>
  <c r="N972" i="1"/>
  <c r="M972" i="1"/>
  <c r="L972" i="1"/>
  <c r="K972" i="1"/>
  <c r="J972" i="1"/>
  <c r="AJ971" i="1"/>
  <c r="AI971" i="1"/>
  <c r="AH971" i="1"/>
  <c r="AG971" i="1"/>
  <c r="AC971" i="1"/>
  <c r="X971" i="1"/>
  <c r="Y971" i="1" s="1"/>
  <c r="U971" i="1"/>
  <c r="S971" i="1"/>
  <c r="R971" i="1"/>
  <c r="Q971" i="1"/>
  <c r="P971" i="1"/>
  <c r="O971" i="1"/>
  <c r="N971" i="1"/>
  <c r="M971" i="1"/>
  <c r="L971" i="1"/>
  <c r="K971" i="1"/>
  <c r="J971" i="1"/>
  <c r="AJ970" i="1"/>
  <c r="AI970" i="1" s="1"/>
  <c r="Z970" i="1" s="1"/>
  <c r="AD970" i="1" s="1"/>
  <c r="AE970" i="1" s="1"/>
  <c r="AF970" i="1" s="1"/>
  <c r="AG970" i="1"/>
  <c r="AC970" i="1"/>
  <c r="Y970" i="1"/>
  <c r="X970" i="1"/>
  <c r="U970" i="1"/>
  <c r="S970" i="1"/>
  <c r="R970" i="1"/>
  <c r="Q970" i="1"/>
  <c r="P970" i="1"/>
  <c r="O970" i="1"/>
  <c r="N970" i="1"/>
  <c r="M970" i="1"/>
  <c r="L970" i="1"/>
  <c r="K970" i="1"/>
  <c r="J970" i="1"/>
  <c r="AJ969" i="1"/>
  <c r="AI969" i="1"/>
  <c r="AH969" i="1"/>
  <c r="AG969" i="1"/>
  <c r="AC969" i="1"/>
  <c r="X969" i="1"/>
  <c r="Y969" i="1" s="1"/>
  <c r="U969" i="1"/>
  <c r="S969" i="1"/>
  <c r="R969" i="1"/>
  <c r="Q969" i="1"/>
  <c r="P969" i="1"/>
  <c r="O969" i="1"/>
  <c r="N969" i="1"/>
  <c r="M969" i="1"/>
  <c r="L969" i="1"/>
  <c r="K969" i="1"/>
  <c r="J969" i="1"/>
  <c r="AJ968" i="1"/>
  <c r="AI968" i="1" s="1"/>
  <c r="Z968" i="1" s="1"/>
  <c r="AD968" i="1" s="1"/>
  <c r="AE968" i="1" s="1"/>
  <c r="AF968" i="1" s="1"/>
  <c r="AG968" i="1"/>
  <c r="AH968" i="1" s="1"/>
  <c r="AC968" i="1"/>
  <c r="Y968" i="1"/>
  <c r="X968" i="1"/>
  <c r="W968" i="1"/>
  <c r="U968" i="1"/>
  <c r="S968" i="1"/>
  <c r="R968" i="1"/>
  <c r="Q968" i="1"/>
  <c r="P968" i="1"/>
  <c r="O968" i="1"/>
  <c r="N968" i="1"/>
  <c r="M968" i="1"/>
  <c r="L968" i="1"/>
  <c r="K968" i="1"/>
  <c r="J968" i="1"/>
  <c r="AJ967" i="1"/>
  <c r="AI967" i="1"/>
  <c r="Z967" i="1" s="1"/>
  <c r="AD967" i="1" s="1"/>
  <c r="AE967" i="1" s="1"/>
  <c r="AF967" i="1" s="1"/>
  <c r="AG967" i="1"/>
  <c r="AC967" i="1"/>
  <c r="Y967" i="1"/>
  <c r="X967" i="1"/>
  <c r="W967" i="1"/>
  <c r="U967" i="1"/>
  <c r="S967" i="1"/>
  <c r="R967" i="1"/>
  <c r="Q967" i="1"/>
  <c r="P967" i="1"/>
  <c r="O967" i="1"/>
  <c r="N967" i="1"/>
  <c r="M967" i="1"/>
  <c r="L967" i="1"/>
  <c r="K967" i="1"/>
  <c r="J967" i="1"/>
  <c r="AJ966" i="1"/>
  <c r="AI966" i="1"/>
  <c r="AH966" i="1"/>
  <c r="AG966" i="1"/>
  <c r="AC966" i="1"/>
  <c r="X966" i="1"/>
  <c r="Y966" i="1" s="1"/>
  <c r="W966" i="1"/>
  <c r="U966" i="1"/>
  <c r="S966" i="1"/>
  <c r="R966" i="1"/>
  <c r="Q966" i="1"/>
  <c r="P966" i="1"/>
  <c r="O966" i="1"/>
  <c r="N966" i="1"/>
  <c r="M966" i="1"/>
  <c r="L966" i="1"/>
  <c r="K966" i="1"/>
  <c r="J966" i="1"/>
  <c r="AJ965" i="1"/>
  <c r="AI965" i="1" s="1"/>
  <c r="Z965" i="1" s="1"/>
  <c r="AD965" i="1" s="1"/>
  <c r="AG965" i="1"/>
  <c r="AH965" i="1" s="1"/>
  <c r="AC965" i="1"/>
  <c r="AE965" i="1" s="1"/>
  <c r="AF965" i="1" s="1"/>
  <c r="X965" i="1"/>
  <c r="Y965" i="1" s="1"/>
  <c r="W965" i="1"/>
  <c r="U965" i="1"/>
  <c r="S965" i="1"/>
  <c r="R965" i="1"/>
  <c r="Q965" i="1"/>
  <c r="P965" i="1"/>
  <c r="O965" i="1"/>
  <c r="N965" i="1"/>
  <c r="M965" i="1"/>
  <c r="L965" i="1"/>
  <c r="K965" i="1"/>
  <c r="J965" i="1"/>
  <c r="AJ964" i="1"/>
  <c r="AI964" i="1" s="1"/>
  <c r="Z964" i="1" s="1"/>
  <c r="AD964" i="1" s="1"/>
  <c r="AE964" i="1" s="1"/>
  <c r="AF964" i="1" s="1"/>
  <c r="AG964" i="1"/>
  <c r="AH964" i="1" s="1"/>
  <c r="AC964" i="1"/>
  <c r="Y964" i="1"/>
  <c r="X964" i="1"/>
  <c r="W964" i="1"/>
  <c r="U964" i="1"/>
  <c r="S964" i="1"/>
  <c r="R964" i="1"/>
  <c r="Q964" i="1"/>
  <c r="P964" i="1"/>
  <c r="O964" i="1"/>
  <c r="N964" i="1"/>
  <c r="M964" i="1"/>
  <c r="L964" i="1"/>
  <c r="K964" i="1"/>
  <c r="J964" i="1"/>
  <c r="AJ963" i="1"/>
  <c r="AI963" i="1"/>
  <c r="Z963" i="1" s="1"/>
  <c r="AD963" i="1" s="1"/>
  <c r="AE963" i="1" s="1"/>
  <c r="AF963" i="1" s="1"/>
  <c r="AG963" i="1"/>
  <c r="AC963" i="1"/>
  <c r="Y963" i="1"/>
  <c r="X963" i="1"/>
  <c r="W963" i="1"/>
  <c r="U963" i="1"/>
  <c r="S963" i="1"/>
  <c r="R963" i="1"/>
  <c r="Q963" i="1"/>
  <c r="P963" i="1"/>
  <c r="O963" i="1"/>
  <c r="N963" i="1"/>
  <c r="M963" i="1"/>
  <c r="L963" i="1"/>
  <c r="K963" i="1"/>
  <c r="J963" i="1"/>
  <c r="AJ962" i="1"/>
  <c r="AI962" i="1"/>
  <c r="AH962" i="1"/>
  <c r="AG962" i="1"/>
  <c r="AC962" i="1"/>
  <c r="X962" i="1"/>
  <c r="Y962" i="1" s="1"/>
  <c r="W962" i="1"/>
  <c r="U962" i="1"/>
  <c r="S962" i="1"/>
  <c r="R962" i="1"/>
  <c r="Q962" i="1"/>
  <c r="P962" i="1"/>
  <c r="O962" i="1"/>
  <c r="N962" i="1"/>
  <c r="M962" i="1"/>
  <c r="L962" i="1"/>
  <c r="K962" i="1"/>
  <c r="J962" i="1"/>
  <c r="AJ961" i="1"/>
  <c r="AI961" i="1" s="1"/>
  <c r="Z961" i="1" s="1"/>
  <c r="AD961" i="1" s="1"/>
  <c r="AG961" i="1"/>
  <c r="AH961" i="1" s="1"/>
  <c r="AC961" i="1"/>
  <c r="X961" i="1"/>
  <c r="Y961" i="1" s="1"/>
  <c r="W961" i="1"/>
  <c r="U961" i="1"/>
  <c r="S961" i="1"/>
  <c r="R961" i="1"/>
  <c r="Q961" i="1"/>
  <c r="P961" i="1"/>
  <c r="O961" i="1"/>
  <c r="N961" i="1"/>
  <c r="M961" i="1"/>
  <c r="L961" i="1"/>
  <c r="K961" i="1"/>
  <c r="J961" i="1"/>
  <c r="AJ960" i="1"/>
  <c r="AI960" i="1" s="1"/>
  <c r="Z960" i="1" s="1"/>
  <c r="AD960" i="1" s="1"/>
  <c r="AE960" i="1" s="1"/>
  <c r="AF960" i="1" s="1"/>
  <c r="AG960" i="1"/>
  <c r="AH960" i="1" s="1"/>
  <c r="AC960" i="1"/>
  <c r="Y960" i="1"/>
  <c r="X960" i="1"/>
  <c r="W960" i="1"/>
  <c r="U960" i="1"/>
  <c r="S960" i="1"/>
  <c r="R960" i="1"/>
  <c r="Q960" i="1"/>
  <c r="P960" i="1"/>
  <c r="O960" i="1"/>
  <c r="N960" i="1"/>
  <c r="M960" i="1"/>
  <c r="L960" i="1"/>
  <c r="K960" i="1"/>
  <c r="J960" i="1"/>
  <c r="AJ959" i="1"/>
  <c r="AI959" i="1"/>
  <c r="Z959" i="1" s="1"/>
  <c r="AD959" i="1" s="1"/>
  <c r="AE959" i="1" s="1"/>
  <c r="AF959" i="1" s="1"/>
  <c r="AG959" i="1"/>
  <c r="AC959" i="1"/>
  <c r="Y959" i="1"/>
  <c r="X959" i="1"/>
  <c r="W959" i="1"/>
  <c r="U959" i="1"/>
  <c r="S959" i="1"/>
  <c r="R959" i="1"/>
  <c r="Q959" i="1"/>
  <c r="P959" i="1"/>
  <c r="O959" i="1"/>
  <c r="N959" i="1"/>
  <c r="M959" i="1"/>
  <c r="L959" i="1"/>
  <c r="K959" i="1"/>
  <c r="J959" i="1"/>
  <c r="AJ958" i="1"/>
  <c r="AI958" i="1"/>
  <c r="AH958" i="1"/>
  <c r="AG958" i="1"/>
  <c r="AC958" i="1"/>
  <c r="X958" i="1"/>
  <c r="Y958" i="1" s="1"/>
  <c r="W958" i="1"/>
  <c r="U958" i="1"/>
  <c r="S958" i="1"/>
  <c r="R958" i="1"/>
  <c r="Q958" i="1"/>
  <c r="P958" i="1"/>
  <c r="O958" i="1"/>
  <c r="N958" i="1"/>
  <c r="M958" i="1"/>
  <c r="L958" i="1"/>
  <c r="K958" i="1"/>
  <c r="J958" i="1"/>
  <c r="AJ957" i="1"/>
  <c r="AI957" i="1" s="1"/>
  <c r="Z957" i="1" s="1"/>
  <c r="AD957" i="1" s="1"/>
  <c r="AG957" i="1"/>
  <c r="AC957" i="1"/>
  <c r="X957" i="1"/>
  <c r="Y957" i="1" s="1"/>
  <c r="W957" i="1"/>
  <c r="U957" i="1"/>
  <c r="S957" i="1"/>
  <c r="R957" i="1"/>
  <c r="Q957" i="1"/>
  <c r="P957" i="1"/>
  <c r="O957" i="1"/>
  <c r="N957" i="1"/>
  <c r="M957" i="1"/>
  <c r="L957" i="1"/>
  <c r="K957" i="1"/>
  <c r="J957" i="1"/>
  <c r="AJ956" i="1"/>
  <c r="AI956" i="1" s="1"/>
  <c r="Z956" i="1" s="1"/>
  <c r="AD956" i="1" s="1"/>
  <c r="AE956" i="1" s="1"/>
  <c r="AF956" i="1" s="1"/>
  <c r="AG956" i="1"/>
  <c r="AC956" i="1"/>
  <c r="Y956" i="1"/>
  <c r="X956" i="1"/>
  <c r="W956" i="1"/>
  <c r="U956" i="1"/>
  <c r="S956" i="1"/>
  <c r="R956" i="1"/>
  <c r="Q956" i="1"/>
  <c r="P956" i="1"/>
  <c r="O956" i="1"/>
  <c r="N956" i="1"/>
  <c r="M956" i="1"/>
  <c r="L956" i="1"/>
  <c r="K956" i="1"/>
  <c r="J956" i="1"/>
  <c r="AJ955" i="1"/>
  <c r="AI955" i="1"/>
  <c r="Z955" i="1" s="1"/>
  <c r="AD955" i="1" s="1"/>
  <c r="AE955" i="1" s="1"/>
  <c r="AF955" i="1" s="1"/>
  <c r="AG955" i="1"/>
  <c r="AC955" i="1"/>
  <c r="Y955" i="1"/>
  <c r="X955" i="1"/>
  <c r="W955" i="1"/>
  <c r="U955" i="1"/>
  <c r="S955" i="1"/>
  <c r="R955" i="1"/>
  <c r="Q955" i="1"/>
  <c r="P955" i="1"/>
  <c r="O955" i="1"/>
  <c r="N955" i="1"/>
  <c r="M955" i="1"/>
  <c r="L955" i="1"/>
  <c r="K955" i="1"/>
  <c r="J955" i="1"/>
  <c r="AJ954" i="1"/>
  <c r="AI954" i="1"/>
  <c r="AH954" i="1"/>
  <c r="AG954" i="1"/>
  <c r="AC954" i="1"/>
  <c r="X954" i="1"/>
  <c r="Y954" i="1" s="1"/>
  <c r="W954" i="1"/>
  <c r="U954" i="1"/>
  <c r="S954" i="1"/>
  <c r="R954" i="1"/>
  <c r="Q954" i="1"/>
  <c r="P954" i="1"/>
  <c r="O954" i="1"/>
  <c r="N954" i="1"/>
  <c r="M954" i="1"/>
  <c r="L954" i="1"/>
  <c r="K954" i="1"/>
  <c r="J954" i="1"/>
  <c r="AJ953" i="1"/>
  <c r="AI953" i="1" s="1"/>
  <c r="AG953" i="1"/>
  <c r="AH953" i="1" s="1"/>
  <c r="AC953" i="1"/>
  <c r="X953" i="1"/>
  <c r="Y953" i="1" s="1"/>
  <c r="W953" i="1"/>
  <c r="U953" i="1"/>
  <c r="S953" i="1"/>
  <c r="R953" i="1"/>
  <c r="Q953" i="1"/>
  <c r="P953" i="1"/>
  <c r="O953" i="1"/>
  <c r="N953" i="1"/>
  <c r="M953" i="1"/>
  <c r="L953" i="1"/>
  <c r="K953" i="1"/>
  <c r="J953" i="1"/>
  <c r="AJ952" i="1"/>
  <c r="AI952" i="1" s="1"/>
  <c r="Z952" i="1" s="1"/>
  <c r="AD952" i="1" s="1"/>
  <c r="AE952" i="1" s="1"/>
  <c r="AF952" i="1" s="1"/>
  <c r="AG952" i="1"/>
  <c r="AH952" i="1" s="1"/>
  <c r="AC952" i="1"/>
  <c r="Y952" i="1"/>
  <c r="X952" i="1"/>
  <c r="W952" i="1"/>
  <c r="U952" i="1"/>
  <c r="S952" i="1"/>
  <c r="R952" i="1"/>
  <c r="Q952" i="1"/>
  <c r="P952" i="1"/>
  <c r="O952" i="1"/>
  <c r="N952" i="1"/>
  <c r="M952" i="1"/>
  <c r="L952" i="1"/>
  <c r="K952" i="1"/>
  <c r="J952" i="1"/>
  <c r="AJ951" i="1"/>
  <c r="AI951" i="1"/>
  <c r="Z951" i="1" s="1"/>
  <c r="AD951" i="1" s="1"/>
  <c r="AE951" i="1" s="1"/>
  <c r="AF951" i="1" s="1"/>
  <c r="AG951" i="1"/>
  <c r="AC951" i="1"/>
  <c r="Y951" i="1"/>
  <c r="X951" i="1"/>
  <c r="W951" i="1"/>
  <c r="U951" i="1"/>
  <c r="S951" i="1"/>
  <c r="R951" i="1"/>
  <c r="Q951" i="1"/>
  <c r="P951" i="1"/>
  <c r="O951" i="1"/>
  <c r="N951" i="1"/>
  <c r="M951" i="1"/>
  <c r="L951" i="1"/>
  <c r="K951" i="1"/>
  <c r="J951" i="1"/>
  <c r="AJ950" i="1"/>
  <c r="AI950" i="1"/>
  <c r="AH950" i="1"/>
  <c r="AG950" i="1"/>
  <c r="AC950" i="1"/>
  <c r="X950" i="1"/>
  <c r="Y950" i="1" s="1"/>
  <c r="W950" i="1"/>
  <c r="U950" i="1"/>
  <c r="S950" i="1"/>
  <c r="R950" i="1"/>
  <c r="Q950" i="1"/>
  <c r="P950" i="1"/>
  <c r="O950" i="1"/>
  <c r="N950" i="1"/>
  <c r="M950" i="1"/>
  <c r="L950" i="1"/>
  <c r="K950" i="1"/>
  <c r="J950" i="1"/>
  <c r="AJ949" i="1"/>
  <c r="AI949" i="1" s="1"/>
  <c r="Z949" i="1" s="1"/>
  <c r="AD949" i="1" s="1"/>
  <c r="AG949" i="1"/>
  <c r="AH949" i="1" s="1"/>
  <c r="AC949" i="1"/>
  <c r="AE949" i="1" s="1"/>
  <c r="AF949" i="1" s="1"/>
  <c r="X949" i="1"/>
  <c r="Y949" i="1" s="1"/>
  <c r="W949" i="1"/>
  <c r="U949" i="1"/>
  <c r="S949" i="1"/>
  <c r="R949" i="1"/>
  <c r="Q949" i="1"/>
  <c r="P949" i="1"/>
  <c r="O949" i="1"/>
  <c r="N949" i="1"/>
  <c r="M949" i="1"/>
  <c r="L949" i="1"/>
  <c r="K949" i="1"/>
  <c r="J949" i="1"/>
  <c r="AJ948" i="1"/>
  <c r="AI948" i="1" s="1"/>
  <c r="Z948" i="1" s="1"/>
  <c r="AD948" i="1" s="1"/>
  <c r="AE948" i="1" s="1"/>
  <c r="AF948" i="1" s="1"/>
  <c r="AG948" i="1"/>
  <c r="AH948" i="1" s="1"/>
  <c r="AC948" i="1"/>
  <c r="Y948" i="1"/>
  <c r="X948" i="1"/>
  <c r="W948" i="1"/>
  <c r="U948" i="1"/>
  <c r="S948" i="1"/>
  <c r="R948" i="1"/>
  <c r="Q948" i="1"/>
  <c r="P948" i="1"/>
  <c r="O948" i="1"/>
  <c r="N948" i="1"/>
  <c r="M948" i="1"/>
  <c r="L948" i="1"/>
  <c r="K948" i="1"/>
  <c r="J948" i="1"/>
  <c r="AJ947" i="1"/>
  <c r="AI947" i="1"/>
  <c r="Z947" i="1" s="1"/>
  <c r="AD947" i="1" s="1"/>
  <c r="AE947" i="1" s="1"/>
  <c r="AF947" i="1" s="1"/>
  <c r="AG947" i="1"/>
  <c r="AC947" i="1"/>
  <c r="Y947" i="1"/>
  <c r="X947" i="1"/>
  <c r="U947" i="1"/>
  <c r="S947" i="1"/>
  <c r="R947" i="1"/>
  <c r="Q947" i="1"/>
  <c r="P947" i="1"/>
  <c r="O947" i="1"/>
  <c r="N947" i="1"/>
  <c r="M947" i="1"/>
  <c r="L947" i="1"/>
  <c r="K947" i="1"/>
  <c r="J947" i="1"/>
  <c r="AJ946" i="1"/>
  <c r="AI946" i="1" s="1"/>
  <c r="Z946" i="1" s="1"/>
  <c r="AD946" i="1" s="1"/>
  <c r="AG946" i="1"/>
  <c r="AC946" i="1"/>
  <c r="X946" i="1"/>
  <c r="Y946" i="1" s="1"/>
  <c r="U946" i="1"/>
  <c r="S946" i="1"/>
  <c r="R946" i="1"/>
  <c r="Q946" i="1"/>
  <c r="P946" i="1"/>
  <c r="O946" i="1"/>
  <c r="N946" i="1"/>
  <c r="M946" i="1"/>
  <c r="L946" i="1"/>
  <c r="K946" i="1"/>
  <c r="J946" i="1"/>
  <c r="AJ945" i="1"/>
  <c r="AI945" i="1"/>
  <c r="Z945" i="1" s="1"/>
  <c r="AD945" i="1" s="1"/>
  <c r="AE945" i="1" s="1"/>
  <c r="AF945" i="1" s="1"/>
  <c r="AG945" i="1"/>
  <c r="AC945" i="1"/>
  <c r="Y945" i="1"/>
  <c r="X945" i="1"/>
  <c r="V945" i="1"/>
  <c r="U945" i="1"/>
  <c r="S945" i="1"/>
  <c r="R945" i="1"/>
  <c r="Q945" i="1"/>
  <c r="P945" i="1"/>
  <c r="O945" i="1"/>
  <c r="N945" i="1"/>
  <c r="M945" i="1"/>
  <c r="L945" i="1"/>
  <c r="K945" i="1"/>
  <c r="J945" i="1"/>
  <c r="AJ944" i="1"/>
  <c r="AI944" i="1"/>
  <c r="AH944" i="1"/>
  <c r="AG944" i="1"/>
  <c r="AC944" i="1"/>
  <c r="X944" i="1"/>
  <c r="Y944" i="1" s="1"/>
  <c r="V944" i="1"/>
  <c r="U944" i="1"/>
  <c r="S944" i="1"/>
  <c r="R944" i="1"/>
  <c r="Q944" i="1"/>
  <c r="P944" i="1"/>
  <c r="O944" i="1"/>
  <c r="N944" i="1"/>
  <c r="M944" i="1"/>
  <c r="L944" i="1"/>
  <c r="K944" i="1"/>
  <c r="J944" i="1"/>
  <c r="AJ943" i="1"/>
  <c r="AI943" i="1" s="1"/>
  <c r="Z943" i="1" s="1"/>
  <c r="AD943" i="1" s="1"/>
  <c r="AG943" i="1"/>
  <c r="AH943" i="1" s="1"/>
  <c r="AC943" i="1"/>
  <c r="X943" i="1"/>
  <c r="Y943" i="1" s="1"/>
  <c r="U943" i="1"/>
  <c r="S943" i="1"/>
  <c r="R943" i="1"/>
  <c r="Q943" i="1"/>
  <c r="P943" i="1"/>
  <c r="O943" i="1"/>
  <c r="N943" i="1"/>
  <c r="M943" i="1"/>
  <c r="L943" i="1"/>
  <c r="K943" i="1"/>
  <c r="J943" i="1"/>
  <c r="AJ942" i="1"/>
  <c r="AI942" i="1"/>
  <c r="Z942" i="1" s="1"/>
  <c r="AD942" i="1" s="1"/>
  <c r="AE942" i="1" s="1"/>
  <c r="AF942" i="1" s="1"/>
  <c r="AG942" i="1"/>
  <c r="AC942" i="1"/>
  <c r="Y942" i="1"/>
  <c r="X942" i="1"/>
  <c r="U942" i="1"/>
  <c r="S942" i="1"/>
  <c r="R942" i="1"/>
  <c r="Q942" i="1"/>
  <c r="P942" i="1"/>
  <c r="O942" i="1"/>
  <c r="N942" i="1"/>
  <c r="M942" i="1"/>
  <c r="L942" i="1"/>
  <c r="K942" i="1"/>
  <c r="J942" i="1"/>
  <c r="AJ941" i="1"/>
  <c r="AI941" i="1" s="1"/>
  <c r="Z941" i="1" s="1"/>
  <c r="AD941" i="1" s="1"/>
  <c r="AG941" i="1"/>
  <c r="AH941" i="1" s="1"/>
  <c r="AC941" i="1"/>
  <c r="X941" i="1"/>
  <c r="Y941" i="1" s="1"/>
  <c r="U941" i="1"/>
  <c r="S941" i="1"/>
  <c r="R941" i="1"/>
  <c r="Q941" i="1"/>
  <c r="P941" i="1"/>
  <c r="O941" i="1"/>
  <c r="N941" i="1"/>
  <c r="M941" i="1"/>
  <c r="L941" i="1"/>
  <c r="K941" i="1"/>
  <c r="J941" i="1"/>
  <c r="AJ940" i="1"/>
  <c r="AI940" i="1"/>
  <c r="Z940" i="1" s="1"/>
  <c r="AD940" i="1" s="1"/>
  <c r="AE940" i="1" s="1"/>
  <c r="AF940" i="1" s="1"/>
  <c r="AG940" i="1"/>
  <c r="AC940" i="1"/>
  <c r="Y940" i="1"/>
  <c r="X940" i="1"/>
  <c r="U940" i="1"/>
  <c r="S940" i="1"/>
  <c r="R940" i="1"/>
  <c r="Q940" i="1"/>
  <c r="P940" i="1"/>
  <c r="O940" i="1"/>
  <c r="N940" i="1"/>
  <c r="M940" i="1"/>
  <c r="L940" i="1"/>
  <c r="K940" i="1"/>
  <c r="J940" i="1"/>
  <c r="AJ939" i="1"/>
  <c r="AI939" i="1" s="1"/>
  <c r="Z939" i="1" s="1"/>
  <c r="AD939" i="1" s="1"/>
  <c r="AG939" i="1"/>
  <c r="AH939" i="1" s="1"/>
  <c r="AC939" i="1"/>
  <c r="X939" i="1"/>
  <c r="Y939" i="1" s="1"/>
  <c r="U939" i="1"/>
  <c r="S939" i="1"/>
  <c r="R939" i="1"/>
  <c r="Q939" i="1"/>
  <c r="P939" i="1"/>
  <c r="O939" i="1"/>
  <c r="N939" i="1"/>
  <c r="M939" i="1"/>
  <c r="L939" i="1"/>
  <c r="K939" i="1"/>
  <c r="J939" i="1"/>
  <c r="AJ938" i="1"/>
  <c r="AI938" i="1"/>
  <c r="Z938" i="1" s="1"/>
  <c r="AD938" i="1" s="1"/>
  <c r="AE938" i="1" s="1"/>
  <c r="AF938" i="1" s="1"/>
  <c r="AG938" i="1"/>
  <c r="AC938" i="1"/>
  <c r="Y938" i="1"/>
  <c r="X938" i="1"/>
  <c r="U938" i="1"/>
  <c r="S938" i="1"/>
  <c r="R938" i="1"/>
  <c r="Q938" i="1"/>
  <c r="P938" i="1"/>
  <c r="O938" i="1"/>
  <c r="N938" i="1"/>
  <c r="M938" i="1"/>
  <c r="L938" i="1"/>
  <c r="K938" i="1"/>
  <c r="J938" i="1"/>
  <c r="AJ937" i="1"/>
  <c r="AI937" i="1" s="1"/>
  <c r="Z937" i="1" s="1"/>
  <c r="AD937" i="1" s="1"/>
  <c r="AG937" i="1"/>
  <c r="AH937" i="1" s="1"/>
  <c r="AC937" i="1"/>
  <c r="X937" i="1"/>
  <c r="Y937" i="1" s="1"/>
  <c r="U937" i="1"/>
  <c r="S937" i="1"/>
  <c r="R937" i="1"/>
  <c r="Q937" i="1"/>
  <c r="P937" i="1"/>
  <c r="O937" i="1"/>
  <c r="N937" i="1"/>
  <c r="M937" i="1"/>
  <c r="L937" i="1"/>
  <c r="K937" i="1"/>
  <c r="J937" i="1"/>
  <c r="AJ936" i="1"/>
  <c r="AI936" i="1"/>
  <c r="Z936" i="1" s="1"/>
  <c r="AD936" i="1" s="1"/>
  <c r="AE936" i="1" s="1"/>
  <c r="AF936" i="1" s="1"/>
  <c r="AG936" i="1"/>
  <c r="AC936" i="1"/>
  <c r="Y936" i="1"/>
  <c r="X936" i="1"/>
  <c r="W936" i="1"/>
  <c r="U936" i="1"/>
  <c r="S936" i="1"/>
  <c r="R936" i="1"/>
  <c r="Q936" i="1"/>
  <c r="P936" i="1"/>
  <c r="O936" i="1"/>
  <c r="N936" i="1"/>
  <c r="M936" i="1"/>
  <c r="L936" i="1"/>
  <c r="K936" i="1"/>
  <c r="J936" i="1"/>
  <c r="AJ935" i="1"/>
  <c r="AI935" i="1"/>
  <c r="AH935" i="1"/>
  <c r="AG935" i="1"/>
  <c r="AC935" i="1"/>
  <c r="X935" i="1"/>
  <c r="Y935" i="1" s="1"/>
  <c r="W935" i="1"/>
  <c r="U935" i="1"/>
  <c r="S935" i="1"/>
  <c r="R935" i="1"/>
  <c r="Q935" i="1"/>
  <c r="P935" i="1"/>
  <c r="O935" i="1"/>
  <c r="N935" i="1"/>
  <c r="M935" i="1"/>
  <c r="L935" i="1"/>
  <c r="K935" i="1"/>
  <c r="J935" i="1"/>
  <c r="AJ934" i="1"/>
  <c r="AI934" i="1" s="1"/>
  <c r="Z934" i="1" s="1"/>
  <c r="AD934" i="1" s="1"/>
  <c r="AG934" i="1"/>
  <c r="AH934" i="1" s="1"/>
  <c r="AC934" i="1"/>
  <c r="AE934" i="1" s="1"/>
  <c r="AF934" i="1" s="1"/>
  <c r="X934" i="1"/>
  <c r="Y934" i="1" s="1"/>
  <c r="W934" i="1"/>
  <c r="U934" i="1"/>
  <c r="S934" i="1"/>
  <c r="R934" i="1"/>
  <c r="Q934" i="1"/>
  <c r="P934" i="1"/>
  <c r="O934" i="1"/>
  <c r="N934" i="1"/>
  <c r="M934" i="1"/>
  <c r="L934" i="1"/>
  <c r="K934" i="1"/>
  <c r="J934" i="1"/>
  <c r="AJ933" i="1"/>
  <c r="AI933" i="1" s="1"/>
  <c r="Z933" i="1" s="1"/>
  <c r="AD933" i="1" s="1"/>
  <c r="AE933" i="1" s="1"/>
  <c r="AF933" i="1" s="1"/>
  <c r="AG933" i="1"/>
  <c r="AH933" i="1" s="1"/>
  <c r="AC933" i="1"/>
  <c r="Y933" i="1"/>
  <c r="X933" i="1"/>
  <c r="W933" i="1"/>
  <c r="U933" i="1"/>
  <c r="S933" i="1"/>
  <c r="R933" i="1"/>
  <c r="Q933" i="1"/>
  <c r="P933" i="1"/>
  <c r="O933" i="1"/>
  <c r="N933" i="1"/>
  <c r="M933" i="1"/>
  <c r="L933" i="1"/>
  <c r="K933" i="1"/>
  <c r="J933" i="1"/>
  <c r="AJ932" i="1"/>
  <c r="AI932" i="1"/>
  <c r="Z932" i="1" s="1"/>
  <c r="AD932" i="1" s="1"/>
  <c r="AE932" i="1" s="1"/>
  <c r="AF932" i="1" s="1"/>
  <c r="AG932" i="1"/>
  <c r="AC932" i="1"/>
  <c r="Y932" i="1"/>
  <c r="X932" i="1"/>
  <c r="W932" i="1"/>
  <c r="U932" i="1"/>
  <c r="S932" i="1"/>
  <c r="R932" i="1"/>
  <c r="Q932" i="1"/>
  <c r="P932" i="1"/>
  <c r="O932" i="1"/>
  <c r="N932" i="1"/>
  <c r="M932" i="1"/>
  <c r="L932" i="1"/>
  <c r="K932" i="1"/>
  <c r="J932" i="1"/>
  <c r="AJ931" i="1"/>
  <c r="AI931" i="1"/>
  <c r="AH931" i="1"/>
  <c r="AG931" i="1"/>
  <c r="AC931" i="1"/>
  <c r="X931" i="1"/>
  <c r="Y931" i="1" s="1"/>
  <c r="W931" i="1"/>
  <c r="U931" i="1"/>
  <c r="S931" i="1"/>
  <c r="R931" i="1"/>
  <c r="Q931" i="1"/>
  <c r="P931" i="1"/>
  <c r="O931" i="1"/>
  <c r="N931" i="1"/>
  <c r="M931" i="1"/>
  <c r="L931" i="1"/>
  <c r="K931" i="1"/>
  <c r="J931" i="1"/>
  <c r="AJ930" i="1"/>
  <c r="AI930" i="1" s="1"/>
  <c r="Z930" i="1" s="1"/>
  <c r="AD930" i="1" s="1"/>
  <c r="AG930" i="1"/>
  <c r="AH930" i="1" s="1"/>
  <c r="AC930" i="1"/>
  <c r="X930" i="1"/>
  <c r="Y930" i="1" s="1"/>
  <c r="W930" i="1"/>
  <c r="U930" i="1"/>
  <c r="S930" i="1"/>
  <c r="R930" i="1"/>
  <c r="Q930" i="1"/>
  <c r="P930" i="1"/>
  <c r="O930" i="1"/>
  <c r="N930" i="1"/>
  <c r="M930" i="1"/>
  <c r="L930" i="1"/>
  <c r="K930" i="1"/>
  <c r="J930" i="1"/>
  <c r="AJ929" i="1"/>
  <c r="AI929" i="1" s="1"/>
  <c r="Z929" i="1" s="1"/>
  <c r="AD929" i="1" s="1"/>
  <c r="AE929" i="1" s="1"/>
  <c r="AF929" i="1" s="1"/>
  <c r="AG929" i="1"/>
  <c r="AH929" i="1" s="1"/>
  <c r="AC929" i="1"/>
  <c r="Y929" i="1"/>
  <c r="X929" i="1"/>
  <c r="W929" i="1"/>
  <c r="U929" i="1"/>
  <c r="S929" i="1"/>
  <c r="R929" i="1"/>
  <c r="Q929" i="1"/>
  <c r="P929" i="1"/>
  <c r="O929" i="1"/>
  <c r="N929" i="1"/>
  <c r="M929" i="1"/>
  <c r="L929" i="1"/>
  <c r="K929" i="1"/>
  <c r="J929" i="1"/>
  <c r="AJ928" i="1"/>
  <c r="AI928" i="1"/>
  <c r="Z928" i="1" s="1"/>
  <c r="AD928" i="1" s="1"/>
  <c r="AE928" i="1" s="1"/>
  <c r="AF928" i="1" s="1"/>
  <c r="AG928" i="1"/>
  <c r="AC928" i="1"/>
  <c r="Y928" i="1"/>
  <c r="X928" i="1"/>
  <c r="V928" i="1"/>
  <c r="U928" i="1"/>
  <c r="S928" i="1"/>
  <c r="R928" i="1"/>
  <c r="Q928" i="1"/>
  <c r="P928" i="1"/>
  <c r="O928" i="1"/>
  <c r="N928" i="1"/>
  <c r="M928" i="1"/>
  <c r="L928" i="1"/>
  <c r="K928" i="1"/>
  <c r="J928" i="1"/>
  <c r="AJ927" i="1"/>
  <c r="AI927" i="1"/>
  <c r="AH927" i="1"/>
  <c r="AG927" i="1"/>
  <c r="AC927" i="1"/>
  <c r="X927" i="1"/>
  <c r="Y927" i="1" s="1"/>
  <c r="V927" i="1"/>
  <c r="U927" i="1"/>
  <c r="S927" i="1"/>
  <c r="R927" i="1"/>
  <c r="Q927" i="1"/>
  <c r="P927" i="1"/>
  <c r="O927" i="1"/>
  <c r="N927" i="1"/>
  <c r="M927" i="1"/>
  <c r="L927" i="1"/>
  <c r="K927" i="1"/>
  <c r="J927" i="1"/>
  <c r="AJ926" i="1"/>
  <c r="AI926" i="1" s="1"/>
  <c r="Z926" i="1" s="1"/>
  <c r="AD926" i="1" s="1"/>
  <c r="AG926" i="1"/>
  <c r="AC926" i="1"/>
  <c r="X926" i="1"/>
  <c r="Y926" i="1" s="1"/>
  <c r="U926" i="1"/>
  <c r="S926" i="1"/>
  <c r="R926" i="1"/>
  <c r="Q926" i="1"/>
  <c r="P926" i="1"/>
  <c r="O926" i="1"/>
  <c r="N926" i="1"/>
  <c r="M926" i="1"/>
  <c r="L926" i="1"/>
  <c r="K926" i="1"/>
  <c r="J926" i="1"/>
  <c r="AJ925" i="1"/>
  <c r="AI925" i="1"/>
  <c r="Z925" i="1" s="1"/>
  <c r="AD925" i="1" s="1"/>
  <c r="AE925" i="1" s="1"/>
  <c r="AF925" i="1" s="1"/>
  <c r="AG925" i="1"/>
  <c r="AC925" i="1"/>
  <c r="Y925" i="1"/>
  <c r="X925" i="1"/>
  <c r="U925" i="1"/>
  <c r="S925" i="1"/>
  <c r="R925" i="1"/>
  <c r="Q925" i="1"/>
  <c r="P925" i="1"/>
  <c r="O925" i="1"/>
  <c r="N925" i="1"/>
  <c r="M925" i="1"/>
  <c r="L925" i="1"/>
  <c r="K925" i="1"/>
  <c r="J925" i="1"/>
  <c r="AJ924" i="1"/>
  <c r="AI924" i="1" s="1"/>
  <c r="Z924" i="1" s="1"/>
  <c r="AD924" i="1" s="1"/>
  <c r="AG924" i="1"/>
  <c r="AC924" i="1"/>
  <c r="X924" i="1"/>
  <c r="Y924" i="1" s="1"/>
  <c r="U924" i="1"/>
  <c r="S924" i="1"/>
  <c r="R924" i="1"/>
  <c r="Q924" i="1"/>
  <c r="P924" i="1"/>
  <c r="O924" i="1"/>
  <c r="N924" i="1"/>
  <c r="M924" i="1"/>
  <c r="L924" i="1"/>
  <c r="K924" i="1"/>
  <c r="J924" i="1"/>
  <c r="AJ923" i="1"/>
  <c r="AI923" i="1"/>
  <c r="Z923" i="1" s="1"/>
  <c r="AD923" i="1" s="1"/>
  <c r="AE923" i="1" s="1"/>
  <c r="AF923" i="1" s="1"/>
  <c r="AG923" i="1"/>
  <c r="AC923" i="1"/>
  <c r="Y923" i="1"/>
  <c r="X923" i="1"/>
  <c r="U923" i="1"/>
  <c r="S923" i="1"/>
  <c r="R923" i="1"/>
  <c r="Q923" i="1"/>
  <c r="P923" i="1"/>
  <c r="O923" i="1"/>
  <c r="N923" i="1"/>
  <c r="M923" i="1"/>
  <c r="L923" i="1"/>
  <c r="K923" i="1"/>
  <c r="J923" i="1"/>
  <c r="AJ922" i="1"/>
  <c r="AI922" i="1" s="1"/>
  <c r="Z922" i="1" s="1"/>
  <c r="AD922" i="1" s="1"/>
  <c r="AG922" i="1"/>
  <c r="AC922" i="1"/>
  <c r="X922" i="1"/>
  <c r="Y922" i="1" s="1"/>
  <c r="U922" i="1"/>
  <c r="S922" i="1"/>
  <c r="R922" i="1"/>
  <c r="Q922" i="1"/>
  <c r="P922" i="1"/>
  <c r="O922" i="1"/>
  <c r="N922" i="1"/>
  <c r="M922" i="1"/>
  <c r="L922" i="1"/>
  <c r="K922" i="1"/>
  <c r="J922" i="1"/>
  <c r="AJ921" i="1"/>
  <c r="AI921" i="1"/>
  <c r="Z921" i="1" s="1"/>
  <c r="AD921" i="1" s="1"/>
  <c r="AE921" i="1" s="1"/>
  <c r="AF921" i="1" s="1"/>
  <c r="AG921" i="1"/>
  <c r="AC921" i="1"/>
  <c r="Y921" i="1"/>
  <c r="X921" i="1"/>
  <c r="U921" i="1"/>
  <c r="S921" i="1"/>
  <c r="R921" i="1"/>
  <c r="Q921" i="1"/>
  <c r="P921" i="1"/>
  <c r="O921" i="1"/>
  <c r="N921" i="1"/>
  <c r="M921" i="1"/>
  <c r="L921" i="1"/>
  <c r="K921" i="1"/>
  <c r="J921" i="1"/>
  <c r="AJ920" i="1"/>
  <c r="AI920" i="1" s="1"/>
  <c r="Z920" i="1" s="1"/>
  <c r="AD920" i="1" s="1"/>
  <c r="AG920" i="1"/>
  <c r="AC920" i="1"/>
  <c r="X920" i="1"/>
  <c r="Y920" i="1" s="1"/>
  <c r="W920" i="1"/>
  <c r="U920" i="1"/>
  <c r="S920" i="1"/>
  <c r="R920" i="1"/>
  <c r="Q920" i="1"/>
  <c r="P920" i="1"/>
  <c r="O920" i="1"/>
  <c r="N920" i="1"/>
  <c r="M920" i="1"/>
  <c r="L920" i="1"/>
  <c r="K920" i="1"/>
  <c r="J920" i="1"/>
  <c r="AJ919" i="1"/>
  <c r="AI919" i="1" s="1"/>
  <c r="Z919" i="1" s="1"/>
  <c r="AD919" i="1" s="1"/>
  <c r="AE919" i="1" s="1"/>
  <c r="AF919" i="1" s="1"/>
  <c r="AG919" i="1"/>
  <c r="AC919" i="1"/>
  <c r="Y919" i="1"/>
  <c r="X919" i="1"/>
  <c r="W919" i="1"/>
  <c r="U919" i="1"/>
  <c r="S919" i="1"/>
  <c r="R919" i="1"/>
  <c r="Q919" i="1"/>
  <c r="P919" i="1"/>
  <c r="O919" i="1"/>
  <c r="N919" i="1"/>
  <c r="M919" i="1"/>
  <c r="L919" i="1"/>
  <c r="K919" i="1"/>
  <c r="J919" i="1"/>
  <c r="AJ918" i="1"/>
  <c r="AI918" i="1"/>
  <c r="Z918" i="1" s="1"/>
  <c r="AD918" i="1" s="1"/>
  <c r="AE918" i="1" s="1"/>
  <c r="AF918" i="1" s="1"/>
  <c r="AG918" i="1"/>
  <c r="AC918" i="1"/>
  <c r="Y918" i="1"/>
  <c r="X918" i="1"/>
  <c r="W918" i="1"/>
  <c r="U918" i="1"/>
  <c r="S918" i="1"/>
  <c r="R918" i="1"/>
  <c r="Q918" i="1"/>
  <c r="P918" i="1"/>
  <c r="O918" i="1"/>
  <c r="N918" i="1"/>
  <c r="M918" i="1"/>
  <c r="L918" i="1"/>
  <c r="K918" i="1"/>
  <c r="J918" i="1"/>
  <c r="AJ917" i="1"/>
  <c r="AI917" i="1"/>
  <c r="AH917" i="1"/>
  <c r="AG917" i="1"/>
  <c r="AC917" i="1"/>
  <c r="X917" i="1"/>
  <c r="Y917" i="1" s="1"/>
  <c r="W917" i="1"/>
  <c r="U917" i="1"/>
  <c r="S917" i="1"/>
  <c r="R917" i="1"/>
  <c r="Q917" i="1"/>
  <c r="P917" i="1"/>
  <c r="O917" i="1"/>
  <c r="N917" i="1"/>
  <c r="M917" i="1"/>
  <c r="L917" i="1"/>
  <c r="K917" i="1"/>
  <c r="J917" i="1"/>
  <c r="AJ916" i="1"/>
  <c r="AI916" i="1" s="1"/>
  <c r="AG916" i="1"/>
  <c r="AH916" i="1" s="1"/>
  <c r="AC916" i="1"/>
  <c r="X916" i="1"/>
  <c r="Y916" i="1" s="1"/>
  <c r="W916" i="1"/>
  <c r="U916" i="1"/>
  <c r="S916" i="1"/>
  <c r="R916" i="1"/>
  <c r="Q916" i="1"/>
  <c r="P916" i="1"/>
  <c r="O916" i="1"/>
  <c r="N916" i="1"/>
  <c r="M916" i="1"/>
  <c r="L916" i="1"/>
  <c r="K916" i="1"/>
  <c r="J916" i="1"/>
  <c r="AJ915" i="1"/>
  <c r="AI915" i="1" s="1"/>
  <c r="Z915" i="1" s="1"/>
  <c r="AD915" i="1" s="1"/>
  <c r="AE915" i="1" s="1"/>
  <c r="AF915" i="1" s="1"/>
  <c r="AG915" i="1"/>
  <c r="AH915" i="1" s="1"/>
  <c r="AC915" i="1"/>
  <c r="Y915" i="1"/>
  <c r="X915" i="1"/>
  <c r="W915" i="1"/>
  <c r="U915" i="1"/>
  <c r="S915" i="1"/>
  <c r="R915" i="1"/>
  <c r="Q915" i="1"/>
  <c r="P915" i="1"/>
  <c r="O915" i="1"/>
  <c r="N915" i="1"/>
  <c r="M915" i="1"/>
  <c r="L915" i="1"/>
  <c r="K915" i="1"/>
  <c r="J915" i="1"/>
  <c r="AJ914" i="1"/>
  <c r="AI914" i="1"/>
  <c r="Z914" i="1" s="1"/>
  <c r="AD914" i="1" s="1"/>
  <c r="AE914" i="1" s="1"/>
  <c r="AF914" i="1" s="1"/>
  <c r="AG914" i="1"/>
  <c r="AC914" i="1"/>
  <c r="Y914" i="1"/>
  <c r="X914" i="1"/>
  <c r="W914" i="1"/>
  <c r="U914" i="1"/>
  <c r="S914" i="1"/>
  <c r="R914" i="1"/>
  <c r="Q914" i="1"/>
  <c r="P914" i="1"/>
  <c r="O914" i="1"/>
  <c r="N914" i="1"/>
  <c r="M914" i="1"/>
  <c r="L914" i="1"/>
  <c r="K914" i="1"/>
  <c r="J914" i="1"/>
  <c r="AJ913" i="1"/>
  <c r="AI913" i="1"/>
  <c r="AH913" i="1"/>
  <c r="AG913" i="1"/>
  <c r="AC913" i="1"/>
  <c r="X913" i="1"/>
  <c r="Y913" i="1" s="1"/>
  <c r="W913" i="1"/>
  <c r="U913" i="1"/>
  <c r="S913" i="1"/>
  <c r="R913" i="1"/>
  <c r="Q913" i="1"/>
  <c r="P913" i="1"/>
  <c r="O913" i="1"/>
  <c r="N913" i="1"/>
  <c r="M913" i="1"/>
  <c r="L913" i="1"/>
  <c r="K913" i="1"/>
  <c r="J913" i="1"/>
  <c r="AJ912" i="1"/>
  <c r="AI912" i="1" s="1"/>
  <c r="Z912" i="1" s="1"/>
  <c r="AD912" i="1" s="1"/>
  <c r="AG912" i="1"/>
  <c r="AH912" i="1" s="1"/>
  <c r="AC912" i="1"/>
  <c r="AE912" i="1" s="1"/>
  <c r="AF912" i="1" s="1"/>
  <c r="X912" i="1"/>
  <c r="Y912" i="1" s="1"/>
  <c r="W912" i="1"/>
  <c r="U912" i="1"/>
  <c r="S912" i="1"/>
  <c r="R912" i="1"/>
  <c r="Q912" i="1"/>
  <c r="P912" i="1"/>
  <c r="O912" i="1"/>
  <c r="N912" i="1"/>
  <c r="M912" i="1"/>
  <c r="L912" i="1"/>
  <c r="K912" i="1"/>
  <c r="J912" i="1"/>
  <c r="AJ911" i="1"/>
  <c r="AI911" i="1" s="1"/>
  <c r="Z911" i="1" s="1"/>
  <c r="AD911" i="1" s="1"/>
  <c r="AE911" i="1" s="1"/>
  <c r="AF911" i="1" s="1"/>
  <c r="AG911" i="1"/>
  <c r="AH911" i="1" s="1"/>
  <c r="AC911" i="1"/>
  <c r="Y911" i="1"/>
  <c r="X911" i="1"/>
  <c r="W911" i="1"/>
  <c r="U911" i="1"/>
  <c r="S911" i="1"/>
  <c r="R911" i="1"/>
  <c r="Q911" i="1"/>
  <c r="P911" i="1"/>
  <c r="O911" i="1"/>
  <c r="N911" i="1"/>
  <c r="M911" i="1"/>
  <c r="L911" i="1"/>
  <c r="K911" i="1"/>
  <c r="J911" i="1"/>
  <c r="AJ910" i="1"/>
  <c r="AI910" i="1"/>
  <c r="Z910" i="1" s="1"/>
  <c r="AD910" i="1" s="1"/>
  <c r="AE910" i="1" s="1"/>
  <c r="AF910" i="1" s="1"/>
  <c r="AG910" i="1"/>
  <c r="AC910" i="1"/>
  <c r="Y910" i="1"/>
  <c r="X910" i="1"/>
  <c r="W910" i="1"/>
  <c r="U910" i="1"/>
  <c r="S910" i="1"/>
  <c r="R910" i="1"/>
  <c r="Q910" i="1"/>
  <c r="P910" i="1"/>
  <c r="O910" i="1"/>
  <c r="N910" i="1"/>
  <c r="M910" i="1"/>
  <c r="L910" i="1"/>
  <c r="K910" i="1"/>
  <c r="J910" i="1"/>
  <c r="AJ909" i="1"/>
  <c r="AI909" i="1"/>
  <c r="AH909" i="1"/>
  <c r="AG909" i="1"/>
  <c r="AC909" i="1"/>
  <c r="X909" i="1"/>
  <c r="Y909" i="1" s="1"/>
  <c r="W909" i="1"/>
  <c r="U909" i="1"/>
  <c r="S909" i="1"/>
  <c r="R909" i="1"/>
  <c r="Q909" i="1"/>
  <c r="P909" i="1"/>
  <c r="O909" i="1"/>
  <c r="N909" i="1"/>
  <c r="M909" i="1"/>
  <c r="L909" i="1"/>
  <c r="K909" i="1"/>
  <c r="J909" i="1"/>
  <c r="AJ908" i="1"/>
  <c r="AI908" i="1" s="1"/>
  <c r="Z908" i="1" s="1"/>
  <c r="AD908" i="1" s="1"/>
  <c r="AG908" i="1"/>
  <c r="AH908" i="1" s="1"/>
  <c r="AC908" i="1"/>
  <c r="X908" i="1"/>
  <c r="Y908" i="1" s="1"/>
  <c r="W908" i="1"/>
  <c r="U908" i="1"/>
  <c r="S908" i="1"/>
  <c r="R908" i="1"/>
  <c r="Q908" i="1"/>
  <c r="P908" i="1"/>
  <c r="O908" i="1"/>
  <c r="N908" i="1"/>
  <c r="M908" i="1"/>
  <c r="L908" i="1"/>
  <c r="K908" i="1"/>
  <c r="J908" i="1"/>
  <c r="AJ907" i="1"/>
  <c r="AI907" i="1" s="1"/>
  <c r="Z907" i="1" s="1"/>
  <c r="AD907" i="1" s="1"/>
  <c r="AE907" i="1" s="1"/>
  <c r="AF907" i="1" s="1"/>
  <c r="AG907" i="1"/>
  <c r="AH907" i="1" s="1"/>
  <c r="AC907" i="1"/>
  <c r="Y907" i="1"/>
  <c r="X907" i="1"/>
  <c r="W907" i="1"/>
  <c r="U907" i="1"/>
  <c r="S907" i="1"/>
  <c r="R907" i="1"/>
  <c r="Q907" i="1"/>
  <c r="P907" i="1"/>
  <c r="O907" i="1"/>
  <c r="N907" i="1"/>
  <c r="M907" i="1"/>
  <c r="L907" i="1"/>
  <c r="K907" i="1"/>
  <c r="J907" i="1"/>
  <c r="AJ906" i="1"/>
  <c r="AI906" i="1"/>
  <c r="Z906" i="1" s="1"/>
  <c r="AD906" i="1" s="1"/>
  <c r="AE906" i="1" s="1"/>
  <c r="AF906" i="1" s="1"/>
  <c r="AG906" i="1"/>
  <c r="AC906" i="1"/>
  <c r="Y906" i="1"/>
  <c r="X906" i="1"/>
  <c r="W906" i="1"/>
  <c r="U906" i="1"/>
  <c r="S906" i="1"/>
  <c r="R906" i="1"/>
  <c r="Q906" i="1"/>
  <c r="P906" i="1"/>
  <c r="O906" i="1"/>
  <c r="N906" i="1"/>
  <c r="M906" i="1"/>
  <c r="L906" i="1"/>
  <c r="K906" i="1"/>
  <c r="J906" i="1"/>
  <c r="AJ905" i="1"/>
  <c r="AI905" i="1"/>
  <c r="AH905" i="1"/>
  <c r="AG905" i="1"/>
  <c r="AC905" i="1"/>
  <c r="X905" i="1"/>
  <c r="Y905" i="1" s="1"/>
  <c r="W905" i="1"/>
  <c r="U905" i="1"/>
  <c r="S905" i="1"/>
  <c r="R905" i="1"/>
  <c r="Q905" i="1"/>
  <c r="P905" i="1"/>
  <c r="O905" i="1"/>
  <c r="N905" i="1"/>
  <c r="M905" i="1"/>
  <c r="L905" i="1"/>
  <c r="K905" i="1"/>
  <c r="J905" i="1"/>
  <c r="AJ904" i="1"/>
  <c r="AI904" i="1" s="1"/>
  <c r="Z904" i="1" s="1"/>
  <c r="AD904" i="1" s="1"/>
  <c r="AG904" i="1"/>
  <c r="AC904" i="1"/>
  <c r="X904" i="1"/>
  <c r="Y904" i="1" s="1"/>
  <c r="W904" i="1"/>
  <c r="U904" i="1"/>
  <c r="S904" i="1"/>
  <c r="R904" i="1"/>
  <c r="Q904" i="1"/>
  <c r="P904" i="1"/>
  <c r="O904" i="1"/>
  <c r="N904" i="1"/>
  <c r="M904" i="1"/>
  <c r="L904" i="1"/>
  <c r="K904" i="1"/>
  <c r="J904" i="1"/>
  <c r="AJ903" i="1"/>
  <c r="AI903" i="1" s="1"/>
  <c r="Z903" i="1" s="1"/>
  <c r="AD903" i="1" s="1"/>
  <c r="AE903" i="1" s="1"/>
  <c r="AF903" i="1" s="1"/>
  <c r="AG903" i="1"/>
  <c r="AC903" i="1"/>
  <c r="Y903" i="1"/>
  <c r="X903" i="1"/>
  <c r="W903" i="1"/>
  <c r="U903" i="1"/>
  <c r="S903" i="1"/>
  <c r="R903" i="1"/>
  <c r="Q903" i="1"/>
  <c r="P903" i="1"/>
  <c r="O903" i="1"/>
  <c r="N903" i="1"/>
  <c r="M903" i="1"/>
  <c r="L903" i="1"/>
  <c r="K903" i="1"/>
  <c r="J903" i="1"/>
  <c r="AJ902" i="1"/>
  <c r="AI902" i="1"/>
  <c r="Z902" i="1" s="1"/>
  <c r="AD902" i="1" s="1"/>
  <c r="AE902" i="1" s="1"/>
  <c r="AF902" i="1" s="1"/>
  <c r="AG902" i="1"/>
  <c r="AC902" i="1"/>
  <c r="Y902" i="1"/>
  <c r="X902" i="1"/>
  <c r="W902" i="1"/>
  <c r="U902" i="1"/>
  <c r="S902" i="1"/>
  <c r="R902" i="1"/>
  <c r="Q902" i="1"/>
  <c r="P902" i="1"/>
  <c r="O902" i="1"/>
  <c r="N902" i="1"/>
  <c r="M902" i="1"/>
  <c r="L902" i="1"/>
  <c r="K902" i="1"/>
  <c r="J902" i="1"/>
  <c r="AJ901" i="1"/>
  <c r="AI901" i="1"/>
  <c r="AH901" i="1"/>
  <c r="AG901" i="1"/>
  <c r="AC901" i="1"/>
  <c r="X901" i="1"/>
  <c r="Y901" i="1" s="1"/>
  <c r="W901" i="1"/>
  <c r="U901" i="1"/>
  <c r="S901" i="1"/>
  <c r="R901" i="1"/>
  <c r="Q901" i="1"/>
  <c r="P901" i="1"/>
  <c r="O901" i="1"/>
  <c r="N901" i="1"/>
  <c r="M901" i="1"/>
  <c r="L901" i="1"/>
  <c r="K901" i="1"/>
  <c r="J901" i="1"/>
  <c r="AJ900" i="1"/>
  <c r="AI900" i="1" s="1"/>
  <c r="AG900" i="1"/>
  <c r="AH900" i="1" s="1"/>
  <c r="AC900" i="1"/>
  <c r="X900" i="1"/>
  <c r="Y900" i="1" s="1"/>
  <c r="W900" i="1"/>
  <c r="U900" i="1"/>
  <c r="S900" i="1"/>
  <c r="R900" i="1"/>
  <c r="Q900" i="1"/>
  <c r="P900" i="1"/>
  <c r="O900" i="1"/>
  <c r="N900" i="1"/>
  <c r="M900" i="1"/>
  <c r="L900" i="1"/>
  <c r="K900" i="1"/>
  <c r="J900" i="1"/>
  <c r="AJ899" i="1"/>
  <c r="AI899" i="1" s="1"/>
  <c r="Z899" i="1" s="1"/>
  <c r="AD899" i="1" s="1"/>
  <c r="AE899" i="1" s="1"/>
  <c r="AF899" i="1" s="1"/>
  <c r="AG899" i="1"/>
  <c r="AH899" i="1" s="1"/>
  <c r="AC899" i="1"/>
  <c r="Y899" i="1"/>
  <c r="X899" i="1"/>
  <c r="W899" i="1"/>
  <c r="U899" i="1"/>
  <c r="S899" i="1"/>
  <c r="R899" i="1"/>
  <c r="Q899" i="1"/>
  <c r="P899" i="1"/>
  <c r="O899" i="1"/>
  <c r="N899" i="1"/>
  <c r="M899" i="1"/>
  <c r="L899" i="1"/>
  <c r="K899" i="1"/>
  <c r="J899" i="1"/>
  <c r="AJ898" i="1"/>
  <c r="AI898" i="1"/>
  <c r="Z898" i="1" s="1"/>
  <c r="AD898" i="1" s="1"/>
  <c r="AE898" i="1" s="1"/>
  <c r="AF898" i="1" s="1"/>
  <c r="AG898" i="1"/>
  <c r="AC898" i="1"/>
  <c r="Y898" i="1"/>
  <c r="X898" i="1"/>
  <c r="W898" i="1"/>
  <c r="U898" i="1"/>
  <c r="S898" i="1"/>
  <c r="R898" i="1"/>
  <c r="Q898" i="1"/>
  <c r="P898" i="1"/>
  <c r="O898" i="1"/>
  <c r="N898" i="1"/>
  <c r="M898" i="1"/>
  <c r="L898" i="1"/>
  <c r="K898" i="1"/>
  <c r="J898" i="1"/>
  <c r="AJ897" i="1"/>
  <c r="AI897" i="1"/>
  <c r="AH897" i="1"/>
  <c r="AG897" i="1"/>
  <c r="AC897" i="1"/>
  <c r="X897" i="1"/>
  <c r="Y897" i="1" s="1"/>
  <c r="W897" i="1"/>
  <c r="U897" i="1"/>
  <c r="S897" i="1"/>
  <c r="R897" i="1"/>
  <c r="Q897" i="1"/>
  <c r="P897" i="1"/>
  <c r="O897" i="1"/>
  <c r="N897" i="1"/>
  <c r="M897" i="1"/>
  <c r="L897" i="1"/>
  <c r="K897" i="1"/>
  <c r="J897" i="1"/>
  <c r="AJ896" i="1"/>
  <c r="AI896" i="1" s="1"/>
  <c r="Z896" i="1" s="1"/>
  <c r="AD896" i="1" s="1"/>
  <c r="AG896" i="1"/>
  <c r="AH896" i="1" s="1"/>
  <c r="AC896" i="1"/>
  <c r="AE896" i="1" s="1"/>
  <c r="AF896" i="1" s="1"/>
  <c r="X896" i="1"/>
  <c r="Y896" i="1" s="1"/>
  <c r="W896" i="1"/>
  <c r="U896" i="1"/>
  <c r="S896" i="1"/>
  <c r="R896" i="1"/>
  <c r="Q896" i="1"/>
  <c r="P896" i="1"/>
  <c r="O896" i="1"/>
  <c r="N896" i="1"/>
  <c r="M896" i="1"/>
  <c r="L896" i="1"/>
  <c r="K896" i="1"/>
  <c r="J896" i="1"/>
  <c r="AJ895" i="1"/>
  <c r="AI895" i="1" s="1"/>
  <c r="Z895" i="1" s="1"/>
  <c r="AD895" i="1" s="1"/>
  <c r="AE895" i="1" s="1"/>
  <c r="AF895" i="1" s="1"/>
  <c r="AG895" i="1"/>
  <c r="AH895" i="1" s="1"/>
  <c r="AC895" i="1"/>
  <c r="Y895" i="1"/>
  <c r="X895" i="1"/>
  <c r="U895" i="1"/>
  <c r="S895" i="1"/>
  <c r="R895" i="1"/>
  <c r="Q895" i="1"/>
  <c r="P895" i="1"/>
  <c r="O895" i="1"/>
  <c r="N895" i="1"/>
  <c r="M895" i="1"/>
  <c r="L895" i="1"/>
  <c r="K895" i="1"/>
  <c r="J895" i="1"/>
  <c r="AJ894" i="1"/>
  <c r="AI894" i="1" s="1"/>
  <c r="AG894" i="1"/>
  <c r="AC894" i="1"/>
  <c r="X894" i="1"/>
  <c r="Y894" i="1" s="1"/>
  <c r="U894" i="1"/>
  <c r="S894" i="1"/>
  <c r="R894" i="1"/>
  <c r="Q894" i="1"/>
  <c r="P894" i="1"/>
  <c r="O894" i="1"/>
  <c r="N894" i="1"/>
  <c r="M894" i="1"/>
  <c r="L894" i="1"/>
  <c r="K894" i="1"/>
  <c r="J894" i="1"/>
  <c r="AJ893" i="1"/>
  <c r="AI893" i="1" s="1"/>
  <c r="AG893" i="1"/>
  <c r="AC893" i="1"/>
  <c r="Y893" i="1"/>
  <c r="X893" i="1"/>
  <c r="U893" i="1"/>
  <c r="S893" i="1"/>
  <c r="R893" i="1"/>
  <c r="Q893" i="1"/>
  <c r="P893" i="1"/>
  <c r="O893" i="1"/>
  <c r="N893" i="1"/>
  <c r="M893" i="1"/>
  <c r="L893" i="1"/>
  <c r="K893" i="1"/>
  <c r="J893" i="1"/>
  <c r="AJ892" i="1"/>
  <c r="AI892" i="1" s="1"/>
  <c r="AG892" i="1"/>
  <c r="AC892" i="1"/>
  <c r="X892" i="1"/>
  <c r="Y892" i="1" s="1"/>
  <c r="U892" i="1"/>
  <c r="S892" i="1"/>
  <c r="R892" i="1"/>
  <c r="Q892" i="1"/>
  <c r="P892" i="1"/>
  <c r="O892" i="1"/>
  <c r="N892" i="1"/>
  <c r="M892" i="1"/>
  <c r="L892" i="1"/>
  <c r="K892" i="1"/>
  <c r="J892" i="1"/>
  <c r="AJ891" i="1"/>
  <c r="AI891" i="1" s="1"/>
  <c r="AG891" i="1"/>
  <c r="AC891" i="1"/>
  <c r="Y891" i="1"/>
  <c r="X891" i="1"/>
  <c r="V891" i="1"/>
  <c r="U891" i="1"/>
  <c r="S891" i="1"/>
  <c r="R891" i="1"/>
  <c r="Q891" i="1"/>
  <c r="P891" i="1"/>
  <c r="O891" i="1"/>
  <c r="N891" i="1"/>
  <c r="M891" i="1"/>
  <c r="L891" i="1"/>
  <c r="K891" i="1"/>
  <c r="J891" i="1"/>
  <c r="AJ890" i="1"/>
  <c r="AI890" i="1"/>
  <c r="Z890" i="1" s="1"/>
  <c r="AD890" i="1" s="1"/>
  <c r="AE890" i="1" s="1"/>
  <c r="AF890" i="1" s="1"/>
  <c r="AG890" i="1"/>
  <c r="AC890" i="1"/>
  <c r="Y890" i="1"/>
  <c r="X890" i="1"/>
  <c r="V890" i="1"/>
  <c r="U890" i="1"/>
  <c r="S890" i="1"/>
  <c r="R890" i="1"/>
  <c r="Q890" i="1"/>
  <c r="P890" i="1"/>
  <c r="O890" i="1"/>
  <c r="N890" i="1"/>
  <c r="M890" i="1"/>
  <c r="L890" i="1"/>
  <c r="K890" i="1"/>
  <c r="J890" i="1"/>
  <c r="AJ889" i="1"/>
  <c r="AI889" i="1" s="1"/>
  <c r="AG889" i="1"/>
  <c r="AC889" i="1"/>
  <c r="X889" i="1"/>
  <c r="Y889" i="1" s="1"/>
  <c r="U889" i="1"/>
  <c r="S889" i="1"/>
  <c r="R889" i="1"/>
  <c r="Q889" i="1"/>
  <c r="P889" i="1"/>
  <c r="O889" i="1"/>
  <c r="N889" i="1"/>
  <c r="M889" i="1"/>
  <c r="L889" i="1"/>
  <c r="K889" i="1"/>
  <c r="J889" i="1"/>
  <c r="AJ888" i="1"/>
  <c r="AI888" i="1" s="1"/>
  <c r="AG888" i="1"/>
  <c r="AC888" i="1"/>
  <c r="Y888" i="1"/>
  <c r="X888" i="1"/>
  <c r="U888" i="1"/>
  <c r="S888" i="1"/>
  <c r="R888" i="1"/>
  <c r="Q888" i="1"/>
  <c r="P888" i="1"/>
  <c r="O888" i="1"/>
  <c r="N888" i="1"/>
  <c r="M888" i="1"/>
  <c r="L888" i="1"/>
  <c r="K888" i="1"/>
  <c r="J888" i="1"/>
  <c r="AJ887" i="1"/>
  <c r="AI887" i="1" s="1"/>
  <c r="AG887" i="1"/>
  <c r="AC887" i="1"/>
  <c r="X887" i="1"/>
  <c r="Y887" i="1" s="1"/>
  <c r="U887" i="1"/>
  <c r="S887" i="1"/>
  <c r="R887" i="1"/>
  <c r="Q887" i="1"/>
  <c r="P887" i="1"/>
  <c r="O887" i="1"/>
  <c r="N887" i="1"/>
  <c r="M887" i="1"/>
  <c r="L887" i="1"/>
  <c r="K887" i="1"/>
  <c r="J887" i="1"/>
  <c r="AJ886" i="1"/>
  <c r="AI886" i="1" s="1"/>
  <c r="AG886" i="1"/>
  <c r="AC886" i="1"/>
  <c r="Y886" i="1"/>
  <c r="X886" i="1"/>
  <c r="U886" i="1"/>
  <c r="S886" i="1"/>
  <c r="R886" i="1"/>
  <c r="Q886" i="1"/>
  <c r="P886" i="1"/>
  <c r="O886" i="1"/>
  <c r="N886" i="1"/>
  <c r="M886" i="1"/>
  <c r="L886" i="1"/>
  <c r="K886" i="1"/>
  <c r="J886" i="1"/>
  <c r="AJ885" i="1"/>
  <c r="AI885" i="1" s="1"/>
  <c r="AG885" i="1"/>
  <c r="AC885" i="1"/>
  <c r="X885" i="1"/>
  <c r="Y885" i="1" s="1"/>
  <c r="W885" i="1"/>
  <c r="U885" i="1"/>
  <c r="S885" i="1"/>
  <c r="R885" i="1"/>
  <c r="Q885" i="1"/>
  <c r="P885" i="1"/>
  <c r="O885" i="1"/>
  <c r="N885" i="1"/>
  <c r="M885" i="1"/>
  <c r="L885" i="1"/>
  <c r="K885" i="1"/>
  <c r="J885" i="1"/>
  <c r="AJ884" i="1"/>
  <c r="AI884" i="1" s="1"/>
  <c r="AG884" i="1"/>
  <c r="AH884" i="1" s="1"/>
  <c r="AC884" i="1"/>
  <c r="X884" i="1"/>
  <c r="Y884" i="1" s="1"/>
  <c r="W884" i="1"/>
  <c r="U884" i="1"/>
  <c r="S884" i="1"/>
  <c r="R884" i="1"/>
  <c r="Q884" i="1"/>
  <c r="P884" i="1"/>
  <c r="O884" i="1"/>
  <c r="N884" i="1"/>
  <c r="M884" i="1"/>
  <c r="L884" i="1"/>
  <c r="K884" i="1"/>
  <c r="J884" i="1"/>
  <c r="AJ883" i="1"/>
  <c r="AI883" i="1" s="1"/>
  <c r="Z883" i="1" s="1"/>
  <c r="AD883" i="1" s="1"/>
  <c r="AG883" i="1"/>
  <c r="AH883" i="1" s="1"/>
  <c r="AC883" i="1"/>
  <c r="AE883" i="1" s="1"/>
  <c r="AF883" i="1" s="1"/>
  <c r="Y883" i="1"/>
  <c r="X883" i="1"/>
  <c r="W883" i="1"/>
  <c r="U883" i="1"/>
  <c r="S883" i="1"/>
  <c r="R883" i="1"/>
  <c r="Q883" i="1"/>
  <c r="P883" i="1"/>
  <c r="O883" i="1"/>
  <c r="N883" i="1"/>
  <c r="M883" i="1"/>
  <c r="L883" i="1"/>
  <c r="K883" i="1"/>
  <c r="J883" i="1"/>
  <c r="AJ882" i="1"/>
  <c r="AI882" i="1" s="1"/>
  <c r="AG882" i="1"/>
  <c r="AC882" i="1"/>
  <c r="Y882" i="1"/>
  <c r="X882" i="1"/>
  <c r="W882" i="1"/>
  <c r="U882" i="1"/>
  <c r="S882" i="1"/>
  <c r="R882" i="1"/>
  <c r="Q882" i="1"/>
  <c r="P882" i="1"/>
  <c r="O882" i="1"/>
  <c r="N882" i="1"/>
  <c r="M882" i="1"/>
  <c r="L882" i="1"/>
  <c r="K882" i="1"/>
  <c r="J882" i="1"/>
  <c r="AJ881" i="1"/>
  <c r="AI881" i="1"/>
  <c r="Z881" i="1" s="1"/>
  <c r="AD881" i="1" s="1"/>
  <c r="AE881" i="1" s="1"/>
  <c r="AF881" i="1" s="1"/>
  <c r="AG881" i="1"/>
  <c r="AC881" i="1"/>
  <c r="Y881" i="1"/>
  <c r="X881" i="1"/>
  <c r="W881" i="1"/>
  <c r="U881" i="1"/>
  <c r="S881" i="1"/>
  <c r="R881" i="1"/>
  <c r="Q881" i="1"/>
  <c r="P881" i="1"/>
  <c r="O881" i="1"/>
  <c r="N881" i="1"/>
  <c r="M881" i="1"/>
  <c r="L881" i="1"/>
  <c r="K881" i="1"/>
  <c r="J881" i="1"/>
  <c r="AJ880" i="1"/>
  <c r="AI880" i="1" s="1"/>
  <c r="AG880" i="1"/>
  <c r="AC880" i="1"/>
  <c r="X880" i="1"/>
  <c r="Y880" i="1" s="1"/>
  <c r="W880" i="1"/>
  <c r="U880" i="1"/>
  <c r="S880" i="1"/>
  <c r="R880" i="1"/>
  <c r="Q880" i="1"/>
  <c r="P880" i="1"/>
  <c r="O880" i="1"/>
  <c r="N880" i="1"/>
  <c r="M880" i="1"/>
  <c r="L880" i="1"/>
  <c r="K880" i="1"/>
  <c r="J880" i="1"/>
  <c r="AJ879" i="1"/>
  <c r="AI879" i="1" s="1"/>
  <c r="Z879" i="1" s="1"/>
  <c r="AD879" i="1" s="1"/>
  <c r="AG879" i="1"/>
  <c r="AH879" i="1" s="1"/>
  <c r="AC879" i="1"/>
  <c r="AE879" i="1" s="1"/>
  <c r="AF879" i="1" s="1"/>
  <c r="Y879" i="1"/>
  <c r="X879" i="1"/>
  <c r="W879" i="1"/>
  <c r="U879" i="1"/>
  <c r="S879" i="1"/>
  <c r="R879" i="1"/>
  <c r="Q879" i="1"/>
  <c r="P879" i="1"/>
  <c r="O879" i="1"/>
  <c r="N879" i="1"/>
  <c r="M879" i="1"/>
  <c r="L879" i="1"/>
  <c r="K879" i="1"/>
  <c r="J879" i="1"/>
  <c r="AJ878" i="1"/>
  <c r="AI878" i="1" s="1"/>
  <c r="AG878" i="1"/>
  <c r="AC878" i="1"/>
  <c r="Y878" i="1"/>
  <c r="X878" i="1"/>
  <c r="W878" i="1"/>
  <c r="U878" i="1"/>
  <c r="S878" i="1"/>
  <c r="R878" i="1"/>
  <c r="Q878" i="1"/>
  <c r="P878" i="1"/>
  <c r="O878" i="1"/>
  <c r="N878" i="1"/>
  <c r="M878" i="1"/>
  <c r="L878" i="1"/>
  <c r="K878" i="1"/>
  <c r="J878" i="1"/>
  <c r="AJ877" i="1"/>
  <c r="AI877" i="1"/>
  <c r="Z877" i="1" s="1"/>
  <c r="AD877" i="1" s="1"/>
  <c r="AE877" i="1" s="1"/>
  <c r="AF877" i="1" s="1"/>
  <c r="AG877" i="1"/>
  <c r="AC877" i="1"/>
  <c r="Y877" i="1"/>
  <c r="X877" i="1"/>
  <c r="W877" i="1"/>
  <c r="U877" i="1"/>
  <c r="S877" i="1"/>
  <c r="R877" i="1"/>
  <c r="Q877" i="1"/>
  <c r="P877" i="1"/>
  <c r="O877" i="1"/>
  <c r="N877" i="1"/>
  <c r="M877" i="1"/>
  <c r="L877" i="1"/>
  <c r="K877" i="1"/>
  <c r="J877" i="1"/>
  <c r="AJ876" i="1"/>
  <c r="AI876" i="1" s="1"/>
  <c r="AG876" i="1"/>
  <c r="AC876" i="1"/>
  <c r="X876" i="1"/>
  <c r="Y876" i="1" s="1"/>
  <c r="W876" i="1"/>
  <c r="U876" i="1"/>
  <c r="S876" i="1"/>
  <c r="R876" i="1"/>
  <c r="Q876" i="1"/>
  <c r="P876" i="1"/>
  <c r="O876" i="1"/>
  <c r="N876" i="1"/>
  <c r="M876" i="1"/>
  <c r="L876" i="1"/>
  <c r="K876" i="1"/>
  <c r="J876" i="1"/>
  <c r="AJ875" i="1"/>
  <c r="AI875" i="1" s="1"/>
  <c r="Z875" i="1" s="1"/>
  <c r="AD875" i="1" s="1"/>
  <c r="AG875" i="1"/>
  <c r="AH875" i="1" s="1"/>
  <c r="AC875" i="1"/>
  <c r="AE875" i="1" s="1"/>
  <c r="AF875" i="1" s="1"/>
  <c r="Y875" i="1"/>
  <c r="X875" i="1"/>
  <c r="W875" i="1"/>
  <c r="U875" i="1"/>
  <c r="S875" i="1"/>
  <c r="R875" i="1"/>
  <c r="Q875" i="1"/>
  <c r="P875" i="1"/>
  <c r="O875" i="1"/>
  <c r="N875" i="1"/>
  <c r="M875" i="1"/>
  <c r="L875" i="1"/>
  <c r="K875" i="1"/>
  <c r="J875" i="1"/>
  <c r="AJ874" i="1"/>
  <c r="AI874" i="1" s="1"/>
  <c r="AG874" i="1"/>
  <c r="AC874" i="1"/>
  <c r="Y874" i="1"/>
  <c r="X874" i="1"/>
  <c r="W874" i="1"/>
  <c r="U874" i="1"/>
  <c r="S874" i="1"/>
  <c r="R874" i="1"/>
  <c r="Q874" i="1"/>
  <c r="P874" i="1"/>
  <c r="O874" i="1"/>
  <c r="N874" i="1"/>
  <c r="M874" i="1"/>
  <c r="L874" i="1"/>
  <c r="K874" i="1"/>
  <c r="J874" i="1"/>
  <c r="AJ873" i="1"/>
  <c r="AI873" i="1"/>
  <c r="Z873" i="1" s="1"/>
  <c r="AD873" i="1" s="1"/>
  <c r="AE873" i="1" s="1"/>
  <c r="AF873" i="1" s="1"/>
  <c r="AG873" i="1"/>
  <c r="AC873" i="1"/>
  <c r="Y873" i="1"/>
  <c r="X873" i="1"/>
  <c r="U873" i="1"/>
  <c r="S873" i="1"/>
  <c r="R873" i="1"/>
  <c r="Q873" i="1"/>
  <c r="P873" i="1"/>
  <c r="O873" i="1"/>
  <c r="N873" i="1"/>
  <c r="M873" i="1"/>
  <c r="L873" i="1"/>
  <c r="K873" i="1"/>
  <c r="J873" i="1"/>
  <c r="AJ872" i="1"/>
  <c r="AI872" i="1" s="1"/>
  <c r="Z872" i="1" s="1"/>
  <c r="AD872" i="1" s="1"/>
  <c r="AG872" i="1"/>
  <c r="AC872" i="1"/>
  <c r="Y872" i="1"/>
  <c r="X872" i="1"/>
  <c r="U872" i="1"/>
  <c r="S872" i="1"/>
  <c r="R872" i="1"/>
  <c r="Q872" i="1"/>
  <c r="P872" i="1"/>
  <c r="O872" i="1"/>
  <c r="N872" i="1"/>
  <c r="M872" i="1"/>
  <c r="L872" i="1"/>
  <c r="K872" i="1"/>
  <c r="J872" i="1"/>
  <c r="AJ871" i="1"/>
  <c r="AI871" i="1"/>
  <c r="Z871" i="1" s="1"/>
  <c r="AD871" i="1" s="1"/>
  <c r="AE871" i="1" s="1"/>
  <c r="AF871" i="1" s="1"/>
  <c r="AG871" i="1"/>
  <c r="AC871" i="1"/>
  <c r="Y871" i="1"/>
  <c r="X871" i="1"/>
  <c r="U871" i="1"/>
  <c r="S871" i="1"/>
  <c r="R871" i="1"/>
  <c r="Q871" i="1"/>
  <c r="P871" i="1"/>
  <c r="O871" i="1"/>
  <c r="N871" i="1"/>
  <c r="M871" i="1"/>
  <c r="L871" i="1"/>
  <c r="K871" i="1"/>
  <c r="J871" i="1"/>
  <c r="AJ870" i="1"/>
  <c r="AI870" i="1" s="1"/>
  <c r="Z870" i="1" s="1"/>
  <c r="AD870" i="1" s="1"/>
  <c r="AG870" i="1"/>
  <c r="AH870" i="1" s="1"/>
  <c r="AC870" i="1"/>
  <c r="AE870" i="1" s="1"/>
  <c r="AF870" i="1" s="1"/>
  <c r="Y870" i="1"/>
  <c r="X870" i="1"/>
  <c r="U870" i="1"/>
  <c r="S870" i="1"/>
  <c r="R870" i="1"/>
  <c r="Q870" i="1"/>
  <c r="P870" i="1"/>
  <c r="O870" i="1"/>
  <c r="N870" i="1"/>
  <c r="M870" i="1"/>
  <c r="L870" i="1"/>
  <c r="K870" i="1"/>
  <c r="J870" i="1"/>
  <c r="AJ869" i="1"/>
  <c r="AI869" i="1"/>
  <c r="Z869" i="1" s="1"/>
  <c r="AD869" i="1" s="1"/>
  <c r="AE869" i="1" s="1"/>
  <c r="AF869" i="1" s="1"/>
  <c r="AG869" i="1"/>
  <c r="AC869" i="1"/>
  <c r="Y869" i="1"/>
  <c r="X869" i="1"/>
  <c r="V869" i="1"/>
  <c r="U869" i="1"/>
  <c r="S869" i="1"/>
  <c r="R869" i="1"/>
  <c r="Q869" i="1"/>
  <c r="P869" i="1"/>
  <c r="O869" i="1"/>
  <c r="N869" i="1"/>
  <c r="M869" i="1"/>
  <c r="L869" i="1"/>
  <c r="K869" i="1"/>
  <c r="J869" i="1"/>
  <c r="AJ868" i="1"/>
  <c r="AI868" i="1" s="1"/>
  <c r="AG868" i="1"/>
  <c r="AC868" i="1"/>
  <c r="X868" i="1"/>
  <c r="Y868" i="1" s="1"/>
  <c r="V868" i="1"/>
  <c r="U868" i="1"/>
  <c r="S868" i="1"/>
  <c r="R868" i="1"/>
  <c r="Q868" i="1"/>
  <c r="P868" i="1"/>
  <c r="O868" i="1"/>
  <c r="N868" i="1"/>
  <c r="M868" i="1"/>
  <c r="L868" i="1"/>
  <c r="K868" i="1"/>
  <c r="J868" i="1"/>
  <c r="AJ867" i="1"/>
  <c r="AI867" i="1" s="1"/>
  <c r="Z867" i="1" s="1"/>
  <c r="AD867" i="1" s="1"/>
  <c r="AG867" i="1"/>
  <c r="AH867" i="1" s="1"/>
  <c r="AC867" i="1"/>
  <c r="Y867" i="1"/>
  <c r="X867" i="1"/>
  <c r="V867" i="1"/>
  <c r="U867" i="1"/>
  <c r="S867" i="1"/>
  <c r="R867" i="1"/>
  <c r="Q867" i="1"/>
  <c r="P867" i="1"/>
  <c r="O867" i="1"/>
  <c r="N867" i="1"/>
  <c r="M867" i="1"/>
  <c r="L867" i="1"/>
  <c r="K867" i="1"/>
  <c r="J867" i="1"/>
  <c r="AJ866" i="1"/>
  <c r="AI866" i="1" s="1"/>
  <c r="AG866" i="1"/>
  <c r="AC866" i="1"/>
  <c r="Y866" i="1"/>
  <c r="X866" i="1"/>
  <c r="V866" i="1"/>
  <c r="U866" i="1"/>
  <c r="S866" i="1"/>
  <c r="R866" i="1"/>
  <c r="Q866" i="1"/>
  <c r="P866" i="1"/>
  <c r="O866" i="1"/>
  <c r="N866" i="1"/>
  <c r="M866" i="1"/>
  <c r="L866" i="1"/>
  <c r="K866" i="1"/>
  <c r="J866" i="1"/>
  <c r="AJ865" i="1"/>
  <c r="AI865" i="1"/>
  <c r="Z865" i="1" s="1"/>
  <c r="AD865" i="1" s="1"/>
  <c r="AE865" i="1" s="1"/>
  <c r="AF865" i="1" s="1"/>
  <c r="AG865" i="1"/>
  <c r="AC865" i="1"/>
  <c r="Y865" i="1"/>
  <c r="X865" i="1"/>
  <c r="V865" i="1"/>
  <c r="U865" i="1"/>
  <c r="S865" i="1"/>
  <c r="R865" i="1"/>
  <c r="Q865" i="1"/>
  <c r="P865" i="1"/>
  <c r="O865" i="1"/>
  <c r="N865" i="1"/>
  <c r="M865" i="1"/>
  <c r="L865" i="1"/>
  <c r="K865" i="1"/>
  <c r="J865" i="1"/>
  <c r="AJ864" i="1"/>
  <c r="AI864" i="1" s="1"/>
  <c r="Z864" i="1" s="1"/>
  <c r="AD864" i="1" s="1"/>
  <c r="AG864" i="1"/>
  <c r="AH864" i="1" s="1"/>
  <c r="AC864" i="1"/>
  <c r="X864" i="1"/>
  <c r="Y864" i="1" s="1"/>
  <c r="V864" i="1"/>
  <c r="U864" i="1"/>
  <c r="S864" i="1"/>
  <c r="R864" i="1"/>
  <c r="Q864" i="1"/>
  <c r="P864" i="1"/>
  <c r="O864" i="1"/>
  <c r="N864" i="1"/>
  <c r="M864" i="1"/>
  <c r="L864" i="1"/>
  <c r="K864" i="1"/>
  <c r="J864" i="1"/>
  <c r="AJ863" i="1"/>
  <c r="AI863" i="1" s="1"/>
  <c r="AG863" i="1"/>
  <c r="AH863" i="1" s="1"/>
  <c r="AC863" i="1"/>
  <c r="Z863" i="1"/>
  <c r="AD863" i="1" s="1"/>
  <c r="Y863" i="1"/>
  <c r="X863" i="1"/>
  <c r="V863" i="1"/>
  <c r="U863" i="1"/>
  <c r="S863" i="1"/>
  <c r="R863" i="1"/>
  <c r="Q863" i="1"/>
  <c r="P863" i="1"/>
  <c r="O863" i="1"/>
  <c r="N863" i="1"/>
  <c r="M863" i="1"/>
  <c r="L863" i="1"/>
  <c r="K863" i="1"/>
  <c r="J863" i="1"/>
  <c r="AJ862" i="1"/>
  <c r="AI862" i="1"/>
  <c r="AG862" i="1"/>
  <c r="AC862" i="1"/>
  <c r="Y862" i="1"/>
  <c r="X862" i="1"/>
  <c r="V862" i="1"/>
  <c r="U862" i="1"/>
  <c r="S862" i="1"/>
  <c r="R862" i="1"/>
  <c r="Q862" i="1"/>
  <c r="P862" i="1"/>
  <c r="O862" i="1"/>
  <c r="N862" i="1"/>
  <c r="M862" i="1"/>
  <c r="L862" i="1"/>
  <c r="K862" i="1"/>
  <c r="J862" i="1"/>
  <c r="AJ861" i="1"/>
  <c r="AI861" i="1"/>
  <c r="AH861" i="1"/>
  <c r="AG861" i="1"/>
  <c r="AC861" i="1"/>
  <c r="X861" i="1"/>
  <c r="Y861" i="1" s="1"/>
  <c r="V861" i="1"/>
  <c r="U861" i="1"/>
  <c r="S861" i="1"/>
  <c r="R861" i="1"/>
  <c r="Q861" i="1"/>
  <c r="P861" i="1"/>
  <c r="O861" i="1"/>
  <c r="N861" i="1"/>
  <c r="M861" i="1"/>
  <c r="L861" i="1"/>
  <c r="K861" i="1"/>
  <c r="J861" i="1"/>
  <c r="AJ860" i="1"/>
  <c r="AI860" i="1" s="1"/>
  <c r="Z860" i="1" s="1"/>
  <c r="AD860" i="1" s="1"/>
  <c r="AG860" i="1"/>
  <c r="AC860" i="1"/>
  <c r="X860" i="1"/>
  <c r="Y860" i="1" s="1"/>
  <c r="U860" i="1"/>
  <c r="S860" i="1"/>
  <c r="R860" i="1"/>
  <c r="Q860" i="1"/>
  <c r="P860" i="1"/>
  <c r="O860" i="1"/>
  <c r="N860" i="1"/>
  <c r="M860" i="1"/>
  <c r="L860" i="1"/>
  <c r="K860" i="1"/>
  <c r="J860" i="1"/>
  <c r="AJ859" i="1"/>
  <c r="AI859" i="1"/>
  <c r="AG859" i="1"/>
  <c r="AC859" i="1"/>
  <c r="Y859" i="1"/>
  <c r="X859" i="1"/>
  <c r="U859" i="1"/>
  <c r="S859" i="1"/>
  <c r="R859" i="1"/>
  <c r="Q859" i="1"/>
  <c r="P859" i="1"/>
  <c r="O859" i="1"/>
  <c r="N859" i="1"/>
  <c r="M859" i="1"/>
  <c r="L859" i="1"/>
  <c r="K859" i="1"/>
  <c r="J859" i="1"/>
  <c r="AJ858" i="1"/>
  <c r="AI858" i="1" s="1"/>
  <c r="AG858" i="1"/>
  <c r="AH858" i="1" s="1"/>
  <c r="AC858" i="1"/>
  <c r="X858" i="1"/>
  <c r="Y858" i="1" s="1"/>
  <c r="U858" i="1"/>
  <c r="S858" i="1"/>
  <c r="R858" i="1"/>
  <c r="Q858" i="1"/>
  <c r="P858" i="1"/>
  <c r="O858" i="1"/>
  <c r="N858" i="1"/>
  <c r="M858" i="1"/>
  <c r="L858" i="1"/>
  <c r="K858" i="1"/>
  <c r="J858" i="1"/>
  <c r="AJ857" i="1"/>
  <c r="AI857" i="1"/>
  <c r="AG857" i="1"/>
  <c r="AC857" i="1"/>
  <c r="Y857" i="1"/>
  <c r="X857" i="1"/>
  <c r="U857" i="1"/>
  <c r="S857" i="1"/>
  <c r="R857" i="1"/>
  <c r="Q857" i="1"/>
  <c r="P857" i="1"/>
  <c r="O857" i="1"/>
  <c r="N857" i="1"/>
  <c r="M857" i="1"/>
  <c r="L857" i="1"/>
  <c r="K857" i="1"/>
  <c r="J857" i="1"/>
  <c r="AJ856" i="1"/>
  <c r="AI856" i="1" s="1"/>
  <c r="Z856" i="1" s="1"/>
  <c r="AD856" i="1" s="1"/>
  <c r="AG856" i="1"/>
  <c r="AH856" i="1" s="1"/>
  <c r="AC856" i="1"/>
  <c r="AE856" i="1" s="1"/>
  <c r="AF856" i="1" s="1"/>
  <c r="X856" i="1"/>
  <c r="Y856" i="1" s="1"/>
  <c r="W856" i="1"/>
  <c r="U856" i="1"/>
  <c r="S856" i="1"/>
  <c r="R856" i="1"/>
  <c r="Q856" i="1"/>
  <c r="P856" i="1"/>
  <c r="O856" i="1"/>
  <c r="N856" i="1"/>
  <c r="M856" i="1"/>
  <c r="L856" i="1"/>
  <c r="K856" i="1"/>
  <c r="J856" i="1"/>
  <c r="AJ855" i="1"/>
  <c r="AI855" i="1" s="1"/>
  <c r="AG855" i="1"/>
  <c r="AH855" i="1" s="1"/>
  <c r="AC855" i="1"/>
  <c r="Z855" i="1"/>
  <c r="AD855" i="1" s="1"/>
  <c r="Y855" i="1"/>
  <c r="X855" i="1"/>
  <c r="W855" i="1"/>
  <c r="U855" i="1"/>
  <c r="S855" i="1"/>
  <c r="R855" i="1"/>
  <c r="Q855" i="1"/>
  <c r="P855" i="1"/>
  <c r="O855" i="1"/>
  <c r="N855" i="1"/>
  <c r="M855" i="1"/>
  <c r="L855" i="1"/>
  <c r="K855" i="1"/>
  <c r="J855" i="1"/>
  <c r="AJ854" i="1"/>
  <c r="AI854" i="1"/>
  <c r="AG854" i="1"/>
  <c r="AC854" i="1"/>
  <c r="Y854" i="1"/>
  <c r="X854" i="1"/>
  <c r="W854" i="1"/>
  <c r="U854" i="1"/>
  <c r="S854" i="1"/>
  <c r="R854" i="1"/>
  <c r="Q854" i="1"/>
  <c r="P854" i="1"/>
  <c r="O854" i="1"/>
  <c r="N854" i="1"/>
  <c r="M854" i="1"/>
  <c r="L854" i="1"/>
  <c r="K854" i="1"/>
  <c r="J854" i="1"/>
  <c r="AJ853" i="1"/>
  <c r="AI853" i="1"/>
  <c r="AH853" i="1"/>
  <c r="AG853" i="1"/>
  <c r="AC853" i="1"/>
  <c r="X853" i="1"/>
  <c r="Y853" i="1" s="1"/>
  <c r="W853" i="1"/>
  <c r="U853" i="1"/>
  <c r="S853" i="1"/>
  <c r="R853" i="1"/>
  <c r="Q853" i="1"/>
  <c r="P853" i="1"/>
  <c r="O853" i="1"/>
  <c r="N853" i="1"/>
  <c r="M853" i="1"/>
  <c r="L853" i="1"/>
  <c r="K853" i="1"/>
  <c r="J853" i="1"/>
  <c r="AJ852" i="1"/>
  <c r="AI852" i="1" s="1"/>
  <c r="Z852" i="1" s="1"/>
  <c r="AD852" i="1" s="1"/>
  <c r="AG852" i="1"/>
  <c r="AH852" i="1" s="1"/>
  <c r="AC852" i="1"/>
  <c r="X852" i="1"/>
  <c r="Y852" i="1" s="1"/>
  <c r="W852" i="1"/>
  <c r="U852" i="1"/>
  <c r="S852" i="1"/>
  <c r="R852" i="1"/>
  <c r="Q852" i="1"/>
  <c r="P852" i="1"/>
  <c r="O852" i="1"/>
  <c r="N852" i="1"/>
  <c r="M852" i="1"/>
  <c r="L852" i="1"/>
  <c r="K852" i="1"/>
  <c r="J852" i="1"/>
  <c r="AJ851" i="1"/>
  <c r="AI851" i="1" s="1"/>
  <c r="AG851" i="1"/>
  <c r="AH851" i="1" s="1"/>
  <c r="AC851" i="1"/>
  <c r="Z851" i="1"/>
  <c r="AD851" i="1" s="1"/>
  <c r="Y851" i="1"/>
  <c r="X851" i="1"/>
  <c r="W851" i="1"/>
  <c r="U851" i="1"/>
  <c r="S851" i="1"/>
  <c r="R851" i="1"/>
  <c r="Q851" i="1"/>
  <c r="P851" i="1"/>
  <c r="O851" i="1"/>
  <c r="N851" i="1"/>
  <c r="M851" i="1"/>
  <c r="L851" i="1"/>
  <c r="K851" i="1"/>
  <c r="J851" i="1"/>
  <c r="AJ850" i="1"/>
  <c r="AI850" i="1"/>
  <c r="AG850" i="1"/>
  <c r="AC850" i="1"/>
  <c r="Y850" i="1"/>
  <c r="X850" i="1"/>
  <c r="W850" i="1"/>
  <c r="U850" i="1"/>
  <c r="S850" i="1"/>
  <c r="R850" i="1"/>
  <c r="Q850" i="1"/>
  <c r="P850" i="1"/>
  <c r="O850" i="1"/>
  <c r="N850" i="1"/>
  <c r="M850" i="1"/>
  <c r="L850" i="1"/>
  <c r="K850" i="1"/>
  <c r="J850" i="1"/>
  <c r="AJ849" i="1"/>
  <c r="AI849" i="1"/>
  <c r="AH849" i="1"/>
  <c r="AG849" i="1"/>
  <c r="AC849" i="1"/>
  <c r="X849" i="1"/>
  <c r="Y849" i="1" s="1"/>
  <c r="W849" i="1"/>
  <c r="U849" i="1"/>
  <c r="S849" i="1"/>
  <c r="R849" i="1"/>
  <c r="Q849" i="1"/>
  <c r="P849" i="1"/>
  <c r="O849" i="1"/>
  <c r="N849" i="1"/>
  <c r="M849" i="1"/>
  <c r="L849" i="1"/>
  <c r="K849" i="1"/>
  <c r="J849" i="1"/>
  <c r="AJ848" i="1"/>
  <c r="AI848" i="1" s="1"/>
  <c r="Z848" i="1" s="1"/>
  <c r="AD848" i="1" s="1"/>
  <c r="AG848" i="1"/>
  <c r="AC848" i="1"/>
  <c r="X848" i="1"/>
  <c r="Y848" i="1" s="1"/>
  <c r="W848" i="1"/>
  <c r="U848" i="1"/>
  <c r="S848" i="1"/>
  <c r="R848" i="1"/>
  <c r="Q848" i="1"/>
  <c r="P848" i="1"/>
  <c r="O848" i="1"/>
  <c r="N848" i="1"/>
  <c r="M848" i="1"/>
  <c r="L848" i="1"/>
  <c r="K848" i="1"/>
  <c r="J848" i="1"/>
  <c r="AJ847" i="1"/>
  <c r="AI847" i="1" s="1"/>
  <c r="AG847" i="1"/>
  <c r="AC847" i="1"/>
  <c r="Z847" i="1"/>
  <c r="AD847" i="1" s="1"/>
  <c r="Y847" i="1"/>
  <c r="X847" i="1"/>
  <c r="W847" i="1"/>
  <c r="U847" i="1"/>
  <c r="S847" i="1"/>
  <c r="R847" i="1"/>
  <c r="Q847" i="1"/>
  <c r="P847" i="1"/>
  <c r="O847" i="1"/>
  <c r="N847" i="1"/>
  <c r="M847" i="1"/>
  <c r="L847" i="1"/>
  <c r="K847" i="1"/>
  <c r="J847" i="1"/>
  <c r="AJ846" i="1"/>
  <c r="AI846" i="1"/>
  <c r="AG846" i="1"/>
  <c r="AC846" i="1"/>
  <c r="Y846" i="1"/>
  <c r="X846" i="1"/>
  <c r="W846" i="1"/>
  <c r="U846" i="1"/>
  <c r="S846" i="1"/>
  <c r="R846" i="1"/>
  <c r="Q846" i="1"/>
  <c r="P846" i="1"/>
  <c r="O846" i="1"/>
  <c r="N846" i="1"/>
  <c r="M846" i="1"/>
  <c r="L846" i="1"/>
  <c r="K846" i="1"/>
  <c r="J846" i="1"/>
  <c r="AJ845" i="1"/>
  <c r="AI845" i="1"/>
  <c r="AH845" i="1"/>
  <c r="AG845" i="1"/>
  <c r="AC845" i="1"/>
  <c r="X845" i="1"/>
  <c r="Y845" i="1" s="1"/>
  <c r="V845" i="1"/>
  <c r="U845" i="1"/>
  <c r="S845" i="1"/>
  <c r="R845" i="1"/>
  <c r="Q845" i="1"/>
  <c r="P845" i="1"/>
  <c r="O845" i="1"/>
  <c r="N845" i="1"/>
  <c r="M845" i="1"/>
  <c r="L845" i="1"/>
  <c r="K845" i="1"/>
  <c r="J845" i="1"/>
  <c r="AJ844" i="1"/>
  <c r="AI844" i="1" s="1"/>
  <c r="AG844" i="1"/>
  <c r="AH844" i="1" s="1"/>
  <c r="AC844" i="1"/>
  <c r="X844" i="1"/>
  <c r="Y844" i="1" s="1"/>
  <c r="V844" i="1"/>
  <c r="U844" i="1"/>
  <c r="S844" i="1"/>
  <c r="R844" i="1"/>
  <c r="Q844" i="1"/>
  <c r="P844" i="1"/>
  <c r="O844" i="1"/>
  <c r="N844" i="1"/>
  <c r="M844" i="1"/>
  <c r="L844" i="1"/>
  <c r="K844" i="1"/>
  <c r="J844" i="1"/>
  <c r="AJ843" i="1"/>
  <c r="AI843" i="1" s="1"/>
  <c r="AG843" i="1"/>
  <c r="AH843" i="1" s="1"/>
  <c r="AC843" i="1"/>
  <c r="AE843" i="1" s="1"/>
  <c r="AF843" i="1" s="1"/>
  <c r="Z843" i="1"/>
  <c r="AD843" i="1" s="1"/>
  <c r="Y843" i="1"/>
  <c r="X843" i="1"/>
  <c r="V843" i="1"/>
  <c r="U843" i="1"/>
  <c r="S843" i="1"/>
  <c r="R843" i="1"/>
  <c r="Q843" i="1"/>
  <c r="P843" i="1"/>
  <c r="O843" i="1"/>
  <c r="N843" i="1"/>
  <c r="M843" i="1"/>
  <c r="L843" i="1"/>
  <c r="K843" i="1"/>
  <c r="J843" i="1"/>
  <c r="AJ842" i="1"/>
  <c r="AI842" i="1"/>
  <c r="AG842" i="1"/>
  <c r="AC842" i="1"/>
  <c r="Y842" i="1"/>
  <c r="X842" i="1"/>
  <c r="V842" i="1"/>
  <c r="U842" i="1"/>
  <c r="S842" i="1"/>
  <c r="R842" i="1"/>
  <c r="Q842" i="1"/>
  <c r="P842" i="1"/>
  <c r="O842" i="1"/>
  <c r="N842" i="1"/>
  <c r="M842" i="1"/>
  <c r="L842" i="1"/>
  <c r="K842" i="1"/>
  <c r="J842" i="1"/>
  <c r="AJ841" i="1"/>
  <c r="AI841" i="1"/>
  <c r="Z841" i="1" s="1"/>
  <c r="AD841" i="1" s="1"/>
  <c r="AE841" i="1" s="1"/>
  <c r="AF841" i="1" s="1"/>
  <c r="AH841" i="1"/>
  <c r="AG841" i="1"/>
  <c r="AC841" i="1"/>
  <c r="X841" i="1"/>
  <c r="Y841" i="1" s="1"/>
  <c r="V841" i="1"/>
  <c r="U841" i="1"/>
  <c r="S841" i="1"/>
  <c r="R841" i="1"/>
  <c r="Q841" i="1"/>
  <c r="P841" i="1"/>
  <c r="O841" i="1"/>
  <c r="N841" i="1"/>
  <c r="M841" i="1"/>
  <c r="L841" i="1"/>
  <c r="K841" i="1"/>
  <c r="J841" i="1"/>
  <c r="AJ840" i="1"/>
  <c r="AI840" i="1" s="1"/>
  <c r="Z840" i="1" s="1"/>
  <c r="AD840" i="1" s="1"/>
  <c r="AG840" i="1"/>
  <c r="AH840" i="1" s="1"/>
  <c r="AC840" i="1"/>
  <c r="AE840" i="1" s="1"/>
  <c r="AF840" i="1" s="1"/>
  <c r="X840" i="1"/>
  <c r="Y840" i="1" s="1"/>
  <c r="V840" i="1"/>
  <c r="U840" i="1"/>
  <c r="S840" i="1"/>
  <c r="R840" i="1"/>
  <c r="Q840" i="1"/>
  <c r="P840" i="1"/>
  <c r="O840" i="1"/>
  <c r="N840" i="1"/>
  <c r="M840" i="1"/>
  <c r="L840" i="1"/>
  <c r="K840" i="1"/>
  <c r="J840" i="1"/>
  <c r="AJ839" i="1"/>
  <c r="AI839" i="1" s="1"/>
  <c r="AG839" i="1"/>
  <c r="AH839" i="1" s="1"/>
  <c r="AC839" i="1"/>
  <c r="Z839" i="1"/>
  <c r="AD839" i="1" s="1"/>
  <c r="Y839" i="1"/>
  <c r="X839" i="1"/>
  <c r="U839" i="1"/>
  <c r="S839" i="1"/>
  <c r="R839" i="1"/>
  <c r="Q839" i="1"/>
  <c r="P839" i="1"/>
  <c r="O839" i="1"/>
  <c r="N839" i="1"/>
  <c r="M839" i="1"/>
  <c r="L839" i="1"/>
  <c r="K839" i="1"/>
  <c r="J839" i="1"/>
  <c r="AJ838" i="1"/>
  <c r="AI838" i="1"/>
  <c r="AH838" i="1"/>
  <c r="AG838" i="1"/>
  <c r="AC838" i="1"/>
  <c r="X838" i="1"/>
  <c r="Y838" i="1" s="1"/>
  <c r="U838" i="1"/>
  <c r="S838" i="1"/>
  <c r="R838" i="1"/>
  <c r="Q838" i="1"/>
  <c r="P838" i="1"/>
  <c r="O838" i="1"/>
  <c r="N838" i="1"/>
  <c r="M838" i="1"/>
  <c r="L838" i="1"/>
  <c r="K838" i="1"/>
  <c r="J838" i="1"/>
  <c r="AJ837" i="1"/>
  <c r="AI837" i="1" s="1"/>
  <c r="AG837" i="1"/>
  <c r="AH837" i="1" s="1"/>
  <c r="AC837" i="1"/>
  <c r="Z837" i="1"/>
  <c r="AD837" i="1" s="1"/>
  <c r="Y837" i="1"/>
  <c r="X837" i="1"/>
  <c r="U837" i="1"/>
  <c r="S837" i="1"/>
  <c r="R837" i="1"/>
  <c r="Q837" i="1"/>
  <c r="P837" i="1"/>
  <c r="O837" i="1"/>
  <c r="N837" i="1"/>
  <c r="M837" i="1"/>
  <c r="L837" i="1"/>
  <c r="K837" i="1"/>
  <c r="J837" i="1"/>
  <c r="AJ836" i="1"/>
  <c r="AI836" i="1"/>
  <c r="AH836" i="1"/>
  <c r="AG836" i="1"/>
  <c r="AC836" i="1"/>
  <c r="X836" i="1"/>
  <c r="Y836" i="1" s="1"/>
  <c r="U836" i="1"/>
  <c r="S836" i="1"/>
  <c r="R836" i="1"/>
  <c r="Q836" i="1"/>
  <c r="P836" i="1"/>
  <c r="O836" i="1"/>
  <c r="N836" i="1"/>
  <c r="M836" i="1"/>
  <c r="L836" i="1"/>
  <c r="K836" i="1"/>
  <c r="J836" i="1"/>
  <c r="AJ835" i="1"/>
  <c r="AI835" i="1" s="1"/>
  <c r="AG835" i="1"/>
  <c r="AH835" i="1" s="1"/>
  <c r="AC835" i="1"/>
  <c r="Z835" i="1"/>
  <c r="AD835" i="1" s="1"/>
  <c r="Y835" i="1"/>
  <c r="X835" i="1"/>
  <c r="U835" i="1"/>
  <c r="S835" i="1"/>
  <c r="R835" i="1"/>
  <c r="Q835" i="1"/>
  <c r="P835" i="1"/>
  <c r="O835" i="1"/>
  <c r="N835" i="1"/>
  <c r="M835" i="1"/>
  <c r="L835" i="1"/>
  <c r="K835" i="1"/>
  <c r="J835" i="1"/>
  <c r="AJ834" i="1"/>
  <c r="AI834" i="1"/>
  <c r="AH834" i="1"/>
  <c r="AG834" i="1"/>
  <c r="AC834" i="1"/>
  <c r="X834" i="1"/>
  <c r="Y834" i="1" s="1"/>
  <c r="U834" i="1"/>
  <c r="S834" i="1"/>
  <c r="R834" i="1"/>
  <c r="Q834" i="1"/>
  <c r="P834" i="1"/>
  <c r="O834" i="1"/>
  <c r="N834" i="1"/>
  <c r="M834" i="1"/>
  <c r="L834" i="1"/>
  <c r="K834" i="1"/>
  <c r="J834" i="1"/>
  <c r="AJ833" i="1"/>
  <c r="AI833" i="1" s="1"/>
  <c r="AG833" i="1"/>
  <c r="AH833" i="1" s="1"/>
  <c r="AC833" i="1"/>
  <c r="Z833" i="1"/>
  <c r="AD833" i="1" s="1"/>
  <c r="Y833" i="1"/>
  <c r="X833" i="1"/>
  <c r="U833" i="1"/>
  <c r="S833" i="1"/>
  <c r="R833" i="1"/>
  <c r="Q833" i="1"/>
  <c r="P833" i="1"/>
  <c r="O833" i="1"/>
  <c r="N833" i="1"/>
  <c r="M833" i="1"/>
  <c r="L833" i="1"/>
  <c r="K833" i="1"/>
  <c r="J833" i="1"/>
  <c r="AJ832" i="1"/>
  <c r="AI832" i="1"/>
  <c r="AH832" i="1"/>
  <c r="AG832" i="1"/>
  <c r="AC832" i="1"/>
  <c r="X832" i="1"/>
  <c r="Y832" i="1" s="1"/>
  <c r="U832" i="1"/>
  <c r="S832" i="1"/>
  <c r="R832" i="1"/>
  <c r="Q832" i="1"/>
  <c r="P832" i="1"/>
  <c r="O832" i="1"/>
  <c r="N832" i="1"/>
  <c r="M832" i="1"/>
  <c r="L832" i="1"/>
  <c r="K832" i="1"/>
  <c r="J832" i="1"/>
  <c r="AJ831" i="1"/>
  <c r="AI831" i="1" s="1"/>
  <c r="AG831" i="1"/>
  <c r="AH831" i="1" s="1"/>
  <c r="AC831" i="1"/>
  <c r="Z831" i="1"/>
  <c r="AD831" i="1" s="1"/>
  <c r="Y831" i="1"/>
  <c r="X831" i="1"/>
  <c r="U831" i="1"/>
  <c r="S831" i="1"/>
  <c r="R831" i="1"/>
  <c r="Q831" i="1"/>
  <c r="P831" i="1"/>
  <c r="O831" i="1"/>
  <c r="N831" i="1"/>
  <c r="M831" i="1"/>
  <c r="L831" i="1"/>
  <c r="K831" i="1"/>
  <c r="J831" i="1"/>
  <c r="AJ830" i="1"/>
  <c r="AI830" i="1"/>
  <c r="AH830" i="1"/>
  <c r="AG830" i="1"/>
  <c r="AC830" i="1"/>
  <c r="X830" i="1"/>
  <c r="Y830" i="1" s="1"/>
  <c r="U830" i="1"/>
  <c r="S830" i="1"/>
  <c r="R830" i="1"/>
  <c r="Q830" i="1"/>
  <c r="P830" i="1"/>
  <c r="O830" i="1"/>
  <c r="N830" i="1"/>
  <c r="M830" i="1"/>
  <c r="L830" i="1"/>
  <c r="K830" i="1"/>
  <c r="J830" i="1"/>
  <c r="AJ829" i="1"/>
  <c r="AI829" i="1" s="1"/>
  <c r="AG829" i="1"/>
  <c r="AC829" i="1"/>
  <c r="Z829" i="1"/>
  <c r="AD829" i="1" s="1"/>
  <c r="Y829" i="1"/>
  <c r="X829" i="1"/>
  <c r="U829" i="1"/>
  <c r="S829" i="1"/>
  <c r="R829" i="1"/>
  <c r="Q829" i="1"/>
  <c r="P829" i="1"/>
  <c r="O829" i="1"/>
  <c r="N829" i="1"/>
  <c r="M829" i="1"/>
  <c r="L829" i="1"/>
  <c r="K829" i="1"/>
  <c r="J829" i="1"/>
  <c r="AJ828" i="1"/>
  <c r="AI828" i="1"/>
  <c r="AH828" i="1"/>
  <c r="AG828" i="1"/>
  <c r="AC828" i="1"/>
  <c r="X828" i="1"/>
  <c r="Y828" i="1" s="1"/>
  <c r="U828" i="1"/>
  <c r="S828" i="1"/>
  <c r="R828" i="1"/>
  <c r="Q828" i="1"/>
  <c r="P828" i="1"/>
  <c r="O828" i="1"/>
  <c r="N828" i="1"/>
  <c r="M828" i="1"/>
  <c r="L828" i="1"/>
  <c r="K828" i="1"/>
  <c r="J828" i="1"/>
  <c r="AJ827" i="1"/>
  <c r="AI827" i="1" s="1"/>
  <c r="AG827" i="1"/>
  <c r="AH827" i="1" s="1"/>
  <c r="AC827" i="1"/>
  <c r="Z827" i="1"/>
  <c r="AD827" i="1" s="1"/>
  <c r="Y827" i="1"/>
  <c r="X827" i="1"/>
  <c r="U827" i="1"/>
  <c r="S827" i="1"/>
  <c r="R827" i="1"/>
  <c r="Q827" i="1"/>
  <c r="P827" i="1"/>
  <c r="O827" i="1"/>
  <c r="N827" i="1"/>
  <c r="M827" i="1"/>
  <c r="L827" i="1"/>
  <c r="K827" i="1"/>
  <c r="J827" i="1"/>
  <c r="AJ826" i="1"/>
  <c r="AI826" i="1"/>
  <c r="AH826" i="1"/>
  <c r="AG826" i="1"/>
  <c r="AC826" i="1"/>
  <c r="X826" i="1"/>
  <c r="Y826" i="1" s="1"/>
  <c r="U826" i="1"/>
  <c r="S826" i="1"/>
  <c r="R826" i="1"/>
  <c r="Q826" i="1"/>
  <c r="P826" i="1"/>
  <c r="O826" i="1"/>
  <c r="N826" i="1"/>
  <c r="M826" i="1"/>
  <c r="L826" i="1"/>
  <c r="K826" i="1"/>
  <c r="J826" i="1"/>
  <c r="AJ825" i="1"/>
  <c r="AI825" i="1" s="1"/>
  <c r="AG825" i="1"/>
  <c r="AC825" i="1"/>
  <c r="Z825" i="1"/>
  <c r="AD825" i="1" s="1"/>
  <c r="Y825" i="1"/>
  <c r="X825" i="1"/>
  <c r="W825" i="1"/>
  <c r="U825" i="1"/>
  <c r="S825" i="1"/>
  <c r="R825" i="1"/>
  <c r="Q825" i="1"/>
  <c r="P825" i="1"/>
  <c r="O825" i="1"/>
  <c r="N825" i="1"/>
  <c r="M825" i="1"/>
  <c r="L825" i="1"/>
  <c r="K825" i="1"/>
  <c r="J825" i="1"/>
  <c r="AJ824" i="1"/>
  <c r="AI824" i="1"/>
  <c r="AH824" i="1" s="1"/>
  <c r="AG824" i="1"/>
  <c r="AC824" i="1"/>
  <c r="Y824" i="1"/>
  <c r="X824" i="1"/>
  <c r="W824" i="1"/>
  <c r="U824" i="1"/>
  <c r="S824" i="1"/>
  <c r="R824" i="1"/>
  <c r="Q824" i="1"/>
  <c r="P824" i="1"/>
  <c r="O824" i="1"/>
  <c r="N824" i="1"/>
  <c r="M824" i="1"/>
  <c r="L824" i="1"/>
  <c r="K824" i="1"/>
  <c r="J824" i="1"/>
  <c r="AJ823" i="1"/>
  <c r="AI823" i="1"/>
  <c r="AH823" i="1"/>
  <c r="AG823" i="1"/>
  <c r="AC823" i="1"/>
  <c r="X823" i="1"/>
  <c r="Y823" i="1" s="1"/>
  <c r="V823" i="1"/>
  <c r="U823" i="1"/>
  <c r="S823" i="1"/>
  <c r="R823" i="1"/>
  <c r="Q823" i="1"/>
  <c r="P823" i="1"/>
  <c r="O823" i="1"/>
  <c r="N823" i="1"/>
  <c r="M823" i="1"/>
  <c r="L823" i="1"/>
  <c r="K823" i="1"/>
  <c r="J823" i="1"/>
  <c r="AJ822" i="1"/>
  <c r="AI822" i="1" s="1"/>
  <c r="AG822" i="1"/>
  <c r="AH822" i="1" s="1"/>
  <c r="AC822" i="1"/>
  <c r="X822" i="1"/>
  <c r="Y822" i="1" s="1"/>
  <c r="U822" i="1"/>
  <c r="S822" i="1"/>
  <c r="R822" i="1"/>
  <c r="Q822" i="1"/>
  <c r="P822" i="1"/>
  <c r="O822" i="1"/>
  <c r="N822" i="1"/>
  <c r="M822" i="1"/>
  <c r="L822" i="1"/>
  <c r="K822" i="1"/>
  <c r="J822" i="1"/>
  <c r="AJ821" i="1"/>
  <c r="AI821" i="1"/>
  <c r="AH821" i="1" s="1"/>
  <c r="AG821" i="1"/>
  <c r="AC821" i="1"/>
  <c r="Z821" i="1"/>
  <c r="AD821" i="1" s="1"/>
  <c r="AE821" i="1" s="1"/>
  <c r="AF821" i="1" s="1"/>
  <c r="Y821" i="1"/>
  <c r="X821" i="1"/>
  <c r="U821" i="1"/>
  <c r="S821" i="1"/>
  <c r="R821" i="1"/>
  <c r="Q821" i="1"/>
  <c r="P821" i="1"/>
  <c r="O821" i="1"/>
  <c r="N821" i="1"/>
  <c r="M821" i="1"/>
  <c r="L821" i="1"/>
  <c r="K821" i="1"/>
  <c r="J821" i="1"/>
  <c r="AJ820" i="1"/>
  <c r="AI820" i="1" s="1"/>
  <c r="AG820" i="1"/>
  <c r="AH820" i="1" s="1"/>
  <c r="AC820" i="1"/>
  <c r="X820" i="1"/>
  <c r="Y820" i="1" s="1"/>
  <c r="U820" i="1"/>
  <c r="S820" i="1"/>
  <c r="R820" i="1"/>
  <c r="Q820" i="1"/>
  <c r="P820" i="1"/>
  <c r="O820" i="1"/>
  <c r="N820" i="1"/>
  <c r="M820" i="1"/>
  <c r="L820" i="1"/>
  <c r="K820" i="1"/>
  <c r="J820" i="1"/>
  <c r="AJ819" i="1"/>
  <c r="AI819" i="1"/>
  <c r="AH819" i="1" s="1"/>
  <c r="AG819" i="1"/>
  <c r="AC819" i="1"/>
  <c r="Y819" i="1"/>
  <c r="X819" i="1"/>
  <c r="U819" i="1"/>
  <c r="S819" i="1"/>
  <c r="R819" i="1"/>
  <c r="Q819" i="1"/>
  <c r="P819" i="1"/>
  <c r="O819" i="1"/>
  <c r="N819" i="1"/>
  <c r="M819" i="1"/>
  <c r="L819" i="1"/>
  <c r="K819" i="1"/>
  <c r="J819" i="1"/>
  <c r="AJ818" i="1"/>
  <c r="AI818" i="1" s="1"/>
  <c r="AH818" i="1"/>
  <c r="AG818" i="1"/>
  <c r="AC818" i="1"/>
  <c r="X818" i="1"/>
  <c r="Y818" i="1" s="1"/>
  <c r="U818" i="1"/>
  <c r="S818" i="1"/>
  <c r="R818" i="1"/>
  <c r="Q818" i="1"/>
  <c r="P818" i="1"/>
  <c r="O818" i="1"/>
  <c r="N818" i="1"/>
  <c r="M818" i="1"/>
  <c r="L818" i="1"/>
  <c r="K818" i="1"/>
  <c r="J818" i="1"/>
  <c r="AJ817" i="1"/>
  <c r="AI817" i="1" s="1"/>
  <c r="AG817" i="1"/>
  <c r="AC817" i="1"/>
  <c r="Y817" i="1"/>
  <c r="X817" i="1"/>
  <c r="U817" i="1"/>
  <c r="S817" i="1"/>
  <c r="R817" i="1"/>
  <c r="Q817" i="1"/>
  <c r="P817" i="1"/>
  <c r="O817" i="1"/>
  <c r="N817" i="1"/>
  <c r="M817" i="1"/>
  <c r="L817" i="1"/>
  <c r="K817" i="1"/>
  <c r="J817" i="1"/>
  <c r="AJ816" i="1"/>
  <c r="AI816" i="1" s="1"/>
  <c r="Z816" i="1" s="1"/>
  <c r="AD816" i="1" s="1"/>
  <c r="AG816" i="1"/>
  <c r="AH816" i="1" s="1"/>
  <c r="AC816" i="1"/>
  <c r="X816" i="1"/>
  <c r="Y816" i="1" s="1"/>
  <c r="U816" i="1"/>
  <c r="S816" i="1"/>
  <c r="R816" i="1"/>
  <c r="Q816" i="1"/>
  <c r="P816" i="1"/>
  <c r="O816" i="1"/>
  <c r="N816" i="1"/>
  <c r="M816" i="1"/>
  <c r="L816" i="1"/>
  <c r="K816" i="1"/>
  <c r="J816" i="1"/>
  <c r="AJ815" i="1"/>
  <c r="AI815" i="1"/>
  <c r="AH815" i="1" s="1"/>
  <c r="AG815" i="1"/>
  <c r="AC815" i="1"/>
  <c r="Y815" i="1"/>
  <c r="Z815" i="1" s="1"/>
  <c r="AD815" i="1" s="1"/>
  <c r="AE815" i="1" s="1"/>
  <c r="AF815" i="1" s="1"/>
  <c r="X815" i="1"/>
  <c r="U815" i="1"/>
  <c r="S815" i="1"/>
  <c r="R815" i="1"/>
  <c r="Q815" i="1"/>
  <c r="P815" i="1"/>
  <c r="O815" i="1"/>
  <c r="N815" i="1"/>
  <c r="M815" i="1"/>
  <c r="L815" i="1"/>
  <c r="K815" i="1"/>
  <c r="J815" i="1"/>
  <c r="AJ814" i="1"/>
  <c r="AI814" i="1" s="1"/>
  <c r="AG814" i="1"/>
  <c r="AH814" i="1" s="1"/>
  <c r="AC814" i="1"/>
  <c r="X814" i="1"/>
  <c r="Y814" i="1" s="1"/>
  <c r="U814" i="1"/>
  <c r="S814" i="1"/>
  <c r="R814" i="1"/>
  <c r="Q814" i="1"/>
  <c r="P814" i="1"/>
  <c r="O814" i="1"/>
  <c r="N814" i="1"/>
  <c r="M814" i="1"/>
  <c r="L814" i="1"/>
  <c r="K814" i="1"/>
  <c r="J814" i="1"/>
  <c r="AJ813" i="1"/>
  <c r="AI813" i="1"/>
  <c r="AH813" i="1" s="1"/>
  <c r="AG813" i="1"/>
  <c r="AC813" i="1"/>
  <c r="Z813" i="1"/>
  <c r="AD813" i="1" s="1"/>
  <c r="AE813" i="1" s="1"/>
  <c r="AF813" i="1" s="1"/>
  <c r="Y813" i="1"/>
  <c r="X813" i="1"/>
  <c r="U813" i="1"/>
  <c r="S813" i="1"/>
  <c r="R813" i="1"/>
  <c r="Q813" i="1"/>
  <c r="P813" i="1"/>
  <c r="O813" i="1"/>
  <c r="N813" i="1"/>
  <c r="M813" i="1"/>
  <c r="L813" i="1"/>
  <c r="K813" i="1"/>
  <c r="J813" i="1"/>
  <c r="AJ812" i="1"/>
  <c r="AI812" i="1" s="1"/>
  <c r="AG812" i="1"/>
  <c r="AH812" i="1" s="1"/>
  <c r="AC812" i="1"/>
  <c r="X812" i="1"/>
  <c r="Y812" i="1" s="1"/>
  <c r="W812" i="1"/>
  <c r="U812" i="1"/>
  <c r="S812" i="1"/>
  <c r="R812" i="1"/>
  <c r="Q812" i="1"/>
  <c r="P812" i="1"/>
  <c r="O812" i="1"/>
  <c r="N812" i="1"/>
  <c r="M812" i="1"/>
  <c r="L812" i="1"/>
  <c r="K812" i="1"/>
  <c r="J812" i="1"/>
  <c r="AJ811" i="1"/>
  <c r="AI811" i="1" s="1"/>
  <c r="AG811" i="1"/>
  <c r="AC811" i="1"/>
  <c r="Z811" i="1"/>
  <c r="AD811" i="1" s="1"/>
  <c r="Y811" i="1"/>
  <c r="X811" i="1"/>
  <c r="W811" i="1"/>
  <c r="U811" i="1"/>
  <c r="S811" i="1"/>
  <c r="R811" i="1"/>
  <c r="Q811" i="1"/>
  <c r="P811" i="1"/>
  <c r="O811" i="1"/>
  <c r="N811" i="1"/>
  <c r="M811" i="1"/>
  <c r="L811" i="1"/>
  <c r="K811" i="1"/>
  <c r="J811" i="1"/>
  <c r="AJ810" i="1"/>
  <c r="AI810" i="1"/>
  <c r="AH810" i="1" s="1"/>
  <c r="AG810" i="1"/>
  <c r="AC810" i="1"/>
  <c r="Y810" i="1"/>
  <c r="X810" i="1"/>
  <c r="W810" i="1"/>
  <c r="U810" i="1"/>
  <c r="S810" i="1"/>
  <c r="R810" i="1"/>
  <c r="Q810" i="1"/>
  <c r="P810" i="1"/>
  <c r="O810" i="1"/>
  <c r="N810" i="1"/>
  <c r="M810" i="1"/>
  <c r="L810" i="1"/>
  <c r="K810" i="1"/>
  <c r="J810" i="1"/>
  <c r="AJ809" i="1"/>
  <c r="AI809" i="1"/>
  <c r="AH809" i="1"/>
  <c r="AG809" i="1"/>
  <c r="AC809" i="1"/>
  <c r="X809" i="1"/>
  <c r="Y809" i="1" s="1"/>
  <c r="W809" i="1"/>
  <c r="U809" i="1"/>
  <c r="S809" i="1"/>
  <c r="R809" i="1"/>
  <c r="Q809" i="1"/>
  <c r="P809" i="1"/>
  <c r="O809" i="1"/>
  <c r="N809" i="1"/>
  <c r="M809" i="1"/>
  <c r="L809" i="1"/>
  <c r="K809" i="1"/>
  <c r="J809" i="1"/>
  <c r="AJ808" i="1"/>
  <c r="AI808" i="1" s="1"/>
  <c r="AG808" i="1"/>
  <c r="AH808" i="1" s="1"/>
  <c r="AC808" i="1"/>
  <c r="X808" i="1"/>
  <c r="Y808" i="1" s="1"/>
  <c r="Z808" i="1" s="1"/>
  <c r="AD808" i="1" s="1"/>
  <c r="W808" i="1"/>
  <c r="U808" i="1"/>
  <c r="S808" i="1"/>
  <c r="R808" i="1"/>
  <c r="Q808" i="1"/>
  <c r="P808" i="1"/>
  <c r="O808" i="1"/>
  <c r="N808" i="1"/>
  <c r="M808" i="1"/>
  <c r="L808" i="1"/>
  <c r="K808" i="1"/>
  <c r="J808" i="1"/>
  <c r="AJ807" i="1"/>
  <c r="AI807" i="1"/>
  <c r="AG807" i="1"/>
  <c r="AH807" i="1" s="1"/>
  <c r="AC807" i="1"/>
  <c r="AE807" i="1" s="1"/>
  <c r="AF807" i="1" s="1"/>
  <c r="Y807" i="1"/>
  <c r="Z807" i="1" s="1"/>
  <c r="AD807" i="1" s="1"/>
  <c r="X807" i="1"/>
  <c r="W807" i="1"/>
  <c r="U807" i="1"/>
  <c r="S807" i="1"/>
  <c r="R807" i="1"/>
  <c r="Q807" i="1"/>
  <c r="P807" i="1"/>
  <c r="O807" i="1"/>
  <c r="N807" i="1"/>
  <c r="M807" i="1"/>
  <c r="L807" i="1"/>
  <c r="K807" i="1"/>
  <c r="J807" i="1"/>
  <c r="AJ806" i="1"/>
  <c r="AI806" i="1"/>
  <c r="AH806" i="1"/>
  <c r="AG806" i="1"/>
  <c r="AC806" i="1"/>
  <c r="X806" i="1"/>
  <c r="Y806" i="1" s="1"/>
  <c r="W806" i="1"/>
  <c r="U806" i="1"/>
  <c r="S806" i="1"/>
  <c r="R806" i="1"/>
  <c r="Q806" i="1"/>
  <c r="P806" i="1"/>
  <c r="O806" i="1"/>
  <c r="N806" i="1"/>
  <c r="M806" i="1"/>
  <c r="L806" i="1"/>
  <c r="K806" i="1"/>
  <c r="J806" i="1"/>
  <c r="AJ805" i="1"/>
  <c r="AI805" i="1"/>
  <c r="AG805" i="1"/>
  <c r="AH805" i="1" s="1"/>
  <c r="AC805" i="1"/>
  <c r="Y805" i="1"/>
  <c r="X805" i="1"/>
  <c r="W805" i="1"/>
  <c r="U805" i="1"/>
  <c r="S805" i="1"/>
  <c r="R805" i="1"/>
  <c r="Q805" i="1"/>
  <c r="P805" i="1"/>
  <c r="O805" i="1"/>
  <c r="N805" i="1"/>
  <c r="M805" i="1"/>
  <c r="L805" i="1"/>
  <c r="K805" i="1"/>
  <c r="J805" i="1"/>
  <c r="AJ804" i="1"/>
  <c r="AI804" i="1" s="1"/>
  <c r="AG804" i="1"/>
  <c r="AH804" i="1" s="1"/>
  <c r="AC804" i="1"/>
  <c r="W804" i="1"/>
  <c r="U804" i="1"/>
  <c r="S804" i="1"/>
  <c r="Q804" i="1"/>
  <c r="P804" i="1"/>
  <c r="O804" i="1"/>
  <c r="N804" i="1"/>
  <c r="M804" i="1"/>
  <c r="L804" i="1"/>
  <c r="K804" i="1"/>
  <c r="J804" i="1"/>
  <c r="I804" i="1"/>
  <c r="AJ803" i="1"/>
  <c r="AI803" i="1" s="1"/>
  <c r="Z803" i="1" s="1"/>
  <c r="AD803" i="1" s="1"/>
  <c r="AH803" i="1"/>
  <c r="AG803" i="1"/>
  <c r="AC803" i="1"/>
  <c r="X803" i="1"/>
  <c r="Y803" i="1" s="1"/>
  <c r="U803" i="1"/>
  <c r="S803" i="1"/>
  <c r="R803" i="1"/>
  <c r="Q803" i="1"/>
  <c r="P803" i="1"/>
  <c r="O803" i="1"/>
  <c r="N803" i="1"/>
  <c r="M803" i="1"/>
  <c r="L803" i="1"/>
  <c r="K803" i="1"/>
  <c r="J803" i="1"/>
  <c r="AJ802" i="1"/>
  <c r="AI802" i="1"/>
  <c r="AH802" i="1"/>
  <c r="AG802" i="1"/>
  <c r="AC802" i="1"/>
  <c r="X802" i="1"/>
  <c r="Y802" i="1" s="1"/>
  <c r="V802" i="1"/>
  <c r="U802" i="1"/>
  <c r="S802" i="1"/>
  <c r="R802" i="1"/>
  <c r="Q802" i="1"/>
  <c r="P802" i="1"/>
  <c r="O802" i="1"/>
  <c r="N802" i="1"/>
  <c r="M802" i="1"/>
  <c r="L802" i="1"/>
  <c r="K802" i="1"/>
  <c r="J802" i="1"/>
  <c r="AJ801" i="1"/>
  <c r="AI801" i="1"/>
  <c r="AG801" i="1"/>
  <c r="AH801" i="1" s="1"/>
  <c r="AC801" i="1"/>
  <c r="Y801" i="1"/>
  <c r="X801" i="1"/>
  <c r="V801" i="1"/>
  <c r="U801" i="1"/>
  <c r="S801" i="1"/>
  <c r="R801" i="1"/>
  <c r="Q801" i="1"/>
  <c r="P801" i="1"/>
  <c r="O801" i="1"/>
  <c r="N801" i="1"/>
  <c r="M801" i="1"/>
  <c r="L801" i="1"/>
  <c r="K801" i="1"/>
  <c r="J801" i="1"/>
  <c r="AJ800" i="1"/>
  <c r="AI800" i="1" s="1"/>
  <c r="AG800" i="1"/>
  <c r="AH800" i="1" s="1"/>
  <c r="AC800" i="1"/>
  <c r="Z800" i="1"/>
  <c r="AD800" i="1" s="1"/>
  <c r="X800" i="1"/>
  <c r="Y800" i="1" s="1"/>
  <c r="V800" i="1"/>
  <c r="U800" i="1"/>
  <c r="S800" i="1"/>
  <c r="R800" i="1"/>
  <c r="Q800" i="1"/>
  <c r="P800" i="1"/>
  <c r="O800" i="1"/>
  <c r="N800" i="1"/>
  <c r="M800" i="1"/>
  <c r="L800" i="1"/>
  <c r="K800" i="1"/>
  <c r="J800" i="1"/>
  <c r="AJ799" i="1"/>
  <c r="AI799" i="1"/>
  <c r="AG799" i="1"/>
  <c r="AH799" i="1" s="1"/>
  <c r="AC799" i="1"/>
  <c r="AE799" i="1" s="1"/>
  <c r="AF799" i="1" s="1"/>
  <c r="Z799" i="1"/>
  <c r="AD799" i="1" s="1"/>
  <c r="Y799" i="1"/>
  <c r="X799" i="1"/>
  <c r="V799" i="1"/>
  <c r="U799" i="1"/>
  <c r="S799" i="1"/>
  <c r="R799" i="1"/>
  <c r="Q799" i="1"/>
  <c r="P799" i="1"/>
  <c r="O799" i="1"/>
  <c r="N799" i="1"/>
  <c r="M799" i="1"/>
  <c r="L799" i="1"/>
  <c r="K799" i="1"/>
  <c r="J799" i="1"/>
  <c r="AJ798" i="1"/>
  <c r="AI798" i="1"/>
  <c r="AH798" i="1" s="1"/>
  <c r="AG798" i="1"/>
  <c r="AC798" i="1"/>
  <c r="Y798" i="1"/>
  <c r="X798" i="1"/>
  <c r="V798" i="1"/>
  <c r="U798" i="1"/>
  <c r="S798" i="1"/>
  <c r="R798" i="1"/>
  <c r="Q798" i="1"/>
  <c r="P798" i="1"/>
  <c r="O798" i="1"/>
  <c r="N798" i="1"/>
  <c r="M798" i="1"/>
  <c r="L798" i="1"/>
  <c r="K798" i="1"/>
  <c r="J798" i="1"/>
  <c r="AJ797" i="1"/>
  <c r="AI797" i="1"/>
  <c r="AH797" i="1"/>
  <c r="AG797" i="1"/>
  <c r="AC797" i="1"/>
  <c r="X797" i="1"/>
  <c r="Y797" i="1" s="1"/>
  <c r="U797" i="1"/>
  <c r="S797" i="1"/>
  <c r="R797" i="1"/>
  <c r="Q797" i="1"/>
  <c r="P797" i="1"/>
  <c r="O797" i="1"/>
  <c r="N797" i="1"/>
  <c r="M797" i="1"/>
  <c r="L797" i="1"/>
  <c r="K797" i="1"/>
  <c r="J797" i="1"/>
  <c r="AJ796" i="1"/>
  <c r="AI796" i="1"/>
  <c r="AG796" i="1"/>
  <c r="AH796" i="1" s="1"/>
  <c r="AC796" i="1"/>
  <c r="AE796" i="1" s="1"/>
  <c r="AF796" i="1" s="1"/>
  <c r="Z796" i="1"/>
  <c r="AD796" i="1" s="1"/>
  <c r="Y796" i="1"/>
  <c r="X796" i="1"/>
  <c r="U796" i="1"/>
  <c r="S796" i="1"/>
  <c r="R796" i="1"/>
  <c r="Q796" i="1"/>
  <c r="P796" i="1"/>
  <c r="O796" i="1"/>
  <c r="N796" i="1"/>
  <c r="M796" i="1"/>
  <c r="L796" i="1"/>
  <c r="K796" i="1"/>
  <c r="J796" i="1"/>
  <c r="AJ795" i="1"/>
  <c r="AI795" i="1"/>
  <c r="AH795" i="1"/>
  <c r="AG795" i="1"/>
  <c r="AC795" i="1"/>
  <c r="X795" i="1"/>
  <c r="Y795" i="1" s="1"/>
  <c r="U795" i="1"/>
  <c r="S795" i="1"/>
  <c r="R795" i="1"/>
  <c r="Q795" i="1"/>
  <c r="P795" i="1"/>
  <c r="O795" i="1"/>
  <c r="N795" i="1"/>
  <c r="M795" i="1"/>
  <c r="L795" i="1"/>
  <c r="K795" i="1"/>
  <c r="J795" i="1"/>
  <c r="AJ794" i="1"/>
  <c r="AI794" i="1"/>
  <c r="AG794" i="1"/>
  <c r="AH794" i="1" s="1"/>
  <c r="AC794" i="1"/>
  <c r="AE794" i="1" s="1"/>
  <c r="AF794" i="1" s="1"/>
  <c r="Z794" i="1"/>
  <c r="AD794" i="1" s="1"/>
  <c r="Y794" i="1"/>
  <c r="X794" i="1"/>
  <c r="U794" i="1"/>
  <c r="S794" i="1"/>
  <c r="R794" i="1"/>
  <c r="Q794" i="1"/>
  <c r="P794" i="1"/>
  <c r="O794" i="1"/>
  <c r="N794" i="1"/>
  <c r="M794" i="1"/>
  <c r="L794" i="1"/>
  <c r="K794" i="1"/>
  <c r="J794" i="1"/>
  <c r="AJ793" i="1"/>
  <c r="AI793" i="1"/>
  <c r="AH793" i="1"/>
  <c r="AG793" i="1"/>
  <c r="AC793" i="1"/>
  <c r="X793" i="1"/>
  <c r="Y793" i="1" s="1"/>
  <c r="AJ792" i="1"/>
  <c r="AI792" i="1" s="1"/>
  <c r="Z792" i="1" s="1"/>
  <c r="AD792" i="1" s="1"/>
  <c r="AH792" i="1"/>
  <c r="AG792" i="1"/>
  <c r="AC792" i="1"/>
  <c r="X792" i="1"/>
  <c r="Y792" i="1" s="1"/>
  <c r="AJ791" i="1"/>
  <c r="AI791" i="1"/>
  <c r="Z791" i="1" s="1"/>
  <c r="AD791" i="1" s="1"/>
  <c r="AG791" i="1"/>
  <c r="AC791" i="1"/>
  <c r="Y791" i="1"/>
  <c r="X791" i="1"/>
  <c r="AJ790" i="1"/>
  <c r="AI790" i="1" s="1"/>
  <c r="AG790" i="1"/>
  <c r="AC790" i="1"/>
  <c r="X790" i="1"/>
  <c r="Y790" i="1" s="1"/>
  <c r="AJ789" i="1"/>
  <c r="AI789" i="1"/>
  <c r="AG789" i="1"/>
  <c r="AH789" i="1" s="1"/>
  <c r="AC789" i="1"/>
  <c r="X789" i="1"/>
  <c r="Y789" i="1" s="1"/>
  <c r="AJ788" i="1"/>
  <c r="AI788" i="1" s="1"/>
  <c r="Z788" i="1" s="1"/>
  <c r="AD788" i="1" s="1"/>
  <c r="AG788" i="1"/>
  <c r="AH788" i="1" s="1"/>
  <c r="AC788" i="1"/>
  <c r="X788" i="1"/>
  <c r="Y788" i="1" s="1"/>
  <c r="AJ787" i="1"/>
  <c r="AI787" i="1" s="1"/>
  <c r="Z787" i="1" s="1"/>
  <c r="AD787" i="1" s="1"/>
  <c r="AE787" i="1" s="1"/>
  <c r="AF787" i="1" s="1"/>
  <c r="AG787" i="1"/>
  <c r="AC787" i="1"/>
  <c r="Y787" i="1"/>
  <c r="X787" i="1"/>
  <c r="AJ786" i="1"/>
  <c r="AI786" i="1"/>
  <c r="AH786" i="1"/>
  <c r="AG786" i="1"/>
  <c r="AC786" i="1"/>
  <c r="X786" i="1"/>
  <c r="Y786" i="1" s="1"/>
  <c r="AJ785" i="1"/>
  <c r="AI785" i="1"/>
  <c r="AG785" i="1"/>
  <c r="AH785" i="1" s="1"/>
  <c r="AC785" i="1"/>
  <c r="X785" i="1"/>
  <c r="Y785" i="1" s="1"/>
  <c r="AJ784" i="1"/>
  <c r="AI784" i="1" s="1"/>
  <c r="AG784" i="1"/>
  <c r="AH784" i="1" s="1"/>
  <c r="AC784" i="1"/>
  <c r="X784" i="1"/>
  <c r="Y784" i="1" s="1"/>
  <c r="Z784" i="1" s="1"/>
  <c r="AD784" i="1" s="1"/>
  <c r="AJ783" i="1"/>
  <c r="AI783" i="1"/>
  <c r="AG783" i="1"/>
  <c r="AH783" i="1" s="1"/>
  <c r="AC783" i="1"/>
  <c r="Y783" i="1"/>
  <c r="Z783" i="1" s="1"/>
  <c r="AD783" i="1" s="1"/>
  <c r="X783" i="1"/>
  <c r="AJ782" i="1"/>
  <c r="AI782" i="1"/>
  <c r="AH782" i="1"/>
  <c r="AG782" i="1"/>
  <c r="AC782" i="1"/>
  <c r="X782" i="1"/>
  <c r="Y782" i="1" s="1"/>
  <c r="AJ781" i="1"/>
  <c r="AI781" i="1"/>
  <c r="AG781" i="1"/>
  <c r="AH781" i="1" s="1"/>
  <c r="AC781" i="1"/>
  <c r="Y781" i="1"/>
  <c r="X781" i="1"/>
  <c r="AJ780" i="1"/>
  <c r="AI780" i="1" s="1"/>
  <c r="AG780" i="1"/>
  <c r="AH780" i="1" s="1"/>
  <c r="AC780" i="1"/>
  <c r="Z780" i="1"/>
  <c r="AD780" i="1" s="1"/>
  <c r="X780" i="1"/>
  <c r="Y780" i="1" s="1"/>
  <c r="AJ779" i="1"/>
  <c r="AI779" i="1"/>
  <c r="AG779" i="1"/>
  <c r="AH779" i="1" s="1"/>
  <c r="AC779" i="1"/>
  <c r="AE779" i="1" s="1"/>
  <c r="AF779" i="1" s="1"/>
  <c r="Z779" i="1"/>
  <c r="AD779" i="1" s="1"/>
  <c r="Y779" i="1"/>
  <c r="X779" i="1"/>
  <c r="AJ778" i="1"/>
  <c r="AI778" i="1"/>
  <c r="AH778" i="1" s="1"/>
  <c r="AG778" i="1"/>
  <c r="AC778" i="1"/>
  <c r="Y778" i="1"/>
  <c r="X778" i="1"/>
  <c r="AJ777" i="1"/>
  <c r="AI777" i="1"/>
  <c r="AH777" i="1"/>
  <c r="AG777" i="1"/>
  <c r="AC777" i="1"/>
  <c r="X777" i="1"/>
  <c r="Y777" i="1" s="1"/>
  <c r="AJ776" i="1"/>
  <c r="AI776" i="1" s="1"/>
  <c r="Z776" i="1" s="1"/>
  <c r="AD776" i="1" s="1"/>
  <c r="AH776" i="1"/>
  <c r="AG776" i="1"/>
  <c r="AC776" i="1"/>
  <c r="X776" i="1"/>
  <c r="Y776" i="1" s="1"/>
  <c r="AJ775" i="1"/>
  <c r="AI775" i="1"/>
  <c r="Z775" i="1" s="1"/>
  <c r="AD775" i="1" s="1"/>
  <c r="AG775" i="1"/>
  <c r="AC775" i="1"/>
  <c r="AE775" i="1" s="1"/>
  <c r="AF775" i="1" s="1"/>
  <c r="Y775" i="1"/>
  <c r="X775" i="1"/>
  <c r="AJ774" i="1"/>
  <c r="AI774" i="1" s="1"/>
  <c r="AG774" i="1"/>
  <c r="AC774" i="1"/>
  <c r="X774" i="1"/>
  <c r="Y774" i="1" s="1"/>
  <c r="AJ773" i="1"/>
  <c r="AI773" i="1"/>
  <c r="AG773" i="1"/>
  <c r="AH773" i="1" s="1"/>
  <c r="AC773" i="1"/>
  <c r="X773" i="1"/>
  <c r="Y773" i="1" s="1"/>
  <c r="AJ772" i="1"/>
  <c r="AI772" i="1" s="1"/>
  <c r="Z772" i="1" s="1"/>
  <c r="AD772" i="1" s="1"/>
  <c r="AG772" i="1"/>
  <c r="AH772" i="1" s="1"/>
  <c r="AC772" i="1"/>
  <c r="X772" i="1"/>
  <c r="Y772" i="1" s="1"/>
  <c r="AJ771" i="1"/>
  <c r="AI771" i="1" s="1"/>
  <c r="Z771" i="1" s="1"/>
  <c r="AD771" i="1" s="1"/>
  <c r="AE771" i="1" s="1"/>
  <c r="AF771" i="1" s="1"/>
  <c r="AG771" i="1"/>
  <c r="AC771" i="1"/>
  <c r="Y771" i="1"/>
  <c r="X771" i="1"/>
  <c r="AJ770" i="1"/>
  <c r="AI770" i="1"/>
  <c r="AH770" i="1"/>
  <c r="AG770" i="1"/>
  <c r="AC770" i="1"/>
  <c r="X770" i="1"/>
  <c r="Y770" i="1" s="1"/>
  <c r="AJ769" i="1"/>
  <c r="AI769" i="1"/>
  <c r="AG769" i="1"/>
  <c r="AH769" i="1" s="1"/>
  <c r="AC769" i="1"/>
  <c r="X769" i="1"/>
  <c r="Y769" i="1" s="1"/>
  <c r="AJ768" i="1"/>
  <c r="AI768" i="1" s="1"/>
  <c r="AG768" i="1"/>
  <c r="AH768" i="1" s="1"/>
  <c r="AC768" i="1"/>
  <c r="X768" i="1"/>
  <c r="Y768" i="1" s="1"/>
  <c r="Z768" i="1" s="1"/>
  <c r="AD768" i="1" s="1"/>
  <c r="AJ767" i="1"/>
  <c r="AI767" i="1"/>
  <c r="AG767" i="1"/>
  <c r="AH767" i="1" s="1"/>
  <c r="AC767" i="1"/>
  <c r="Y767" i="1"/>
  <c r="Z767" i="1" s="1"/>
  <c r="AD767" i="1" s="1"/>
  <c r="X767" i="1"/>
  <c r="AJ766" i="1"/>
  <c r="AI766" i="1"/>
  <c r="AH766" i="1"/>
  <c r="AG766" i="1"/>
  <c r="AC766" i="1"/>
  <c r="X766" i="1"/>
  <c r="Y766" i="1" s="1"/>
  <c r="AJ765" i="1"/>
  <c r="AI765" i="1"/>
  <c r="AG765" i="1"/>
  <c r="AH765" i="1" s="1"/>
  <c r="AC765" i="1"/>
  <c r="Y765" i="1"/>
  <c r="X765" i="1"/>
  <c r="AJ764" i="1"/>
  <c r="AI764" i="1" s="1"/>
  <c r="AG764" i="1"/>
  <c r="AH764" i="1" s="1"/>
  <c r="AC764" i="1"/>
  <c r="Z764" i="1"/>
  <c r="AD764" i="1" s="1"/>
  <c r="X764" i="1"/>
  <c r="Y764" i="1" s="1"/>
  <c r="AJ763" i="1"/>
  <c r="AI763" i="1"/>
  <c r="AG763" i="1"/>
  <c r="AH763" i="1" s="1"/>
  <c r="AC763" i="1"/>
  <c r="AE763" i="1" s="1"/>
  <c r="AF763" i="1" s="1"/>
  <c r="Z763" i="1"/>
  <c r="AD763" i="1" s="1"/>
  <c r="Y763" i="1"/>
  <c r="X763" i="1"/>
  <c r="AJ762" i="1"/>
  <c r="AI762" i="1"/>
  <c r="AH762" i="1" s="1"/>
  <c r="AG762" i="1"/>
  <c r="AC762" i="1"/>
  <c r="Y762" i="1"/>
  <c r="X762" i="1"/>
  <c r="AJ761" i="1"/>
  <c r="AI761" i="1"/>
  <c r="AH761" i="1"/>
  <c r="AG761" i="1"/>
  <c r="AC761" i="1"/>
  <c r="X761" i="1"/>
  <c r="Y761" i="1" s="1"/>
  <c r="AJ760" i="1"/>
  <c r="AI760" i="1" s="1"/>
  <c r="Z760" i="1" s="1"/>
  <c r="AD760" i="1" s="1"/>
  <c r="AH760" i="1"/>
  <c r="AG760" i="1"/>
  <c r="AC760" i="1"/>
  <c r="X760" i="1"/>
  <c r="Y760" i="1" s="1"/>
  <c r="AJ759" i="1"/>
  <c r="AI759" i="1"/>
  <c r="Z759" i="1" s="1"/>
  <c r="AD759" i="1" s="1"/>
  <c r="AG759" i="1"/>
  <c r="AC759" i="1"/>
  <c r="Y759" i="1"/>
  <c r="X759" i="1"/>
  <c r="AJ758" i="1"/>
  <c r="AI758" i="1" s="1"/>
  <c r="AG758" i="1"/>
  <c r="AC758" i="1"/>
  <c r="X758" i="1"/>
  <c r="Y758" i="1" s="1"/>
  <c r="AJ757" i="1"/>
  <c r="AI757" i="1"/>
  <c r="AG757" i="1"/>
  <c r="AH757" i="1" s="1"/>
  <c r="AC757" i="1"/>
  <c r="X757" i="1"/>
  <c r="Y757" i="1" s="1"/>
  <c r="AJ756" i="1"/>
  <c r="AI756" i="1" s="1"/>
  <c r="Z756" i="1" s="1"/>
  <c r="AD756" i="1" s="1"/>
  <c r="AG756" i="1"/>
  <c r="AH756" i="1" s="1"/>
  <c r="AC756" i="1"/>
  <c r="X756" i="1"/>
  <c r="Y756" i="1" s="1"/>
  <c r="AJ755" i="1"/>
  <c r="AI755" i="1" s="1"/>
  <c r="Z755" i="1" s="1"/>
  <c r="AD755" i="1" s="1"/>
  <c r="AE755" i="1" s="1"/>
  <c r="AF755" i="1" s="1"/>
  <c r="AG755" i="1"/>
  <c r="AC755" i="1"/>
  <c r="Y755" i="1"/>
  <c r="X755" i="1"/>
  <c r="AJ754" i="1"/>
  <c r="AI754" i="1"/>
  <c r="AH754" i="1"/>
  <c r="AG754" i="1"/>
  <c r="AC754" i="1"/>
  <c r="X754" i="1"/>
  <c r="Y754" i="1" s="1"/>
  <c r="AJ753" i="1"/>
  <c r="AI753" i="1"/>
  <c r="AG753" i="1"/>
  <c r="AH753" i="1" s="1"/>
  <c r="AC753" i="1"/>
  <c r="X753" i="1"/>
  <c r="Y753" i="1" s="1"/>
  <c r="AJ752" i="1"/>
  <c r="AI752" i="1" s="1"/>
  <c r="AG752" i="1"/>
  <c r="AH752" i="1" s="1"/>
  <c r="AC752" i="1"/>
  <c r="X752" i="1"/>
  <c r="Y752" i="1" s="1"/>
  <c r="Z752" i="1" s="1"/>
  <c r="AD752" i="1" s="1"/>
  <c r="AJ751" i="1"/>
  <c r="AI751" i="1"/>
  <c r="AG751" i="1"/>
  <c r="AH751" i="1" s="1"/>
  <c r="AC751" i="1"/>
  <c r="Y751" i="1"/>
  <c r="Z751" i="1" s="1"/>
  <c r="AD751" i="1" s="1"/>
  <c r="X751" i="1"/>
  <c r="AJ750" i="1"/>
  <c r="AI750" i="1"/>
  <c r="AH750" i="1"/>
  <c r="AG750" i="1"/>
  <c r="AC750" i="1"/>
  <c r="X750" i="1"/>
  <c r="Y750" i="1" s="1"/>
  <c r="AJ749" i="1"/>
  <c r="AI749" i="1"/>
  <c r="AG749" i="1"/>
  <c r="AH749" i="1" s="1"/>
  <c r="AC749" i="1"/>
  <c r="Y749" i="1"/>
  <c r="X749" i="1"/>
  <c r="AJ748" i="1"/>
  <c r="AI748" i="1" s="1"/>
  <c r="AG748" i="1"/>
  <c r="AH748" i="1" s="1"/>
  <c r="AC748" i="1"/>
  <c r="Z748" i="1"/>
  <c r="AD748" i="1" s="1"/>
  <c r="X748" i="1"/>
  <c r="Y748" i="1" s="1"/>
  <c r="AJ747" i="1"/>
  <c r="AI747" i="1"/>
  <c r="AG747" i="1"/>
  <c r="AH747" i="1" s="1"/>
  <c r="AC747" i="1"/>
  <c r="AE747" i="1" s="1"/>
  <c r="AF747" i="1" s="1"/>
  <c r="Z747" i="1"/>
  <c r="AD747" i="1" s="1"/>
  <c r="Y747" i="1"/>
  <c r="X747" i="1"/>
  <c r="AJ746" i="1"/>
  <c r="AI746" i="1"/>
  <c r="AH746" i="1" s="1"/>
  <c r="AG746" i="1"/>
  <c r="AC746" i="1"/>
  <c r="Y746" i="1"/>
  <c r="X746" i="1"/>
  <c r="AJ745" i="1"/>
  <c r="AI745" i="1"/>
  <c r="AH745" i="1"/>
  <c r="AG745" i="1"/>
  <c r="AC745" i="1"/>
  <c r="X745" i="1"/>
  <c r="Y745" i="1" s="1"/>
  <c r="AJ744" i="1"/>
  <c r="AI744" i="1" s="1"/>
  <c r="Z744" i="1" s="1"/>
  <c r="AD744" i="1" s="1"/>
  <c r="AH744" i="1"/>
  <c r="AG744" i="1"/>
  <c r="AC744" i="1"/>
  <c r="X744" i="1"/>
  <c r="Y744" i="1" s="1"/>
  <c r="AJ743" i="1"/>
  <c r="AI743" i="1"/>
  <c r="Z743" i="1" s="1"/>
  <c r="AD743" i="1" s="1"/>
  <c r="AG743" i="1"/>
  <c r="AC743" i="1"/>
  <c r="AE743" i="1" s="1"/>
  <c r="AF743" i="1" s="1"/>
  <c r="Y743" i="1"/>
  <c r="X743" i="1"/>
  <c r="AJ742" i="1"/>
  <c r="AI742" i="1" s="1"/>
  <c r="AG742" i="1"/>
  <c r="AC742" i="1"/>
  <c r="X742" i="1"/>
  <c r="Y742" i="1" s="1"/>
  <c r="AJ741" i="1"/>
  <c r="AI741" i="1"/>
  <c r="AG741" i="1"/>
  <c r="AH741" i="1" s="1"/>
  <c r="AC741" i="1"/>
  <c r="X741" i="1"/>
  <c r="Y741" i="1" s="1"/>
  <c r="AJ740" i="1"/>
  <c r="AI740" i="1" s="1"/>
  <c r="Z740" i="1" s="1"/>
  <c r="AD740" i="1" s="1"/>
  <c r="AG740" i="1"/>
  <c r="AH740" i="1" s="1"/>
  <c r="AC740" i="1"/>
  <c r="X740" i="1"/>
  <c r="Y740" i="1" s="1"/>
  <c r="AJ739" i="1"/>
  <c r="AI739" i="1" s="1"/>
  <c r="Z739" i="1" s="1"/>
  <c r="AD739" i="1" s="1"/>
  <c r="AE739" i="1" s="1"/>
  <c r="AF739" i="1" s="1"/>
  <c r="AG739" i="1"/>
  <c r="AC739" i="1"/>
  <c r="Y739" i="1"/>
  <c r="X739" i="1"/>
  <c r="AJ738" i="1"/>
  <c r="AI738" i="1"/>
  <c r="AH738" i="1"/>
  <c r="AG738" i="1"/>
  <c r="AC738" i="1"/>
  <c r="X738" i="1"/>
  <c r="Y738" i="1" s="1"/>
  <c r="AJ737" i="1"/>
  <c r="AI737" i="1"/>
  <c r="AG737" i="1"/>
  <c r="AH737" i="1" s="1"/>
  <c r="AC737" i="1"/>
  <c r="X737" i="1"/>
  <c r="Y737" i="1" s="1"/>
  <c r="AJ736" i="1"/>
  <c r="AI736" i="1" s="1"/>
  <c r="AG736" i="1"/>
  <c r="AH736" i="1" s="1"/>
  <c r="AC736" i="1"/>
  <c r="X736" i="1"/>
  <c r="Y736" i="1" s="1"/>
  <c r="Z736" i="1" s="1"/>
  <c r="AD736" i="1" s="1"/>
  <c r="AJ735" i="1"/>
  <c r="AI735" i="1"/>
  <c r="AG735" i="1"/>
  <c r="AH735" i="1" s="1"/>
  <c r="AC735" i="1"/>
  <c r="Y735" i="1"/>
  <c r="Z735" i="1" s="1"/>
  <c r="AD735" i="1" s="1"/>
  <c r="X735" i="1"/>
  <c r="AJ734" i="1"/>
  <c r="AI734" i="1"/>
  <c r="AH734" i="1"/>
  <c r="AG734" i="1"/>
  <c r="AC734" i="1"/>
  <c r="X734" i="1"/>
  <c r="Y734" i="1" s="1"/>
  <c r="AJ733" i="1"/>
  <c r="AI733" i="1"/>
  <c r="AG733" i="1"/>
  <c r="AH733" i="1" s="1"/>
  <c r="AC733" i="1"/>
  <c r="Y733" i="1"/>
  <c r="X733" i="1"/>
  <c r="AJ732" i="1"/>
  <c r="AI732" i="1" s="1"/>
  <c r="AG732" i="1"/>
  <c r="AH732" i="1" s="1"/>
  <c r="AC732" i="1"/>
  <c r="Z732" i="1"/>
  <c r="AD732" i="1" s="1"/>
  <c r="X732" i="1"/>
  <c r="Y732" i="1" s="1"/>
  <c r="AJ731" i="1"/>
  <c r="AI731" i="1"/>
  <c r="AG731" i="1"/>
  <c r="AH731" i="1" s="1"/>
  <c r="AC731" i="1"/>
  <c r="AE731" i="1" s="1"/>
  <c r="AF731" i="1" s="1"/>
  <c r="Z731" i="1"/>
  <c r="AD731" i="1" s="1"/>
  <c r="Y731" i="1"/>
  <c r="X731" i="1"/>
  <c r="AJ730" i="1"/>
  <c r="AI730" i="1"/>
  <c r="AH730" i="1" s="1"/>
  <c r="AG730" i="1"/>
  <c r="AC730" i="1"/>
  <c r="Y730" i="1"/>
  <c r="X730" i="1"/>
  <c r="AJ729" i="1"/>
  <c r="AI729" i="1"/>
  <c r="AH729" i="1"/>
  <c r="AG729" i="1"/>
  <c r="AC729" i="1"/>
  <c r="X729" i="1"/>
  <c r="Y729" i="1" s="1"/>
  <c r="AJ728" i="1"/>
  <c r="AI728" i="1" s="1"/>
  <c r="Z728" i="1" s="1"/>
  <c r="AD728" i="1" s="1"/>
  <c r="AH728" i="1"/>
  <c r="AG728" i="1"/>
  <c r="AC728" i="1"/>
  <c r="X728" i="1"/>
  <c r="Y728" i="1" s="1"/>
  <c r="AJ727" i="1"/>
  <c r="AI727" i="1"/>
  <c r="Z727" i="1" s="1"/>
  <c r="AD727" i="1" s="1"/>
  <c r="AG727" i="1"/>
  <c r="AC727" i="1"/>
  <c r="Y727" i="1"/>
  <c r="X727" i="1"/>
  <c r="AJ726" i="1"/>
  <c r="AI726" i="1" s="1"/>
  <c r="AG726" i="1"/>
  <c r="AC726" i="1"/>
  <c r="X726" i="1"/>
  <c r="Y726" i="1" s="1"/>
  <c r="AJ725" i="1"/>
  <c r="AI725" i="1"/>
  <c r="AG725" i="1"/>
  <c r="AH725" i="1" s="1"/>
  <c r="AC725" i="1"/>
  <c r="X725" i="1"/>
  <c r="Y725" i="1" s="1"/>
  <c r="AJ724" i="1"/>
  <c r="AI724" i="1" s="1"/>
  <c r="Z724" i="1" s="1"/>
  <c r="AD724" i="1" s="1"/>
  <c r="AG724" i="1"/>
  <c r="AH724" i="1" s="1"/>
  <c r="AC724" i="1"/>
  <c r="X724" i="1"/>
  <c r="Y724" i="1" s="1"/>
  <c r="AJ723" i="1"/>
  <c r="AI723" i="1" s="1"/>
  <c r="Z723" i="1" s="1"/>
  <c r="AD723" i="1" s="1"/>
  <c r="AE723" i="1" s="1"/>
  <c r="AF723" i="1" s="1"/>
  <c r="AG723" i="1"/>
  <c r="AC723" i="1"/>
  <c r="Y723" i="1"/>
  <c r="X723" i="1"/>
  <c r="AJ722" i="1"/>
  <c r="AI722" i="1"/>
  <c r="AH722" i="1"/>
  <c r="AG722" i="1"/>
  <c r="AC722" i="1"/>
  <c r="X722" i="1"/>
  <c r="Y722" i="1" s="1"/>
  <c r="AJ721" i="1"/>
  <c r="AI721" i="1"/>
  <c r="AG721" i="1"/>
  <c r="AH721" i="1" s="1"/>
  <c r="AC721" i="1"/>
  <c r="X721" i="1"/>
  <c r="Y721" i="1" s="1"/>
  <c r="AJ720" i="1"/>
  <c r="AI720" i="1" s="1"/>
  <c r="AG720" i="1"/>
  <c r="AH720" i="1" s="1"/>
  <c r="AC720" i="1"/>
  <c r="X720" i="1"/>
  <c r="Y720" i="1" s="1"/>
  <c r="Z720" i="1" s="1"/>
  <c r="AD720" i="1" s="1"/>
  <c r="AJ719" i="1"/>
  <c r="AI719" i="1"/>
  <c r="AG719" i="1"/>
  <c r="AH719" i="1" s="1"/>
  <c r="AC719" i="1"/>
  <c r="Y719" i="1"/>
  <c r="Z719" i="1" s="1"/>
  <c r="AD719" i="1" s="1"/>
  <c r="X719" i="1"/>
  <c r="AJ718" i="1"/>
  <c r="AI718" i="1"/>
  <c r="AH718" i="1"/>
  <c r="AG718" i="1"/>
  <c r="AC718" i="1"/>
  <c r="X718" i="1"/>
  <c r="Y718" i="1" s="1"/>
  <c r="AJ717" i="1"/>
  <c r="AI717" i="1"/>
  <c r="AG717" i="1"/>
  <c r="AH717" i="1" s="1"/>
  <c r="AC717" i="1"/>
  <c r="Y717" i="1"/>
  <c r="X717" i="1"/>
  <c r="AJ716" i="1"/>
  <c r="AI716" i="1" s="1"/>
  <c r="AG716" i="1"/>
  <c r="AH716" i="1" s="1"/>
  <c r="AC716" i="1"/>
  <c r="Z716" i="1"/>
  <c r="AD716" i="1" s="1"/>
  <c r="X716" i="1"/>
  <c r="Y716" i="1" s="1"/>
  <c r="AJ715" i="1"/>
  <c r="AI715" i="1"/>
  <c r="AG715" i="1"/>
  <c r="AH715" i="1" s="1"/>
  <c r="AC715" i="1"/>
  <c r="AE715" i="1" s="1"/>
  <c r="AF715" i="1" s="1"/>
  <c r="Z715" i="1"/>
  <c r="AD715" i="1" s="1"/>
  <c r="Y715" i="1"/>
  <c r="X715" i="1"/>
  <c r="AJ714" i="1"/>
  <c r="AI714" i="1"/>
  <c r="AH714" i="1" s="1"/>
  <c r="AG714" i="1"/>
  <c r="AC714" i="1"/>
  <c r="Y714" i="1"/>
  <c r="X714" i="1"/>
  <c r="AJ713" i="1"/>
  <c r="AI713" i="1"/>
  <c r="AH713" i="1"/>
  <c r="AG713" i="1"/>
  <c r="AC713" i="1"/>
  <c r="X713" i="1"/>
  <c r="Y713" i="1" s="1"/>
  <c r="AJ712" i="1"/>
  <c r="AI712" i="1" s="1"/>
  <c r="Z712" i="1" s="1"/>
  <c r="AD712" i="1" s="1"/>
  <c r="AH712" i="1"/>
  <c r="AG712" i="1"/>
  <c r="AC712" i="1"/>
  <c r="X712" i="1"/>
  <c r="Y712" i="1" s="1"/>
  <c r="AJ711" i="1"/>
  <c r="AI711" i="1"/>
  <c r="Z711" i="1" s="1"/>
  <c r="AD711" i="1" s="1"/>
  <c r="AG711" i="1"/>
  <c r="AC711" i="1"/>
  <c r="AE711" i="1" s="1"/>
  <c r="AF711" i="1" s="1"/>
  <c r="X711" i="1"/>
  <c r="Y711" i="1" s="1"/>
  <c r="AJ710" i="1"/>
  <c r="AI710" i="1" s="1"/>
  <c r="Z710" i="1" s="1"/>
  <c r="AD710" i="1" s="1"/>
  <c r="AG710" i="1"/>
  <c r="AC710" i="1"/>
  <c r="AE710" i="1" s="1"/>
  <c r="AF710" i="1" s="1"/>
  <c r="X710" i="1"/>
  <c r="Y710" i="1" s="1"/>
  <c r="AJ709" i="1"/>
  <c r="AI709" i="1"/>
  <c r="Z709" i="1" s="1"/>
  <c r="AD709" i="1" s="1"/>
  <c r="AE709" i="1" s="1"/>
  <c r="AF709" i="1" s="1"/>
  <c r="AG709" i="1"/>
  <c r="AH709" i="1" s="1"/>
  <c r="AC709" i="1"/>
  <c r="Y709" i="1"/>
  <c r="X709" i="1"/>
  <c r="AJ708" i="1"/>
  <c r="AI708" i="1"/>
  <c r="AH708" i="1"/>
  <c r="AG708" i="1"/>
  <c r="AC708" i="1"/>
  <c r="X708" i="1"/>
  <c r="Y708" i="1" s="1"/>
  <c r="AJ707" i="1"/>
  <c r="AI707" i="1"/>
  <c r="AG707" i="1"/>
  <c r="AH707" i="1" s="1"/>
  <c r="AC707" i="1"/>
  <c r="X707" i="1"/>
  <c r="Y707" i="1" s="1"/>
  <c r="AJ706" i="1"/>
  <c r="AI706" i="1" s="1"/>
  <c r="AG706" i="1"/>
  <c r="AH706" i="1" s="1"/>
  <c r="AC706" i="1"/>
  <c r="X706" i="1"/>
  <c r="Y706" i="1" s="1"/>
  <c r="AJ705" i="1"/>
  <c r="AI705" i="1"/>
  <c r="Z705" i="1" s="1"/>
  <c r="AD705" i="1" s="1"/>
  <c r="AE705" i="1" s="1"/>
  <c r="AF705" i="1" s="1"/>
  <c r="AG705" i="1"/>
  <c r="AH705" i="1" s="1"/>
  <c r="AC705" i="1"/>
  <c r="Y705" i="1"/>
  <c r="X705" i="1"/>
  <c r="AJ704" i="1"/>
  <c r="AI704" i="1"/>
  <c r="AH704" i="1"/>
  <c r="AG704" i="1"/>
  <c r="AC704" i="1"/>
  <c r="X704" i="1"/>
  <c r="Y704" i="1" s="1"/>
  <c r="AJ703" i="1"/>
  <c r="AI703" i="1"/>
  <c r="Z703" i="1" s="1"/>
  <c r="AD703" i="1" s="1"/>
  <c r="AG703" i="1"/>
  <c r="AH703" i="1" s="1"/>
  <c r="AC703" i="1"/>
  <c r="X703" i="1"/>
  <c r="Y703" i="1" s="1"/>
  <c r="AJ702" i="1"/>
  <c r="AI702" i="1" s="1"/>
  <c r="Z702" i="1" s="1"/>
  <c r="AD702" i="1" s="1"/>
  <c r="AG702" i="1"/>
  <c r="AC702" i="1"/>
  <c r="X702" i="1"/>
  <c r="Y702" i="1" s="1"/>
  <c r="AJ701" i="1"/>
  <c r="AI701" i="1"/>
  <c r="Z701" i="1" s="1"/>
  <c r="AD701" i="1" s="1"/>
  <c r="AE701" i="1" s="1"/>
  <c r="AF701" i="1" s="1"/>
  <c r="AG701" i="1"/>
  <c r="AH701" i="1" s="1"/>
  <c r="AC701" i="1"/>
  <c r="Y701" i="1"/>
  <c r="X701" i="1"/>
  <c r="AJ700" i="1"/>
  <c r="AI700" i="1"/>
  <c r="AH700" i="1"/>
  <c r="AG700" i="1"/>
  <c r="AC700" i="1"/>
  <c r="X700" i="1"/>
  <c r="Y700" i="1" s="1"/>
  <c r="AJ699" i="1"/>
  <c r="AI699" i="1"/>
  <c r="AG699" i="1"/>
  <c r="AH699" i="1" s="1"/>
  <c r="AC699" i="1"/>
  <c r="X699" i="1"/>
  <c r="Y699" i="1" s="1"/>
  <c r="AJ698" i="1"/>
  <c r="AI698" i="1" s="1"/>
  <c r="AG698" i="1"/>
  <c r="AH698" i="1" s="1"/>
  <c r="AC698" i="1"/>
  <c r="X698" i="1"/>
  <c r="Y698" i="1" s="1"/>
  <c r="AJ697" i="1"/>
  <c r="AI697" i="1"/>
  <c r="Z697" i="1" s="1"/>
  <c r="AD697" i="1" s="1"/>
  <c r="AE697" i="1" s="1"/>
  <c r="AF697" i="1" s="1"/>
  <c r="AG697" i="1"/>
  <c r="AH697" i="1" s="1"/>
  <c r="AC697" i="1"/>
  <c r="Y697" i="1"/>
  <c r="X697" i="1"/>
  <c r="AJ696" i="1"/>
  <c r="AI696" i="1"/>
  <c r="AH696" i="1"/>
  <c r="AG696" i="1"/>
  <c r="AC696" i="1"/>
  <c r="X696" i="1"/>
  <c r="Y696" i="1" s="1"/>
  <c r="AJ695" i="1"/>
  <c r="AI695" i="1"/>
  <c r="Z695" i="1" s="1"/>
  <c r="AD695" i="1" s="1"/>
  <c r="AG695" i="1"/>
  <c r="AH695" i="1" s="1"/>
  <c r="AC695" i="1"/>
  <c r="AE695" i="1" s="1"/>
  <c r="AF695" i="1" s="1"/>
  <c r="X695" i="1"/>
  <c r="Y695" i="1" s="1"/>
  <c r="AJ694" i="1"/>
  <c r="AI694" i="1" s="1"/>
  <c r="Z694" i="1" s="1"/>
  <c r="AD694" i="1" s="1"/>
  <c r="AG694" i="1"/>
  <c r="AC694" i="1"/>
  <c r="AE694" i="1" s="1"/>
  <c r="AF694" i="1" s="1"/>
  <c r="X694" i="1"/>
  <c r="Y694" i="1" s="1"/>
  <c r="AJ693" i="1"/>
  <c r="AI693" i="1"/>
  <c r="Z693" i="1" s="1"/>
  <c r="AD693" i="1" s="1"/>
  <c r="AE693" i="1" s="1"/>
  <c r="AF693" i="1" s="1"/>
  <c r="AG693" i="1"/>
  <c r="AH693" i="1" s="1"/>
  <c r="AC693" i="1"/>
  <c r="Y693" i="1"/>
  <c r="X693" i="1"/>
  <c r="AJ692" i="1"/>
  <c r="AI692" i="1"/>
  <c r="AH692" i="1"/>
  <c r="AG692" i="1"/>
  <c r="AC692" i="1"/>
  <c r="X692" i="1"/>
  <c r="Y692" i="1" s="1"/>
  <c r="AJ691" i="1"/>
  <c r="AI691" i="1"/>
  <c r="AG691" i="1"/>
  <c r="AH691" i="1" s="1"/>
  <c r="AC691" i="1"/>
  <c r="X691" i="1"/>
  <c r="Y691" i="1" s="1"/>
  <c r="AJ690" i="1"/>
  <c r="AI690" i="1" s="1"/>
  <c r="AG690" i="1"/>
  <c r="AH690" i="1" s="1"/>
  <c r="AC690" i="1"/>
  <c r="X690" i="1"/>
  <c r="Y690" i="1" s="1"/>
  <c r="AJ689" i="1"/>
  <c r="AI689" i="1"/>
  <c r="Z689" i="1" s="1"/>
  <c r="AD689" i="1" s="1"/>
  <c r="AE689" i="1" s="1"/>
  <c r="AF689" i="1" s="1"/>
  <c r="AG689" i="1"/>
  <c r="AH689" i="1" s="1"/>
  <c r="AC689" i="1"/>
  <c r="Y689" i="1"/>
  <c r="X689" i="1"/>
  <c r="AJ688" i="1"/>
  <c r="AI688" i="1"/>
  <c r="AH688" i="1"/>
  <c r="AG688" i="1"/>
  <c r="AC688" i="1"/>
  <c r="X688" i="1"/>
  <c r="Y688" i="1" s="1"/>
  <c r="AJ687" i="1"/>
  <c r="AI687" i="1"/>
  <c r="Z687" i="1" s="1"/>
  <c r="AD687" i="1" s="1"/>
  <c r="AG687" i="1"/>
  <c r="AH687" i="1" s="1"/>
  <c r="AC687" i="1"/>
  <c r="X687" i="1"/>
  <c r="Y687" i="1" s="1"/>
  <c r="AJ686" i="1"/>
  <c r="AI686" i="1" s="1"/>
  <c r="Z686" i="1" s="1"/>
  <c r="AD686" i="1" s="1"/>
  <c r="AG686" i="1"/>
  <c r="AC686" i="1"/>
  <c r="X686" i="1"/>
  <c r="Y686" i="1" s="1"/>
  <c r="AJ685" i="1"/>
  <c r="AI685" i="1"/>
  <c r="Z685" i="1" s="1"/>
  <c r="AD685" i="1" s="1"/>
  <c r="AE685" i="1" s="1"/>
  <c r="AF685" i="1" s="1"/>
  <c r="AG685" i="1"/>
  <c r="AH685" i="1" s="1"/>
  <c r="AC685" i="1"/>
  <c r="Y685" i="1"/>
  <c r="X685" i="1"/>
  <c r="AJ684" i="1"/>
  <c r="AI684" i="1"/>
  <c r="AH684" i="1"/>
  <c r="AG684" i="1"/>
  <c r="AC684" i="1"/>
  <c r="X684" i="1"/>
  <c r="Y684" i="1" s="1"/>
  <c r="AJ683" i="1"/>
  <c r="AI683" i="1"/>
  <c r="AG683" i="1"/>
  <c r="AH683" i="1" s="1"/>
  <c r="AC683" i="1"/>
  <c r="X683" i="1"/>
  <c r="Y683" i="1" s="1"/>
  <c r="AJ682" i="1"/>
  <c r="AI682" i="1" s="1"/>
  <c r="AG682" i="1"/>
  <c r="AH682" i="1" s="1"/>
  <c r="AC682" i="1"/>
  <c r="X682" i="1"/>
  <c r="Y682" i="1" s="1"/>
  <c r="AJ681" i="1"/>
  <c r="AI681" i="1"/>
  <c r="Z681" i="1" s="1"/>
  <c r="AD681" i="1" s="1"/>
  <c r="AE681" i="1" s="1"/>
  <c r="AF681" i="1" s="1"/>
  <c r="AG681" i="1"/>
  <c r="AH681" i="1" s="1"/>
  <c r="AC681" i="1"/>
  <c r="Y681" i="1"/>
  <c r="X681" i="1"/>
  <c r="AJ680" i="1"/>
  <c r="AI680" i="1"/>
  <c r="AH680" i="1"/>
  <c r="AG680" i="1"/>
  <c r="AC680" i="1"/>
  <c r="X680" i="1"/>
  <c r="Y680" i="1" s="1"/>
  <c r="AJ679" i="1"/>
  <c r="AI679" i="1"/>
  <c r="Z679" i="1" s="1"/>
  <c r="AD679" i="1" s="1"/>
  <c r="AG679" i="1"/>
  <c r="AH679" i="1" s="1"/>
  <c r="AC679" i="1"/>
  <c r="AE679" i="1" s="1"/>
  <c r="AF679" i="1" s="1"/>
  <c r="X679" i="1"/>
  <c r="Y679" i="1" s="1"/>
  <c r="AJ678" i="1"/>
  <c r="AI678" i="1" s="1"/>
  <c r="Z678" i="1" s="1"/>
  <c r="AD678" i="1" s="1"/>
  <c r="AG678" i="1"/>
  <c r="AC678" i="1"/>
  <c r="AE678" i="1" s="1"/>
  <c r="AF678" i="1" s="1"/>
  <c r="X678" i="1"/>
  <c r="Y678" i="1" s="1"/>
  <c r="AJ677" i="1"/>
  <c r="AI677" i="1"/>
  <c r="Z677" i="1" s="1"/>
  <c r="AD677" i="1" s="1"/>
  <c r="AE677" i="1" s="1"/>
  <c r="AF677" i="1" s="1"/>
  <c r="AG677" i="1"/>
  <c r="AH677" i="1" s="1"/>
  <c r="AC677" i="1"/>
  <c r="Y677" i="1"/>
  <c r="X677" i="1"/>
  <c r="AJ676" i="1"/>
  <c r="AI676" i="1"/>
  <c r="AH676" i="1"/>
  <c r="AG676" i="1"/>
  <c r="AC676" i="1"/>
  <c r="X676" i="1"/>
  <c r="Y676" i="1" s="1"/>
  <c r="AJ675" i="1"/>
  <c r="AI675" i="1"/>
  <c r="AG675" i="1"/>
  <c r="AH675" i="1" s="1"/>
  <c r="AC675" i="1"/>
  <c r="X675" i="1"/>
  <c r="Y675" i="1" s="1"/>
  <c r="AJ674" i="1"/>
  <c r="AI674" i="1" s="1"/>
  <c r="AG674" i="1"/>
  <c r="AH674" i="1" s="1"/>
  <c r="AC674" i="1"/>
  <c r="X674" i="1"/>
  <c r="Y674" i="1" s="1"/>
  <c r="AJ673" i="1"/>
  <c r="AI673" i="1"/>
  <c r="Z673" i="1" s="1"/>
  <c r="AD673" i="1" s="1"/>
  <c r="AE673" i="1" s="1"/>
  <c r="AF673" i="1" s="1"/>
  <c r="AG673" i="1"/>
  <c r="AH673" i="1" s="1"/>
  <c r="AC673" i="1"/>
  <c r="Y673" i="1"/>
  <c r="X673" i="1"/>
  <c r="AJ672" i="1"/>
  <c r="AI672" i="1"/>
  <c r="AH672" i="1"/>
  <c r="AG672" i="1"/>
  <c r="AC672" i="1"/>
  <c r="X672" i="1"/>
  <c r="Y672" i="1" s="1"/>
  <c r="AJ671" i="1"/>
  <c r="AI671" i="1"/>
  <c r="Z671" i="1" s="1"/>
  <c r="AD671" i="1" s="1"/>
  <c r="AG671" i="1"/>
  <c r="AH671" i="1" s="1"/>
  <c r="AC671" i="1"/>
  <c r="X671" i="1"/>
  <c r="Y671" i="1" s="1"/>
  <c r="AJ670" i="1"/>
  <c r="AI670" i="1" s="1"/>
  <c r="Z670" i="1" s="1"/>
  <c r="AD670" i="1" s="1"/>
  <c r="AG670" i="1"/>
  <c r="AC670" i="1"/>
  <c r="X670" i="1"/>
  <c r="Y670" i="1" s="1"/>
  <c r="AJ669" i="1"/>
  <c r="AI669" i="1"/>
  <c r="Z669" i="1" s="1"/>
  <c r="AD669" i="1" s="1"/>
  <c r="AE669" i="1" s="1"/>
  <c r="AF669" i="1" s="1"/>
  <c r="AG669" i="1"/>
  <c r="AH669" i="1" s="1"/>
  <c r="AC669" i="1"/>
  <c r="Y669" i="1"/>
  <c r="X669" i="1"/>
  <c r="AJ668" i="1"/>
  <c r="AI668" i="1"/>
  <c r="AH668" i="1"/>
  <c r="AG668" i="1"/>
  <c r="AC668" i="1"/>
  <c r="X668" i="1"/>
  <c r="Y668" i="1" s="1"/>
  <c r="AJ667" i="1"/>
  <c r="AI667" i="1"/>
  <c r="AG667" i="1"/>
  <c r="AH667" i="1" s="1"/>
  <c r="AC667" i="1"/>
  <c r="X667" i="1"/>
  <c r="Y667" i="1" s="1"/>
  <c r="AJ666" i="1"/>
  <c r="AI666" i="1" s="1"/>
  <c r="AG666" i="1"/>
  <c r="AH666" i="1" s="1"/>
  <c r="AC666" i="1"/>
  <c r="X666" i="1"/>
  <c r="Y666" i="1" s="1"/>
  <c r="AJ665" i="1"/>
  <c r="AI665" i="1"/>
  <c r="Z665" i="1" s="1"/>
  <c r="AD665" i="1" s="1"/>
  <c r="AE665" i="1" s="1"/>
  <c r="AF665" i="1" s="1"/>
  <c r="AG665" i="1"/>
  <c r="AH665" i="1" s="1"/>
  <c r="AC665" i="1"/>
  <c r="Y665" i="1"/>
  <c r="X665" i="1"/>
  <c r="AJ664" i="1"/>
  <c r="AI664" i="1"/>
  <c r="AH664" i="1"/>
  <c r="AG664" i="1"/>
  <c r="AC664" i="1"/>
  <c r="X664" i="1"/>
  <c r="Y664" i="1" s="1"/>
  <c r="AJ663" i="1"/>
  <c r="AI663" i="1"/>
  <c r="Z663" i="1" s="1"/>
  <c r="AD663" i="1" s="1"/>
  <c r="AG663" i="1"/>
  <c r="AH663" i="1" s="1"/>
  <c r="AC663" i="1"/>
  <c r="AE663" i="1" s="1"/>
  <c r="AF663" i="1" s="1"/>
  <c r="X663" i="1"/>
  <c r="Y663" i="1" s="1"/>
  <c r="AJ662" i="1"/>
  <c r="AI662" i="1" s="1"/>
  <c r="Z662" i="1" s="1"/>
  <c r="AD662" i="1" s="1"/>
  <c r="AG662" i="1"/>
  <c r="AC662" i="1"/>
  <c r="AE662" i="1" s="1"/>
  <c r="AF662" i="1" s="1"/>
  <c r="X662" i="1"/>
  <c r="Y662" i="1" s="1"/>
  <c r="AJ661" i="1"/>
  <c r="AI661" i="1"/>
  <c r="Z661" i="1" s="1"/>
  <c r="AD661" i="1" s="1"/>
  <c r="AE661" i="1" s="1"/>
  <c r="AF661" i="1" s="1"/>
  <c r="AG661" i="1"/>
  <c r="AH661" i="1" s="1"/>
  <c r="AC661" i="1"/>
  <c r="Y661" i="1"/>
  <c r="X661" i="1"/>
  <c r="AJ660" i="1"/>
  <c r="AI660" i="1"/>
  <c r="AH660" i="1"/>
  <c r="AG660" i="1"/>
  <c r="AC660" i="1"/>
  <c r="X660" i="1"/>
  <c r="Y660" i="1" s="1"/>
  <c r="AJ659" i="1"/>
  <c r="AI659" i="1"/>
  <c r="AG659" i="1"/>
  <c r="AH659" i="1" s="1"/>
  <c r="AC659" i="1"/>
  <c r="X659" i="1"/>
  <c r="Y659" i="1" s="1"/>
  <c r="AJ658" i="1"/>
  <c r="AI658" i="1" s="1"/>
  <c r="AG658" i="1"/>
  <c r="AH658" i="1" s="1"/>
  <c r="AC658" i="1"/>
  <c r="X658" i="1"/>
  <c r="Y658" i="1" s="1"/>
  <c r="AJ657" i="1"/>
  <c r="AI657" i="1"/>
  <c r="Z657" i="1" s="1"/>
  <c r="AD657" i="1" s="1"/>
  <c r="AE657" i="1" s="1"/>
  <c r="AF657" i="1" s="1"/>
  <c r="AG657" i="1"/>
  <c r="AH657" i="1" s="1"/>
  <c r="AC657" i="1"/>
  <c r="Y657" i="1"/>
  <c r="X657" i="1"/>
  <c r="AJ656" i="1"/>
  <c r="AI656" i="1"/>
  <c r="AH656" i="1"/>
  <c r="AG656" i="1"/>
  <c r="AC656" i="1"/>
  <c r="X656" i="1"/>
  <c r="Y656" i="1" s="1"/>
  <c r="AJ655" i="1"/>
  <c r="AI655" i="1"/>
  <c r="Z655" i="1" s="1"/>
  <c r="AD655" i="1" s="1"/>
  <c r="AG655" i="1"/>
  <c r="AH655" i="1" s="1"/>
  <c r="AC655" i="1"/>
  <c r="X655" i="1"/>
  <c r="Y655" i="1" s="1"/>
  <c r="AJ654" i="1"/>
  <c r="AI654" i="1" s="1"/>
  <c r="Z654" i="1" s="1"/>
  <c r="AD654" i="1" s="1"/>
  <c r="AG654" i="1"/>
  <c r="AC654" i="1"/>
  <c r="X654" i="1"/>
  <c r="Y654" i="1" s="1"/>
  <c r="AJ653" i="1"/>
  <c r="AI653" i="1"/>
  <c r="Z653" i="1" s="1"/>
  <c r="AD653" i="1" s="1"/>
  <c r="AE653" i="1" s="1"/>
  <c r="AF653" i="1" s="1"/>
  <c r="AG653" i="1"/>
  <c r="AH653" i="1" s="1"/>
  <c r="AC653" i="1"/>
  <c r="Y653" i="1"/>
  <c r="X653" i="1"/>
  <c r="AJ652" i="1"/>
  <c r="AI652" i="1"/>
  <c r="AH652" i="1"/>
  <c r="AG652" i="1"/>
  <c r="AC652" i="1"/>
  <c r="X652" i="1"/>
  <c r="Y652" i="1" s="1"/>
  <c r="AJ651" i="1"/>
  <c r="AI651" i="1"/>
  <c r="AG651" i="1"/>
  <c r="AH651" i="1" s="1"/>
  <c r="AC651" i="1"/>
  <c r="X651" i="1"/>
  <c r="Y651" i="1" s="1"/>
  <c r="AJ650" i="1"/>
  <c r="AI650" i="1" s="1"/>
  <c r="AG650" i="1"/>
  <c r="AH650" i="1" s="1"/>
  <c r="AC650" i="1"/>
  <c r="X650" i="1"/>
  <c r="Y650" i="1" s="1"/>
  <c r="AJ649" i="1"/>
  <c r="AI649" i="1"/>
  <c r="Z649" i="1" s="1"/>
  <c r="AD649" i="1" s="1"/>
  <c r="AE649" i="1" s="1"/>
  <c r="AF649" i="1" s="1"/>
  <c r="AG649" i="1"/>
  <c r="AH649" i="1" s="1"/>
  <c r="AC649" i="1"/>
  <c r="Y649" i="1"/>
  <c r="X649" i="1"/>
  <c r="AJ648" i="1"/>
  <c r="AI648" i="1"/>
  <c r="AH648" i="1"/>
  <c r="AG648" i="1"/>
  <c r="AC648" i="1"/>
  <c r="X648" i="1"/>
  <c r="Y648" i="1" s="1"/>
  <c r="AJ647" i="1"/>
  <c r="AI647" i="1"/>
  <c r="Z647" i="1" s="1"/>
  <c r="AD647" i="1" s="1"/>
  <c r="AG647" i="1"/>
  <c r="AH647" i="1" s="1"/>
  <c r="AC647" i="1"/>
  <c r="AE647" i="1" s="1"/>
  <c r="AF647" i="1" s="1"/>
  <c r="X647" i="1"/>
  <c r="Y647" i="1" s="1"/>
  <c r="AJ646" i="1"/>
  <c r="AI646" i="1" s="1"/>
  <c r="Z646" i="1" s="1"/>
  <c r="AD646" i="1" s="1"/>
  <c r="AG646" i="1"/>
  <c r="AC646" i="1"/>
  <c r="AE646" i="1" s="1"/>
  <c r="AF646" i="1" s="1"/>
  <c r="X646" i="1"/>
  <c r="Y646" i="1" s="1"/>
  <c r="AJ645" i="1"/>
  <c r="AI645" i="1"/>
  <c r="Z645" i="1" s="1"/>
  <c r="AD645" i="1" s="1"/>
  <c r="AE645" i="1" s="1"/>
  <c r="AF645" i="1" s="1"/>
  <c r="AG645" i="1"/>
  <c r="AH645" i="1" s="1"/>
  <c r="AC645" i="1"/>
  <c r="Y645" i="1"/>
  <c r="X645" i="1"/>
  <c r="AJ644" i="1"/>
  <c r="AI644" i="1"/>
  <c r="AH644" i="1"/>
  <c r="AG644" i="1"/>
  <c r="AC644" i="1"/>
  <c r="X644" i="1"/>
  <c r="Y644" i="1" s="1"/>
  <c r="AJ643" i="1"/>
  <c r="AI643" i="1"/>
  <c r="AG643" i="1"/>
  <c r="AH643" i="1" s="1"/>
  <c r="AC643" i="1"/>
  <c r="X643" i="1"/>
  <c r="Y643" i="1" s="1"/>
  <c r="AJ642" i="1"/>
  <c r="AI642" i="1" s="1"/>
  <c r="AG642" i="1"/>
  <c r="AH642" i="1" s="1"/>
  <c r="AC642" i="1"/>
  <c r="X642" i="1"/>
  <c r="Y642" i="1" s="1"/>
  <c r="AJ641" i="1"/>
  <c r="AI641" i="1"/>
  <c r="Z641" i="1" s="1"/>
  <c r="AD641" i="1" s="1"/>
  <c r="AE641" i="1" s="1"/>
  <c r="AF641" i="1" s="1"/>
  <c r="AG641" i="1"/>
  <c r="AH641" i="1" s="1"/>
  <c r="AC641" i="1"/>
  <c r="Y641" i="1"/>
  <c r="X641" i="1"/>
  <c r="AJ640" i="1"/>
  <c r="AI640" i="1"/>
  <c r="AH640" i="1"/>
  <c r="AG640" i="1"/>
  <c r="AC640" i="1"/>
  <c r="X640" i="1"/>
  <c r="Y640" i="1" s="1"/>
  <c r="AJ639" i="1"/>
  <c r="AI639" i="1"/>
  <c r="Z639" i="1" s="1"/>
  <c r="AD639" i="1" s="1"/>
  <c r="AG639" i="1"/>
  <c r="AH639" i="1" s="1"/>
  <c r="AC639" i="1"/>
  <c r="X639" i="1"/>
  <c r="Y639" i="1" s="1"/>
  <c r="AJ638" i="1"/>
  <c r="AI638" i="1" s="1"/>
  <c r="Z638" i="1" s="1"/>
  <c r="AD638" i="1" s="1"/>
  <c r="AG638" i="1"/>
  <c r="AC638" i="1"/>
  <c r="X638" i="1"/>
  <c r="Y638" i="1" s="1"/>
  <c r="AJ637" i="1"/>
  <c r="AI637" i="1"/>
  <c r="Z637" i="1" s="1"/>
  <c r="AD637" i="1" s="1"/>
  <c r="AE637" i="1" s="1"/>
  <c r="AF637" i="1" s="1"/>
  <c r="AG637" i="1"/>
  <c r="AH637" i="1" s="1"/>
  <c r="AC637" i="1"/>
  <c r="Y637" i="1"/>
  <c r="X637" i="1"/>
  <c r="AJ636" i="1"/>
  <c r="AI636" i="1"/>
  <c r="AH636" i="1"/>
  <c r="AG636" i="1"/>
  <c r="AC636" i="1"/>
  <c r="X636" i="1"/>
  <c r="Y636" i="1" s="1"/>
  <c r="AJ635" i="1"/>
  <c r="AI635" i="1"/>
  <c r="AG635" i="1"/>
  <c r="AH635" i="1" s="1"/>
  <c r="AC635" i="1"/>
  <c r="X635" i="1"/>
  <c r="Y635" i="1" s="1"/>
  <c r="AJ634" i="1"/>
  <c r="AI634" i="1" s="1"/>
  <c r="AG634" i="1"/>
  <c r="AH634" i="1" s="1"/>
  <c r="AC634" i="1"/>
  <c r="X634" i="1"/>
  <c r="Y634" i="1" s="1"/>
  <c r="AJ633" i="1"/>
  <c r="AI633" i="1"/>
  <c r="Z633" i="1" s="1"/>
  <c r="AD633" i="1" s="1"/>
  <c r="AE633" i="1" s="1"/>
  <c r="AF633" i="1" s="1"/>
  <c r="AG633" i="1"/>
  <c r="AH633" i="1" s="1"/>
  <c r="AC633" i="1"/>
  <c r="Y633" i="1"/>
  <c r="X633" i="1"/>
  <c r="AJ632" i="1"/>
  <c r="AI632" i="1"/>
  <c r="AH632" i="1"/>
  <c r="AG632" i="1"/>
  <c r="AC632" i="1"/>
  <c r="X632" i="1"/>
  <c r="Y632" i="1" s="1"/>
  <c r="AJ631" i="1"/>
  <c r="AI631" i="1"/>
  <c r="Z631" i="1" s="1"/>
  <c r="AD631" i="1" s="1"/>
  <c r="AG631" i="1"/>
  <c r="AH631" i="1" s="1"/>
  <c r="AC631" i="1"/>
  <c r="AE631" i="1" s="1"/>
  <c r="AF631" i="1" s="1"/>
  <c r="X631" i="1"/>
  <c r="Y631" i="1" s="1"/>
  <c r="AJ630" i="1"/>
  <c r="AI630" i="1" s="1"/>
  <c r="Z630" i="1" s="1"/>
  <c r="AD630" i="1" s="1"/>
  <c r="AG630" i="1"/>
  <c r="AC630" i="1"/>
  <c r="AE630" i="1" s="1"/>
  <c r="AF630" i="1" s="1"/>
  <c r="X630" i="1"/>
  <c r="Y630" i="1" s="1"/>
  <c r="AJ629" i="1"/>
  <c r="AI629" i="1"/>
  <c r="Z629" i="1" s="1"/>
  <c r="AD629" i="1" s="1"/>
  <c r="AE629" i="1" s="1"/>
  <c r="AF629" i="1" s="1"/>
  <c r="AG629" i="1"/>
  <c r="AH629" i="1" s="1"/>
  <c r="AC629" i="1"/>
  <c r="Y629" i="1"/>
  <c r="X629" i="1"/>
  <c r="AJ628" i="1"/>
  <c r="AI628" i="1"/>
  <c r="AH628" i="1"/>
  <c r="AG628" i="1"/>
  <c r="AC628" i="1"/>
  <c r="X628" i="1"/>
  <c r="Y628" i="1" s="1"/>
  <c r="AJ627" i="1"/>
  <c r="AI627" i="1"/>
  <c r="AG627" i="1"/>
  <c r="AH627" i="1" s="1"/>
  <c r="AC627" i="1"/>
  <c r="X627" i="1"/>
  <c r="Y627" i="1" s="1"/>
  <c r="AJ626" i="1"/>
  <c r="AI626" i="1" s="1"/>
  <c r="AG626" i="1"/>
  <c r="AH626" i="1" s="1"/>
  <c r="AC626" i="1"/>
  <c r="X626" i="1"/>
  <c r="Y626" i="1" s="1"/>
  <c r="AJ625" i="1"/>
  <c r="AI625" i="1"/>
  <c r="Z625" i="1" s="1"/>
  <c r="AD625" i="1" s="1"/>
  <c r="AE625" i="1" s="1"/>
  <c r="AF625" i="1" s="1"/>
  <c r="AG625" i="1"/>
  <c r="AH625" i="1" s="1"/>
  <c r="AC625" i="1"/>
  <c r="Y625" i="1"/>
  <c r="X625" i="1"/>
  <c r="AJ624" i="1"/>
  <c r="AI624" i="1"/>
  <c r="AH624" i="1"/>
  <c r="AG624" i="1"/>
  <c r="AC624" i="1"/>
  <c r="X624" i="1"/>
  <c r="Y624" i="1" s="1"/>
  <c r="AJ623" i="1"/>
  <c r="AI623" i="1"/>
  <c r="Z623" i="1" s="1"/>
  <c r="AD623" i="1" s="1"/>
  <c r="AG623" i="1"/>
  <c r="AH623" i="1" s="1"/>
  <c r="AC623" i="1"/>
  <c r="X623" i="1"/>
  <c r="Y623" i="1" s="1"/>
  <c r="AJ622" i="1"/>
  <c r="AI622" i="1" s="1"/>
  <c r="Z622" i="1" s="1"/>
  <c r="AD622" i="1" s="1"/>
  <c r="AG622" i="1"/>
  <c r="AC622" i="1"/>
  <c r="X622" i="1"/>
  <c r="Y622" i="1" s="1"/>
  <c r="AJ621" i="1"/>
  <c r="AI621" i="1"/>
  <c r="Z621" i="1" s="1"/>
  <c r="AD621" i="1" s="1"/>
  <c r="AE621" i="1" s="1"/>
  <c r="AF621" i="1" s="1"/>
  <c r="AG621" i="1"/>
  <c r="AH621" i="1" s="1"/>
  <c r="AC621" i="1"/>
  <c r="Y621" i="1"/>
  <c r="X621" i="1"/>
  <c r="AJ620" i="1"/>
  <c r="AI620" i="1"/>
  <c r="AH620" i="1"/>
  <c r="AG620" i="1"/>
  <c r="AC620" i="1"/>
  <c r="X620" i="1"/>
  <c r="Y620" i="1" s="1"/>
  <c r="AJ619" i="1"/>
  <c r="AI619" i="1"/>
  <c r="AG619" i="1"/>
  <c r="AH619" i="1" s="1"/>
  <c r="AC619" i="1"/>
  <c r="X619" i="1"/>
  <c r="Y619" i="1" s="1"/>
  <c r="AJ618" i="1"/>
  <c r="AI618" i="1" s="1"/>
  <c r="AG618" i="1"/>
  <c r="AH618" i="1" s="1"/>
  <c r="AC618" i="1"/>
  <c r="X618" i="1"/>
  <c r="Y618" i="1" s="1"/>
  <c r="AJ617" i="1"/>
  <c r="AI617" i="1"/>
  <c r="Z617" i="1" s="1"/>
  <c r="AD617" i="1" s="1"/>
  <c r="AE617" i="1" s="1"/>
  <c r="AF617" i="1" s="1"/>
  <c r="AG617" i="1"/>
  <c r="AH617" i="1" s="1"/>
  <c r="AC617" i="1"/>
  <c r="Y617" i="1"/>
  <c r="X617" i="1"/>
  <c r="AJ616" i="1"/>
  <c r="AI616" i="1"/>
  <c r="AH616" i="1"/>
  <c r="AG616" i="1"/>
  <c r="AC616" i="1"/>
  <c r="X616" i="1"/>
  <c r="Y616" i="1" s="1"/>
  <c r="AJ615" i="1"/>
  <c r="AI615" i="1"/>
  <c r="Z615" i="1" s="1"/>
  <c r="AD615" i="1" s="1"/>
  <c r="AG615" i="1"/>
  <c r="AH615" i="1" s="1"/>
  <c r="AC615" i="1"/>
  <c r="AE615" i="1" s="1"/>
  <c r="AF615" i="1" s="1"/>
  <c r="X615" i="1"/>
  <c r="Y615" i="1" s="1"/>
  <c r="AJ614" i="1"/>
  <c r="AI614" i="1" s="1"/>
  <c r="Z614" i="1" s="1"/>
  <c r="AD614" i="1" s="1"/>
  <c r="AG614" i="1"/>
  <c r="AC614" i="1"/>
  <c r="AE614" i="1" s="1"/>
  <c r="AF614" i="1" s="1"/>
  <c r="X614" i="1"/>
  <c r="Y614" i="1" s="1"/>
  <c r="AJ613" i="1"/>
  <c r="AI613" i="1"/>
  <c r="Z613" i="1" s="1"/>
  <c r="AD613" i="1" s="1"/>
  <c r="AE613" i="1" s="1"/>
  <c r="AF613" i="1" s="1"/>
  <c r="AG613" i="1"/>
  <c r="AH613" i="1" s="1"/>
  <c r="AC613" i="1"/>
  <c r="Y613" i="1"/>
  <c r="X613" i="1"/>
  <c r="AJ612" i="1"/>
  <c r="AI612" i="1"/>
  <c r="AH612" i="1"/>
  <c r="AG612" i="1"/>
  <c r="AC612" i="1"/>
  <c r="X612" i="1"/>
  <c r="Y612" i="1" s="1"/>
  <c r="AJ611" i="1"/>
  <c r="AI611" i="1"/>
  <c r="AG611" i="1"/>
  <c r="AH611" i="1" s="1"/>
  <c r="AC611" i="1"/>
  <c r="X611" i="1"/>
  <c r="Y611" i="1" s="1"/>
  <c r="AJ610" i="1"/>
  <c r="AI610" i="1" s="1"/>
  <c r="AG610" i="1"/>
  <c r="AH610" i="1" s="1"/>
  <c r="AC610" i="1"/>
  <c r="X610" i="1"/>
  <c r="Y610" i="1" s="1"/>
  <c r="AJ609" i="1"/>
  <c r="AI609" i="1"/>
  <c r="Z609" i="1" s="1"/>
  <c r="AD609" i="1" s="1"/>
  <c r="AE609" i="1" s="1"/>
  <c r="AF609" i="1" s="1"/>
  <c r="AG609" i="1"/>
  <c r="AH609" i="1" s="1"/>
  <c r="AC609" i="1"/>
  <c r="Y609" i="1"/>
  <c r="X609" i="1"/>
  <c r="AJ608" i="1"/>
  <c r="AI608" i="1"/>
  <c r="AH608" i="1"/>
  <c r="AG608" i="1"/>
  <c r="AC608" i="1"/>
  <c r="X608" i="1"/>
  <c r="Y608" i="1" s="1"/>
  <c r="AJ607" i="1"/>
  <c r="AI607" i="1"/>
  <c r="Z607" i="1" s="1"/>
  <c r="AD607" i="1" s="1"/>
  <c r="AG607" i="1"/>
  <c r="AH607" i="1" s="1"/>
  <c r="AC607" i="1"/>
  <c r="X607" i="1"/>
  <c r="Y607" i="1" s="1"/>
  <c r="AJ606" i="1"/>
  <c r="AI606" i="1" s="1"/>
  <c r="Z606" i="1" s="1"/>
  <c r="AD606" i="1" s="1"/>
  <c r="AG606" i="1"/>
  <c r="AC606" i="1"/>
  <c r="X606" i="1"/>
  <c r="Y606" i="1" s="1"/>
  <c r="AJ605" i="1"/>
  <c r="AI605" i="1"/>
  <c r="Z605" i="1" s="1"/>
  <c r="AD605" i="1" s="1"/>
  <c r="AE605" i="1" s="1"/>
  <c r="AF605" i="1" s="1"/>
  <c r="AG605" i="1"/>
  <c r="AH605" i="1" s="1"/>
  <c r="AC605" i="1"/>
  <c r="Y605" i="1"/>
  <c r="X605" i="1"/>
  <c r="AJ604" i="1"/>
  <c r="AI604" i="1"/>
  <c r="AH604" i="1"/>
  <c r="AG604" i="1"/>
  <c r="AC604" i="1"/>
  <c r="X604" i="1"/>
  <c r="Y604" i="1" s="1"/>
  <c r="AJ603" i="1"/>
  <c r="AI603" i="1"/>
  <c r="AG603" i="1"/>
  <c r="AH603" i="1" s="1"/>
  <c r="AC603" i="1"/>
  <c r="X603" i="1"/>
  <c r="Y603" i="1" s="1"/>
  <c r="AJ602" i="1"/>
  <c r="AI602" i="1" s="1"/>
  <c r="AG602" i="1"/>
  <c r="AH602" i="1" s="1"/>
  <c r="AC602" i="1"/>
  <c r="X602" i="1"/>
  <c r="Y602" i="1" s="1"/>
  <c r="AJ601" i="1"/>
  <c r="AI601" i="1"/>
  <c r="Z601" i="1" s="1"/>
  <c r="AD601" i="1" s="1"/>
  <c r="AE601" i="1" s="1"/>
  <c r="AF601" i="1" s="1"/>
  <c r="AG601" i="1"/>
  <c r="AH601" i="1" s="1"/>
  <c r="AC601" i="1"/>
  <c r="Y601" i="1"/>
  <c r="X601" i="1"/>
  <c r="AJ600" i="1"/>
  <c r="AI600" i="1"/>
  <c r="AH600" i="1"/>
  <c r="AG600" i="1"/>
  <c r="AC600" i="1"/>
  <c r="X600" i="1"/>
  <c r="Y600" i="1" s="1"/>
  <c r="AJ599" i="1"/>
  <c r="AI599" i="1"/>
  <c r="Z599" i="1" s="1"/>
  <c r="AD599" i="1" s="1"/>
  <c r="AG599" i="1"/>
  <c r="AH599" i="1" s="1"/>
  <c r="AC599" i="1"/>
  <c r="AE599" i="1" s="1"/>
  <c r="AF599" i="1" s="1"/>
  <c r="X599" i="1"/>
  <c r="Y599" i="1" s="1"/>
  <c r="AJ598" i="1"/>
  <c r="AI598" i="1" s="1"/>
  <c r="Z598" i="1" s="1"/>
  <c r="AD598" i="1" s="1"/>
  <c r="AG598" i="1"/>
  <c r="AC598" i="1"/>
  <c r="AE598" i="1" s="1"/>
  <c r="AF598" i="1" s="1"/>
  <c r="X598" i="1"/>
  <c r="Y598" i="1" s="1"/>
  <c r="AJ597" i="1"/>
  <c r="AI597" i="1"/>
  <c r="Z597" i="1" s="1"/>
  <c r="AD597" i="1" s="1"/>
  <c r="AE597" i="1" s="1"/>
  <c r="AF597" i="1" s="1"/>
  <c r="AG597" i="1"/>
  <c r="AH597" i="1" s="1"/>
  <c r="AC597" i="1"/>
  <c r="Y597" i="1"/>
  <c r="X597" i="1"/>
  <c r="AJ596" i="1"/>
  <c r="AI596" i="1"/>
  <c r="AH596" i="1"/>
  <c r="AG596" i="1"/>
  <c r="AC596" i="1"/>
  <c r="X596" i="1"/>
  <c r="Y596" i="1" s="1"/>
  <c r="AJ595" i="1"/>
  <c r="AI595" i="1"/>
  <c r="AG595" i="1"/>
  <c r="AH595" i="1" s="1"/>
  <c r="AC595" i="1"/>
  <c r="X595" i="1"/>
  <c r="Y595" i="1" s="1"/>
  <c r="AJ594" i="1"/>
  <c r="AI594" i="1" s="1"/>
  <c r="AG594" i="1"/>
  <c r="AH594" i="1" s="1"/>
  <c r="AC594" i="1"/>
  <c r="X594" i="1"/>
  <c r="Y594" i="1" s="1"/>
  <c r="AJ593" i="1"/>
  <c r="AI593" i="1"/>
  <c r="Z593" i="1" s="1"/>
  <c r="AD593" i="1" s="1"/>
  <c r="AE593" i="1" s="1"/>
  <c r="AF593" i="1" s="1"/>
  <c r="AG593" i="1"/>
  <c r="AH593" i="1" s="1"/>
  <c r="AC593" i="1"/>
  <c r="Y593" i="1"/>
  <c r="X593" i="1"/>
  <c r="AJ592" i="1"/>
  <c r="AI592" i="1"/>
  <c r="AH592" i="1"/>
  <c r="AG592" i="1"/>
  <c r="AC592" i="1"/>
  <c r="X592" i="1"/>
  <c r="Y592" i="1" s="1"/>
  <c r="AJ591" i="1"/>
  <c r="AI591" i="1"/>
  <c r="Z591" i="1" s="1"/>
  <c r="AD591" i="1" s="1"/>
  <c r="AG591" i="1"/>
  <c r="AH591" i="1" s="1"/>
  <c r="AC591" i="1"/>
  <c r="X591" i="1"/>
  <c r="Y591" i="1" s="1"/>
  <c r="AJ590" i="1"/>
  <c r="AI590" i="1" s="1"/>
  <c r="Z590" i="1" s="1"/>
  <c r="AD590" i="1" s="1"/>
  <c r="AG590" i="1"/>
  <c r="AC590" i="1"/>
  <c r="X590" i="1"/>
  <c r="Y590" i="1" s="1"/>
  <c r="AJ589" i="1"/>
  <c r="AI589" i="1"/>
  <c r="Z589" i="1" s="1"/>
  <c r="AD589" i="1" s="1"/>
  <c r="AE589" i="1" s="1"/>
  <c r="AF589" i="1" s="1"/>
  <c r="AG589" i="1"/>
  <c r="AH589" i="1" s="1"/>
  <c r="AC589" i="1"/>
  <c r="Y589" i="1"/>
  <c r="X589" i="1"/>
  <c r="AJ588" i="1"/>
  <c r="AI588" i="1"/>
  <c r="AH588" i="1"/>
  <c r="AG588" i="1"/>
  <c r="AC588" i="1"/>
  <c r="X588" i="1"/>
  <c r="Y588" i="1" s="1"/>
  <c r="AJ587" i="1"/>
  <c r="AI587" i="1"/>
  <c r="AG587" i="1"/>
  <c r="AH587" i="1" s="1"/>
  <c r="AC587" i="1"/>
  <c r="X587" i="1"/>
  <c r="Y587" i="1" s="1"/>
  <c r="AJ586" i="1"/>
  <c r="AI586" i="1" s="1"/>
  <c r="AG586" i="1"/>
  <c r="AH586" i="1" s="1"/>
  <c r="AC586" i="1"/>
  <c r="X586" i="1"/>
  <c r="Y586" i="1" s="1"/>
  <c r="AJ585" i="1"/>
  <c r="AI585" i="1"/>
  <c r="Z585" i="1" s="1"/>
  <c r="AD585" i="1" s="1"/>
  <c r="AE585" i="1" s="1"/>
  <c r="AF585" i="1" s="1"/>
  <c r="AG585" i="1"/>
  <c r="AH585" i="1" s="1"/>
  <c r="AC585" i="1"/>
  <c r="Y585" i="1"/>
  <c r="X585" i="1"/>
  <c r="AJ584" i="1"/>
  <c r="AI584" i="1"/>
  <c r="AH584" i="1"/>
  <c r="AG584" i="1"/>
  <c r="AC584" i="1"/>
  <c r="X584" i="1"/>
  <c r="Y584" i="1" s="1"/>
  <c r="AJ583" i="1"/>
  <c r="AI583" i="1"/>
  <c r="Z583" i="1" s="1"/>
  <c r="AD583" i="1" s="1"/>
  <c r="AG583" i="1"/>
  <c r="AH583" i="1" s="1"/>
  <c r="AC583" i="1"/>
  <c r="AE583" i="1" s="1"/>
  <c r="AF583" i="1" s="1"/>
  <c r="X583" i="1"/>
  <c r="Y583" i="1" s="1"/>
  <c r="AJ582" i="1"/>
  <c r="AI582" i="1" s="1"/>
  <c r="Z582" i="1" s="1"/>
  <c r="AD582" i="1" s="1"/>
  <c r="AG582" i="1"/>
  <c r="AC582" i="1"/>
  <c r="AE582" i="1" s="1"/>
  <c r="AF582" i="1" s="1"/>
  <c r="X582" i="1"/>
  <c r="Y582" i="1" s="1"/>
  <c r="AJ581" i="1"/>
  <c r="AI581" i="1"/>
  <c r="Z581" i="1" s="1"/>
  <c r="AD581" i="1" s="1"/>
  <c r="AE581" i="1" s="1"/>
  <c r="AF581" i="1" s="1"/>
  <c r="AG581" i="1"/>
  <c r="AH581" i="1" s="1"/>
  <c r="AC581" i="1"/>
  <c r="Y581" i="1"/>
  <c r="X581" i="1"/>
  <c r="AJ580" i="1"/>
  <c r="AI580" i="1"/>
  <c r="AH580" i="1"/>
  <c r="AG580" i="1"/>
  <c r="AC580" i="1"/>
  <c r="X580" i="1"/>
  <c r="Y580" i="1" s="1"/>
  <c r="AJ579" i="1"/>
  <c r="AI579" i="1"/>
  <c r="AG579" i="1"/>
  <c r="AH579" i="1" s="1"/>
  <c r="AC579" i="1"/>
  <c r="X579" i="1"/>
  <c r="Y579" i="1" s="1"/>
  <c r="AJ578" i="1"/>
  <c r="AI578" i="1" s="1"/>
  <c r="AG578" i="1"/>
  <c r="AH578" i="1" s="1"/>
  <c r="AC578" i="1"/>
  <c r="X578" i="1"/>
  <c r="Y578" i="1" s="1"/>
  <c r="AJ577" i="1"/>
  <c r="AI577" i="1"/>
  <c r="Z577" i="1" s="1"/>
  <c r="AD577" i="1" s="1"/>
  <c r="AE577" i="1" s="1"/>
  <c r="AF577" i="1" s="1"/>
  <c r="AG577" i="1"/>
  <c r="AH577" i="1" s="1"/>
  <c r="AC577" i="1"/>
  <c r="Y577" i="1"/>
  <c r="X577" i="1"/>
  <c r="AJ576" i="1"/>
  <c r="AI576" i="1"/>
  <c r="AH576" i="1"/>
  <c r="AG576" i="1"/>
  <c r="AC576" i="1"/>
  <c r="X576" i="1"/>
  <c r="Y576" i="1" s="1"/>
  <c r="AJ575" i="1"/>
  <c r="AI575" i="1"/>
  <c r="Z575" i="1" s="1"/>
  <c r="AD575" i="1" s="1"/>
  <c r="AG575" i="1"/>
  <c r="AH575" i="1" s="1"/>
  <c r="AC575" i="1"/>
  <c r="X575" i="1"/>
  <c r="Y575" i="1" s="1"/>
  <c r="AJ574" i="1"/>
  <c r="AI574" i="1" s="1"/>
  <c r="Z574" i="1" s="1"/>
  <c r="AD574" i="1" s="1"/>
  <c r="AG574" i="1"/>
  <c r="AC574" i="1"/>
  <c r="X574" i="1"/>
  <c r="Y574" i="1" s="1"/>
  <c r="AJ573" i="1"/>
  <c r="AI573" i="1"/>
  <c r="Z573" i="1" s="1"/>
  <c r="AD573" i="1" s="1"/>
  <c r="AE573" i="1" s="1"/>
  <c r="AF573" i="1" s="1"/>
  <c r="AG573" i="1"/>
  <c r="AH573" i="1" s="1"/>
  <c r="AC573" i="1"/>
  <c r="Y573" i="1"/>
  <c r="X573" i="1"/>
  <c r="AJ572" i="1"/>
  <c r="AI572" i="1"/>
  <c r="AH572" i="1"/>
  <c r="AG572" i="1"/>
  <c r="AC572" i="1"/>
  <c r="X572" i="1"/>
  <c r="Y572" i="1" s="1"/>
  <c r="AJ571" i="1"/>
  <c r="AI571" i="1"/>
  <c r="AG571" i="1"/>
  <c r="AH571" i="1" s="1"/>
  <c r="AC571" i="1"/>
  <c r="X571" i="1"/>
  <c r="Y571" i="1" s="1"/>
  <c r="AJ570" i="1"/>
  <c r="AI570" i="1" s="1"/>
  <c r="AG570" i="1"/>
  <c r="AH570" i="1" s="1"/>
  <c r="AC570" i="1"/>
  <c r="X570" i="1"/>
  <c r="Y570" i="1" s="1"/>
  <c r="AJ569" i="1"/>
  <c r="AI569" i="1"/>
  <c r="Z569" i="1" s="1"/>
  <c r="AD569" i="1" s="1"/>
  <c r="AE569" i="1" s="1"/>
  <c r="AF569" i="1" s="1"/>
  <c r="AG569" i="1"/>
  <c r="AH569" i="1" s="1"/>
  <c r="AC569" i="1"/>
  <c r="Y569" i="1"/>
  <c r="X569" i="1"/>
  <c r="AJ568" i="1"/>
  <c r="AI568" i="1"/>
  <c r="AH568" i="1"/>
  <c r="AG568" i="1"/>
  <c r="AC568" i="1"/>
  <c r="X568" i="1"/>
  <c r="Y568" i="1" s="1"/>
  <c r="AJ567" i="1"/>
  <c r="AI567" i="1"/>
  <c r="Z567" i="1" s="1"/>
  <c r="AD567" i="1" s="1"/>
  <c r="AG567" i="1"/>
  <c r="AH567" i="1" s="1"/>
  <c r="AC567" i="1"/>
  <c r="AE567" i="1" s="1"/>
  <c r="AF567" i="1" s="1"/>
  <c r="X567" i="1"/>
  <c r="Y567" i="1" s="1"/>
  <c r="AJ566" i="1"/>
  <c r="AI566" i="1" s="1"/>
  <c r="Z566" i="1" s="1"/>
  <c r="AD566" i="1" s="1"/>
  <c r="AG566" i="1"/>
  <c r="AC566" i="1"/>
  <c r="AE566" i="1" s="1"/>
  <c r="AF566" i="1" s="1"/>
  <c r="X566" i="1"/>
  <c r="Y566" i="1" s="1"/>
  <c r="AJ565" i="1"/>
  <c r="AI565" i="1"/>
  <c r="Z565" i="1" s="1"/>
  <c r="AD565" i="1" s="1"/>
  <c r="AE565" i="1" s="1"/>
  <c r="AF565" i="1" s="1"/>
  <c r="AG565" i="1"/>
  <c r="AH565" i="1" s="1"/>
  <c r="AC565" i="1"/>
  <c r="Y565" i="1"/>
  <c r="X565" i="1"/>
  <c r="AJ564" i="1"/>
  <c r="AI564" i="1"/>
  <c r="AH564" i="1"/>
  <c r="AG564" i="1"/>
  <c r="AC564" i="1"/>
  <c r="X564" i="1"/>
  <c r="Y564" i="1" s="1"/>
  <c r="AJ563" i="1"/>
  <c r="AI563" i="1"/>
  <c r="AG563" i="1"/>
  <c r="AH563" i="1" s="1"/>
  <c r="AC563" i="1"/>
  <c r="X563" i="1"/>
  <c r="Y563" i="1" s="1"/>
  <c r="AJ562" i="1"/>
  <c r="AI562" i="1" s="1"/>
  <c r="AG562" i="1"/>
  <c r="AH562" i="1" s="1"/>
  <c r="AC562" i="1"/>
  <c r="X562" i="1"/>
  <c r="Y562" i="1" s="1"/>
  <c r="AJ561" i="1"/>
  <c r="AI561" i="1"/>
  <c r="Z561" i="1" s="1"/>
  <c r="AD561" i="1" s="1"/>
  <c r="AE561" i="1" s="1"/>
  <c r="AF561" i="1" s="1"/>
  <c r="AG561" i="1"/>
  <c r="AH561" i="1" s="1"/>
  <c r="AC561" i="1"/>
  <c r="Y561" i="1"/>
  <c r="X561" i="1"/>
  <c r="AJ560" i="1"/>
  <c r="AI560" i="1"/>
  <c r="AH560" i="1"/>
  <c r="AG560" i="1"/>
  <c r="AC560" i="1"/>
  <c r="X560" i="1"/>
  <c r="Y560" i="1" s="1"/>
  <c r="AJ559" i="1"/>
  <c r="AI559" i="1"/>
  <c r="Z559" i="1" s="1"/>
  <c r="AD559" i="1" s="1"/>
  <c r="AG559" i="1"/>
  <c r="AH559" i="1" s="1"/>
  <c r="AC559" i="1"/>
  <c r="X559" i="1"/>
  <c r="Y559" i="1" s="1"/>
  <c r="AJ558" i="1"/>
  <c r="AI558" i="1" s="1"/>
  <c r="Z558" i="1" s="1"/>
  <c r="AD558" i="1" s="1"/>
  <c r="AG558" i="1"/>
  <c r="AC558" i="1"/>
  <c r="X558" i="1"/>
  <c r="Y558" i="1" s="1"/>
  <c r="AJ557" i="1"/>
  <c r="AI557" i="1"/>
  <c r="Z557" i="1" s="1"/>
  <c r="AD557" i="1" s="1"/>
  <c r="AE557" i="1" s="1"/>
  <c r="AF557" i="1" s="1"/>
  <c r="AG557" i="1"/>
  <c r="AH557" i="1" s="1"/>
  <c r="AC557" i="1"/>
  <c r="Y557" i="1"/>
  <c r="X557" i="1"/>
  <c r="AJ556" i="1"/>
  <c r="AI556" i="1"/>
  <c r="AH556" i="1"/>
  <c r="AG556" i="1"/>
  <c r="AC556" i="1"/>
  <c r="X556" i="1"/>
  <c r="Y556" i="1" s="1"/>
  <c r="AJ555" i="1"/>
  <c r="AI555" i="1"/>
  <c r="AG555" i="1"/>
  <c r="AH555" i="1" s="1"/>
  <c r="AC555" i="1"/>
  <c r="X555" i="1"/>
  <c r="Y555" i="1" s="1"/>
  <c r="AJ554" i="1"/>
  <c r="AI554" i="1" s="1"/>
  <c r="AG554" i="1"/>
  <c r="AH554" i="1" s="1"/>
  <c r="AC554" i="1"/>
  <c r="X554" i="1"/>
  <c r="Y554" i="1" s="1"/>
  <c r="AJ553" i="1"/>
  <c r="AI553" i="1"/>
  <c r="Z553" i="1" s="1"/>
  <c r="AD553" i="1" s="1"/>
  <c r="AE553" i="1" s="1"/>
  <c r="AF553" i="1" s="1"/>
  <c r="AG553" i="1"/>
  <c r="AH553" i="1" s="1"/>
  <c r="AC553" i="1"/>
  <c r="Y553" i="1"/>
  <c r="X553" i="1"/>
  <c r="AJ552" i="1"/>
  <c r="AI552" i="1"/>
  <c r="AH552" i="1"/>
  <c r="AG552" i="1"/>
  <c r="AC552" i="1"/>
  <c r="X552" i="1"/>
  <c r="Y552" i="1" s="1"/>
  <c r="AJ551" i="1"/>
  <c r="AI551" i="1"/>
  <c r="Z551" i="1" s="1"/>
  <c r="AD551" i="1" s="1"/>
  <c r="AG551" i="1"/>
  <c r="AH551" i="1" s="1"/>
  <c r="AC551" i="1"/>
  <c r="AE551" i="1" s="1"/>
  <c r="AF551" i="1" s="1"/>
  <c r="X551" i="1"/>
  <c r="Y551" i="1" s="1"/>
  <c r="AJ550" i="1"/>
  <c r="AI550" i="1" s="1"/>
  <c r="Z550" i="1" s="1"/>
  <c r="AD550" i="1" s="1"/>
  <c r="AG550" i="1"/>
  <c r="AC550" i="1"/>
  <c r="AE550" i="1" s="1"/>
  <c r="AF550" i="1" s="1"/>
  <c r="X550" i="1"/>
  <c r="Y550" i="1" s="1"/>
  <c r="AJ549" i="1"/>
  <c r="AI549" i="1"/>
  <c r="Z549" i="1" s="1"/>
  <c r="AD549" i="1" s="1"/>
  <c r="AE549" i="1" s="1"/>
  <c r="AF549" i="1" s="1"/>
  <c r="AG549" i="1"/>
  <c r="AH549" i="1" s="1"/>
  <c r="AC549" i="1"/>
  <c r="Y549" i="1"/>
  <c r="X549" i="1"/>
  <c r="AJ548" i="1"/>
  <c r="AI548" i="1"/>
  <c r="AH548" i="1"/>
  <c r="AG548" i="1"/>
  <c r="AC548" i="1"/>
  <c r="X548" i="1"/>
  <c r="Y548" i="1" s="1"/>
  <c r="AJ547" i="1"/>
  <c r="AI547" i="1"/>
  <c r="AG547" i="1"/>
  <c r="AH547" i="1" s="1"/>
  <c r="AC547" i="1"/>
  <c r="X547" i="1"/>
  <c r="Y547" i="1" s="1"/>
  <c r="AJ546" i="1"/>
  <c r="AI546" i="1" s="1"/>
  <c r="AG546" i="1"/>
  <c r="AH546" i="1" s="1"/>
  <c r="AC546" i="1"/>
  <c r="X546" i="1"/>
  <c r="Y546" i="1" s="1"/>
  <c r="AJ545" i="1"/>
  <c r="AI545" i="1"/>
  <c r="Z545" i="1" s="1"/>
  <c r="AD545" i="1" s="1"/>
  <c r="AE545" i="1" s="1"/>
  <c r="AF545" i="1" s="1"/>
  <c r="AG545" i="1"/>
  <c r="AH545" i="1" s="1"/>
  <c r="AC545" i="1"/>
  <c r="Y545" i="1"/>
  <c r="X545" i="1"/>
  <c r="AJ544" i="1"/>
  <c r="AI544" i="1"/>
  <c r="AH544" i="1"/>
  <c r="AG544" i="1"/>
  <c r="AC544" i="1"/>
  <c r="X544" i="1"/>
  <c r="Y544" i="1" s="1"/>
  <c r="AJ543" i="1"/>
  <c r="AI543" i="1"/>
  <c r="Z543" i="1" s="1"/>
  <c r="AD543" i="1" s="1"/>
  <c r="AG543" i="1"/>
  <c r="AH543" i="1" s="1"/>
  <c r="AC543" i="1"/>
  <c r="X543" i="1"/>
  <c r="Y543" i="1" s="1"/>
  <c r="AJ542" i="1"/>
  <c r="AI542" i="1" s="1"/>
  <c r="Z542" i="1" s="1"/>
  <c r="AD542" i="1" s="1"/>
  <c r="AG542" i="1"/>
  <c r="AC542" i="1"/>
  <c r="X542" i="1"/>
  <c r="Y542" i="1" s="1"/>
  <c r="AJ541" i="1"/>
  <c r="AI541" i="1"/>
  <c r="Z541" i="1" s="1"/>
  <c r="AD541" i="1" s="1"/>
  <c r="AE541" i="1" s="1"/>
  <c r="AF541" i="1" s="1"/>
  <c r="AG541" i="1"/>
  <c r="AH541" i="1" s="1"/>
  <c r="AC541" i="1"/>
  <c r="Y541" i="1"/>
  <c r="X541" i="1"/>
  <c r="AJ540" i="1"/>
  <c r="AI540" i="1"/>
  <c r="AH540" i="1"/>
  <c r="AG540" i="1"/>
  <c r="AC540" i="1"/>
  <c r="X540" i="1"/>
  <c r="Y540" i="1" s="1"/>
  <c r="AJ539" i="1"/>
  <c r="AI539" i="1"/>
  <c r="AG539" i="1"/>
  <c r="AH539" i="1" s="1"/>
  <c r="AC539" i="1"/>
  <c r="X539" i="1"/>
  <c r="Y539" i="1" s="1"/>
  <c r="AJ538" i="1"/>
  <c r="AI538" i="1" s="1"/>
  <c r="AG538" i="1"/>
  <c r="AH538" i="1" s="1"/>
  <c r="AC538" i="1"/>
  <c r="X538" i="1"/>
  <c r="Y538" i="1" s="1"/>
  <c r="AJ537" i="1"/>
  <c r="AI537" i="1"/>
  <c r="Z537" i="1" s="1"/>
  <c r="AD537" i="1" s="1"/>
  <c r="AE537" i="1" s="1"/>
  <c r="AF537" i="1" s="1"/>
  <c r="AG537" i="1"/>
  <c r="AH537" i="1" s="1"/>
  <c r="AC537" i="1"/>
  <c r="Y537" i="1"/>
  <c r="X537" i="1"/>
  <c r="AJ536" i="1"/>
  <c r="AI536" i="1"/>
  <c r="AH536" i="1"/>
  <c r="AG536" i="1"/>
  <c r="AC536" i="1"/>
  <c r="X536" i="1"/>
  <c r="Y536" i="1" s="1"/>
  <c r="AJ535" i="1"/>
  <c r="AI535" i="1"/>
  <c r="Z535" i="1" s="1"/>
  <c r="AD535" i="1" s="1"/>
  <c r="AG535" i="1"/>
  <c r="AH535" i="1" s="1"/>
  <c r="AC535" i="1"/>
  <c r="AE535" i="1" s="1"/>
  <c r="AF535" i="1" s="1"/>
  <c r="X535" i="1"/>
  <c r="Y535" i="1" s="1"/>
  <c r="AJ534" i="1"/>
  <c r="AI534" i="1" s="1"/>
  <c r="Z534" i="1" s="1"/>
  <c r="AD534" i="1" s="1"/>
  <c r="AG534" i="1"/>
  <c r="AC534" i="1"/>
  <c r="AE534" i="1" s="1"/>
  <c r="AF534" i="1" s="1"/>
  <c r="X534" i="1"/>
  <c r="Y534" i="1" s="1"/>
  <c r="AJ533" i="1"/>
  <c r="AI533" i="1"/>
  <c r="Z533" i="1" s="1"/>
  <c r="AD533" i="1" s="1"/>
  <c r="AE533" i="1" s="1"/>
  <c r="AF533" i="1" s="1"/>
  <c r="AG533" i="1"/>
  <c r="AH533" i="1" s="1"/>
  <c r="AC533" i="1"/>
  <c r="Y533" i="1"/>
  <c r="X533" i="1"/>
  <c r="AJ532" i="1"/>
  <c r="AI532" i="1"/>
  <c r="AH532" i="1"/>
  <c r="AG532" i="1"/>
  <c r="AC532" i="1"/>
  <c r="X532" i="1"/>
  <c r="Y532" i="1" s="1"/>
  <c r="AJ531" i="1"/>
  <c r="AI531" i="1"/>
  <c r="AG531" i="1"/>
  <c r="AH531" i="1" s="1"/>
  <c r="AC531" i="1"/>
  <c r="X531" i="1"/>
  <c r="Y531" i="1" s="1"/>
  <c r="AJ530" i="1"/>
  <c r="AI530" i="1" s="1"/>
  <c r="AG530" i="1"/>
  <c r="AH530" i="1" s="1"/>
  <c r="AC530" i="1"/>
  <c r="X530" i="1"/>
  <c r="Y530" i="1" s="1"/>
  <c r="AJ529" i="1"/>
  <c r="AI529" i="1"/>
  <c r="Z529" i="1" s="1"/>
  <c r="AD529" i="1" s="1"/>
  <c r="AE529" i="1" s="1"/>
  <c r="AF529" i="1" s="1"/>
  <c r="AG529" i="1"/>
  <c r="AH529" i="1" s="1"/>
  <c r="AC529" i="1"/>
  <c r="Y529" i="1"/>
  <c r="X529" i="1"/>
  <c r="AJ528" i="1"/>
  <c r="AI528" i="1"/>
  <c r="AH528" i="1"/>
  <c r="AG528" i="1"/>
  <c r="AC528" i="1"/>
  <c r="X528" i="1"/>
  <c r="Y528" i="1" s="1"/>
  <c r="AJ527" i="1"/>
  <c r="AI527" i="1"/>
  <c r="Z527" i="1" s="1"/>
  <c r="AD527" i="1" s="1"/>
  <c r="AG527" i="1"/>
  <c r="AH527" i="1" s="1"/>
  <c r="AC527" i="1"/>
  <c r="X527" i="1"/>
  <c r="Y527" i="1" s="1"/>
  <c r="AJ526" i="1"/>
  <c r="AI526" i="1" s="1"/>
  <c r="Z526" i="1" s="1"/>
  <c r="AD526" i="1" s="1"/>
  <c r="AG526" i="1"/>
  <c r="AC526" i="1"/>
  <c r="X526" i="1"/>
  <c r="Y526" i="1" s="1"/>
  <c r="AJ525" i="1"/>
  <c r="AI525" i="1"/>
  <c r="Z525" i="1" s="1"/>
  <c r="AD525" i="1" s="1"/>
  <c r="AE525" i="1" s="1"/>
  <c r="AF525" i="1" s="1"/>
  <c r="AG525" i="1"/>
  <c r="AH525" i="1" s="1"/>
  <c r="AC525" i="1"/>
  <c r="Y525" i="1"/>
  <c r="X525" i="1"/>
  <c r="AJ524" i="1"/>
  <c r="AI524" i="1"/>
  <c r="AH524" i="1"/>
  <c r="AG524" i="1"/>
  <c r="AC524" i="1"/>
  <c r="X524" i="1"/>
  <c r="Y524" i="1" s="1"/>
  <c r="AJ523" i="1"/>
  <c r="AI523" i="1"/>
  <c r="AG523" i="1"/>
  <c r="AH523" i="1" s="1"/>
  <c r="AC523" i="1"/>
  <c r="X523" i="1"/>
  <c r="Y523" i="1" s="1"/>
  <c r="AJ522" i="1"/>
  <c r="AI522" i="1" s="1"/>
  <c r="AG522" i="1"/>
  <c r="AH522" i="1" s="1"/>
  <c r="AC522" i="1"/>
  <c r="X522" i="1"/>
  <c r="Y522" i="1" s="1"/>
  <c r="AJ521" i="1"/>
  <c r="AI521" i="1"/>
  <c r="Z521" i="1" s="1"/>
  <c r="AD521" i="1" s="1"/>
  <c r="AE521" i="1" s="1"/>
  <c r="AF521" i="1" s="1"/>
  <c r="AG521" i="1"/>
  <c r="AH521" i="1" s="1"/>
  <c r="AC521" i="1"/>
  <c r="Y521" i="1"/>
  <c r="X521" i="1"/>
  <c r="AJ520" i="1"/>
  <c r="AI520" i="1"/>
  <c r="AH520" i="1"/>
  <c r="AG520" i="1"/>
  <c r="AC520" i="1"/>
  <c r="X520" i="1"/>
  <c r="Y520" i="1" s="1"/>
  <c r="W520" i="1"/>
  <c r="U520" i="1"/>
  <c r="S520" i="1"/>
  <c r="R520" i="1"/>
  <c r="Q520" i="1"/>
  <c r="P520" i="1"/>
  <c r="O520" i="1"/>
  <c r="N520" i="1"/>
  <c r="M520" i="1"/>
  <c r="L520" i="1"/>
  <c r="K520" i="1"/>
  <c r="J520" i="1"/>
  <c r="AJ519" i="1"/>
  <c r="AI519" i="1"/>
  <c r="Z519" i="1" s="1"/>
  <c r="AD519" i="1" s="1"/>
  <c r="AG519" i="1"/>
  <c r="AH519" i="1" s="1"/>
  <c r="AC519" i="1"/>
  <c r="AE519" i="1" s="1"/>
  <c r="AF519" i="1" s="1"/>
  <c r="X519" i="1"/>
  <c r="Y519" i="1" s="1"/>
  <c r="W519" i="1"/>
  <c r="U519" i="1"/>
  <c r="S519" i="1"/>
  <c r="R519" i="1"/>
  <c r="Q519" i="1"/>
  <c r="P519" i="1"/>
  <c r="O519" i="1"/>
  <c r="N519" i="1"/>
  <c r="M519" i="1"/>
  <c r="L519" i="1"/>
  <c r="K519" i="1"/>
  <c r="J519" i="1"/>
  <c r="AJ518" i="1"/>
  <c r="AI518" i="1" s="1"/>
  <c r="Z518" i="1" s="1"/>
  <c r="AD518" i="1" s="1"/>
  <c r="AG518" i="1"/>
  <c r="AC518" i="1"/>
  <c r="AE518" i="1" s="1"/>
  <c r="AF518" i="1" s="1"/>
  <c r="X518" i="1"/>
  <c r="Y518" i="1" s="1"/>
  <c r="W518" i="1"/>
  <c r="U518" i="1"/>
  <c r="S518" i="1"/>
  <c r="R518" i="1"/>
  <c r="Q518" i="1"/>
  <c r="P518" i="1"/>
  <c r="O518" i="1"/>
  <c r="N518" i="1"/>
  <c r="M518" i="1"/>
  <c r="L518" i="1"/>
  <c r="K518" i="1"/>
  <c r="J518" i="1"/>
  <c r="AJ517" i="1"/>
  <c r="AI517" i="1"/>
  <c r="Z517" i="1" s="1"/>
  <c r="AD517" i="1" s="1"/>
  <c r="AE517" i="1" s="1"/>
  <c r="AF517" i="1" s="1"/>
  <c r="AG517" i="1"/>
  <c r="AH517" i="1" s="1"/>
  <c r="AC517" i="1"/>
  <c r="Y517" i="1"/>
  <c r="X517" i="1"/>
  <c r="W517" i="1"/>
  <c r="U517" i="1"/>
  <c r="S517" i="1"/>
  <c r="R517" i="1"/>
  <c r="Q517" i="1"/>
  <c r="P517" i="1"/>
  <c r="O517" i="1"/>
  <c r="N517" i="1"/>
  <c r="M517" i="1"/>
  <c r="L517" i="1"/>
  <c r="K517" i="1"/>
  <c r="J517" i="1"/>
  <c r="AJ516" i="1"/>
  <c r="AI516" i="1"/>
  <c r="AH516" i="1"/>
  <c r="AG516" i="1"/>
  <c r="AC516" i="1"/>
  <c r="X516" i="1"/>
  <c r="Y516" i="1" s="1"/>
  <c r="W516" i="1"/>
  <c r="U516" i="1"/>
  <c r="S516" i="1"/>
  <c r="R516" i="1"/>
  <c r="Q516" i="1"/>
  <c r="P516" i="1"/>
  <c r="O516" i="1"/>
  <c r="N516" i="1"/>
  <c r="M516" i="1"/>
  <c r="L516" i="1"/>
  <c r="K516" i="1"/>
  <c r="J516" i="1"/>
  <c r="AJ515" i="1"/>
  <c r="AI515" i="1"/>
  <c r="AG515" i="1"/>
  <c r="AH515" i="1" s="1"/>
  <c r="AC515" i="1"/>
  <c r="X515" i="1"/>
  <c r="Y515" i="1" s="1"/>
  <c r="W515" i="1"/>
  <c r="U515" i="1"/>
  <c r="S515" i="1"/>
  <c r="R515" i="1"/>
  <c r="Q515" i="1"/>
  <c r="P515" i="1"/>
  <c r="O515" i="1"/>
  <c r="N515" i="1"/>
  <c r="M515" i="1"/>
  <c r="L515" i="1"/>
  <c r="K515" i="1"/>
  <c r="J515" i="1"/>
  <c r="AJ514" i="1"/>
  <c r="AI514" i="1" s="1"/>
  <c r="AG514" i="1"/>
  <c r="AH514" i="1" s="1"/>
  <c r="AC514" i="1"/>
  <c r="X514" i="1"/>
  <c r="Y514" i="1" s="1"/>
  <c r="W514" i="1"/>
  <c r="U514" i="1"/>
  <c r="S514" i="1"/>
  <c r="R514" i="1"/>
  <c r="Q514" i="1"/>
  <c r="P514" i="1"/>
  <c r="O514" i="1"/>
  <c r="N514" i="1"/>
  <c r="M514" i="1"/>
  <c r="L514" i="1"/>
  <c r="K514" i="1"/>
  <c r="J514" i="1"/>
  <c r="AJ513" i="1"/>
  <c r="AI513" i="1"/>
  <c r="Z513" i="1" s="1"/>
  <c r="AD513" i="1" s="1"/>
  <c r="AE513" i="1" s="1"/>
  <c r="AF513" i="1" s="1"/>
  <c r="AG513" i="1"/>
  <c r="AH513" i="1" s="1"/>
  <c r="AC513" i="1"/>
  <c r="Y513" i="1"/>
  <c r="X513" i="1"/>
  <c r="W513" i="1"/>
  <c r="U513" i="1"/>
  <c r="S513" i="1"/>
  <c r="R513" i="1"/>
  <c r="Q513" i="1"/>
  <c r="P513" i="1"/>
  <c r="O513" i="1"/>
  <c r="N513" i="1"/>
  <c r="M513" i="1"/>
  <c r="L513" i="1"/>
  <c r="K513" i="1"/>
  <c r="J513" i="1"/>
  <c r="AJ512" i="1"/>
  <c r="AI512" i="1"/>
  <c r="AH512" i="1"/>
  <c r="AG512" i="1"/>
  <c r="AD512" i="1"/>
  <c r="AE512" i="1" s="1"/>
  <c r="AF512" i="1" s="1"/>
  <c r="AC512" i="1"/>
  <c r="Z512" i="1"/>
  <c r="X512" i="1"/>
  <c r="Y512" i="1" s="1"/>
  <c r="W512" i="1"/>
  <c r="U512" i="1"/>
  <c r="S512" i="1"/>
  <c r="R512" i="1"/>
  <c r="Q512" i="1"/>
  <c r="P512" i="1"/>
  <c r="O512" i="1"/>
  <c r="N512" i="1"/>
  <c r="M512" i="1"/>
  <c r="L512" i="1"/>
  <c r="K512" i="1"/>
  <c r="J512" i="1"/>
  <c r="AJ511" i="1"/>
  <c r="AI511" i="1"/>
  <c r="Z511" i="1" s="1"/>
  <c r="AD511" i="1" s="1"/>
  <c r="AG511" i="1"/>
  <c r="AH511" i="1" s="1"/>
  <c r="AC511" i="1"/>
  <c r="AE511" i="1" s="1"/>
  <c r="AF511" i="1" s="1"/>
  <c r="X511" i="1"/>
  <c r="Y511" i="1" s="1"/>
  <c r="W511" i="1"/>
  <c r="U511" i="1"/>
  <c r="S511" i="1"/>
  <c r="R511" i="1"/>
  <c r="Q511" i="1"/>
  <c r="P511" i="1"/>
  <c r="O511" i="1"/>
  <c r="N511" i="1"/>
  <c r="M511" i="1"/>
  <c r="L511" i="1"/>
  <c r="K511" i="1"/>
  <c r="J511" i="1"/>
  <c r="AJ510" i="1"/>
  <c r="AI510" i="1" s="1"/>
  <c r="Z510" i="1" s="1"/>
  <c r="AD510" i="1" s="1"/>
  <c r="AG510" i="1"/>
  <c r="AC510" i="1"/>
  <c r="AE510" i="1" s="1"/>
  <c r="AF510" i="1" s="1"/>
  <c r="X510" i="1"/>
  <c r="Y510" i="1" s="1"/>
  <c r="W510" i="1"/>
  <c r="U510" i="1"/>
  <c r="S510" i="1"/>
  <c r="R510" i="1"/>
  <c r="Q510" i="1"/>
  <c r="P510" i="1"/>
  <c r="O510" i="1"/>
  <c r="N510" i="1"/>
  <c r="M510" i="1"/>
  <c r="L510" i="1"/>
  <c r="K510" i="1"/>
  <c r="J510" i="1"/>
  <c r="AJ509" i="1"/>
  <c r="AI509" i="1"/>
  <c r="AG509" i="1"/>
  <c r="AH509" i="1" s="1"/>
  <c r="AC509" i="1"/>
  <c r="W509" i="1"/>
  <c r="U509" i="1"/>
  <c r="S509" i="1"/>
  <c r="R509" i="1"/>
  <c r="Q509" i="1"/>
  <c r="P509" i="1"/>
  <c r="O509" i="1"/>
  <c r="M509" i="1"/>
  <c r="L509" i="1"/>
  <c r="K509" i="1"/>
  <c r="J509" i="1"/>
  <c r="I509" i="1"/>
  <c r="X509" i="1" s="1"/>
  <c r="Y509" i="1" s="1"/>
  <c r="AJ508" i="1"/>
  <c r="AI508" i="1"/>
  <c r="Z508" i="1" s="1"/>
  <c r="AD508" i="1" s="1"/>
  <c r="AE508" i="1" s="1"/>
  <c r="AF508" i="1" s="1"/>
  <c r="AG508" i="1"/>
  <c r="AH508" i="1" s="1"/>
  <c r="AC508" i="1"/>
  <c r="Y508" i="1"/>
  <c r="X508" i="1"/>
  <c r="AJ507" i="1"/>
  <c r="AI507" i="1"/>
  <c r="AH507" i="1"/>
  <c r="AG507" i="1"/>
  <c r="AC507" i="1"/>
  <c r="X507" i="1"/>
  <c r="Y507" i="1" s="1"/>
  <c r="AJ506" i="1"/>
  <c r="AI506" i="1"/>
  <c r="AG506" i="1"/>
  <c r="AH506" i="1" s="1"/>
  <c r="AC506" i="1"/>
  <c r="X506" i="1"/>
  <c r="Y506" i="1" s="1"/>
  <c r="AJ505" i="1"/>
  <c r="AI505" i="1" s="1"/>
  <c r="AG505" i="1"/>
  <c r="AH505" i="1" s="1"/>
  <c r="AC505" i="1"/>
  <c r="X505" i="1"/>
  <c r="Y505" i="1" s="1"/>
  <c r="AJ504" i="1"/>
  <c r="AI504" i="1"/>
  <c r="Z504" i="1" s="1"/>
  <c r="AD504" i="1" s="1"/>
  <c r="AE504" i="1" s="1"/>
  <c r="AF504" i="1" s="1"/>
  <c r="AG504" i="1"/>
  <c r="AH504" i="1" s="1"/>
  <c r="AC504" i="1"/>
  <c r="I504" i="1"/>
  <c r="X504" i="1" s="1"/>
  <c r="Y504" i="1" s="1"/>
  <c r="AJ503" i="1"/>
  <c r="AI503" i="1"/>
  <c r="Z503" i="1" s="1"/>
  <c r="AD503" i="1" s="1"/>
  <c r="AE503" i="1" s="1"/>
  <c r="AF503" i="1" s="1"/>
  <c r="AG503" i="1"/>
  <c r="AH503" i="1" s="1"/>
  <c r="AC503" i="1"/>
  <c r="Y503" i="1"/>
  <c r="X503" i="1"/>
  <c r="AJ502" i="1"/>
  <c r="AI502" i="1"/>
  <c r="AH502" i="1"/>
  <c r="AG502" i="1"/>
  <c r="AC502" i="1"/>
  <c r="X502" i="1"/>
  <c r="Y502" i="1" s="1"/>
  <c r="AJ501" i="1"/>
  <c r="AI501" i="1"/>
  <c r="AG501" i="1"/>
  <c r="AH501" i="1" s="1"/>
  <c r="AC501" i="1"/>
  <c r="X501" i="1"/>
  <c r="Y501" i="1" s="1"/>
  <c r="AJ500" i="1"/>
  <c r="AI500" i="1" s="1"/>
  <c r="AG500" i="1"/>
  <c r="AH500" i="1" s="1"/>
  <c r="AC500" i="1"/>
  <c r="X500" i="1"/>
  <c r="Y500" i="1" s="1"/>
  <c r="AJ499" i="1"/>
  <c r="AI499" i="1"/>
  <c r="Z499" i="1" s="1"/>
  <c r="AD499" i="1" s="1"/>
  <c r="AE499" i="1" s="1"/>
  <c r="AF499" i="1" s="1"/>
  <c r="AG499" i="1"/>
  <c r="AH499" i="1" s="1"/>
  <c r="AC499" i="1"/>
  <c r="Y499" i="1"/>
  <c r="X499" i="1"/>
  <c r="AJ498" i="1"/>
  <c r="AI498" i="1"/>
  <c r="AH498" i="1"/>
  <c r="AG498" i="1"/>
  <c r="AC498" i="1"/>
  <c r="X498" i="1"/>
  <c r="Y498" i="1" s="1"/>
  <c r="AJ497" i="1"/>
  <c r="AI497" i="1"/>
  <c r="Z497" i="1" s="1"/>
  <c r="AD497" i="1" s="1"/>
  <c r="AG497" i="1"/>
  <c r="AH497" i="1" s="1"/>
  <c r="AC497" i="1"/>
  <c r="AE497" i="1" s="1"/>
  <c r="AF497" i="1" s="1"/>
  <c r="X497" i="1"/>
  <c r="Y497" i="1" s="1"/>
  <c r="AJ496" i="1"/>
  <c r="AI496" i="1" s="1"/>
  <c r="Z496" i="1" s="1"/>
  <c r="AD496" i="1" s="1"/>
  <c r="AG496" i="1"/>
  <c r="AC496" i="1"/>
  <c r="AE496" i="1" s="1"/>
  <c r="AF496" i="1" s="1"/>
  <c r="X496" i="1"/>
  <c r="Y496" i="1" s="1"/>
  <c r="AJ495" i="1"/>
  <c r="AI495" i="1"/>
  <c r="Z495" i="1" s="1"/>
  <c r="AD495" i="1" s="1"/>
  <c r="AE495" i="1" s="1"/>
  <c r="AF495" i="1" s="1"/>
  <c r="AG495" i="1"/>
  <c r="AH495" i="1" s="1"/>
  <c r="AC495" i="1"/>
  <c r="Y495" i="1"/>
  <c r="X495" i="1"/>
  <c r="AJ494" i="1"/>
  <c r="AI494" i="1"/>
  <c r="AH494" i="1"/>
  <c r="AG494" i="1"/>
  <c r="AC494" i="1"/>
  <c r="X494" i="1"/>
  <c r="Y494" i="1" s="1"/>
  <c r="AJ493" i="1"/>
  <c r="AI493" i="1"/>
  <c r="AG493" i="1"/>
  <c r="AH493" i="1" s="1"/>
  <c r="AC493" i="1"/>
  <c r="X493" i="1"/>
  <c r="Y493" i="1" s="1"/>
  <c r="AJ492" i="1"/>
  <c r="AI492" i="1" s="1"/>
  <c r="AG492" i="1"/>
  <c r="AH492" i="1" s="1"/>
  <c r="AC492" i="1"/>
  <c r="X492" i="1"/>
  <c r="Y492" i="1" s="1"/>
  <c r="AJ491" i="1"/>
  <c r="AI491" i="1"/>
  <c r="Z491" i="1" s="1"/>
  <c r="AD491" i="1" s="1"/>
  <c r="AE491" i="1" s="1"/>
  <c r="AF491" i="1" s="1"/>
  <c r="AG491" i="1"/>
  <c r="AH491" i="1" s="1"/>
  <c r="AC491" i="1"/>
  <c r="Y491" i="1"/>
  <c r="X491" i="1"/>
  <c r="AJ490" i="1"/>
  <c r="AI490" i="1"/>
  <c r="AH490" i="1"/>
  <c r="AG490" i="1"/>
  <c r="AC490" i="1"/>
  <c r="X490" i="1"/>
  <c r="Y490" i="1" s="1"/>
  <c r="Z490" i="1" s="1"/>
  <c r="AD490" i="1" s="1"/>
  <c r="AE490" i="1" s="1"/>
  <c r="AF490" i="1" s="1"/>
  <c r="AJ489" i="1"/>
  <c r="AI489" i="1"/>
  <c r="Z489" i="1" s="1"/>
  <c r="AD489" i="1" s="1"/>
  <c r="AG489" i="1"/>
  <c r="AH489" i="1" s="1"/>
  <c r="AC489" i="1"/>
  <c r="Y489" i="1"/>
  <c r="X489" i="1"/>
  <c r="AJ488" i="1"/>
  <c r="AI488" i="1" s="1"/>
  <c r="AG488" i="1"/>
  <c r="AC488" i="1"/>
  <c r="X488" i="1"/>
  <c r="Y488" i="1" s="1"/>
  <c r="AJ487" i="1"/>
  <c r="AI487" i="1"/>
  <c r="Z487" i="1" s="1"/>
  <c r="AD487" i="1" s="1"/>
  <c r="AE487" i="1" s="1"/>
  <c r="AF487" i="1" s="1"/>
  <c r="AG487" i="1"/>
  <c r="AH487" i="1" s="1"/>
  <c r="AC487" i="1"/>
  <c r="Y487" i="1"/>
  <c r="X487" i="1"/>
  <c r="AJ486" i="1"/>
  <c r="AI486" i="1" s="1"/>
  <c r="AG486" i="1"/>
  <c r="AC486" i="1"/>
  <c r="X486" i="1"/>
  <c r="Y486" i="1" s="1"/>
  <c r="AJ485" i="1"/>
  <c r="AI485" i="1"/>
  <c r="Z485" i="1" s="1"/>
  <c r="AD485" i="1" s="1"/>
  <c r="AG485" i="1"/>
  <c r="AH485" i="1" s="1"/>
  <c r="AC485" i="1"/>
  <c r="Y485" i="1"/>
  <c r="X485" i="1"/>
  <c r="AJ484" i="1"/>
  <c r="AI484" i="1" s="1"/>
  <c r="AG484" i="1"/>
  <c r="AC484" i="1"/>
  <c r="X484" i="1"/>
  <c r="Y484" i="1" s="1"/>
  <c r="AJ483" i="1"/>
  <c r="AI483" i="1"/>
  <c r="Z483" i="1" s="1"/>
  <c r="AD483" i="1" s="1"/>
  <c r="AE483" i="1" s="1"/>
  <c r="AF483" i="1" s="1"/>
  <c r="AG483" i="1"/>
  <c r="AH483" i="1" s="1"/>
  <c r="AC483" i="1"/>
  <c r="Y483" i="1"/>
  <c r="X483" i="1"/>
  <c r="AJ482" i="1"/>
  <c r="AI482" i="1" s="1"/>
  <c r="AG482" i="1"/>
  <c r="AC482" i="1"/>
  <c r="X482" i="1"/>
  <c r="Y482" i="1" s="1"/>
  <c r="AJ481" i="1"/>
  <c r="AI481" i="1"/>
  <c r="Z481" i="1" s="1"/>
  <c r="AD481" i="1" s="1"/>
  <c r="AG481" i="1"/>
  <c r="AH481" i="1" s="1"/>
  <c r="AC481" i="1"/>
  <c r="Y481" i="1"/>
  <c r="X481" i="1"/>
  <c r="AJ480" i="1"/>
  <c r="AI480" i="1" s="1"/>
  <c r="AG480" i="1"/>
  <c r="AC480" i="1"/>
  <c r="X480" i="1"/>
  <c r="Y480" i="1" s="1"/>
  <c r="AJ479" i="1"/>
  <c r="AI479" i="1"/>
  <c r="Z479" i="1" s="1"/>
  <c r="AD479" i="1" s="1"/>
  <c r="AE479" i="1" s="1"/>
  <c r="AF479" i="1" s="1"/>
  <c r="AG479" i="1"/>
  <c r="AH479" i="1" s="1"/>
  <c r="AC479" i="1"/>
  <c r="Y479" i="1"/>
  <c r="X479" i="1"/>
  <c r="AJ478" i="1"/>
  <c r="AI478" i="1" s="1"/>
  <c r="AG478" i="1"/>
  <c r="AC478" i="1"/>
  <c r="X478" i="1"/>
  <c r="Y478" i="1" s="1"/>
  <c r="AJ477" i="1"/>
  <c r="AI477" i="1"/>
  <c r="Z477" i="1" s="1"/>
  <c r="AD477" i="1" s="1"/>
  <c r="AG477" i="1"/>
  <c r="AH477" i="1" s="1"/>
  <c r="AC477" i="1"/>
  <c r="X477" i="1"/>
  <c r="Y477" i="1" s="1"/>
  <c r="AJ476" i="1"/>
  <c r="AI476" i="1" s="1"/>
  <c r="Z476" i="1" s="1"/>
  <c r="AD476" i="1" s="1"/>
  <c r="AG476" i="1"/>
  <c r="AC476" i="1"/>
  <c r="X476" i="1"/>
  <c r="Y476" i="1" s="1"/>
  <c r="AJ475" i="1"/>
  <c r="AI475" i="1"/>
  <c r="Z475" i="1" s="1"/>
  <c r="AD475" i="1" s="1"/>
  <c r="AE475" i="1" s="1"/>
  <c r="AF475" i="1" s="1"/>
  <c r="AG475" i="1"/>
  <c r="AH475" i="1" s="1"/>
  <c r="AC475" i="1"/>
  <c r="Y475" i="1"/>
  <c r="X475" i="1"/>
  <c r="AJ474" i="1"/>
  <c r="AI474" i="1"/>
  <c r="AH474" i="1"/>
  <c r="AG474" i="1"/>
  <c r="AC474" i="1"/>
  <c r="X474" i="1"/>
  <c r="Y474" i="1" s="1"/>
  <c r="AJ473" i="1"/>
  <c r="AI473" i="1"/>
  <c r="AG473" i="1"/>
  <c r="AH473" i="1" s="1"/>
  <c r="AC473" i="1"/>
  <c r="X473" i="1"/>
  <c r="Y473" i="1" s="1"/>
  <c r="AJ472" i="1"/>
  <c r="AI472" i="1" s="1"/>
  <c r="AG472" i="1"/>
  <c r="AH472" i="1" s="1"/>
  <c r="AC472" i="1"/>
  <c r="X472" i="1"/>
  <c r="Y472" i="1" s="1"/>
  <c r="AJ471" i="1"/>
  <c r="AI471" i="1"/>
  <c r="Z471" i="1" s="1"/>
  <c r="AD471" i="1" s="1"/>
  <c r="AE471" i="1" s="1"/>
  <c r="AF471" i="1" s="1"/>
  <c r="AG471" i="1"/>
  <c r="AH471" i="1" s="1"/>
  <c r="AC471" i="1"/>
  <c r="Y471" i="1"/>
  <c r="X471" i="1"/>
  <c r="AJ470" i="1"/>
  <c r="AI470" i="1"/>
  <c r="AH470" i="1"/>
  <c r="AG470" i="1"/>
  <c r="AC470" i="1"/>
  <c r="X470" i="1"/>
  <c r="Y470" i="1" s="1"/>
  <c r="AJ469" i="1"/>
  <c r="AI469" i="1"/>
  <c r="Z469" i="1" s="1"/>
  <c r="AD469" i="1" s="1"/>
  <c r="AG469" i="1"/>
  <c r="AH469" i="1" s="1"/>
  <c r="AC469" i="1"/>
  <c r="AE469" i="1" s="1"/>
  <c r="AF469" i="1" s="1"/>
  <c r="X469" i="1"/>
  <c r="Y469" i="1" s="1"/>
  <c r="AJ468" i="1"/>
  <c r="AI468" i="1" s="1"/>
  <c r="Z468" i="1" s="1"/>
  <c r="AD468" i="1" s="1"/>
  <c r="AG468" i="1"/>
  <c r="AC468" i="1"/>
  <c r="AE468" i="1" s="1"/>
  <c r="AF468" i="1" s="1"/>
  <c r="X468" i="1"/>
  <c r="Y468" i="1" s="1"/>
  <c r="AJ467" i="1"/>
  <c r="AI467" i="1"/>
  <c r="Z467" i="1" s="1"/>
  <c r="AD467" i="1" s="1"/>
  <c r="AE467" i="1" s="1"/>
  <c r="AF467" i="1" s="1"/>
  <c r="AG467" i="1"/>
  <c r="AH467" i="1" s="1"/>
  <c r="AC467" i="1"/>
  <c r="Y467" i="1"/>
  <c r="X467" i="1"/>
  <c r="AJ466" i="1"/>
  <c r="AI466" i="1"/>
  <c r="AH466" i="1"/>
  <c r="AG466" i="1"/>
  <c r="AC466" i="1"/>
  <c r="X466" i="1"/>
  <c r="Y466" i="1" s="1"/>
  <c r="U466" i="1"/>
  <c r="S466" i="1"/>
  <c r="R466" i="1"/>
  <c r="Q466" i="1"/>
  <c r="P466" i="1"/>
  <c r="O466" i="1"/>
  <c r="N466" i="1"/>
  <c r="M466" i="1"/>
  <c r="L466" i="1"/>
  <c r="K466" i="1"/>
  <c r="J466" i="1"/>
  <c r="AJ465" i="1"/>
  <c r="AI465" i="1" s="1"/>
  <c r="AG465" i="1"/>
  <c r="AH465" i="1" s="1"/>
  <c r="AC465" i="1"/>
  <c r="X465" i="1"/>
  <c r="Y465" i="1" s="1"/>
  <c r="U465" i="1"/>
  <c r="S465" i="1"/>
  <c r="R465" i="1"/>
  <c r="Q465" i="1"/>
  <c r="P465" i="1"/>
  <c r="O465" i="1"/>
  <c r="N465" i="1"/>
  <c r="M465" i="1"/>
  <c r="L465" i="1"/>
  <c r="K465" i="1"/>
  <c r="J465" i="1"/>
  <c r="AJ464" i="1"/>
  <c r="AI464" i="1"/>
  <c r="AH464" i="1"/>
  <c r="AG464" i="1"/>
  <c r="AC464" i="1"/>
  <c r="X464" i="1"/>
  <c r="Y464" i="1" s="1"/>
  <c r="AJ463" i="1"/>
  <c r="AI463" i="1"/>
  <c r="AG463" i="1"/>
  <c r="AH463" i="1" s="1"/>
  <c r="AC463" i="1"/>
  <c r="X463" i="1"/>
  <c r="Y463" i="1" s="1"/>
  <c r="AJ462" i="1"/>
  <c r="AI462" i="1" s="1"/>
  <c r="AG462" i="1"/>
  <c r="AH462" i="1" s="1"/>
  <c r="AC462" i="1"/>
  <c r="X462" i="1"/>
  <c r="Y462" i="1" s="1"/>
  <c r="AJ461" i="1"/>
  <c r="AI461" i="1"/>
  <c r="Z461" i="1" s="1"/>
  <c r="AD461" i="1" s="1"/>
  <c r="AE461" i="1" s="1"/>
  <c r="AF461" i="1" s="1"/>
  <c r="AG461" i="1"/>
  <c r="AH461" i="1" s="1"/>
  <c r="AC461" i="1"/>
  <c r="Y461" i="1"/>
  <c r="X461" i="1"/>
  <c r="AJ460" i="1"/>
  <c r="AI460" i="1"/>
  <c r="AH460" i="1"/>
  <c r="AG460" i="1"/>
  <c r="AC460" i="1"/>
  <c r="X460" i="1"/>
  <c r="Y460" i="1" s="1"/>
  <c r="AJ459" i="1"/>
  <c r="AI459" i="1"/>
  <c r="Z459" i="1" s="1"/>
  <c r="AD459" i="1" s="1"/>
  <c r="AG459" i="1"/>
  <c r="AH459" i="1" s="1"/>
  <c r="AC459" i="1"/>
  <c r="X459" i="1"/>
  <c r="Y459" i="1" s="1"/>
  <c r="AJ458" i="1"/>
  <c r="AI458" i="1" s="1"/>
  <c r="Z458" i="1" s="1"/>
  <c r="AD458" i="1" s="1"/>
  <c r="AG458" i="1"/>
  <c r="AC458" i="1"/>
  <c r="X458" i="1"/>
  <c r="Y458" i="1" s="1"/>
  <c r="AJ457" i="1"/>
  <c r="AI457" i="1"/>
  <c r="Z457" i="1" s="1"/>
  <c r="AD457" i="1" s="1"/>
  <c r="AE457" i="1" s="1"/>
  <c r="AF457" i="1" s="1"/>
  <c r="AG457" i="1"/>
  <c r="AH457" i="1" s="1"/>
  <c r="AC457" i="1"/>
  <c r="Y457" i="1"/>
  <c r="X457" i="1"/>
  <c r="AJ456" i="1"/>
  <c r="AI456" i="1"/>
  <c r="AH456" i="1"/>
  <c r="AG456" i="1"/>
  <c r="AC456" i="1"/>
  <c r="X456" i="1"/>
  <c r="Y456" i="1" s="1"/>
  <c r="AJ455" i="1"/>
  <c r="AI455" i="1"/>
  <c r="AG455" i="1"/>
  <c r="AH455" i="1" s="1"/>
  <c r="AC455" i="1"/>
  <c r="X455" i="1"/>
  <c r="Y455" i="1" s="1"/>
  <c r="AJ454" i="1"/>
  <c r="AI454" i="1" s="1"/>
  <c r="AG454" i="1"/>
  <c r="AH454" i="1" s="1"/>
  <c r="AC454" i="1"/>
  <c r="X454" i="1"/>
  <c r="Y454" i="1" s="1"/>
  <c r="AJ453" i="1"/>
  <c r="AI453" i="1"/>
  <c r="Z453" i="1" s="1"/>
  <c r="AD453" i="1" s="1"/>
  <c r="AE453" i="1" s="1"/>
  <c r="AF453" i="1" s="1"/>
  <c r="AG453" i="1"/>
  <c r="AH453" i="1" s="1"/>
  <c r="AC453" i="1"/>
  <c r="Y453" i="1"/>
  <c r="X453" i="1"/>
  <c r="AJ452" i="1"/>
  <c r="AI452" i="1"/>
  <c r="AH452" i="1"/>
  <c r="AG452" i="1"/>
  <c r="AC452" i="1"/>
  <c r="X452" i="1"/>
  <c r="Y452" i="1" s="1"/>
  <c r="AJ451" i="1"/>
  <c r="AI451" i="1"/>
  <c r="Z451" i="1" s="1"/>
  <c r="AD451" i="1" s="1"/>
  <c r="AG451" i="1"/>
  <c r="AH451" i="1" s="1"/>
  <c r="AC451" i="1"/>
  <c r="AE451" i="1" s="1"/>
  <c r="AF451" i="1" s="1"/>
  <c r="X451" i="1"/>
  <c r="Y451" i="1" s="1"/>
  <c r="AJ450" i="1"/>
  <c r="AI450" i="1" s="1"/>
  <c r="Z450" i="1" s="1"/>
  <c r="AD450" i="1" s="1"/>
  <c r="AG450" i="1"/>
  <c r="AC450" i="1"/>
  <c r="AE450" i="1" s="1"/>
  <c r="AF450" i="1" s="1"/>
  <c r="X450" i="1"/>
  <c r="Y450" i="1" s="1"/>
  <c r="AJ449" i="1"/>
  <c r="AI449" i="1"/>
  <c r="Z449" i="1" s="1"/>
  <c r="AD449" i="1" s="1"/>
  <c r="AE449" i="1" s="1"/>
  <c r="AF449" i="1" s="1"/>
  <c r="AG449" i="1"/>
  <c r="AH449" i="1" s="1"/>
  <c r="AC449" i="1"/>
  <c r="Y449" i="1"/>
  <c r="X449" i="1"/>
  <c r="AJ448" i="1"/>
  <c r="AI448" i="1"/>
  <c r="AH448" i="1"/>
  <c r="AG448" i="1"/>
  <c r="AC448" i="1"/>
  <c r="X448" i="1"/>
  <c r="Y448" i="1" s="1"/>
  <c r="AJ447" i="1"/>
  <c r="AI447" i="1"/>
  <c r="AG447" i="1"/>
  <c r="AH447" i="1" s="1"/>
  <c r="AC447" i="1"/>
  <c r="X447" i="1"/>
  <c r="Y447" i="1" s="1"/>
  <c r="AJ446" i="1"/>
  <c r="AI446" i="1" s="1"/>
  <c r="AG446" i="1"/>
  <c r="AH446" i="1" s="1"/>
  <c r="AC446" i="1"/>
  <c r="X446" i="1"/>
  <c r="Y446" i="1" s="1"/>
  <c r="AJ445" i="1"/>
  <c r="AI445" i="1"/>
  <c r="Z445" i="1" s="1"/>
  <c r="AD445" i="1" s="1"/>
  <c r="AE445" i="1" s="1"/>
  <c r="AF445" i="1" s="1"/>
  <c r="AG445" i="1"/>
  <c r="AH445" i="1" s="1"/>
  <c r="AC445" i="1"/>
  <c r="Y445" i="1"/>
  <c r="X445" i="1"/>
  <c r="AJ444" i="1"/>
  <c r="AI444" i="1"/>
  <c r="AH444" i="1"/>
  <c r="AG444" i="1"/>
  <c r="AC444" i="1"/>
  <c r="X444" i="1"/>
  <c r="Y444" i="1" s="1"/>
  <c r="AJ443" i="1"/>
  <c r="AI443" i="1"/>
  <c r="Z443" i="1" s="1"/>
  <c r="AD443" i="1" s="1"/>
  <c r="AG443" i="1"/>
  <c r="AH443" i="1" s="1"/>
  <c r="AC443" i="1"/>
  <c r="X443" i="1"/>
  <c r="Y443" i="1" s="1"/>
  <c r="AJ442" i="1"/>
  <c r="AI442" i="1" s="1"/>
  <c r="Z442" i="1" s="1"/>
  <c r="AD442" i="1" s="1"/>
  <c r="AG442" i="1"/>
  <c r="AC442" i="1"/>
  <c r="X442" i="1"/>
  <c r="Y442" i="1" s="1"/>
  <c r="AJ441" i="1"/>
  <c r="AI441" i="1"/>
  <c r="Z441" i="1" s="1"/>
  <c r="AD441" i="1" s="1"/>
  <c r="AE441" i="1" s="1"/>
  <c r="AF441" i="1" s="1"/>
  <c r="AG441" i="1"/>
  <c r="AH441" i="1" s="1"/>
  <c r="AC441" i="1"/>
  <c r="Y441" i="1"/>
  <c r="X441" i="1"/>
  <c r="AJ440" i="1"/>
  <c r="AI440" i="1"/>
  <c r="AH440" i="1"/>
  <c r="AG440" i="1"/>
  <c r="AC440" i="1"/>
  <c r="X440" i="1"/>
  <c r="Y440" i="1" s="1"/>
  <c r="AJ439" i="1"/>
  <c r="AI439" i="1"/>
  <c r="AG439" i="1"/>
  <c r="AH439" i="1" s="1"/>
  <c r="AC439" i="1"/>
  <c r="X439" i="1"/>
  <c r="Y439" i="1" s="1"/>
  <c r="AJ438" i="1"/>
  <c r="AI438" i="1" s="1"/>
  <c r="AG438" i="1"/>
  <c r="AH438" i="1" s="1"/>
  <c r="AC438" i="1"/>
  <c r="X438" i="1"/>
  <c r="Y438" i="1" s="1"/>
  <c r="AJ437" i="1"/>
  <c r="AI437" i="1"/>
  <c r="Z437" i="1" s="1"/>
  <c r="AD437" i="1" s="1"/>
  <c r="AE437" i="1" s="1"/>
  <c r="AF437" i="1" s="1"/>
  <c r="AG437" i="1"/>
  <c r="AH437" i="1" s="1"/>
  <c r="AC437" i="1"/>
  <c r="Y437" i="1"/>
  <c r="X437" i="1"/>
  <c r="AJ436" i="1"/>
  <c r="AI436" i="1"/>
  <c r="AH436" i="1"/>
  <c r="AG436" i="1"/>
  <c r="AC436" i="1"/>
  <c r="X436" i="1"/>
  <c r="Y436" i="1" s="1"/>
  <c r="AJ435" i="1"/>
  <c r="AI435" i="1"/>
  <c r="Z435" i="1" s="1"/>
  <c r="AD435" i="1" s="1"/>
  <c r="AG435" i="1"/>
  <c r="AH435" i="1" s="1"/>
  <c r="AC435" i="1"/>
  <c r="AE435" i="1" s="1"/>
  <c r="AF435" i="1" s="1"/>
  <c r="X435" i="1"/>
  <c r="Y435" i="1" s="1"/>
  <c r="AJ434" i="1"/>
  <c r="AI434" i="1" s="1"/>
  <c r="Z434" i="1" s="1"/>
  <c r="AD434" i="1" s="1"/>
  <c r="AG434" i="1"/>
  <c r="AC434" i="1"/>
  <c r="AE434" i="1" s="1"/>
  <c r="AF434" i="1" s="1"/>
  <c r="X434" i="1"/>
  <c r="Y434" i="1" s="1"/>
  <c r="AJ433" i="1"/>
  <c r="AI433" i="1"/>
  <c r="Z433" i="1" s="1"/>
  <c r="AD433" i="1" s="1"/>
  <c r="AE433" i="1" s="1"/>
  <c r="AF433" i="1" s="1"/>
  <c r="AG433" i="1"/>
  <c r="AH433" i="1" s="1"/>
  <c r="AC433" i="1"/>
  <c r="Y433" i="1"/>
  <c r="X433" i="1"/>
  <c r="AJ432" i="1"/>
  <c r="AI432" i="1"/>
  <c r="AH432" i="1"/>
  <c r="AG432" i="1"/>
  <c r="AC432" i="1"/>
  <c r="X432" i="1"/>
  <c r="Y432" i="1" s="1"/>
  <c r="AJ431" i="1"/>
  <c r="AI431" i="1"/>
  <c r="AG431" i="1"/>
  <c r="AH431" i="1" s="1"/>
  <c r="AC431" i="1"/>
  <c r="X431" i="1"/>
  <c r="Y431" i="1" s="1"/>
  <c r="AJ430" i="1"/>
  <c r="AI430" i="1" s="1"/>
  <c r="AG430" i="1"/>
  <c r="AH430" i="1" s="1"/>
  <c r="AC430" i="1"/>
  <c r="X430" i="1"/>
  <c r="Y430" i="1" s="1"/>
  <c r="AJ429" i="1"/>
  <c r="AI429" i="1"/>
  <c r="Z429" i="1" s="1"/>
  <c r="AD429" i="1" s="1"/>
  <c r="AE429" i="1" s="1"/>
  <c r="AF429" i="1" s="1"/>
  <c r="AG429" i="1"/>
  <c r="AH429" i="1" s="1"/>
  <c r="AC429" i="1"/>
  <c r="Y429" i="1"/>
  <c r="X429" i="1"/>
  <c r="AJ428" i="1"/>
  <c r="AI428" i="1"/>
  <c r="AH428" i="1"/>
  <c r="AG428" i="1"/>
  <c r="AC428" i="1"/>
  <c r="X428" i="1"/>
  <c r="Y428" i="1" s="1"/>
  <c r="AJ427" i="1"/>
  <c r="AI427" i="1"/>
  <c r="Z427" i="1" s="1"/>
  <c r="AD427" i="1" s="1"/>
  <c r="AG427" i="1"/>
  <c r="AH427" i="1" s="1"/>
  <c r="AC427" i="1"/>
  <c r="X427" i="1"/>
  <c r="Y427" i="1" s="1"/>
  <c r="AJ426" i="1"/>
  <c r="AI426" i="1" s="1"/>
  <c r="Z426" i="1" s="1"/>
  <c r="AD426" i="1" s="1"/>
  <c r="AG426" i="1"/>
  <c r="AC426" i="1"/>
  <c r="X426" i="1"/>
  <c r="Y426" i="1" s="1"/>
  <c r="AJ425" i="1"/>
  <c r="AI425" i="1"/>
  <c r="Z425" i="1" s="1"/>
  <c r="AD425" i="1" s="1"/>
  <c r="AE425" i="1" s="1"/>
  <c r="AF425" i="1" s="1"/>
  <c r="AG425" i="1"/>
  <c r="AH425" i="1" s="1"/>
  <c r="AC425" i="1"/>
  <c r="Y425" i="1"/>
  <c r="X425" i="1"/>
  <c r="AJ424" i="1"/>
  <c r="AI424" i="1"/>
  <c r="AH424" i="1"/>
  <c r="AG424" i="1"/>
  <c r="AC424" i="1"/>
  <c r="X424" i="1"/>
  <c r="Y424" i="1" s="1"/>
  <c r="AJ423" i="1"/>
  <c r="AI423" i="1"/>
  <c r="AG423" i="1"/>
  <c r="AH423" i="1" s="1"/>
  <c r="AC423" i="1"/>
  <c r="X423" i="1"/>
  <c r="Y423" i="1" s="1"/>
  <c r="AJ422" i="1"/>
  <c r="AI422" i="1" s="1"/>
  <c r="AG422" i="1"/>
  <c r="AH422" i="1" s="1"/>
  <c r="AC422" i="1"/>
  <c r="X422" i="1"/>
  <c r="Y422" i="1" s="1"/>
  <c r="AJ421" i="1"/>
  <c r="AI421" i="1"/>
  <c r="Z421" i="1" s="1"/>
  <c r="AD421" i="1" s="1"/>
  <c r="AE421" i="1" s="1"/>
  <c r="AF421" i="1" s="1"/>
  <c r="AG421" i="1"/>
  <c r="AH421" i="1" s="1"/>
  <c r="AC421" i="1"/>
  <c r="Y421" i="1"/>
  <c r="X421" i="1"/>
  <c r="AJ420" i="1"/>
  <c r="AI420" i="1"/>
  <c r="Z420" i="1" s="1"/>
  <c r="AD420" i="1" s="1"/>
  <c r="AE420" i="1" s="1"/>
  <c r="AF420" i="1" s="1"/>
  <c r="AH420" i="1"/>
  <c r="AG420" i="1"/>
  <c r="AC420" i="1"/>
  <c r="X420" i="1"/>
  <c r="Y420" i="1" s="1"/>
  <c r="AJ419" i="1"/>
  <c r="AI419" i="1"/>
  <c r="Z419" i="1" s="1"/>
  <c r="AD419" i="1" s="1"/>
  <c r="AG419" i="1"/>
  <c r="AH419" i="1" s="1"/>
  <c r="AC419" i="1"/>
  <c r="AE419" i="1" s="1"/>
  <c r="AF419" i="1" s="1"/>
  <c r="X419" i="1"/>
  <c r="Y419" i="1" s="1"/>
  <c r="AJ418" i="1"/>
  <c r="AI418" i="1" s="1"/>
  <c r="Z418" i="1" s="1"/>
  <c r="AD418" i="1" s="1"/>
  <c r="AG418" i="1"/>
  <c r="AC418" i="1"/>
  <c r="AE418" i="1" s="1"/>
  <c r="AF418" i="1" s="1"/>
  <c r="X418" i="1"/>
  <c r="Y418" i="1" s="1"/>
  <c r="AJ417" i="1"/>
  <c r="AI417" i="1"/>
  <c r="Z417" i="1" s="1"/>
  <c r="AD417" i="1" s="1"/>
  <c r="AE417" i="1" s="1"/>
  <c r="AF417" i="1" s="1"/>
  <c r="AG417" i="1"/>
  <c r="AH417" i="1" s="1"/>
  <c r="AC417" i="1"/>
  <c r="Y417" i="1"/>
  <c r="X417" i="1"/>
  <c r="AJ416" i="1"/>
  <c r="AI416" i="1"/>
  <c r="AH416" i="1"/>
  <c r="AG416" i="1"/>
  <c r="AC416" i="1"/>
  <c r="X416" i="1"/>
  <c r="Y416" i="1" s="1"/>
  <c r="AJ415" i="1"/>
  <c r="AI415" i="1"/>
  <c r="AG415" i="1"/>
  <c r="AH415" i="1" s="1"/>
  <c r="AC415" i="1"/>
  <c r="X415" i="1"/>
  <c r="Y415" i="1" s="1"/>
  <c r="AJ414" i="1"/>
  <c r="AI414" i="1" s="1"/>
  <c r="AG414" i="1"/>
  <c r="AH414" i="1" s="1"/>
  <c r="AC414" i="1"/>
  <c r="X414" i="1"/>
  <c r="Y414" i="1" s="1"/>
  <c r="AJ413" i="1"/>
  <c r="AI413" i="1"/>
  <c r="Z413" i="1" s="1"/>
  <c r="AD413" i="1" s="1"/>
  <c r="AE413" i="1" s="1"/>
  <c r="AF413" i="1" s="1"/>
  <c r="AG413" i="1"/>
  <c r="AH413" i="1" s="1"/>
  <c r="AC413" i="1"/>
  <c r="Y413" i="1"/>
  <c r="X413" i="1"/>
  <c r="AJ412" i="1"/>
  <c r="AI412" i="1"/>
  <c r="AH412" i="1"/>
  <c r="AG412" i="1"/>
  <c r="AC412" i="1"/>
  <c r="X412" i="1"/>
  <c r="Y412" i="1" s="1"/>
  <c r="AJ411" i="1"/>
  <c r="AI411" i="1"/>
  <c r="Z411" i="1" s="1"/>
  <c r="AD411" i="1" s="1"/>
  <c r="AG411" i="1"/>
  <c r="AH411" i="1" s="1"/>
  <c r="AC411" i="1"/>
  <c r="X411" i="1"/>
  <c r="Y411" i="1" s="1"/>
  <c r="AJ410" i="1"/>
  <c r="AI410" i="1" s="1"/>
  <c r="Z410" i="1" s="1"/>
  <c r="AD410" i="1" s="1"/>
  <c r="AG410" i="1"/>
  <c r="AC410" i="1"/>
  <c r="X410" i="1"/>
  <c r="Y410" i="1" s="1"/>
  <c r="AJ409" i="1"/>
  <c r="AI409" i="1"/>
  <c r="Z409" i="1" s="1"/>
  <c r="AD409" i="1" s="1"/>
  <c r="AE409" i="1" s="1"/>
  <c r="AF409" i="1" s="1"/>
  <c r="AG409" i="1"/>
  <c r="AH409" i="1" s="1"/>
  <c r="AC409" i="1"/>
  <c r="Y409" i="1"/>
  <c r="X409" i="1"/>
  <c r="AJ408" i="1"/>
  <c r="AI408" i="1"/>
  <c r="AH408" i="1"/>
  <c r="AG408" i="1"/>
  <c r="AC408" i="1"/>
  <c r="X408" i="1"/>
  <c r="Y408" i="1" s="1"/>
  <c r="AJ407" i="1"/>
  <c r="AI407" i="1"/>
  <c r="AG407" i="1"/>
  <c r="AH407" i="1" s="1"/>
  <c r="AC407" i="1"/>
  <c r="X407" i="1"/>
  <c r="Y407" i="1" s="1"/>
  <c r="AJ406" i="1"/>
  <c r="AI406" i="1" s="1"/>
  <c r="AG406" i="1"/>
  <c r="AH406" i="1" s="1"/>
  <c r="AC406" i="1"/>
  <c r="X406" i="1"/>
  <c r="Y406" i="1" s="1"/>
  <c r="AJ405" i="1"/>
  <c r="AI405" i="1"/>
  <c r="Z405" i="1" s="1"/>
  <c r="AD405" i="1" s="1"/>
  <c r="AE405" i="1" s="1"/>
  <c r="AF405" i="1" s="1"/>
  <c r="AG405" i="1"/>
  <c r="AH405" i="1" s="1"/>
  <c r="AC405" i="1"/>
  <c r="Y405" i="1"/>
  <c r="X405" i="1"/>
  <c r="AJ404" i="1"/>
  <c r="AI404" i="1"/>
  <c r="AH404" i="1"/>
  <c r="AG404" i="1"/>
  <c r="AC404" i="1"/>
  <c r="X404" i="1"/>
  <c r="Y404" i="1" s="1"/>
  <c r="AJ403" i="1"/>
  <c r="AI403" i="1"/>
  <c r="Z403" i="1" s="1"/>
  <c r="AD403" i="1" s="1"/>
  <c r="AG403" i="1"/>
  <c r="AH403" i="1" s="1"/>
  <c r="AC403" i="1"/>
  <c r="AE403" i="1" s="1"/>
  <c r="AF403" i="1" s="1"/>
  <c r="X403" i="1"/>
  <c r="Y403" i="1" s="1"/>
  <c r="AJ402" i="1"/>
  <c r="AI402" i="1" s="1"/>
  <c r="Z402" i="1" s="1"/>
  <c r="AD402" i="1" s="1"/>
  <c r="AG402" i="1"/>
  <c r="AC402" i="1"/>
  <c r="AE402" i="1" s="1"/>
  <c r="AF402" i="1" s="1"/>
  <c r="X402" i="1"/>
  <c r="Y402" i="1" s="1"/>
  <c r="AJ401" i="1"/>
  <c r="AI401" i="1"/>
  <c r="Z401" i="1" s="1"/>
  <c r="AD401" i="1" s="1"/>
  <c r="AE401" i="1" s="1"/>
  <c r="AF401" i="1" s="1"/>
  <c r="AG401" i="1"/>
  <c r="AH401" i="1" s="1"/>
  <c r="AC401" i="1"/>
  <c r="Y401" i="1"/>
  <c r="X401" i="1"/>
  <c r="AJ400" i="1"/>
  <c r="AI400" i="1"/>
  <c r="AH400" i="1"/>
  <c r="AG400" i="1"/>
  <c r="AC400" i="1"/>
  <c r="X400" i="1"/>
  <c r="Y400" i="1" s="1"/>
  <c r="AJ399" i="1"/>
  <c r="AI399" i="1"/>
  <c r="AG399" i="1"/>
  <c r="AH399" i="1" s="1"/>
  <c r="AC399" i="1"/>
  <c r="X399" i="1"/>
  <c r="Y399" i="1" s="1"/>
  <c r="AJ398" i="1"/>
  <c r="AI398" i="1" s="1"/>
  <c r="AG398" i="1"/>
  <c r="AH398" i="1" s="1"/>
  <c r="AC398" i="1"/>
  <c r="X398" i="1"/>
  <c r="Y398" i="1" s="1"/>
  <c r="AJ397" i="1"/>
  <c r="AI397" i="1"/>
  <c r="Z397" i="1" s="1"/>
  <c r="AD397" i="1" s="1"/>
  <c r="AE397" i="1" s="1"/>
  <c r="AF397" i="1" s="1"/>
  <c r="AG397" i="1"/>
  <c r="AH397" i="1" s="1"/>
  <c r="AC397" i="1"/>
  <c r="Y397" i="1"/>
  <c r="X397" i="1"/>
  <c r="AJ396" i="1"/>
  <c r="AI396" i="1"/>
  <c r="AH396" i="1"/>
  <c r="AG396" i="1"/>
  <c r="AC396" i="1"/>
  <c r="X396" i="1"/>
  <c r="Y396" i="1" s="1"/>
  <c r="AJ395" i="1"/>
  <c r="AI395" i="1"/>
  <c r="Z395" i="1" s="1"/>
  <c r="AD395" i="1" s="1"/>
  <c r="AG395" i="1"/>
  <c r="AH395" i="1" s="1"/>
  <c r="AC395" i="1"/>
  <c r="X395" i="1"/>
  <c r="Y395" i="1" s="1"/>
  <c r="AJ394" i="1"/>
  <c r="AI394" i="1" s="1"/>
  <c r="Z394" i="1" s="1"/>
  <c r="AD394" i="1" s="1"/>
  <c r="AG394" i="1"/>
  <c r="AC394" i="1"/>
  <c r="X394" i="1"/>
  <c r="Y394" i="1" s="1"/>
  <c r="AJ393" i="1"/>
  <c r="AI393" i="1"/>
  <c r="Z393" i="1" s="1"/>
  <c r="AD393" i="1" s="1"/>
  <c r="AE393" i="1" s="1"/>
  <c r="AF393" i="1" s="1"/>
  <c r="AG393" i="1"/>
  <c r="AH393" i="1" s="1"/>
  <c r="AC393" i="1"/>
  <c r="Y393" i="1"/>
  <c r="X393" i="1"/>
  <c r="AJ392" i="1"/>
  <c r="AI392" i="1"/>
  <c r="AH392" i="1"/>
  <c r="AG392" i="1"/>
  <c r="AC392" i="1"/>
  <c r="X392" i="1"/>
  <c r="Y392" i="1" s="1"/>
  <c r="AJ391" i="1"/>
  <c r="AI391" i="1"/>
  <c r="AG391" i="1"/>
  <c r="AH391" i="1" s="1"/>
  <c r="AC391" i="1"/>
  <c r="X391" i="1"/>
  <c r="Y391" i="1" s="1"/>
  <c r="AJ390" i="1"/>
  <c r="AI390" i="1" s="1"/>
  <c r="AG390" i="1"/>
  <c r="AH390" i="1" s="1"/>
  <c r="AC390" i="1"/>
  <c r="X390" i="1"/>
  <c r="Y390" i="1" s="1"/>
  <c r="AJ389" i="1"/>
  <c r="AI389" i="1"/>
  <c r="Z389" i="1" s="1"/>
  <c r="AD389" i="1" s="1"/>
  <c r="AE389" i="1" s="1"/>
  <c r="AF389" i="1" s="1"/>
  <c r="AG389" i="1"/>
  <c r="AH389" i="1" s="1"/>
  <c r="AC389" i="1"/>
  <c r="Y389" i="1"/>
  <c r="X389" i="1"/>
  <c r="AJ388" i="1"/>
  <c r="AI388" i="1"/>
  <c r="AH388" i="1"/>
  <c r="AG388" i="1"/>
  <c r="AC388" i="1"/>
  <c r="X388" i="1"/>
  <c r="Y388" i="1" s="1"/>
  <c r="AJ387" i="1"/>
  <c r="AI387" i="1"/>
  <c r="Z387" i="1" s="1"/>
  <c r="AD387" i="1" s="1"/>
  <c r="AG387" i="1"/>
  <c r="AH387" i="1" s="1"/>
  <c r="AC387" i="1"/>
  <c r="AE387" i="1" s="1"/>
  <c r="AF387" i="1" s="1"/>
  <c r="X387" i="1"/>
  <c r="Y387" i="1" s="1"/>
  <c r="AJ386" i="1"/>
  <c r="AI386" i="1" s="1"/>
  <c r="Z386" i="1" s="1"/>
  <c r="AD386" i="1" s="1"/>
  <c r="AG386" i="1"/>
  <c r="AC386" i="1"/>
  <c r="AE386" i="1" s="1"/>
  <c r="AF386" i="1" s="1"/>
  <c r="X386" i="1"/>
  <c r="Y386" i="1" s="1"/>
  <c r="AJ385" i="1"/>
  <c r="AI385" i="1"/>
  <c r="Z385" i="1" s="1"/>
  <c r="AD385" i="1" s="1"/>
  <c r="AE385" i="1" s="1"/>
  <c r="AF385" i="1" s="1"/>
  <c r="AG385" i="1"/>
  <c r="AH385" i="1" s="1"/>
  <c r="AC385" i="1"/>
  <c r="Y385" i="1"/>
  <c r="X385" i="1"/>
  <c r="AJ384" i="1"/>
  <c r="AI384" i="1"/>
  <c r="AH384" i="1"/>
  <c r="AG384" i="1"/>
  <c r="AC384" i="1"/>
  <c r="X384" i="1"/>
  <c r="Y384" i="1" s="1"/>
  <c r="AJ383" i="1"/>
  <c r="AI383" i="1"/>
  <c r="AG383" i="1"/>
  <c r="AH383" i="1" s="1"/>
  <c r="AC383" i="1"/>
  <c r="X383" i="1"/>
  <c r="Y383" i="1" s="1"/>
  <c r="AJ382" i="1"/>
  <c r="AI382" i="1" s="1"/>
  <c r="AG382" i="1"/>
  <c r="AH382" i="1" s="1"/>
  <c r="AC382" i="1"/>
  <c r="X382" i="1"/>
  <c r="Y382" i="1" s="1"/>
  <c r="AJ381" i="1"/>
  <c r="AI381" i="1"/>
  <c r="Z381" i="1" s="1"/>
  <c r="AD381" i="1" s="1"/>
  <c r="AE381" i="1" s="1"/>
  <c r="AF381" i="1" s="1"/>
  <c r="AG381" i="1"/>
  <c r="AH381" i="1" s="1"/>
  <c r="AC381" i="1"/>
  <c r="Y381" i="1"/>
  <c r="X381" i="1"/>
  <c r="AJ380" i="1"/>
  <c r="AI380" i="1"/>
  <c r="AH380" i="1"/>
  <c r="AG380" i="1"/>
  <c r="AC380" i="1"/>
  <c r="X380" i="1"/>
  <c r="Y380" i="1" s="1"/>
  <c r="AJ379" i="1"/>
  <c r="AI379" i="1"/>
  <c r="Z379" i="1" s="1"/>
  <c r="AD379" i="1" s="1"/>
  <c r="AG379" i="1"/>
  <c r="AH379" i="1" s="1"/>
  <c r="AC379" i="1"/>
  <c r="X379" i="1"/>
  <c r="Y379" i="1" s="1"/>
  <c r="AJ378" i="1"/>
  <c r="AI378" i="1" s="1"/>
  <c r="Z378" i="1" s="1"/>
  <c r="AD378" i="1" s="1"/>
  <c r="AG378" i="1"/>
  <c r="AC378" i="1"/>
  <c r="X378" i="1"/>
  <c r="Y378" i="1" s="1"/>
  <c r="AJ377" i="1"/>
  <c r="AI377" i="1"/>
  <c r="Z377" i="1" s="1"/>
  <c r="AD377" i="1" s="1"/>
  <c r="AE377" i="1" s="1"/>
  <c r="AF377" i="1" s="1"/>
  <c r="AG377" i="1"/>
  <c r="AH377" i="1" s="1"/>
  <c r="AC377" i="1"/>
  <c r="Y377" i="1"/>
  <c r="X377" i="1"/>
  <c r="AJ376" i="1"/>
  <c r="AI376" i="1"/>
  <c r="AH376" i="1"/>
  <c r="AG376" i="1"/>
  <c r="AC376" i="1"/>
  <c r="X376" i="1"/>
  <c r="Y376" i="1" s="1"/>
  <c r="AJ375" i="1"/>
  <c r="AI375" i="1"/>
  <c r="AG375" i="1"/>
  <c r="AH375" i="1" s="1"/>
  <c r="AC375" i="1"/>
  <c r="X375" i="1"/>
  <c r="Y375" i="1" s="1"/>
  <c r="AJ374" i="1"/>
  <c r="AI374" i="1" s="1"/>
  <c r="AG374" i="1"/>
  <c r="AH374" i="1" s="1"/>
  <c r="AC374" i="1"/>
  <c r="X374" i="1"/>
  <c r="Y374" i="1" s="1"/>
  <c r="AJ373" i="1"/>
  <c r="AI373" i="1"/>
  <c r="Z373" i="1" s="1"/>
  <c r="AD373" i="1" s="1"/>
  <c r="AE373" i="1" s="1"/>
  <c r="AF373" i="1" s="1"/>
  <c r="AG373" i="1"/>
  <c r="AH373" i="1" s="1"/>
  <c r="AC373" i="1"/>
  <c r="Y373" i="1"/>
  <c r="X373" i="1"/>
  <c r="AJ372" i="1"/>
  <c r="AI372" i="1"/>
  <c r="AH372" i="1"/>
  <c r="AG372" i="1"/>
  <c r="AC372" i="1"/>
  <c r="X372" i="1"/>
  <c r="Y372" i="1" s="1"/>
  <c r="AJ371" i="1"/>
  <c r="AI371" i="1"/>
  <c r="Z371" i="1" s="1"/>
  <c r="AD371" i="1" s="1"/>
  <c r="AG371" i="1"/>
  <c r="AH371" i="1" s="1"/>
  <c r="AC371" i="1"/>
  <c r="AE371" i="1" s="1"/>
  <c r="AF371" i="1" s="1"/>
  <c r="X371" i="1"/>
  <c r="Y371" i="1" s="1"/>
  <c r="AJ370" i="1"/>
  <c r="AI370" i="1" s="1"/>
  <c r="Z370" i="1" s="1"/>
  <c r="AD370" i="1" s="1"/>
  <c r="AG370" i="1"/>
  <c r="AC370" i="1"/>
  <c r="AE370" i="1" s="1"/>
  <c r="AF370" i="1" s="1"/>
  <c r="X370" i="1"/>
  <c r="Y370" i="1" s="1"/>
  <c r="AJ369" i="1"/>
  <c r="AI369" i="1"/>
  <c r="Z369" i="1" s="1"/>
  <c r="AD369" i="1" s="1"/>
  <c r="AE369" i="1" s="1"/>
  <c r="AF369" i="1" s="1"/>
  <c r="AG369" i="1"/>
  <c r="AH369" i="1" s="1"/>
  <c r="AC369" i="1"/>
  <c r="Y369" i="1"/>
  <c r="X369" i="1"/>
  <c r="AJ368" i="1"/>
  <c r="AI368" i="1"/>
  <c r="AH368" i="1"/>
  <c r="AG368" i="1"/>
  <c r="AC368" i="1"/>
  <c r="X368" i="1"/>
  <c r="Y368" i="1" s="1"/>
  <c r="AJ367" i="1"/>
  <c r="AI367" i="1"/>
  <c r="AG367" i="1"/>
  <c r="AH367" i="1" s="1"/>
  <c r="AC367" i="1"/>
  <c r="X367" i="1"/>
  <c r="Y367" i="1" s="1"/>
  <c r="AJ366" i="1"/>
  <c r="AI366" i="1" s="1"/>
  <c r="AG366" i="1"/>
  <c r="AH366" i="1" s="1"/>
  <c r="AC366" i="1"/>
  <c r="X366" i="1"/>
  <c r="Y366" i="1" s="1"/>
  <c r="AJ365" i="1"/>
  <c r="AI365" i="1"/>
  <c r="Z365" i="1" s="1"/>
  <c r="AD365" i="1" s="1"/>
  <c r="AE365" i="1" s="1"/>
  <c r="AF365" i="1" s="1"/>
  <c r="AG365" i="1"/>
  <c r="AH365" i="1" s="1"/>
  <c r="AC365" i="1"/>
  <c r="Y365" i="1"/>
  <c r="X365" i="1"/>
  <c r="AJ364" i="1"/>
  <c r="AI364" i="1"/>
  <c r="AH364" i="1"/>
  <c r="AG364" i="1"/>
  <c r="AC364" i="1"/>
  <c r="X364" i="1"/>
  <c r="Y364" i="1" s="1"/>
  <c r="AJ363" i="1"/>
  <c r="AI363" i="1"/>
  <c r="Z363" i="1" s="1"/>
  <c r="AD363" i="1" s="1"/>
  <c r="AG363" i="1"/>
  <c r="AH363" i="1" s="1"/>
  <c r="AC363" i="1"/>
  <c r="X363" i="1"/>
  <c r="Y363" i="1" s="1"/>
  <c r="AJ362" i="1"/>
  <c r="AI362" i="1" s="1"/>
  <c r="Z362" i="1" s="1"/>
  <c r="AD362" i="1" s="1"/>
  <c r="AG362" i="1"/>
  <c r="AC362" i="1"/>
  <c r="X362" i="1"/>
  <c r="Y362" i="1" s="1"/>
  <c r="AJ361" i="1"/>
  <c r="AI361" i="1"/>
  <c r="Z361" i="1" s="1"/>
  <c r="AD361" i="1" s="1"/>
  <c r="AE361" i="1" s="1"/>
  <c r="AF361" i="1" s="1"/>
  <c r="AG361" i="1"/>
  <c r="AH361" i="1" s="1"/>
  <c r="AC361" i="1"/>
  <c r="Y361" i="1"/>
  <c r="X361" i="1"/>
  <c r="AJ360" i="1"/>
  <c r="AI360" i="1"/>
  <c r="AH360" i="1"/>
  <c r="AG360" i="1"/>
  <c r="AC360" i="1"/>
  <c r="X360" i="1"/>
  <c r="Y360" i="1" s="1"/>
  <c r="AJ359" i="1"/>
  <c r="AI359" i="1"/>
  <c r="AG359" i="1"/>
  <c r="AH359" i="1" s="1"/>
  <c r="AC359" i="1"/>
  <c r="X359" i="1"/>
  <c r="Y359" i="1" s="1"/>
  <c r="AJ358" i="1"/>
  <c r="AI358" i="1" s="1"/>
  <c r="AG358" i="1"/>
  <c r="AH358" i="1" s="1"/>
  <c r="AC358" i="1"/>
  <c r="X358" i="1"/>
  <c r="Y358" i="1" s="1"/>
  <c r="AJ357" i="1"/>
  <c r="AI357" i="1"/>
  <c r="Z357" i="1" s="1"/>
  <c r="AD357" i="1" s="1"/>
  <c r="AE357" i="1" s="1"/>
  <c r="AF357" i="1" s="1"/>
  <c r="AG357" i="1"/>
  <c r="AH357" i="1" s="1"/>
  <c r="AC357" i="1"/>
  <c r="Y357" i="1"/>
  <c r="X357" i="1"/>
  <c r="AJ356" i="1"/>
  <c r="AI356" i="1"/>
  <c r="AH356" i="1"/>
  <c r="AG356" i="1"/>
  <c r="AC356" i="1"/>
  <c r="X356" i="1"/>
  <c r="Y356" i="1" s="1"/>
  <c r="AJ355" i="1"/>
  <c r="AI355" i="1"/>
  <c r="Z355" i="1" s="1"/>
  <c r="AD355" i="1" s="1"/>
  <c r="AG355" i="1"/>
  <c r="AH355" i="1" s="1"/>
  <c r="AC355" i="1"/>
  <c r="AE355" i="1" s="1"/>
  <c r="AF355" i="1" s="1"/>
  <c r="X355" i="1"/>
  <c r="Y355" i="1" s="1"/>
  <c r="AJ354" i="1"/>
  <c r="AI354" i="1" s="1"/>
  <c r="Z354" i="1" s="1"/>
  <c r="AD354" i="1" s="1"/>
  <c r="AG354" i="1"/>
  <c r="AC354" i="1"/>
  <c r="AE354" i="1" s="1"/>
  <c r="AF354" i="1" s="1"/>
  <c r="X354" i="1"/>
  <c r="Y354" i="1" s="1"/>
  <c r="AJ353" i="1"/>
  <c r="AI353" i="1"/>
  <c r="Z353" i="1" s="1"/>
  <c r="AD353" i="1" s="1"/>
  <c r="AE353" i="1" s="1"/>
  <c r="AF353" i="1" s="1"/>
  <c r="AG353" i="1"/>
  <c r="AH353" i="1" s="1"/>
  <c r="AC353" i="1"/>
  <c r="Y353" i="1"/>
  <c r="X353" i="1"/>
  <c r="AJ352" i="1"/>
  <c r="AI352" i="1"/>
  <c r="AH352" i="1"/>
  <c r="AG352" i="1"/>
  <c r="AC352" i="1"/>
  <c r="X352" i="1"/>
  <c r="Y352" i="1" s="1"/>
  <c r="AJ351" i="1"/>
  <c r="AI351" i="1"/>
  <c r="AG351" i="1"/>
  <c r="AH351" i="1" s="1"/>
  <c r="AC351" i="1"/>
  <c r="X351" i="1"/>
  <c r="Y351" i="1" s="1"/>
  <c r="AJ350" i="1"/>
  <c r="AI350" i="1" s="1"/>
  <c r="AG350" i="1"/>
  <c r="AH350" i="1" s="1"/>
  <c r="AC350" i="1"/>
  <c r="X350" i="1"/>
  <c r="Y350" i="1" s="1"/>
  <c r="AJ349" i="1"/>
  <c r="AI349" i="1"/>
  <c r="Z349" i="1" s="1"/>
  <c r="AD349" i="1" s="1"/>
  <c r="AE349" i="1" s="1"/>
  <c r="AF349" i="1" s="1"/>
  <c r="AG349" i="1"/>
  <c r="AH349" i="1" s="1"/>
  <c r="AC349" i="1"/>
  <c r="Y349" i="1"/>
  <c r="X349" i="1"/>
  <c r="AJ348" i="1"/>
  <c r="AI348" i="1"/>
  <c r="Z348" i="1" s="1"/>
  <c r="AD348" i="1" s="1"/>
  <c r="AE348" i="1" s="1"/>
  <c r="AF348" i="1" s="1"/>
  <c r="AH348" i="1"/>
  <c r="AG348" i="1"/>
  <c r="AC348" i="1"/>
  <c r="X348" i="1"/>
  <c r="Y348" i="1" s="1"/>
  <c r="AJ347" i="1"/>
  <c r="AI347" i="1"/>
  <c r="Z347" i="1" s="1"/>
  <c r="AD347" i="1" s="1"/>
  <c r="AG347" i="1"/>
  <c r="AH347" i="1" s="1"/>
  <c r="AC347" i="1"/>
  <c r="X347" i="1"/>
  <c r="Y347" i="1" s="1"/>
  <c r="AJ346" i="1"/>
  <c r="AI346" i="1" s="1"/>
  <c r="Z346" i="1" s="1"/>
  <c r="AD346" i="1" s="1"/>
  <c r="AG346" i="1"/>
  <c r="AC346" i="1"/>
  <c r="X346" i="1"/>
  <c r="Y346" i="1" s="1"/>
  <c r="AJ345" i="1"/>
  <c r="AI345" i="1"/>
  <c r="Z345" i="1" s="1"/>
  <c r="AD345" i="1" s="1"/>
  <c r="AE345" i="1" s="1"/>
  <c r="AF345" i="1" s="1"/>
  <c r="AG345" i="1"/>
  <c r="AH345" i="1" s="1"/>
  <c r="AC345" i="1"/>
  <c r="Y345" i="1"/>
  <c r="X345" i="1"/>
  <c r="AJ344" i="1"/>
  <c r="AI344" i="1"/>
  <c r="AH344" i="1"/>
  <c r="AG344" i="1"/>
  <c r="AC344" i="1"/>
  <c r="X344" i="1"/>
  <c r="Y344" i="1" s="1"/>
  <c r="AJ343" i="1"/>
  <c r="AI343" i="1"/>
  <c r="AG343" i="1"/>
  <c r="AH343" i="1" s="1"/>
  <c r="AC343" i="1"/>
  <c r="X343" i="1"/>
  <c r="Y343" i="1" s="1"/>
  <c r="AJ342" i="1"/>
  <c r="AI342" i="1" s="1"/>
  <c r="AG342" i="1"/>
  <c r="AH342" i="1" s="1"/>
  <c r="AC342" i="1"/>
  <c r="X342" i="1"/>
  <c r="Y342" i="1" s="1"/>
  <c r="AJ341" i="1"/>
  <c r="AI341" i="1"/>
  <c r="Z341" i="1" s="1"/>
  <c r="AD341" i="1" s="1"/>
  <c r="AE341" i="1" s="1"/>
  <c r="AF341" i="1" s="1"/>
  <c r="AG341" i="1"/>
  <c r="AH341" i="1" s="1"/>
  <c r="AC341" i="1"/>
  <c r="Y341" i="1"/>
  <c r="X341" i="1"/>
  <c r="AJ340" i="1"/>
  <c r="AI340" i="1"/>
  <c r="AH340" i="1"/>
  <c r="AG340" i="1"/>
  <c r="AC340" i="1"/>
  <c r="X340" i="1"/>
  <c r="Y340" i="1" s="1"/>
  <c r="AJ339" i="1"/>
  <c r="AI339" i="1"/>
  <c r="Z339" i="1" s="1"/>
  <c r="AD339" i="1" s="1"/>
  <c r="AG339" i="1"/>
  <c r="AH339" i="1" s="1"/>
  <c r="AC339" i="1"/>
  <c r="AE339" i="1" s="1"/>
  <c r="AF339" i="1" s="1"/>
  <c r="X339" i="1"/>
  <c r="Y339" i="1" s="1"/>
  <c r="AJ338" i="1"/>
  <c r="AI338" i="1" s="1"/>
  <c r="Z338" i="1" s="1"/>
  <c r="AD338" i="1" s="1"/>
  <c r="AG338" i="1"/>
  <c r="AC338" i="1"/>
  <c r="AE338" i="1" s="1"/>
  <c r="AF338" i="1" s="1"/>
  <c r="X338" i="1"/>
  <c r="Y338" i="1" s="1"/>
  <c r="AJ337" i="1"/>
  <c r="AI337" i="1"/>
  <c r="Z337" i="1" s="1"/>
  <c r="AD337" i="1" s="1"/>
  <c r="AE337" i="1" s="1"/>
  <c r="AF337" i="1" s="1"/>
  <c r="AG337" i="1"/>
  <c r="AH337" i="1" s="1"/>
  <c r="AC337" i="1"/>
  <c r="Y337" i="1"/>
  <c r="X337" i="1"/>
  <c r="AJ336" i="1"/>
  <c r="AI336" i="1"/>
  <c r="AH336" i="1"/>
  <c r="AG336" i="1"/>
  <c r="AC336" i="1"/>
  <c r="X336" i="1"/>
  <c r="Y336" i="1" s="1"/>
  <c r="AJ335" i="1"/>
  <c r="AI335" i="1"/>
  <c r="AG335" i="1"/>
  <c r="AH335" i="1" s="1"/>
  <c r="AC335" i="1"/>
  <c r="X335" i="1"/>
  <c r="Y335" i="1" s="1"/>
  <c r="AJ334" i="1"/>
  <c r="AI334" i="1" s="1"/>
  <c r="AG334" i="1"/>
  <c r="AH334" i="1" s="1"/>
  <c r="AC334" i="1"/>
  <c r="X334" i="1"/>
  <c r="Y334" i="1" s="1"/>
  <c r="AJ333" i="1"/>
  <c r="AI333" i="1"/>
  <c r="Z333" i="1" s="1"/>
  <c r="AD333" i="1" s="1"/>
  <c r="AE333" i="1" s="1"/>
  <c r="AF333" i="1" s="1"/>
  <c r="AG333" i="1"/>
  <c r="AH333" i="1" s="1"/>
  <c r="AC333" i="1"/>
  <c r="Y333" i="1"/>
  <c r="X333" i="1"/>
  <c r="AJ332" i="1"/>
  <c r="AI332" i="1"/>
  <c r="AH332" i="1"/>
  <c r="AG332" i="1"/>
  <c r="AC332" i="1"/>
  <c r="X332" i="1"/>
  <c r="Y332" i="1" s="1"/>
  <c r="AJ331" i="1"/>
  <c r="AI331" i="1"/>
  <c r="Z331" i="1" s="1"/>
  <c r="AD331" i="1" s="1"/>
  <c r="AG331" i="1"/>
  <c r="AH331" i="1" s="1"/>
  <c r="AC331" i="1"/>
  <c r="X331" i="1"/>
  <c r="Y331" i="1" s="1"/>
  <c r="AJ330" i="1"/>
  <c r="AI330" i="1" s="1"/>
  <c r="Z330" i="1" s="1"/>
  <c r="AD330" i="1" s="1"/>
  <c r="AG330" i="1"/>
  <c r="AC330" i="1"/>
  <c r="X330" i="1"/>
  <c r="Y330" i="1" s="1"/>
  <c r="AJ329" i="1"/>
  <c r="AI329" i="1"/>
  <c r="Z329" i="1" s="1"/>
  <c r="AD329" i="1" s="1"/>
  <c r="AE329" i="1" s="1"/>
  <c r="AF329" i="1" s="1"/>
  <c r="AG329" i="1"/>
  <c r="AH329" i="1" s="1"/>
  <c r="AC329" i="1"/>
  <c r="Y329" i="1"/>
  <c r="X329" i="1"/>
  <c r="AJ328" i="1"/>
  <c r="AI328" i="1"/>
  <c r="AH328" i="1"/>
  <c r="AG328" i="1"/>
  <c r="AC328" i="1"/>
  <c r="X328" i="1"/>
  <c r="Y328" i="1" s="1"/>
  <c r="AJ327" i="1"/>
  <c r="AI327" i="1"/>
  <c r="AG327" i="1"/>
  <c r="AH327" i="1" s="1"/>
  <c r="AC327" i="1"/>
  <c r="X327" i="1"/>
  <c r="Y327" i="1" s="1"/>
  <c r="AJ326" i="1"/>
  <c r="AI326" i="1" s="1"/>
  <c r="AG326" i="1"/>
  <c r="AH326" i="1" s="1"/>
  <c r="AC326" i="1"/>
  <c r="X326" i="1"/>
  <c r="Y326" i="1" s="1"/>
  <c r="AJ325" i="1"/>
  <c r="AI325" i="1"/>
  <c r="Z325" i="1" s="1"/>
  <c r="AD325" i="1" s="1"/>
  <c r="AE325" i="1" s="1"/>
  <c r="AF325" i="1" s="1"/>
  <c r="AG325" i="1"/>
  <c r="AH325" i="1" s="1"/>
  <c r="AC325" i="1"/>
  <c r="Y325" i="1"/>
  <c r="X325" i="1"/>
  <c r="AJ324" i="1"/>
  <c r="AI324" i="1"/>
  <c r="AH324" i="1"/>
  <c r="AG324" i="1"/>
  <c r="AC324" i="1"/>
  <c r="X324" i="1"/>
  <c r="Y324" i="1" s="1"/>
  <c r="J324" i="1"/>
  <c r="I324" i="1"/>
  <c r="AJ323" i="1"/>
  <c r="AI323" i="1"/>
  <c r="AG323" i="1"/>
  <c r="AH323" i="1" s="1"/>
  <c r="AC323" i="1"/>
  <c r="J323" i="1"/>
  <c r="I323" i="1"/>
  <c r="I4384" i="1" s="1"/>
  <c r="I4392" i="1" s="1"/>
  <c r="AJ322" i="1"/>
  <c r="AI322" i="1" s="1"/>
  <c r="AG322" i="1"/>
  <c r="AH322" i="1" s="1"/>
  <c r="AC322" i="1"/>
  <c r="X322" i="1"/>
  <c r="Y322" i="1" s="1"/>
  <c r="AJ321" i="1"/>
  <c r="AI321" i="1"/>
  <c r="Z321" i="1" s="1"/>
  <c r="AD321" i="1" s="1"/>
  <c r="AE321" i="1" s="1"/>
  <c r="AF321" i="1" s="1"/>
  <c r="AG321" i="1"/>
  <c r="AH321" i="1" s="1"/>
  <c r="AC321" i="1"/>
  <c r="Y321" i="1"/>
  <c r="X321" i="1"/>
  <c r="AJ320" i="1"/>
  <c r="AI320" i="1"/>
  <c r="AH320" i="1"/>
  <c r="AG320" i="1"/>
  <c r="AC320" i="1"/>
  <c r="X320" i="1"/>
  <c r="Y320" i="1" s="1"/>
  <c r="AJ319" i="1"/>
  <c r="AI319" i="1"/>
  <c r="Z319" i="1" s="1"/>
  <c r="AD319" i="1" s="1"/>
  <c r="AG319" i="1"/>
  <c r="AH319" i="1" s="1"/>
  <c r="AC319" i="1"/>
  <c r="AE319" i="1" s="1"/>
  <c r="AF319" i="1" s="1"/>
  <c r="X319" i="1"/>
  <c r="Y319" i="1" s="1"/>
  <c r="AJ318" i="1"/>
  <c r="AI318" i="1" s="1"/>
  <c r="Z318" i="1" s="1"/>
  <c r="AD318" i="1" s="1"/>
  <c r="AG318" i="1"/>
  <c r="AC318" i="1"/>
  <c r="AE318" i="1" s="1"/>
  <c r="AF318" i="1" s="1"/>
  <c r="X318" i="1"/>
  <c r="Y318" i="1" s="1"/>
  <c r="AJ317" i="1"/>
  <c r="AI317" i="1"/>
  <c r="Z317" i="1" s="1"/>
  <c r="AD317" i="1" s="1"/>
  <c r="AE317" i="1" s="1"/>
  <c r="AF317" i="1" s="1"/>
  <c r="AG317" i="1"/>
  <c r="AH317" i="1" s="1"/>
  <c r="AC317" i="1"/>
  <c r="Y317" i="1"/>
  <c r="X317" i="1"/>
  <c r="AJ316" i="1"/>
  <c r="AI316" i="1"/>
  <c r="AH316" i="1"/>
  <c r="AG316" i="1"/>
  <c r="AC316" i="1"/>
  <c r="X316" i="1"/>
  <c r="Y316" i="1" s="1"/>
  <c r="AJ315" i="1"/>
  <c r="AI315" i="1"/>
  <c r="AG315" i="1"/>
  <c r="AH315" i="1" s="1"/>
  <c r="AC315" i="1"/>
  <c r="X315" i="1"/>
  <c r="Y315" i="1" s="1"/>
  <c r="AJ314" i="1"/>
  <c r="AI314" i="1" s="1"/>
  <c r="AG314" i="1"/>
  <c r="AH314" i="1" s="1"/>
  <c r="AC314" i="1"/>
  <c r="X314" i="1"/>
  <c r="Y314" i="1" s="1"/>
  <c r="AJ313" i="1"/>
  <c r="AI313" i="1"/>
  <c r="Z313" i="1" s="1"/>
  <c r="AD313" i="1" s="1"/>
  <c r="AE313" i="1" s="1"/>
  <c r="AF313" i="1" s="1"/>
  <c r="AG313" i="1"/>
  <c r="AH313" i="1" s="1"/>
  <c r="AC313" i="1"/>
  <c r="Y313" i="1"/>
  <c r="X313" i="1"/>
  <c r="AJ312" i="1"/>
  <c r="AI312" i="1"/>
  <c r="AH312" i="1"/>
  <c r="AG312" i="1"/>
  <c r="AC312" i="1"/>
  <c r="X312" i="1"/>
  <c r="Y312" i="1" s="1"/>
  <c r="AJ311" i="1"/>
  <c r="AI311" i="1"/>
  <c r="Z311" i="1" s="1"/>
  <c r="AD311" i="1" s="1"/>
  <c r="AG311" i="1"/>
  <c r="AH311" i="1" s="1"/>
  <c r="AC311" i="1"/>
  <c r="X311" i="1"/>
  <c r="Y311" i="1" s="1"/>
  <c r="AJ310" i="1"/>
  <c r="AI310" i="1" s="1"/>
  <c r="Z310" i="1" s="1"/>
  <c r="AD310" i="1" s="1"/>
  <c r="AG310" i="1"/>
  <c r="AC310" i="1"/>
  <c r="X310" i="1"/>
  <c r="Y310" i="1" s="1"/>
  <c r="AJ309" i="1"/>
  <c r="AI309" i="1"/>
  <c r="Z309" i="1" s="1"/>
  <c r="AD309" i="1" s="1"/>
  <c r="AE309" i="1" s="1"/>
  <c r="AF309" i="1" s="1"/>
  <c r="AG309" i="1"/>
  <c r="AH309" i="1" s="1"/>
  <c r="AC309" i="1"/>
  <c r="Y309" i="1"/>
  <c r="X309" i="1"/>
  <c r="AJ308" i="1"/>
  <c r="AI308" i="1"/>
  <c r="AH308" i="1"/>
  <c r="AG308" i="1"/>
  <c r="AC308" i="1"/>
  <c r="X308" i="1"/>
  <c r="Y308" i="1" s="1"/>
  <c r="AJ307" i="1"/>
  <c r="AI307" i="1"/>
  <c r="AG307" i="1"/>
  <c r="AH307" i="1" s="1"/>
  <c r="AC307" i="1"/>
  <c r="X307" i="1"/>
  <c r="Y307" i="1" s="1"/>
  <c r="AJ306" i="1"/>
  <c r="AI306" i="1" s="1"/>
  <c r="AG306" i="1"/>
  <c r="AH306" i="1" s="1"/>
  <c r="AC306" i="1"/>
  <c r="X306" i="1"/>
  <c r="Y306" i="1" s="1"/>
  <c r="AJ305" i="1"/>
  <c r="AI305" i="1"/>
  <c r="Z305" i="1" s="1"/>
  <c r="AD305" i="1" s="1"/>
  <c r="AE305" i="1" s="1"/>
  <c r="AF305" i="1" s="1"/>
  <c r="AG305" i="1"/>
  <c r="AH305" i="1" s="1"/>
  <c r="AC305" i="1"/>
  <c r="Y305" i="1"/>
  <c r="X305" i="1"/>
  <c r="AJ304" i="1"/>
  <c r="AI304" i="1"/>
  <c r="AH304" i="1"/>
  <c r="AG304" i="1"/>
  <c r="AC304" i="1"/>
  <c r="X304" i="1"/>
  <c r="Y304" i="1" s="1"/>
  <c r="AJ303" i="1"/>
  <c r="AI303" i="1"/>
  <c r="Z303" i="1" s="1"/>
  <c r="AD303" i="1" s="1"/>
  <c r="AG303" i="1"/>
  <c r="AH303" i="1" s="1"/>
  <c r="AC303" i="1"/>
  <c r="AE303" i="1" s="1"/>
  <c r="AF303" i="1" s="1"/>
  <c r="X303" i="1"/>
  <c r="Y303" i="1" s="1"/>
  <c r="AJ302" i="1"/>
  <c r="AI302" i="1" s="1"/>
  <c r="Z302" i="1" s="1"/>
  <c r="AD302" i="1" s="1"/>
  <c r="AG302" i="1"/>
  <c r="AC302" i="1"/>
  <c r="AE302" i="1" s="1"/>
  <c r="AF302" i="1" s="1"/>
  <c r="X302" i="1"/>
  <c r="Y302" i="1" s="1"/>
  <c r="AJ301" i="1"/>
  <c r="AI301" i="1"/>
  <c r="Z301" i="1" s="1"/>
  <c r="AD301" i="1" s="1"/>
  <c r="AE301" i="1" s="1"/>
  <c r="AF301" i="1" s="1"/>
  <c r="AG301" i="1"/>
  <c r="AH301" i="1" s="1"/>
  <c r="AC301" i="1"/>
  <c r="Y301" i="1"/>
  <c r="X301" i="1"/>
  <c r="AJ300" i="1"/>
  <c r="AI300" i="1"/>
  <c r="AH300" i="1"/>
  <c r="AG300" i="1"/>
  <c r="AC300" i="1"/>
  <c r="X300" i="1"/>
  <c r="Y300" i="1" s="1"/>
  <c r="AJ299" i="1"/>
  <c r="AI299" i="1"/>
  <c r="AG299" i="1"/>
  <c r="AH299" i="1" s="1"/>
  <c r="AC299" i="1"/>
  <c r="X299" i="1"/>
  <c r="Y299" i="1" s="1"/>
  <c r="AJ298" i="1"/>
  <c r="AI298" i="1" s="1"/>
  <c r="AG298" i="1"/>
  <c r="AH298" i="1" s="1"/>
  <c r="AC298" i="1"/>
  <c r="X298" i="1"/>
  <c r="Y298" i="1" s="1"/>
  <c r="AJ297" i="1"/>
  <c r="AI297" i="1"/>
  <c r="Z297" i="1" s="1"/>
  <c r="AD297" i="1" s="1"/>
  <c r="AE297" i="1" s="1"/>
  <c r="AF297" i="1" s="1"/>
  <c r="AG297" i="1"/>
  <c r="AH297" i="1" s="1"/>
  <c r="AC297" i="1"/>
  <c r="Y297" i="1"/>
  <c r="X297" i="1"/>
  <c r="AJ296" i="1"/>
  <c r="AI296" i="1"/>
  <c r="AH296" i="1"/>
  <c r="AG296" i="1"/>
  <c r="AC296" i="1"/>
  <c r="X296" i="1"/>
  <c r="Y296" i="1" s="1"/>
  <c r="AJ295" i="1"/>
  <c r="AI295" i="1"/>
  <c r="Z295" i="1" s="1"/>
  <c r="AD295" i="1" s="1"/>
  <c r="AG295" i="1"/>
  <c r="AH295" i="1" s="1"/>
  <c r="AC295" i="1"/>
  <c r="X295" i="1"/>
  <c r="Y295" i="1" s="1"/>
  <c r="AJ294" i="1"/>
  <c r="AI294" i="1" s="1"/>
  <c r="Z294" i="1" s="1"/>
  <c r="AD294" i="1" s="1"/>
  <c r="AG294" i="1"/>
  <c r="AC294" i="1"/>
  <c r="X294" i="1"/>
  <c r="Y294" i="1" s="1"/>
  <c r="AJ293" i="1"/>
  <c r="AI293" i="1"/>
  <c r="Z293" i="1" s="1"/>
  <c r="AD293" i="1" s="1"/>
  <c r="AE293" i="1" s="1"/>
  <c r="AF293" i="1" s="1"/>
  <c r="AG293" i="1"/>
  <c r="AH293" i="1" s="1"/>
  <c r="AC293" i="1"/>
  <c r="Y293" i="1"/>
  <c r="X293" i="1"/>
  <c r="AJ292" i="1"/>
  <c r="AI292" i="1"/>
  <c r="AH292" i="1"/>
  <c r="AG292" i="1"/>
  <c r="AC292" i="1"/>
  <c r="X292" i="1"/>
  <c r="Y292" i="1" s="1"/>
  <c r="AJ291" i="1"/>
  <c r="AI291" i="1"/>
  <c r="AG291" i="1"/>
  <c r="AH291" i="1" s="1"/>
  <c r="AC291" i="1"/>
  <c r="X291" i="1"/>
  <c r="Y291" i="1" s="1"/>
  <c r="AJ290" i="1"/>
  <c r="AI290" i="1" s="1"/>
  <c r="AG290" i="1"/>
  <c r="AH290" i="1" s="1"/>
  <c r="AC290" i="1"/>
  <c r="X290" i="1"/>
  <c r="Y290" i="1" s="1"/>
  <c r="AJ289" i="1"/>
  <c r="AI289" i="1"/>
  <c r="Z289" i="1" s="1"/>
  <c r="AD289" i="1" s="1"/>
  <c r="AE289" i="1" s="1"/>
  <c r="AF289" i="1" s="1"/>
  <c r="AG289" i="1"/>
  <c r="AH289" i="1" s="1"/>
  <c r="AC289" i="1"/>
  <c r="Y289" i="1"/>
  <c r="X289" i="1"/>
  <c r="AJ288" i="1"/>
  <c r="AI288" i="1"/>
  <c r="AH288" i="1"/>
  <c r="AG288" i="1"/>
  <c r="AC288" i="1"/>
  <c r="X288" i="1"/>
  <c r="Y288" i="1" s="1"/>
  <c r="AJ287" i="1"/>
  <c r="AI287" i="1"/>
  <c r="Z287" i="1" s="1"/>
  <c r="AD287" i="1" s="1"/>
  <c r="AG287" i="1"/>
  <c r="AH287" i="1" s="1"/>
  <c r="AC287" i="1"/>
  <c r="AE287" i="1" s="1"/>
  <c r="AF287" i="1" s="1"/>
  <c r="X287" i="1"/>
  <c r="Y287" i="1" s="1"/>
  <c r="V287" i="1"/>
  <c r="U287" i="1"/>
  <c r="T287" i="1"/>
  <c r="T4384" i="1" s="1"/>
  <c r="T4392" i="1" s="1"/>
  <c r="S287" i="1"/>
  <c r="R287" i="1"/>
  <c r="Q287" i="1"/>
  <c r="P287" i="1"/>
  <c r="O287" i="1"/>
  <c r="N287" i="1"/>
  <c r="M287" i="1"/>
  <c r="L287" i="1"/>
  <c r="K287" i="1"/>
  <c r="J287" i="1"/>
  <c r="AJ286" i="1"/>
  <c r="AI286" i="1"/>
  <c r="Z286" i="1" s="1"/>
  <c r="AD286" i="1" s="1"/>
  <c r="AG286" i="1"/>
  <c r="AH286" i="1" s="1"/>
  <c r="AC286" i="1"/>
  <c r="X286" i="1"/>
  <c r="Y286" i="1" s="1"/>
  <c r="AJ285" i="1"/>
  <c r="AI285" i="1" s="1"/>
  <c r="Z285" i="1" s="1"/>
  <c r="AD285" i="1" s="1"/>
  <c r="AG285" i="1"/>
  <c r="AC285" i="1"/>
  <c r="X285" i="1"/>
  <c r="Y285" i="1" s="1"/>
  <c r="AJ284" i="1"/>
  <c r="AI284" i="1"/>
  <c r="Z284" i="1" s="1"/>
  <c r="AD284" i="1" s="1"/>
  <c r="AE284" i="1" s="1"/>
  <c r="AF284" i="1" s="1"/>
  <c r="AG284" i="1"/>
  <c r="AH284" i="1" s="1"/>
  <c r="AC284" i="1"/>
  <c r="Y284" i="1"/>
  <c r="X284" i="1"/>
  <c r="AJ283" i="1"/>
  <c r="AI283" i="1"/>
  <c r="AH283" i="1"/>
  <c r="AG283" i="1"/>
  <c r="AC283" i="1"/>
  <c r="X283" i="1"/>
  <c r="Y283" i="1" s="1"/>
  <c r="AJ282" i="1"/>
  <c r="AI282" i="1"/>
  <c r="AG282" i="1"/>
  <c r="AH282" i="1" s="1"/>
  <c r="AC282" i="1"/>
  <c r="X282" i="1"/>
  <c r="Y282" i="1" s="1"/>
  <c r="AJ281" i="1"/>
  <c r="AI281" i="1" s="1"/>
  <c r="AG281" i="1"/>
  <c r="AH281" i="1" s="1"/>
  <c r="AC281" i="1"/>
  <c r="X281" i="1"/>
  <c r="Y281" i="1" s="1"/>
  <c r="AJ280" i="1"/>
  <c r="AI280" i="1"/>
  <c r="Z280" i="1" s="1"/>
  <c r="AD280" i="1" s="1"/>
  <c r="AE280" i="1" s="1"/>
  <c r="AF280" i="1" s="1"/>
  <c r="AG280" i="1"/>
  <c r="AH280" i="1" s="1"/>
  <c r="AC280" i="1"/>
  <c r="Y280" i="1"/>
  <c r="X280" i="1"/>
  <c r="AJ279" i="1"/>
  <c r="AI279" i="1"/>
  <c r="AH279" i="1"/>
  <c r="AG279" i="1"/>
  <c r="AC279" i="1"/>
  <c r="X279" i="1"/>
  <c r="Y279" i="1" s="1"/>
  <c r="AJ278" i="1"/>
  <c r="AI278" i="1"/>
  <c r="Z278" i="1" s="1"/>
  <c r="AD278" i="1" s="1"/>
  <c r="AG278" i="1"/>
  <c r="AH278" i="1" s="1"/>
  <c r="AC278" i="1"/>
  <c r="AE278" i="1" s="1"/>
  <c r="AF278" i="1" s="1"/>
  <c r="X278" i="1"/>
  <c r="Y278" i="1" s="1"/>
  <c r="AJ277" i="1"/>
  <c r="AI277" i="1" s="1"/>
  <c r="Z277" i="1" s="1"/>
  <c r="AD277" i="1" s="1"/>
  <c r="AG277" i="1"/>
  <c r="AC277" i="1"/>
  <c r="AE277" i="1" s="1"/>
  <c r="AF277" i="1" s="1"/>
  <c r="X277" i="1"/>
  <c r="Y277" i="1" s="1"/>
  <c r="AJ276" i="1"/>
  <c r="AI276" i="1"/>
  <c r="Z276" i="1" s="1"/>
  <c r="AD276" i="1" s="1"/>
  <c r="AE276" i="1" s="1"/>
  <c r="AF276" i="1" s="1"/>
  <c r="AG276" i="1"/>
  <c r="AH276" i="1" s="1"/>
  <c r="AC276" i="1"/>
  <c r="Y276" i="1"/>
  <c r="X276" i="1"/>
  <c r="AJ275" i="1"/>
  <c r="AI275" i="1"/>
  <c r="AH275" i="1"/>
  <c r="AG275" i="1"/>
  <c r="AC275" i="1"/>
  <c r="X275" i="1"/>
  <c r="Y275" i="1" s="1"/>
  <c r="AJ274" i="1"/>
  <c r="AI274" i="1"/>
  <c r="AG274" i="1"/>
  <c r="AH274" i="1" s="1"/>
  <c r="AC274" i="1"/>
  <c r="X274" i="1"/>
  <c r="Y274" i="1" s="1"/>
  <c r="AJ273" i="1"/>
  <c r="AI273" i="1" s="1"/>
  <c r="AG273" i="1"/>
  <c r="AH273" i="1" s="1"/>
  <c r="AC273" i="1"/>
  <c r="X273" i="1"/>
  <c r="Y273" i="1" s="1"/>
  <c r="AJ272" i="1"/>
  <c r="AI272" i="1"/>
  <c r="Z272" i="1" s="1"/>
  <c r="AD272" i="1" s="1"/>
  <c r="AE272" i="1" s="1"/>
  <c r="AF272" i="1" s="1"/>
  <c r="AG272" i="1"/>
  <c r="AH272" i="1" s="1"/>
  <c r="AC272" i="1"/>
  <c r="Y272" i="1"/>
  <c r="X272" i="1"/>
  <c r="AJ271" i="1"/>
  <c r="AI271" i="1"/>
  <c r="Z271" i="1" s="1"/>
  <c r="AD271" i="1" s="1"/>
  <c r="AE271" i="1" s="1"/>
  <c r="AF271" i="1" s="1"/>
  <c r="AH271" i="1"/>
  <c r="AG271" i="1"/>
  <c r="AC271" i="1"/>
  <c r="X271" i="1"/>
  <c r="Y271" i="1" s="1"/>
  <c r="AJ270" i="1"/>
  <c r="AI270" i="1"/>
  <c r="Z270" i="1" s="1"/>
  <c r="AD270" i="1" s="1"/>
  <c r="AG270" i="1"/>
  <c r="AH270" i="1" s="1"/>
  <c r="AC270" i="1"/>
  <c r="X270" i="1"/>
  <c r="Y270" i="1" s="1"/>
  <c r="AJ269" i="1"/>
  <c r="AI269" i="1" s="1"/>
  <c r="Z269" i="1" s="1"/>
  <c r="AD269" i="1" s="1"/>
  <c r="AG269" i="1"/>
  <c r="AC269" i="1"/>
  <c r="X269" i="1"/>
  <c r="Y269" i="1" s="1"/>
  <c r="AJ268" i="1"/>
  <c r="AI268" i="1"/>
  <c r="Z268" i="1" s="1"/>
  <c r="AD268" i="1" s="1"/>
  <c r="AE268" i="1" s="1"/>
  <c r="AF268" i="1" s="1"/>
  <c r="AG268" i="1"/>
  <c r="AH268" i="1" s="1"/>
  <c r="AC268" i="1"/>
  <c r="Y268" i="1"/>
  <c r="X268" i="1"/>
  <c r="AJ267" i="1"/>
  <c r="AI267" i="1"/>
  <c r="AH267" i="1"/>
  <c r="AG267" i="1"/>
  <c r="AC267" i="1"/>
  <c r="X267" i="1"/>
  <c r="Y267" i="1" s="1"/>
  <c r="AJ266" i="1"/>
  <c r="AI266" i="1"/>
  <c r="AG266" i="1"/>
  <c r="AH266" i="1" s="1"/>
  <c r="AC266" i="1"/>
  <c r="X266" i="1"/>
  <c r="Y266" i="1" s="1"/>
  <c r="AJ265" i="1"/>
  <c r="AI265" i="1" s="1"/>
  <c r="AG265" i="1"/>
  <c r="AH265" i="1" s="1"/>
  <c r="AC265" i="1"/>
  <c r="X265" i="1"/>
  <c r="Y265" i="1" s="1"/>
  <c r="AJ264" i="1"/>
  <c r="AI264" i="1"/>
  <c r="Z264" i="1" s="1"/>
  <c r="AD264" i="1" s="1"/>
  <c r="AE264" i="1" s="1"/>
  <c r="AF264" i="1" s="1"/>
  <c r="AG264" i="1"/>
  <c r="AH264" i="1" s="1"/>
  <c r="AC264" i="1"/>
  <c r="Y264" i="1"/>
  <c r="X264" i="1"/>
  <c r="AJ263" i="1"/>
  <c r="AI263" i="1"/>
  <c r="AH263" i="1"/>
  <c r="AG263" i="1"/>
  <c r="AC263" i="1"/>
  <c r="X263" i="1"/>
  <c r="Y263" i="1" s="1"/>
  <c r="AJ262" i="1"/>
  <c r="AI262" i="1"/>
  <c r="Z262" i="1" s="1"/>
  <c r="AD262" i="1" s="1"/>
  <c r="AG262" i="1"/>
  <c r="AH262" i="1" s="1"/>
  <c r="AC262" i="1"/>
  <c r="AE262" i="1" s="1"/>
  <c r="AF262" i="1" s="1"/>
  <c r="X262" i="1"/>
  <c r="Y262" i="1" s="1"/>
  <c r="AJ261" i="1"/>
  <c r="AI261" i="1" s="1"/>
  <c r="Z261" i="1" s="1"/>
  <c r="AD261" i="1" s="1"/>
  <c r="AG261" i="1"/>
  <c r="AC261" i="1"/>
  <c r="AE261" i="1" s="1"/>
  <c r="AF261" i="1" s="1"/>
  <c r="X261" i="1"/>
  <c r="Y261" i="1" s="1"/>
  <c r="AJ260" i="1"/>
  <c r="AI260" i="1"/>
  <c r="Z260" i="1" s="1"/>
  <c r="AD260" i="1" s="1"/>
  <c r="AE260" i="1" s="1"/>
  <c r="AF260" i="1" s="1"/>
  <c r="AG260" i="1"/>
  <c r="AH260" i="1" s="1"/>
  <c r="AC260" i="1"/>
  <c r="Y260" i="1"/>
  <c r="X260" i="1"/>
  <c r="AJ259" i="1"/>
  <c r="AI259" i="1"/>
  <c r="AH259" i="1"/>
  <c r="AG259" i="1"/>
  <c r="AC259" i="1"/>
  <c r="X259" i="1"/>
  <c r="Y259" i="1" s="1"/>
  <c r="AJ258" i="1"/>
  <c r="AI258" i="1"/>
  <c r="AG258" i="1"/>
  <c r="AH258" i="1" s="1"/>
  <c r="AC258" i="1"/>
  <c r="X258" i="1"/>
  <c r="Y258" i="1" s="1"/>
  <c r="AJ257" i="1"/>
  <c r="AI257" i="1" s="1"/>
  <c r="AG257" i="1"/>
  <c r="AH257" i="1" s="1"/>
  <c r="AC257" i="1"/>
  <c r="X257" i="1"/>
  <c r="Y257" i="1" s="1"/>
  <c r="AJ256" i="1"/>
  <c r="AI256" i="1"/>
  <c r="Z256" i="1" s="1"/>
  <c r="AD256" i="1" s="1"/>
  <c r="AE256" i="1" s="1"/>
  <c r="AF256" i="1" s="1"/>
  <c r="AG256" i="1"/>
  <c r="AH256" i="1" s="1"/>
  <c r="AC256" i="1"/>
  <c r="Y256" i="1"/>
  <c r="X256" i="1"/>
  <c r="AJ255" i="1"/>
  <c r="AI255" i="1"/>
  <c r="AH255" i="1"/>
  <c r="AG255" i="1"/>
  <c r="AC255" i="1"/>
  <c r="X255" i="1"/>
  <c r="Y255" i="1" s="1"/>
  <c r="AJ254" i="1"/>
  <c r="AI254" i="1"/>
  <c r="Z254" i="1" s="1"/>
  <c r="AD254" i="1" s="1"/>
  <c r="AG254" i="1"/>
  <c r="AH254" i="1" s="1"/>
  <c r="AC254" i="1"/>
  <c r="X254" i="1"/>
  <c r="Y254" i="1" s="1"/>
  <c r="AJ253" i="1"/>
  <c r="AI253" i="1" s="1"/>
  <c r="Z253" i="1" s="1"/>
  <c r="AD253" i="1" s="1"/>
  <c r="AG253" i="1"/>
  <c r="AC253" i="1"/>
  <c r="X253" i="1"/>
  <c r="Y253" i="1" s="1"/>
  <c r="AJ252" i="1"/>
  <c r="AI252" i="1"/>
  <c r="Z252" i="1" s="1"/>
  <c r="AD252" i="1" s="1"/>
  <c r="AE252" i="1" s="1"/>
  <c r="AF252" i="1" s="1"/>
  <c r="AG252" i="1"/>
  <c r="AH252" i="1" s="1"/>
  <c r="AC252" i="1"/>
  <c r="Y252" i="1"/>
  <c r="X252" i="1"/>
  <c r="AJ251" i="1"/>
  <c r="AI251" i="1"/>
  <c r="AH251" i="1"/>
  <c r="AG251" i="1"/>
  <c r="AC251" i="1"/>
  <c r="X251" i="1"/>
  <c r="Y251" i="1" s="1"/>
  <c r="AJ250" i="1"/>
  <c r="AI250" i="1"/>
  <c r="AG250" i="1"/>
  <c r="AH250" i="1" s="1"/>
  <c r="AC250" i="1"/>
  <c r="X250" i="1"/>
  <c r="Y250" i="1" s="1"/>
  <c r="AJ249" i="1"/>
  <c r="AI249" i="1" s="1"/>
  <c r="AG249" i="1"/>
  <c r="AH249" i="1" s="1"/>
  <c r="AC249" i="1"/>
  <c r="X249" i="1"/>
  <c r="Y249" i="1" s="1"/>
  <c r="AJ248" i="1"/>
  <c r="AI248" i="1"/>
  <c r="Z248" i="1" s="1"/>
  <c r="AD248" i="1" s="1"/>
  <c r="AE248" i="1" s="1"/>
  <c r="AF248" i="1" s="1"/>
  <c r="AG248" i="1"/>
  <c r="AH248" i="1" s="1"/>
  <c r="AC248" i="1"/>
  <c r="Y248" i="1"/>
  <c r="X248" i="1"/>
  <c r="AJ247" i="1"/>
  <c r="AI247" i="1"/>
  <c r="AH247" i="1"/>
  <c r="AG247" i="1"/>
  <c r="AC247" i="1"/>
  <c r="X247" i="1"/>
  <c r="Y247" i="1" s="1"/>
  <c r="AJ246" i="1"/>
  <c r="AI246" i="1"/>
  <c r="Z246" i="1" s="1"/>
  <c r="AD246" i="1" s="1"/>
  <c r="AG246" i="1"/>
  <c r="AH246" i="1" s="1"/>
  <c r="AC246" i="1"/>
  <c r="AE246" i="1" s="1"/>
  <c r="AF246" i="1" s="1"/>
  <c r="X246" i="1"/>
  <c r="Y246" i="1" s="1"/>
  <c r="AJ245" i="1"/>
  <c r="AI245" i="1" s="1"/>
  <c r="Z245" i="1" s="1"/>
  <c r="AD245" i="1" s="1"/>
  <c r="AG245" i="1"/>
  <c r="AC245" i="1"/>
  <c r="AE245" i="1" s="1"/>
  <c r="AF245" i="1" s="1"/>
  <c r="X245" i="1"/>
  <c r="Y245" i="1" s="1"/>
  <c r="U245" i="1"/>
  <c r="S245" i="1"/>
  <c r="R245" i="1"/>
  <c r="Q245" i="1"/>
  <c r="P245" i="1"/>
  <c r="O245" i="1"/>
  <c r="N245" i="1"/>
  <c r="M245" i="1"/>
  <c r="L245" i="1"/>
  <c r="K245" i="1"/>
  <c r="J245" i="1"/>
  <c r="AJ244" i="1"/>
  <c r="AI244" i="1"/>
  <c r="AH244" i="1"/>
  <c r="AG244" i="1"/>
  <c r="AC244" i="1"/>
  <c r="X244" i="1"/>
  <c r="Y244" i="1" s="1"/>
  <c r="U244" i="1"/>
  <c r="S244" i="1"/>
  <c r="R244" i="1"/>
  <c r="Q244" i="1"/>
  <c r="P244" i="1"/>
  <c r="O244" i="1"/>
  <c r="N244" i="1"/>
  <c r="M244" i="1"/>
  <c r="L244" i="1"/>
  <c r="K244" i="1"/>
  <c r="J244" i="1"/>
  <c r="AJ243" i="1"/>
  <c r="AI243" i="1" s="1"/>
  <c r="Z243" i="1" s="1"/>
  <c r="AD243" i="1" s="1"/>
  <c r="AG243" i="1"/>
  <c r="AC243" i="1"/>
  <c r="AE243" i="1" s="1"/>
  <c r="AF243" i="1" s="1"/>
  <c r="X243" i="1"/>
  <c r="Y243" i="1" s="1"/>
  <c r="U243" i="1"/>
  <c r="S243" i="1"/>
  <c r="R243" i="1"/>
  <c r="Q243" i="1"/>
  <c r="P243" i="1"/>
  <c r="O243" i="1"/>
  <c r="N243" i="1"/>
  <c r="M243" i="1"/>
  <c r="L243" i="1"/>
  <c r="K243" i="1"/>
  <c r="J243" i="1"/>
  <c r="AJ242" i="1"/>
  <c r="AI242" i="1"/>
  <c r="Z242" i="1" s="1"/>
  <c r="AD242" i="1" s="1"/>
  <c r="AE242" i="1" s="1"/>
  <c r="AF242" i="1" s="1"/>
  <c r="AH242" i="1"/>
  <c r="AG242" i="1"/>
  <c r="AC242" i="1"/>
  <c r="X242" i="1"/>
  <c r="Y242" i="1" s="1"/>
  <c r="U242" i="1"/>
  <c r="S242" i="1"/>
  <c r="R242" i="1"/>
  <c r="Q242" i="1"/>
  <c r="P242" i="1"/>
  <c r="O242" i="1"/>
  <c r="N242" i="1"/>
  <c r="M242" i="1"/>
  <c r="L242" i="1"/>
  <c r="K242" i="1"/>
  <c r="J242" i="1"/>
  <c r="AJ241" i="1"/>
  <c r="AI241" i="1" s="1"/>
  <c r="Z241" i="1" s="1"/>
  <c r="AD241" i="1" s="1"/>
  <c r="AG241" i="1"/>
  <c r="AC241" i="1"/>
  <c r="AE241" i="1" s="1"/>
  <c r="AF241" i="1" s="1"/>
  <c r="X241" i="1"/>
  <c r="Y241" i="1" s="1"/>
  <c r="U241" i="1"/>
  <c r="S241" i="1"/>
  <c r="R241" i="1"/>
  <c r="Q241" i="1"/>
  <c r="P241" i="1"/>
  <c r="O241" i="1"/>
  <c r="N241" i="1"/>
  <c r="M241" i="1"/>
  <c r="L241" i="1"/>
  <c r="K241" i="1"/>
  <c r="J241" i="1"/>
  <c r="AJ240" i="1"/>
  <c r="AI240" i="1"/>
  <c r="AH240" i="1"/>
  <c r="AG240" i="1"/>
  <c r="AC240" i="1"/>
  <c r="X240" i="1"/>
  <c r="Y240" i="1" s="1"/>
  <c r="U240" i="1"/>
  <c r="S240" i="1"/>
  <c r="R240" i="1"/>
  <c r="Q240" i="1"/>
  <c r="P240" i="1"/>
  <c r="O240" i="1"/>
  <c r="N240" i="1"/>
  <c r="M240" i="1"/>
  <c r="L240" i="1"/>
  <c r="K240" i="1"/>
  <c r="J240" i="1"/>
  <c r="AJ239" i="1"/>
  <c r="AI239" i="1" s="1"/>
  <c r="Z239" i="1" s="1"/>
  <c r="AD239" i="1" s="1"/>
  <c r="AG239" i="1"/>
  <c r="AC239" i="1"/>
  <c r="AE239" i="1" s="1"/>
  <c r="AF239" i="1" s="1"/>
  <c r="X239" i="1"/>
  <c r="Y239" i="1" s="1"/>
  <c r="U239" i="1"/>
  <c r="S239" i="1"/>
  <c r="S4384" i="1" s="1"/>
  <c r="S4392" i="1" s="1"/>
  <c r="R239" i="1"/>
  <c r="Q239" i="1"/>
  <c r="P239" i="1"/>
  <c r="O239" i="1"/>
  <c r="O4384" i="1" s="1"/>
  <c r="O4392" i="1" s="1"/>
  <c r="N239" i="1"/>
  <c r="M239" i="1"/>
  <c r="L239" i="1"/>
  <c r="K239" i="1"/>
  <c r="K4384" i="1" s="1"/>
  <c r="K4392" i="1" s="1"/>
  <c r="J239" i="1"/>
  <c r="AJ238" i="1"/>
  <c r="AI238" i="1"/>
  <c r="AH238" i="1"/>
  <c r="AG238" i="1"/>
  <c r="AC238" i="1"/>
  <c r="X238" i="1"/>
  <c r="Y238" i="1" s="1"/>
  <c r="AJ237" i="1"/>
  <c r="AI237" i="1"/>
  <c r="Z237" i="1" s="1"/>
  <c r="AD237" i="1" s="1"/>
  <c r="AG237" i="1"/>
  <c r="AH237" i="1" s="1"/>
  <c r="AC237" i="1"/>
  <c r="X237" i="1"/>
  <c r="Y237" i="1" s="1"/>
  <c r="AJ236" i="1"/>
  <c r="AI236" i="1" s="1"/>
  <c r="Z236" i="1" s="1"/>
  <c r="AD236" i="1" s="1"/>
  <c r="AG236" i="1"/>
  <c r="AC236" i="1"/>
  <c r="X236" i="1"/>
  <c r="Y236" i="1" s="1"/>
  <c r="AJ235" i="1"/>
  <c r="AI235" i="1"/>
  <c r="Z235" i="1" s="1"/>
  <c r="AD235" i="1" s="1"/>
  <c r="AE235" i="1" s="1"/>
  <c r="AF235" i="1" s="1"/>
  <c r="AG235" i="1"/>
  <c r="AH235" i="1" s="1"/>
  <c r="AC235" i="1"/>
  <c r="Y235" i="1"/>
  <c r="X235" i="1"/>
  <c r="AJ234" i="1"/>
  <c r="AI234" i="1"/>
  <c r="AH234" i="1"/>
  <c r="AG234" i="1"/>
  <c r="AC234" i="1"/>
  <c r="X234" i="1"/>
  <c r="Y234" i="1" s="1"/>
  <c r="AJ233" i="1"/>
  <c r="AI233" i="1"/>
  <c r="AG233" i="1"/>
  <c r="AH233" i="1" s="1"/>
  <c r="AC233" i="1"/>
  <c r="X233" i="1"/>
  <c r="Y233" i="1" s="1"/>
  <c r="AJ232" i="1"/>
  <c r="AI232" i="1" s="1"/>
  <c r="AG232" i="1"/>
  <c r="AH232" i="1" s="1"/>
  <c r="AC232" i="1"/>
  <c r="X232" i="1"/>
  <c r="Y232" i="1" s="1"/>
  <c r="AJ231" i="1"/>
  <c r="AI231" i="1"/>
  <c r="Z231" i="1" s="1"/>
  <c r="AD231" i="1" s="1"/>
  <c r="AE231" i="1" s="1"/>
  <c r="AF231" i="1" s="1"/>
  <c r="AG231" i="1"/>
  <c r="AH231" i="1" s="1"/>
  <c r="AC231" i="1"/>
  <c r="Y231" i="1"/>
  <c r="X231" i="1"/>
  <c r="AJ230" i="1"/>
  <c r="AI230" i="1"/>
  <c r="Z230" i="1" s="1"/>
  <c r="AD230" i="1" s="1"/>
  <c r="AE230" i="1" s="1"/>
  <c r="AF230" i="1" s="1"/>
  <c r="AH230" i="1"/>
  <c r="AG230" i="1"/>
  <c r="AC230" i="1"/>
  <c r="X230" i="1"/>
  <c r="Y230" i="1" s="1"/>
  <c r="AJ229" i="1"/>
  <c r="AI229" i="1"/>
  <c r="Z229" i="1" s="1"/>
  <c r="AD229" i="1" s="1"/>
  <c r="AG229" i="1"/>
  <c r="AH229" i="1" s="1"/>
  <c r="AC229" i="1"/>
  <c r="AE229" i="1" s="1"/>
  <c r="AF229" i="1" s="1"/>
  <c r="X229" i="1"/>
  <c r="Y229" i="1" s="1"/>
  <c r="AJ228" i="1"/>
  <c r="AI228" i="1" s="1"/>
  <c r="Z228" i="1" s="1"/>
  <c r="AD228" i="1" s="1"/>
  <c r="AG228" i="1"/>
  <c r="AC228" i="1"/>
  <c r="AE228" i="1" s="1"/>
  <c r="AF228" i="1" s="1"/>
  <c r="X228" i="1"/>
  <c r="Y228" i="1" s="1"/>
  <c r="AJ227" i="1"/>
  <c r="AI227" i="1"/>
  <c r="Z227" i="1" s="1"/>
  <c r="AD227" i="1" s="1"/>
  <c r="AE227" i="1" s="1"/>
  <c r="AF227" i="1" s="1"/>
  <c r="AG227" i="1"/>
  <c r="AH227" i="1" s="1"/>
  <c r="AC227" i="1"/>
  <c r="Y227" i="1"/>
  <c r="X227" i="1"/>
  <c r="AJ226" i="1"/>
  <c r="AI226" i="1"/>
  <c r="AH226" i="1"/>
  <c r="AG226" i="1"/>
  <c r="AC226" i="1"/>
  <c r="X226" i="1"/>
  <c r="Y226" i="1" s="1"/>
  <c r="AJ225" i="1"/>
  <c r="AI225" i="1"/>
  <c r="AG225" i="1"/>
  <c r="AH225" i="1" s="1"/>
  <c r="AC225" i="1"/>
  <c r="X225" i="1"/>
  <c r="Y225" i="1" s="1"/>
  <c r="AJ224" i="1"/>
  <c r="AI224" i="1" s="1"/>
  <c r="AG224" i="1"/>
  <c r="AH224" i="1" s="1"/>
  <c r="AC224" i="1"/>
  <c r="X224" i="1"/>
  <c r="Y224" i="1" s="1"/>
  <c r="AJ223" i="1"/>
  <c r="AI223" i="1"/>
  <c r="Z223" i="1" s="1"/>
  <c r="AD223" i="1" s="1"/>
  <c r="AE223" i="1" s="1"/>
  <c r="AF223" i="1" s="1"/>
  <c r="AG223" i="1"/>
  <c r="AH223" i="1" s="1"/>
  <c r="AC223" i="1"/>
  <c r="Y223" i="1"/>
  <c r="X223" i="1"/>
  <c r="AJ222" i="1"/>
  <c r="AI222" i="1"/>
  <c r="Z222" i="1" s="1"/>
  <c r="AD222" i="1" s="1"/>
  <c r="AE222" i="1" s="1"/>
  <c r="AF222" i="1" s="1"/>
  <c r="AH222" i="1"/>
  <c r="AG222" i="1"/>
  <c r="AC222" i="1"/>
  <c r="X222" i="1"/>
  <c r="Y222" i="1" s="1"/>
  <c r="AJ221" i="1"/>
  <c r="AI221" i="1"/>
  <c r="Z221" i="1" s="1"/>
  <c r="AD221" i="1" s="1"/>
  <c r="AG221" i="1"/>
  <c r="AH221" i="1" s="1"/>
  <c r="AC221" i="1"/>
  <c r="X221" i="1"/>
  <c r="Y221" i="1" s="1"/>
  <c r="AJ220" i="1"/>
  <c r="AI220" i="1" s="1"/>
  <c r="Z220" i="1" s="1"/>
  <c r="AD220" i="1" s="1"/>
  <c r="AG220" i="1"/>
  <c r="AC220" i="1"/>
  <c r="X220" i="1"/>
  <c r="Y220" i="1" s="1"/>
  <c r="AJ219" i="1"/>
  <c r="AI219" i="1"/>
  <c r="Z219" i="1" s="1"/>
  <c r="AD219" i="1" s="1"/>
  <c r="AE219" i="1" s="1"/>
  <c r="AF219" i="1" s="1"/>
  <c r="AG219" i="1"/>
  <c r="AH219" i="1" s="1"/>
  <c r="AC219" i="1"/>
  <c r="Y219" i="1"/>
  <c r="X219" i="1"/>
  <c r="AJ218" i="1"/>
  <c r="AI218" i="1"/>
  <c r="AH218" i="1"/>
  <c r="AG218" i="1"/>
  <c r="AC218" i="1"/>
  <c r="X218" i="1"/>
  <c r="Y218" i="1" s="1"/>
  <c r="AJ217" i="1"/>
  <c r="AI217" i="1"/>
  <c r="AG217" i="1"/>
  <c r="AH217" i="1" s="1"/>
  <c r="AC217" i="1"/>
  <c r="X217" i="1"/>
  <c r="Y217" i="1" s="1"/>
  <c r="AJ216" i="1"/>
  <c r="AI216" i="1" s="1"/>
  <c r="AG216" i="1"/>
  <c r="AH216" i="1" s="1"/>
  <c r="AC216" i="1"/>
  <c r="X216" i="1"/>
  <c r="Y216" i="1" s="1"/>
  <c r="AJ215" i="1"/>
  <c r="AI215" i="1"/>
  <c r="Z215" i="1" s="1"/>
  <c r="AD215" i="1" s="1"/>
  <c r="AE215" i="1" s="1"/>
  <c r="AF215" i="1" s="1"/>
  <c r="AG215" i="1"/>
  <c r="AH215" i="1" s="1"/>
  <c r="AC215" i="1"/>
  <c r="Y215" i="1"/>
  <c r="X215" i="1"/>
  <c r="AJ214" i="1"/>
  <c r="AI214" i="1"/>
  <c r="AH214" i="1"/>
  <c r="AG214" i="1"/>
  <c r="AC214" i="1"/>
  <c r="X214" i="1"/>
  <c r="Y214" i="1" s="1"/>
  <c r="AJ213" i="1"/>
  <c r="AI213" i="1"/>
  <c r="Z213" i="1" s="1"/>
  <c r="AD213" i="1" s="1"/>
  <c r="AG213" i="1"/>
  <c r="AH213" i="1" s="1"/>
  <c r="AC213" i="1"/>
  <c r="AE213" i="1" s="1"/>
  <c r="AF213" i="1" s="1"/>
  <c r="X213" i="1"/>
  <c r="Y213" i="1" s="1"/>
  <c r="AJ212" i="1"/>
  <c r="AI212" i="1" s="1"/>
  <c r="Z212" i="1" s="1"/>
  <c r="AD212" i="1" s="1"/>
  <c r="AG212" i="1"/>
  <c r="AC212" i="1"/>
  <c r="AE212" i="1" s="1"/>
  <c r="AF212" i="1" s="1"/>
  <c r="X212" i="1"/>
  <c r="Y212" i="1" s="1"/>
  <c r="AJ211" i="1"/>
  <c r="AI211" i="1"/>
  <c r="Z211" i="1" s="1"/>
  <c r="AD211" i="1" s="1"/>
  <c r="AE211" i="1" s="1"/>
  <c r="AF211" i="1" s="1"/>
  <c r="AG211" i="1"/>
  <c r="AH211" i="1" s="1"/>
  <c r="AC211" i="1"/>
  <c r="Y211" i="1"/>
  <c r="X211" i="1"/>
  <c r="AJ210" i="1"/>
  <c r="AI210" i="1"/>
  <c r="AH210" i="1"/>
  <c r="AG210" i="1"/>
  <c r="AC210" i="1"/>
  <c r="X210" i="1"/>
  <c r="Y210" i="1" s="1"/>
  <c r="AJ209" i="1"/>
  <c r="AI209" i="1"/>
  <c r="AG209" i="1"/>
  <c r="AH209" i="1" s="1"/>
  <c r="AC209" i="1"/>
  <c r="X209" i="1"/>
  <c r="Y209" i="1" s="1"/>
  <c r="AJ208" i="1"/>
  <c r="AI208" i="1" s="1"/>
  <c r="AG208" i="1"/>
  <c r="AH208" i="1" s="1"/>
  <c r="AC208" i="1"/>
  <c r="X208" i="1"/>
  <c r="Y208" i="1" s="1"/>
  <c r="AJ207" i="1"/>
  <c r="AI207" i="1"/>
  <c r="Z207" i="1" s="1"/>
  <c r="AD207" i="1" s="1"/>
  <c r="AE207" i="1" s="1"/>
  <c r="AF207" i="1" s="1"/>
  <c r="AG207" i="1"/>
  <c r="AH207" i="1" s="1"/>
  <c r="AC207" i="1"/>
  <c r="Y207" i="1"/>
  <c r="X207" i="1"/>
  <c r="AJ206" i="1"/>
  <c r="AI206" i="1"/>
  <c r="AH206" i="1"/>
  <c r="AG206" i="1"/>
  <c r="AC206" i="1"/>
  <c r="X206" i="1"/>
  <c r="Y206" i="1" s="1"/>
  <c r="AJ205" i="1"/>
  <c r="AI205" i="1"/>
  <c r="Z205" i="1" s="1"/>
  <c r="AD205" i="1" s="1"/>
  <c r="AG205" i="1"/>
  <c r="AH205" i="1" s="1"/>
  <c r="AC205" i="1"/>
  <c r="X205" i="1"/>
  <c r="Y205" i="1" s="1"/>
  <c r="AJ204" i="1"/>
  <c r="AI204" i="1" s="1"/>
  <c r="Z204" i="1" s="1"/>
  <c r="AD204" i="1" s="1"/>
  <c r="AG204" i="1"/>
  <c r="AC204" i="1"/>
  <c r="X204" i="1"/>
  <c r="Y204" i="1" s="1"/>
  <c r="AJ203" i="1"/>
  <c r="AI203" i="1"/>
  <c r="Z203" i="1" s="1"/>
  <c r="AD203" i="1" s="1"/>
  <c r="AE203" i="1" s="1"/>
  <c r="AF203" i="1" s="1"/>
  <c r="AG203" i="1"/>
  <c r="AH203" i="1" s="1"/>
  <c r="AC203" i="1"/>
  <c r="Y203" i="1"/>
  <c r="X203" i="1"/>
  <c r="AJ202" i="1"/>
  <c r="AI202" i="1"/>
  <c r="AH202" i="1"/>
  <c r="AG202" i="1"/>
  <c r="AC202" i="1"/>
  <c r="X202" i="1"/>
  <c r="Y202" i="1" s="1"/>
  <c r="AJ201" i="1"/>
  <c r="AI201" i="1"/>
  <c r="AG201" i="1"/>
  <c r="AH201" i="1" s="1"/>
  <c r="AC201" i="1"/>
  <c r="X201" i="1"/>
  <c r="Y201" i="1" s="1"/>
  <c r="AJ200" i="1"/>
  <c r="AI200" i="1" s="1"/>
  <c r="AG200" i="1"/>
  <c r="AH200" i="1" s="1"/>
  <c r="AC200" i="1"/>
  <c r="X200" i="1"/>
  <c r="Y200" i="1" s="1"/>
  <c r="AJ199" i="1"/>
  <c r="AI199" i="1"/>
  <c r="Z199" i="1" s="1"/>
  <c r="AD199" i="1" s="1"/>
  <c r="AE199" i="1" s="1"/>
  <c r="AF199" i="1" s="1"/>
  <c r="AG199" i="1"/>
  <c r="AH199" i="1" s="1"/>
  <c r="AC199" i="1"/>
  <c r="Y199" i="1"/>
  <c r="X199" i="1"/>
  <c r="AJ198" i="1"/>
  <c r="AI198" i="1"/>
  <c r="AH198" i="1"/>
  <c r="AG198" i="1"/>
  <c r="AC198" i="1"/>
  <c r="X198" i="1"/>
  <c r="Y198" i="1" s="1"/>
  <c r="AJ197" i="1"/>
  <c r="AI197" i="1"/>
  <c r="Z197" i="1" s="1"/>
  <c r="AD197" i="1" s="1"/>
  <c r="AG197" i="1"/>
  <c r="AH197" i="1" s="1"/>
  <c r="AC197" i="1"/>
  <c r="AE197" i="1" s="1"/>
  <c r="AF197" i="1" s="1"/>
  <c r="X197" i="1"/>
  <c r="Y197" i="1" s="1"/>
  <c r="AJ196" i="1"/>
  <c r="AI196" i="1" s="1"/>
  <c r="Z196" i="1" s="1"/>
  <c r="AD196" i="1" s="1"/>
  <c r="AG196" i="1"/>
  <c r="AC196" i="1"/>
  <c r="AE196" i="1" s="1"/>
  <c r="AF196" i="1" s="1"/>
  <c r="X196" i="1"/>
  <c r="Y196" i="1" s="1"/>
  <c r="AJ195" i="1"/>
  <c r="AI195" i="1"/>
  <c r="Z195" i="1" s="1"/>
  <c r="AD195" i="1" s="1"/>
  <c r="AE195" i="1" s="1"/>
  <c r="AF195" i="1" s="1"/>
  <c r="AG195" i="1"/>
  <c r="AH195" i="1" s="1"/>
  <c r="AC195" i="1"/>
  <c r="Y195" i="1"/>
  <c r="X195" i="1"/>
  <c r="AJ194" i="1"/>
  <c r="AI194" i="1"/>
  <c r="AH194" i="1"/>
  <c r="AG194" i="1"/>
  <c r="AC194" i="1"/>
  <c r="X194" i="1"/>
  <c r="Y194" i="1" s="1"/>
  <c r="AJ193" i="1"/>
  <c r="AI193" i="1"/>
  <c r="AG193" i="1"/>
  <c r="AH193" i="1" s="1"/>
  <c r="AC193" i="1"/>
  <c r="X193" i="1"/>
  <c r="Y193" i="1" s="1"/>
  <c r="AJ192" i="1"/>
  <c r="AI192" i="1" s="1"/>
  <c r="AG192" i="1"/>
  <c r="AH192" i="1" s="1"/>
  <c r="AC192" i="1"/>
  <c r="X192" i="1"/>
  <c r="Y192" i="1" s="1"/>
  <c r="AJ191" i="1"/>
  <c r="AI191" i="1"/>
  <c r="Z191" i="1" s="1"/>
  <c r="AD191" i="1" s="1"/>
  <c r="AE191" i="1" s="1"/>
  <c r="AF191" i="1" s="1"/>
  <c r="AG191" i="1"/>
  <c r="AH191" i="1" s="1"/>
  <c r="AC191" i="1"/>
  <c r="Y191" i="1"/>
  <c r="X191" i="1"/>
  <c r="AJ190" i="1"/>
  <c r="AI190" i="1"/>
  <c r="AH190" i="1"/>
  <c r="AG190" i="1"/>
  <c r="AC190" i="1"/>
  <c r="X190" i="1"/>
  <c r="Y190" i="1" s="1"/>
  <c r="AJ189" i="1"/>
  <c r="AI189" i="1"/>
  <c r="Z189" i="1" s="1"/>
  <c r="AD189" i="1" s="1"/>
  <c r="AG189" i="1"/>
  <c r="AH189" i="1" s="1"/>
  <c r="AC189" i="1"/>
  <c r="X189" i="1"/>
  <c r="Y189" i="1" s="1"/>
  <c r="AJ188" i="1"/>
  <c r="AI188" i="1" s="1"/>
  <c r="Z188" i="1" s="1"/>
  <c r="AD188" i="1" s="1"/>
  <c r="AG188" i="1"/>
  <c r="AC188" i="1"/>
  <c r="X188" i="1"/>
  <c r="Y188" i="1" s="1"/>
  <c r="AJ187" i="1"/>
  <c r="AI187" i="1"/>
  <c r="Z187" i="1" s="1"/>
  <c r="AD187" i="1" s="1"/>
  <c r="AE187" i="1" s="1"/>
  <c r="AF187" i="1" s="1"/>
  <c r="AG187" i="1"/>
  <c r="AH187" i="1" s="1"/>
  <c r="AC187" i="1"/>
  <c r="Y187" i="1"/>
  <c r="X187" i="1"/>
  <c r="AJ186" i="1"/>
  <c r="AI186" i="1"/>
  <c r="AH186" i="1"/>
  <c r="AG186" i="1"/>
  <c r="AC186" i="1"/>
  <c r="X186" i="1"/>
  <c r="Y186" i="1" s="1"/>
  <c r="AJ185" i="1"/>
  <c r="AI185" i="1"/>
  <c r="AG185" i="1"/>
  <c r="AH185" i="1" s="1"/>
  <c r="AC185" i="1"/>
  <c r="X185" i="1"/>
  <c r="Y185" i="1" s="1"/>
  <c r="AJ184" i="1"/>
  <c r="AI184" i="1" s="1"/>
  <c r="AG184" i="1"/>
  <c r="AH184" i="1" s="1"/>
  <c r="AC184" i="1"/>
  <c r="X184" i="1"/>
  <c r="Y184" i="1" s="1"/>
  <c r="AJ183" i="1"/>
  <c r="AI183" i="1"/>
  <c r="Z183" i="1" s="1"/>
  <c r="AD183" i="1" s="1"/>
  <c r="AE183" i="1" s="1"/>
  <c r="AF183" i="1" s="1"/>
  <c r="AG183" i="1"/>
  <c r="AH183" i="1" s="1"/>
  <c r="AC183" i="1"/>
  <c r="Y183" i="1"/>
  <c r="X183" i="1"/>
  <c r="AJ182" i="1"/>
  <c r="AI182" i="1"/>
  <c r="AH182" i="1"/>
  <c r="AG182" i="1"/>
  <c r="AC182" i="1"/>
  <c r="X182" i="1"/>
  <c r="Y182" i="1" s="1"/>
  <c r="AJ181" i="1"/>
  <c r="AI181" i="1"/>
  <c r="Z181" i="1" s="1"/>
  <c r="AD181" i="1" s="1"/>
  <c r="AG181" i="1"/>
  <c r="AH181" i="1" s="1"/>
  <c r="AC181" i="1"/>
  <c r="AE181" i="1" s="1"/>
  <c r="AF181" i="1" s="1"/>
  <c r="X181" i="1"/>
  <c r="Y181" i="1" s="1"/>
  <c r="AJ180" i="1"/>
  <c r="AI180" i="1" s="1"/>
  <c r="Z180" i="1" s="1"/>
  <c r="AD180" i="1" s="1"/>
  <c r="AG180" i="1"/>
  <c r="AC180" i="1"/>
  <c r="AE180" i="1" s="1"/>
  <c r="AF180" i="1" s="1"/>
  <c r="X180" i="1"/>
  <c r="Y180" i="1" s="1"/>
  <c r="AJ179" i="1"/>
  <c r="AI179" i="1"/>
  <c r="Z179" i="1" s="1"/>
  <c r="AD179" i="1" s="1"/>
  <c r="AE179" i="1" s="1"/>
  <c r="AF179" i="1" s="1"/>
  <c r="AG179" i="1"/>
  <c r="AH179" i="1" s="1"/>
  <c r="AC179" i="1"/>
  <c r="Y179" i="1"/>
  <c r="X179" i="1"/>
  <c r="AJ178" i="1"/>
  <c r="AI178" i="1"/>
  <c r="AH178" i="1"/>
  <c r="AG178" i="1"/>
  <c r="AC178" i="1"/>
  <c r="X178" i="1"/>
  <c r="Y178" i="1" s="1"/>
  <c r="AJ177" i="1"/>
  <c r="AI177" i="1"/>
  <c r="AG177" i="1"/>
  <c r="AH177" i="1" s="1"/>
  <c r="AC177" i="1"/>
  <c r="X177" i="1"/>
  <c r="Y177" i="1" s="1"/>
  <c r="AJ176" i="1"/>
  <c r="AI176" i="1" s="1"/>
  <c r="AG176" i="1"/>
  <c r="AH176" i="1" s="1"/>
  <c r="AC176" i="1"/>
  <c r="X176" i="1"/>
  <c r="Y176" i="1" s="1"/>
  <c r="AJ175" i="1"/>
  <c r="AI175" i="1"/>
  <c r="Z175" i="1" s="1"/>
  <c r="AD175" i="1" s="1"/>
  <c r="AE175" i="1" s="1"/>
  <c r="AF175" i="1" s="1"/>
  <c r="AG175" i="1"/>
  <c r="AH175" i="1" s="1"/>
  <c r="AC175" i="1"/>
  <c r="Y175" i="1"/>
  <c r="X175" i="1"/>
  <c r="AJ174" i="1"/>
  <c r="AI174" i="1"/>
  <c r="AH174" i="1"/>
  <c r="AG174" i="1"/>
  <c r="AC174" i="1"/>
  <c r="X174" i="1"/>
  <c r="Y174" i="1" s="1"/>
  <c r="AJ173" i="1"/>
  <c r="AI173" i="1"/>
  <c r="Z173" i="1" s="1"/>
  <c r="AD173" i="1" s="1"/>
  <c r="AG173" i="1"/>
  <c r="AH173" i="1" s="1"/>
  <c r="AC173" i="1"/>
  <c r="X173" i="1"/>
  <c r="Y173" i="1" s="1"/>
  <c r="AJ172" i="1"/>
  <c r="AI172" i="1" s="1"/>
  <c r="Z172" i="1" s="1"/>
  <c r="AD172" i="1" s="1"/>
  <c r="AG172" i="1"/>
  <c r="AC172" i="1"/>
  <c r="X172" i="1"/>
  <c r="Y172" i="1" s="1"/>
  <c r="AJ171" i="1"/>
  <c r="AI171" i="1"/>
  <c r="Z171" i="1" s="1"/>
  <c r="AD171" i="1" s="1"/>
  <c r="AE171" i="1" s="1"/>
  <c r="AF171" i="1" s="1"/>
  <c r="AG171" i="1"/>
  <c r="AH171" i="1" s="1"/>
  <c r="AC171" i="1"/>
  <c r="Y171" i="1"/>
  <c r="X171" i="1"/>
  <c r="AJ170" i="1"/>
  <c r="AI170" i="1"/>
  <c r="AH170" i="1"/>
  <c r="AG170" i="1"/>
  <c r="AC170" i="1"/>
  <c r="X170" i="1"/>
  <c r="Y170" i="1" s="1"/>
  <c r="AJ169" i="1"/>
  <c r="AI169" i="1"/>
  <c r="AG169" i="1"/>
  <c r="AH169" i="1" s="1"/>
  <c r="AC169" i="1"/>
  <c r="X169" i="1"/>
  <c r="Y169" i="1" s="1"/>
  <c r="AJ168" i="1"/>
  <c r="AI168" i="1" s="1"/>
  <c r="AG168" i="1"/>
  <c r="AH168" i="1" s="1"/>
  <c r="AC168" i="1"/>
  <c r="X168" i="1"/>
  <c r="Y168" i="1" s="1"/>
  <c r="AJ167" i="1"/>
  <c r="AI167" i="1"/>
  <c r="Z167" i="1" s="1"/>
  <c r="AD167" i="1" s="1"/>
  <c r="AE167" i="1" s="1"/>
  <c r="AF167" i="1" s="1"/>
  <c r="AG167" i="1"/>
  <c r="AH167" i="1" s="1"/>
  <c r="AC167" i="1"/>
  <c r="Y167" i="1"/>
  <c r="X167" i="1"/>
  <c r="AJ166" i="1"/>
  <c r="AI166" i="1"/>
  <c r="AH166" i="1"/>
  <c r="AG166" i="1"/>
  <c r="AC166" i="1"/>
  <c r="X166" i="1"/>
  <c r="Y166" i="1" s="1"/>
  <c r="AJ165" i="1"/>
  <c r="AI165" i="1"/>
  <c r="Z165" i="1" s="1"/>
  <c r="AD165" i="1" s="1"/>
  <c r="AG165" i="1"/>
  <c r="AH165" i="1" s="1"/>
  <c r="AC165" i="1"/>
  <c r="AE165" i="1" s="1"/>
  <c r="AF165" i="1" s="1"/>
  <c r="X165" i="1"/>
  <c r="Y165" i="1" s="1"/>
  <c r="AJ164" i="1"/>
  <c r="AI164" i="1" s="1"/>
  <c r="Z164" i="1" s="1"/>
  <c r="AD164" i="1" s="1"/>
  <c r="AG164" i="1"/>
  <c r="AC164" i="1"/>
  <c r="AE164" i="1" s="1"/>
  <c r="AF164" i="1" s="1"/>
  <c r="X164" i="1"/>
  <c r="Y164" i="1" s="1"/>
  <c r="AJ163" i="1"/>
  <c r="AI163" i="1"/>
  <c r="Z163" i="1" s="1"/>
  <c r="AD163" i="1" s="1"/>
  <c r="AE163" i="1" s="1"/>
  <c r="AF163" i="1" s="1"/>
  <c r="AG163" i="1"/>
  <c r="AH163" i="1" s="1"/>
  <c r="AC163" i="1"/>
  <c r="Y163" i="1"/>
  <c r="X163" i="1"/>
  <c r="AJ162" i="1"/>
  <c r="AI162" i="1"/>
  <c r="AH162" i="1"/>
  <c r="AG162" i="1"/>
  <c r="AC162" i="1"/>
  <c r="X162" i="1"/>
  <c r="Y162" i="1" s="1"/>
  <c r="AJ161" i="1"/>
  <c r="AI161" i="1"/>
  <c r="AG161" i="1"/>
  <c r="AH161" i="1" s="1"/>
  <c r="AC161" i="1"/>
  <c r="X161" i="1"/>
  <c r="Y161" i="1" s="1"/>
  <c r="AJ160" i="1"/>
  <c r="AI160" i="1" s="1"/>
  <c r="AG160" i="1"/>
  <c r="AH160" i="1" s="1"/>
  <c r="AC160" i="1"/>
  <c r="X160" i="1"/>
  <c r="Y160" i="1" s="1"/>
  <c r="AJ159" i="1"/>
  <c r="AI159" i="1"/>
  <c r="Z159" i="1" s="1"/>
  <c r="AD159" i="1" s="1"/>
  <c r="AE159" i="1" s="1"/>
  <c r="AF159" i="1" s="1"/>
  <c r="AG159" i="1"/>
  <c r="AH159" i="1" s="1"/>
  <c r="AC159" i="1"/>
  <c r="Y159" i="1"/>
  <c r="X159" i="1"/>
  <c r="AJ158" i="1"/>
  <c r="AI158" i="1"/>
  <c r="Z158" i="1" s="1"/>
  <c r="AD158" i="1" s="1"/>
  <c r="AE158" i="1" s="1"/>
  <c r="AF158" i="1" s="1"/>
  <c r="AH158" i="1"/>
  <c r="AG158" i="1"/>
  <c r="AC158" i="1"/>
  <c r="X158" i="1"/>
  <c r="Y158" i="1" s="1"/>
  <c r="AJ157" i="1"/>
  <c r="AI157" i="1"/>
  <c r="Z157" i="1" s="1"/>
  <c r="AD157" i="1" s="1"/>
  <c r="AG157" i="1"/>
  <c r="AH157" i="1" s="1"/>
  <c r="AC157" i="1"/>
  <c r="X157" i="1"/>
  <c r="Y157" i="1" s="1"/>
  <c r="AJ156" i="1"/>
  <c r="AI156" i="1" s="1"/>
  <c r="Z156" i="1" s="1"/>
  <c r="AD156" i="1" s="1"/>
  <c r="AG156" i="1"/>
  <c r="AC156" i="1"/>
  <c r="X156" i="1"/>
  <c r="Y156" i="1" s="1"/>
  <c r="AJ155" i="1"/>
  <c r="AI155" i="1"/>
  <c r="Z155" i="1" s="1"/>
  <c r="AD155" i="1" s="1"/>
  <c r="AE155" i="1" s="1"/>
  <c r="AF155" i="1" s="1"/>
  <c r="AG155" i="1"/>
  <c r="AH155" i="1" s="1"/>
  <c r="AC155" i="1"/>
  <c r="Y155" i="1"/>
  <c r="X155" i="1"/>
  <c r="AJ154" i="1"/>
  <c r="AI154" i="1"/>
  <c r="AH154" i="1"/>
  <c r="AG154" i="1"/>
  <c r="AC154" i="1"/>
  <c r="X154" i="1"/>
  <c r="Y154" i="1" s="1"/>
  <c r="AJ153" i="1"/>
  <c r="AI153" i="1"/>
  <c r="AG153" i="1"/>
  <c r="AH153" i="1" s="1"/>
  <c r="AC153" i="1"/>
  <c r="X153" i="1"/>
  <c r="Y153" i="1" s="1"/>
  <c r="AJ152" i="1"/>
  <c r="AI152" i="1" s="1"/>
  <c r="AG152" i="1"/>
  <c r="AH152" i="1" s="1"/>
  <c r="AC152" i="1"/>
  <c r="X152" i="1"/>
  <c r="Y152" i="1" s="1"/>
  <c r="AJ151" i="1"/>
  <c r="AI151" i="1"/>
  <c r="Z151" i="1" s="1"/>
  <c r="AD151" i="1" s="1"/>
  <c r="AE151" i="1" s="1"/>
  <c r="AF151" i="1" s="1"/>
  <c r="AG151" i="1"/>
  <c r="AH151" i="1" s="1"/>
  <c r="AC151" i="1"/>
  <c r="Y151" i="1"/>
  <c r="X151" i="1"/>
  <c r="AJ150" i="1"/>
  <c r="AI150" i="1"/>
  <c r="AH150" i="1"/>
  <c r="AG150" i="1"/>
  <c r="AC150" i="1"/>
  <c r="X150" i="1"/>
  <c r="Y150" i="1" s="1"/>
  <c r="AJ149" i="1"/>
  <c r="AI149" i="1"/>
  <c r="Z149" i="1" s="1"/>
  <c r="AD149" i="1" s="1"/>
  <c r="AG149" i="1"/>
  <c r="AH149" i="1" s="1"/>
  <c r="AC149" i="1"/>
  <c r="AE149" i="1" s="1"/>
  <c r="AF149" i="1" s="1"/>
  <c r="X149" i="1"/>
  <c r="Y149" i="1" s="1"/>
  <c r="AJ148" i="1"/>
  <c r="AI148" i="1" s="1"/>
  <c r="Z148" i="1" s="1"/>
  <c r="AD148" i="1" s="1"/>
  <c r="AG148" i="1"/>
  <c r="AC148" i="1"/>
  <c r="AE148" i="1" s="1"/>
  <c r="AF148" i="1" s="1"/>
  <c r="X148" i="1"/>
  <c r="Y148" i="1" s="1"/>
  <c r="AJ147" i="1"/>
  <c r="AI147" i="1"/>
  <c r="Z147" i="1" s="1"/>
  <c r="AD147" i="1" s="1"/>
  <c r="AE147" i="1" s="1"/>
  <c r="AF147" i="1" s="1"/>
  <c r="AG147" i="1"/>
  <c r="AH147" i="1" s="1"/>
  <c r="AC147" i="1"/>
  <c r="Y147" i="1"/>
  <c r="X147" i="1"/>
  <c r="AJ146" i="1"/>
  <c r="AI146" i="1"/>
  <c r="AH146" i="1"/>
  <c r="AG146" i="1"/>
  <c r="AC146" i="1"/>
  <c r="X146" i="1"/>
  <c r="Y146" i="1" s="1"/>
  <c r="AJ145" i="1"/>
  <c r="AI145" i="1"/>
  <c r="AG145" i="1"/>
  <c r="AH145" i="1" s="1"/>
  <c r="AC145" i="1"/>
  <c r="X145" i="1"/>
  <c r="Y145" i="1" s="1"/>
  <c r="AJ144" i="1"/>
  <c r="AI144" i="1" s="1"/>
  <c r="AG144" i="1"/>
  <c r="AH144" i="1" s="1"/>
  <c r="AC144" i="1"/>
  <c r="X144" i="1"/>
  <c r="Y144" i="1" s="1"/>
  <c r="AJ143" i="1"/>
  <c r="AI143" i="1"/>
  <c r="Z143" i="1" s="1"/>
  <c r="AD143" i="1" s="1"/>
  <c r="AE143" i="1" s="1"/>
  <c r="AF143" i="1" s="1"/>
  <c r="AG143" i="1"/>
  <c r="AH143" i="1" s="1"/>
  <c r="AC143" i="1"/>
  <c r="Y143" i="1"/>
  <c r="X143" i="1"/>
  <c r="AJ142" i="1"/>
  <c r="AI142" i="1"/>
  <c r="AH142" i="1"/>
  <c r="AG142" i="1"/>
  <c r="AC142" i="1"/>
  <c r="X142" i="1"/>
  <c r="Y142" i="1" s="1"/>
  <c r="AJ141" i="1"/>
  <c r="AI141" i="1"/>
  <c r="Z141" i="1" s="1"/>
  <c r="AD141" i="1" s="1"/>
  <c r="AG141" i="1"/>
  <c r="AH141" i="1" s="1"/>
  <c r="AC141" i="1"/>
  <c r="X141" i="1"/>
  <c r="Y141" i="1" s="1"/>
  <c r="AJ140" i="1"/>
  <c r="AI140" i="1" s="1"/>
  <c r="Z140" i="1" s="1"/>
  <c r="AD140" i="1" s="1"/>
  <c r="AG140" i="1"/>
  <c r="AC140" i="1"/>
  <c r="X140" i="1"/>
  <c r="Y140" i="1" s="1"/>
  <c r="AJ139" i="1"/>
  <c r="AI139" i="1"/>
  <c r="Z139" i="1" s="1"/>
  <c r="AD139" i="1" s="1"/>
  <c r="AE139" i="1" s="1"/>
  <c r="AF139" i="1" s="1"/>
  <c r="AG139" i="1"/>
  <c r="AH139" i="1" s="1"/>
  <c r="AC139" i="1"/>
  <c r="Y139" i="1"/>
  <c r="X139" i="1"/>
  <c r="AJ138" i="1"/>
  <c r="AI138" i="1"/>
  <c r="AH138" i="1"/>
  <c r="AG138" i="1"/>
  <c r="AC138" i="1"/>
  <c r="X138" i="1"/>
  <c r="Y138" i="1" s="1"/>
  <c r="AJ137" i="1"/>
  <c r="AI137" i="1"/>
  <c r="AG137" i="1"/>
  <c r="AH137" i="1" s="1"/>
  <c r="AC137" i="1"/>
  <c r="X137" i="1"/>
  <c r="Y137" i="1" s="1"/>
  <c r="AJ136" i="1"/>
  <c r="AI136" i="1" s="1"/>
  <c r="AG136" i="1"/>
  <c r="AH136" i="1" s="1"/>
  <c r="AC136" i="1"/>
  <c r="X136" i="1"/>
  <c r="Y136" i="1" s="1"/>
  <c r="AJ135" i="1"/>
  <c r="AI135" i="1"/>
  <c r="Z135" i="1" s="1"/>
  <c r="AD135" i="1" s="1"/>
  <c r="AE135" i="1" s="1"/>
  <c r="AF135" i="1" s="1"/>
  <c r="AG135" i="1"/>
  <c r="AH135" i="1" s="1"/>
  <c r="AC135" i="1"/>
  <c r="Y135" i="1"/>
  <c r="X135" i="1"/>
  <c r="AJ134" i="1"/>
  <c r="AI134" i="1"/>
  <c r="AH134" i="1"/>
  <c r="AG134" i="1"/>
  <c r="AC134" i="1"/>
  <c r="X134" i="1"/>
  <c r="Y134" i="1" s="1"/>
  <c r="AJ133" i="1"/>
  <c r="AI133" i="1"/>
  <c r="Z133" i="1" s="1"/>
  <c r="AD133" i="1" s="1"/>
  <c r="AG133" i="1"/>
  <c r="AH133" i="1" s="1"/>
  <c r="AC133" i="1"/>
  <c r="AE133" i="1" s="1"/>
  <c r="AF133" i="1" s="1"/>
  <c r="X133" i="1"/>
  <c r="Y133" i="1" s="1"/>
  <c r="AJ132" i="1"/>
  <c r="AI132" i="1" s="1"/>
  <c r="Z132" i="1" s="1"/>
  <c r="AD132" i="1" s="1"/>
  <c r="AG132" i="1"/>
  <c r="AC132" i="1"/>
  <c r="AE132" i="1" s="1"/>
  <c r="AF132" i="1" s="1"/>
  <c r="X132" i="1"/>
  <c r="Y132" i="1" s="1"/>
  <c r="AJ131" i="1"/>
  <c r="AI131" i="1"/>
  <c r="Z131" i="1" s="1"/>
  <c r="AD131" i="1" s="1"/>
  <c r="AE131" i="1" s="1"/>
  <c r="AF131" i="1" s="1"/>
  <c r="AG131" i="1"/>
  <c r="AH131" i="1" s="1"/>
  <c r="AC131" i="1"/>
  <c r="Y131" i="1"/>
  <c r="X131" i="1"/>
  <c r="AJ130" i="1"/>
  <c r="AI130" i="1"/>
  <c r="AH130" i="1"/>
  <c r="AG130" i="1"/>
  <c r="AC130" i="1"/>
  <c r="X130" i="1"/>
  <c r="Y130" i="1" s="1"/>
  <c r="AJ129" i="1"/>
  <c r="AI129" i="1"/>
  <c r="AG129" i="1"/>
  <c r="AH129" i="1" s="1"/>
  <c r="AC129" i="1"/>
  <c r="X129" i="1"/>
  <c r="Y129" i="1" s="1"/>
  <c r="AJ128" i="1"/>
  <c r="AI128" i="1" s="1"/>
  <c r="AG128" i="1"/>
  <c r="AH128" i="1" s="1"/>
  <c r="AC128" i="1"/>
  <c r="X128" i="1"/>
  <c r="Y128" i="1" s="1"/>
  <c r="AJ127" i="1"/>
  <c r="AI127" i="1"/>
  <c r="Z127" i="1" s="1"/>
  <c r="AD127" i="1" s="1"/>
  <c r="AE127" i="1" s="1"/>
  <c r="AF127" i="1" s="1"/>
  <c r="AG127" i="1"/>
  <c r="AH127" i="1" s="1"/>
  <c r="AC127" i="1"/>
  <c r="Y127" i="1"/>
  <c r="X127" i="1"/>
  <c r="AJ126" i="1"/>
  <c r="AI126" i="1"/>
  <c r="AH126" i="1"/>
  <c r="AG126" i="1"/>
  <c r="AC126" i="1"/>
  <c r="X126" i="1"/>
  <c r="Y126" i="1" s="1"/>
  <c r="AJ125" i="1"/>
  <c r="AI125" i="1"/>
  <c r="Z125" i="1" s="1"/>
  <c r="AD125" i="1" s="1"/>
  <c r="AG125" i="1"/>
  <c r="AH125" i="1" s="1"/>
  <c r="AC125" i="1"/>
  <c r="X125" i="1"/>
  <c r="Y125" i="1" s="1"/>
  <c r="AJ124" i="1"/>
  <c r="AI124" i="1" s="1"/>
  <c r="Z124" i="1" s="1"/>
  <c r="AD124" i="1" s="1"/>
  <c r="AG124" i="1"/>
  <c r="AC124" i="1"/>
  <c r="X124" i="1"/>
  <c r="Y124" i="1" s="1"/>
  <c r="AJ123" i="1"/>
  <c r="AI123" i="1"/>
  <c r="Z123" i="1" s="1"/>
  <c r="AD123" i="1" s="1"/>
  <c r="AE123" i="1" s="1"/>
  <c r="AF123" i="1" s="1"/>
  <c r="AG123" i="1"/>
  <c r="AH123" i="1" s="1"/>
  <c r="AC123" i="1"/>
  <c r="Y123" i="1"/>
  <c r="X123" i="1"/>
  <c r="AJ122" i="1"/>
  <c r="AI122" i="1"/>
  <c r="AH122" i="1"/>
  <c r="AG122" i="1"/>
  <c r="AC122" i="1"/>
  <c r="X122" i="1"/>
  <c r="Y122" i="1" s="1"/>
  <c r="AJ121" i="1"/>
  <c r="AI121" i="1"/>
  <c r="AG121" i="1"/>
  <c r="AH121" i="1" s="1"/>
  <c r="AC121" i="1"/>
  <c r="X121" i="1"/>
  <c r="Y121" i="1" s="1"/>
  <c r="AJ120" i="1"/>
  <c r="AI120" i="1" s="1"/>
  <c r="AG120" i="1"/>
  <c r="AH120" i="1" s="1"/>
  <c r="AC120" i="1"/>
  <c r="X120" i="1"/>
  <c r="Y120" i="1" s="1"/>
  <c r="AJ119" i="1"/>
  <c r="AI119" i="1"/>
  <c r="Z119" i="1" s="1"/>
  <c r="AD119" i="1" s="1"/>
  <c r="AE119" i="1" s="1"/>
  <c r="AF119" i="1" s="1"/>
  <c r="AG119" i="1"/>
  <c r="AH119" i="1" s="1"/>
  <c r="AC119" i="1"/>
  <c r="Y119" i="1"/>
  <c r="X119" i="1"/>
  <c r="AJ118" i="1"/>
  <c r="AI118" i="1"/>
  <c r="AH118" i="1"/>
  <c r="AG118" i="1"/>
  <c r="AC118" i="1"/>
  <c r="X118" i="1"/>
  <c r="Y118" i="1" s="1"/>
  <c r="AJ117" i="1"/>
  <c r="AI117" i="1"/>
  <c r="Z117" i="1" s="1"/>
  <c r="AD117" i="1" s="1"/>
  <c r="AG117" i="1"/>
  <c r="AH117" i="1" s="1"/>
  <c r="AC117" i="1"/>
  <c r="AE117" i="1" s="1"/>
  <c r="AF117" i="1" s="1"/>
  <c r="X117" i="1"/>
  <c r="Y117" i="1" s="1"/>
  <c r="AJ116" i="1"/>
  <c r="AI116" i="1" s="1"/>
  <c r="Z116" i="1" s="1"/>
  <c r="AD116" i="1" s="1"/>
  <c r="AG116" i="1"/>
  <c r="AC116" i="1"/>
  <c r="AE116" i="1" s="1"/>
  <c r="AF116" i="1" s="1"/>
  <c r="X116" i="1"/>
  <c r="Y116" i="1" s="1"/>
  <c r="AJ115" i="1"/>
  <c r="AI115" i="1"/>
  <c r="Z115" i="1" s="1"/>
  <c r="AD115" i="1" s="1"/>
  <c r="AE115" i="1" s="1"/>
  <c r="AF115" i="1" s="1"/>
  <c r="AG115" i="1"/>
  <c r="AH115" i="1" s="1"/>
  <c r="AC115" i="1"/>
  <c r="Y115" i="1"/>
  <c r="X115" i="1"/>
  <c r="AJ114" i="1"/>
  <c r="AI114" i="1"/>
  <c r="AH114" i="1"/>
  <c r="AG114" i="1"/>
  <c r="AC114" i="1"/>
  <c r="X114" i="1"/>
  <c r="Y114" i="1" s="1"/>
  <c r="AJ113" i="1"/>
  <c r="AI113" i="1"/>
  <c r="AG113" i="1"/>
  <c r="AH113" i="1" s="1"/>
  <c r="AC113" i="1"/>
  <c r="X113" i="1"/>
  <c r="Y113" i="1" s="1"/>
  <c r="AJ112" i="1"/>
  <c r="AI112" i="1" s="1"/>
  <c r="AG112" i="1"/>
  <c r="AH112" i="1" s="1"/>
  <c r="AC112" i="1"/>
  <c r="X112" i="1"/>
  <c r="Y112" i="1" s="1"/>
  <c r="AJ111" i="1"/>
  <c r="AI111" i="1"/>
  <c r="Z111" i="1" s="1"/>
  <c r="AD111" i="1" s="1"/>
  <c r="AE111" i="1" s="1"/>
  <c r="AF111" i="1" s="1"/>
  <c r="AG111" i="1"/>
  <c r="AH111" i="1" s="1"/>
  <c r="AC111" i="1"/>
  <c r="Y111" i="1"/>
  <c r="X111" i="1"/>
  <c r="AJ110" i="1"/>
  <c r="AI110" i="1"/>
  <c r="AH110" i="1"/>
  <c r="AG110" i="1"/>
  <c r="AC110" i="1"/>
  <c r="X110" i="1"/>
  <c r="Y110" i="1" s="1"/>
  <c r="AJ109" i="1"/>
  <c r="AI109" i="1"/>
  <c r="Z109" i="1" s="1"/>
  <c r="AD109" i="1" s="1"/>
  <c r="AG109" i="1"/>
  <c r="AH109" i="1" s="1"/>
  <c r="AC109" i="1"/>
  <c r="X109" i="1"/>
  <c r="Y109" i="1" s="1"/>
  <c r="AJ108" i="1"/>
  <c r="AI108" i="1" s="1"/>
  <c r="Z108" i="1" s="1"/>
  <c r="AD108" i="1" s="1"/>
  <c r="AG108" i="1"/>
  <c r="AC108" i="1"/>
  <c r="X108" i="1"/>
  <c r="Y108" i="1" s="1"/>
  <c r="AJ107" i="1"/>
  <c r="AI107" i="1"/>
  <c r="Z107" i="1" s="1"/>
  <c r="AD107" i="1" s="1"/>
  <c r="AE107" i="1" s="1"/>
  <c r="AF107" i="1" s="1"/>
  <c r="AG107" i="1"/>
  <c r="AH107" i="1" s="1"/>
  <c r="AC107" i="1"/>
  <c r="Y107" i="1"/>
  <c r="X107" i="1"/>
  <c r="AJ106" i="1"/>
  <c r="AI106" i="1"/>
  <c r="AH106" i="1"/>
  <c r="AG106" i="1"/>
  <c r="AC106" i="1"/>
  <c r="X106" i="1"/>
  <c r="Y106" i="1" s="1"/>
  <c r="AJ105" i="1"/>
  <c r="AI105" i="1"/>
  <c r="AG105" i="1"/>
  <c r="AH105" i="1" s="1"/>
  <c r="AC105" i="1"/>
  <c r="X105" i="1"/>
  <c r="Y105" i="1" s="1"/>
  <c r="AJ104" i="1"/>
  <c r="AI104" i="1" s="1"/>
  <c r="AG104" i="1"/>
  <c r="AH104" i="1" s="1"/>
  <c r="AC104" i="1"/>
  <c r="X104" i="1"/>
  <c r="Y104" i="1" s="1"/>
  <c r="AJ103" i="1"/>
  <c r="AI103" i="1"/>
  <c r="Z103" i="1" s="1"/>
  <c r="AD103" i="1" s="1"/>
  <c r="AE103" i="1" s="1"/>
  <c r="AF103" i="1" s="1"/>
  <c r="AG103" i="1"/>
  <c r="AH103" i="1" s="1"/>
  <c r="AC103" i="1"/>
  <c r="Y103" i="1"/>
  <c r="X103" i="1"/>
  <c r="AJ102" i="1"/>
  <c r="AI102" i="1"/>
  <c r="AH102" i="1"/>
  <c r="AG102" i="1"/>
  <c r="AC102" i="1"/>
  <c r="X102" i="1"/>
  <c r="Y102" i="1" s="1"/>
  <c r="AJ101" i="1"/>
  <c r="AI101" i="1"/>
  <c r="Z101" i="1" s="1"/>
  <c r="AD101" i="1" s="1"/>
  <c r="AG101" i="1"/>
  <c r="AH101" i="1" s="1"/>
  <c r="AC101" i="1"/>
  <c r="AE101" i="1" s="1"/>
  <c r="AF101" i="1" s="1"/>
  <c r="X101" i="1"/>
  <c r="Y101" i="1" s="1"/>
  <c r="AJ100" i="1"/>
  <c r="AI100" i="1" s="1"/>
  <c r="Z100" i="1" s="1"/>
  <c r="AD100" i="1" s="1"/>
  <c r="AG100" i="1"/>
  <c r="AC100" i="1"/>
  <c r="AE100" i="1" s="1"/>
  <c r="AF100" i="1" s="1"/>
  <c r="X100" i="1"/>
  <c r="Y100" i="1" s="1"/>
  <c r="AJ99" i="1"/>
  <c r="AI99" i="1"/>
  <c r="Z99" i="1" s="1"/>
  <c r="AD99" i="1" s="1"/>
  <c r="AE99" i="1" s="1"/>
  <c r="AF99" i="1" s="1"/>
  <c r="AG99" i="1"/>
  <c r="AH99" i="1" s="1"/>
  <c r="AC99" i="1"/>
  <c r="Y99" i="1"/>
  <c r="X99" i="1"/>
  <c r="AJ98" i="1"/>
  <c r="AI98" i="1"/>
  <c r="AH98" i="1"/>
  <c r="AG98" i="1"/>
  <c r="AC98" i="1"/>
  <c r="X98" i="1"/>
  <c r="Y98" i="1" s="1"/>
  <c r="AJ97" i="1"/>
  <c r="AI97" i="1"/>
  <c r="AG97" i="1"/>
  <c r="AH97" i="1" s="1"/>
  <c r="AC97" i="1"/>
  <c r="X97" i="1"/>
  <c r="Y97" i="1" s="1"/>
  <c r="AJ96" i="1"/>
  <c r="AI96" i="1" s="1"/>
  <c r="AG96" i="1"/>
  <c r="AH96" i="1" s="1"/>
  <c r="AC96" i="1"/>
  <c r="X96" i="1"/>
  <c r="Y96" i="1" s="1"/>
  <c r="AJ95" i="1"/>
  <c r="AI95" i="1"/>
  <c r="Z95" i="1" s="1"/>
  <c r="AD95" i="1" s="1"/>
  <c r="AE95" i="1" s="1"/>
  <c r="AF95" i="1" s="1"/>
  <c r="AG95" i="1"/>
  <c r="AH95" i="1" s="1"/>
  <c r="AC95" i="1"/>
  <c r="Y95" i="1"/>
  <c r="X95" i="1"/>
  <c r="AJ94" i="1"/>
  <c r="AI94" i="1"/>
  <c r="AH94" i="1"/>
  <c r="AG94" i="1"/>
  <c r="AC94" i="1"/>
  <c r="X94" i="1"/>
  <c r="Y94" i="1" s="1"/>
  <c r="AJ93" i="1"/>
  <c r="AI93" i="1"/>
  <c r="Z93" i="1" s="1"/>
  <c r="AD93" i="1" s="1"/>
  <c r="AG93" i="1"/>
  <c r="AH93" i="1" s="1"/>
  <c r="AC93" i="1"/>
  <c r="X93" i="1"/>
  <c r="Y93" i="1" s="1"/>
  <c r="AJ92" i="1"/>
  <c r="AI92" i="1" s="1"/>
  <c r="Z92" i="1" s="1"/>
  <c r="AD92" i="1" s="1"/>
  <c r="AG92" i="1"/>
  <c r="AC92" i="1"/>
  <c r="X92" i="1"/>
  <c r="Y92" i="1" s="1"/>
  <c r="AJ91" i="1"/>
  <c r="AI91" i="1"/>
  <c r="Z91" i="1" s="1"/>
  <c r="AD91" i="1" s="1"/>
  <c r="AE91" i="1" s="1"/>
  <c r="AF91" i="1" s="1"/>
  <c r="AG91" i="1"/>
  <c r="AH91" i="1" s="1"/>
  <c r="AC91" i="1"/>
  <c r="Y91" i="1"/>
  <c r="X91" i="1"/>
  <c r="AJ90" i="1"/>
  <c r="AI90" i="1"/>
  <c r="AH90" i="1"/>
  <c r="AG90" i="1"/>
  <c r="AC90" i="1"/>
  <c r="X90" i="1"/>
  <c r="Y90" i="1" s="1"/>
  <c r="AJ89" i="1"/>
  <c r="AI89" i="1"/>
  <c r="AG89" i="1"/>
  <c r="AH89" i="1" s="1"/>
  <c r="AC89" i="1"/>
  <c r="X89" i="1"/>
  <c r="Y89" i="1" s="1"/>
  <c r="AJ88" i="1"/>
  <c r="AI88" i="1" s="1"/>
  <c r="AG88" i="1"/>
  <c r="AH88" i="1" s="1"/>
  <c r="AC88" i="1"/>
  <c r="X88" i="1"/>
  <c r="Y88" i="1" s="1"/>
  <c r="AJ87" i="1"/>
  <c r="AI87" i="1"/>
  <c r="Z87" i="1" s="1"/>
  <c r="AD87" i="1" s="1"/>
  <c r="AE87" i="1" s="1"/>
  <c r="AF87" i="1" s="1"/>
  <c r="AG87" i="1"/>
  <c r="AH87" i="1" s="1"/>
  <c r="AC87" i="1"/>
  <c r="Y87" i="1"/>
  <c r="X87" i="1"/>
  <c r="AJ86" i="1"/>
  <c r="AI86" i="1"/>
  <c r="AH86" i="1"/>
  <c r="AG86" i="1"/>
  <c r="AC86" i="1"/>
  <c r="X86" i="1"/>
  <c r="Y86" i="1" s="1"/>
  <c r="AJ85" i="1"/>
  <c r="AI85" i="1"/>
  <c r="Z85" i="1" s="1"/>
  <c r="AD85" i="1" s="1"/>
  <c r="AG85" i="1"/>
  <c r="AH85" i="1" s="1"/>
  <c r="AC85" i="1"/>
  <c r="AE85" i="1" s="1"/>
  <c r="AF85" i="1" s="1"/>
  <c r="X85" i="1"/>
  <c r="Y85" i="1" s="1"/>
  <c r="AJ84" i="1"/>
  <c r="AI84" i="1" s="1"/>
  <c r="Z84" i="1" s="1"/>
  <c r="AD84" i="1" s="1"/>
  <c r="AG84" i="1"/>
  <c r="AC84" i="1"/>
  <c r="AE84" i="1" s="1"/>
  <c r="AF84" i="1" s="1"/>
  <c r="X84" i="1"/>
  <c r="Y84" i="1" s="1"/>
  <c r="AJ83" i="1"/>
  <c r="AI83" i="1"/>
  <c r="Z83" i="1" s="1"/>
  <c r="AD83" i="1" s="1"/>
  <c r="AE83" i="1" s="1"/>
  <c r="AF83" i="1" s="1"/>
  <c r="AG83" i="1"/>
  <c r="AH83" i="1" s="1"/>
  <c r="AC83" i="1"/>
  <c r="Y83" i="1"/>
  <c r="X83" i="1"/>
  <c r="AJ82" i="1"/>
  <c r="AI82" i="1"/>
  <c r="AH82" i="1"/>
  <c r="AG82" i="1"/>
  <c r="AC82" i="1"/>
  <c r="X82" i="1"/>
  <c r="Y82" i="1" s="1"/>
  <c r="AJ81" i="1"/>
  <c r="AI81" i="1"/>
  <c r="AG81" i="1"/>
  <c r="AH81" i="1" s="1"/>
  <c r="AC81" i="1"/>
  <c r="X81" i="1"/>
  <c r="Y81" i="1" s="1"/>
  <c r="AJ80" i="1"/>
  <c r="AI80" i="1" s="1"/>
  <c r="AG80" i="1"/>
  <c r="AH80" i="1" s="1"/>
  <c r="AC80" i="1"/>
  <c r="X80" i="1"/>
  <c r="Y80" i="1" s="1"/>
  <c r="AJ79" i="1"/>
  <c r="AI79" i="1"/>
  <c r="Z79" i="1" s="1"/>
  <c r="AD79" i="1" s="1"/>
  <c r="AE79" i="1" s="1"/>
  <c r="AF79" i="1" s="1"/>
  <c r="AG79" i="1"/>
  <c r="AH79" i="1" s="1"/>
  <c r="AC79" i="1"/>
  <c r="Y79" i="1"/>
  <c r="X79" i="1"/>
  <c r="AJ78" i="1"/>
  <c r="AI78" i="1"/>
  <c r="AH78" i="1"/>
  <c r="AG78" i="1"/>
  <c r="AC78" i="1"/>
  <c r="X78" i="1"/>
  <c r="Y78" i="1" s="1"/>
  <c r="AJ77" i="1"/>
  <c r="AI77" i="1"/>
  <c r="Z77" i="1" s="1"/>
  <c r="AD77" i="1" s="1"/>
  <c r="AG77" i="1"/>
  <c r="AH77" i="1" s="1"/>
  <c r="AC77" i="1"/>
  <c r="X77" i="1"/>
  <c r="Y77" i="1" s="1"/>
  <c r="AJ76" i="1"/>
  <c r="AI76" i="1" s="1"/>
  <c r="Z76" i="1" s="1"/>
  <c r="AD76" i="1" s="1"/>
  <c r="AG76" i="1"/>
  <c r="AC76" i="1"/>
  <c r="X76" i="1"/>
  <c r="Y76" i="1" s="1"/>
  <c r="AJ75" i="1"/>
  <c r="AI75" i="1"/>
  <c r="Z75" i="1" s="1"/>
  <c r="AD75" i="1" s="1"/>
  <c r="AE75" i="1" s="1"/>
  <c r="AF75" i="1" s="1"/>
  <c r="AG75" i="1"/>
  <c r="AH75" i="1" s="1"/>
  <c r="AC75" i="1"/>
  <c r="Y75" i="1"/>
  <c r="X75" i="1"/>
  <c r="AJ74" i="1"/>
  <c r="AI74" i="1"/>
  <c r="AH74" i="1"/>
  <c r="AG74" i="1"/>
  <c r="AC74" i="1"/>
  <c r="X74" i="1"/>
  <c r="Y74" i="1" s="1"/>
  <c r="AJ73" i="1"/>
  <c r="AI73" i="1"/>
  <c r="AG73" i="1"/>
  <c r="AH73" i="1" s="1"/>
  <c r="AC73" i="1"/>
  <c r="X73" i="1"/>
  <c r="Y73" i="1" s="1"/>
  <c r="AJ72" i="1"/>
  <c r="AI72" i="1" s="1"/>
  <c r="AG72" i="1"/>
  <c r="AH72" i="1" s="1"/>
  <c r="AC72" i="1"/>
  <c r="X72" i="1"/>
  <c r="Y72" i="1" s="1"/>
  <c r="AJ71" i="1"/>
  <c r="AI71" i="1"/>
  <c r="Z71" i="1" s="1"/>
  <c r="AD71" i="1" s="1"/>
  <c r="AE71" i="1" s="1"/>
  <c r="AF71" i="1" s="1"/>
  <c r="AG71" i="1"/>
  <c r="AH71" i="1" s="1"/>
  <c r="AC71" i="1"/>
  <c r="Y71" i="1"/>
  <c r="X71" i="1"/>
  <c r="AJ70" i="1"/>
  <c r="AI70" i="1"/>
  <c r="Z70" i="1" s="1"/>
  <c r="AD70" i="1" s="1"/>
  <c r="AE70" i="1" s="1"/>
  <c r="AF70" i="1" s="1"/>
  <c r="AH70" i="1"/>
  <c r="AG70" i="1"/>
  <c r="AC70" i="1"/>
  <c r="X70" i="1"/>
  <c r="Y70" i="1" s="1"/>
  <c r="AJ69" i="1"/>
  <c r="AI69" i="1"/>
  <c r="Z69" i="1" s="1"/>
  <c r="AD69" i="1" s="1"/>
  <c r="AG69" i="1"/>
  <c r="AH69" i="1" s="1"/>
  <c r="AC69" i="1"/>
  <c r="AE69" i="1" s="1"/>
  <c r="AF69" i="1" s="1"/>
  <c r="X69" i="1"/>
  <c r="Y69" i="1" s="1"/>
  <c r="AJ68" i="1"/>
  <c r="AI68" i="1" s="1"/>
  <c r="Z68" i="1" s="1"/>
  <c r="AD68" i="1" s="1"/>
  <c r="AG68" i="1"/>
  <c r="AC68" i="1"/>
  <c r="AE68" i="1" s="1"/>
  <c r="AF68" i="1" s="1"/>
  <c r="X68" i="1"/>
  <c r="Y68" i="1" s="1"/>
  <c r="AJ67" i="1"/>
  <c r="AI67" i="1"/>
  <c r="Z67" i="1" s="1"/>
  <c r="AD67" i="1" s="1"/>
  <c r="AE67" i="1" s="1"/>
  <c r="AF67" i="1" s="1"/>
  <c r="AG67" i="1"/>
  <c r="AH67" i="1" s="1"/>
  <c r="AC67" i="1"/>
  <c r="Y67" i="1"/>
  <c r="X67" i="1"/>
  <c r="AJ66" i="1"/>
  <c r="AI66" i="1"/>
  <c r="AH66" i="1"/>
  <c r="AG66" i="1"/>
  <c r="AC66" i="1"/>
  <c r="X66" i="1"/>
  <c r="Y66" i="1" s="1"/>
  <c r="AJ65" i="1"/>
  <c r="AI65" i="1"/>
  <c r="AG65" i="1"/>
  <c r="AH65" i="1" s="1"/>
  <c r="AC65" i="1"/>
  <c r="X65" i="1"/>
  <c r="Y65" i="1" s="1"/>
  <c r="AJ64" i="1"/>
  <c r="AI64" i="1" s="1"/>
  <c r="AG64" i="1"/>
  <c r="AH64" i="1" s="1"/>
  <c r="AC64" i="1"/>
  <c r="X64" i="1"/>
  <c r="Y64" i="1" s="1"/>
  <c r="AJ63" i="1"/>
  <c r="AI63" i="1"/>
  <c r="Z63" i="1" s="1"/>
  <c r="AD63" i="1" s="1"/>
  <c r="AE63" i="1" s="1"/>
  <c r="AF63" i="1" s="1"/>
  <c r="AG63" i="1"/>
  <c r="AH63" i="1" s="1"/>
  <c r="AC63" i="1"/>
  <c r="Y63" i="1"/>
  <c r="X63" i="1"/>
  <c r="AJ62" i="1"/>
  <c r="AI62" i="1"/>
  <c r="AH62" i="1"/>
  <c r="AG62" i="1"/>
  <c r="AC62" i="1"/>
  <c r="X62" i="1"/>
  <c r="Y62" i="1" s="1"/>
  <c r="AJ61" i="1"/>
  <c r="AI61" i="1"/>
  <c r="Z61" i="1" s="1"/>
  <c r="AD61" i="1" s="1"/>
  <c r="AG61" i="1"/>
  <c r="AH61" i="1" s="1"/>
  <c r="AC61" i="1"/>
  <c r="X61" i="1"/>
  <c r="Y61" i="1" s="1"/>
  <c r="AJ60" i="1"/>
  <c r="AI60" i="1" s="1"/>
  <c r="Z60" i="1" s="1"/>
  <c r="AD60" i="1" s="1"/>
  <c r="AG60" i="1"/>
  <c r="AC60" i="1"/>
  <c r="X60" i="1"/>
  <c r="Y60" i="1" s="1"/>
  <c r="AJ59" i="1"/>
  <c r="AI59" i="1"/>
  <c r="Z59" i="1" s="1"/>
  <c r="AD59" i="1" s="1"/>
  <c r="AE59" i="1" s="1"/>
  <c r="AF59" i="1" s="1"/>
  <c r="AG59" i="1"/>
  <c r="AH59" i="1" s="1"/>
  <c r="AC59" i="1"/>
  <c r="Y59" i="1"/>
  <c r="X59" i="1"/>
  <c r="AJ58" i="1"/>
  <c r="AI58" i="1"/>
  <c r="AH58" i="1"/>
  <c r="AG58" i="1"/>
  <c r="AC58" i="1"/>
  <c r="X58" i="1"/>
  <c r="Y58" i="1" s="1"/>
  <c r="AJ57" i="1"/>
  <c r="AI57" i="1"/>
  <c r="AG57" i="1"/>
  <c r="AH57" i="1" s="1"/>
  <c r="AC57" i="1"/>
  <c r="X57" i="1"/>
  <c r="Y57" i="1" s="1"/>
  <c r="AJ56" i="1"/>
  <c r="AI56" i="1" s="1"/>
  <c r="AG56" i="1"/>
  <c r="AH56" i="1" s="1"/>
  <c r="AC56" i="1"/>
  <c r="X56" i="1"/>
  <c r="Y56" i="1" s="1"/>
  <c r="AJ55" i="1"/>
  <c r="AI55" i="1"/>
  <c r="Z55" i="1" s="1"/>
  <c r="AD55" i="1" s="1"/>
  <c r="AE55" i="1" s="1"/>
  <c r="AF55" i="1" s="1"/>
  <c r="AG55" i="1"/>
  <c r="AH55" i="1" s="1"/>
  <c r="AC55" i="1"/>
  <c r="Y55" i="1"/>
  <c r="X55" i="1"/>
  <c r="AJ54" i="1"/>
  <c r="AI54" i="1"/>
  <c r="AH54" i="1"/>
  <c r="AG54" i="1"/>
  <c r="AC54" i="1"/>
  <c r="X54" i="1"/>
  <c r="Y54" i="1" s="1"/>
  <c r="AJ53" i="1"/>
  <c r="AI53" i="1"/>
  <c r="Z53" i="1" s="1"/>
  <c r="AD53" i="1" s="1"/>
  <c r="AG53" i="1"/>
  <c r="AH53" i="1" s="1"/>
  <c r="AC53" i="1"/>
  <c r="AE53" i="1" s="1"/>
  <c r="AF53" i="1" s="1"/>
  <c r="X53" i="1"/>
  <c r="Y53" i="1" s="1"/>
  <c r="AJ52" i="1"/>
  <c r="AI52" i="1" s="1"/>
  <c r="Z52" i="1" s="1"/>
  <c r="AD52" i="1" s="1"/>
  <c r="AG52" i="1"/>
  <c r="AC52" i="1"/>
  <c r="AE52" i="1" s="1"/>
  <c r="AF52" i="1" s="1"/>
  <c r="X52" i="1"/>
  <c r="Y52" i="1" s="1"/>
  <c r="AJ51" i="1"/>
  <c r="AI51" i="1"/>
  <c r="Z51" i="1" s="1"/>
  <c r="AD51" i="1" s="1"/>
  <c r="AE51" i="1" s="1"/>
  <c r="AF51" i="1" s="1"/>
  <c r="AG51" i="1"/>
  <c r="AH51" i="1" s="1"/>
  <c r="AC51" i="1"/>
  <c r="Y51" i="1"/>
  <c r="X51" i="1"/>
  <c r="AJ50" i="1"/>
  <c r="AI50" i="1"/>
  <c r="AH50" i="1"/>
  <c r="AG50" i="1"/>
  <c r="AC50" i="1"/>
  <c r="X50" i="1"/>
  <c r="Y50" i="1" s="1"/>
  <c r="AJ49" i="1"/>
  <c r="AI49" i="1"/>
  <c r="AG49" i="1"/>
  <c r="AH49" i="1" s="1"/>
  <c r="AC49" i="1"/>
  <c r="X49" i="1"/>
  <c r="Y49" i="1" s="1"/>
  <c r="AJ48" i="1"/>
  <c r="AI48" i="1" s="1"/>
  <c r="AG48" i="1"/>
  <c r="AH48" i="1" s="1"/>
  <c r="AC48" i="1"/>
  <c r="X48" i="1"/>
  <c r="Y48" i="1" s="1"/>
  <c r="AJ47" i="1"/>
  <c r="AI47" i="1"/>
  <c r="Z47" i="1" s="1"/>
  <c r="AD47" i="1" s="1"/>
  <c r="AE47" i="1" s="1"/>
  <c r="AF47" i="1" s="1"/>
  <c r="AG47" i="1"/>
  <c r="AH47" i="1" s="1"/>
  <c r="AC47" i="1"/>
  <c r="Y47" i="1"/>
  <c r="X47" i="1"/>
  <c r="AJ46" i="1"/>
  <c r="AI46" i="1"/>
  <c r="AH46" i="1"/>
  <c r="AG46" i="1"/>
  <c r="AC46" i="1"/>
  <c r="X46" i="1"/>
  <c r="Y46" i="1" s="1"/>
  <c r="AJ45" i="1"/>
  <c r="AI45" i="1"/>
  <c r="Z45" i="1" s="1"/>
  <c r="AD45" i="1" s="1"/>
  <c r="AG45" i="1"/>
  <c r="AH45" i="1" s="1"/>
  <c r="AC45" i="1"/>
  <c r="X45" i="1"/>
  <c r="Y45" i="1" s="1"/>
  <c r="AJ44" i="1"/>
  <c r="AI44" i="1" s="1"/>
  <c r="Z44" i="1" s="1"/>
  <c r="AD44" i="1" s="1"/>
  <c r="AG44" i="1"/>
  <c r="AC44" i="1"/>
  <c r="X44" i="1"/>
  <c r="Y44" i="1" s="1"/>
  <c r="AJ43" i="1"/>
  <c r="AI43" i="1"/>
  <c r="Z43" i="1" s="1"/>
  <c r="AD43" i="1" s="1"/>
  <c r="AE43" i="1" s="1"/>
  <c r="AF43" i="1" s="1"/>
  <c r="AG43" i="1"/>
  <c r="AH43" i="1" s="1"/>
  <c r="AC43" i="1"/>
  <c r="Y43" i="1"/>
  <c r="X43" i="1"/>
  <c r="AJ42" i="1"/>
  <c r="AI42" i="1"/>
  <c r="AH42" i="1"/>
  <c r="AG42" i="1"/>
  <c r="AC42" i="1"/>
  <c r="X42" i="1"/>
  <c r="Y42" i="1" s="1"/>
  <c r="AJ41" i="1"/>
  <c r="AI41" i="1"/>
  <c r="AG41" i="1"/>
  <c r="AH41" i="1" s="1"/>
  <c r="AC41" i="1"/>
  <c r="X41" i="1"/>
  <c r="Y41" i="1" s="1"/>
  <c r="AJ40" i="1"/>
  <c r="AI40" i="1" s="1"/>
  <c r="AG40" i="1"/>
  <c r="AH40" i="1" s="1"/>
  <c r="AC40" i="1"/>
  <c r="X40" i="1"/>
  <c r="Y40" i="1" s="1"/>
  <c r="AJ39" i="1"/>
  <c r="AI39" i="1"/>
  <c r="Z39" i="1" s="1"/>
  <c r="AD39" i="1" s="1"/>
  <c r="AE39" i="1" s="1"/>
  <c r="AF39" i="1" s="1"/>
  <c r="AG39" i="1"/>
  <c r="AH39" i="1" s="1"/>
  <c r="AC39" i="1"/>
  <c r="Y39" i="1"/>
  <c r="X39" i="1"/>
  <c r="AJ38" i="1"/>
  <c r="AI38" i="1"/>
  <c r="AH38" i="1"/>
  <c r="AG38" i="1"/>
  <c r="AC38" i="1"/>
  <c r="X38" i="1"/>
  <c r="Y38" i="1" s="1"/>
  <c r="AJ37" i="1"/>
  <c r="AI37" i="1"/>
  <c r="Z37" i="1" s="1"/>
  <c r="AD37" i="1" s="1"/>
  <c r="AG37" i="1"/>
  <c r="AH37" i="1" s="1"/>
  <c r="AC37" i="1"/>
  <c r="AE37" i="1" s="1"/>
  <c r="AF37" i="1" s="1"/>
  <c r="X37" i="1"/>
  <c r="Y37" i="1" s="1"/>
  <c r="AJ36" i="1"/>
  <c r="AI36" i="1" s="1"/>
  <c r="Z36" i="1" s="1"/>
  <c r="AD36" i="1" s="1"/>
  <c r="AG36" i="1"/>
  <c r="AC36" i="1"/>
  <c r="AE36" i="1" s="1"/>
  <c r="AF36" i="1" s="1"/>
  <c r="X36" i="1"/>
  <c r="Y36" i="1" s="1"/>
  <c r="AJ35" i="1"/>
  <c r="AI35" i="1"/>
  <c r="Z35" i="1" s="1"/>
  <c r="AD35" i="1" s="1"/>
  <c r="AE35" i="1" s="1"/>
  <c r="AF35" i="1" s="1"/>
  <c r="AG35" i="1"/>
  <c r="AH35" i="1" s="1"/>
  <c r="AC35" i="1"/>
  <c r="Y35" i="1"/>
  <c r="X35" i="1"/>
  <c r="AJ34" i="1"/>
  <c r="AI34" i="1"/>
  <c r="AH34" i="1"/>
  <c r="AG34" i="1"/>
  <c r="AC34" i="1"/>
  <c r="X34" i="1"/>
  <c r="Y34" i="1" s="1"/>
  <c r="AJ33" i="1"/>
  <c r="AI33" i="1"/>
  <c r="AG33" i="1"/>
  <c r="AH33" i="1" s="1"/>
  <c r="AC33" i="1"/>
  <c r="X33" i="1"/>
  <c r="Y33" i="1" s="1"/>
  <c r="AJ32" i="1"/>
  <c r="AI32" i="1" s="1"/>
  <c r="AG32" i="1"/>
  <c r="AH32" i="1" s="1"/>
  <c r="AC32" i="1"/>
  <c r="X32" i="1"/>
  <c r="Y32" i="1" s="1"/>
  <c r="AJ31" i="1"/>
  <c r="AI31" i="1"/>
  <c r="Z31" i="1" s="1"/>
  <c r="AD31" i="1" s="1"/>
  <c r="AE31" i="1" s="1"/>
  <c r="AF31" i="1" s="1"/>
  <c r="AG31" i="1"/>
  <c r="AH31" i="1" s="1"/>
  <c r="AC31" i="1"/>
  <c r="Y31" i="1"/>
  <c r="X31" i="1"/>
  <c r="AJ30" i="1"/>
  <c r="AI30" i="1"/>
  <c r="AH30" i="1"/>
  <c r="AG30" i="1"/>
  <c r="AC30" i="1"/>
  <c r="X30" i="1"/>
  <c r="Y30" i="1" s="1"/>
  <c r="AJ29" i="1"/>
  <c r="AI29" i="1"/>
  <c r="Z29" i="1" s="1"/>
  <c r="AD29" i="1" s="1"/>
  <c r="AG29" i="1"/>
  <c r="AH29" i="1" s="1"/>
  <c r="AC29" i="1"/>
  <c r="X29" i="1"/>
  <c r="Y29" i="1" s="1"/>
  <c r="AJ28" i="1"/>
  <c r="AI28" i="1" s="1"/>
  <c r="Z28" i="1" s="1"/>
  <c r="AD28" i="1" s="1"/>
  <c r="AG28" i="1"/>
  <c r="AC28" i="1"/>
  <c r="X28" i="1"/>
  <c r="Y28" i="1" s="1"/>
  <c r="AJ27" i="1"/>
  <c r="AI27" i="1"/>
  <c r="Z27" i="1" s="1"/>
  <c r="AD27" i="1" s="1"/>
  <c r="AE27" i="1" s="1"/>
  <c r="AF27" i="1" s="1"/>
  <c r="AG27" i="1"/>
  <c r="AH27" i="1" s="1"/>
  <c r="AC27" i="1"/>
  <c r="Y27" i="1"/>
  <c r="X27" i="1"/>
  <c r="AJ26" i="1"/>
  <c r="AI26" i="1"/>
  <c r="AH26" i="1"/>
  <c r="AG26" i="1"/>
  <c r="AC26" i="1"/>
  <c r="X26" i="1"/>
  <c r="Y26" i="1" s="1"/>
  <c r="AJ25" i="1"/>
  <c r="AI25" i="1"/>
  <c r="AG25" i="1"/>
  <c r="AH25" i="1" s="1"/>
  <c r="AC25" i="1"/>
  <c r="X25" i="1"/>
  <c r="Y25" i="1" s="1"/>
  <c r="AJ24" i="1"/>
  <c r="AI24" i="1" s="1"/>
  <c r="AG24" i="1"/>
  <c r="AH24" i="1" s="1"/>
  <c r="AC24" i="1"/>
  <c r="X24" i="1"/>
  <c r="Y24" i="1" s="1"/>
  <c r="AJ23" i="1"/>
  <c r="AI23" i="1"/>
  <c r="Z23" i="1" s="1"/>
  <c r="AD23" i="1" s="1"/>
  <c r="AE23" i="1" s="1"/>
  <c r="AF23" i="1" s="1"/>
  <c r="AG23" i="1"/>
  <c r="AH23" i="1" s="1"/>
  <c r="AC23" i="1"/>
  <c r="Y23" i="1"/>
  <c r="X23" i="1"/>
  <c r="AJ22" i="1"/>
  <c r="AI22" i="1"/>
  <c r="AH22" i="1"/>
  <c r="AG22" i="1"/>
  <c r="AC22" i="1"/>
  <c r="X22" i="1"/>
  <c r="Y22" i="1" s="1"/>
  <c r="AJ21" i="1"/>
  <c r="AI21" i="1"/>
  <c r="Z21" i="1" s="1"/>
  <c r="AD21" i="1" s="1"/>
  <c r="AG21" i="1"/>
  <c r="AH21" i="1" s="1"/>
  <c r="AC21" i="1"/>
  <c r="AE21" i="1" s="1"/>
  <c r="AF21" i="1" s="1"/>
  <c r="X21" i="1"/>
  <c r="Y21" i="1" s="1"/>
  <c r="AJ20" i="1"/>
  <c r="AI20" i="1" s="1"/>
  <c r="Z20" i="1" s="1"/>
  <c r="AD20" i="1" s="1"/>
  <c r="AG20" i="1"/>
  <c r="AC20" i="1"/>
  <c r="AE20" i="1" s="1"/>
  <c r="AF20" i="1" s="1"/>
  <c r="X20" i="1"/>
  <c r="Y20" i="1" s="1"/>
  <c r="AJ19" i="1"/>
  <c r="AI19" i="1"/>
  <c r="Z19" i="1" s="1"/>
  <c r="AD19" i="1" s="1"/>
  <c r="AE19" i="1" s="1"/>
  <c r="AF19" i="1" s="1"/>
  <c r="AG19" i="1"/>
  <c r="AH19" i="1" s="1"/>
  <c r="AC19" i="1"/>
  <c r="Y19" i="1"/>
  <c r="X19" i="1"/>
  <c r="AJ18" i="1"/>
  <c r="AI18" i="1"/>
  <c r="AH18" i="1"/>
  <c r="AG18" i="1"/>
  <c r="AC18" i="1"/>
  <c r="X18" i="1"/>
  <c r="Y18" i="1" s="1"/>
  <c r="AJ17" i="1"/>
  <c r="AI17" i="1"/>
  <c r="AG17" i="1"/>
  <c r="AH17" i="1" s="1"/>
  <c r="AC17" i="1"/>
  <c r="X17" i="1"/>
  <c r="Y17" i="1" s="1"/>
  <c r="AJ16" i="1"/>
  <c r="AI16" i="1" s="1"/>
  <c r="AG16" i="1"/>
  <c r="AH16" i="1" s="1"/>
  <c r="AC16" i="1"/>
  <c r="X16" i="1"/>
  <c r="Y16" i="1" s="1"/>
  <c r="AJ15" i="1"/>
  <c r="AI15" i="1"/>
  <c r="Z15" i="1" s="1"/>
  <c r="AD15" i="1" s="1"/>
  <c r="AE15" i="1" s="1"/>
  <c r="AF15" i="1" s="1"/>
  <c r="AG15" i="1"/>
  <c r="AH15" i="1" s="1"/>
  <c r="AC15" i="1"/>
  <c r="Y15" i="1"/>
  <c r="X15" i="1"/>
  <c r="AJ14" i="1"/>
  <c r="AI14" i="1"/>
  <c r="AH14" i="1"/>
  <c r="AG14" i="1"/>
  <c r="AC14" i="1"/>
  <c r="X14" i="1"/>
  <c r="Y14" i="1" s="1"/>
  <c r="AJ13" i="1"/>
  <c r="AI13" i="1"/>
  <c r="Z13" i="1" s="1"/>
  <c r="AD13" i="1" s="1"/>
  <c r="AG13" i="1"/>
  <c r="AH13" i="1" s="1"/>
  <c r="AC13" i="1"/>
  <c r="X13" i="1"/>
  <c r="Y13" i="1" s="1"/>
  <c r="AJ12" i="1"/>
  <c r="AI12" i="1" s="1"/>
  <c r="Z12" i="1" s="1"/>
  <c r="AD12" i="1" s="1"/>
  <c r="AG12" i="1"/>
  <c r="AC12" i="1"/>
  <c r="X12" i="1"/>
  <c r="Y12" i="1" s="1"/>
  <c r="AJ11" i="1"/>
  <c r="AI11" i="1"/>
  <c r="Z11" i="1" s="1"/>
  <c r="AD11" i="1" s="1"/>
  <c r="AE11" i="1" s="1"/>
  <c r="AF11" i="1" s="1"/>
  <c r="AG11" i="1"/>
  <c r="AH11" i="1" s="1"/>
  <c r="AC11" i="1"/>
  <c r="Y11" i="1"/>
  <c r="X11" i="1"/>
  <c r="AJ10" i="1"/>
  <c r="AI10" i="1"/>
  <c r="AH10" i="1"/>
  <c r="AG10" i="1"/>
  <c r="AC10" i="1"/>
  <c r="X10" i="1"/>
  <c r="Y10" i="1" s="1"/>
  <c r="AJ9" i="1"/>
  <c r="AI9" i="1"/>
  <c r="AG9" i="1"/>
  <c r="AH9" i="1" s="1"/>
  <c r="AC9" i="1"/>
  <c r="X9" i="1"/>
  <c r="Y9" i="1" s="1"/>
  <c r="AJ8" i="1"/>
  <c r="AI8" i="1" s="1"/>
  <c r="AG8" i="1"/>
  <c r="AH8" i="1" s="1"/>
  <c r="AC8" i="1"/>
  <c r="X8" i="1"/>
  <c r="Y8" i="1" s="1"/>
  <c r="AJ7" i="1"/>
  <c r="AI7" i="1"/>
  <c r="Z7" i="1" s="1"/>
  <c r="AG7" i="1"/>
  <c r="AH7" i="1" s="1"/>
  <c r="AC7" i="1"/>
  <c r="Y7" i="1"/>
  <c r="X7" i="1"/>
  <c r="H4384" i="1" l="1"/>
  <c r="AE28" i="1"/>
  <c r="AF28" i="1" s="1"/>
  <c r="Z30" i="1"/>
  <c r="AD30" i="1" s="1"/>
  <c r="AE30" i="1" s="1"/>
  <c r="AF30" i="1" s="1"/>
  <c r="AE45" i="1"/>
  <c r="AF45" i="1" s="1"/>
  <c r="Z46" i="1"/>
  <c r="AD46" i="1" s="1"/>
  <c r="AE46" i="1" s="1"/>
  <c r="AF46" i="1" s="1"/>
  <c r="AE61" i="1"/>
  <c r="AF61" i="1" s="1"/>
  <c r="Z62" i="1"/>
  <c r="AD62" i="1" s="1"/>
  <c r="AE62" i="1" s="1"/>
  <c r="AF62" i="1" s="1"/>
  <c r="AE76" i="1"/>
  <c r="AF76" i="1" s="1"/>
  <c r="AE77" i="1"/>
  <c r="AF77" i="1" s="1"/>
  <c r="Z78" i="1"/>
  <c r="AD78" i="1" s="1"/>
  <c r="AE78" i="1" s="1"/>
  <c r="AF78" i="1" s="1"/>
  <c r="AE93" i="1"/>
  <c r="AF93" i="1" s="1"/>
  <c r="Z94" i="1"/>
  <c r="AD94" i="1" s="1"/>
  <c r="AE94" i="1" s="1"/>
  <c r="AF94" i="1" s="1"/>
  <c r="AE108" i="1"/>
  <c r="AF108" i="1" s="1"/>
  <c r="AE125" i="1"/>
  <c r="AF125" i="1" s="1"/>
  <c r="AE172" i="1"/>
  <c r="AF172" i="1" s="1"/>
  <c r="AE189" i="1"/>
  <c r="AF189" i="1" s="1"/>
  <c r="Z190" i="1"/>
  <c r="AD190" i="1" s="1"/>
  <c r="AE190" i="1" s="1"/>
  <c r="AF190" i="1" s="1"/>
  <c r="AE204" i="1"/>
  <c r="AF204" i="1" s="1"/>
  <c r="Z206" i="1"/>
  <c r="AD206" i="1" s="1"/>
  <c r="AE206" i="1" s="1"/>
  <c r="AF206" i="1" s="1"/>
  <c r="AE220" i="1"/>
  <c r="AF220" i="1" s="1"/>
  <c r="AE221" i="1"/>
  <c r="AF221" i="1" s="1"/>
  <c r="AE237" i="1"/>
  <c r="AF237" i="1" s="1"/>
  <c r="AE253" i="1"/>
  <c r="AF253" i="1" s="1"/>
  <c r="AE363" i="1"/>
  <c r="AF363" i="1" s="1"/>
  <c r="AE410" i="1"/>
  <c r="AF410" i="1" s="1"/>
  <c r="AE427" i="1"/>
  <c r="AF427" i="1" s="1"/>
  <c r="Z428" i="1"/>
  <c r="AD428" i="1" s="1"/>
  <c r="AE428" i="1" s="1"/>
  <c r="AF428" i="1" s="1"/>
  <c r="AE442" i="1"/>
  <c r="AF442" i="1" s="1"/>
  <c r="AE443" i="1"/>
  <c r="AF443" i="1" s="1"/>
  <c r="Z444" i="1"/>
  <c r="AD444" i="1" s="1"/>
  <c r="AE444" i="1" s="1"/>
  <c r="AF444" i="1" s="1"/>
  <c r="AE458" i="1"/>
  <c r="AF458" i="1" s="1"/>
  <c r="AE459" i="1"/>
  <c r="AF459" i="1" s="1"/>
  <c r="Z460" i="1"/>
  <c r="AD460" i="1" s="1"/>
  <c r="AE460" i="1" s="1"/>
  <c r="AF460" i="1" s="1"/>
  <c r="AE476" i="1"/>
  <c r="AF476" i="1" s="1"/>
  <c r="AE477" i="1"/>
  <c r="AF477" i="1" s="1"/>
  <c r="AE481" i="1"/>
  <c r="AF481" i="1" s="1"/>
  <c r="AE485" i="1"/>
  <c r="AF485" i="1" s="1"/>
  <c r="AE489" i="1"/>
  <c r="AF489" i="1" s="1"/>
  <c r="AE526" i="1"/>
  <c r="AF526" i="1" s="1"/>
  <c r="AE527" i="1"/>
  <c r="AF527" i="1" s="1"/>
  <c r="Z528" i="1"/>
  <c r="AD528" i="1" s="1"/>
  <c r="AE528" i="1" s="1"/>
  <c r="AF528" i="1" s="1"/>
  <c r="AE542" i="1"/>
  <c r="AF542" i="1" s="1"/>
  <c r="AE543" i="1"/>
  <c r="AF543" i="1" s="1"/>
  <c r="Z544" i="1"/>
  <c r="AD544" i="1" s="1"/>
  <c r="AE544" i="1" s="1"/>
  <c r="AF544" i="1" s="1"/>
  <c r="AE558" i="1"/>
  <c r="AF558" i="1" s="1"/>
  <c r="AE559" i="1"/>
  <c r="AF559" i="1" s="1"/>
  <c r="Z560" i="1"/>
  <c r="AD560" i="1" s="1"/>
  <c r="AE560" i="1" s="1"/>
  <c r="AF560" i="1" s="1"/>
  <c r="AE574" i="1"/>
  <c r="AF574" i="1" s="1"/>
  <c r="AE575" i="1"/>
  <c r="AF575" i="1" s="1"/>
  <c r="Z576" i="1"/>
  <c r="AD576" i="1" s="1"/>
  <c r="AE576" i="1" s="1"/>
  <c r="AF576" i="1" s="1"/>
  <c r="AE590" i="1"/>
  <c r="AF590" i="1" s="1"/>
  <c r="AE591" i="1"/>
  <c r="AF591" i="1" s="1"/>
  <c r="Z592" i="1"/>
  <c r="AD592" i="1" s="1"/>
  <c r="AE592" i="1" s="1"/>
  <c r="AF592" i="1" s="1"/>
  <c r="AE606" i="1"/>
  <c r="AF606" i="1" s="1"/>
  <c r="AE607" i="1"/>
  <c r="AF607" i="1" s="1"/>
  <c r="Z608" i="1"/>
  <c r="AD608" i="1" s="1"/>
  <c r="AE608" i="1" s="1"/>
  <c r="AF608" i="1" s="1"/>
  <c r="AE622" i="1"/>
  <c r="AF622" i="1" s="1"/>
  <c r="AE623" i="1"/>
  <c r="AF623" i="1" s="1"/>
  <c r="Z624" i="1"/>
  <c r="AD624" i="1" s="1"/>
  <c r="AE624" i="1" s="1"/>
  <c r="AF624" i="1" s="1"/>
  <c r="AE638" i="1"/>
  <c r="AF638" i="1" s="1"/>
  <c r="AE639" i="1"/>
  <c r="AF639" i="1" s="1"/>
  <c r="Z640" i="1"/>
  <c r="AD640" i="1" s="1"/>
  <c r="AE640" i="1" s="1"/>
  <c r="AF640" i="1" s="1"/>
  <c r="AE654" i="1"/>
  <c r="AF654" i="1" s="1"/>
  <c r="AE655" i="1"/>
  <c r="AF655" i="1" s="1"/>
  <c r="Z656" i="1"/>
  <c r="AD656" i="1" s="1"/>
  <c r="AE656" i="1" s="1"/>
  <c r="AF656" i="1" s="1"/>
  <c r="AE670" i="1"/>
  <c r="AF670" i="1" s="1"/>
  <c r="AE671" i="1"/>
  <c r="AF671" i="1" s="1"/>
  <c r="Z672" i="1"/>
  <c r="AD672" i="1" s="1"/>
  <c r="AE672" i="1" s="1"/>
  <c r="AF672" i="1" s="1"/>
  <c r="AE686" i="1"/>
  <c r="AF686" i="1" s="1"/>
  <c r="AE687" i="1"/>
  <c r="AF687" i="1" s="1"/>
  <c r="Z688" i="1"/>
  <c r="AD688" i="1" s="1"/>
  <c r="AE688" i="1" s="1"/>
  <c r="AF688" i="1" s="1"/>
  <c r="AE702" i="1"/>
  <c r="AF702" i="1" s="1"/>
  <c r="AE703" i="1"/>
  <c r="AF703" i="1" s="1"/>
  <c r="Z704" i="1"/>
  <c r="AD704" i="1" s="1"/>
  <c r="AE704" i="1" s="1"/>
  <c r="AF704" i="1" s="1"/>
  <c r="AE727" i="1"/>
  <c r="AF727" i="1" s="1"/>
  <c r="Z738" i="1"/>
  <c r="AD738" i="1" s="1"/>
  <c r="AE738" i="1" s="1"/>
  <c r="AF738" i="1" s="1"/>
  <c r="AE759" i="1"/>
  <c r="AF759" i="1" s="1"/>
  <c r="Z770" i="1"/>
  <c r="AD770" i="1" s="1"/>
  <c r="AE770" i="1" s="1"/>
  <c r="AF770" i="1" s="1"/>
  <c r="AE777" i="1"/>
  <c r="AF777" i="1" s="1"/>
  <c r="AE791" i="1"/>
  <c r="AF791" i="1" s="1"/>
  <c r="Z806" i="1"/>
  <c r="AD806" i="1" s="1"/>
  <c r="AE806" i="1" s="1"/>
  <c r="AF806" i="1" s="1"/>
  <c r="Z38" i="1"/>
  <c r="AD38" i="1" s="1"/>
  <c r="AE38" i="1" s="1"/>
  <c r="AF38" i="1" s="1"/>
  <c r="Z54" i="1"/>
  <c r="AD54" i="1" s="1"/>
  <c r="AE54" i="1" s="1"/>
  <c r="AF54" i="1" s="1"/>
  <c r="Z86" i="1"/>
  <c r="AD86" i="1" s="1"/>
  <c r="AE86" i="1" s="1"/>
  <c r="AF86" i="1" s="1"/>
  <c r="Z102" i="1"/>
  <c r="AD102" i="1" s="1"/>
  <c r="AE102" i="1" s="1"/>
  <c r="AF102" i="1" s="1"/>
  <c r="Z118" i="1"/>
  <c r="AD118" i="1" s="1"/>
  <c r="AE118" i="1" s="1"/>
  <c r="AF118" i="1" s="1"/>
  <c r="Z150" i="1"/>
  <c r="AD150" i="1" s="1"/>
  <c r="AE150" i="1" s="1"/>
  <c r="AF150" i="1" s="1"/>
  <c r="Z198" i="1"/>
  <c r="AD198" i="1" s="1"/>
  <c r="AE198" i="1" s="1"/>
  <c r="AF198" i="1" s="1"/>
  <c r="Z263" i="1"/>
  <c r="AD263" i="1" s="1"/>
  <c r="AE263" i="1" s="1"/>
  <c r="AF263" i="1" s="1"/>
  <c r="Z340" i="1"/>
  <c r="AD340" i="1" s="1"/>
  <c r="AE340" i="1" s="1"/>
  <c r="AF340" i="1" s="1"/>
  <c r="Z372" i="1"/>
  <c r="AD372" i="1" s="1"/>
  <c r="AE372" i="1" s="1"/>
  <c r="AF372" i="1" s="1"/>
  <c r="Z404" i="1"/>
  <c r="AD404" i="1" s="1"/>
  <c r="AE404" i="1" s="1"/>
  <c r="AF404" i="1" s="1"/>
  <c r="AD7" i="1"/>
  <c r="AE12" i="1"/>
  <c r="AF12" i="1" s="1"/>
  <c r="AE13" i="1"/>
  <c r="AF13" i="1" s="1"/>
  <c r="Z14" i="1"/>
  <c r="AD14" i="1" s="1"/>
  <c r="AE14" i="1" s="1"/>
  <c r="AF14" i="1" s="1"/>
  <c r="AE29" i="1"/>
  <c r="AF29" i="1" s="1"/>
  <c r="AE44" i="1"/>
  <c r="AF44" i="1" s="1"/>
  <c r="AE60" i="1"/>
  <c r="AF60" i="1" s="1"/>
  <c r="AE92" i="1"/>
  <c r="AF92" i="1" s="1"/>
  <c r="AE109" i="1"/>
  <c r="AF109" i="1" s="1"/>
  <c r="Z110" i="1"/>
  <c r="AD110" i="1" s="1"/>
  <c r="AE110" i="1" s="1"/>
  <c r="AF110" i="1" s="1"/>
  <c r="AE124" i="1"/>
  <c r="AF124" i="1" s="1"/>
  <c r="Z126" i="1"/>
  <c r="AD126" i="1" s="1"/>
  <c r="AE126" i="1" s="1"/>
  <c r="AF126" i="1" s="1"/>
  <c r="AE140" i="1"/>
  <c r="AF140" i="1" s="1"/>
  <c r="AE141" i="1"/>
  <c r="AF141" i="1" s="1"/>
  <c r="Z142" i="1"/>
  <c r="AD142" i="1" s="1"/>
  <c r="AE142" i="1" s="1"/>
  <c r="AF142" i="1" s="1"/>
  <c r="AE156" i="1"/>
  <c r="AF156" i="1" s="1"/>
  <c r="AE157" i="1"/>
  <c r="AF157" i="1" s="1"/>
  <c r="AE173" i="1"/>
  <c r="AF173" i="1" s="1"/>
  <c r="Z174" i="1"/>
  <c r="AD174" i="1" s="1"/>
  <c r="AE174" i="1" s="1"/>
  <c r="AF174" i="1" s="1"/>
  <c r="AE188" i="1"/>
  <c r="AF188" i="1" s="1"/>
  <c r="AE205" i="1"/>
  <c r="AF205" i="1" s="1"/>
  <c r="AE236" i="1"/>
  <c r="AF236" i="1" s="1"/>
  <c r="Z238" i="1"/>
  <c r="AD238" i="1" s="1"/>
  <c r="AE238" i="1" s="1"/>
  <c r="AF238" i="1" s="1"/>
  <c r="Z240" i="1"/>
  <c r="AD240" i="1" s="1"/>
  <c r="AE240" i="1" s="1"/>
  <c r="AF240" i="1" s="1"/>
  <c r="Z244" i="1"/>
  <c r="AD244" i="1" s="1"/>
  <c r="AE244" i="1" s="1"/>
  <c r="AF244" i="1" s="1"/>
  <c r="AE254" i="1"/>
  <c r="AF254" i="1" s="1"/>
  <c r="Z255" i="1"/>
  <c r="AD255" i="1" s="1"/>
  <c r="AE255" i="1" s="1"/>
  <c r="AF255" i="1" s="1"/>
  <c r="AE269" i="1"/>
  <c r="AF269" i="1" s="1"/>
  <c r="AE270" i="1"/>
  <c r="AF270" i="1" s="1"/>
  <c r="AE285" i="1"/>
  <c r="AF285" i="1" s="1"/>
  <c r="AE286" i="1"/>
  <c r="AF286" i="1" s="1"/>
  <c r="AE294" i="1"/>
  <c r="AF294" i="1" s="1"/>
  <c r="AE295" i="1"/>
  <c r="AF295" i="1" s="1"/>
  <c r="Z296" i="1"/>
  <c r="AD296" i="1" s="1"/>
  <c r="AE296" i="1" s="1"/>
  <c r="AF296" i="1" s="1"/>
  <c r="AE310" i="1"/>
  <c r="AF310" i="1" s="1"/>
  <c r="AE311" i="1"/>
  <c r="AF311" i="1" s="1"/>
  <c r="Z312" i="1"/>
  <c r="AD312" i="1" s="1"/>
  <c r="AE312" i="1" s="1"/>
  <c r="AF312" i="1" s="1"/>
  <c r="AE330" i="1"/>
  <c r="AF330" i="1" s="1"/>
  <c r="AE331" i="1"/>
  <c r="AF331" i="1" s="1"/>
  <c r="Z332" i="1"/>
  <c r="AD332" i="1" s="1"/>
  <c r="AE332" i="1" s="1"/>
  <c r="AF332" i="1" s="1"/>
  <c r="AE346" i="1"/>
  <c r="AF346" i="1" s="1"/>
  <c r="AE347" i="1"/>
  <c r="AF347" i="1" s="1"/>
  <c r="AE362" i="1"/>
  <c r="AF362" i="1" s="1"/>
  <c r="Z364" i="1"/>
  <c r="AD364" i="1" s="1"/>
  <c r="AE364" i="1" s="1"/>
  <c r="AF364" i="1" s="1"/>
  <c r="AE378" i="1"/>
  <c r="AF378" i="1" s="1"/>
  <c r="AE379" i="1"/>
  <c r="AF379" i="1" s="1"/>
  <c r="Z380" i="1"/>
  <c r="AD380" i="1" s="1"/>
  <c r="AE380" i="1" s="1"/>
  <c r="AF380" i="1" s="1"/>
  <c r="AE394" i="1"/>
  <c r="AF394" i="1" s="1"/>
  <c r="AE395" i="1"/>
  <c r="AF395" i="1" s="1"/>
  <c r="Z396" i="1"/>
  <c r="AD396" i="1" s="1"/>
  <c r="AE396" i="1" s="1"/>
  <c r="AF396" i="1" s="1"/>
  <c r="AE411" i="1"/>
  <c r="AF411" i="1" s="1"/>
  <c r="Z412" i="1"/>
  <c r="AD412" i="1" s="1"/>
  <c r="AE412" i="1" s="1"/>
  <c r="AF412" i="1" s="1"/>
  <c r="AE426" i="1"/>
  <c r="AF426" i="1" s="1"/>
  <c r="Z8" i="1"/>
  <c r="AD8" i="1" s="1"/>
  <c r="Z9" i="1"/>
  <c r="AD9" i="1" s="1"/>
  <c r="AE9" i="1" s="1"/>
  <c r="AF9" i="1" s="1"/>
  <c r="AH12" i="1"/>
  <c r="Z18" i="1"/>
  <c r="AD18" i="1" s="1"/>
  <c r="AE18" i="1" s="1"/>
  <c r="AF18" i="1" s="1"/>
  <c r="Z24" i="1"/>
  <c r="AD24" i="1" s="1"/>
  <c r="Z25" i="1"/>
  <c r="AD25" i="1" s="1"/>
  <c r="AH28" i="1"/>
  <c r="AE32" i="1"/>
  <c r="AF32" i="1" s="1"/>
  <c r="Z34" i="1"/>
  <c r="AD34" i="1" s="1"/>
  <c r="AE34" i="1" s="1"/>
  <c r="AF34" i="1" s="1"/>
  <c r="Z40" i="1"/>
  <c r="AD40" i="1" s="1"/>
  <c r="Z41" i="1"/>
  <c r="AD41" i="1" s="1"/>
  <c r="AE41" i="1" s="1"/>
  <c r="AF41" i="1" s="1"/>
  <c r="AH44" i="1"/>
  <c r="Z50" i="1"/>
  <c r="AD50" i="1" s="1"/>
  <c r="AE50" i="1" s="1"/>
  <c r="AF50" i="1" s="1"/>
  <c r="Z56" i="1"/>
  <c r="AD56" i="1" s="1"/>
  <c r="Z57" i="1"/>
  <c r="AD57" i="1" s="1"/>
  <c r="AH60" i="1"/>
  <c r="AE64" i="1"/>
  <c r="AF64" i="1" s="1"/>
  <c r="Z66" i="1"/>
  <c r="AD66" i="1" s="1"/>
  <c r="AE66" i="1" s="1"/>
  <c r="AF66" i="1" s="1"/>
  <c r="Z72" i="1"/>
  <c r="AD72" i="1" s="1"/>
  <c r="Z73" i="1"/>
  <c r="AD73" i="1" s="1"/>
  <c r="AE73" i="1" s="1"/>
  <c r="AF73" i="1" s="1"/>
  <c r="AH76" i="1"/>
  <c r="Z82" i="1"/>
  <c r="AD82" i="1" s="1"/>
  <c r="AE82" i="1" s="1"/>
  <c r="AF82" i="1" s="1"/>
  <c r="Z88" i="1"/>
  <c r="AD88" i="1" s="1"/>
  <c r="Z89" i="1"/>
  <c r="AD89" i="1" s="1"/>
  <c r="AH92" i="1"/>
  <c r="AE96" i="1"/>
  <c r="AF96" i="1" s="1"/>
  <c r="Z98" i="1"/>
  <c r="AD98" i="1" s="1"/>
  <c r="AE98" i="1" s="1"/>
  <c r="AF98" i="1" s="1"/>
  <c r="Z104" i="1"/>
  <c r="AD104" i="1" s="1"/>
  <c r="Z105" i="1"/>
  <c r="AD105" i="1" s="1"/>
  <c r="AE105" i="1" s="1"/>
  <c r="AF105" i="1" s="1"/>
  <c r="AH108" i="1"/>
  <c r="Z114" i="1"/>
  <c r="AD114" i="1" s="1"/>
  <c r="AE114" i="1" s="1"/>
  <c r="AF114" i="1" s="1"/>
  <c r="Z120" i="1"/>
  <c r="AD120" i="1" s="1"/>
  <c r="Z121" i="1"/>
  <c r="AD121" i="1" s="1"/>
  <c r="AH124" i="1"/>
  <c r="AE128" i="1"/>
  <c r="AF128" i="1" s="1"/>
  <c r="Z130" i="1"/>
  <c r="AD130" i="1" s="1"/>
  <c r="AE130" i="1" s="1"/>
  <c r="AF130" i="1" s="1"/>
  <c r="Z136" i="1"/>
  <c r="AD136" i="1" s="1"/>
  <c r="Z137" i="1"/>
  <c r="AD137" i="1" s="1"/>
  <c r="AE137" i="1" s="1"/>
  <c r="AF137" i="1" s="1"/>
  <c r="AH140" i="1"/>
  <c r="Z146" i="1"/>
  <c r="AD146" i="1" s="1"/>
  <c r="AE146" i="1" s="1"/>
  <c r="AF146" i="1" s="1"/>
  <c r="Z152" i="1"/>
  <c r="AD152" i="1" s="1"/>
  <c r="Z153" i="1"/>
  <c r="AD153" i="1" s="1"/>
  <c r="AH156" i="1"/>
  <c r="AE160" i="1"/>
  <c r="AF160" i="1" s="1"/>
  <c r="Z162" i="1"/>
  <c r="AD162" i="1" s="1"/>
  <c r="AE162" i="1" s="1"/>
  <c r="AF162" i="1" s="1"/>
  <c r="Z168" i="1"/>
  <c r="AD168" i="1" s="1"/>
  <c r="Z169" i="1"/>
  <c r="AD169" i="1" s="1"/>
  <c r="AE169" i="1" s="1"/>
  <c r="AF169" i="1" s="1"/>
  <c r="AH172" i="1"/>
  <c r="Z178" i="1"/>
  <c r="AD178" i="1" s="1"/>
  <c r="AE178" i="1" s="1"/>
  <c r="AF178" i="1" s="1"/>
  <c r="Z184" i="1"/>
  <c r="AD184" i="1" s="1"/>
  <c r="Z185" i="1"/>
  <c r="AD185" i="1" s="1"/>
  <c r="AH188" i="1"/>
  <c r="AE192" i="1"/>
  <c r="AF192" i="1" s="1"/>
  <c r="Z194" i="1"/>
  <c r="AD194" i="1" s="1"/>
  <c r="AE194" i="1" s="1"/>
  <c r="AF194" i="1" s="1"/>
  <c r="Z200" i="1"/>
  <c r="AD200" i="1" s="1"/>
  <c r="Z201" i="1"/>
  <c r="AD201" i="1" s="1"/>
  <c r="AE201" i="1" s="1"/>
  <c r="AF201" i="1" s="1"/>
  <c r="AH204" i="1"/>
  <c r="Z210" i="1"/>
  <c r="AD210" i="1" s="1"/>
  <c r="AE210" i="1" s="1"/>
  <c r="AF210" i="1" s="1"/>
  <c r="Z216" i="1"/>
  <c r="AD216" i="1" s="1"/>
  <c r="Z217" i="1"/>
  <c r="AD217" i="1" s="1"/>
  <c r="AH220" i="1"/>
  <c r="AE224" i="1"/>
  <c r="AF224" i="1" s="1"/>
  <c r="Z226" i="1"/>
  <c r="AD226" i="1" s="1"/>
  <c r="AE226" i="1" s="1"/>
  <c r="AF226" i="1" s="1"/>
  <c r="Z232" i="1"/>
  <c r="AD232" i="1" s="1"/>
  <c r="Z233" i="1"/>
  <c r="AD233" i="1" s="1"/>
  <c r="AE233" i="1" s="1"/>
  <c r="AF233" i="1" s="1"/>
  <c r="AH236" i="1"/>
  <c r="Z249" i="1"/>
  <c r="AD249" i="1" s="1"/>
  <c r="Z250" i="1"/>
  <c r="AD250" i="1" s="1"/>
  <c r="AH253" i="1"/>
  <c r="Z259" i="1"/>
  <c r="AD259" i="1" s="1"/>
  <c r="AE259" i="1" s="1"/>
  <c r="AF259" i="1" s="1"/>
  <c r="Z265" i="1"/>
  <c r="AD265" i="1" s="1"/>
  <c r="AE265" i="1" s="1"/>
  <c r="AF265" i="1" s="1"/>
  <c r="Z266" i="1"/>
  <c r="AD266" i="1" s="1"/>
  <c r="AH269" i="1"/>
  <c r="AE274" i="1"/>
  <c r="AF274" i="1" s="1"/>
  <c r="Z275" i="1"/>
  <c r="AD275" i="1" s="1"/>
  <c r="AE275" i="1" s="1"/>
  <c r="AF275" i="1" s="1"/>
  <c r="Z281" i="1"/>
  <c r="AD281" i="1" s="1"/>
  <c r="Z282" i="1"/>
  <c r="AD282" i="1" s="1"/>
  <c r="AH285" i="1"/>
  <c r="Z290" i="1"/>
  <c r="AD290" i="1" s="1"/>
  <c r="Z291" i="1"/>
  <c r="AD291" i="1" s="1"/>
  <c r="AH294" i="1"/>
  <c r="AE298" i="1"/>
  <c r="AF298" i="1" s="1"/>
  <c r="Z300" i="1"/>
  <c r="AD300" i="1" s="1"/>
  <c r="AE300" i="1" s="1"/>
  <c r="AF300" i="1" s="1"/>
  <c r="Z306" i="1"/>
  <c r="AD306" i="1" s="1"/>
  <c r="Z307" i="1"/>
  <c r="AD307" i="1" s="1"/>
  <c r="AE307" i="1" s="1"/>
  <c r="AF307" i="1" s="1"/>
  <c r="AH310" i="1"/>
  <c r="Z316" i="1"/>
  <c r="AD316" i="1" s="1"/>
  <c r="AE316" i="1" s="1"/>
  <c r="AF316" i="1" s="1"/>
  <c r="Z322" i="1"/>
  <c r="AD322" i="1" s="1"/>
  <c r="Z326" i="1"/>
  <c r="AD326" i="1" s="1"/>
  <c r="Z327" i="1"/>
  <c r="AD327" i="1" s="1"/>
  <c r="AH330" i="1"/>
  <c r="Z336" i="1"/>
  <c r="AD336" i="1" s="1"/>
  <c r="AE336" i="1" s="1"/>
  <c r="AF336" i="1" s="1"/>
  <c r="Z342" i="1"/>
  <c r="AD342" i="1" s="1"/>
  <c r="AE342" i="1" s="1"/>
  <c r="AF342" i="1" s="1"/>
  <c r="Z343" i="1"/>
  <c r="AD343" i="1" s="1"/>
  <c r="AH346" i="1"/>
  <c r="AE351" i="1"/>
  <c r="AF351" i="1" s="1"/>
  <c r="Z352" i="1"/>
  <c r="AD352" i="1" s="1"/>
  <c r="AE352" i="1" s="1"/>
  <c r="AF352" i="1" s="1"/>
  <c r="Z358" i="1"/>
  <c r="AD358" i="1" s="1"/>
  <c r="Z359" i="1"/>
  <c r="AD359" i="1" s="1"/>
  <c r="AH362" i="1"/>
  <c r="Z368" i="1"/>
  <c r="AD368" i="1" s="1"/>
  <c r="AE368" i="1" s="1"/>
  <c r="AF368" i="1" s="1"/>
  <c r="Z374" i="1"/>
  <c r="AD374" i="1" s="1"/>
  <c r="AE374" i="1" s="1"/>
  <c r="AF374" i="1" s="1"/>
  <c r="Z375" i="1"/>
  <c r="AD375" i="1" s="1"/>
  <c r="AH378" i="1"/>
  <c r="AE383" i="1"/>
  <c r="AF383" i="1" s="1"/>
  <c r="Z384" i="1"/>
  <c r="AD384" i="1" s="1"/>
  <c r="AE384" i="1" s="1"/>
  <c r="AF384" i="1" s="1"/>
  <c r="Z390" i="1"/>
  <c r="AD390" i="1" s="1"/>
  <c r="Z391" i="1"/>
  <c r="AD391" i="1" s="1"/>
  <c r="AH394" i="1"/>
  <c r="Z400" i="1"/>
  <c r="AD400" i="1" s="1"/>
  <c r="AE400" i="1" s="1"/>
  <c r="AF400" i="1" s="1"/>
  <c r="Z406" i="1"/>
  <c r="AD406" i="1" s="1"/>
  <c r="AE406" i="1" s="1"/>
  <c r="AF406" i="1" s="1"/>
  <c r="Z407" i="1"/>
  <c r="AD407" i="1" s="1"/>
  <c r="AH410" i="1"/>
  <c r="AE415" i="1"/>
  <c r="AF415" i="1" s="1"/>
  <c r="Z416" i="1"/>
  <c r="AD416" i="1" s="1"/>
  <c r="AE416" i="1" s="1"/>
  <c r="AF416" i="1" s="1"/>
  <c r="Z422" i="1"/>
  <c r="AD422" i="1" s="1"/>
  <c r="Z423" i="1"/>
  <c r="AD423" i="1" s="1"/>
  <c r="AH426" i="1"/>
  <c r="Z432" i="1"/>
  <c r="AD432" i="1" s="1"/>
  <c r="AE432" i="1" s="1"/>
  <c r="AF432" i="1" s="1"/>
  <c r="Z438" i="1"/>
  <c r="AD438" i="1" s="1"/>
  <c r="AE438" i="1" s="1"/>
  <c r="AF438" i="1" s="1"/>
  <c r="Z439" i="1"/>
  <c r="AD439" i="1" s="1"/>
  <c r="AH442" i="1"/>
  <c r="AE447" i="1"/>
  <c r="AF447" i="1" s="1"/>
  <c r="Z448" i="1"/>
  <c r="AD448" i="1" s="1"/>
  <c r="AE448" i="1" s="1"/>
  <c r="AF448" i="1" s="1"/>
  <c r="Z454" i="1"/>
  <c r="AD454" i="1" s="1"/>
  <c r="Z455" i="1"/>
  <c r="AD455" i="1" s="1"/>
  <c r="AH458" i="1"/>
  <c r="Z464" i="1"/>
  <c r="AD464" i="1" s="1"/>
  <c r="AE464" i="1" s="1"/>
  <c r="AF464" i="1" s="1"/>
  <c r="Z465" i="1"/>
  <c r="AD465" i="1" s="1"/>
  <c r="Z466" i="1"/>
  <c r="AD466" i="1" s="1"/>
  <c r="AE466" i="1" s="1"/>
  <c r="AF466" i="1" s="1"/>
  <c r="Z472" i="1"/>
  <c r="AD472" i="1" s="1"/>
  <c r="Z473" i="1"/>
  <c r="AD473" i="1" s="1"/>
  <c r="AH476" i="1"/>
  <c r="AH480" i="1"/>
  <c r="Z480" i="1"/>
  <c r="AD480" i="1" s="1"/>
  <c r="AH484" i="1"/>
  <c r="Z484" i="1"/>
  <c r="AD484" i="1" s="1"/>
  <c r="AE484" i="1" s="1"/>
  <c r="AF484" i="1" s="1"/>
  <c r="AH488" i="1"/>
  <c r="Z488" i="1"/>
  <c r="AD488" i="1" s="1"/>
  <c r="AE493" i="1"/>
  <c r="AF493" i="1" s="1"/>
  <c r="Z494" i="1"/>
  <c r="AD494" i="1" s="1"/>
  <c r="AE494" i="1" s="1"/>
  <c r="AF494" i="1" s="1"/>
  <c r="Z500" i="1"/>
  <c r="AD500" i="1" s="1"/>
  <c r="Z501" i="1"/>
  <c r="AD501" i="1" s="1"/>
  <c r="Z507" i="1"/>
  <c r="AD507" i="1" s="1"/>
  <c r="AE507" i="1" s="1"/>
  <c r="AF507" i="1" s="1"/>
  <c r="AE515" i="1"/>
  <c r="AF515" i="1" s="1"/>
  <c r="Z516" i="1"/>
  <c r="AD516" i="1" s="1"/>
  <c r="AE516" i="1" s="1"/>
  <c r="AF516" i="1" s="1"/>
  <c r="Z522" i="1"/>
  <c r="AD522" i="1" s="1"/>
  <c r="Z523" i="1"/>
  <c r="AD523" i="1" s="1"/>
  <c r="AH526" i="1"/>
  <c r="Z532" i="1"/>
  <c r="AD532" i="1" s="1"/>
  <c r="AE532" i="1" s="1"/>
  <c r="AF532" i="1" s="1"/>
  <c r="Z538" i="1"/>
  <c r="AD538" i="1" s="1"/>
  <c r="AE538" i="1" s="1"/>
  <c r="AF538" i="1" s="1"/>
  <c r="Z539" i="1"/>
  <c r="AD539" i="1" s="1"/>
  <c r="AH542" i="1"/>
  <c r="AE547" i="1"/>
  <c r="AF547" i="1" s="1"/>
  <c r="Z548" i="1"/>
  <c r="AD548" i="1" s="1"/>
  <c r="AE548" i="1" s="1"/>
  <c r="AF548" i="1" s="1"/>
  <c r="Z554" i="1"/>
  <c r="AD554" i="1" s="1"/>
  <c r="Z555" i="1"/>
  <c r="AD555" i="1" s="1"/>
  <c r="AH558" i="1"/>
  <c r="Z564" i="1"/>
  <c r="AD564" i="1" s="1"/>
  <c r="AE564" i="1" s="1"/>
  <c r="AF564" i="1" s="1"/>
  <c r="Z570" i="1"/>
  <c r="AD570" i="1" s="1"/>
  <c r="AE570" i="1" s="1"/>
  <c r="AF570" i="1" s="1"/>
  <c r="Z571" i="1"/>
  <c r="AD571" i="1" s="1"/>
  <c r="AH574" i="1"/>
  <c r="AE579" i="1"/>
  <c r="AF579" i="1" s="1"/>
  <c r="Z580" i="1"/>
  <c r="AD580" i="1" s="1"/>
  <c r="AE580" i="1" s="1"/>
  <c r="AF580" i="1" s="1"/>
  <c r="Z586" i="1"/>
  <c r="AD586" i="1" s="1"/>
  <c r="Z587" i="1"/>
  <c r="AD587" i="1" s="1"/>
  <c r="AH590" i="1"/>
  <c r="Z596" i="1"/>
  <c r="AD596" i="1" s="1"/>
  <c r="AE596" i="1" s="1"/>
  <c r="AF596" i="1" s="1"/>
  <c r="Z602" i="1"/>
  <c r="AD602" i="1" s="1"/>
  <c r="AE602" i="1" s="1"/>
  <c r="AF602" i="1" s="1"/>
  <c r="Z603" i="1"/>
  <c r="AD603" i="1" s="1"/>
  <c r="AH606" i="1"/>
  <c r="AE611" i="1"/>
  <c r="AF611" i="1" s="1"/>
  <c r="Z612" i="1"/>
  <c r="AD612" i="1" s="1"/>
  <c r="AE612" i="1" s="1"/>
  <c r="AF612" i="1" s="1"/>
  <c r="Z618" i="1"/>
  <c r="AD618" i="1" s="1"/>
  <c r="Z619" i="1"/>
  <c r="AD619" i="1" s="1"/>
  <c r="AH622" i="1"/>
  <c r="Z628" i="1"/>
  <c r="AD628" i="1" s="1"/>
  <c r="AE628" i="1" s="1"/>
  <c r="AF628" i="1" s="1"/>
  <c r="Z634" i="1"/>
  <c r="AD634" i="1" s="1"/>
  <c r="AE634" i="1" s="1"/>
  <c r="AF634" i="1" s="1"/>
  <c r="Z635" i="1"/>
  <c r="AD635" i="1" s="1"/>
  <c r="AH638" i="1"/>
  <c r="AE643" i="1"/>
  <c r="AF643" i="1" s="1"/>
  <c r="Z644" i="1"/>
  <c r="AD644" i="1" s="1"/>
  <c r="AE644" i="1" s="1"/>
  <c r="AF644" i="1" s="1"/>
  <c r="Z650" i="1"/>
  <c r="AD650" i="1" s="1"/>
  <c r="Z651" i="1"/>
  <c r="AD651" i="1" s="1"/>
  <c r="AH654" i="1"/>
  <c r="Z660" i="1"/>
  <c r="AD660" i="1" s="1"/>
  <c r="AE660" i="1" s="1"/>
  <c r="AF660" i="1" s="1"/>
  <c r="Z666" i="1"/>
  <c r="AD666" i="1" s="1"/>
  <c r="AE666" i="1" s="1"/>
  <c r="AF666" i="1" s="1"/>
  <c r="Z667" i="1"/>
  <c r="AD667" i="1" s="1"/>
  <c r="AH670" i="1"/>
  <c r="AE675" i="1"/>
  <c r="AF675" i="1" s="1"/>
  <c r="Z676" i="1"/>
  <c r="AD676" i="1" s="1"/>
  <c r="AE676" i="1" s="1"/>
  <c r="AF676" i="1" s="1"/>
  <c r="Z682" i="1"/>
  <c r="AD682" i="1" s="1"/>
  <c r="Z683" i="1"/>
  <c r="AD683" i="1" s="1"/>
  <c r="AH686" i="1"/>
  <c r="Z692" i="1"/>
  <c r="AD692" i="1" s="1"/>
  <c r="AE692" i="1" s="1"/>
  <c r="AF692" i="1" s="1"/>
  <c r="Z698" i="1"/>
  <c r="AD698" i="1" s="1"/>
  <c r="AE698" i="1" s="1"/>
  <c r="AF698" i="1" s="1"/>
  <c r="Z699" i="1"/>
  <c r="AD699" i="1" s="1"/>
  <c r="AH702" i="1"/>
  <c r="AE707" i="1"/>
  <c r="AF707" i="1" s="1"/>
  <c r="Z708" i="1"/>
  <c r="AD708" i="1" s="1"/>
  <c r="AE708" i="1" s="1"/>
  <c r="AF708" i="1" s="1"/>
  <c r="Z718" i="1"/>
  <c r="AD718" i="1" s="1"/>
  <c r="AE718" i="1" s="1"/>
  <c r="AF718" i="1" s="1"/>
  <c r="AE719" i="1"/>
  <c r="AF719" i="1" s="1"/>
  <c r="AH726" i="1"/>
  <c r="Z726" i="1"/>
  <c r="AD726" i="1" s="1"/>
  <c r="AE726" i="1" s="1"/>
  <c r="AF726" i="1" s="1"/>
  <c r="Z750" i="1"/>
  <c r="AD750" i="1" s="1"/>
  <c r="AE750" i="1" s="1"/>
  <c r="AF750" i="1" s="1"/>
  <c r="AE751" i="1"/>
  <c r="AF751" i="1" s="1"/>
  <c r="AH758" i="1"/>
  <c r="Z758" i="1"/>
  <c r="AD758" i="1" s="1"/>
  <c r="AE758" i="1" s="1"/>
  <c r="AF758" i="1" s="1"/>
  <c r="AE781" i="1"/>
  <c r="AF781" i="1" s="1"/>
  <c r="Z782" i="1"/>
  <c r="AD782" i="1" s="1"/>
  <c r="AE782" i="1" s="1"/>
  <c r="AF782" i="1" s="1"/>
  <c r="AE783" i="1"/>
  <c r="AF783" i="1" s="1"/>
  <c r="AH790" i="1"/>
  <c r="Z790" i="1"/>
  <c r="AD790" i="1" s="1"/>
  <c r="AE790" i="1" s="1"/>
  <c r="AF790" i="1" s="1"/>
  <c r="Z802" i="1"/>
  <c r="AD802" i="1" s="1"/>
  <c r="AE802" i="1" s="1"/>
  <c r="AF802" i="1" s="1"/>
  <c r="Z22" i="1"/>
  <c r="AD22" i="1" s="1"/>
  <c r="AE22" i="1" s="1"/>
  <c r="AF22" i="1" s="1"/>
  <c r="Z134" i="1"/>
  <c r="AD134" i="1" s="1"/>
  <c r="AE134" i="1" s="1"/>
  <c r="AF134" i="1" s="1"/>
  <c r="Z166" i="1"/>
  <c r="AD166" i="1" s="1"/>
  <c r="AE166" i="1" s="1"/>
  <c r="AF166" i="1" s="1"/>
  <c r="Z182" i="1"/>
  <c r="AD182" i="1" s="1"/>
  <c r="AE182" i="1" s="1"/>
  <c r="AF182" i="1" s="1"/>
  <c r="Z214" i="1"/>
  <c r="AD214" i="1" s="1"/>
  <c r="AE214" i="1" s="1"/>
  <c r="AF214" i="1" s="1"/>
  <c r="Z247" i="1"/>
  <c r="AD247" i="1" s="1"/>
  <c r="AE247" i="1" s="1"/>
  <c r="AF247" i="1" s="1"/>
  <c r="Z279" i="1"/>
  <c r="AD279" i="1" s="1"/>
  <c r="AE279" i="1" s="1"/>
  <c r="AF279" i="1" s="1"/>
  <c r="Z288" i="1"/>
  <c r="AD288" i="1" s="1"/>
  <c r="AE288" i="1" s="1"/>
  <c r="AF288" i="1" s="1"/>
  <c r="Z304" i="1"/>
  <c r="AD304" i="1" s="1"/>
  <c r="AE304" i="1" s="1"/>
  <c r="AF304" i="1" s="1"/>
  <c r="Z320" i="1"/>
  <c r="AD320" i="1" s="1"/>
  <c r="AE320" i="1" s="1"/>
  <c r="AF320" i="1" s="1"/>
  <c r="Z356" i="1"/>
  <c r="AD356" i="1" s="1"/>
  <c r="AE356" i="1" s="1"/>
  <c r="AF356" i="1" s="1"/>
  <c r="Z388" i="1"/>
  <c r="AD388" i="1" s="1"/>
  <c r="AE388" i="1" s="1"/>
  <c r="AF388" i="1" s="1"/>
  <c r="Z436" i="1"/>
  <c r="AD436" i="1" s="1"/>
  <c r="AE436" i="1" s="1"/>
  <c r="AF436" i="1" s="1"/>
  <c r="Z452" i="1"/>
  <c r="AD452" i="1" s="1"/>
  <c r="AE452" i="1" s="1"/>
  <c r="AF452" i="1" s="1"/>
  <c r="Z470" i="1"/>
  <c r="AD470" i="1" s="1"/>
  <c r="AE470" i="1" s="1"/>
  <c r="AF470" i="1" s="1"/>
  <c r="Z498" i="1"/>
  <c r="AD498" i="1" s="1"/>
  <c r="AE498" i="1" s="1"/>
  <c r="AF498" i="1" s="1"/>
  <c r="Z520" i="1"/>
  <c r="AD520" i="1" s="1"/>
  <c r="AE520" i="1" s="1"/>
  <c r="AF520" i="1" s="1"/>
  <c r="Z536" i="1"/>
  <c r="AD536" i="1" s="1"/>
  <c r="AE536" i="1" s="1"/>
  <c r="AF536" i="1" s="1"/>
  <c r="Z552" i="1"/>
  <c r="AD552" i="1" s="1"/>
  <c r="AE552" i="1" s="1"/>
  <c r="AF552" i="1" s="1"/>
  <c r="Z568" i="1"/>
  <c r="AD568" i="1" s="1"/>
  <c r="AE568" i="1" s="1"/>
  <c r="AF568" i="1" s="1"/>
  <c r="Z584" i="1"/>
  <c r="AD584" i="1" s="1"/>
  <c r="AE584" i="1" s="1"/>
  <c r="AF584" i="1" s="1"/>
  <c r="Z600" i="1"/>
  <c r="AD600" i="1" s="1"/>
  <c r="AE600" i="1" s="1"/>
  <c r="AF600" i="1" s="1"/>
  <c r="Z616" i="1"/>
  <c r="AD616" i="1" s="1"/>
  <c r="AE616" i="1" s="1"/>
  <c r="AF616" i="1" s="1"/>
  <c r="Z632" i="1"/>
  <c r="AD632" i="1" s="1"/>
  <c r="AE632" i="1" s="1"/>
  <c r="AF632" i="1" s="1"/>
  <c r="Z648" i="1"/>
  <c r="AD648" i="1" s="1"/>
  <c r="AE648" i="1" s="1"/>
  <c r="AF648" i="1" s="1"/>
  <c r="Z664" i="1"/>
  <c r="AD664" i="1" s="1"/>
  <c r="AE664" i="1" s="1"/>
  <c r="AF664" i="1" s="1"/>
  <c r="Z680" i="1"/>
  <c r="AD680" i="1" s="1"/>
  <c r="AE680" i="1" s="1"/>
  <c r="AF680" i="1" s="1"/>
  <c r="Z696" i="1"/>
  <c r="AD696" i="1" s="1"/>
  <c r="AE696" i="1" s="1"/>
  <c r="AF696" i="1" s="1"/>
  <c r="Z722" i="1"/>
  <c r="AD722" i="1" s="1"/>
  <c r="AE722" i="1" s="1"/>
  <c r="AF722" i="1" s="1"/>
  <c r="Z754" i="1"/>
  <c r="AD754" i="1" s="1"/>
  <c r="AE754" i="1" s="1"/>
  <c r="AF754" i="1" s="1"/>
  <c r="Z786" i="1"/>
  <c r="AD786" i="1" s="1"/>
  <c r="AE786" i="1" s="1"/>
  <c r="AF786" i="1" s="1"/>
  <c r="AH817" i="1"/>
  <c r="Z817" i="1"/>
  <c r="AD817" i="1" s="1"/>
  <c r="AE817" i="1" s="1"/>
  <c r="AF817" i="1" s="1"/>
  <c r="AE8" i="1"/>
  <c r="AF8" i="1" s="1"/>
  <c r="Z10" i="1"/>
  <c r="AD10" i="1" s="1"/>
  <c r="AE10" i="1" s="1"/>
  <c r="AF10" i="1" s="1"/>
  <c r="Z16" i="1"/>
  <c r="AD16" i="1" s="1"/>
  <c r="AE16" i="1" s="1"/>
  <c r="AF16" i="1" s="1"/>
  <c r="Z17" i="1"/>
  <c r="AD17" i="1" s="1"/>
  <c r="AE17" i="1" s="1"/>
  <c r="AF17" i="1" s="1"/>
  <c r="AH20" i="1"/>
  <c r="AE24" i="1"/>
  <c r="AF24" i="1" s="1"/>
  <c r="AE25" i="1"/>
  <c r="AF25" i="1" s="1"/>
  <c r="Z26" i="1"/>
  <c r="AD26" i="1" s="1"/>
  <c r="AE26" i="1" s="1"/>
  <c r="AF26" i="1" s="1"/>
  <c r="Z32" i="1"/>
  <c r="AD32" i="1" s="1"/>
  <c r="Z33" i="1"/>
  <c r="AD33" i="1" s="1"/>
  <c r="AE33" i="1" s="1"/>
  <c r="AF33" i="1" s="1"/>
  <c r="AH36" i="1"/>
  <c r="AE40" i="1"/>
  <c r="AF40" i="1" s="1"/>
  <c r="Z42" i="1"/>
  <c r="AD42" i="1" s="1"/>
  <c r="AE42" i="1" s="1"/>
  <c r="AF42" i="1" s="1"/>
  <c r="Z48" i="1"/>
  <c r="AD48" i="1" s="1"/>
  <c r="AE48" i="1" s="1"/>
  <c r="AF48" i="1" s="1"/>
  <c r="Z49" i="1"/>
  <c r="AD49" i="1" s="1"/>
  <c r="AE49" i="1" s="1"/>
  <c r="AF49" i="1" s="1"/>
  <c r="AH52" i="1"/>
  <c r="AE56" i="1"/>
  <c r="AF56" i="1" s="1"/>
  <c r="AE57" i="1"/>
  <c r="AF57" i="1" s="1"/>
  <c r="Z58" i="1"/>
  <c r="AD58" i="1" s="1"/>
  <c r="AE58" i="1" s="1"/>
  <c r="AF58" i="1" s="1"/>
  <c r="Z64" i="1"/>
  <c r="AD64" i="1" s="1"/>
  <c r="Z65" i="1"/>
  <c r="AD65" i="1" s="1"/>
  <c r="AE65" i="1" s="1"/>
  <c r="AF65" i="1" s="1"/>
  <c r="AH68" i="1"/>
  <c r="AE72" i="1"/>
  <c r="AF72" i="1" s="1"/>
  <c r="Z74" i="1"/>
  <c r="AD74" i="1" s="1"/>
  <c r="AE74" i="1" s="1"/>
  <c r="AF74" i="1" s="1"/>
  <c r="Z80" i="1"/>
  <c r="AD80" i="1" s="1"/>
  <c r="AE80" i="1" s="1"/>
  <c r="AF80" i="1" s="1"/>
  <c r="Z81" i="1"/>
  <c r="AD81" i="1" s="1"/>
  <c r="AE81" i="1" s="1"/>
  <c r="AF81" i="1" s="1"/>
  <c r="AH84" i="1"/>
  <c r="AE88" i="1"/>
  <c r="AF88" i="1" s="1"/>
  <c r="AE89" i="1"/>
  <c r="AF89" i="1" s="1"/>
  <c r="Z90" i="1"/>
  <c r="AD90" i="1" s="1"/>
  <c r="AE90" i="1" s="1"/>
  <c r="AF90" i="1" s="1"/>
  <c r="Z96" i="1"/>
  <c r="AD96" i="1" s="1"/>
  <c r="Z97" i="1"/>
  <c r="AD97" i="1" s="1"/>
  <c r="AE97" i="1" s="1"/>
  <c r="AF97" i="1" s="1"/>
  <c r="AH100" i="1"/>
  <c r="AE104" i="1"/>
  <c r="AF104" i="1" s="1"/>
  <c r="Z106" i="1"/>
  <c r="AD106" i="1" s="1"/>
  <c r="AE106" i="1" s="1"/>
  <c r="AF106" i="1" s="1"/>
  <c r="Z112" i="1"/>
  <c r="AD112" i="1" s="1"/>
  <c r="AE112" i="1" s="1"/>
  <c r="AF112" i="1" s="1"/>
  <c r="Z113" i="1"/>
  <c r="AD113" i="1" s="1"/>
  <c r="AE113" i="1" s="1"/>
  <c r="AF113" i="1" s="1"/>
  <c r="AH116" i="1"/>
  <c r="AE120" i="1"/>
  <c r="AF120" i="1" s="1"/>
  <c r="AE121" i="1"/>
  <c r="AF121" i="1" s="1"/>
  <c r="Z122" i="1"/>
  <c r="AD122" i="1" s="1"/>
  <c r="AE122" i="1" s="1"/>
  <c r="AF122" i="1" s="1"/>
  <c r="Z128" i="1"/>
  <c r="AD128" i="1" s="1"/>
  <c r="Z129" i="1"/>
  <c r="AD129" i="1" s="1"/>
  <c r="AE129" i="1" s="1"/>
  <c r="AF129" i="1" s="1"/>
  <c r="AH132" i="1"/>
  <c r="AE136" i="1"/>
  <c r="AF136" i="1" s="1"/>
  <c r="Z138" i="1"/>
  <c r="AD138" i="1" s="1"/>
  <c r="AE138" i="1" s="1"/>
  <c r="AF138" i="1" s="1"/>
  <c r="Z144" i="1"/>
  <c r="AD144" i="1" s="1"/>
  <c r="AE144" i="1" s="1"/>
  <c r="AF144" i="1" s="1"/>
  <c r="Z145" i="1"/>
  <c r="AD145" i="1" s="1"/>
  <c r="AE145" i="1" s="1"/>
  <c r="AF145" i="1" s="1"/>
  <c r="AH148" i="1"/>
  <c r="AE152" i="1"/>
  <c r="AF152" i="1" s="1"/>
  <c r="AE153" i="1"/>
  <c r="AF153" i="1" s="1"/>
  <c r="Z154" i="1"/>
  <c r="AD154" i="1" s="1"/>
  <c r="AE154" i="1" s="1"/>
  <c r="AF154" i="1" s="1"/>
  <c r="Z160" i="1"/>
  <c r="AD160" i="1" s="1"/>
  <c r="Z161" i="1"/>
  <c r="AD161" i="1" s="1"/>
  <c r="AE161" i="1" s="1"/>
  <c r="AF161" i="1" s="1"/>
  <c r="AH164" i="1"/>
  <c r="AE168" i="1"/>
  <c r="AF168" i="1" s="1"/>
  <c r="Z170" i="1"/>
  <c r="AD170" i="1" s="1"/>
  <c r="AE170" i="1" s="1"/>
  <c r="AF170" i="1" s="1"/>
  <c r="Z176" i="1"/>
  <c r="AD176" i="1" s="1"/>
  <c r="AE176" i="1" s="1"/>
  <c r="AF176" i="1" s="1"/>
  <c r="Z177" i="1"/>
  <c r="AD177" i="1" s="1"/>
  <c r="AE177" i="1" s="1"/>
  <c r="AF177" i="1" s="1"/>
  <c r="AH180" i="1"/>
  <c r="AE184" i="1"/>
  <c r="AF184" i="1" s="1"/>
  <c r="AE185" i="1"/>
  <c r="AF185" i="1" s="1"/>
  <c r="Z186" i="1"/>
  <c r="AD186" i="1" s="1"/>
  <c r="AE186" i="1" s="1"/>
  <c r="AF186" i="1" s="1"/>
  <c r="Z192" i="1"/>
  <c r="AD192" i="1" s="1"/>
  <c r="Z193" i="1"/>
  <c r="AD193" i="1" s="1"/>
  <c r="AE193" i="1" s="1"/>
  <c r="AF193" i="1" s="1"/>
  <c r="AH196" i="1"/>
  <c r="AE200" i="1"/>
  <c r="AF200" i="1" s="1"/>
  <c r="Z202" i="1"/>
  <c r="AD202" i="1" s="1"/>
  <c r="AE202" i="1" s="1"/>
  <c r="AF202" i="1" s="1"/>
  <c r="Z208" i="1"/>
  <c r="AD208" i="1" s="1"/>
  <c r="AE208" i="1" s="1"/>
  <c r="AF208" i="1" s="1"/>
  <c r="Z209" i="1"/>
  <c r="AD209" i="1" s="1"/>
  <c r="AE209" i="1" s="1"/>
  <c r="AF209" i="1" s="1"/>
  <c r="AH212" i="1"/>
  <c r="AE216" i="1"/>
  <c r="AF216" i="1" s="1"/>
  <c r="AE217" i="1"/>
  <c r="AF217" i="1" s="1"/>
  <c r="Z218" i="1"/>
  <c r="AD218" i="1" s="1"/>
  <c r="AE218" i="1" s="1"/>
  <c r="AF218" i="1" s="1"/>
  <c r="Z224" i="1"/>
  <c r="AD224" i="1" s="1"/>
  <c r="Z225" i="1"/>
  <c r="AD225" i="1" s="1"/>
  <c r="AE225" i="1" s="1"/>
  <c r="AF225" i="1" s="1"/>
  <c r="AH228" i="1"/>
  <c r="AE232" i="1"/>
  <c r="AF232" i="1" s="1"/>
  <c r="Z234" i="1"/>
  <c r="AD234" i="1" s="1"/>
  <c r="AE234" i="1" s="1"/>
  <c r="AF234" i="1" s="1"/>
  <c r="AH239" i="1"/>
  <c r="AH241" i="1"/>
  <c r="AH243" i="1"/>
  <c r="AH245" i="1"/>
  <c r="AE249" i="1"/>
  <c r="AF249" i="1" s="1"/>
  <c r="AE250" i="1"/>
  <c r="AF250" i="1" s="1"/>
  <c r="Z251" i="1"/>
  <c r="AD251" i="1" s="1"/>
  <c r="AE251" i="1" s="1"/>
  <c r="AF251" i="1" s="1"/>
  <c r="Z257" i="1"/>
  <c r="AD257" i="1" s="1"/>
  <c r="AE257" i="1" s="1"/>
  <c r="AF257" i="1" s="1"/>
  <c r="Z258" i="1"/>
  <c r="AD258" i="1" s="1"/>
  <c r="AE258" i="1" s="1"/>
  <c r="AF258" i="1" s="1"/>
  <c r="AH261" i="1"/>
  <c r="AE266" i="1"/>
  <c r="AF266" i="1" s="1"/>
  <c r="Z267" i="1"/>
  <c r="AD267" i="1" s="1"/>
  <c r="AE267" i="1" s="1"/>
  <c r="AF267" i="1" s="1"/>
  <c r="Z273" i="1"/>
  <c r="AD273" i="1" s="1"/>
  <c r="AE273" i="1" s="1"/>
  <c r="AF273" i="1" s="1"/>
  <c r="Z274" i="1"/>
  <c r="AD274" i="1" s="1"/>
  <c r="AH277" i="1"/>
  <c r="AE281" i="1"/>
  <c r="AF281" i="1" s="1"/>
  <c r="AE282" i="1"/>
  <c r="AF282" i="1" s="1"/>
  <c r="Z283" i="1"/>
  <c r="AD283" i="1" s="1"/>
  <c r="AE283" i="1" s="1"/>
  <c r="AF283" i="1" s="1"/>
  <c r="AE290" i="1"/>
  <c r="AF290" i="1" s="1"/>
  <c r="AE291" i="1"/>
  <c r="AF291" i="1" s="1"/>
  <c r="Z292" i="1"/>
  <c r="AD292" i="1" s="1"/>
  <c r="AE292" i="1" s="1"/>
  <c r="AF292" i="1" s="1"/>
  <c r="Z298" i="1"/>
  <c r="AD298" i="1" s="1"/>
  <c r="Z299" i="1"/>
  <c r="AD299" i="1" s="1"/>
  <c r="AE299" i="1" s="1"/>
  <c r="AF299" i="1" s="1"/>
  <c r="AH302" i="1"/>
  <c r="AE306" i="1"/>
  <c r="AF306" i="1" s="1"/>
  <c r="Z308" i="1"/>
  <c r="AD308" i="1" s="1"/>
  <c r="AE308" i="1" s="1"/>
  <c r="AF308" i="1" s="1"/>
  <c r="Z314" i="1"/>
  <c r="AD314" i="1" s="1"/>
  <c r="AE314" i="1" s="1"/>
  <c r="AF314" i="1" s="1"/>
  <c r="Z315" i="1"/>
  <c r="AD315" i="1" s="1"/>
  <c r="AE315" i="1" s="1"/>
  <c r="AF315" i="1" s="1"/>
  <c r="AH318" i="1"/>
  <c r="AE322" i="1"/>
  <c r="AF322" i="1" s="1"/>
  <c r="AE326" i="1"/>
  <c r="AF326" i="1" s="1"/>
  <c r="AE327" i="1"/>
  <c r="AF327" i="1" s="1"/>
  <c r="Z328" i="1"/>
  <c r="AD328" i="1" s="1"/>
  <c r="AE328" i="1" s="1"/>
  <c r="AF328" i="1" s="1"/>
  <c r="Z334" i="1"/>
  <c r="AD334" i="1" s="1"/>
  <c r="AE334" i="1" s="1"/>
  <c r="AF334" i="1" s="1"/>
  <c r="Z335" i="1"/>
  <c r="AD335" i="1" s="1"/>
  <c r="AE335" i="1" s="1"/>
  <c r="AF335" i="1" s="1"/>
  <c r="AH338" i="1"/>
  <c r="AE343" i="1"/>
  <c r="AF343" i="1" s="1"/>
  <c r="Z344" i="1"/>
  <c r="AD344" i="1" s="1"/>
  <c r="AE344" i="1" s="1"/>
  <c r="AF344" i="1" s="1"/>
  <c r="Z350" i="1"/>
  <c r="AD350" i="1" s="1"/>
  <c r="AE350" i="1" s="1"/>
  <c r="AF350" i="1" s="1"/>
  <c r="Z351" i="1"/>
  <c r="AD351" i="1" s="1"/>
  <c r="AH354" i="1"/>
  <c r="AE358" i="1"/>
  <c r="AF358" i="1" s="1"/>
  <c r="AE359" i="1"/>
  <c r="AF359" i="1" s="1"/>
  <c r="Z360" i="1"/>
  <c r="AD360" i="1" s="1"/>
  <c r="AE360" i="1" s="1"/>
  <c r="AF360" i="1" s="1"/>
  <c r="Z366" i="1"/>
  <c r="AD366" i="1" s="1"/>
  <c r="AE366" i="1" s="1"/>
  <c r="AF366" i="1" s="1"/>
  <c r="Z367" i="1"/>
  <c r="AD367" i="1" s="1"/>
  <c r="AE367" i="1" s="1"/>
  <c r="AF367" i="1" s="1"/>
  <c r="AH370" i="1"/>
  <c r="AE375" i="1"/>
  <c r="AF375" i="1" s="1"/>
  <c r="Z376" i="1"/>
  <c r="AD376" i="1" s="1"/>
  <c r="AE376" i="1" s="1"/>
  <c r="AF376" i="1" s="1"/>
  <c r="Z382" i="1"/>
  <c r="AD382" i="1" s="1"/>
  <c r="AE382" i="1" s="1"/>
  <c r="AF382" i="1" s="1"/>
  <c r="Z383" i="1"/>
  <c r="AD383" i="1" s="1"/>
  <c r="AH386" i="1"/>
  <c r="AE390" i="1"/>
  <c r="AF390" i="1" s="1"/>
  <c r="AE391" i="1"/>
  <c r="AF391" i="1" s="1"/>
  <c r="Z392" i="1"/>
  <c r="AD392" i="1" s="1"/>
  <c r="AE392" i="1" s="1"/>
  <c r="AF392" i="1" s="1"/>
  <c r="Z398" i="1"/>
  <c r="AD398" i="1" s="1"/>
  <c r="AE398" i="1" s="1"/>
  <c r="AF398" i="1" s="1"/>
  <c r="Z399" i="1"/>
  <c r="AD399" i="1" s="1"/>
  <c r="AE399" i="1" s="1"/>
  <c r="AF399" i="1" s="1"/>
  <c r="AH402" i="1"/>
  <c r="AE407" i="1"/>
  <c r="AF407" i="1" s="1"/>
  <c r="Z408" i="1"/>
  <c r="AD408" i="1" s="1"/>
  <c r="AE408" i="1" s="1"/>
  <c r="AF408" i="1" s="1"/>
  <c r="Z414" i="1"/>
  <c r="AD414" i="1" s="1"/>
  <c r="AE414" i="1" s="1"/>
  <c r="AF414" i="1" s="1"/>
  <c r="Z415" i="1"/>
  <c r="AD415" i="1" s="1"/>
  <c r="AH418" i="1"/>
  <c r="AE422" i="1"/>
  <c r="AF422" i="1" s="1"/>
  <c r="AE423" i="1"/>
  <c r="AF423" i="1" s="1"/>
  <c r="Z424" i="1"/>
  <c r="AD424" i="1" s="1"/>
  <c r="AE424" i="1" s="1"/>
  <c r="AF424" i="1" s="1"/>
  <c r="Z430" i="1"/>
  <c r="AD430" i="1" s="1"/>
  <c r="AE430" i="1" s="1"/>
  <c r="AF430" i="1" s="1"/>
  <c r="Z431" i="1"/>
  <c r="AD431" i="1" s="1"/>
  <c r="AE431" i="1" s="1"/>
  <c r="AF431" i="1" s="1"/>
  <c r="AH434" i="1"/>
  <c r="AE439" i="1"/>
  <c r="AF439" i="1" s="1"/>
  <c r="Z440" i="1"/>
  <c r="AD440" i="1" s="1"/>
  <c r="AE440" i="1" s="1"/>
  <c r="AF440" i="1" s="1"/>
  <c r="Z446" i="1"/>
  <c r="AD446" i="1" s="1"/>
  <c r="AE446" i="1" s="1"/>
  <c r="AF446" i="1" s="1"/>
  <c r="Z447" i="1"/>
  <c r="AD447" i="1" s="1"/>
  <c r="AH450" i="1"/>
  <c r="AE454" i="1"/>
  <c r="AF454" i="1" s="1"/>
  <c r="AE455" i="1"/>
  <c r="AF455" i="1" s="1"/>
  <c r="Z456" i="1"/>
  <c r="AD456" i="1" s="1"/>
  <c r="AE456" i="1" s="1"/>
  <c r="AF456" i="1" s="1"/>
  <c r="Z462" i="1"/>
  <c r="AD462" i="1" s="1"/>
  <c r="AE462" i="1" s="1"/>
  <c r="AF462" i="1" s="1"/>
  <c r="Z463" i="1"/>
  <c r="AD463" i="1" s="1"/>
  <c r="AE463" i="1" s="1"/>
  <c r="AF463" i="1" s="1"/>
  <c r="AE465" i="1"/>
  <c r="AF465" i="1" s="1"/>
  <c r="AH468" i="1"/>
  <c r="AE472" i="1"/>
  <c r="AF472" i="1" s="1"/>
  <c r="AE473" i="1"/>
  <c r="AF473" i="1" s="1"/>
  <c r="Z474" i="1"/>
  <c r="AD474" i="1" s="1"/>
  <c r="AE474" i="1" s="1"/>
  <c r="AF474" i="1" s="1"/>
  <c r="Z478" i="1"/>
  <c r="AD478" i="1" s="1"/>
  <c r="AE478" i="1" s="1"/>
  <c r="AF478" i="1" s="1"/>
  <c r="AH478" i="1"/>
  <c r="AE480" i="1"/>
  <c r="AF480" i="1" s="1"/>
  <c r="Z482" i="1"/>
  <c r="AD482" i="1" s="1"/>
  <c r="AE482" i="1" s="1"/>
  <c r="AF482" i="1" s="1"/>
  <c r="AH482" i="1"/>
  <c r="Z486" i="1"/>
  <c r="AD486" i="1" s="1"/>
  <c r="AE486" i="1" s="1"/>
  <c r="AF486" i="1" s="1"/>
  <c r="AH486" i="1"/>
  <c r="AE488" i="1"/>
  <c r="AF488" i="1" s="1"/>
  <c r="Z492" i="1"/>
  <c r="AD492" i="1" s="1"/>
  <c r="AE492" i="1" s="1"/>
  <c r="AF492" i="1" s="1"/>
  <c r="Z493" i="1"/>
  <c r="AD493" i="1" s="1"/>
  <c r="AH496" i="1"/>
  <c r="AE500" i="1"/>
  <c r="AF500" i="1" s="1"/>
  <c r="AE501" i="1"/>
  <c r="AF501" i="1" s="1"/>
  <c r="Z502" i="1"/>
  <c r="AD502" i="1" s="1"/>
  <c r="AE502" i="1" s="1"/>
  <c r="AF502" i="1" s="1"/>
  <c r="Z505" i="1"/>
  <c r="AD505" i="1" s="1"/>
  <c r="AE505" i="1" s="1"/>
  <c r="AF505" i="1" s="1"/>
  <c r="Z506" i="1"/>
  <c r="AD506" i="1" s="1"/>
  <c r="AE506" i="1" s="1"/>
  <c r="AF506" i="1" s="1"/>
  <c r="Z509" i="1"/>
  <c r="AD509" i="1" s="1"/>
  <c r="AE509" i="1" s="1"/>
  <c r="AF509" i="1" s="1"/>
  <c r="AH510" i="1"/>
  <c r="Z514" i="1"/>
  <c r="AD514" i="1" s="1"/>
  <c r="AE514" i="1" s="1"/>
  <c r="AF514" i="1" s="1"/>
  <c r="Z515" i="1"/>
  <c r="AD515" i="1" s="1"/>
  <c r="AH518" i="1"/>
  <c r="AE522" i="1"/>
  <c r="AF522" i="1" s="1"/>
  <c r="AE523" i="1"/>
  <c r="AF523" i="1" s="1"/>
  <c r="Z524" i="1"/>
  <c r="AD524" i="1" s="1"/>
  <c r="AE524" i="1" s="1"/>
  <c r="AF524" i="1" s="1"/>
  <c r="Z530" i="1"/>
  <c r="AD530" i="1" s="1"/>
  <c r="AE530" i="1" s="1"/>
  <c r="AF530" i="1" s="1"/>
  <c r="Z531" i="1"/>
  <c r="AD531" i="1" s="1"/>
  <c r="AE531" i="1" s="1"/>
  <c r="AF531" i="1" s="1"/>
  <c r="AH534" i="1"/>
  <c r="AE539" i="1"/>
  <c r="AF539" i="1" s="1"/>
  <c r="Z540" i="1"/>
  <c r="AD540" i="1" s="1"/>
  <c r="AE540" i="1" s="1"/>
  <c r="AF540" i="1" s="1"/>
  <c r="Z546" i="1"/>
  <c r="AD546" i="1" s="1"/>
  <c r="AE546" i="1" s="1"/>
  <c r="AF546" i="1" s="1"/>
  <c r="Z547" i="1"/>
  <c r="AD547" i="1" s="1"/>
  <c r="AH550" i="1"/>
  <c r="AE554" i="1"/>
  <c r="AF554" i="1" s="1"/>
  <c r="AE555" i="1"/>
  <c r="AF555" i="1" s="1"/>
  <c r="Z556" i="1"/>
  <c r="AD556" i="1" s="1"/>
  <c r="AE556" i="1" s="1"/>
  <c r="AF556" i="1" s="1"/>
  <c r="Z562" i="1"/>
  <c r="AD562" i="1" s="1"/>
  <c r="AE562" i="1" s="1"/>
  <c r="AF562" i="1" s="1"/>
  <c r="Z563" i="1"/>
  <c r="AD563" i="1" s="1"/>
  <c r="AE563" i="1" s="1"/>
  <c r="AF563" i="1" s="1"/>
  <c r="AH566" i="1"/>
  <c r="AE571" i="1"/>
  <c r="AF571" i="1" s="1"/>
  <c r="Z572" i="1"/>
  <c r="AD572" i="1" s="1"/>
  <c r="AE572" i="1" s="1"/>
  <c r="AF572" i="1" s="1"/>
  <c r="Z578" i="1"/>
  <c r="AD578" i="1" s="1"/>
  <c r="AE578" i="1" s="1"/>
  <c r="AF578" i="1" s="1"/>
  <c r="Z579" i="1"/>
  <c r="AD579" i="1" s="1"/>
  <c r="AH582" i="1"/>
  <c r="AE586" i="1"/>
  <c r="AF586" i="1" s="1"/>
  <c r="AE587" i="1"/>
  <c r="AF587" i="1" s="1"/>
  <c r="Z588" i="1"/>
  <c r="AD588" i="1" s="1"/>
  <c r="AE588" i="1" s="1"/>
  <c r="AF588" i="1" s="1"/>
  <c r="Z594" i="1"/>
  <c r="AD594" i="1" s="1"/>
  <c r="AE594" i="1" s="1"/>
  <c r="AF594" i="1" s="1"/>
  <c r="Z595" i="1"/>
  <c r="AD595" i="1" s="1"/>
  <c r="AE595" i="1" s="1"/>
  <c r="AF595" i="1" s="1"/>
  <c r="AH598" i="1"/>
  <c r="AE603" i="1"/>
  <c r="AF603" i="1" s="1"/>
  <c r="Z604" i="1"/>
  <c r="AD604" i="1" s="1"/>
  <c r="AE604" i="1" s="1"/>
  <c r="AF604" i="1" s="1"/>
  <c r="Z610" i="1"/>
  <c r="AD610" i="1" s="1"/>
  <c r="AE610" i="1" s="1"/>
  <c r="AF610" i="1" s="1"/>
  <c r="Z611" i="1"/>
  <c r="AD611" i="1" s="1"/>
  <c r="AH614" i="1"/>
  <c r="AE618" i="1"/>
  <c r="AF618" i="1" s="1"/>
  <c r="AE619" i="1"/>
  <c r="AF619" i="1" s="1"/>
  <c r="Z620" i="1"/>
  <c r="AD620" i="1" s="1"/>
  <c r="AE620" i="1" s="1"/>
  <c r="AF620" i="1" s="1"/>
  <c r="Z626" i="1"/>
  <c r="AD626" i="1" s="1"/>
  <c r="AE626" i="1" s="1"/>
  <c r="AF626" i="1" s="1"/>
  <c r="Z627" i="1"/>
  <c r="AD627" i="1" s="1"/>
  <c r="AE627" i="1" s="1"/>
  <c r="AF627" i="1" s="1"/>
  <c r="AH630" i="1"/>
  <c r="AE635" i="1"/>
  <c r="AF635" i="1" s="1"/>
  <c r="Z636" i="1"/>
  <c r="AD636" i="1" s="1"/>
  <c r="AE636" i="1" s="1"/>
  <c r="AF636" i="1" s="1"/>
  <c r="Z642" i="1"/>
  <c r="AD642" i="1" s="1"/>
  <c r="AE642" i="1" s="1"/>
  <c r="AF642" i="1" s="1"/>
  <c r="Z643" i="1"/>
  <c r="AD643" i="1" s="1"/>
  <c r="AH646" i="1"/>
  <c r="AE650" i="1"/>
  <c r="AF650" i="1" s="1"/>
  <c r="AE651" i="1"/>
  <c r="AF651" i="1" s="1"/>
  <c r="Z652" i="1"/>
  <c r="AD652" i="1" s="1"/>
  <c r="AE652" i="1" s="1"/>
  <c r="AF652" i="1" s="1"/>
  <c r="Z658" i="1"/>
  <c r="AD658" i="1" s="1"/>
  <c r="AE658" i="1" s="1"/>
  <c r="AF658" i="1" s="1"/>
  <c r="Z659" i="1"/>
  <c r="AD659" i="1" s="1"/>
  <c r="AE659" i="1" s="1"/>
  <c r="AF659" i="1" s="1"/>
  <c r="AH662" i="1"/>
  <c r="AE667" i="1"/>
  <c r="AF667" i="1" s="1"/>
  <c r="Z668" i="1"/>
  <c r="AD668" i="1" s="1"/>
  <c r="AE668" i="1" s="1"/>
  <c r="AF668" i="1" s="1"/>
  <c r="Z674" i="1"/>
  <c r="AD674" i="1" s="1"/>
  <c r="AE674" i="1" s="1"/>
  <c r="AF674" i="1" s="1"/>
  <c r="Z675" i="1"/>
  <c r="AD675" i="1" s="1"/>
  <c r="AH678" i="1"/>
  <c r="AE682" i="1"/>
  <c r="AF682" i="1" s="1"/>
  <c r="AE683" i="1"/>
  <c r="AF683" i="1" s="1"/>
  <c r="Z684" i="1"/>
  <c r="AD684" i="1" s="1"/>
  <c r="AE684" i="1" s="1"/>
  <c r="AF684" i="1" s="1"/>
  <c r="Z690" i="1"/>
  <c r="AD690" i="1" s="1"/>
  <c r="AE690" i="1" s="1"/>
  <c r="AF690" i="1" s="1"/>
  <c r="Z691" i="1"/>
  <c r="AD691" i="1" s="1"/>
  <c r="AE691" i="1" s="1"/>
  <c r="AF691" i="1" s="1"/>
  <c r="AH694" i="1"/>
  <c r="AE699" i="1"/>
  <c r="AF699" i="1" s="1"/>
  <c r="Z700" i="1"/>
  <c r="AD700" i="1" s="1"/>
  <c r="AE700" i="1" s="1"/>
  <c r="AF700" i="1" s="1"/>
  <c r="Z706" i="1"/>
  <c r="AD706" i="1" s="1"/>
  <c r="AE706" i="1" s="1"/>
  <c r="AF706" i="1" s="1"/>
  <c r="Z707" i="1"/>
  <c r="AD707" i="1" s="1"/>
  <c r="AH710" i="1"/>
  <c r="Z734" i="1"/>
  <c r="AD734" i="1" s="1"/>
  <c r="AE734" i="1" s="1"/>
  <c r="AF734" i="1" s="1"/>
  <c r="AE735" i="1"/>
  <c r="AF735" i="1" s="1"/>
  <c r="AH742" i="1"/>
  <c r="Z742" i="1"/>
  <c r="AD742" i="1" s="1"/>
  <c r="AE742" i="1" s="1"/>
  <c r="AF742" i="1" s="1"/>
  <c r="AE765" i="1"/>
  <c r="AF765" i="1" s="1"/>
  <c r="Z766" i="1"/>
  <c r="AD766" i="1" s="1"/>
  <c r="AE766" i="1" s="1"/>
  <c r="AF766" i="1" s="1"/>
  <c r="AE767" i="1"/>
  <c r="AF767" i="1" s="1"/>
  <c r="AH774" i="1"/>
  <c r="Z774" i="1"/>
  <c r="AD774" i="1" s="1"/>
  <c r="AE774" i="1" s="1"/>
  <c r="AF774" i="1" s="1"/>
  <c r="AE712" i="1"/>
  <c r="AF712" i="1" s="1"/>
  <c r="Z725" i="1"/>
  <c r="AD725" i="1" s="1"/>
  <c r="AE725" i="1" s="1"/>
  <c r="AF725" i="1" s="1"/>
  <c r="AE728" i="1"/>
  <c r="AF728" i="1" s="1"/>
  <c r="Z741" i="1"/>
  <c r="AD741" i="1" s="1"/>
  <c r="AE741" i="1" s="1"/>
  <c r="AF741" i="1" s="1"/>
  <c r="AE744" i="1"/>
  <c r="AF744" i="1" s="1"/>
  <c r="Z757" i="1"/>
  <c r="AD757" i="1" s="1"/>
  <c r="AE757" i="1" s="1"/>
  <c r="AF757" i="1" s="1"/>
  <c r="AE760" i="1"/>
  <c r="AF760" i="1" s="1"/>
  <c r="Z773" i="1"/>
  <c r="AD773" i="1" s="1"/>
  <c r="AE773" i="1" s="1"/>
  <c r="AF773" i="1" s="1"/>
  <c r="AE776" i="1"/>
  <c r="AF776" i="1" s="1"/>
  <c r="Z789" i="1"/>
  <c r="AD789" i="1" s="1"/>
  <c r="AE789" i="1" s="1"/>
  <c r="AF789" i="1" s="1"/>
  <c r="AE792" i="1"/>
  <c r="AF792" i="1" s="1"/>
  <c r="AE803" i="1"/>
  <c r="AF803" i="1" s="1"/>
  <c r="AE816" i="1"/>
  <c r="AF816" i="1" s="1"/>
  <c r="Z846" i="1"/>
  <c r="AD846" i="1" s="1"/>
  <c r="AE846" i="1" s="1"/>
  <c r="AF846" i="1" s="1"/>
  <c r="AH846" i="1"/>
  <c r="Z859" i="1"/>
  <c r="AD859" i="1" s="1"/>
  <c r="AE859" i="1" s="1"/>
  <c r="AF859" i="1" s="1"/>
  <c r="AH859" i="1"/>
  <c r="Z866" i="1"/>
  <c r="AD866" i="1" s="1"/>
  <c r="AE866" i="1" s="1"/>
  <c r="AF866" i="1" s="1"/>
  <c r="AH866" i="1"/>
  <c r="AH891" i="1"/>
  <c r="Z891" i="1"/>
  <c r="AD891" i="1" s="1"/>
  <c r="AE891" i="1" s="1"/>
  <c r="AF891" i="1" s="1"/>
  <c r="AE894" i="1"/>
  <c r="AF894" i="1" s="1"/>
  <c r="Z901" i="1"/>
  <c r="AD901" i="1" s="1"/>
  <c r="Z917" i="1"/>
  <c r="AD917" i="1" s="1"/>
  <c r="AE917" i="1" s="1"/>
  <c r="AF917" i="1" s="1"/>
  <c r="Z954" i="1"/>
  <c r="AD954" i="1" s="1"/>
  <c r="Z971" i="1"/>
  <c r="AD971" i="1" s="1"/>
  <c r="Z983" i="1"/>
  <c r="AD983" i="1" s="1"/>
  <c r="AE983" i="1" s="1"/>
  <c r="AF983" i="1" s="1"/>
  <c r="Z988" i="1"/>
  <c r="AD988" i="1" s="1"/>
  <c r="Z1000" i="1"/>
  <c r="AD1000" i="1" s="1"/>
  <c r="AE1000" i="1" s="1"/>
  <c r="AF1000" i="1" s="1"/>
  <c r="Z1019" i="1"/>
  <c r="AD1019" i="1" s="1"/>
  <c r="Z1027" i="1"/>
  <c r="AD1027" i="1" s="1"/>
  <c r="AE1027" i="1" s="1"/>
  <c r="AF1027" i="1" s="1"/>
  <c r="Z1035" i="1"/>
  <c r="AD1035" i="1" s="1"/>
  <c r="Z1043" i="1"/>
  <c r="AD1043" i="1" s="1"/>
  <c r="AE1043" i="1" s="1"/>
  <c r="AF1043" i="1" s="1"/>
  <c r="Z1051" i="1"/>
  <c r="AD1051" i="1" s="1"/>
  <c r="Z1059" i="1"/>
  <c r="AD1059" i="1" s="1"/>
  <c r="AE1059" i="1" s="1"/>
  <c r="AF1059" i="1" s="1"/>
  <c r="Z1067" i="1"/>
  <c r="AD1067" i="1" s="1"/>
  <c r="Z1075" i="1"/>
  <c r="AD1075" i="1" s="1"/>
  <c r="AE1075" i="1" s="1"/>
  <c r="AF1075" i="1" s="1"/>
  <c r="Z1086" i="1"/>
  <c r="AD1086" i="1" s="1"/>
  <c r="Z1120" i="1"/>
  <c r="AD1120" i="1" s="1"/>
  <c r="Z1192" i="1"/>
  <c r="AD1192" i="1" s="1"/>
  <c r="Z1200" i="1"/>
  <c r="AD1200" i="1" s="1"/>
  <c r="Z1207" i="1"/>
  <c r="AD1207" i="1" s="1"/>
  <c r="AE1207" i="1" s="1"/>
  <c r="AF1207" i="1" s="1"/>
  <c r="Z1215" i="1"/>
  <c r="AD1215" i="1" s="1"/>
  <c r="Z1225" i="1"/>
  <c r="AD1225" i="1" s="1"/>
  <c r="Z1232" i="1"/>
  <c r="AD1232" i="1" s="1"/>
  <c r="AE1232" i="1" s="1"/>
  <c r="AF1232" i="1" s="1"/>
  <c r="Z1242" i="1"/>
  <c r="AD1242" i="1" s="1"/>
  <c r="AH1314" i="1"/>
  <c r="Z1314" i="1"/>
  <c r="AD1314" i="1" s="1"/>
  <c r="AE1314" i="1" s="1"/>
  <c r="AF1314" i="1" s="1"/>
  <c r="AH1369" i="1"/>
  <c r="Z1369" i="1"/>
  <c r="AD1369" i="1" s="1"/>
  <c r="AE1369" i="1" s="1"/>
  <c r="AF1369" i="1" s="1"/>
  <c r="AH1384" i="1"/>
  <c r="Z1384" i="1"/>
  <c r="AD1384" i="1" s="1"/>
  <c r="AE1384" i="1" s="1"/>
  <c r="AF1384" i="1" s="1"/>
  <c r="AH1424" i="1"/>
  <c r="Z1424" i="1"/>
  <c r="AD1424" i="1" s="1"/>
  <c r="AE1424" i="1" s="1"/>
  <c r="AF1424" i="1" s="1"/>
  <c r="AH1456" i="1"/>
  <c r="Z1456" i="1"/>
  <c r="AD1456" i="1" s="1"/>
  <c r="AE1456" i="1" s="1"/>
  <c r="AF1456" i="1" s="1"/>
  <c r="AH1476" i="1"/>
  <c r="Z1476" i="1"/>
  <c r="AD1476" i="1" s="1"/>
  <c r="AE1476" i="1" s="1"/>
  <c r="AF1476" i="1" s="1"/>
  <c r="AH1489" i="1"/>
  <c r="Z1489" i="1"/>
  <c r="AD1489" i="1" s="1"/>
  <c r="AE1489" i="1" s="1"/>
  <c r="AF1489" i="1" s="1"/>
  <c r="AH1534" i="1"/>
  <c r="Z1534" i="1"/>
  <c r="AD1534" i="1" s="1"/>
  <c r="AE1534" i="1" s="1"/>
  <c r="AF1534" i="1" s="1"/>
  <c r="AH1550" i="1"/>
  <c r="Z1550" i="1"/>
  <c r="AD1550" i="1" s="1"/>
  <c r="AE1550" i="1" s="1"/>
  <c r="AF1550" i="1" s="1"/>
  <c r="Z713" i="1"/>
  <c r="AD713" i="1" s="1"/>
  <c r="AE713" i="1" s="1"/>
  <c r="AF713" i="1" s="1"/>
  <c r="Z714" i="1"/>
  <c r="AD714" i="1" s="1"/>
  <c r="AE714" i="1" s="1"/>
  <c r="AF714" i="1" s="1"/>
  <c r="AE716" i="1"/>
  <c r="AF716" i="1" s="1"/>
  <c r="Z729" i="1"/>
  <c r="AD729" i="1" s="1"/>
  <c r="AE729" i="1" s="1"/>
  <c r="AF729" i="1" s="1"/>
  <c r="Z730" i="1"/>
  <c r="AD730" i="1" s="1"/>
  <c r="AE730" i="1" s="1"/>
  <c r="AF730" i="1" s="1"/>
  <c r="AE732" i="1"/>
  <c r="AF732" i="1" s="1"/>
  <c r="Z745" i="1"/>
  <c r="AD745" i="1" s="1"/>
  <c r="AE745" i="1" s="1"/>
  <c r="AF745" i="1" s="1"/>
  <c r="Z746" i="1"/>
  <c r="AD746" i="1" s="1"/>
  <c r="AE746" i="1" s="1"/>
  <c r="AF746" i="1" s="1"/>
  <c r="AE748" i="1"/>
  <c r="AF748" i="1" s="1"/>
  <c r="Z761" i="1"/>
  <c r="AD761" i="1" s="1"/>
  <c r="AE761" i="1" s="1"/>
  <c r="AF761" i="1" s="1"/>
  <c r="Z762" i="1"/>
  <c r="AD762" i="1" s="1"/>
  <c r="AE762" i="1" s="1"/>
  <c r="AF762" i="1" s="1"/>
  <c r="AE764" i="1"/>
  <c r="AF764" i="1" s="1"/>
  <c r="Z777" i="1"/>
  <c r="AD777" i="1" s="1"/>
  <c r="Z778" i="1"/>
  <c r="AD778" i="1" s="1"/>
  <c r="AE778" i="1" s="1"/>
  <c r="AF778" i="1" s="1"/>
  <c r="AE780" i="1"/>
  <c r="AF780" i="1" s="1"/>
  <c r="Z793" i="1"/>
  <c r="AD793" i="1" s="1"/>
  <c r="AE793" i="1" s="1"/>
  <c r="AF793" i="1" s="1"/>
  <c r="Z795" i="1"/>
  <c r="AD795" i="1" s="1"/>
  <c r="AE795" i="1" s="1"/>
  <c r="AF795" i="1" s="1"/>
  <c r="Z797" i="1"/>
  <c r="AD797" i="1" s="1"/>
  <c r="AE797" i="1" s="1"/>
  <c r="AF797" i="1" s="1"/>
  <c r="Z798" i="1"/>
  <c r="AD798" i="1" s="1"/>
  <c r="AE798" i="1" s="1"/>
  <c r="AF798" i="1" s="1"/>
  <c r="AE800" i="1"/>
  <c r="AF800" i="1" s="1"/>
  <c r="AE811" i="1"/>
  <c r="AF811" i="1" s="1"/>
  <c r="Z818" i="1"/>
  <c r="AD818" i="1" s="1"/>
  <c r="AE818" i="1" s="1"/>
  <c r="AF818" i="1" s="1"/>
  <c r="AE825" i="1"/>
  <c r="AF825" i="1" s="1"/>
  <c r="Z828" i="1"/>
  <c r="AD828" i="1" s="1"/>
  <c r="AE828" i="1" s="1"/>
  <c r="AF828" i="1" s="1"/>
  <c r="AE829" i="1"/>
  <c r="AF829" i="1" s="1"/>
  <c r="Z845" i="1"/>
  <c r="AD845" i="1" s="1"/>
  <c r="AE845" i="1" s="1"/>
  <c r="AF845" i="1" s="1"/>
  <c r="AE847" i="1"/>
  <c r="AF847" i="1" s="1"/>
  <c r="Z850" i="1"/>
  <c r="AD850" i="1" s="1"/>
  <c r="AE850" i="1" s="1"/>
  <c r="AF850" i="1" s="1"/>
  <c r="AH850" i="1"/>
  <c r="Z862" i="1"/>
  <c r="AD862" i="1" s="1"/>
  <c r="AE862" i="1" s="1"/>
  <c r="AF862" i="1" s="1"/>
  <c r="AH862" i="1"/>
  <c r="AH868" i="1"/>
  <c r="Z868" i="1"/>
  <c r="AD868" i="1" s="1"/>
  <c r="Z889" i="1"/>
  <c r="AD889" i="1" s="1"/>
  <c r="AH889" i="1"/>
  <c r="AE901" i="1"/>
  <c r="AF901" i="1" s="1"/>
  <c r="Z905" i="1"/>
  <c r="AD905" i="1" s="1"/>
  <c r="Z927" i="1"/>
  <c r="AD927" i="1" s="1"/>
  <c r="AE954" i="1"/>
  <c r="AF954" i="1" s="1"/>
  <c r="Z958" i="1"/>
  <c r="AD958" i="1" s="1"/>
  <c r="AE971" i="1"/>
  <c r="AF971" i="1" s="1"/>
  <c r="Z973" i="1"/>
  <c r="AD973" i="1" s="1"/>
  <c r="AE988" i="1"/>
  <c r="AF988" i="1" s="1"/>
  <c r="Z990" i="1"/>
  <c r="AD990" i="1" s="1"/>
  <c r="Z1004" i="1"/>
  <c r="AD1004" i="1" s="1"/>
  <c r="AE1019" i="1"/>
  <c r="AF1019" i="1" s="1"/>
  <c r="Z1021" i="1"/>
  <c r="AD1021" i="1" s="1"/>
  <c r="AE1021" i="1" s="1"/>
  <c r="AF1021" i="1" s="1"/>
  <c r="Z1029" i="1"/>
  <c r="AD1029" i="1" s="1"/>
  <c r="AE1035" i="1"/>
  <c r="AF1035" i="1" s="1"/>
  <c r="Z1037" i="1"/>
  <c r="AD1037" i="1" s="1"/>
  <c r="AE1037" i="1" s="1"/>
  <c r="AF1037" i="1" s="1"/>
  <c r="Z1045" i="1"/>
  <c r="AD1045" i="1" s="1"/>
  <c r="AE1051" i="1"/>
  <c r="AF1051" i="1" s="1"/>
  <c r="Z1053" i="1"/>
  <c r="AD1053" i="1" s="1"/>
  <c r="Z1061" i="1"/>
  <c r="AD1061" i="1" s="1"/>
  <c r="AE1067" i="1"/>
  <c r="AF1067" i="1" s="1"/>
  <c r="Z1069" i="1"/>
  <c r="AD1069" i="1" s="1"/>
  <c r="AE1069" i="1" s="1"/>
  <c r="AF1069" i="1" s="1"/>
  <c r="Z1079" i="1"/>
  <c r="AD1079" i="1" s="1"/>
  <c r="AE1086" i="1"/>
  <c r="AF1086" i="1" s="1"/>
  <c r="Z1108" i="1"/>
  <c r="AD1108" i="1" s="1"/>
  <c r="AE1120" i="1"/>
  <c r="AF1120" i="1" s="1"/>
  <c r="Z1186" i="1"/>
  <c r="AD1186" i="1" s="1"/>
  <c r="AE1186" i="1" s="1"/>
  <c r="AF1186" i="1" s="1"/>
  <c r="AE1192" i="1"/>
  <c r="AF1192" i="1" s="1"/>
  <c r="Z1194" i="1"/>
  <c r="AD1194" i="1" s="1"/>
  <c r="AE1200" i="1"/>
  <c r="AF1200" i="1" s="1"/>
  <c r="Z1202" i="1"/>
  <c r="AD1202" i="1" s="1"/>
  <c r="Z1209" i="1"/>
  <c r="AD1209" i="1" s="1"/>
  <c r="AE1215" i="1"/>
  <c r="AF1215" i="1" s="1"/>
  <c r="Z1217" i="1"/>
  <c r="AD1217" i="1" s="1"/>
  <c r="AE1225" i="1"/>
  <c r="AF1225" i="1" s="1"/>
  <c r="Z1227" i="1"/>
  <c r="AD1227" i="1" s="1"/>
  <c r="Z1236" i="1"/>
  <c r="AD1236" i="1" s="1"/>
  <c r="AE1242" i="1"/>
  <c r="AF1242" i="1" s="1"/>
  <c r="Z1244" i="1"/>
  <c r="AD1244" i="1" s="1"/>
  <c r="AE1244" i="1" s="1"/>
  <c r="AF1244" i="1" s="1"/>
  <c r="Z1247" i="1"/>
  <c r="AD1247" i="1" s="1"/>
  <c r="Z1261" i="1"/>
  <c r="AD1261" i="1" s="1"/>
  <c r="AE1271" i="1"/>
  <c r="AF1271" i="1" s="1"/>
  <c r="AH1312" i="1"/>
  <c r="Z1312" i="1"/>
  <c r="AD1312" i="1" s="1"/>
  <c r="AE1312" i="1" s="1"/>
  <c r="AF1312" i="1" s="1"/>
  <c r="AH1322" i="1"/>
  <c r="Z1322" i="1"/>
  <c r="AD1322" i="1" s="1"/>
  <c r="AE1322" i="1" s="1"/>
  <c r="AF1322" i="1" s="1"/>
  <c r="AH1336" i="1"/>
  <c r="Z1336" i="1"/>
  <c r="AD1336" i="1" s="1"/>
  <c r="AE1336" i="1" s="1"/>
  <c r="AF1336" i="1" s="1"/>
  <c r="AH1344" i="1"/>
  <c r="Z1344" i="1"/>
  <c r="AD1344" i="1" s="1"/>
  <c r="AE1344" i="1" s="1"/>
  <c r="AF1344" i="1" s="1"/>
  <c r="AH1357" i="1"/>
  <c r="Z1357" i="1"/>
  <c r="AD1357" i="1" s="1"/>
  <c r="AE1357" i="1" s="1"/>
  <c r="AF1357" i="1" s="1"/>
  <c r="AH1420" i="1"/>
  <c r="Z1420" i="1"/>
  <c r="AD1420" i="1" s="1"/>
  <c r="AE1420" i="1" s="1"/>
  <c r="AF1420" i="1" s="1"/>
  <c r="AH1452" i="1"/>
  <c r="Z1452" i="1"/>
  <c r="AD1452" i="1" s="1"/>
  <c r="AE1452" i="1" s="1"/>
  <c r="AF1452" i="1" s="1"/>
  <c r="AH1474" i="1"/>
  <c r="Z1474" i="1"/>
  <c r="AD1474" i="1" s="1"/>
  <c r="AE1474" i="1" s="1"/>
  <c r="AF1474" i="1" s="1"/>
  <c r="AH1530" i="1"/>
  <c r="Z1530" i="1"/>
  <c r="AD1530" i="1" s="1"/>
  <c r="AE1530" i="1" s="1"/>
  <c r="AF1530" i="1" s="1"/>
  <c r="L4384" i="1"/>
  <c r="L4392" i="1" s="1"/>
  <c r="U4384" i="1"/>
  <c r="U4392" i="1" s="1"/>
  <c r="W4384" i="1"/>
  <c r="W4392" i="1" s="1"/>
  <c r="Z717" i="1"/>
  <c r="AD717" i="1" s="1"/>
  <c r="AE717" i="1" s="1"/>
  <c r="AF717" i="1" s="1"/>
  <c r="AE720" i="1"/>
  <c r="AF720" i="1" s="1"/>
  <c r="AH723" i="1"/>
  <c r="Z733" i="1"/>
  <c r="AD733" i="1" s="1"/>
  <c r="AE733" i="1" s="1"/>
  <c r="AF733" i="1" s="1"/>
  <c r="AE736" i="1"/>
  <c r="AF736" i="1" s="1"/>
  <c r="AH739" i="1"/>
  <c r="Z749" i="1"/>
  <c r="AD749" i="1" s="1"/>
  <c r="AE749" i="1" s="1"/>
  <c r="AF749" i="1" s="1"/>
  <c r="AE752" i="1"/>
  <c r="AF752" i="1" s="1"/>
  <c r="AH755" i="1"/>
  <c r="Z765" i="1"/>
  <c r="AD765" i="1" s="1"/>
  <c r="AE768" i="1"/>
  <c r="AF768" i="1" s="1"/>
  <c r="AH771" i="1"/>
  <c r="Z781" i="1"/>
  <c r="AD781" i="1" s="1"/>
  <c r="AE784" i="1"/>
  <c r="AF784" i="1" s="1"/>
  <c r="AH787" i="1"/>
  <c r="Z801" i="1"/>
  <c r="AD801" i="1" s="1"/>
  <c r="AE801" i="1" s="1"/>
  <c r="AF801" i="1" s="1"/>
  <c r="Z805" i="1"/>
  <c r="AD805" i="1" s="1"/>
  <c r="AE805" i="1" s="1"/>
  <c r="AF805" i="1" s="1"/>
  <c r="AE808" i="1"/>
  <c r="AF808" i="1" s="1"/>
  <c r="Z812" i="1"/>
  <c r="AD812" i="1" s="1"/>
  <c r="AE812" i="1" s="1"/>
  <c r="AF812" i="1" s="1"/>
  <c r="Z820" i="1"/>
  <c r="AD820" i="1" s="1"/>
  <c r="AE820" i="1" s="1"/>
  <c r="AF820" i="1" s="1"/>
  <c r="AE848" i="1"/>
  <c r="AF848" i="1" s="1"/>
  <c r="Z849" i="1"/>
  <c r="AD849" i="1" s="1"/>
  <c r="AE849" i="1" s="1"/>
  <c r="AF849" i="1" s="1"/>
  <c r="AE851" i="1"/>
  <c r="AF851" i="1" s="1"/>
  <c r="Z854" i="1"/>
  <c r="AD854" i="1" s="1"/>
  <c r="AE854" i="1" s="1"/>
  <c r="AF854" i="1" s="1"/>
  <c r="AH854" i="1"/>
  <c r="AE860" i="1"/>
  <c r="AF860" i="1" s="1"/>
  <c r="Z861" i="1"/>
  <c r="AD861" i="1" s="1"/>
  <c r="AE861" i="1" s="1"/>
  <c r="AF861" i="1" s="1"/>
  <c r="AE863" i="1"/>
  <c r="AF863" i="1" s="1"/>
  <c r="AE872" i="1"/>
  <c r="AF872" i="1" s="1"/>
  <c r="Z874" i="1"/>
  <c r="AD874" i="1" s="1"/>
  <c r="AE874" i="1" s="1"/>
  <c r="AF874" i="1" s="1"/>
  <c r="AH874" i="1"/>
  <c r="Z878" i="1"/>
  <c r="AD878" i="1" s="1"/>
  <c r="AE878" i="1" s="1"/>
  <c r="AF878" i="1" s="1"/>
  <c r="AH878" i="1"/>
  <c r="Z882" i="1"/>
  <c r="AD882" i="1" s="1"/>
  <c r="AE882" i="1" s="1"/>
  <c r="AF882" i="1" s="1"/>
  <c r="AH882" i="1"/>
  <c r="Z887" i="1"/>
  <c r="AD887" i="1" s="1"/>
  <c r="AE887" i="1" s="1"/>
  <c r="AF887" i="1" s="1"/>
  <c r="AH887" i="1"/>
  <c r="AH888" i="1"/>
  <c r="Z888" i="1"/>
  <c r="AD888" i="1" s="1"/>
  <c r="AE888" i="1" s="1"/>
  <c r="AF888" i="1" s="1"/>
  <c r="Z894" i="1"/>
  <c r="AD894" i="1" s="1"/>
  <c r="AH894" i="1"/>
  <c r="AE904" i="1"/>
  <c r="AF904" i="1" s="1"/>
  <c r="AE905" i="1"/>
  <c r="AF905" i="1" s="1"/>
  <c r="Z909" i="1"/>
  <c r="AD909" i="1" s="1"/>
  <c r="AE920" i="1"/>
  <c r="AF920" i="1" s="1"/>
  <c r="AE922" i="1"/>
  <c r="AF922" i="1" s="1"/>
  <c r="AE924" i="1"/>
  <c r="AF924" i="1" s="1"/>
  <c r="AE926" i="1"/>
  <c r="AF926" i="1" s="1"/>
  <c r="AE927" i="1"/>
  <c r="AF927" i="1" s="1"/>
  <c r="Z931" i="1"/>
  <c r="AD931" i="1" s="1"/>
  <c r="Z944" i="1"/>
  <c r="AD944" i="1" s="1"/>
  <c r="AE946" i="1"/>
  <c r="AF946" i="1" s="1"/>
  <c r="AE957" i="1"/>
  <c r="AF957" i="1" s="1"/>
  <c r="AE958" i="1"/>
  <c r="AF958" i="1" s="1"/>
  <c r="Z962" i="1"/>
  <c r="AD962" i="1" s="1"/>
  <c r="AE973" i="1"/>
  <c r="AF973" i="1" s="1"/>
  <c r="Z975" i="1"/>
  <c r="AD975" i="1" s="1"/>
  <c r="AE990" i="1"/>
  <c r="AF990" i="1" s="1"/>
  <c r="Z992" i="1"/>
  <c r="AD992" i="1" s="1"/>
  <c r="AE1003" i="1"/>
  <c r="AF1003" i="1" s="1"/>
  <c r="AE1004" i="1"/>
  <c r="AF1004" i="1" s="1"/>
  <c r="Z1012" i="1"/>
  <c r="AD1012" i="1" s="1"/>
  <c r="AE1012" i="1" s="1"/>
  <c r="AF1012" i="1" s="1"/>
  <c r="Z1015" i="1"/>
  <c r="AD1015" i="1" s="1"/>
  <c r="Z1023" i="1"/>
  <c r="AD1023" i="1" s="1"/>
  <c r="AE1029" i="1"/>
  <c r="AF1029" i="1" s="1"/>
  <c r="Z1031" i="1"/>
  <c r="AD1031" i="1" s="1"/>
  <c r="Z1039" i="1"/>
  <c r="AD1039" i="1" s="1"/>
  <c r="AE1045" i="1"/>
  <c r="AF1045" i="1" s="1"/>
  <c r="Z1047" i="1"/>
  <c r="AD1047" i="1" s="1"/>
  <c r="AH1048" i="1"/>
  <c r="AE1053" i="1"/>
  <c r="AF1053" i="1" s="1"/>
  <c r="Z1055" i="1"/>
  <c r="AD1055" i="1" s="1"/>
  <c r="AE1055" i="1" s="1"/>
  <c r="AF1055" i="1" s="1"/>
  <c r="AH1056" i="1"/>
  <c r="AE1061" i="1"/>
  <c r="AF1061" i="1" s="1"/>
  <c r="Z1063" i="1"/>
  <c r="AD1063" i="1" s="1"/>
  <c r="AH1064" i="1"/>
  <c r="Z1071" i="1"/>
  <c r="AD1071" i="1" s="1"/>
  <c r="AH1072" i="1"/>
  <c r="AE1078" i="1"/>
  <c r="AF1078" i="1" s="1"/>
  <c r="AE1079" i="1"/>
  <c r="AF1079" i="1" s="1"/>
  <c r="AE1107" i="1"/>
  <c r="AF1107" i="1" s="1"/>
  <c r="AE1108" i="1"/>
  <c r="AF1108" i="1" s="1"/>
  <c r="Z1112" i="1"/>
  <c r="AD1112" i="1" s="1"/>
  <c r="AE1112" i="1" s="1"/>
  <c r="AF1112" i="1" s="1"/>
  <c r="AE1123" i="1"/>
  <c r="AF1123" i="1" s="1"/>
  <c r="AE1125" i="1"/>
  <c r="AF1125" i="1" s="1"/>
  <c r="AE1127" i="1"/>
  <c r="AF1127" i="1" s="1"/>
  <c r="AE1129" i="1"/>
  <c r="AF1129" i="1" s="1"/>
  <c r="AE1131" i="1"/>
  <c r="AF1131" i="1" s="1"/>
  <c r="AE1133" i="1"/>
  <c r="AF1133" i="1" s="1"/>
  <c r="Z1150" i="1"/>
  <c r="AD1150" i="1" s="1"/>
  <c r="AE1150" i="1" s="1"/>
  <c r="AF1150" i="1" s="1"/>
  <c r="Z1152" i="1"/>
  <c r="AD1152" i="1" s="1"/>
  <c r="AE1152" i="1" s="1"/>
  <c r="AF1152" i="1" s="1"/>
  <c r="Z1154" i="1"/>
  <c r="AD1154" i="1" s="1"/>
  <c r="AE1154" i="1" s="1"/>
  <c r="AF1154" i="1" s="1"/>
  <c r="Z1156" i="1"/>
  <c r="AD1156" i="1" s="1"/>
  <c r="AE1156" i="1" s="1"/>
  <c r="AF1156" i="1" s="1"/>
  <c r="Z1158" i="1"/>
  <c r="AD1158" i="1" s="1"/>
  <c r="AE1158" i="1" s="1"/>
  <c r="AF1158" i="1" s="1"/>
  <c r="Z1160" i="1"/>
  <c r="AD1160" i="1" s="1"/>
  <c r="AE1160" i="1" s="1"/>
  <c r="AF1160" i="1" s="1"/>
  <c r="Z1162" i="1"/>
  <c r="AD1162" i="1" s="1"/>
  <c r="AE1162" i="1" s="1"/>
  <c r="AF1162" i="1" s="1"/>
  <c r="Z1164" i="1"/>
  <c r="AD1164" i="1" s="1"/>
  <c r="AE1164" i="1" s="1"/>
  <c r="AF1164" i="1" s="1"/>
  <c r="AE1167" i="1"/>
  <c r="AF1167" i="1" s="1"/>
  <c r="AE1169" i="1"/>
  <c r="AF1169" i="1" s="1"/>
  <c r="AE1171" i="1"/>
  <c r="AF1171" i="1" s="1"/>
  <c r="AE1173" i="1"/>
  <c r="AF1173" i="1" s="1"/>
  <c r="AE1175" i="1"/>
  <c r="AF1175" i="1" s="1"/>
  <c r="AE1177" i="1"/>
  <c r="AF1177" i="1" s="1"/>
  <c r="AE1179" i="1"/>
  <c r="AF1179" i="1" s="1"/>
  <c r="AE1181" i="1"/>
  <c r="AF1181" i="1" s="1"/>
  <c r="AE1183" i="1"/>
  <c r="AF1183" i="1" s="1"/>
  <c r="AE1185" i="1"/>
  <c r="AF1185" i="1" s="1"/>
  <c r="Z1188" i="1"/>
  <c r="AD1188" i="1" s="1"/>
  <c r="AH1189" i="1"/>
  <c r="AE1194" i="1"/>
  <c r="AF1194" i="1" s="1"/>
  <c r="Z1196" i="1"/>
  <c r="AD1196" i="1" s="1"/>
  <c r="AH1197" i="1"/>
  <c r="AE1202" i="1"/>
  <c r="AF1202" i="1" s="1"/>
  <c r="Z1204" i="1"/>
  <c r="AD1204" i="1" s="1"/>
  <c r="AH1205" i="1"/>
  <c r="AH1206" i="1"/>
  <c r="AE1209" i="1"/>
  <c r="AF1209" i="1" s="1"/>
  <c r="Z1211" i="1"/>
  <c r="AD1211" i="1" s="1"/>
  <c r="AH1212" i="1"/>
  <c r="AE1217" i="1"/>
  <c r="AF1217" i="1" s="1"/>
  <c r="Z1219" i="1"/>
  <c r="AD1219" i="1" s="1"/>
  <c r="AE1219" i="1" s="1"/>
  <c r="AF1219" i="1" s="1"/>
  <c r="AH1222" i="1"/>
  <c r="AE1227" i="1"/>
  <c r="AF1227" i="1" s="1"/>
  <c r="Z1229" i="1"/>
  <c r="AD1229" i="1" s="1"/>
  <c r="AH1230" i="1"/>
  <c r="AH1231" i="1"/>
  <c r="AE1235" i="1"/>
  <c r="AF1235" i="1" s="1"/>
  <c r="AE1236" i="1"/>
  <c r="AF1236" i="1" s="1"/>
  <c r="Z1238" i="1"/>
  <c r="AD1238" i="1" s="1"/>
  <c r="AH1239" i="1"/>
  <c r="AE1247" i="1"/>
  <c r="AF1247" i="1" s="1"/>
  <c r="Z1249" i="1"/>
  <c r="AD1249" i="1" s="1"/>
  <c r="AH1250" i="1"/>
  <c r="AH1257" i="1"/>
  <c r="AE1260" i="1"/>
  <c r="AF1260" i="1" s="1"/>
  <c r="AE1261" i="1"/>
  <c r="AF1261" i="1" s="1"/>
  <c r="AH1263" i="1"/>
  <c r="AH1265" i="1"/>
  <c r="AH1267" i="1"/>
  <c r="AH1269" i="1"/>
  <c r="AH1283" i="1"/>
  <c r="Z1283" i="1"/>
  <c r="AD1283" i="1" s="1"/>
  <c r="AE1283" i="1" s="1"/>
  <c r="AF1283" i="1" s="1"/>
  <c r="AE1287" i="1"/>
  <c r="AF1287" i="1" s="1"/>
  <c r="AE1295" i="1"/>
  <c r="AF1295" i="1" s="1"/>
  <c r="AH1320" i="1"/>
  <c r="Z1320" i="1"/>
  <c r="AD1320" i="1" s="1"/>
  <c r="AE1320" i="1" s="1"/>
  <c r="AF1320" i="1" s="1"/>
  <c r="AH1353" i="1"/>
  <c r="Z1353" i="1"/>
  <c r="AD1353" i="1" s="1"/>
  <c r="AE1353" i="1" s="1"/>
  <c r="AF1353" i="1" s="1"/>
  <c r="AH1399" i="1"/>
  <c r="Z1399" i="1"/>
  <c r="AD1399" i="1" s="1"/>
  <c r="AE1399" i="1" s="1"/>
  <c r="AF1399" i="1" s="1"/>
  <c r="AH1418" i="1"/>
  <c r="Z1418" i="1"/>
  <c r="AD1418" i="1" s="1"/>
  <c r="AE1418" i="1" s="1"/>
  <c r="AF1418" i="1" s="1"/>
  <c r="AH1440" i="1"/>
  <c r="Z1440" i="1"/>
  <c r="AD1440" i="1" s="1"/>
  <c r="AE1440" i="1" s="1"/>
  <c r="AF1440" i="1" s="1"/>
  <c r="AH1504" i="1"/>
  <c r="Z1504" i="1"/>
  <c r="AD1504" i="1" s="1"/>
  <c r="AE1504" i="1" s="1"/>
  <c r="AF1504" i="1" s="1"/>
  <c r="AH1517" i="1"/>
  <c r="Z1517" i="1"/>
  <c r="AD1517" i="1" s="1"/>
  <c r="AE1517" i="1" s="1"/>
  <c r="AF1517" i="1" s="1"/>
  <c r="AH1524" i="1"/>
  <c r="Z1524" i="1"/>
  <c r="AD1524" i="1" s="1"/>
  <c r="AE1524" i="1" s="1"/>
  <c r="AF1524" i="1" s="1"/>
  <c r="AH1564" i="1"/>
  <c r="Z1564" i="1"/>
  <c r="AD1564" i="1" s="1"/>
  <c r="AE1564" i="1" s="1"/>
  <c r="AF1564" i="1" s="1"/>
  <c r="P4384" i="1"/>
  <c r="P4392" i="1" s="1"/>
  <c r="AC4384" i="1"/>
  <c r="M4384" i="1"/>
  <c r="M4392" i="1" s="1"/>
  <c r="Q4384" i="1"/>
  <c r="Q4392" i="1" s="1"/>
  <c r="Z324" i="1"/>
  <c r="AD324" i="1" s="1"/>
  <c r="AE324" i="1" s="1"/>
  <c r="AF324" i="1" s="1"/>
  <c r="J4384" i="1"/>
  <c r="J4392" i="1" s="1"/>
  <c r="R4384" i="1"/>
  <c r="R4392" i="1" s="1"/>
  <c r="X323" i="1"/>
  <c r="Y323" i="1" s="1"/>
  <c r="Z323" i="1" s="1"/>
  <c r="AD323" i="1" s="1"/>
  <c r="AE323" i="1" s="1"/>
  <c r="AF323" i="1" s="1"/>
  <c r="N509" i="1"/>
  <c r="N4384" i="1" s="1"/>
  <c r="N4392" i="1" s="1"/>
  <c r="AH711" i="1"/>
  <c r="Z721" i="1"/>
  <c r="AD721" i="1" s="1"/>
  <c r="AE721" i="1" s="1"/>
  <c r="AF721" i="1" s="1"/>
  <c r="AE724" i="1"/>
  <c r="AF724" i="1" s="1"/>
  <c r="AH727" i="1"/>
  <c r="Z737" i="1"/>
  <c r="AD737" i="1" s="1"/>
  <c r="AE737" i="1" s="1"/>
  <c r="AF737" i="1" s="1"/>
  <c r="AE740" i="1"/>
  <c r="AF740" i="1" s="1"/>
  <c r="AH743" i="1"/>
  <c r="Z753" i="1"/>
  <c r="AD753" i="1" s="1"/>
  <c r="AE753" i="1" s="1"/>
  <c r="AF753" i="1" s="1"/>
  <c r="AE756" i="1"/>
  <c r="AF756" i="1" s="1"/>
  <c r="AH759" i="1"/>
  <c r="Z769" i="1"/>
  <c r="AD769" i="1" s="1"/>
  <c r="AE769" i="1" s="1"/>
  <c r="AF769" i="1" s="1"/>
  <c r="AE772" i="1"/>
  <c r="AF772" i="1" s="1"/>
  <c r="AH775" i="1"/>
  <c r="Z785" i="1"/>
  <c r="AD785" i="1" s="1"/>
  <c r="AE785" i="1" s="1"/>
  <c r="AF785" i="1" s="1"/>
  <c r="AE788" i="1"/>
  <c r="AF788" i="1" s="1"/>
  <c r="AH791" i="1"/>
  <c r="R804" i="1"/>
  <c r="X804" i="1"/>
  <c r="Y804" i="1" s="1"/>
  <c r="Z804" i="1" s="1"/>
  <c r="AD804" i="1" s="1"/>
  <c r="AE804" i="1" s="1"/>
  <c r="AF804" i="1" s="1"/>
  <c r="Z809" i="1"/>
  <c r="AD809" i="1" s="1"/>
  <c r="AE809" i="1" s="1"/>
  <c r="AF809" i="1" s="1"/>
  <c r="Z810" i="1"/>
  <c r="AD810" i="1" s="1"/>
  <c r="AE810" i="1" s="1"/>
  <c r="AF810" i="1" s="1"/>
  <c r="AH811" i="1"/>
  <c r="AE814" i="1"/>
  <c r="AF814" i="1" s="1"/>
  <c r="Z814" i="1"/>
  <c r="AD814" i="1" s="1"/>
  <c r="Z819" i="1"/>
  <c r="AD819" i="1" s="1"/>
  <c r="AE819" i="1" s="1"/>
  <c r="AF819" i="1" s="1"/>
  <c r="Z822" i="1"/>
  <c r="AD822" i="1" s="1"/>
  <c r="AE822" i="1" s="1"/>
  <c r="AF822" i="1" s="1"/>
  <c r="Z823" i="1"/>
  <c r="AD823" i="1" s="1"/>
  <c r="AE823" i="1" s="1"/>
  <c r="AF823" i="1" s="1"/>
  <c r="Z824" i="1"/>
  <c r="AD824" i="1" s="1"/>
  <c r="AE824" i="1" s="1"/>
  <c r="AF824" i="1" s="1"/>
  <c r="AH825" i="1"/>
  <c r="Z826" i="1"/>
  <c r="AD826" i="1" s="1"/>
  <c r="AE826" i="1" s="1"/>
  <c r="AF826" i="1" s="1"/>
  <c r="AE827" i="1"/>
  <c r="AF827" i="1" s="1"/>
  <c r="AH829" i="1"/>
  <c r="Z830" i="1"/>
  <c r="AD830" i="1" s="1"/>
  <c r="AE830" i="1" s="1"/>
  <c r="AF830" i="1" s="1"/>
  <c r="AE831" i="1"/>
  <c r="AF831" i="1" s="1"/>
  <c r="Z832" i="1"/>
  <c r="AD832" i="1" s="1"/>
  <c r="AE832" i="1" s="1"/>
  <c r="AF832" i="1" s="1"/>
  <c r="AE833" i="1"/>
  <c r="AF833" i="1" s="1"/>
  <c r="Z834" i="1"/>
  <c r="AD834" i="1" s="1"/>
  <c r="AE834" i="1" s="1"/>
  <c r="AF834" i="1" s="1"/>
  <c r="AE835" i="1"/>
  <c r="AF835" i="1" s="1"/>
  <c r="Z836" i="1"/>
  <c r="AD836" i="1" s="1"/>
  <c r="AE836" i="1" s="1"/>
  <c r="AF836" i="1" s="1"/>
  <c r="AE837" i="1"/>
  <c r="AF837" i="1" s="1"/>
  <c r="Z838" i="1"/>
  <c r="AD838" i="1" s="1"/>
  <c r="AE838" i="1" s="1"/>
  <c r="AF838" i="1" s="1"/>
  <c r="AE839" i="1"/>
  <c r="AF839" i="1" s="1"/>
  <c r="Z842" i="1"/>
  <c r="AD842" i="1" s="1"/>
  <c r="AE842" i="1" s="1"/>
  <c r="AF842" i="1" s="1"/>
  <c r="AH842" i="1"/>
  <c r="Z844" i="1"/>
  <c r="AD844" i="1" s="1"/>
  <c r="AE844" i="1" s="1"/>
  <c r="AF844" i="1" s="1"/>
  <c r="AH847" i="1"/>
  <c r="AH848" i="1"/>
  <c r="AE852" i="1"/>
  <c r="AF852" i="1" s="1"/>
  <c r="Z853" i="1"/>
  <c r="AD853" i="1" s="1"/>
  <c r="AE853" i="1" s="1"/>
  <c r="AF853" i="1" s="1"/>
  <c r="AE855" i="1"/>
  <c r="AF855" i="1" s="1"/>
  <c r="Z857" i="1"/>
  <c r="AD857" i="1" s="1"/>
  <c r="AE857" i="1" s="1"/>
  <c r="AF857" i="1" s="1"/>
  <c r="AH857" i="1"/>
  <c r="Z858" i="1"/>
  <c r="AD858" i="1" s="1"/>
  <c r="AE858" i="1" s="1"/>
  <c r="AF858" i="1" s="1"/>
  <c r="AH860" i="1"/>
  <c r="AE864" i="1"/>
  <c r="AF864" i="1" s="1"/>
  <c r="AE867" i="1"/>
  <c r="AF867" i="1" s="1"/>
  <c r="AE868" i="1"/>
  <c r="AF868" i="1" s="1"/>
  <c r="AH872" i="1"/>
  <c r="AH876" i="1"/>
  <c r="Z876" i="1"/>
  <c r="AD876" i="1" s="1"/>
  <c r="AE876" i="1" s="1"/>
  <c r="AF876" i="1" s="1"/>
  <c r="AH880" i="1"/>
  <c r="Z880" i="1"/>
  <c r="AD880" i="1" s="1"/>
  <c r="AE880" i="1" s="1"/>
  <c r="AF880" i="1" s="1"/>
  <c r="Z884" i="1"/>
  <c r="AD884" i="1" s="1"/>
  <c r="AE884" i="1" s="1"/>
  <c r="AF884" i="1" s="1"/>
  <c r="Z885" i="1"/>
  <c r="AD885" i="1" s="1"/>
  <c r="AE885" i="1" s="1"/>
  <c r="AF885" i="1" s="1"/>
  <c r="AH885" i="1"/>
  <c r="AH886" i="1"/>
  <c r="Z886" i="1"/>
  <c r="AD886" i="1" s="1"/>
  <c r="AE886" i="1" s="1"/>
  <c r="AF886" i="1" s="1"/>
  <c r="AE889" i="1"/>
  <c r="AF889" i="1" s="1"/>
  <c r="Z892" i="1"/>
  <c r="AD892" i="1" s="1"/>
  <c r="AE892" i="1" s="1"/>
  <c r="AF892" i="1" s="1"/>
  <c r="AH892" i="1"/>
  <c r="AH893" i="1"/>
  <c r="Z893" i="1"/>
  <c r="AD893" i="1" s="1"/>
  <c r="AE893" i="1" s="1"/>
  <c r="AF893" i="1" s="1"/>
  <c r="Z897" i="1"/>
  <c r="AD897" i="1" s="1"/>
  <c r="AE897" i="1" s="1"/>
  <c r="AF897" i="1" s="1"/>
  <c r="Z900" i="1"/>
  <c r="AD900" i="1" s="1"/>
  <c r="AE900" i="1" s="1"/>
  <c r="AF900" i="1" s="1"/>
  <c r="AH903" i="1"/>
  <c r="AH904" i="1"/>
  <c r="AE908" i="1"/>
  <c r="AF908" i="1" s="1"/>
  <c r="AE909" i="1"/>
  <c r="AF909" i="1" s="1"/>
  <c r="Z913" i="1"/>
  <c r="AD913" i="1" s="1"/>
  <c r="AE913" i="1" s="1"/>
  <c r="AF913" i="1" s="1"/>
  <c r="Z916" i="1"/>
  <c r="AD916" i="1" s="1"/>
  <c r="AE916" i="1" s="1"/>
  <c r="AF916" i="1" s="1"/>
  <c r="AH919" i="1"/>
  <c r="AH920" i="1"/>
  <c r="AH922" i="1"/>
  <c r="AH924" i="1"/>
  <c r="AH926" i="1"/>
  <c r="AE930" i="1"/>
  <c r="AF930" i="1" s="1"/>
  <c r="AE931" i="1"/>
  <c r="AF931" i="1" s="1"/>
  <c r="Z935" i="1"/>
  <c r="AD935" i="1" s="1"/>
  <c r="AE935" i="1" s="1"/>
  <c r="AF935" i="1" s="1"/>
  <c r="AE937" i="1"/>
  <c r="AF937" i="1" s="1"/>
  <c r="AE939" i="1"/>
  <c r="AF939" i="1" s="1"/>
  <c r="AE941" i="1"/>
  <c r="AF941" i="1" s="1"/>
  <c r="AE943" i="1"/>
  <c r="AF943" i="1" s="1"/>
  <c r="AE944" i="1"/>
  <c r="AF944" i="1" s="1"/>
  <c r="AH946" i="1"/>
  <c r="Z950" i="1"/>
  <c r="AD950" i="1" s="1"/>
  <c r="AE950" i="1" s="1"/>
  <c r="AF950" i="1" s="1"/>
  <c r="Z953" i="1"/>
  <c r="AD953" i="1" s="1"/>
  <c r="AE953" i="1" s="1"/>
  <c r="AF953" i="1" s="1"/>
  <c r="AH956" i="1"/>
  <c r="AH957" i="1"/>
  <c r="AE961" i="1"/>
  <c r="AF961" i="1" s="1"/>
  <c r="AE962" i="1"/>
  <c r="AF962" i="1" s="1"/>
  <c r="Z966" i="1"/>
  <c r="AD966" i="1" s="1"/>
  <c r="AE966" i="1" s="1"/>
  <c r="AF966" i="1" s="1"/>
  <c r="Z969" i="1"/>
  <c r="AD969" i="1" s="1"/>
  <c r="AE969" i="1" s="1"/>
  <c r="AF969" i="1" s="1"/>
  <c r="AH970" i="1"/>
  <c r="AE975" i="1"/>
  <c r="AF975" i="1" s="1"/>
  <c r="Z979" i="1"/>
  <c r="AD979" i="1" s="1"/>
  <c r="AE979" i="1" s="1"/>
  <c r="AF979" i="1" s="1"/>
  <c r="Z982" i="1"/>
  <c r="AD982" i="1" s="1"/>
  <c r="AE982" i="1" s="1"/>
  <c r="AF982" i="1" s="1"/>
  <c r="Z986" i="1"/>
  <c r="AD986" i="1" s="1"/>
  <c r="AE986" i="1" s="1"/>
  <c r="AF986" i="1" s="1"/>
  <c r="AH987" i="1"/>
  <c r="AE992" i="1"/>
  <c r="AF992" i="1" s="1"/>
  <c r="Z996" i="1"/>
  <c r="AD996" i="1" s="1"/>
  <c r="AE996" i="1" s="1"/>
  <c r="AF996" i="1" s="1"/>
  <c r="Z999" i="1"/>
  <c r="AD999" i="1" s="1"/>
  <c r="AE999" i="1" s="1"/>
  <c r="AF999" i="1" s="1"/>
  <c r="AH1002" i="1"/>
  <c r="AH1003" i="1"/>
  <c r="AE1007" i="1"/>
  <c r="AF1007" i="1" s="1"/>
  <c r="AE1009" i="1"/>
  <c r="AF1009" i="1" s="1"/>
  <c r="AE1011" i="1"/>
  <c r="AF1011" i="1" s="1"/>
  <c r="AE1015" i="1"/>
  <c r="AF1015" i="1" s="1"/>
  <c r="Z1017" i="1"/>
  <c r="AD1017" i="1" s="1"/>
  <c r="AE1017" i="1" s="1"/>
  <c r="AF1017" i="1" s="1"/>
  <c r="AH1018" i="1"/>
  <c r="AE1023" i="1"/>
  <c r="AF1023" i="1" s="1"/>
  <c r="Z1025" i="1"/>
  <c r="AD1025" i="1" s="1"/>
  <c r="AE1025" i="1" s="1"/>
  <c r="AF1025" i="1" s="1"/>
  <c r="AH1026" i="1"/>
  <c r="AE1031" i="1"/>
  <c r="AF1031" i="1" s="1"/>
  <c r="Z1033" i="1"/>
  <c r="AD1033" i="1" s="1"/>
  <c r="AE1033" i="1" s="1"/>
  <c r="AF1033" i="1" s="1"/>
  <c r="AH1034" i="1"/>
  <c r="AE1039" i="1"/>
  <c r="AF1039" i="1" s="1"/>
  <c r="Z1041" i="1"/>
  <c r="AD1041" i="1" s="1"/>
  <c r="AE1041" i="1" s="1"/>
  <c r="AF1041" i="1" s="1"/>
  <c r="AH1042" i="1"/>
  <c r="AE1047" i="1"/>
  <c r="AF1047" i="1" s="1"/>
  <c r="Z1049" i="1"/>
  <c r="AD1049" i="1" s="1"/>
  <c r="AE1049" i="1" s="1"/>
  <c r="AF1049" i="1" s="1"/>
  <c r="AH1050" i="1"/>
  <c r="Z1057" i="1"/>
  <c r="AD1057" i="1" s="1"/>
  <c r="AE1057" i="1" s="1"/>
  <c r="AF1057" i="1" s="1"/>
  <c r="AH1058" i="1"/>
  <c r="AE1063" i="1"/>
  <c r="AF1063" i="1" s="1"/>
  <c r="Z1065" i="1"/>
  <c r="AD1065" i="1" s="1"/>
  <c r="AE1065" i="1" s="1"/>
  <c r="AF1065" i="1" s="1"/>
  <c r="AH1066" i="1"/>
  <c r="AE1071" i="1"/>
  <c r="AF1071" i="1" s="1"/>
  <c r="Z1073" i="1"/>
  <c r="AD1073" i="1" s="1"/>
  <c r="AE1073" i="1" s="1"/>
  <c r="AF1073" i="1" s="1"/>
  <c r="AH1074" i="1"/>
  <c r="AH1077" i="1"/>
  <c r="AH1078" i="1"/>
  <c r="AE1082" i="1"/>
  <c r="AF1082" i="1" s="1"/>
  <c r="Z1085" i="1"/>
  <c r="AD1085" i="1" s="1"/>
  <c r="AE1085" i="1" s="1"/>
  <c r="AF1085" i="1" s="1"/>
  <c r="AH1106" i="1"/>
  <c r="AH1107" i="1"/>
  <c r="AE1111" i="1"/>
  <c r="AF1111" i="1" s="1"/>
  <c r="Z1116" i="1"/>
  <c r="AD1116" i="1" s="1"/>
  <c r="AE1116" i="1" s="1"/>
  <c r="AF1116" i="1" s="1"/>
  <c r="Z1119" i="1"/>
  <c r="AD1119" i="1" s="1"/>
  <c r="AE1119" i="1" s="1"/>
  <c r="AF1119" i="1" s="1"/>
  <c r="AH1122" i="1"/>
  <c r="AH1123" i="1"/>
  <c r="AH1125" i="1"/>
  <c r="AH1127" i="1"/>
  <c r="AH1129" i="1"/>
  <c r="AH1131" i="1"/>
  <c r="AH1133" i="1"/>
  <c r="AH1166" i="1"/>
  <c r="AH1167" i="1"/>
  <c r="AH1169" i="1"/>
  <c r="AH1171" i="1"/>
  <c r="AH1173" i="1"/>
  <c r="AH1175" i="1"/>
  <c r="AH1177" i="1"/>
  <c r="AH1179" i="1"/>
  <c r="AH1181" i="1"/>
  <c r="AH1183" i="1"/>
  <c r="AH1185" i="1"/>
  <c r="AE1188" i="1"/>
  <c r="AF1188" i="1" s="1"/>
  <c r="Z1190" i="1"/>
  <c r="AD1190" i="1" s="1"/>
  <c r="AE1190" i="1" s="1"/>
  <c r="AF1190" i="1" s="1"/>
  <c r="AH1191" i="1"/>
  <c r="AE1196" i="1"/>
  <c r="AF1196" i="1" s="1"/>
  <c r="Z1198" i="1"/>
  <c r="AD1198" i="1" s="1"/>
  <c r="AE1198" i="1" s="1"/>
  <c r="AF1198" i="1" s="1"/>
  <c r="AH1199" i="1"/>
  <c r="AE1204" i="1"/>
  <c r="AF1204" i="1" s="1"/>
  <c r="Z1206" i="1"/>
  <c r="AD1206" i="1" s="1"/>
  <c r="AE1206" i="1" s="1"/>
  <c r="AF1206" i="1" s="1"/>
  <c r="AE1211" i="1"/>
  <c r="AF1211" i="1" s="1"/>
  <c r="Z1213" i="1"/>
  <c r="AD1213" i="1" s="1"/>
  <c r="AE1213" i="1" s="1"/>
  <c r="AF1213" i="1" s="1"/>
  <c r="AH1214" i="1"/>
  <c r="Z1220" i="1"/>
  <c r="AD1220" i="1" s="1"/>
  <c r="AE1220" i="1" s="1"/>
  <c r="AF1220" i="1" s="1"/>
  <c r="Z1223" i="1"/>
  <c r="AD1223" i="1" s="1"/>
  <c r="AE1223" i="1" s="1"/>
  <c r="AF1223" i="1" s="1"/>
  <c r="AH1224" i="1"/>
  <c r="AE1229" i="1"/>
  <c r="AF1229" i="1" s="1"/>
  <c r="Z1231" i="1"/>
  <c r="AD1231" i="1" s="1"/>
  <c r="AE1231" i="1" s="1"/>
  <c r="AF1231" i="1" s="1"/>
  <c r="AH1234" i="1"/>
  <c r="AH1235" i="1"/>
  <c r="AE1238" i="1"/>
  <c r="AF1238" i="1" s="1"/>
  <c r="Z1240" i="1"/>
  <c r="AD1240" i="1" s="1"/>
  <c r="AE1240" i="1" s="1"/>
  <c r="AF1240" i="1" s="1"/>
  <c r="AH1241" i="1"/>
  <c r="AE1249" i="1"/>
  <c r="AF1249" i="1" s="1"/>
  <c r="Z1251" i="1"/>
  <c r="AD1251" i="1" s="1"/>
  <c r="AE1251" i="1" s="1"/>
  <c r="AF1251" i="1" s="1"/>
  <c r="AE1253" i="1"/>
  <c r="AF1253" i="1" s="1"/>
  <c r="AE1255" i="1"/>
  <c r="AF1255" i="1" s="1"/>
  <c r="Z1258" i="1"/>
  <c r="AD1258" i="1" s="1"/>
  <c r="AE1258" i="1" s="1"/>
  <c r="AF1258" i="1" s="1"/>
  <c r="AH1259" i="1"/>
  <c r="AH1260" i="1"/>
  <c r="Z1263" i="1"/>
  <c r="AD1263" i="1" s="1"/>
  <c r="AE1263" i="1" s="1"/>
  <c r="AF1263" i="1" s="1"/>
  <c r="Z1265" i="1"/>
  <c r="AD1265" i="1" s="1"/>
  <c r="AE1265" i="1" s="1"/>
  <c r="AF1265" i="1" s="1"/>
  <c r="Z1267" i="1"/>
  <c r="AD1267" i="1" s="1"/>
  <c r="AE1267" i="1" s="1"/>
  <c r="AF1267" i="1" s="1"/>
  <c r="Z1269" i="1"/>
  <c r="AD1269" i="1" s="1"/>
  <c r="AE1269" i="1" s="1"/>
  <c r="AF1269" i="1" s="1"/>
  <c r="Z1279" i="1"/>
  <c r="AD1279" i="1" s="1"/>
  <c r="AE1279" i="1" s="1"/>
  <c r="AF1279" i="1" s="1"/>
  <c r="AE1289" i="1"/>
  <c r="AF1289" i="1" s="1"/>
  <c r="AE1290" i="1"/>
  <c r="AF1290" i="1" s="1"/>
  <c r="AH1300" i="1"/>
  <c r="Z1300" i="1"/>
  <c r="AD1300" i="1" s="1"/>
  <c r="AE1300" i="1" s="1"/>
  <c r="AF1300" i="1" s="1"/>
  <c r="AH1351" i="1"/>
  <c r="Z1351" i="1"/>
  <c r="AD1351" i="1" s="1"/>
  <c r="AE1351" i="1" s="1"/>
  <c r="AF1351" i="1" s="1"/>
  <c r="AH1373" i="1"/>
  <c r="Z1373" i="1"/>
  <c r="AD1373" i="1" s="1"/>
  <c r="AE1373" i="1" s="1"/>
  <c r="AF1373" i="1" s="1"/>
  <c r="AH1395" i="1"/>
  <c r="Z1395" i="1"/>
  <c r="AD1395" i="1" s="1"/>
  <c r="AE1395" i="1" s="1"/>
  <c r="AF1395" i="1" s="1"/>
  <c r="AH1436" i="1"/>
  <c r="Z1436" i="1"/>
  <c r="AD1436" i="1" s="1"/>
  <c r="AE1436" i="1" s="1"/>
  <c r="AF1436" i="1" s="1"/>
  <c r="AH1468" i="1"/>
  <c r="Z1468" i="1"/>
  <c r="AD1468" i="1" s="1"/>
  <c r="AE1468" i="1" s="1"/>
  <c r="AF1468" i="1" s="1"/>
  <c r="AH1500" i="1"/>
  <c r="Z1500" i="1"/>
  <c r="AD1500" i="1" s="1"/>
  <c r="AE1500" i="1" s="1"/>
  <c r="AF1500" i="1" s="1"/>
  <c r="AH1513" i="1"/>
  <c r="Z1513" i="1"/>
  <c r="AD1513" i="1" s="1"/>
  <c r="AE1513" i="1" s="1"/>
  <c r="AF1513" i="1" s="1"/>
  <c r="AH1554" i="1"/>
  <c r="Z1554" i="1"/>
  <c r="AD1554" i="1" s="1"/>
  <c r="AE1554" i="1" s="1"/>
  <c r="AF1554" i="1" s="1"/>
  <c r="AH890" i="1"/>
  <c r="AH898" i="1"/>
  <c r="AH902" i="1"/>
  <c r="AH906" i="1"/>
  <c r="AH910" i="1"/>
  <c r="AH914" i="1"/>
  <c r="AH918" i="1"/>
  <c r="AH921" i="1"/>
  <c r="AH923" i="1"/>
  <c r="AH925" i="1"/>
  <c r="AH928" i="1"/>
  <c r="AH932" i="1"/>
  <c r="AH936" i="1"/>
  <c r="AH938" i="1"/>
  <c r="AH940" i="1"/>
  <c r="AH942" i="1"/>
  <c r="AH945" i="1"/>
  <c r="AH947" i="1"/>
  <c r="AH951" i="1"/>
  <c r="AH955" i="1"/>
  <c r="AH959" i="1"/>
  <c r="AH963" i="1"/>
  <c r="AH967" i="1"/>
  <c r="AH976" i="1"/>
  <c r="AH980" i="1"/>
  <c r="AH984" i="1"/>
  <c r="AH993" i="1"/>
  <c r="AH997" i="1"/>
  <c r="AH1001" i="1"/>
  <c r="AH1005" i="1"/>
  <c r="AH1008" i="1"/>
  <c r="AH1010" i="1"/>
  <c r="AH1013" i="1"/>
  <c r="AH1076" i="1"/>
  <c r="AH1080" i="1"/>
  <c r="AH1083" i="1"/>
  <c r="AH1087" i="1"/>
  <c r="AH1089" i="1"/>
  <c r="AH1091" i="1"/>
  <c r="AH1093" i="1"/>
  <c r="AH1095" i="1"/>
  <c r="AH1097" i="1"/>
  <c r="AH1099" i="1"/>
  <c r="AH1101" i="1"/>
  <c r="AH1103" i="1"/>
  <c r="AH1105" i="1"/>
  <c r="AH1109" i="1"/>
  <c r="AH1113" i="1"/>
  <c r="AH1117" i="1"/>
  <c r="AH1121" i="1"/>
  <c r="AH1124" i="1"/>
  <c r="AH1126" i="1"/>
  <c r="AH1128" i="1"/>
  <c r="AH1130" i="1"/>
  <c r="AH1132" i="1"/>
  <c r="AH1135" i="1"/>
  <c r="AH1137" i="1"/>
  <c r="AH1139" i="1"/>
  <c r="AH1141" i="1"/>
  <c r="AH1143" i="1"/>
  <c r="AH1145" i="1"/>
  <c r="AH1147" i="1"/>
  <c r="AH1149" i="1"/>
  <c r="AH1151" i="1"/>
  <c r="AH1153" i="1"/>
  <c r="AH1155" i="1"/>
  <c r="AH1157" i="1"/>
  <c r="AH1159" i="1"/>
  <c r="AH1161" i="1"/>
  <c r="AH1163" i="1"/>
  <c r="AH1165" i="1"/>
  <c r="AH1168" i="1"/>
  <c r="AH1170" i="1"/>
  <c r="AH1172" i="1"/>
  <c r="AH1174" i="1"/>
  <c r="AH1176" i="1"/>
  <c r="AH1178" i="1"/>
  <c r="AH1180" i="1"/>
  <c r="AH1182" i="1"/>
  <c r="AH1184" i="1"/>
  <c r="AH1221" i="1"/>
  <c r="AH1233" i="1"/>
  <c r="AH1245" i="1"/>
  <c r="AH1252" i="1"/>
  <c r="AH1254" i="1"/>
  <c r="AH1256" i="1"/>
  <c r="AH1262" i="1"/>
  <c r="AH1264" i="1"/>
  <c r="AH1266" i="1"/>
  <c r="AH1268" i="1"/>
  <c r="AH1270" i="1"/>
  <c r="AH1275" i="1"/>
  <c r="Z1282" i="1"/>
  <c r="AD1282" i="1" s="1"/>
  <c r="AE1282" i="1" s="1"/>
  <c r="AF1282" i="1" s="1"/>
  <c r="AE1285" i="1"/>
  <c r="AF1285" i="1" s="1"/>
  <c r="AH1285" i="1"/>
  <c r="AH1287" i="1"/>
  <c r="AH1289" i="1"/>
  <c r="AH1291" i="1"/>
  <c r="AH1293" i="1"/>
  <c r="AH1295" i="1"/>
  <c r="AH1302" i="1"/>
  <c r="AE1306" i="1"/>
  <c r="AF1306" i="1" s="1"/>
  <c r="Z1307" i="1"/>
  <c r="AD1307" i="1" s="1"/>
  <c r="AE1307" i="1" s="1"/>
  <c r="AF1307" i="1" s="1"/>
  <c r="Z1308" i="1"/>
  <c r="AD1308" i="1" s="1"/>
  <c r="AE1308" i="1" s="1"/>
  <c r="AF1308" i="1" s="1"/>
  <c r="AE1311" i="1"/>
  <c r="AF1311" i="1" s="1"/>
  <c r="AH1313" i="1"/>
  <c r="Z1316" i="1"/>
  <c r="AD1316" i="1" s="1"/>
  <c r="AE1316" i="1" s="1"/>
  <c r="AF1316" i="1" s="1"/>
  <c r="AE1319" i="1"/>
  <c r="AF1319" i="1" s="1"/>
  <c r="AH1321" i="1"/>
  <c r="AH1326" i="1"/>
  <c r="Z1327" i="1"/>
  <c r="AD1327" i="1" s="1"/>
  <c r="AE1327" i="1" s="1"/>
  <c r="AF1327" i="1" s="1"/>
  <c r="AH1330" i="1"/>
  <c r="Z1331" i="1"/>
  <c r="AD1331" i="1" s="1"/>
  <c r="AE1331" i="1" s="1"/>
  <c r="AF1331" i="1" s="1"/>
  <c r="Z1332" i="1"/>
  <c r="AD1332" i="1" s="1"/>
  <c r="AE1332" i="1" s="1"/>
  <c r="AF1332" i="1" s="1"/>
  <c r="AH1333" i="1"/>
  <c r="AH1340" i="1"/>
  <c r="Z1341" i="1"/>
  <c r="AD1341" i="1" s="1"/>
  <c r="AE1341" i="1" s="1"/>
  <c r="AF1341" i="1" s="1"/>
  <c r="AH1346" i="1"/>
  <c r="AE1350" i="1"/>
  <c r="AF1350" i="1" s="1"/>
  <c r="AH1352" i="1"/>
  <c r="AH1359" i="1"/>
  <c r="AE1363" i="1"/>
  <c r="AF1363" i="1" s="1"/>
  <c r="Z1364" i="1"/>
  <c r="AD1364" i="1" s="1"/>
  <c r="AE1364" i="1" s="1"/>
  <c r="AF1364" i="1" s="1"/>
  <c r="Z1365" i="1"/>
  <c r="AD1365" i="1" s="1"/>
  <c r="AE1365" i="1" s="1"/>
  <c r="AF1365" i="1" s="1"/>
  <c r="AH1366" i="1"/>
  <c r="AH1376" i="1"/>
  <c r="Z1377" i="1"/>
  <c r="AD1377" i="1" s="1"/>
  <c r="AE1377" i="1" s="1"/>
  <c r="AF1377" i="1" s="1"/>
  <c r="AH1380" i="1"/>
  <c r="AE1383" i="1"/>
  <c r="AF1383" i="1" s="1"/>
  <c r="AH1385" i="1"/>
  <c r="AE1389" i="1"/>
  <c r="AF1389" i="1" s="1"/>
  <c r="Z1390" i="1"/>
  <c r="AD1390" i="1" s="1"/>
  <c r="AE1390" i="1" s="1"/>
  <c r="AF1390" i="1" s="1"/>
  <c r="Z1391" i="1"/>
  <c r="AD1391" i="1" s="1"/>
  <c r="AE1391" i="1" s="1"/>
  <c r="AF1391" i="1" s="1"/>
  <c r="AH1392" i="1"/>
  <c r="AH1401" i="1"/>
  <c r="AE1405" i="1"/>
  <c r="AF1405" i="1" s="1"/>
  <c r="Z1406" i="1"/>
  <c r="AD1406" i="1" s="1"/>
  <c r="AE1406" i="1" s="1"/>
  <c r="AF1406" i="1" s="1"/>
  <c r="Z1407" i="1"/>
  <c r="AD1407" i="1" s="1"/>
  <c r="AE1407" i="1" s="1"/>
  <c r="AF1407" i="1" s="1"/>
  <c r="AH1408" i="1"/>
  <c r="AE1411" i="1"/>
  <c r="AF1411" i="1" s="1"/>
  <c r="Z1412" i="1"/>
  <c r="AD1412" i="1" s="1"/>
  <c r="AE1412" i="1" s="1"/>
  <c r="AF1412" i="1" s="1"/>
  <c r="Z1413" i="1"/>
  <c r="AD1413" i="1" s="1"/>
  <c r="AE1413" i="1" s="1"/>
  <c r="AF1413" i="1" s="1"/>
  <c r="AH1414" i="1"/>
  <c r="AE1417" i="1"/>
  <c r="AF1417" i="1" s="1"/>
  <c r="AH1419" i="1"/>
  <c r="AH1426" i="1"/>
  <c r="AE1430" i="1"/>
  <c r="AF1430" i="1" s="1"/>
  <c r="Z1431" i="1"/>
  <c r="AD1431" i="1" s="1"/>
  <c r="AE1431" i="1" s="1"/>
  <c r="AF1431" i="1" s="1"/>
  <c r="Z1432" i="1"/>
  <c r="AD1432" i="1" s="1"/>
  <c r="AE1432" i="1" s="1"/>
  <c r="AF1432" i="1" s="1"/>
  <c r="AH1433" i="1"/>
  <c r="AH1442" i="1"/>
  <c r="AE1446" i="1"/>
  <c r="AF1446" i="1" s="1"/>
  <c r="Z1447" i="1"/>
  <c r="AD1447" i="1" s="1"/>
  <c r="AE1447" i="1" s="1"/>
  <c r="AF1447" i="1" s="1"/>
  <c r="Z1448" i="1"/>
  <c r="AD1448" i="1" s="1"/>
  <c r="AE1448" i="1" s="1"/>
  <c r="AF1448" i="1" s="1"/>
  <c r="AH1449" i="1"/>
  <c r="AH1458" i="1"/>
  <c r="AE1462" i="1"/>
  <c r="AF1462" i="1" s="1"/>
  <c r="Z1463" i="1"/>
  <c r="AD1463" i="1" s="1"/>
  <c r="AE1463" i="1" s="1"/>
  <c r="AF1463" i="1" s="1"/>
  <c r="Z1464" i="1"/>
  <c r="AD1464" i="1" s="1"/>
  <c r="AE1464" i="1" s="1"/>
  <c r="AF1464" i="1" s="1"/>
  <c r="AH1465" i="1"/>
  <c r="Z1470" i="1"/>
  <c r="AD1470" i="1" s="1"/>
  <c r="AE1470" i="1" s="1"/>
  <c r="AF1470" i="1" s="1"/>
  <c r="AE1473" i="1"/>
  <c r="AF1473" i="1" s="1"/>
  <c r="AH1475" i="1"/>
  <c r="Z1478" i="1"/>
  <c r="AD1478" i="1" s="1"/>
  <c r="AE1478" i="1" s="1"/>
  <c r="AF1478" i="1" s="1"/>
  <c r="AE1482" i="1"/>
  <c r="AF1482" i="1" s="1"/>
  <c r="Z1483" i="1"/>
  <c r="AD1483" i="1" s="1"/>
  <c r="AE1483" i="1" s="1"/>
  <c r="AF1483" i="1" s="1"/>
  <c r="Z1484" i="1"/>
  <c r="AD1484" i="1" s="1"/>
  <c r="AE1484" i="1" s="1"/>
  <c r="AF1484" i="1" s="1"/>
  <c r="AH1485" i="1"/>
  <c r="AE1488" i="1"/>
  <c r="AF1488" i="1" s="1"/>
  <c r="AH1490" i="1"/>
  <c r="AE1494" i="1"/>
  <c r="AF1494" i="1" s="1"/>
  <c r="Z1495" i="1"/>
  <c r="AD1495" i="1" s="1"/>
  <c r="AE1495" i="1" s="1"/>
  <c r="AF1495" i="1" s="1"/>
  <c r="Z1496" i="1"/>
  <c r="AD1496" i="1" s="1"/>
  <c r="AE1496" i="1" s="1"/>
  <c r="AF1496" i="1" s="1"/>
  <c r="AH1497" i="1"/>
  <c r="AH1506" i="1"/>
  <c r="AH1520" i="1"/>
  <c r="Z1521" i="1"/>
  <c r="AD1521" i="1" s="1"/>
  <c r="AE1521" i="1" s="1"/>
  <c r="AF1521" i="1" s="1"/>
  <c r="AH1523" i="1"/>
  <c r="Z1526" i="1"/>
  <c r="AD1526" i="1" s="1"/>
  <c r="AE1526" i="1" s="1"/>
  <c r="AF1526" i="1" s="1"/>
  <c r="AH1527" i="1"/>
  <c r="AH1536" i="1"/>
  <c r="AE1540" i="1"/>
  <c r="AF1540" i="1" s="1"/>
  <c r="Z1541" i="1"/>
  <c r="AD1541" i="1" s="1"/>
  <c r="AE1541" i="1" s="1"/>
  <c r="AF1541" i="1" s="1"/>
  <c r="AH1544" i="1"/>
  <c r="Z1545" i="1"/>
  <c r="AD1545" i="1" s="1"/>
  <c r="AE1545" i="1" s="1"/>
  <c r="AF1545" i="1" s="1"/>
  <c r="Z1546" i="1"/>
  <c r="AD1546" i="1" s="1"/>
  <c r="AE1546" i="1" s="1"/>
  <c r="AF1546" i="1" s="1"/>
  <c r="AH1547" i="1"/>
  <c r="AH1556" i="1"/>
  <c r="AH1566" i="1"/>
  <c r="AH1585" i="1"/>
  <c r="Z1585" i="1"/>
  <c r="AD1585" i="1" s="1"/>
  <c r="AE1585" i="1" s="1"/>
  <c r="AF1585" i="1" s="1"/>
  <c r="AH1586" i="1"/>
  <c r="AE1590" i="1"/>
  <c r="AF1590" i="1" s="1"/>
  <c r="AH1594" i="1"/>
  <c r="AH1599" i="1"/>
  <c r="Z1599" i="1"/>
  <c r="AD1599" i="1" s="1"/>
  <c r="AE1599" i="1" s="1"/>
  <c r="AF1599" i="1" s="1"/>
  <c r="AH1601" i="1"/>
  <c r="AE1606" i="1"/>
  <c r="AF1606" i="1" s="1"/>
  <c r="AH1610" i="1"/>
  <c r="AE1613" i="1"/>
  <c r="AF1613" i="1" s="1"/>
  <c r="AE1619" i="1"/>
  <c r="AF1619" i="1" s="1"/>
  <c r="AE1625" i="1"/>
  <c r="AF1625" i="1" s="1"/>
  <c r="AH1629" i="1"/>
  <c r="Z1629" i="1"/>
  <c r="AD1629" i="1" s="1"/>
  <c r="AE1629" i="1" s="1"/>
  <c r="AF1629" i="1" s="1"/>
  <c r="AE1635" i="1"/>
  <c r="AF1635" i="1" s="1"/>
  <c r="AH1641" i="1"/>
  <c r="Z1641" i="1"/>
  <c r="AD1641" i="1" s="1"/>
  <c r="AE1641" i="1" s="1"/>
  <c r="AF1641" i="1" s="1"/>
  <c r="AH1642" i="1"/>
  <c r="Z1645" i="1"/>
  <c r="AD1645" i="1" s="1"/>
  <c r="AE1645" i="1" s="1"/>
  <c r="AF1645" i="1" s="1"/>
  <c r="AH1645" i="1"/>
  <c r="AH1646" i="1"/>
  <c r="Z1646" i="1"/>
  <c r="AD1646" i="1" s="1"/>
  <c r="AE1646" i="1" s="1"/>
  <c r="AF1646" i="1" s="1"/>
  <c r="AH1654" i="1"/>
  <c r="Z1654" i="1"/>
  <c r="AD1654" i="1" s="1"/>
  <c r="AE1654" i="1" s="1"/>
  <c r="AF1654" i="1" s="1"/>
  <c r="AH1662" i="1"/>
  <c r="AH1669" i="1"/>
  <c r="AE1672" i="1"/>
  <c r="AF1672" i="1" s="1"/>
  <c r="AH1676" i="1"/>
  <c r="Z1676" i="1"/>
  <c r="AD1676" i="1" s="1"/>
  <c r="AE1676" i="1" s="1"/>
  <c r="AF1676" i="1" s="1"/>
  <c r="AH1680" i="1"/>
  <c r="Z1680" i="1"/>
  <c r="AD1680" i="1" s="1"/>
  <c r="AE1680" i="1" s="1"/>
  <c r="AF1680" i="1" s="1"/>
  <c r="Z1686" i="1"/>
  <c r="AD1686" i="1" s="1"/>
  <c r="AE1686" i="1" s="1"/>
  <c r="AF1686" i="1" s="1"/>
  <c r="AH1686" i="1"/>
  <c r="AH1690" i="1"/>
  <c r="Z1690" i="1"/>
  <c r="AD1690" i="1" s="1"/>
  <c r="AE1690" i="1" s="1"/>
  <c r="AF1690" i="1" s="1"/>
  <c r="AH1694" i="1"/>
  <c r="Z1694" i="1"/>
  <c r="AD1694" i="1" s="1"/>
  <c r="AE1694" i="1" s="1"/>
  <c r="AF1694" i="1" s="1"/>
  <c r="AH1706" i="1"/>
  <c r="Z1706" i="1"/>
  <c r="AD1706" i="1" s="1"/>
  <c r="AE1706" i="1" s="1"/>
  <c r="AF1706" i="1" s="1"/>
  <c r="AH1710" i="1"/>
  <c r="Z1710" i="1"/>
  <c r="AD1710" i="1" s="1"/>
  <c r="AE1710" i="1" s="1"/>
  <c r="AF1710" i="1" s="1"/>
  <c r="AE1713" i="1"/>
  <c r="AF1713" i="1" s="1"/>
  <c r="Z1717" i="1"/>
  <c r="AD1717" i="1" s="1"/>
  <c r="AE1717" i="1" s="1"/>
  <c r="AF1717" i="1" s="1"/>
  <c r="AH1717" i="1"/>
  <c r="AH1718" i="1"/>
  <c r="Z1718" i="1"/>
  <c r="AD1718" i="1" s="1"/>
  <c r="AE1718" i="1" s="1"/>
  <c r="AF1718" i="1" s="1"/>
  <c r="Z1738" i="1"/>
  <c r="AD1738" i="1" s="1"/>
  <c r="AH1738" i="1"/>
  <c r="AH1739" i="1"/>
  <c r="Z1739" i="1"/>
  <c r="AD1739" i="1" s="1"/>
  <c r="AE1739" i="1" s="1"/>
  <c r="AF1739" i="1" s="1"/>
  <c r="AE1742" i="1"/>
  <c r="AF1742" i="1" s="1"/>
  <c r="Z1757" i="1"/>
  <c r="AD1757" i="1" s="1"/>
  <c r="AE1757" i="1" s="1"/>
  <c r="AF1757" i="1" s="1"/>
  <c r="AH1757" i="1"/>
  <c r="AH1759" i="1"/>
  <c r="Z1759" i="1"/>
  <c r="AD1759" i="1" s="1"/>
  <c r="AE1759" i="1" s="1"/>
  <c r="AF1759" i="1" s="1"/>
  <c r="Z1803" i="1"/>
  <c r="AD1803" i="1" s="1"/>
  <c r="AE1803" i="1" s="1"/>
  <c r="AF1803" i="1" s="1"/>
  <c r="AH1803" i="1"/>
  <c r="AH1805" i="1"/>
  <c r="Z1805" i="1"/>
  <c r="AD1805" i="1" s="1"/>
  <c r="AE1805" i="1" s="1"/>
  <c r="AF1805" i="1" s="1"/>
  <c r="Z1811" i="1"/>
  <c r="AD1811" i="1" s="1"/>
  <c r="AE1811" i="1" s="1"/>
  <c r="AF1811" i="1" s="1"/>
  <c r="AH1811" i="1"/>
  <c r="AH1817" i="1"/>
  <c r="Z1817" i="1"/>
  <c r="AD1817" i="1" s="1"/>
  <c r="AE1817" i="1" s="1"/>
  <c r="AF1817" i="1" s="1"/>
  <c r="Z1828" i="1"/>
  <c r="AD1828" i="1" s="1"/>
  <c r="AE1828" i="1" s="1"/>
  <c r="AF1828" i="1" s="1"/>
  <c r="AH1828" i="1"/>
  <c r="AH1855" i="1"/>
  <c r="Z1855" i="1"/>
  <c r="AD1855" i="1" s="1"/>
  <c r="AE1855" i="1" s="1"/>
  <c r="AF1855" i="1" s="1"/>
  <c r="AH1881" i="1"/>
  <c r="Z1881" i="1"/>
  <c r="AD1881" i="1" s="1"/>
  <c r="AE1881" i="1" s="1"/>
  <c r="AF1881" i="1" s="1"/>
  <c r="Z1884" i="1"/>
  <c r="AD1884" i="1" s="1"/>
  <c r="AE1884" i="1" s="1"/>
  <c r="AF1884" i="1" s="1"/>
  <c r="AH1884" i="1"/>
  <c r="AH1904" i="1"/>
  <c r="Z1904" i="1"/>
  <c r="AD1904" i="1" s="1"/>
  <c r="AE1904" i="1" s="1"/>
  <c r="AF1904" i="1" s="1"/>
  <c r="AH1906" i="1"/>
  <c r="Z1906" i="1"/>
  <c r="AD1906" i="1" s="1"/>
  <c r="AE1906" i="1" s="1"/>
  <c r="AF1906" i="1" s="1"/>
  <c r="AH1919" i="1"/>
  <c r="Z1919" i="1"/>
  <c r="AD1919" i="1" s="1"/>
  <c r="AE1919" i="1" s="1"/>
  <c r="AF1919" i="1" s="1"/>
  <c r="AH1922" i="1"/>
  <c r="Z1922" i="1"/>
  <c r="AD1922" i="1" s="1"/>
  <c r="AE1922" i="1" s="1"/>
  <c r="AF1922" i="1" s="1"/>
  <c r="AH865" i="1"/>
  <c r="AH869" i="1"/>
  <c r="AH871" i="1"/>
  <c r="AH873" i="1"/>
  <c r="AH877" i="1"/>
  <c r="AH881" i="1"/>
  <c r="Z1286" i="1"/>
  <c r="AD1286" i="1" s="1"/>
  <c r="AE1286" i="1" s="1"/>
  <c r="AF1286" i="1" s="1"/>
  <c r="Z1288" i="1"/>
  <c r="AD1288" i="1" s="1"/>
  <c r="AE1288" i="1" s="1"/>
  <c r="AF1288" i="1" s="1"/>
  <c r="Z1290" i="1"/>
  <c r="AD1290" i="1" s="1"/>
  <c r="Z1292" i="1"/>
  <c r="AD1292" i="1" s="1"/>
  <c r="AE1292" i="1" s="1"/>
  <c r="AF1292" i="1" s="1"/>
  <c r="Z1294" i="1"/>
  <c r="AD1294" i="1" s="1"/>
  <c r="AE1294" i="1" s="1"/>
  <c r="AF1294" i="1" s="1"/>
  <c r="Z1296" i="1"/>
  <c r="AD1296" i="1" s="1"/>
  <c r="AE1296" i="1" s="1"/>
  <c r="AF1296" i="1" s="1"/>
  <c r="AE1302" i="1"/>
  <c r="AF1302" i="1" s="1"/>
  <c r="Z1303" i="1"/>
  <c r="AD1303" i="1" s="1"/>
  <c r="AE1303" i="1" s="1"/>
  <c r="AF1303" i="1" s="1"/>
  <c r="AE1313" i="1"/>
  <c r="AF1313" i="1" s="1"/>
  <c r="AE1321" i="1"/>
  <c r="AF1321" i="1" s="1"/>
  <c r="AE1346" i="1"/>
  <c r="AF1346" i="1" s="1"/>
  <c r="Z1347" i="1"/>
  <c r="AD1347" i="1" s="1"/>
  <c r="AE1347" i="1" s="1"/>
  <c r="AF1347" i="1" s="1"/>
  <c r="AE1352" i="1"/>
  <c r="AF1352" i="1" s="1"/>
  <c r="AE1359" i="1"/>
  <c r="AF1359" i="1" s="1"/>
  <c r="Z1360" i="1"/>
  <c r="AD1360" i="1" s="1"/>
  <c r="AE1360" i="1" s="1"/>
  <c r="AF1360" i="1" s="1"/>
  <c r="AE1385" i="1"/>
  <c r="AF1385" i="1" s="1"/>
  <c r="Z1386" i="1"/>
  <c r="AD1386" i="1" s="1"/>
  <c r="AE1386" i="1" s="1"/>
  <c r="AF1386" i="1" s="1"/>
  <c r="AE1401" i="1"/>
  <c r="AF1401" i="1" s="1"/>
  <c r="Z1402" i="1"/>
  <c r="AD1402" i="1" s="1"/>
  <c r="AE1402" i="1" s="1"/>
  <c r="AF1402" i="1" s="1"/>
  <c r="AE1419" i="1"/>
  <c r="AF1419" i="1" s="1"/>
  <c r="AE1426" i="1"/>
  <c r="AF1426" i="1" s="1"/>
  <c r="Z1427" i="1"/>
  <c r="AD1427" i="1" s="1"/>
  <c r="AE1427" i="1" s="1"/>
  <c r="AF1427" i="1" s="1"/>
  <c r="AE1442" i="1"/>
  <c r="AF1442" i="1" s="1"/>
  <c r="Z1443" i="1"/>
  <c r="AD1443" i="1" s="1"/>
  <c r="AE1443" i="1" s="1"/>
  <c r="AF1443" i="1" s="1"/>
  <c r="AE1458" i="1"/>
  <c r="AF1458" i="1" s="1"/>
  <c r="Z1459" i="1"/>
  <c r="AD1459" i="1" s="1"/>
  <c r="AE1459" i="1" s="1"/>
  <c r="AF1459" i="1" s="1"/>
  <c r="AE1475" i="1"/>
  <c r="AF1475" i="1" s="1"/>
  <c r="AE1490" i="1"/>
  <c r="AF1490" i="1" s="1"/>
  <c r="Z1491" i="1"/>
  <c r="AD1491" i="1" s="1"/>
  <c r="AE1491" i="1" s="1"/>
  <c r="AF1491" i="1" s="1"/>
  <c r="AE1506" i="1"/>
  <c r="AF1506" i="1" s="1"/>
  <c r="Z1507" i="1"/>
  <c r="AD1507" i="1" s="1"/>
  <c r="AE1507" i="1" s="1"/>
  <c r="AF1507" i="1" s="1"/>
  <c r="Z1510" i="1"/>
  <c r="AD1510" i="1" s="1"/>
  <c r="AE1510" i="1" s="1"/>
  <c r="AF1510" i="1" s="1"/>
  <c r="AE1523" i="1"/>
  <c r="AF1523" i="1" s="1"/>
  <c r="AE1536" i="1"/>
  <c r="AF1536" i="1" s="1"/>
  <c r="Z1537" i="1"/>
  <c r="AD1537" i="1" s="1"/>
  <c r="AE1537" i="1" s="1"/>
  <c r="AF1537" i="1" s="1"/>
  <c r="AE1556" i="1"/>
  <c r="AF1556" i="1" s="1"/>
  <c r="Z1557" i="1"/>
  <c r="AD1557" i="1" s="1"/>
  <c r="AE1557" i="1" s="1"/>
  <c r="AF1557" i="1" s="1"/>
  <c r="Z1560" i="1"/>
  <c r="AD1560" i="1" s="1"/>
  <c r="AE1560" i="1" s="1"/>
  <c r="AF1560" i="1" s="1"/>
  <c r="AE1566" i="1"/>
  <c r="AF1566" i="1" s="1"/>
  <c r="Z1567" i="1"/>
  <c r="AD1567" i="1" s="1"/>
  <c r="AE1567" i="1" s="1"/>
  <c r="AF1567" i="1" s="1"/>
  <c r="Z1571" i="1"/>
  <c r="AD1571" i="1" s="1"/>
  <c r="AE1571" i="1" s="1"/>
  <c r="AF1571" i="1" s="1"/>
  <c r="Z1575" i="1"/>
  <c r="AD1575" i="1" s="1"/>
  <c r="AE1575" i="1" s="1"/>
  <c r="AF1575" i="1" s="1"/>
  <c r="AH1579" i="1"/>
  <c r="Z1579" i="1"/>
  <c r="AD1579" i="1" s="1"/>
  <c r="AE1579" i="1" s="1"/>
  <c r="AF1579" i="1" s="1"/>
  <c r="AE1594" i="1"/>
  <c r="AF1594" i="1" s="1"/>
  <c r="AH1603" i="1"/>
  <c r="Z1603" i="1"/>
  <c r="AD1603" i="1" s="1"/>
  <c r="AE1603" i="1" s="1"/>
  <c r="AF1603" i="1" s="1"/>
  <c r="AE1610" i="1"/>
  <c r="AF1610" i="1" s="1"/>
  <c r="AH1616" i="1"/>
  <c r="Z1616" i="1"/>
  <c r="AD1616" i="1" s="1"/>
  <c r="AE1616" i="1" s="1"/>
  <c r="AF1616" i="1" s="1"/>
  <c r="AH1622" i="1"/>
  <c r="Z1622" i="1"/>
  <c r="AD1622" i="1" s="1"/>
  <c r="AE1622" i="1" s="1"/>
  <c r="AF1622" i="1" s="1"/>
  <c r="AH1633" i="1"/>
  <c r="Z1633" i="1"/>
  <c r="AD1633" i="1" s="1"/>
  <c r="AE1633" i="1" s="1"/>
  <c r="AF1633" i="1" s="1"/>
  <c r="Z1639" i="1"/>
  <c r="AD1639" i="1" s="1"/>
  <c r="AE1639" i="1" s="1"/>
  <c r="AF1639" i="1" s="1"/>
  <c r="Z1643" i="1"/>
  <c r="AD1643" i="1" s="1"/>
  <c r="AE1643" i="1" s="1"/>
  <c r="AF1643" i="1" s="1"/>
  <c r="AH1643" i="1"/>
  <c r="AH1644" i="1"/>
  <c r="Z1644" i="1"/>
  <c r="AD1644" i="1" s="1"/>
  <c r="AE1644" i="1" s="1"/>
  <c r="AF1644" i="1" s="1"/>
  <c r="AH1651" i="1"/>
  <c r="Z1651" i="1"/>
  <c r="AD1651" i="1" s="1"/>
  <c r="AE1651" i="1" s="1"/>
  <c r="AF1651" i="1" s="1"/>
  <c r="Z1674" i="1"/>
  <c r="AD1674" i="1" s="1"/>
  <c r="AE1674" i="1" s="1"/>
  <c r="AF1674" i="1" s="1"/>
  <c r="AH1674" i="1"/>
  <c r="Z1678" i="1"/>
  <c r="AD1678" i="1" s="1"/>
  <c r="AE1678" i="1" s="1"/>
  <c r="AF1678" i="1" s="1"/>
  <c r="AH1678" i="1"/>
  <c r="AE1681" i="1"/>
  <c r="AF1681" i="1" s="1"/>
  <c r="Z1692" i="1"/>
  <c r="AD1692" i="1" s="1"/>
  <c r="AH1692" i="1"/>
  <c r="Z1704" i="1"/>
  <c r="AD1704" i="1" s="1"/>
  <c r="AH1704" i="1"/>
  <c r="Z1708" i="1"/>
  <c r="AD1708" i="1" s="1"/>
  <c r="AH1708" i="1"/>
  <c r="Z1715" i="1"/>
  <c r="AD1715" i="1" s="1"/>
  <c r="AE1715" i="1" s="1"/>
  <c r="AF1715" i="1" s="1"/>
  <c r="AH1715" i="1"/>
  <c r="AH1716" i="1"/>
  <c r="Z1716" i="1"/>
  <c r="AD1716" i="1" s="1"/>
  <c r="AE1716" i="1" s="1"/>
  <c r="AF1716" i="1" s="1"/>
  <c r="Z1724" i="1"/>
  <c r="AD1724" i="1" s="1"/>
  <c r="AH1724" i="1"/>
  <c r="Z1736" i="1"/>
  <c r="AD1736" i="1" s="1"/>
  <c r="AH1736" i="1"/>
  <c r="AH1737" i="1"/>
  <c r="Z1737" i="1"/>
  <c r="AD1737" i="1" s="1"/>
  <c r="AE1737" i="1" s="1"/>
  <c r="AF1737" i="1" s="1"/>
  <c r="AE1740" i="1"/>
  <c r="AF1740" i="1" s="1"/>
  <c r="Z1768" i="1"/>
  <c r="AD1768" i="1" s="1"/>
  <c r="AE1768" i="1" s="1"/>
  <c r="AF1768" i="1" s="1"/>
  <c r="AH1768" i="1"/>
  <c r="AE1770" i="1"/>
  <c r="AF1770" i="1" s="1"/>
  <c r="Z1783" i="1"/>
  <c r="AD1783" i="1" s="1"/>
  <c r="AE1783" i="1" s="1"/>
  <c r="AF1783" i="1" s="1"/>
  <c r="AH1783" i="1"/>
  <c r="Z1820" i="1"/>
  <c r="AD1820" i="1" s="1"/>
  <c r="AE1820" i="1" s="1"/>
  <c r="AF1820" i="1" s="1"/>
  <c r="AH1820" i="1"/>
  <c r="Z1823" i="1"/>
  <c r="AD1823" i="1" s="1"/>
  <c r="AE1823" i="1" s="1"/>
  <c r="AF1823" i="1" s="1"/>
  <c r="AH1823" i="1"/>
  <c r="Z1844" i="1"/>
  <c r="AD1844" i="1" s="1"/>
  <c r="AE1844" i="1" s="1"/>
  <c r="AF1844" i="1" s="1"/>
  <c r="AH1844" i="1"/>
  <c r="AH1915" i="1"/>
  <c r="Z1915" i="1"/>
  <c r="AD1915" i="1" s="1"/>
  <c r="AE1915" i="1" s="1"/>
  <c r="AF1915" i="1" s="1"/>
  <c r="AH1935" i="1"/>
  <c r="Z1935" i="1"/>
  <c r="AD1935" i="1" s="1"/>
  <c r="AE1935" i="1" s="1"/>
  <c r="AF1935" i="1" s="1"/>
  <c r="AH1940" i="1"/>
  <c r="Z1940" i="1"/>
  <c r="AD1940" i="1" s="1"/>
  <c r="AE1940" i="1" s="1"/>
  <c r="AF1940" i="1" s="1"/>
  <c r="Z1272" i="1"/>
  <c r="AD1272" i="1" s="1"/>
  <c r="AE1272" i="1" s="1"/>
  <c r="AF1272" i="1" s="1"/>
  <c r="Z1274" i="1"/>
  <c r="AD1274" i="1" s="1"/>
  <c r="AE1274" i="1" s="1"/>
  <c r="AF1274" i="1" s="1"/>
  <c r="AE1277" i="1"/>
  <c r="AF1277" i="1" s="1"/>
  <c r="AH1280" i="1"/>
  <c r="Z1298" i="1"/>
  <c r="AD1298" i="1" s="1"/>
  <c r="AE1298" i="1" s="1"/>
  <c r="AF1298" i="1" s="1"/>
  <c r="Z1299" i="1"/>
  <c r="AD1299" i="1" s="1"/>
  <c r="AE1299" i="1" s="1"/>
  <c r="AF1299" i="1" s="1"/>
  <c r="AE1315" i="1"/>
  <c r="AF1315" i="1" s="1"/>
  <c r="Z1315" i="1"/>
  <c r="AD1315" i="1" s="1"/>
  <c r="AE1324" i="1"/>
  <c r="AF1324" i="1" s="1"/>
  <c r="Z1324" i="1"/>
  <c r="AD1324" i="1" s="1"/>
  <c r="Z1325" i="1"/>
  <c r="AD1325" i="1" s="1"/>
  <c r="AE1325" i="1" s="1"/>
  <c r="AF1325" i="1" s="1"/>
  <c r="AE1326" i="1"/>
  <c r="AF1326" i="1" s="1"/>
  <c r="Z1329" i="1"/>
  <c r="AD1329" i="1" s="1"/>
  <c r="AE1329" i="1" s="1"/>
  <c r="AF1329" i="1" s="1"/>
  <c r="AE1330" i="1"/>
  <c r="AF1330" i="1" s="1"/>
  <c r="AE1333" i="1"/>
  <c r="AF1333" i="1" s="1"/>
  <c r="Z1338" i="1"/>
  <c r="AD1338" i="1" s="1"/>
  <c r="AE1338" i="1" s="1"/>
  <c r="AF1338" i="1" s="1"/>
  <c r="Z1339" i="1"/>
  <c r="AD1339" i="1" s="1"/>
  <c r="AE1339" i="1" s="1"/>
  <c r="AF1339" i="1" s="1"/>
  <c r="AE1340" i="1"/>
  <c r="AF1340" i="1" s="1"/>
  <c r="Z1343" i="1"/>
  <c r="AD1343" i="1" s="1"/>
  <c r="AE1343" i="1" s="1"/>
  <c r="AF1343" i="1" s="1"/>
  <c r="AE1355" i="1"/>
  <c r="AF1355" i="1" s="1"/>
  <c r="Z1355" i="1"/>
  <c r="AD1355" i="1" s="1"/>
  <c r="Z1356" i="1"/>
  <c r="AD1356" i="1" s="1"/>
  <c r="AE1356" i="1" s="1"/>
  <c r="AF1356" i="1" s="1"/>
  <c r="AE1366" i="1"/>
  <c r="AF1366" i="1" s="1"/>
  <c r="AE1371" i="1"/>
  <c r="AF1371" i="1" s="1"/>
  <c r="Z1371" i="1"/>
  <c r="AD1371" i="1" s="1"/>
  <c r="Z1372" i="1"/>
  <c r="AD1372" i="1" s="1"/>
  <c r="AE1372" i="1" s="1"/>
  <c r="AF1372" i="1" s="1"/>
  <c r="Z1375" i="1"/>
  <c r="AD1375" i="1" s="1"/>
  <c r="AE1375" i="1" s="1"/>
  <c r="AF1375" i="1" s="1"/>
  <c r="AE1376" i="1"/>
  <c r="AF1376" i="1" s="1"/>
  <c r="Z1379" i="1"/>
  <c r="AD1379" i="1" s="1"/>
  <c r="AE1379" i="1" s="1"/>
  <c r="AF1379" i="1" s="1"/>
  <c r="AE1380" i="1"/>
  <c r="AF1380" i="1" s="1"/>
  <c r="AE1392" i="1"/>
  <c r="AF1392" i="1" s="1"/>
  <c r="AE1397" i="1"/>
  <c r="AF1397" i="1" s="1"/>
  <c r="Z1397" i="1"/>
  <c r="AD1397" i="1" s="1"/>
  <c r="Z1398" i="1"/>
  <c r="AD1398" i="1" s="1"/>
  <c r="AE1398" i="1" s="1"/>
  <c r="AF1398" i="1" s="1"/>
  <c r="AE1408" i="1"/>
  <c r="AF1408" i="1" s="1"/>
  <c r="AE1414" i="1"/>
  <c r="AF1414" i="1" s="1"/>
  <c r="Z1422" i="1"/>
  <c r="AD1422" i="1" s="1"/>
  <c r="AE1422" i="1" s="1"/>
  <c r="AF1422" i="1" s="1"/>
  <c r="Z1423" i="1"/>
  <c r="AD1423" i="1" s="1"/>
  <c r="AE1423" i="1" s="1"/>
  <c r="AF1423" i="1" s="1"/>
  <c r="AE1433" i="1"/>
  <c r="AF1433" i="1" s="1"/>
  <c r="Z1438" i="1"/>
  <c r="AD1438" i="1" s="1"/>
  <c r="AE1438" i="1" s="1"/>
  <c r="AF1438" i="1" s="1"/>
  <c r="Z1439" i="1"/>
  <c r="AD1439" i="1" s="1"/>
  <c r="AE1439" i="1" s="1"/>
  <c r="AF1439" i="1" s="1"/>
  <c r="AE1449" i="1"/>
  <c r="AF1449" i="1" s="1"/>
  <c r="Z1454" i="1"/>
  <c r="AD1454" i="1" s="1"/>
  <c r="AE1454" i="1" s="1"/>
  <c r="AF1454" i="1" s="1"/>
  <c r="Z1455" i="1"/>
  <c r="AD1455" i="1" s="1"/>
  <c r="AE1455" i="1" s="1"/>
  <c r="AF1455" i="1" s="1"/>
  <c r="AE1465" i="1"/>
  <c r="AF1465" i="1" s="1"/>
  <c r="Z1469" i="1"/>
  <c r="AD1469" i="1" s="1"/>
  <c r="AE1469" i="1" s="1"/>
  <c r="AF1469" i="1" s="1"/>
  <c r="Z1477" i="1"/>
  <c r="AD1477" i="1" s="1"/>
  <c r="AE1477" i="1" s="1"/>
  <c r="AF1477" i="1" s="1"/>
  <c r="AE1485" i="1"/>
  <c r="AF1485" i="1" s="1"/>
  <c r="AE1497" i="1"/>
  <c r="AF1497" i="1" s="1"/>
  <c r="Z1502" i="1"/>
  <c r="AD1502" i="1" s="1"/>
  <c r="AE1502" i="1" s="1"/>
  <c r="AF1502" i="1" s="1"/>
  <c r="Z1503" i="1"/>
  <c r="AD1503" i="1" s="1"/>
  <c r="AE1503" i="1" s="1"/>
  <c r="AF1503" i="1" s="1"/>
  <c r="AE1515" i="1"/>
  <c r="AF1515" i="1" s="1"/>
  <c r="Z1515" i="1"/>
  <c r="AD1515" i="1" s="1"/>
  <c r="Z1516" i="1"/>
  <c r="AD1516" i="1" s="1"/>
  <c r="AE1516" i="1" s="1"/>
  <c r="AF1516" i="1" s="1"/>
  <c r="Z1519" i="1"/>
  <c r="AD1519" i="1" s="1"/>
  <c r="AE1519" i="1" s="1"/>
  <c r="AF1519" i="1" s="1"/>
  <c r="AE1520" i="1"/>
  <c r="AF1520" i="1" s="1"/>
  <c r="Z1525" i="1"/>
  <c r="AD1525" i="1" s="1"/>
  <c r="AE1525" i="1" s="1"/>
  <c r="AF1525" i="1" s="1"/>
  <c r="AE1527" i="1"/>
  <c r="AF1527" i="1" s="1"/>
  <c r="AE1532" i="1"/>
  <c r="AF1532" i="1" s="1"/>
  <c r="Z1532" i="1"/>
  <c r="AD1532" i="1" s="1"/>
  <c r="Z1533" i="1"/>
  <c r="AD1533" i="1" s="1"/>
  <c r="AE1533" i="1" s="1"/>
  <c r="AF1533" i="1" s="1"/>
  <c r="Z1543" i="1"/>
  <c r="AD1543" i="1" s="1"/>
  <c r="AE1543" i="1" s="1"/>
  <c r="AF1543" i="1" s="1"/>
  <c r="AE1544" i="1"/>
  <c r="AF1544" i="1" s="1"/>
  <c r="AE1547" i="1"/>
  <c r="AF1547" i="1" s="1"/>
  <c r="AE1552" i="1"/>
  <c r="AF1552" i="1" s="1"/>
  <c r="Z1552" i="1"/>
  <c r="AD1552" i="1" s="1"/>
  <c r="Z1553" i="1"/>
  <c r="AD1553" i="1" s="1"/>
  <c r="AE1553" i="1" s="1"/>
  <c r="AF1553" i="1" s="1"/>
  <c r="Z1562" i="1"/>
  <c r="AD1562" i="1" s="1"/>
  <c r="AE1562" i="1" s="1"/>
  <c r="AF1562" i="1" s="1"/>
  <c r="Z1563" i="1"/>
  <c r="AD1563" i="1" s="1"/>
  <c r="AE1563" i="1" s="1"/>
  <c r="AF1563" i="1" s="1"/>
  <c r="AE1578" i="1"/>
  <c r="AF1578" i="1" s="1"/>
  <c r="AE1583" i="1"/>
  <c r="AF1583" i="1" s="1"/>
  <c r="AE1584" i="1"/>
  <c r="AF1584" i="1" s="1"/>
  <c r="Z1584" i="1"/>
  <c r="AD1584" i="1" s="1"/>
  <c r="AH1591" i="1"/>
  <c r="Z1591" i="1"/>
  <c r="AD1591" i="1" s="1"/>
  <c r="AE1591" i="1" s="1"/>
  <c r="AF1591" i="1" s="1"/>
  <c r="AE1597" i="1"/>
  <c r="AF1597" i="1" s="1"/>
  <c r="Z1598" i="1"/>
  <c r="AD1598" i="1" s="1"/>
  <c r="AE1598" i="1" s="1"/>
  <c r="AF1598" i="1" s="1"/>
  <c r="AH1607" i="1"/>
  <c r="Z1607" i="1"/>
  <c r="AD1607" i="1" s="1"/>
  <c r="AE1607" i="1" s="1"/>
  <c r="AF1607" i="1" s="1"/>
  <c r="AH1626" i="1"/>
  <c r="Z1626" i="1"/>
  <c r="AD1626" i="1" s="1"/>
  <c r="AE1626" i="1" s="1"/>
  <c r="AF1626" i="1" s="1"/>
  <c r="AH1636" i="1"/>
  <c r="Z1636" i="1"/>
  <c r="AD1636" i="1" s="1"/>
  <c r="AE1636" i="1" s="1"/>
  <c r="AF1636" i="1" s="1"/>
  <c r="Z1649" i="1"/>
  <c r="AD1649" i="1" s="1"/>
  <c r="AE1649" i="1" s="1"/>
  <c r="AF1649" i="1" s="1"/>
  <c r="AH1649" i="1"/>
  <c r="Z1657" i="1"/>
  <c r="AD1657" i="1" s="1"/>
  <c r="AE1657" i="1" s="1"/>
  <c r="AF1657" i="1" s="1"/>
  <c r="AH1657" i="1"/>
  <c r="AH1658" i="1"/>
  <c r="Z1658" i="1"/>
  <c r="AD1658" i="1" s="1"/>
  <c r="AE1658" i="1" s="1"/>
  <c r="AF1658" i="1" s="1"/>
  <c r="Z1665" i="1"/>
  <c r="AD1665" i="1" s="1"/>
  <c r="AE1665" i="1" s="1"/>
  <c r="AF1665" i="1" s="1"/>
  <c r="AH1665" i="1"/>
  <c r="AE1667" i="1"/>
  <c r="AF1667" i="1" s="1"/>
  <c r="Z1672" i="1"/>
  <c r="AD1672" i="1" s="1"/>
  <c r="AH1672" i="1"/>
  <c r="AH1673" i="1"/>
  <c r="Z1673" i="1"/>
  <c r="AD1673" i="1" s="1"/>
  <c r="AE1673" i="1" s="1"/>
  <c r="AF1673" i="1" s="1"/>
  <c r="Z1683" i="1"/>
  <c r="AD1683" i="1" s="1"/>
  <c r="AE1683" i="1" s="1"/>
  <c r="AF1683" i="1" s="1"/>
  <c r="AH1683" i="1"/>
  <c r="AE1685" i="1"/>
  <c r="AF1685" i="1" s="1"/>
  <c r="AH1699" i="1"/>
  <c r="AE1701" i="1"/>
  <c r="AF1701" i="1" s="1"/>
  <c r="Z1713" i="1"/>
  <c r="AD1713" i="1" s="1"/>
  <c r="AH1713" i="1"/>
  <c r="AH1714" i="1"/>
  <c r="Z1714" i="1"/>
  <c r="AD1714" i="1" s="1"/>
  <c r="AE1714" i="1" s="1"/>
  <c r="AF1714" i="1" s="1"/>
  <c r="AE1721" i="1"/>
  <c r="AF1721" i="1" s="1"/>
  <c r="AH1726" i="1"/>
  <c r="AE1728" i="1"/>
  <c r="AF1728" i="1" s="1"/>
  <c r="AH1730" i="1"/>
  <c r="Z1730" i="1"/>
  <c r="AD1730" i="1" s="1"/>
  <c r="AE1730" i="1" s="1"/>
  <c r="AF1730" i="1" s="1"/>
  <c r="AH1731" i="1"/>
  <c r="Z1734" i="1"/>
  <c r="AD1734" i="1" s="1"/>
  <c r="AE1734" i="1" s="1"/>
  <c r="AF1734" i="1" s="1"/>
  <c r="AH1734" i="1"/>
  <c r="AH1735" i="1"/>
  <c r="Z1735" i="1"/>
  <c r="AD1735" i="1" s="1"/>
  <c r="AE1735" i="1" s="1"/>
  <c r="AF1735" i="1" s="1"/>
  <c r="AE1738" i="1"/>
  <c r="AF1738" i="1" s="1"/>
  <c r="Z1742" i="1"/>
  <c r="AD1742" i="1" s="1"/>
  <c r="AH1742" i="1"/>
  <c r="AH1743" i="1"/>
  <c r="Z1743" i="1"/>
  <c r="AD1743" i="1" s="1"/>
  <c r="AE1743" i="1" s="1"/>
  <c r="AF1743" i="1" s="1"/>
  <c r="AH1744" i="1"/>
  <c r="AH1773" i="1"/>
  <c r="Z1773" i="1"/>
  <c r="AD1773" i="1" s="1"/>
  <c r="AE1773" i="1" s="1"/>
  <c r="AF1773" i="1" s="1"/>
  <c r="AH1778" i="1"/>
  <c r="Z1778" i="1"/>
  <c r="AD1778" i="1" s="1"/>
  <c r="AE1778" i="1" s="1"/>
  <c r="AF1778" i="1" s="1"/>
  <c r="Z1825" i="1"/>
  <c r="AD1825" i="1" s="1"/>
  <c r="AE1825" i="1" s="1"/>
  <c r="AF1825" i="1" s="1"/>
  <c r="AH1825" i="1"/>
  <c r="AE1839" i="1"/>
  <c r="AF1839" i="1" s="1"/>
  <c r="Z1846" i="1"/>
  <c r="AD1846" i="1" s="1"/>
  <c r="AE1846" i="1" s="1"/>
  <c r="AF1846" i="1" s="1"/>
  <c r="AH1846" i="1"/>
  <c r="AH1848" i="1"/>
  <c r="Z1848" i="1"/>
  <c r="AD1848" i="1" s="1"/>
  <c r="AE1848" i="1" s="1"/>
  <c r="AF1848" i="1" s="1"/>
  <c r="AE1853" i="1"/>
  <c r="AF1853" i="1" s="1"/>
  <c r="AE1868" i="1"/>
  <c r="AF1868" i="1" s="1"/>
  <c r="AH1874" i="1"/>
  <c r="Z1874" i="1"/>
  <c r="AD1874" i="1" s="1"/>
  <c r="AE1874" i="1" s="1"/>
  <c r="AF1874" i="1" s="1"/>
  <c r="AE1890" i="1"/>
  <c r="AF1890" i="1" s="1"/>
  <c r="Z1894" i="1"/>
  <c r="AD1894" i="1" s="1"/>
  <c r="AE1894" i="1" s="1"/>
  <c r="AF1894" i="1" s="1"/>
  <c r="AH1894" i="1"/>
  <c r="AH1896" i="1"/>
  <c r="Z1896" i="1"/>
  <c r="AD1896" i="1" s="1"/>
  <c r="AE1896" i="1" s="1"/>
  <c r="AF1896" i="1" s="1"/>
  <c r="AH1932" i="1"/>
  <c r="Z1932" i="1"/>
  <c r="AD1932" i="1" s="1"/>
  <c r="AE1932" i="1" s="1"/>
  <c r="AF1932" i="1" s="1"/>
  <c r="AH1952" i="1"/>
  <c r="Z1952" i="1"/>
  <c r="AD1952" i="1" s="1"/>
  <c r="AE1952" i="1" s="1"/>
  <c r="AF1952" i="1" s="1"/>
  <c r="AH1963" i="1"/>
  <c r="Z1963" i="1"/>
  <c r="AD1963" i="1" s="1"/>
  <c r="AE1963" i="1" s="1"/>
  <c r="AF1963" i="1" s="1"/>
  <c r="AH1980" i="1"/>
  <c r="Z1980" i="1"/>
  <c r="AD1980" i="1" s="1"/>
  <c r="AE1980" i="1" s="1"/>
  <c r="AF1980" i="1" s="1"/>
  <c r="AH1983" i="1"/>
  <c r="Z1983" i="1"/>
  <c r="AD1983" i="1" s="1"/>
  <c r="AE1983" i="1" s="1"/>
  <c r="AF1983" i="1" s="1"/>
  <c r="AH1990" i="1"/>
  <c r="Z1990" i="1"/>
  <c r="AD1990" i="1" s="1"/>
  <c r="AE1990" i="1" s="1"/>
  <c r="AF1990" i="1" s="1"/>
  <c r="AH1993" i="1"/>
  <c r="Z1993" i="1"/>
  <c r="AD1993" i="1" s="1"/>
  <c r="AE1993" i="1" s="1"/>
  <c r="AF1993" i="1" s="1"/>
  <c r="Z1278" i="1"/>
  <c r="AD1278" i="1" s="1"/>
  <c r="AE1278" i="1" s="1"/>
  <c r="AF1278" i="1" s="1"/>
  <c r="AE1281" i="1"/>
  <c r="AF1281" i="1" s="1"/>
  <c r="AH1284" i="1"/>
  <c r="AH1297" i="1"/>
  <c r="AE1305" i="1"/>
  <c r="AF1305" i="1" s="1"/>
  <c r="AH1307" i="1"/>
  <c r="AE1309" i="1"/>
  <c r="AF1309" i="1" s="1"/>
  <c r="Z1309" i="1"/>
  <c r="AD1309" i="1" s="1"/>
  <c r="AE1317" i="1"/>
  <c r="AF1317" i="1" s="1"/>
  <c r="Z1317" i="1"/>
  <c r="AD1317" i="1" s="1"/>
  <c r="AH1323" i="1"/>
  <c r="AH1327" i="1"/>
  <c r="AH1331" i="1"/>
  <c r="Z1334" i="1"/>
  <c r="AD1334" i="1" s="1"/>
  <c r="AE1334" i="1" s="1"/>
  <c r="AF1334" i="1" s="1"/>
  <c r="Z1335" i="1"/>
  <c r="AD1335" i="1" s="1"/>
  <c r="AE1335" i="1" s="1"/>
  <c r="AF1335" i="1" s="1"/>
  <c r="AH1337" i="1"/>
  <c r="AH1341" i="1"/>
  <c r="AE1349" i="1"/>
  <c r="AF1349" i="1" s="1"/>
  <c r="AH1354" i="1"/>
  <c r="AE1362" i="1"/>
  <c r="AF1362" i="1" s="1"/>
  <c r="AH1364" i="1"/>
  <c r="AE1367" i="1"/>
  <c r="AF1367" i="1" s="1"/>
  <c r="Z1367" i="1"/>
  <c r="AD1367" i="1" s="1"/>
  <c r="Z1368" i="1"/>
  <c r="AD1368" i="1" s="1"/>
  <c r="AE1368" i="1" s="1"/>
  <c r="AF1368" i="1" s="1"/>
  <c r="AH1370" i="1"/>
  <c r="AH1377" i="1"/>
  <c r="Z1381" i="1"/>
  <c r="AD1381" i="1" s="1"/>
  <c r="AE1381" i="1" s="1"/>
  <c r="AF1381" i="1" s="1"/>
  <c r="AE1388" i="1"/>
  <c r="AF1388" i="1" s="1"/>
  <c r="AH1390" i="1"/>
  <c r="Z1393" i="1"/>
  <c r="AD1393" i="1" s="1"/>
  <c r="AE1393" i="1" s="1"/>
  <c r="AF1393" i="1" s="1"/>
  <c r="Z1394" i="1"/>
  <c r="AD1394" i="1" s="1"/>
  <c r="AE1394" i="1" s="1"/>
  <c r="AF1394" i="1" s="1"/>
  <c r="AH1396" i="1"/>
  <c r="AE1404" i="1"/>
  <c r="AF1404" i="1" s="1"/>
  <c r="AH1406" i="1"/>
  <c r="Z1409" i="1"/>
  <c r="AD1409" i="1" s="1"/>
  <c r="AE1409" i="1" s="1"/>
  <c r="AF1409" i="1" s="1"/>
  <c r="AH1412" i="1"/>
  <c r="AE1415" i="1"/>
  <c r="AF1415" i="1" s="1"/>
  <c r="Z1415" i="1"/>
  <c r="AD1415" i="1" s="1"/>
  <c r="AH1421" i="1"/>
  <c r="AE1429" i="1"/>
  <c r="AF1429" i="1" s="1"/>
  <c r="AH1431" i="1"/>
  <c r="Z1434" i="1"/>
  <c r="AD1434" i="1" s="1"/>
  <c r="AE1434" i="1" s="1"/>
  <c r="AF1434" i="1" s="1"/>
  <c r="Z1435" i="1"/>
  <c r="AD1435" i="1" s="1"/>
  <c r="AE1435" i="1" s="1"/>
  <c r="AF1435" i="1" s="1"/>
  <c r="AH1437" i="1"/>
  <c r="AE1445" i="1"/>
  <c r="AF1445" i="1" s="1"/>
  <c r="AH1447" i="1"/>
  <c r="Z1450" i="1"/>
  <c r="AD1450" i="1" s="1"/>
  <c r="AE1450" i="1" s="1"/>
  <c r="AF1450" i="1" s="1"/>
  <c r="Z1451" i="1"/>
  <c r="AD1451" i="1" s="1"/>
  <c r="AE1451" i="1" s="1"/>
  <c r="AF1451" i="1" s="1"/>
  <c r="AH1453" i="1"/>
  <c r="AE1461" i="1"/>
  <c r="AF1461" i="1" s="1"/>
  <c r="AH1463" i="1"/>
  <c r="Z1466" i="1"/>
  <c r="AD1466" i="1" s="1"/>
  <c r="AE1466" i="1" s="1"/>
  <c r="AF1466" i="1" s="1"/>
  <c r="Z1467" i="1"/>
  <c r="AD1467" i="1" s="1"/>
  <c r="AE1467" i="1" s="1"/>
  <c r="AF1467" i="1" s="1"/>
  <c r="AE1471" i="1"/>
  <c r="AF1471" i="1" s="1"/>
  <c r="Z1471" i="1"/>
  <c r="AD1471" i="1" s="1"/>
  <c r="AE1479" i="1"/>
  <c r="AF1479" i="1" s="1"/>
  <c r="Z1479" i="1"/>
  <c r="AD1479" i="1" s="1"/>
  <c r="AE1481" i="1"/>
  <c r="AF1481" i="1" s="1"/>
  <c r="AH1483" i="1"/>
  <c r="AE1486" i="1"/>
  <c r="AF1486" i="1" s="1"/>
  <c r="Z1486" i="1"/>
  <c r="AD1486" i="1" s="1"/>
  <c r="AE1493" i="1"/>
  <c r="AF1493" i="1" s="1"/>
  <c r="AH1495" i="1"/>
  <c r="AE1498" i="1"/>
  <c r="AF1498" i="1" s="1"/>
  <c r="Z1498" i="1"/>
  <c r="AD1498" i="1" s="1"/>
  <c r="Z1499" i="1"/>
  <c r="AD1499" i="1" s="1"/>
  <c r="AE1499" i="1" s="1"/>
  <c r="AF1499" i="1" s="1"/>
  <c r="AH1501" i="1"/>
  <c r="AE1509" i="1"/>
  <c r="AF1509" i="1" s="1"/>
  <c r="AH1511" i="1"/>
  <c r="Z1512" i="1"/>
  <c r="AD1512" i="1" s="1"/>
  <c r="AE1512" i="1" s="1"/>
  <c r="AF1512" i="1" s="1"/>
  <c r="AH1514" i="1"/>
  <c r="AH1521" i="1"/>
  <c r="Z1528" i="1"/>
  <c r="AD1528" i="1" s="1"/>
  <c r="AE1528" i="1" s="1"/>
  <c r="AF1528" i="1" s="1"/>
  <c r="Z1529" i="1"/>
  <c r="AD1529" i="1" s="1"/>
  <c r="AE1529" i="1" s="1"/>
  <c r="AF1529" i="1" s="1"/>
  <c r="AH1531" i="1"/>
  <c r="AE1539" i="1"/>
  <c r="AF1539" i="1" s="1"/>
  <c r="AH1541" i="1"/>
  <c r="AH1545" i="1"/>
  <c r="AE1548" i="1"/>
  <c r="AF1548" i="1" s="1"/>
  <c r="Z1548" i="1"/>
  <c r="AD1548" i="1" s="1"/>
  <c r="Z1549" i="1"/>
  <c r="AD1549" i="1" s="1"/>
  <c r="AE1549" i="1" s="1"/>
  <c r="AF1549" i="1" s="1"/>
  <c r="AH1551" i="1"/>
  <c r="AE1559" i="1"/>
  <c r="AF1559" i="1" s="1"/>
  <c r="AH1561" i="1"/>
  <c r="AH1568" i="1"/>
  <c r="Z1569" i="1"/>
  <c r="AD1569" i="1" s="1"/>
  <c r="AE1569" i="1" s="1"/>
  <c r="AF1569" i="1" s="1"/>
  <c r="AE1570" i="1"/>
  <c r="AF1570" i="1" s="1"/>
  <c r="AH1572" i="1"/>
  <c r="Z1573" i="1"/>
  <c r="AD1573" i="1" s="1"/>
  <c r="AE1573" i="1" s="1"/>
  <c r="AF1573" i="1" s="1"/>
  <c r="AE1574" i="1"/>
  <c r="AF1574" i="1" s="1"/>
  <c r="AH1577" i="1"/>
  <c r="Z1577" i="1"/>
  <c r="AD1577" i="1" s="1"/>
  <c r="AE1577" i="1" s="1"/>
  <c r="AF1577" i="1" s="1"/>
  <c r="AH1578" i="1"/>
  <c r="AH1581" i="1"/>
  <c r="Z1581" i="1"/>
  <c r="AD1581" i="1" s="1"/>
  <c r="AE1581" i="1" s="1"/>
  <c r="AF1581" i="1" s="1"/>
  <c r="AH1583" i="1"/>
  <c r="AE1586" i="1"/>
  <c r="AF1586" i="1" s="1"/>
  <c r="Z1587" i="1"/>
  <c r="AD1587" i="1" s="1"/>
  <c r="AE1587" i="1" s="1"/>
  <c r="AF1587" i="1" s="1"/>
  <c r="AH1590" i="1"/>
  <c r="AH1595" i="1"/>
  <c r="Z1595" i="1"/>
  <c r="AD1595" i="1" s="1"/>
  <c r="AE1595" i="1" s="1"/>
  <c r="AF1595" i="1" s="1"/>
  <c r="AH1597" i="1"/>
  <c r="AE1601" i="1"/>
  <c r="AF1601" i="1" s="1"/>
  <c r="AE1602" i="1"/>
  <c r="AF1602" i="1" s="1"/>
  <c r="Z1602" i="1"/>
  <c r="AD1602" i="1" s="1"/>
  <c r="AH1606" i="1"/>
  <c r="AH1611" i="1"/>
  <c r="Z1611" i="1"/>
  <c r="AD1611" i="1" s="1"/>
  <c r="AE1611" i="1" s="1"/>
  <c r="AF1611" i="1" s="1"/>
  <c r="AH1613" i="1"/>
  <c r="AE1615" i="1"/>
  <c r="AF1615" i="1" s="1"/>
  <c r="Z1615" i="1"/>
  <c r="AD1615" i="1" s="1"/>
  <c r="AH1619" i="1"/>
  <c r="Z1621" i="1"/>
  <c r="AD1621" i="1" s="1"/>
  <c r="AE1621" i="1" s="1"/>
  <c r="AF1621" i="1" s="1"/>
  <c r="AH1625" i="1"/>
  <c r="AE1631" i="1"/>
  <c r="AF1631" i="1" s="1"/>
  <c r="Z1632" i="1"/>
  <c r="AD1632" i="1" s="1"/>
  <c r="AE1632" i="1" s="1"/>
  <c r="AF1632" i="1" s="1"/>
  <c r="AH1635" i="1"/>
  <c r="AE1642" i="1"/>
  <c r="AF1642" i="1" s="1"/>
  <c r="Z1647" i="1"/>
  <c r="AD1647" i="1" s="1"/>
  <c r="AE1647" i="1" s="1"/>
  <c r="AF1647" i="1" s="1"/>
  <c r="AH1647" i="1"/>
  <c r="AH1648" i="1"/>
  <c r="Z1648" i="1"/>
  <c r="AD1648" i="1" s="1"/>
  <c r="AE1648" i="1" s="1"/>
  <c r="AF1648" i="1" s="1"/>
  <c r="Z1655" i="1"/>
  <c r="AD1655" i="1" s="1"/>
  <c r="AE1655" i="1" s="1"/>
  <c r="AF1655" i="1" s="1"/>
  <c r="AH1655" i="1"/>
  <c r="AH1656" i="1"/>
  <c r="Z1656" i="1"/>
  <c r="AD1656" i="1" s="1"/>
  <c r="AE1656" i="1" s="1"/>
  <c r="AF1656" i="1" s="1"/>
  <c r="Z1660" i="1"/>
  <c r="AD1660" i="1" s="1"/>
  <c r="AE1660" i="1" s="1"/>
  <c r="AF1660" i="1" s="1"/>
  <c r="AH1660" i="1"/>
  <c r="AE1662" i="1"/>
  <c r="AF1662" i="1" s="1"/>
  <c r="AH1667" i="1"/>
  <c r="AE1669" i="1"/>
  <c r="AF1669" i="1" s="1"/>
  <c r="AE1677" i="1"/>
  <c r="AF1677" i="1" s="1"/>
  <c r="Z1681" i="1"/>
  <c r="AD1681" i="1" s="1"/>
  <c r="AH1681" i="1"/>
  <c r="AH1682" i="1"/>
  <c r="Z1682" i="1"/>
  <c r="AD1682" i="1" s="1"/>
  <c r="AE1682" i="1" s="1"/>
  <c r="AF1682" i="1" s="1"/>
  <c r="AH1685" i="1"/>
  <c r="AE1691" i="1"/>
  <c r="AF1691" i="1" s="1"/>
  <c r="AE1692" i="1"/>
  <c r="AF1692" i="1" s="1"/>
  <c r="AE1695" i="1"/>
  <c r="AF1695" i="1" s="1"/>
  <c r="AH1701" i="1"/>
  <c r="AE1703" i="1"/>
  <c r="AF1703" i="1" s="1"/>
  <c r="AE1704" i="1"/>
  <c r="AF1704" i="1" s="1"/>
  <c r="AE1707" i="1"/>
  <c r="AF1707" i="1" s="1"/>
  <c r="AE1708" i="1"/>
  <c r="AF1708" i="1" s="1"/>
  <c r="Z1711" i="1"/>
  <c r="AD1711" i="1" s="1"/>
  <c r="AE1711" i="1" s="1"/>
  <c r="AF1711" i="1" s="1"/>
  <c r="AH1711" i="1"/>
  <c r="AH1712" i="1"/>
  <c r="Z1712" i="1"/>
  <c r="AD1712" i="1" s="1"/>
  <c r="AE1712" i="1" s="1"/>
  <c r="AF1712" i="1" s="1"/>
  <c r="Z1719" i="1"/>
  <c r="AD1719" i="1" s="1"/>
  <c r="AE1719" i="1" s="1"/>
  <c r="AF1719" i="1" s="1"/>
  <c r="AH1719" i="1"/>
  <c r="AH1720" i="1"/>
  <c r="Z1720" i="1"/>
  <c r="AD1720" i="1" s="1"/>
  <c r="AE1720" i="1" s="1"/>
  <c r="AF1720" i="1" s="1"/>
  <c r="AH1721" i="1"/>
  <c r="AE1723" i="1"/>
  <c r="AF1723" i="1" s="1"/>
  <c r="AE1724" i="1"/>
  <c r="AF1724" i="1" s="1"/>
  <c r="AH1728" i="1"/>
  <c r="Z1732" i="1"/>
  <c r="AD1732" i="1" s="1"/>
  <c r="AE1732" i="1" s="1"/>
  <c r="AF1732" i="1" s="1"/>
  <c r="AH1732" i="1"/>
  <c r="AH1733" i="1"/>
  <c r="Z1733" i="1"/>
  <c r="AD1733" i="1" s="1"/>
  <c r="AE1733" i="1" s="1"/>
  <c r="AF1733" i="1" s="1"/>
  <c r="AE1736" i="1"/>
  <c r="AF1736" i="1" s="1"/>
  <c r="Z1740" i="1"/>
  <c r="AD1740" i="1" s="1"/>
  <c r="AH1740" i="1"/>
  <c r="AH1741" i="1"/>
  <c r="Z1741" i="1"/>
  <c r="AD1741" i="1" s="1"/>
  <c r="AE1741" i="1" s="1"/>
  <c r="AF1741" i="1" s="1"/>
  <c r="Z1745" i="1"/>
  <c r="AD1745" i="1" s="1"/>
  <c r="AE1745" i="1" s="1"/>
  <c r="AF1745" i="1" s="1"/>
  <c r="AH1745" i="1"/>
  <c r="Z1750" i="1"/>
  <c r="AD1750" i="1" s="1"/>
  <c r="AE1750" i="1" s="1"/>
  <c r="AF1750" i="1" s="1"/>
  <c r="AH1750" i="1"/>
  <c r="Z1755" i="1"/>
  <c r="AD1755" i="1" s="1"/>
  <c r="AE1755" i="1" s="1"/>
  <c r="AF1755" i="1" s="1"/>
  <c r="AH1755" i="1"/>
  <c r="AH1764" i="1"/>
  <c r="Z1764" i="1"/>
  <c r="AD1764" i="1" s="1"/>
  <c r="AE1764" i="1" s="1"/>
  <c r="AF1764" i="1" s="1"/>
  <c r="Z1786" i="1"/>
  <c r="AD1786" i="1" s="1"/>
  <c r="AE1786" i="1" s="1"/>
  <c r="AF1786" i="1" s="1"/>
  <c r="AH1786" i="1"/>
  <c r="Z1789" i="1"/>
  <c r="AD1789" i="1" s="1"/>
  <c r="AE1789" i="1" s="1"/>
  <c r="AF1789" i="1" s="1"/>
  <c r="AH1789" i="1"/>
  <c r="AH1795" i="1"/>
  <c r="Z1795" i="1"/>
  <c r="AD1795" i="1" s="1"/>
  <c r="AE1795" i="1" s="1"/>
  <c r="AF1795" i="1" s="1"/>
  <c r="Z1801" i="1"/>
  <c r="AD1801" i="1" s="1"/>
  <c r="AE1801" i="1" s="1"/>
  <c r="AF1801" i="1" s="1"/>
  <c r="AH1801" i="1"/>
  <c r="Z1833" i="1"/>
  <c r="AD1833" i="1" s="1"/>
  <c r="AE1833" i="1" s="1"/>
  <c r="AF1833" i="1" s="1"/>
  <c r="AH1833" i="1"/>
  <c r="AE1837" i="1"/>
  <c r="AF1837" i="1" s="1"/>
  <c r="Z1841" i="1"/>
  <c r="AD1841" i="1" s="1"/>
  <c r="AE1841" i="1" s="1"/>
  <c r="AF1841" i="1" s="1"/>
  <c r="AH1841" i="1"/>
  <c r="AE1856" i="1"/>
  <c r="AF1856" i="1" s="1"/>
  <c r="AE1866" i="1"/>
  <c r="AF1866" i="1" s="1"/>
  <c r="Z1877" i="1"/>
  <c r="AD1877" i="1" s="1"/>
  <c r="AE1877" i="1" s="1"/>
  <c r="AF1877" i="1" s="1"/>
  <c r="AH1877" i="1"/>
  <c r="AE1882" i="1"/>
  <c r="AF1882" i="1" s="1"/>
  <c r="AH1910" i="1"/>
  <c r="Z1910" i="1"/>
  <c r="AD1910" i="1" s="1"/>
  <c r="AE1910" i="1" s="1"/>
  <c r="AF1910" i="1" s="1"/>
  <c r="AH1976" i="1"/>
  <c r="Z1976" i="1"/>
  <c r="AD1976" i="1" s="1"/>
  <c r="AE1976" i="1" s="1"/>
  <c r="AF1976" i="1" s="1"/>
  <c r="AH1978" i="1"/>
  <c r="Z1978" i="1"/>
  <c r="AD1978" i="1" s="1"/>
  <c r="AE1978" i="1" s="1"/>
  <c r="AF1978" i="1" s="1"/>
  <c r="AE1746" i="1"/>
  <c r="AF1746" i="1" s="1"/>
  <c r="AE1751" i="1"/>
  <c r="AF1751" i="1" s="1"/>
  <c r="AE1756" i="1"/>
  <c r="AF1756" i="1" s="1"/>
  <c r="AE1769" i="1"/>
  <c r="AF1769" i="1" s="1"/>
  <c r="AH1771" i="1"/>
  <c r="AE1782" i="1"/>
  <c r="AF1782" i="1" s="1"/>
  <c r="AH1793" i="1"/>
  <c r="AH1798" i="1"/>
  <c r="AE1802" i="1"/>
  <c r="AF1802" i="1" s="1"/>
  <c r="AH1808" i="1"/>
  <c r="AH1815" i="1"/>
  <c r="AE1824" i="1"/>
  <c r="AF1824" i="1" s="1"/>
  <c r="AE1840" i="1"/>
  <c r="AF1840" i="1" s="1"/>
  <c r="AE1845" i="1"/>
  <c r="AF1845" i="1" s="1"/>
  <c r="AE1857" i="1"/>
  <c r="AF1857" i="1" s="1"/>
  <c r="AE1883" i="1"/>
  <c r="AF1883" i="1" s="1"/>
  <c r="AE1893" i="1"/>
  <c r="AF1893" i="1" s="1"/>
  <c r="AE1902" i="1"/>
  <c r="AF1902" i="1" s="1"/>
  <c r="AE1908" i="1"/>
  <c r="AF1908" i="1" s="1"/>
  <c r="AE1917" i="1"/>
  <c r="AF1917" i="1" s="1"/>
  <c r="AE1923" i="1"/>
  <c r="AF1923" i="1" s="1"/>
  <c r="AE1934" i="1"/>
  <c r="AF1934" i="1" s="1"/>
  <c r="AE1979" i="1"/>
  <c r="AF1979" i="1" s="1"/>
  <c r="AE1989" i="1"/>
  <c r="AF1989" i="1" s="1"/>
  <c r="AE1994" i="1"/>
  <c r="AF1994" i="1" s="1"/>
  <c r="AE1996" i="1"/>
  <c r="AF1996" i="1" s="1"/>
  <c r="AE2004" i="1"/>
  <c r="AF2004" i="1" s="1"/>
  <c r="AH2008" i="1"/>
  <c r="Z2008" i="1"/>
  <c r="AD2008" i="1" s="1"/>
  <c r="AE2008" i="1" s="1"/>
  <c r="AF2008" i="1" s="1"/>
  <c r="AH2012" i="1"/>
  <c r="Z2012" i="1"/>
  <c r="AD2012" i="1" s="1"/>
  <c r="AE2012" i="1" s="1"/>
  <c r="AF2012" i="1" s="1"/>
  <c r="AE2028" i="1"/>
  <c r="AF2028" i="1" s="1"/>
  <c r="AE2035" i="1"/>
  <c r="AF2035" i="1" s="1"/>
  <c r="AE2043" i="1"/>
  <c r="AF2043" i="1" s="1"/>
  <c r="AH2048" i="1"/>
  <c r="Z2048" i="1"/>
  <c r="AD2048" i="1" s="1"/>
  <c r="AE2048" i="1" s="1"/>
  <c r="AF2048" i="1" s="1"/>
  <c r="AE2052" i="1"/>
  <c r="AF2052" i="1" s="1"/>
  <c r="AH2065" i="1"/>
  <c r="Z2065" i="1"/>
  <c r="AD2065" i="1" s="1"/>
  <c r="AE2065" i="1" s="1"/>
  <c r="AF2065" i="1" s="1"/>
  <c r="AH2091" i="1"/>
  <c r="Z2091" i="1"/>
  <c r="AD2091" i="1" s="1"/>
  <c r="AE2091" i="1" s="1"/>
  <c r="AF2091" i="1" s="1"/>
  <c r="AE2103" i="1"/>
  <c r="AF2103" i="1" s="1"/>
  <c r="AE2114" i="1"/>
  <c r="AF2114" i="1" s="1"/>
  <c r="AE2122" i="1"/>
  <c r="AF2122" i="1" s="1"/>
  <c r="AE2141" i="1"/>
  <c r="AF2141" i="1" s="1"/>
  <c r="AE2162" i="1"/>
  <c r="AF2162" i="1" s="1"/>
  <c r="AE2169" i="1"/>
  <c r="AF2169" i="1" s="1"/>
  <c r="AH2180" i="1"/>
  <c r="Z2180" i="1"/>
  <c r="AD2180" i="1" s="1"/>
  <c r="AE2180" i="1" s="1"/>
  <c r="AF2180" i="1" s="1"/>
  <c r="AH2185" i="1"/>
  <c r="Z2185" i="1"/>
  <c r="AD2185" i="1" s="1"/>
  <c r="AE2185" i="1" s="1"/>
  <c r="AF2185" i="1" s="1"/>
  <c r="AE2192" i="1"/>
  <c r="AF2192" i="1" s="1"/>
  <c r="AE2209" i="1"/>
  <c r="AF2209" i="1" s="1"/>
  <c r="AE2210" i="1"/>
  <c r="AF2210" i="1" s="1"/>
  <c r="AH2218" i="1"/>
  <c r="Z2218" i="1"/>
  <c r="AD2218" i="1" s="1"/>
  <c r="AE2218" i="1" s="1"/>
  <c r="AF2218" i="1" s="1"/>
  <c r="AE2236" i="1"/>
  <c r="AF2236" i="1" s="1"/>
  <c r="AE2237" i="1"/>
  <c r="AF2237" i="1" s="1"/>
  <c r="AE2239" i="1"/>
  <c r="AF2239" i="1" s="1"/>
  <c r="AE2241" i="1"/>
  <c r="AF2241" i="1" s="1"/>
  <c r="AE2243" i="1"/>
  <c r="AF2243" i="1" s="1"/>
  <c r="AH2247" i="1"/>
  <c r="Z2247" i="1"/>
  <c r="AD2247" i="1" s="1"/>
  <c r="AE2247" i="1" s="1"/>
  <c r="AF2247" i="1" s="1"/>
  <c r="AH2262" i="1"/>
  <c r="Z2262" i="1"/>
  <c r="AD2262" i="1" s="1"/>
  <c r="AE2262" i="1" s="1"/>
  <c r="AF2262" i="1" s="1"/>
  <c r="AE2283" i="1"/>
  <c r="AF2283" i="1" s="1"/>
  <c r="AH2287" i="1"/>
  <c r="Z2287" i="1"/>
  <c r="AD2287" i="1" s="1"/>
  <c r="AE2287" i="1" s="1"/>
  <c r="AF2287" i="1" s="1"/>
  <c r="AE2299" i="1"/>
  <c r="AF2299" i="1" s="1"/>
  <c r="AH2302" i="1"/>
  <c r="Z2302" i="1"/>
  <c r="AD2302" i="1" s="1"/>
  <c r="AE2302" i="1" s="1"/>
  <c r="AF2302" i="1" s="1"/>
  <c r="AH2311" i="1"/>
  <c r="Z2311" i="1"/>
  <c r="AD2311" i="1" s="1"/>
  <c r="AE2311" i="1" s="1"/>
  <c r="AF2311" i="1" s="1"/>
  <c r="AE2316" i="1"/>
  <c r="AF2316" i="1" s="1"/>
  <c r="AH2319" i="1"/>
  <c r="Z2319" i="1"/>
  <c r="AD2319" i="1" s="1"/>
  <c r="AE2319" i="1" s="1"/>
  <c r="AF2319" i="1" s="1"/>
  <c r="AH2322" i="1"/>
  <c r="Z2322" i="1"/>
  <c r="AD2322" i="1" s="1"/>
  <c r="AE2322" i="1" s="1"/>
  <c r="AF2322" i="1" s="1"/>
  <c r="AH2331" i="1"/>
  <c r="Z2331" i="1"/>
  <c r="AD2331" i="1" s="1"/>
  <c r="AE2331" i="1" s="1"/>
  <c r="AF2331" i="1" s="1"/>
  <c r="AH2334" i="1"/>
  <c r="Z2334" i="1"/>
  <c r="AD2334" i="1" s="1"/>
  <c r="AE2334" i="1" s="1"/>
  <c r="AF2334" i="1" s="1"/>
  <c r="AH2339" i="1"/>
  <c r="Z2339" i="1"/>
  <c r="AD2339" i="1" s="1"/>
  <c r="AE2339" i="1" s="1"/>
  <c r="AF2339" i="1" s="1"/>
  <c r="AE2350" i="1"/>
  <c r="AF2350" i="1" s="1"/>
  <c r="AE2351" i="1"/>
  <c r="AF2351" i="1" s="1"/>
  <c r="AE2353" i="1"/>
  <c r="AF2353" i="1" s="1"/>
  <c r="AE2356" i="1"/>
  <c r="AF2356" i="1" s="1"/>
  <c r="AE2373" i="1"/>
  <c r="AF2373" i="1" s="1"/>
  <c r="Z2379" i="1"/>
  <c r="AD2379" i="1" s="1"/>
  <c r="AE2379" i="1" s="1"/>
  <c r="AF2379" i="1" s="1"/>
  <c r="Z2387" i="1"/>
  <c r="AD2387" i="1" s="1"/>
  <c r="AE2387" i="1" s="1"/>
  <c r="AF2387" i="1" s="1"/>
  <c r="AH2387" i="1"/>
  <c r="Z2390" i="1"/>
  <c r="AD2390" i="1" s="1"/>
  <c r="AE2390" i="1" s="1"/>
  <c r="AF2390" i="1" s="1"/>
  <c r="AH2390" i="1"/>
  <c r="Z2451" i="1"/>
  <c r="AD2451" i="1" s="1"/>
  <c r="AH2451" i="1"/>
  <c r="Z2465" i="1"/>
  <c r="AD2465" i="1" s="1"/>
  <c r="AH2465" i="1"/>
  <c r="Z2485" i="1"/>
  <c r="AD2485" i="1" s="1"/>
  <c r="AE2485" i="1" s="1"/>
  <c r="AF2485" i="1" s="1"/>
  <c r="AH2485" i="1"/>
  <c r="Z2531" i="1"/>
  <c r="AD2531" i="1" s="1"/>
  <c r="AH2531" i="1"/>
  <c r="Z2539" i="1"/>
  <c r="AD2539" i="1" s="1"/>
  <c r="AH2539" i="1"/>
  <c r="Z2585" i="1"/>
  <c r="AD2585" i="1" s="1"/>
  <c r="AE2585" i="1" s="1"/>
  <c r="AF2585" i="1" s="1"/>
  <c r="AE2594" i="1"/>
  <c r="AF2594" i="1" s="1"/>
  <c r="Z2595" i="1"/>
  <c r="AD2595" i="1" s="1"/>
  <c r="AE2595" i="1" s="1"/>
  <c r="AF2595" i="1" s="1"/>
  <c r="AE2619" i="1"/>
  <c r="AF2619" i="1" s="1"/>
  <c r="Z2647" i="1"/>
  <c r="AD2647" i="1" s="1"/>
  <c r="AE2647" i="1" s="1"/>
  <c r="AF2647" i="1" s="1"/>
  <c r="AH2661" i="1"/>
  <c r="Z2661" i="1"/>
  <c r="AD2661" i="1" s="1"/>
  <c r="AE2663" i="1"/>
  <c r="AF2663" i="1" s="1"/>
  <c r="AH2665" i="1"/>
  <c r="Z2665" i="1"/>
  <c r="AD2665" i="1" s="1"/>
  <c r="AE2667" i="1"/>
  <c r="AF2667" i="1" s="1"/>
  <c r="Z2669" i="1"/>
  <c r="AD2669" i="1" s="1"/>
  <c r="AE2669" i="1" s="1"/>
  <c r="AF2669" i="1" s="1"/>
  <c r="AH2669" i="1"/>
  <c r="AH2673" i="1"/>
  <c r="Z2673" i="1"/>
  <c r="AD2673" i="1" s="1"/>
  <c r="AH2681" i="1"/>
  <c r="Z2681" i="1"/>
  <c r="AD2681" i="1" s="1"/>
  <c r="AE2683" i="1"/>
  <c r="AF2683" i="1" s="1"/>
  <c r="AH2689" i="1"/>
  <c r="Z2689" i="1"/>
  <c r="AD2689" i="1" s="1"/>
  <c r="AE2691" i="1"/>
  <c r="AF2691" i="1" s="1"/>
  <c r="AH2693" i="1"/>
  <c r="Z2693" i="1"/>
  <c r="AD2693" i="1" s="1"/>
  <c r="AE2693" i="1" s="1"/>
  <c r="AF2693" i="1" s="1"/>
  <c r="AE2735" i="1"/>
  <c r="AF2735" i="1" s="1"/>
  <c r="Z2736" i="1"/>
  <c r="AD2736" i="1" s="1"/>
  <c r="AE2736" i="1" s="1"/>
  <c r="AF2736" i="1" s="1"/>
  <c r="Z1640" i="1"/>
  <c r="AD1640" i="1" s="1"/>
  <c r="AE1640" i="1" s="1"/>
  <c r="AF1640" i="1" s="1"/>
  <c r="Z1650" i="1"/>
  <c r="AD1650" i="1" s="1"/>
  <c r="AE1650" i="1" s="1"/>
  <c r="AF1650" i="1" s="1"/>
  <c r="Z1653" i="1"/>
  <c r="AD1653" i="1" s="1"/>
  <c r="AE1653" i="1" s="1"/>
  <c r="AF1653" i="1" s="1"/>
  <c r="Z1661" i="1"/>
  <c r="AD1661" i="1" s="1"/>
  <c r="AE1661" i="1" s="1"/>
  <c r="AF1661" i="1" s="1"/>
  <c r="Z1663" i="1"/>
  <c r="AD1663" i="1" s="1"/>
  <c r="AE1663" i="1" s="1"/>
  <c r="AF1663" i="1" s="1"/>
  <c r="Z1666" i="1"/>
  <c r="AD1666" i="1" s="1"/>
  <c r="AE1666" i="1" s="1"/>
  <c r="AF1666" i="1" s="1"/>
  <c r="Z1668" i="1"/>
  <c r="AD1668" i="1" s="1"/>
  <c r="AE1668" i="1" s="1"/>
  <c r="AF1668" i="1" s="1"/>
  <c r="Z1670" i="1"/>
  <c r="AD1670" i="1" s="1"/>
  <c r="AE1670" i="1" s="1"/>
  <c r="AF1670" i="1" s="1"/>
  <c r="Z1675" i="1"/>
  <c r="AD1675" i="1" s="1"/>
  <c r="AE1675" i="1" s="1"/>
  <c r="AF1675" i="1" s="1"/>
  <c r="Z1679" i="1"/>
  <c r="AD1679" i="1" s="1"/>
  <c r="AE1679" i="1" s="1"/>
  <c r="AF1679" i="1" s="1"/>
  <c r="Z1684" i="1"/>
  <c r="AD1684" i="1" s="1"/>
  <c r="AE1684" i="1" s="1"/>
  <c r="AF1684" i="1" s="1"/>
  <c r="Z1687" i="1"/>
  <c r="AD1687" i="1" s="1"/>
  <c r="AE1687" i="1" s="1"/>
  <c r="AF1687" i="1" s="1"/>
  <c r="Z1689" i="1"/>
  <c r="AD1689" i="1" s="1"/>
  <c r="AE1689" i="1" s="1"/>
  <c r="AF1689" i="1" s="1"/>
  <c r="Z1693" i="1"/>
  <c r="AD1693" i="1" s="1"/>
  <c r="AE1693" i="1" s="1"/>
  <c r="AF1693" i="1" s="1"/>
  <c r="Z1696" i="1"/>
  <c r="AD1696" i="1" s="1"/>
  <c r="AE1696" i="1" s="1"/>
  <c r="AF1696" i="1" s="1"/>
  <c r="Z1698" i="1"/>
  <c r="AD1698" i="1" s="1"/>
  <c r="AE1698" i="1" s="1"/>
  <c r="AF1698" i="1" s="1"/>
  <c r="Z1700" i="1"/>
  <c r="AD1700" i="1" s="1"/>
  <c r="AE1700" i="1" s="1"/>
  <c r="AF1700" i="1" s="1"/>
  <c r="Z1702" i="1"/>
  <c r="AD1702" i="1" s="1"/>
  <c r="AE1702" i="1" s="1"/>
  <c r="AF1702" i="1" s="1"/>
  <c r="Z1705" i="1"/>
  <c r="AD1705" i="1" s="1"/>
  <c r="AE1705" i="1" s="1"/>
  <c r="AF1705" i="1" s="1"/>
  <c r="Z1709" i="1"/>
  <c r="AD1709" i="1" s="1"/>
  <c r="AE1709" i="1" s="1"/>
  <c r="AF1709" i="1" s="1"/>
  <c r="Z1722" i="1"/>
  <c r="AD1722" i="1" s="1"/>
  <c r="AE1722" i="1" s="1"/>
  <c r="AF1722" i="1" s="1"/>
  <c r="Z1725" i="1"/>
  <c r="AD1725" i="1" s="1"/>
  <c r="AE1725" i="1" s="1"/>
  <c r="AF1725" i="1" s="1"/>
  <c r="Z1727" i="1"/>
  <c r="AD1727" i="1" s="1"/>
  <c r="AE1727" i="1" s="1"/>
  <c r="AF1727" i="1" s="1"/>
  <c r="Z1729" i="1"/>
  <c r="AD1729" i="1" s="1"/>
  <c r="AE1729" i="1" s="1"/>
  <c r="AF1729" i="1" s="1"/>
  <c r="Z1747" i="1"/>
  <c r="AD1747" i="1" s="1"/>
  <c r="AE1747" i="1" s="1"/>
  <c r="AF1747" i="1" s="1"/>
  <c r="Z1748" i="1"/>
  <c r="AD1748" i="1" s="1"/>
  <c r="AE1748" i="1" s="1"/>
  <c r="AF1748" i="1" s="1"/>
  <c r="Z1752" i="1"/>
  <c r="AD1752" i="1" s="1"/>
  <c r="AE1752" i="1" s="1"/>
  <c r="AF1752" i="1" s="1"/>
  <c r="Z1753" i="1"/>
  <c r="AD1753" i="1" s="1"/>
  <c r="AE1753" i="1" s="1"/>
  <c r="AF1753" i="1" s="1"/>
  <c r="AE1758" i="1"/>
  <c r="AF1758" i="1" s="1"/>
  <c r="Z1760" i="1"/>
  <c r="AD1760" i="1" s="1"/>
  <c r="Z1761" i="1"/>
  <c r="AD1761" i="1" s="1"/>
  <c r="AE1761" i="1" s="1"/>
  <c r="AF1761" i="1" s="1"/>
  <c r="Z1765" i="1"/>
  <c r="AD1765" i="1" s="1"/>
  <c r="Z1766" i="1"/>
  <c r="AD1766" i="1" s="1"/>
  <c r="AE1766" i="1" s="1"/>
  <c r="AF1766" i="1" s="1"/>
  <c r="Z1770" i="1"/>
  <c r="AD1770" i="1" s="1"/>
  <c r="AE1772" i="1"/>
  <c r="AF1772" i="1" s="1"/>
  <c r="AH1790" i="1"/>
  <c r="Z1791" i="1"/>
  <c r="AD1791" i="1" s="1"/>
  <c r="AE1791" i="1" s="1"/>
  <c r="AF1791" i="1" s="1"/>
  <c r="Z1792" i="1"/>
  <c r="AD1792" i="1" s="1"/>
  <c r="AE1792" i="1" s="1"/>
  <c r="AF1792" i="1" s="1"/>
  <c r="AE1794" i="1"/>
  <c r="AF1794" i="1" s="1"/>
  <c r="Z1796" i="1"/>
  <c r="AD1796" i="1" s="1"/>
  <c r="Z1797" i="1"/>
  <c r="AD1797" i="1" s="1"/>
  <c r="AE1797" i="1" s="1"/>
  <c r="AF1797" i="1" s="1"/>
  <c r="AE1799" i="1"/>
  <c r="AF1799" i="1" s="1"/>
  <c r="AE1804" i="1"/>
  <c r="AF1804" i="1" s="1"/>
  <c r="Z1806" i="1"/>
  <c r="AD1806" i="1" s="1"/>
  <c r="Z1807" i="1"/>
  <c r="AD1807" i="1" s="1"/>
  <c r="AE1807" i="1" s="1"/>
  <c r="AF1807" i="1" s="1"/>
  <c r="AE1809" i="1"/>
  <c r="AF1809" i="1" s="1"/>
  <c r="AH1812" i="1"/>
  <c r="Z1813" i="1"/>
  <c r="AD1813" i="1" s="1"/>
  <c r="Z1814" i="1"/>
  <c r="AD1814" i="1" s="1"/>
  <c r="AE1814" i="1" s="1"/>
  <c r="AF1814" i="1" s="1"/>
  <c r="AE1816" i="1"/>
  <c r="AF1816" i="1" s="1"/>
  <c r="Z1818" i="1"/>
  <c r="AD1818" i="1" s="1"/>
  <c r="AE1818" i="1" s="1"/>
  <c r="AF1818" i="1" s="1"/>
  <c r="AE1826" i="1"/>
  <c r="AF1826" i="1" s="1"/>
  <c r="AH1829" i="1"/>
  <c r="AH1831" i="1"/>
  <c r="AH1834" i="1"/>
  <c r="Z1835" i="1"/>
  <c r="AD1835" i="1" s="1"/>
  <c r="AE1842" i="1"/>
  <c r="AF1842" i="1" s="1"/>
  <c r="AE1847" i="1"/>
  <c r="AF1847" i="1" s="1"/>
  <c r="Z1849" i="1"/>
  <c r="AD1849" i="1" s="1"/>
  <c r="AE1849" i="1" s="1"/>
  <c r="AF1849" i="1" s="1"/>
  <c r="Z1850" i="1"/>
  <c r="AD1850" i="1" s="1"/>
  <c r="AE1850" i="1" s="1"/>
  <c r="AF1850" i="1" s="1"/>
  <c r="Z1858" i="1"/>
  <c r="AD1858" i="1" s="1"/>
  <c r="AE1858" i="1" s="1"/>
  <c r="AF1858" i="1" s="1"/>
  <c r="Z1859" i="1"/>
  <c r="AD1859" i="1" s="1"/>
  <c r="AE1859" i="1" s="1"/>
  <c r="AF1859" i="1" s="1"/>
  <c r="Z1875" i="1"/>
  <c r="AD1875" i="1" s="1"/>
  <c r="AE1895" i="1"/>
  <c r="AF1895" i="1" s="1"/>
  <c r="Z1897" i="1"/>
  <c r="AD1897" i="1" s="1"/>
  <c r="AE1897" i="1" s="1"/>
  <c r="AF1897" i="1" s="1"/>
  <c r="AH1901" i="1"/>
  <c r="AH1907" i="1"/>
  <c r="AH1913" i="1"/>
  <c r="Z1914" i="1"/>
  <c r="AD1914" i="1" s="1"/>
  <c r="AE1914" i="1" s="1"/>
  <c r="AF1914" i="1" s="1"/>
  <c r="AH1916" i="1"/>
  <c r="AE1930" i="1"/>
  <c r="AF1930" i="1" s="1"/>
  <c r="Z1930" i="1"/>
  <c r="AD1930" i="1" s="1"/>
  <c r="Z1931" i="1"/>
  <c r="AD1931" i="1" s="1"/>
  <c r="AE1931" i="1" s="1"/>
  <c r="AF1931" i="1" s="1"/>
  <c r="AH1933" i="1"/>
  <c r="AE1936" i="1"/>
  <c r="AF1936" i="1" s="1"/>
  <c r="Z1936" i="1"/>
  <c r="AD1936" i="1" s="1"/>
  <c r="AH1946" i="1"/>
  <c r="Z1947" i="1"/>
  <c r="AD1947" i="1" s="1"/>
  <c r="AE1947" i="1" s="1"/>
  <c r="AF1947" i="1" s="1"/>
  <c r="AE1948" i="1"/>
  <c r="AF1948" i="1" s="1"/>
  <c r="AH1950" i="1"/>
  <c r="Z1951" i="1"/>
  <c r="AD1951" i="1" s="1"/>
  <c r="AE1951" i="1" s="1"/>
  <c r="AF1951" i="1" s="1"/>
  <c r="AH1953" i="1"/>
  <c r="Z1954" i="1"/>
  <c r="AD1954" i="1" s="1"/>
  <c r="AE1954" i="1" s="1"/>
  <c r="AF1954" i="1" s="1"/>
  <c r="AE1955" i="1"/>
  <c r="AF1955" i="1" s="1"/>
  <c r="AH1957" i="1"/>
  <c r="Z1958" i="1"/>
  <c r="AD1958" i="1" s="1"/>
  <c r="AE1958" i="1" s="1"/>
  <c r="AF1958" i="1" s="1"/>
  <c r="AE1959" i="1"/>
  <c r="AF1959" i="1" s="1"/>
  <c r="AH1961" i="1"/>
  <c r="Z1962" i="1"/>
  <c r="AD1962" i="1" s="1"/>
  <c r="AE1962" i="1" s="1"/>
  <c r="AF1962" i="1" s="1"/>
  <c r="AH1964" i="1"/>
  <c r="Z1965" i="1"/>
  <c r="AD1965" i="1" s="1"/>
  <c r="AE1965" i="1" s="1"/>
  <c r="AF1965" i="1" s="1"/>
  <c r="AE1966" i="1"/>
  <c r="AF1966" i="1" s="1"/>
  <c r="AH1968" i="1"/>
  <c r="Z1969" i="1"/>
  <c r="AD1969" i="1" s="1"/>
  <c r="AE1969" i="1" s="1"/>
  <c r="AF1969" i="1" s="1"/>
  <c r="AE1970" i="1"/>
  <c r="AF1970" i="1" s="1"/>
  <c r="AH1972" i="1"/>
  <c r="Z1973" i="1"/>
  <c r="AD1973" i="1" s="1"/>
  <c r="AE1973" i="1" s="1"/>
  <c r="AF1973" i="1" s="1"/>
  <c r="AE1974" i="1"/>
  <c r="AF1974" i="1" s="1"/>
  <c r="AE1981" i="1"/>
  <c r="AF1981" i="1" s="1"/>
  <c r="Z1981" i="1"/>
  <c r="AD1981" i="1" s="1"/>
  <c r="Z1982" i="1"/>
  <c r="AD1982" i="1" s="1"/>
  <c r="AE1982" i="1" s="1"/>
  <c r="AF1982" i="1" s="1"/>
  <c r="AH1984" i="1"/>
  <c r="Z1985" i="1"/>
  <c r="AD1985" i="1" s="1"/>
  <c r="AE1985" i="1" s="1"/>
  <c r="AF1985" i="1" s="1"/>
  <c r="AE1986" i="1"/>
  <c r="AF1986" i="1" s="1"/>
  <c r="AH1988" i="1"/>
  <c r="Z1991" i="1"/>
  <c r="AD1991" i="1" s="1"/>
  <c r="AE1991" i="1" s="1"/>
  <c r="AF1991" i="1" s="1"/>
  <c r="Z1992" i="1"/>
  <c r="AD1992" i="1" s="1"/>
  <c r="AE1992" i="1" s="1"/>
  <c r="AF1992" i="1" s="1"/>
  <c r="AE2007" i="1"/>
  <c r="AF2007" i="1" s="1"/>
  <c r="AE2011" i="1"/>
  <c r="AF2011" i="1" s="1"/>
  <c r="AE2014" i="1"/>
  <c r="AF2014" i="1" s="1"/>
  <c r="Z2014" i="1"/>
  <c r="AD2014" i="1" s="1"/>
  <c r="AH2018" i="1"/>
  <c r="Z2018" i="1"/>
  <c r="AD2018" i="1" s="1"/>
  <c r="AE2018" i="1" s="1"/>
  <c r="AF2018" i="1" s="1"/>
  <c r="AE2025" i="1"/>
  <c r="AF2025" i="1" s="1"/>
  <c r="Z2025" i="1"/>
  <c r="AD2025" i="1" s="1"/>
  <c r="AH2032" i="1"/>
  <c r="Z2032" i="1"/>
  <c r="AD2032" i="1" s="1"/>
  <c r="AE2032" i="1" s="1"/>
  <c r="AF2032" i="1" s="1"/>
  <c r="AE2041" i="1"/>
  <c r="AF2041" i="1" s="1"/>
  <c r="Z2041" i="1"/>
  <c r="AD2041" i="1" s="1"/>
  <c r="AE2050" i="1"/>
  <c r="AF2050" i="1" s="1"/>
  <c r="Z2050" i="1"/>
  <c r="AD2050" i="1" s="1"/>
  <c r="AE2064" i="1"/>
  <c r="AF2064" i="1" s="1"/>
  <c r="AH2074" i="1"/>
  <c r="Z2074" i="1"/>
  <c r="AD2074" i="1" s="1"/>
  <c r="AE2074" i="1" s="1"/>
  <c r="AF2074" i="1" s="1"/>
  <c r="Z2081" i="1"/>
  <c r="AD2081" i="1" s="1"/>
  <c r="AE2081" i="1" s="1"/>
  <c r="AF2081" i="1" s="1"/>
  <c r="AH2084" i="1"/>
  <c r="Z2084" i="1"/>
  <c r="AD2084" i="1" s="1"/>
  <c r="AE2084" i="1" s="1"/>
  <c r="AF2084" i="1" s="1"/>
  <c r="AH2086" i="1"/>
  <c r="AE2090" i="1"/>
  <c r="AF2090" i="1" s="1"/>
  <c r="AE2094" i="1"/>
  <c r="AF2094" i="1" s="1"/>
  <c r="AE2095" i="1"/>
  <c r="AF2095" i="1" s="1"/>
  <c r="Z2095" i="1"/>
  <c r="AD2095" i="1" s="1"/>
  <c r="AE2101" i="1"/>
  <c r="AF2101" i="1" s="1"/>
  <c r="Z2101" i="1"/>
  <c r="AD2101" i="1" s="1"/>
  <c r="AE2106" i="1"/>
  <c r="AF2106" i="1" s="1"/>
  <c r="Z2107" i="1"/>
  <c r="AD2107" i="1" s="1"/>
  <c r="AE2107" i="1" s="1"/>
  <c r="AF2107" i="1" s="1"/>
  <c r="Z2112" i="1"/>
  <c r="AD2112" i="1" s="1"/>
  <c r="AE2112" i="1" s="1"/>
  <c r="AF2112" i="1" s="1"/>
  <c r="Z2120" i="1"/>
  <c r="AD2120" i="1" s="1"/>
  <c r="AE2120" i="1" s="1"/>
  <c r="AF2120" i="1" s="1"/>
  <c r="Z2128" i="1"/>
  <c r="AD2128" i="1" s="1"/>
  <c r="AE2128" i="1" s="1"/>
  <c r="AF2128" i="1" s="1"/>
  <c r="AH2132" i="1"/>
  <c r="Z2132" i="1"/>
  <c r="AD2132" i="1" s="1"/>
  <c r="AE2132" i="1" s="1"/>
  <c r="AF2132" i="1" s="1"/>
  <c r="AH2134" i="1"/>
  <c r="AE2136" i="1"/>
  <c r="AF2136" i="1" s="1"/>
  <c r="Z2136" i="1"/>
  <c r="AD2136" i="1" s="1"/>
  <c r="AH2139" i="1"/>
  <c r="Z2139" i="1"/>
  <c r="AD2139" i="1" s="1"/>
  <c r="AE2139" i="1" s="1"/>
  <c r="AF2139" i="1" s="1"/>
  <c r="AH2140" i="1"/>
  <c r="AE2143" i="1"/>
  <c r="AF2143" i="1" s="1"/>
  <c r="AE2144" i="1"/>
  <c r="AF2144" i="1" s="1"/>
  <c r="Z2144" i="1"/>
  <c r="AD2144" i="1" s="1"/>
  <c r="AH2147" i="1"/>
  <c r="Z2147" i="1"/>
  <c r="AD2147" i="1" s="1"/>
  <c r="AE2147" i="1" s="1"/>
  <c r="AF2147" i="1" s="1"/>
  <c r="AH2149" i="1"/>
  <c r="AE2153" i="1"/>
  <c r="AF2153" i="1" s="1"/>
  <c r="AE2154" i="1"/>
  <c r="AF2154" i="1" s="1"/>
  <c r="Z2154" i="1"/>
  <c r="AD2154" i="1" s="1"/>
  <c r="AH2158" i="1"/>
  <c r="Z2160" i="1"/>
  <c r="AD2160" i="1" s="1"/>
  <c r="AE2160" i="1" s="1"/>
  <c r="AF2160" i="1" s="1"/>
  <c r="AH2165" i="1"/>
  <c r="Z2165" i="1"/>
  <c r="AD2165" i="1" s="1"/>
  <c r="AE2165" i="1" s="1"/>
  <c r="AF2165" i="1" s="1"/>
  <c r="AH2166" i="1"/>
  <c r="AH2174" i="1"/>
  <c r="Z2176" i="1"/>
  <c r="AD2176" i="1" s="1"/>
  <c r="AE2176" i="1" s="1"/>
  <c r="AF2176" i="1" s="1"/>
  <c r="AH2179" i="1"/>
  <c r="AE2184" i="1"/>
  <c r="AF2184" i="1" s="1"/>
  <c r="AE2189" i="1"/>
  <c r="AF2189" i="1" s="1"/>
  <c r="AE2190" i="1"/>
  <c r="AF2190" i="1" s="1"/>
  <c r="Z2190" i="1"/>
  <c r="AD2190" i="1" s="1"/>
  <c r="AH2196" i="1"/>
  <c r="Z2198" i="1"/>
  <c r="AD2198" i="1" s="1"/>
  <c r="AE2198" i="1" s="1"/>
  <c r="AF2198" i="1" s="1"/>
  <c r="Z2200" i="1"/>
  <c r="AD2200" i="1" s="1"/>
  <c r="AE2200" i="1" s="1"/>
  <c r="AF2200" i="1" s="1"/>
  <c r="AH2204" i="1"/>
  <c r="Z2204" i="1"/>
  <c r="AD2204" i="1" s="1"/>
  <c r="AE2204" i="1" s="1"/>
  <c r="AF2204" i="1" s="1"/>
  <c r="Z2206" i="1"/>
  <c r="AD2206" i="1" s="1"/>
  <c r="AH2208" i="1"/>
  <c r="AH2209" i="1"/>
  <c r="AE2212" i="1"/>
  <c r="AF2212" i="1" s="1"/>
  <c r="Z2213" i="1"/>
  <c r="AD2213" i="1" s="1"/>
  <c r="AE2213" i="1" s="1"/>
  <c r="AF2213" i="1" s="1"/>
  <c r="Z2215" i="1"/>
  <c r="AD2215" i="1" s="1"/>
  <c r="AE2215" i="1" s="1"/>
  <c r="AF2215" i="1" s="1"/>
  <c r="Z2217" i="1"/>
  <c r="AD2217" i="1" s="1"/>
  <c r="AE2217" i="1" s="1"/>
  <c r="AF2217" i="1" s="1"/>
  <c r="Z2227" i="1"/>
  <c r="AD2227" i="1" s="1"/>
  <c r="AH2229" i="1"/>
  <c r="AH2231" i="1"/>
  <c r="AH2233" i="1"/>
  <c r="AH2235" i="1"/>
  <c r="AH2236" i="1"/>
  <c r="AE2246" i="1"/>
  <c r="AF2246" i="1" s="1"/>
  <c r="AE2249" i="1"/>
  <c r="AF2249" i="1" s="1"/>
  <c r="Z2249" i="1"/>
  <c r="AD2249" i="1" s="1"/>
  <c r="Z2256" i="1"/>
  <c r="AD2256" i="1" s="1"/>
  <c r="AE2256" i="1" s="1"/>
  <c r="AF2256" i="1" s="1"/>
  <c r="AH2258" i="1"/>
  <c r="Z2261" i="1"/>
  <c r="AD2261" i="1" s="1"/>
  <c r="AE2261" i="1" s="1"/>
  <c r="AF2261" i="1" s="1"/>
  <c r="Z2270" i="1"/>
  <c r="AD2270" i="1" s="1"/>
  <c r="AH2272" i="1"/>
  <c r="AH2275" i="1"/>
  <c r="AH2277" i="1"/>
  <c r="AH2279" i="1"/>
  <c r="AH2281" i="1"/>
  <c r="AH2282" i="1"/>
  <c r="Z2286" i="1"/>
  <c r="AD2286" i="1" s="1"/>
  <c r="AE2286" i="1" s="1"/>
  <c r="AF2286" i="1" s="1"/>
  <c r="AH2289" i="1"/>
  <c r="Z2289" i="1"/>
  <c r="AD2289" i="1" s="1"/>
  <c r="AE2289" i="1" s="1"/>
  <c r="AF2289" i="1" s="1"/>
  <c r="Z2290" i="1"/>
  <c r="AD2290" i="1" s="1"/>
  <c r="AH2292" i="1"/>
  <c r="AH2294" i="1"/>
  <c r="AH2296" i="1"/>
  <c r="AH2299" i="1"/>
  <c r="AE2301" i="1"/>
  <c r="AF2301" i="1" s="1"/>
  <c r="AH2304" i="1"/>
  <c r="Z2304" i="1"/>
  <c r="AD2304" i="1" s="1"/>
  <c r="AE2304" i="1" s="1"/>
  <c r="AF2304" i="1" s="1"/>
  <c r="Z2306" i="1"/>
  <c r="AD2306" i="1" s="1"/>
  <c r="AE2306" i="1" s="1"/>
  <c r="AF2306" i="1" s="1"/>
  <c r="AH2308" i="1"/>
  <c r="AH2313" i="1"/>
  <c r="Z2313" i="1"/>
  <c r="AD2313" i="1" s="1"/>
  <c r="AE2313" i="1" s="1"/>
  <c r="AF2313" i="1" s="1"/>
  <c r="Z2314" i="1"/>
  <c r="AD2314" i="1" s="1"/>
  <c r="AE2314" i="1" s="1"/>
  <c r="AF2314" i="1" s="1"/>
  <c r="AH2316" i="1"/>
  <c r="AE2318" i="1"/>
  <c r="AF2318" i="1" s="1"/>
  <c r="Z2321" i="1"/>
  <c r="AD2321" i="1" s="1"/>
  <c r="AE2321" i="1" s="1"/>
  <c r="AF2321" i="1" s="1"/>
  <c r="AH2324" i="1"/>
  <c r="Z2324" i="1"/>
  <c r="AD2324" i="1" s="1"/>
  <c r="AE2324" i="1" s="1"/>
  <c r="AF2324" i="1" s="1"/>
  <c r="Z2325" i="1"/>
  <c r="AD2325" i="1" s="1"/>
  <c r="AH2327" i="1"/>
  <c r="AE2333" i="1"/>
  <c r="AF2333" i="1" s="1"/>
  <c r="Z2333" i="1"/>
  <c r="AD2333" i="1" s="1"/>
  <c r="AE2336" i="1"/>
  <c r="AF2336" i="1" s="1"/>
  <c r="Z2336" i="1"/>
  <c r="AD2336" i="1" s="1"/>
  <c r="AE2338" i="1"/>
  <c r="AF2338" i="1" s="1"/>
  <c r="Z2338" i="1"/>
  <c r="AD2338" i="1" s="1"/>
  <c r="AE2341" i="1"/>
  <c r="AF2341" i="1" s="1"/>
  <c r="Z2341" i="1"/>
  <c r="AD2341" i="1" s="1"/>
  <c r="AE2343" i="1"/>
  <c r="AF2343" i="1" s="1"/>
  <c r="Z2343" i="1"/>
  <c r="AD2343" i="1" s="1"/>
  <c r="AH2347" i="1"/>
  <c r="Z2347" i="1"/>
  <c r="AD2347" i="1" s="1"/>
  <c r="AE2347" i="1" s="1"/>
  <c r="AF2347" i="1" s="1"/>
  <c r="Z2348" i="1"/>
  <c r="AD2348" i="1" s="1"/>
  <c r="AH2350" i="1"/>
  <c r="AE2358" i="1"/>
  <c r="AF2358" i="1" s="1"/>
  <c r="Z2359" i="1"/>
  <c r="AD2359" i="1" s="1"/>
  <c r="AE2359" i="1" s="1"/>
  <c r="AF2359" i="1" s="1"/>
  <c r="Z2361" i="1"/>
  <c r="AD2361" i="1" s="1"/>
  <c r="AE2361" i="1" s="1"/>
  <c r="AF2361" i="1" s="1"/>
  <c r="AH2365" i="1"/>
  <c r="Z2365" i="1"/>
  <c r="AD2365" i="1" s="1"/>
  <c r="AE2365" i="1" s="1"/>
  <c r="AF2365" i="1" s="1"/>
  <c r="Z2366" i="1"/>
  <c r="AD2366" i="1" s="1"/>
  <c r="AH2368" i="1"/>
  <c r="Z2380" i="1"/>
  <c r="AD2380" i="1" s="1"/>
  <c r="AE2392" i="1"/>
  <c r="AF2392" i="1" s="1"/>
  <c r="Z2396" i="1"/>
  <c r="AD2396" i="1" s="1"/>
  <c r="AE2396" i="1" s="1"/>
  <c r="AF2396" i="1" s="1"/>
  <c r="Z2416" i="1"/>
  <c r="AD2416" i="1" s="1"/>
  <c r="AE2416" i="1" s="1"/>
  <c r="AF2416" i="1" s="1"/>
  <c r="Z2479" i="1"/>
  <c r="AD2479" i="1" s="1"/>
  <c r="AE2479" i="1" s="1"/>
  <c r="AF2479" i="1" s="1"/>
  <c r="Z2488" i="1"/>
  <c r="AD2488" i="1" s="1"/>
  <c r="AE2488" i="1" s="1"/>
  <c r="AF2488" i="1" s="1"/>
  <c r="AE2490" i="1"/>
  <c r="AF2490" i="1" s="1"/>
  <c r="Z2501" i="1"/>
  <c r="AD2501" i="1" s="1"/>
  <c r="AE2501" i="1" s="1"/>
  <c r="AF2501" i="1" s="1"/>
  <c r="Z2514" i="1"/>
  <c r="AD2514" i="1" s="1"/>
  <c r="AH2514" i="1"/>
  <c r="AE2518" i="1"/>
  <c r="AF2518" i="1" s="1"/>
  <c r="Z2522" i="1"/>
  <c r="AD2522" i="1" s="1"/>
  <c r="AH2522" i="1"/>
  <c r="Z1749" i="1"/>
  <c r="AD1749" i="1" s="1"/>
  <c r="AE1749" i="1" s="1"/>
  <c r="AF1749" i="1" s="1"/>
  <c r="Z1754" i="1"/>
  <c r="AD1754" i="1" s="1"/>
  <c r="AE1760" i="1"/>
  <c r="AF1760" i="1" s="1"/>
  <c r="Z1762" i="1"/>
  <c r="AD1762" i="1" s="1"/>
  <c r="AE1765" i="1"/>
  <c r="AF1765" i="1" s="1"/>
  <c r="Z1767" i="1"/>
  <c r="AD1767" i="1" s="1"/>
  <c r="AE1767" i="1" s="1"/>
  <c r="AF1767" i="1" s="1"/>
  <c r="AH1784" i="1"/>
  <c r="AH1787" i="1"/>
  <c r="Z1788" i="1"/>
  <c r="AD1788" i="1" s="1"/>
  <c r="AE1796" i="1"/>
  <c r="AF1796" i="1" s="1"/>
  <c r="Z1800" i="1"/>
  <c r="AD1800" i="1" s="1"/>
  <c r="AE1800" i="1" s="1"/>
  <c r="AF1800" i="1" s="1"/>
  <c r="AE1806" i="1"/>
  <c r="AF1806" i="1" s="1"/>
  <c r="Z1810" i="1"/>
  <c r="AD1810" i="1" s="1"/>
  <c r="AE1810" i="1" s="1"/>
  <c r="AF1810" i="1" s="1"/>
  <c r="AE1813" i="1"/>
  <c r="AF1813" i="1" s="1"/>
  <c r="AH1821" i="1"/>
  <c r="Z1822" i="1"/>
  <c r="AD1822" i="1" s="1"/>
  <c r="Z1827" i="1"/>
  <c r="AD1827" i="1" s="1"/>
  <c r="AE1827" i="1" s="1"/>
  <c r="AF1827" i="1" s="1"/>
  <c r="Z1830" i="1"/>
  <c r="AD1830" i="1" s="1"/>
  <c r="AE1830" i="1" s="1"/>
  <c r="AF1830" i="1" s="1"/>
  <c r="Z1832" i="1"/>
  <c r="AD1832" i="1" s="1"/>
  <c r="AE1832" i="1" s="1"/>
  <c r="AF1832" i="1" s="1"/>
  <c r="AE1835" i="1"/>
  <c r="AF1835" i="1" s="1"/>
  <c r="Z1843" i="1"/>
  <c r="AD1843" i="1" s="1"/>
  <c r="AE1843" i="1" s="1"/>
  <c r="AF1843" i="1" s="1"/>
  <c r="Z1851" i="1"/>
  <c r="AD1851" i="1" s="1"/>
  <c r="Z1860" i="1"/>
  <c r="AD1860" i="1" s="1"/>
  <c r="AE1860" i="1" s="1"/>
  <c r="AF1860" i="1" s="1"/>
  <c r="AE1875" i="1"/>
  <c r="AF1875" i="1" s="1"/>
  <c r="AH1878" i="1"/>
  <c r="Z1879" i="1"/>
  <c r="AD1879" i="1" s="1"/>
  <c r="AH1885" i="1"/>
  <c r="AH1887" i="1"/>
  <c r="Z1888" i="1"/>
  <c r="AD1888" i="1" s="1"/>
  <c r="AH1899" i="1"/>
  <c r="AH1905" i="1"/>
  <c r="AH1911" i="1"/>
  <c r="AH1921" i="1"/>
  <c r="AH1925" i="1"/>
  <c r="Z1926" i="1"/>
  <c r="AD1926" i="1" s="1"/>
  <c r="AE1926" i="1" s="1"/>
  <c r="AF1926" i="1" s="1"/>
  <c r="AH1929" i="1"/>
  <c r="AE1938" i="1"/>
  <c r="AF1938" i="1" s="1"/>
  <c r="Z1939" i="1"/>
  <c r="AD1939" i="1" s="1"/>
  <c r="AE1939" i="1" s="1"/>
  <c r="AF1939" i="1" s="1"/>
  <c r="AH1941" i="1"/>
  <c r="Z1942" i="1"/>
  <c r="AD1942" i="1" s="1"/>
  <c r="AE1942" i="1" s="1"/>
  <c r="AF1942" i="1" s="1"/>
  <c r="AH1944" i="1"/>
  <c r="AE1975" i="1"/>
  <c r="AF1975" i="1" s="1"/>
  <c r="AH1977" i="1"/>
  <c r="Z1995" i="1"/>
  <c r="AD1995" i="1" s="1"/>
  <c r="AE1995" i="1" s="1"/>
  <c r="AF1995" i="1" s="1"/>
  <c r="AE2001" i="1"/>
  <c r="AF2001" i="1" s="1"/>
  <c r="AH2005" i="1"/>
  <c r="Z2005" i="1"/>
  <c r="AD2005" i="1" s="1"/>
  <c r="AE2005" i="1" s="1"/>
  <c r="AF2005" i="1" s="1"/>
  <c r="AH2007" i="1"/>
  <c r="AH2010" i="1"/>
  <c r="Z2010" i="1"/>
  <c r="AD2010" i="1" s="1"/>
  <c r="AE2010" i="1" s="1"/>
  <c r="AF2010" i="1" s="1"/>
  <c r="AH2011" i="1"/>
  <c r="AE2017" i="1"/>
  <c r="AF2017" i="1" s="1"/>
  <c r="AE2022" i="1"/>
  <c r="AF2022" i="1" s="1"/>
  <c r="Z2023" i="1"/>
  <c r="AD2023" i="1" s="1"/>
  <c r="AE2023" i="1" s="1"/>
  <c r="AF2023" i="1" s="1"/>
  <c r="AH2029" i="1"/>
  <c r="Z2029" i="1"/>
  <c r="AD2029" i="1" s="1"/>
  <c r="AE2029" i="1" s="1"/>
  <c r="AF2029" i="1" s="1"/>
  <c r="AH2031" i="1"/>
  <c r="AH2037" i="1"/>
  <c r="Z2039" i="1"/>
  <c r="AD2039" i="1" s="1"/>
  <c r="AE2039" i="1" s="1"/>
  <c r="AF2039" i="1" s="1"/>
  <c r="AH2045" i="1"/>
  <c r="AE2047" i="1"/>
  <c r="AF2047" i="1" s="1"/>
  <c r="Z2047" i="1"/>
  <c r="AD2047" i="1" s="1"/>
  <c r="AH2054" i="1"/>
  <c r="AE2059" i="1"/>
  <c r="AF2059" i="1" s="1"/>
  <c r="AE2060" i="1"/>
  <c r="AF2060" i="1" s="1"/>
  <c r="Z2060" i="1"/>
  <c r="AD2060" i="1" s="1"/>
  <c r="AH2063" i="1"/>
  <c r="Z2063" i="1"/>
  <c r="AD2063" i="1" s="1"/>
  <c r="AE2063" i="1" s="1"/>
  <c r="AF2063" i="1" s="1"/>
  <c r="AH2064" i="1"/>
  <c r="AH2068" i="1"/>
  <c r="AE2070" i="1"/>
  <c r="AF2070" i="1" s="1"/>
  <c r="Z2070" i="1"/>
  <c r="AD2070" i="1" s="1"/>
  <c r="AH2073" i="1"/>
  <c r="AE2078" i="1"/>
  <c r="AF2078" i="1" s="1"/>
  <c r="AE2079" i="1"/>
  <c r="AF2079" i="1" s="1"/>
  <c r="Z2079" i="1"/>
  <c r="AD2079" i="1" s="1"/>
  <c r="AE2083" i="1"/>
  <c r="AF2083" i="1" s="1"/>
  <c r="AE2086" i="1"/>
  <c r="AF2086" i="1" s="1"/>
  <c r="AH2089" i="1"/>
  <c r="Z2089" i="1"/>
  <c r="AD2089" i="1" s="1"/>
  <c r="AE2089" i="1" s="1"/>
  <c r="AF2089" i="1" s="1"/>
  <c r="AH2090" i="1"/>
  <c r="AH2093" i="1"/>
  <c r="Z2093" i="1"/>
  <c r="AD2093" i="1" s="1"/>
  <c r="AE2093" i="1" s="1"/>
  <c r="AF2093" i="1" s="1"/>
  <c r="AH2094" i="1"/>
  <c r="AE2098" i="1"/>
  <c r="AF2098" i="1" s="1"/>
  <c r="Z2099" i="1"/>
  <c r="AD2099" i="1" s="1"/>
  <c r="AE2099" i="1" s="1"/>
  <c r="AF2099" i="1" s="1"/>
  <c r="AH2104" i="1"/>
  <c r="Z2104" i="1"/>
  <c r="AD2104" i="1" s="1"/>
  <c r="AE2104" i="1" s="1"/>
  <c r="AF2104" i="1" s="1"/>
  <c r="AH2106" i="1"/>
  <c r="AE2109" i="1"/>
  <c r="AF2109" i="1" s="1"/>
  <c r="Z2110" i="1"/>
  <c r="AD2110" i="1" s="1"/>
  <c r="AE2110" i="1" s="1"/>
  <c r="AF2110" i="1" s="1"/>
  <c r="AH2116" i="1"/>
  <c r="AE2118" i="1"/>
  <c r="AF2118" i="1" s="1"/>
  <c r="Z2118" i="1"/>
  <c r="AD2118" i="1" s="1"/>
  <c r="AH2124" i="1"/>
  <c r="Z2126" i="1"/>
  <c r="AD2126" i="1" s="1"/>
  <c r="AE2126" i="1" s="1"/>
  <c r="AF2126" i="1" s="1"/>
  <c r="AE2131" i="1"/>
  <c r="AF2131" i="1" s="1"/>
  <c r="AE2134" i="1"/>
  <c r="AF2134" i="1" s="1"/>
  <c r="AE2138" i="1"/>
  <c r="AF2138" i="1" s="1"/>
  <c r="AH2142" i="1"/>
  <c r="Z2142" i="1"/>
  <c r="AD2142" i="1" s="1"/>
  <c r="AE2142" i="1" s="1"/>
  <c r="AF2142" i="1" s="1"/>
  <c r="AH2143" i="1"/>
  <c r="AE2146" i="1"/>
  <c r="AF2146" i="1" s="1"/>
  <c r="AE2149" i="1"/>
  <c r="AF2149" i="1" s="1"/>
  <c r="AH2152" i="1"/>
  <c r="Z2152" i="1"/>
  <c r="AD2152" i="1" s="1"/>
  <c r="AE2152" i="1" s="1"/>
  <c r="AF2152" i="1" s="1"/>
  <c r="AH2153" i="1"/>
  <c r="AE2157" i="1"/>
  <c r="AF2157" i="1" s="1"/>
  <c r="AE2158" i="1"/>
  <c r="AF2158" i="1" s="1"/>
  <c r="AH2164" i="1"/>
  <c r="AH2170" i="1"/>
  <c r="Z2170" i="1"/>
  <c r="AD2170" i="1" s="1"/>
  <c r="AE2170" i="1" s="1"/>
  <c r="AF2170" i="1" s="1"/>
  <c r="AH2172" i="1"/>
  <c r="AE2174" i="1"/>
  <c r="AF2174" i="1" s="1"/>
  <c r="AE2178" i="1"/>
  <c r="AF2178" i="1" s="1"/>
  <c r="AE2179" i="1"/>
  <c r="AF2179" i="1" s="1"/>
  <c r="AH2183" i="1"/>
  <c r="Z2183" i="1"/>
  <c r="AD2183" i="1" s="1"/>
  <c r="AE2183" i="1" s="1"/>
  <c r="AF2183" i="1" s="1"/>
  <c r="AH2184" i="1"/>
  <c r="AH2187" i="1"/>
  <c r="Z2187" i="1"/>
  <c r="AD2187" i="1" s="1"/>
  <c r="AE2187" i="1" s="1"/>
  <c r="AF2187" i="1" s="1"/>
  <c r="AH2189" i="1"/>
  <c r="AH2194" i="1"/>
  <c r="AE2196" i="1"/>
  <c r="AF2196" i="1" s="1"/>
  <c r="AE2202" i="1"/>
  <c r="AF2202" i="1" s="1"/>
  <c r="AE2203" i="1"/>
  <c r="AF2203" i="1" s="1"/>
  <c r="AH2207" i="1"/>
  <c r="Z2207" i="1"/>
  <c r="AD2207" i="1" s="1"/>
  <c r="AE2207" i="1" s="1"/>
  <c r="AF2207" i="1" s="1"/>
  <c r="Z2209" i="1"/>
  <c r="AD2209" i="1" s="1"/>
  <c r="AH2212" i="1"/>
  <c r="AE2220" i="1"/>
  <c r="AF2220" i="1" s="1"/>
  <c r="AE2221" i="1"/>
  <c r="AF2221" i="1" s="1"/>
  <c r="AE2223" i="1"/>
  <c r="AF2223" i="1" s="1"/>
  <c r="AE2225" i="1"/>
  <c r="AF2225" i="1" s="1"/>
  <c r="Z2236" i="1"/>
  <c r="AD2236" i="1" s="1"/>
  <c r="AH2238" i="1"/>
  <c r="AH2240" i="1"/>
  <c r="AH2242" i="1"/>
  <c r="AH2245" i="1"/>
  <c r="AH2246" i="1"/>
  <c r="AE2251" i="1"/>
  <c r="AF2251" i="1" s="1"/>
  <c r="AE2252" i="1"/>
  <c r="AF2252" i="1" s="1"/>
  <c r="AE2254" i="1"/>
  <c r="AF2254" i="1" s="1"/>
  <c r="AH2257" i="1"/>
  <c r="Z2257" i="1"/>
  <c r="AD2257" i="1" s="1"/>
  <c r="AE2257" i="1" s="1"/>
  <c r="AF2257" i="1" s="1"/>
  <c r="Z2258" i="1"/>
  <c r="AD2258" i="1" s="1"/>
  <c r="AE2258" i="1" s="1"/>
  <c r="AF2258" i="1" s="1"/>
  <c r="AH2260" i="1"/>
  <c r="AE2263" i="1"/>
  <c r="AF2263" i="1" s="1"/>
  <c r="AE2264" i="1"/>
  <c r="AF2264" i="1" s="1"/>
  <c r="AE2266" i="1"/>
  <c r="AF2266" i="1" s="1"/>
  <c r="AE2268" i="1"/>
  <c r="AF2268" i="1" s="1"/>
  <c r="AH2274" i="1"/>
  <c r="Z2274" i="1"/>
  <c r="AD2274" i="1" s="1"/>
  <c r="AE2274" i="1" s="1"/>
  <c r="AF2274" i="1" s="1"/>
  <c r="Z2282" i="1"/>
  <c r="AD2282" i="1" s="1"/>
  <c r="AE2282" i="1" s="1"/>
  <c r="AF2282" i="1" s="1"/>
  <c r="AH2285" i="1"/>
  <c r="AE2288" i="1"/>
  <c r="AF2288" i="1" s="1"/>
  <c r="AH2298" i="1"/>
  <c r="Z2298" i="1"/>
  <c r="AD2298" i="1" s="1"/>
  <c r="AE2298" i="1" s="1"/>
  <c r="AF2298" i="1" s="1"/>
  <c r="Z2299" i="1"/>
  <c r="AD2299" i="1" s="1"/>
  <c r="AH2301" i="1"/>
  <c r="AE2303" i="1"/>
  <c r="AF2303" i="1" s="1"/>
  <c r="AH2307" i="1"/>
  <c r="Z2307" i="1"/>
  <c r="AD2307" i="1" s="1"/>
  <c r="AE2307" i="1" s="1"/>
  <c r="AF2307" i="1" s="1"/>
  <c r="Z2308" i="1"/>
  <c r="AD2308" i="1" s="1"/>
  <c r="AE2308" i="1" s="1"/>
  <c r="AF2308" i="1" s="1"/>
  <c r="AH2310" i="1"/>
  <c r="AE2312" i="1"/>
  <c r="AF2312" i="1" s="1"/>
  <c r="AH2315" i="1"/>
  <c r="Z2315" i="1"/>
  <c r="AD2315" i="1" s="1"/>
  <c r="AE2315" i="1" s="1"/>
  <c r="AF2315" i="1" s="1"/>
  <c r="Z2316" i="1"/>
  <c r="AD2316" i="1" s="1"/>
  <c r="AH2318" i="1"/>
  <c r="AE2323" i="1"/>
  <c r="AF2323" i="1" s="1"/>
  <c r="AH2326" i="1"/>
  <c r="Z2326" i="1"/>
  <c r="AD2326" i="1" s="1"/>
  <c r="AE2326" i="1" s="1"/>
  <c r="AF2326" i="1" s="1"/>
  <c r="Z2328" i="1"/>
  <c r="AD2328" i="1" s="1"/>
  <c r="AE2328" i="1" s="1"/>
  <c r="AF2328" i="1" s="1"/>
  <c r="AH2330" i="1"/>
  <c r="AE2345" i="1"/>
  <c r="AF2345" i="1" s="1"/>
  <c r="Z2346" i="1"/>
  <c r="AD2346" i="1" s="1"/>
  <c r="AE2346" i="1" s="1"/>
  <c r="AF2346" i="1" s="1"/>
  <c r="AH2349" i="1"/>
  <c r="Z2349" i="1"/>
  <c r="AD2349" i="1" s="1"/>
  <c r="AE2349" i="1" s="1"/>
  <c r="AF2349" i="1" s="1"/>
  <c r="Z2350" i="1"/>
  <c r="AD2350" i="1" s="1"/>
  <c r="AH2352" i="1"/>
  <c r="AH2355" i="1"/>
  <c r="AH2357" i="1"/>
  <c r="AH2358" i="1"/>
  <c r="AE2363" i="1"/>
  <c r="AF2363" i="1" s="1"/>
  <c r="AE2364" i="1"/>
  <c r="AF2364" i="1" s="1"/>
  <c r="Z2377" i="1"/>
  <c r="AD2377" i="1" s="1"/>
  <c r="AE2377" i="1" s="1"/>
  <c r="AF2377" i="1" s="1"/>
  <c r="AH2397" i="1"/>
  <c r="Z2397" i="1"/>
  <c r="AD2397" i="1" s="1"/>
  <c r="AE2397" i="1" s="1"/>
  <c r="AF2397" i="1" s="1"/>
  <c r="AH2410" i="1"/>
  <c r="Z2410" i="1"/>
  <c r="AD2410" i="1" s="1"/>
  <c r="AE2451" i="1"/>
  <c r="AF2451" i="1" s="1"/>
  <c r="Z2455" i="1"/>
  <c r="AD2455" i="1" s="1"/>
  <c r="AE2455" i="1" s="1"/>
  <c r="AF2455" i="1" s="1"/>
  <c r="AH2455" i="1"/>
  <c r="Z2458" i="1"/>
  <c r="AD2458" i="1" s="1"/>
  <c r="AE2458" i="1" s="1"/>
  <c r="AF2458" i="1" s="1"/>
  <c r="AE2465" i="1"/>
  <c r="AF2465" i="1" s="1"/>
  <c r="Z2481" i="1"/>
  <c r="AD2481" i="1" s="1"/>
  <c r="AE2481" i="1" s="1"/>
  <c r="AF2481" i="1" s="1"/>
  <c r="AH2481" i="1"/>
  <c r="AE2531" i="1"/>
  <c r="AF2531" i="1" s="1"/>
  <c r="Z2535" i="1"/>
  <c r="AD2535" i="1" s="1"/>
  <c r="AE2535" i="1" s="1"/>
  <c r="AF2535" i="1" s="1"/>
  <c r="AH2535" i="1"/>
  <c r="AE2539" i="1"/>
  <c r="AF2539" i="1" s="1"/>
  <c r="Z2549" i="1"/>
  <c r="AD2549" i="1" s="1"/>
  <c r="AE2549" i="1" s="1"/>
  <c r="AF2549" i="1" s="1"/>
  <c r="Z2578" i="1"/>
  <c r="AD2578" i="1" s="1"/>
  <c r="AE2578" i="1" s="1"/>
  <c r="AF2578" i="1" s="1"/>
  <c r="AE1754" i="1"/>
  <c r="AF1754" i="1" s="1"/>
  <c r="AE1762" i="1"/>
  <c r="AF1762" i="1" s="1"/>
  <c r="AH1763" i="1"/>
  <c r="AH1774" i="1"/>
  <c r="AH1775" i="1"/>
  <c r="AH1776" i="1"/>
  <c r="AH1777" i="1"/>
  <c r="AH1779" i="1"/>
  <c r="AH1780" i="1"/>
  <c r="AH1781" i="1"/>
  <c r="Z1785" i="1"/>
  <c r="AD1785" i="1" s="1"/>
  <c r="AE1785" i="1" s="1"/>
  <c r="AF1785" i="1" s="1"/>
  <c r="AE1788" i="1"/>
  <c r="AF1788" i="1" s="1"/>
  <c r="Z1819" i="1"/>
  <c r="AD1819" i="1" s="1"/>
  <c r="AE1819" i="1" s="1"/>
  <c r="AF1819" i="1" s="1"/>
  <c r="AE1822" i="1"/>
  <c r="AF1822" i="1" s="1"/>
  <c r="AH1837" i="1"/>
  <c r="AH1838" i="1"/>
  <c r="AH1839" i="1"/>
  <c r="AE1851" i="1"/>
  <c r="AF1851" i="1" s="1"/>
  <c r="AH1852" i="1"/>
  <c r="AH1853" i="1"/>
  <c r="AH1854" i="1"/>
  <c r="AH1856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Z1876" i="1"/>
  <c r="AD1876" i="1" s="1"/>
  <c r="AE1876" i="1" s="1"/>
  <c r="AF1876" i="1" s="1"/>
  <c r="AE1879" i="1"/>
  <c r="AF1879" i="1" s="1"/>
  <c r="AH1880" i="1"/>
  <c r="AH1882" i="1"/>
  <c r="Z1886" i="1"/>
  <c r="AD1886" i="1" s="1"/>
  <c r="AE1886" i="1" s="1"/>
  <c r="AF1886" i="1" s="1"/>
  <c r="AE1888" i="1"/>
  <c r="AF1888" i="1" s="1"/>
  <c r="AH1889" i="1"/>
  <c r="AH1890" i="1"/>
  <c r="AH1891" i="1"/>
  <c r="AH1892" i="1"/>
  <c r="Z1898" i="1"/>
  <c r="AD1898" i="1" s="1"/>
  <c r="AE1898" i="1" s="1"/>
  <c r="AF1898" i="1" s="1"/>
  <c r="Z1900" i="1"/>
  <c r="AD1900" i="1" s="1"/>
  <c r="AE1900" i="1" s="1"/>
  <c r="AF1900" i="1" s="1"/>
  <c r="AH1902" i="1"/>
  <c r="AH1903" i="1"/>
  <c r="AE1905" i="1"/>
  <c r="AF1905" i="1" s="1"/>
  <c r="AH1908" i="1"/>
  <c r="AH1909" i="1"/>
  <c r="AE1911" i="1"/>
  <c r="AF1911" i="1" s="1"/>
  <c r="Z1912" i="1"/>
  <c r="AD1912" i="1" s="1"/>
  <c r="AE1912" i="1" s="1"/>
  <c r="AF1912" i="1" s="1"/>
  <c r="AH1917" i="1"/>
  <c r="AH1918" i="1"/>
  <c r="AE1921" i="1"/>
  <c r="AF1921" i="1" s="1"/>
  <c r="AH1923" i="1"/>
  <c r="AH1924" i="1"/>
  <c r="AH1928" i="1"/>
  <c r="AH1934" i="1"/>
  <c r="Z1937" i="1"/>
  <c r="AD1937" i="1" s="1"/>
  <c r="AE1937" i="1" s="1"/>
  <c r="AF1937" i="1" s="1"/>
  <c r="AE1944" i="1"/>
  <c r="AF1944" i="1" s="1"/>
  <c r="Z1945" i="1"/>
  <c r="AD1945" i="1" s="1"/>
  <c r="AE1945" i="1" s="1"/>
  <c r="AF1945" i="1" s="1"/>
  <c r="AH1948" i="1"/>
  <c r="Z1949" i="1"/>
  <c r="AD1949" i="1" s="1"/>
  <c r="AE1949" i="1" s="1"/>
  <c r="AF1949" i="1" s="1"/>
  <c r="AH1955" i="1"/>
  <c r="Z1956" i="1"/>
  <c r="AD1956" i="1" s="1"/>
  <c r="AE1956" i="1" s="1"/>
  <c r="AF1956" i="1" s="1"/>
  <c r="AH1959" i="1"/>
  <c r="Z1960" i="1"/>
  <c r="AD1960" i="1" s="1"/>
  <c r="AE1960" i="1" s="1"/>
  <c r="AF1960" i="1" s="1"/>
  <c r="AH1966" i="1"/>
  <c r="Z1967" i="1"/>
  <c r="AD1967" i="1" s="1"/>
  <c r="AE1967" i="1" s="1"/>
  <c r="AF1967" i="1" s="1"/>
  <c r="AH1970" i="1"/>
  <c r="Z1971" i="1"/>
  <c r="AD1971" i="1" s="1"/>
  <c r="AE1971" i="1" s="1"/>
  <c r="AF1971" i="1" s="1"/>
  <c r="AH1974" i="1"/>
  <c r="AE1977" i="1"/>
  <c r="AF1977" i="1" s="1"/>
  <c r="AH1979" i="1"/>
  <c r="AH1986" i="1"/>
  <c r="Z1987" i="1"/>
  <c r="AD1987" i="1" s="1"/>
  <c r="AE1987" i="1" s="1"/>
  <c r="AF1987" i="1" s="1"/>
  <c r="AH1989" i="1"/>
  <c r="AH1994" i="1"/>
  <c r="AH1996" i="1"/>
  <c r="AH2001" i="1"/>
  <c r="AH2004" i="1"/>
  <c r="AH2015" i="1"/>
  <c r="Z2015" i="1"/>
  <c r="AD2015" i="1" s="1"/>
  <c r="AE2015" i="1" s="1"/>
  <c r="AF2015" i="1" s="1"/>
  <c r="AH2017" i="1"/>
  <c r="AH2020" i="1"/>
  <c r="Z2020" i="1"/>
  <c r="AD2020" i="1" s="1"/>
  <c r="AE2020" i="1" s="1"/>
  <c r="AF2020" i="1" s="1"/>
  <c r="AH2022" i="1"/>
  <c r="AH2026" i="1"/>
  <c r="Z2026" i="1"/>
  <c r="AD2026" i="1" s="1"/>
  <c r="AE2026" i="1" s="1"/>
  <c r="AF2026" i="1" s="1"/>
  <c r="AH2028" i="1"/>
  <c r="AE2031" i="1"/>
  <c r="AF2031" i="1" s="1"/>
  <c r="AH2035" i="1"/>
  <c r="AE2037" i="1"/>
  <c r="AF2037" i="1" s="1"/>
  <c r="AH2043" i="1"/>
  <c r="AE2045" i="1"/>
  <c r="AF2045" i="1" s="1"/>
  <c r="AH2052" i="1"/>
  <c r="AE2054" i="1"/>
  <c r="AF2054" i="1" s="1"/>
  <c r="AH2057" i="1"/>
  <c r="Z2057" i="1"/>
  <c r="AD2057" i="1" s="1"/>
  <c r="AE2057" i="1" s="1"/>
  <c r="AF2057" i="1" s="1"/>
  <c r="AH2059" i="1"/>
  <c r="AE2068" i="1"/>
  <c r="AF2068" i="1" s="1"/>
  <c r="AE2073" i="1"/>
  <c r="AF2073" i="1" s="1"/>
  <c r="AH2076" i="1"/>
  <c r="Z2076" i="1"/>
  <c r="AD2076" i="1" s="1"/>
  <c r="AE2076" i="1" s="1"/>
  <c r="AF2076" i="1" s="1"/>
  <c r="AH2078" i="1"/>
  <c r="AH2083" i="1"/>
  <c r="AH2096" i="1"/>
  <c r="Z2096" i="1"/>
  <c r="AD2096" i="1" s="1"/>
  <c r="AE2096" i="1" s="1"/>
  <c r="AF2096" i="1" s="1"/>
  <c r="AH2098" i="1"/>
  <c r="AH2103" i="1"/>
  <c r="AH2109" i="1"/>
  <c r="AH2114" i="1"/>
  <c r="AE2116" i="1"/>
  <c r="AF2116" i="1" s="1"/>
  <c r="AH2122" i="1"/>
  <c r="AE2124" i="1"/>
  <c r="AF2124" i="1" s="1"/>
  <c r="AH2129" i="1"/>
  <c r="Z2129" i="1"/>
  <c r="AD2129" i="1" s="1"/>
  <c r="AE2129" i="1" s="1"/>
  <c r="AF2129" i="1" s="1"/>
  <c r="AH2131" i="1"/>
  <c r="AH2137" i="1"/>
  <c r="Z2137" i="1"/>
  <c r="AD2137" i="1" s="1"/>
  <c r="AE2137" i="1" s="1"/>
  <c r="AF2137" i="1" s="1"/>
  <c r="AH2138" i="1"/>
  <c r="AH2141" i="1"/>
  <c r="AH2145" i="1"/>
  <c r="Z2145" i="1"/>
  <c r="AD2145" i="1" s="1"/>
  <c r="AE2145" i="1" s="1"/>
  <c r="AF2145" i="1" s="1"/>
  <c r="AH2146" i="1"/>
  <c r="AH2155" i="1"/>
  <c r="Z2155" i="1"/>
  <c r="AD2155" i="1" s="1"/>
  <c r="AE2155" i="1" s="1"/>
  <c r="AF2155" i="1" s="1"/>
  <c r="AH2157" i="1"/>
  <c r="AH2162" i="1"/>
  <c r="AE2164" i="1"/>
  <c r="AF2164" i="1" s="1"/>
  <c r="AH2167" i="1"/>
  <c r="Z2167" i="1"/>
  <c r="AD2167" i="1" s="1"/>
  <c r="AE2167" i="1" s="1"/>
  <c r="AF2167" i="1" s="1"/>
  <c r="AH2169" i="1"/>
  <c r="AE2172" i="1"/>
  <c r="AF2172" i="1" s="1"/>
  <c r="AH2177" i="1"/>
  <c r="Z2177" i="1"/>
  <c r="AD2177" i="1" s="1"/>
  <c r="AE2177" i="1" s="1"/>
  <c r="AF2177" i="1" s="1"/>
  <c r="AH2178" i="1"/>
  <c r="AH2192" i="1"/>
  <c r="AE2194" i="1"/>
  <c r="AF2194" i="1" s="1"/>
  <c r="AH2197" i="1"/>
  <c r="AH2199" i="1"/>
  <c r="AH2201" i="1"/>
  <c r="AH2202" i="1"/>
  <c r="AE2206" i="1"/>
  <c r="AF2206" i="1" s="1"/>
  <c r="AH2211" i="1"/>
  <c r="Z2211" i="1"/>
  <c r="AD2211" i="1" s="1"/>
  <c r="AE2211" i="1" s="1"/>
  <c r="AF2211" i="1" s="1"/>
  <c r="Z2212" i="1"/>
  <c r="AD2212" i="1" s="1"/>
  <c r="AH2214" i="1"/>
  <c r="AH2216" i="1"/>
  <c r="AH2219" i="1"/>
  <c r="AH2220" i="1"/>
  <c r="AE2227" i="1"/>
  <c r="AF2227" i="1" s="1"/>
  <c r="AE2228" i="1"/>
  <c r="AF2228" i="1" s="1"/>
  <c r="AE2230" i="1"/>
  <c r="AF2230" i="1" s="1"/>
  <c r="AE2232" i="1"/>
  <c r="AF2232" i="1" s="1"/>
  <c r="AE2234" i="1"/>
  <c r="AF2234" i="1" s="1"/>
  <c r="AH2244" i="1"/>
  <c r="Z2244" i="1"/>
  <c r="AD2244" i="1" s="1"/>
  <c r="AE2244" i="1" s="1"/>
  <c r="AF2244" i="1" s="1"/>
  <c r="Z2246" i="1"/>
  <c r="AD2246" i="1" s="1"/>
  <c r="AH2248" i="1"/>
  <c r="AH2250" i="1"/>
  <c r="AH2251" i="1"/>
  <c r="AH2259" i="1"/>
  <c r="Z2259" i="1"/>
  <c r="AD2259" i="1" s="1"/>
  <c r="AE2259" i="1" s="1"/>
  <c r="AF2259" i="1" s="1"/>
  <c r="Z2260" i="1"/>
  <c r="AD2260" i="1" s="1"/>
  <c r="AE2260" i="1" s="1"/>
  <c r="AF2260" i="1" s="1"/>
  <c r="AH2263" i="1"/>
  <c r="AE2270" i="1"/>
  <c r="AF2270" i="1" s="1"/>
  <c r="AE2271" i="1"/>
  <c r="AF2271" i="1" s="1"/>
  <c r="AE2273" i="1"/>
  <c r="AF2273" i="1" s="1"/>
  <c r="AE2276" i="1"/>
  <c r="AF2276" i="1" s="1"/>
  <c r="AE2278" i="1"/>
  <c r="AF2278" i="1" s="1"/>
  <c r="AE2280" i="1"/>
  <c r="AF2280" i="1" s="1"/>
  <c r="AH2284" i="1"/>
  <c r="Z2284" i="1"/>
  <c r="AD2284" i="1" s="1"/>
  <c r="AE2284" i="1" s="1"/>
  <c r="AF2284" i="1" s="1"/>
  <c r="Z2285" i="1"/>
  <c r="AD2285" i="1" s="1"/>
  <c r="AE2285" i="1" s="1"/>
  <c r="AF2285" i="1" s="1"/>
  <c r="AH2288" i="1"/>
  <c r="AE2290" i="1"/>
  <c r="AF2290" i="1" s="1"/>
  <c r="AE2291" i="1"/>
  <c r="AF2291" i="1" s="1"/>
  <c r="AE2293" i="1"/>
  <c r="AF2293" i="1" s="1"/>
  <c r="AE2295" i="1"/>
  <c r="AF2295" i="1" s="1"/>
  <c r="AE2297" i="1"/>
  <c r="AF2297" i="1" s="1"/>
  <c r="AH2300" i="1"/>
  <c r="Z2300" i="1"/>
  <c r="AD2300" i="1" s="1"/>
  <c r="AE2300" i="1" s="1"/>
  <c r="AF2300" i="1" s="1"/>
  <c r="Z2301" i="1"/>
  <c r="AD2301" i="1" s="1"/>
  <c r="AH2303" i="1"/>
  <c r="AH2309" i="1"/>
  <c r="Z2309" i="1"/>
  <c r="AD2309" i="1" s="1"/>
  <c r="AE2309" i="1" s="1"/>
  <c r="AF2309" i="1" s="1"/>
  <c r="Z2310" i="1"/>
  <c r="AD2310" i="1" s="1"/>
  <c r="AE2310" i="1" s="1"/>
  <c r="AF2310" i="1" s="1"/>
  <c r="AH2312" i="1"/>
  <c r="AH2317" i="1"/>
  <c r="Z2317" i="1"/>
  <c r="AD2317" i="1" s="1"/>
  <c r="AE2317" i="1" s="1"/>
  <c r="AF2317" i="1" s="1"/>
  <c r="Z2318" i="1"/>
  <c r="AD2318" i="1" s="1"/>
  <c r="AH2320" i="1"/>
  <c r="AH2323" i="1"/>
  <c r="AE2325" i="1"/>
  <c r="AF2325" i="1" s="1"/>
  <c r="AH2329" i="1"/>
  <c r="Z2329" i="1"/>
  <c r="AD2329" i="1" s="1"/>
  <c r="AE2329" i="1" s="1"/>
  <c r="AF2329" i="1" s="1"/>
  <c r="Z2330" i="1"/>
  <c r="AD2330" i="1" s="1"/>
  <c r="AE2330" i="1" s="1"/>
  <c r="AF2330" i="1" s="1"/>
  <c r="AH2332" i="1"/>
  <c r="AH2335" i="1"/>
  <c r="AH2337" i="1"/>
  <c r="AH2340" i="1"/>
  <c r="AH2342" i="1"/>
  <c r="AH2344" i="1"/>
  <c r="AH2345" i="1"/>
  <c r="AE2348" i="1"/>
  <c r="AF2348" i="1" s="1"/>
  <c r="AH2354" i="1"/>
  <c r="Z2354" i="1"/>
  <c r="AD2354" i="1" s="1"/>
  <c r="AE2354" i="1" s="1"/>
  <c r="AF2354" i="1" s="1"/>
  <c r="Z2358" i="1"/>
  <c r="AD2358" i="1" s="1"/>
  <c r="AH2360" i="1"/>
  <c r="AH2362" i="1"/>
  <c r="AH2363" i="1"/>
  <c r="AE2366" i="1"/>
  <c r="AF2366" i="1" s="1"/>
  <c r="AE2367" i="1"/>
  <c r="AF2367" i="1" s="1"/>
  <c r="AE2369" i="1"/>
  <c r="AF2369" i="1" s="1"/>
  <c r="Z2382" i="1"/>
  <c r="AD2382" i="1" s="1"/>
  <c r="AE2382" i="1" s="1"/>
  <c r="AF2382" i="1" s="1"/>
  <c r="AH2382" i="1"/>
  <c r="AH2389" i="1"/>
  <c r="Z2389" i="1"/>
  <c r="AD2389" i="1" s="1"/>
  <c r="AE2389" i="1" s="1"/>
  <c r="AF2389" i="1" s="1"/>
  <c r="Z2393" i="1"/>
  <c r="AD2393" i="1" s="1"/>
  <c r="AE2393" i="1" s="1"/>
  <c r="AF2393" i="1" s="1"/>
  <c r="AH2393" i="1"/>
  <c r="AH2398" i="1"/>
  <c r="Z2398" i="1"/>
  <c r="AD2398" i="1" s="1"/>
  <c r="AE2398" i="1" s="1"/>
  <c r="AF2398" i="1" s="1"/>
  <c r="Z2423" i="1"/>
  <c r="AD2423" i="1" s="1"/>
  <c r="AE2423" i="1" s="1"/>
  <c r="AF2423" i="1" s="1"/>
  <c r="AH2423" i="1"/>
  <c r="Z2490" i="1"/>
  <c r="AD2490" i="1" s="1"/>
  <c r="AH2490" i="1"/>
  <c r="Z2512" i="1"/>
  <c r="AD2512" i="1" s="1"/>
  <c r="AE2512" i="1" s="1"/>
  <c r="AF2512" i="1" s="1"/>
  <c r="AE2514" i="1"/>
  <c r="AF2514" i="1" s="1"/>
  <c r="Z2518" i="1"/>
  <c r="AD2518" i="1" s="1"/>
  <c r="AH2518" i="1"/>
  <c r="AE2522" i="1"/>
  <c r="AF2522" i="1" s="1"/>
  <c r="Z2526" i="1"/>
  <c r="AD2526" i="1" s="1"/>
  <c r="AE2526" i="1" s="1"/>
  <c r="AF2526" i="1" s="1"/>
  <c r="AH2526" i="1"/>
  <c r="Z2529" i="1"/>
  <c r="AD2529" i="1" s="1"/>
  <c r="AE2529" i="1" s="1"/>
  <c r="AF2529" i="1" s="1"/>
  <c r="Z2373" i="1"/>
  <c r="AD2373" i="1" s="1"/>
  <c r="AE2375" i="1"/>
  <c r="AF2375" i="1" s="1"/>
  <c r="AH2377" i="1"/>
  <c r="AH2379" i="1"/>
  <c r="AE2394" i="1"/>
  <c r="AF2394" i="1" s="1"/>
  <c r="Z2400" i="1"/>
  <c r="AD2400" i="1" s="1"/>
  <c r="AE2400" i="1" s="1"/>
  <c r="AF2400" i="1" s="1"/>
  <c r="Z2401" i="1"/>
  <c r="AD2401" i="1" s="1"/>
  <c r="AE2401" i="1" s="1"/>
  <c r="AF2401" i="1" s="1"/>
  <c r="Z2403" i="1"/>
  <c r="AD2403" i="1" s="1"/>
  <c r="AE2403" i="1" s="1"/>
  <c r="AF2403" i="1" s="1"/>
  <c r="Z2405" i="1"/>
  <c r="AD2405" i="1" s="1"/>
  <c r="AE2405" i="1" s="1"/>
  <c r="AF2405" i="1" s="1"/>
  <c r="Z2407" i="1"/>
  <c r="AD2407" i="1" s="1"/>
  <c r="AE2407" i="1" s="1"/>
  <c r="AF2407" i="1" s="1"/>
  <c r="AE2408" i="1"/>
  <c r="AF2408" i="1" s="1"/>
  <c r="Z2412" i="1"/>
  <c r="AD2412" i="1" s="1"/>
  <c r="AE2412" i="1" s="1"/>
  <c r="AF2412" i="1" s="1"/>
  <c r="AE2413" i="1"/>
  <c r="AF2413" i="1" s="1"/>
  <c r="Z2420" i="1"/>
  <c r="AD2420" i="1" s="1"/>
  <c r="AE2420" i="1" s="1"/>
  <c r="AF2420" i="1" s="1"/>
  <c r="Z2430" i="1"/>
  <c r="AD2430" i="1" s="1"/>
  <c r="AE2430" i="1" s="1"/>
  <c r="AF2430" i="1" s="1"/>
  <c r="AE2437" i="1"/>
  <c r="AF2437" i="1" s="1"/>
  <c r="Z2438" i="1"/>
  <c r="AD2438" i="1" s="1"/>
  <c r="AE2438" i="1" s="1"/>
  <c r="AF2438" i="1" s="1"/>
  <c r="AE2440" i="1"/>
  <c r="AF2440" i="1" s="1"/>
  <c r="Z2440" i="1"/>
  <c r="AD2440" i="1" s="1"/>
  <c r="Z2462" i="1"/>
  <c r="AD2462" i="1" s="1"/>
  <c r="AE2462" i="1" s="1"/>
  <c r="AF2462" i="1" s="1"/>
  <c r="Z2469" i="1"/>
  <c r="AD2469" i="1" s="1"/>
  <c r="AE2469" i="1" s="1"/>
  <c r="AF2469" i="1" s="1"/>
  <c r="Z2473" i="1"/>
  <c r="AD2473" i="1" s="1"/>
  <c r="AE2473" i="1" s="1"/>
  <c r="AF2473" i="1" s="1"/>
  <c r="AE2476" i="1"/>
  <c r="AF2476" i="1" s="1"/>
  <c r="Z2477" i="1"/>
  <c r="AD2477" i="1" s="1"/>
  <c r="AE2477" i="1" s="1"/>
  <c r="AF2477" i="1" s="1"/>
  <c r="AE2499" i="1"/>
  <c r="AF2499" i="1" s="1"/>
  <c r="AE2510" i="1"/>
  <c r="AF2510" i="1" s="1"/>
  <c r="AE2546" i="1"/>
  <c r="AF2546" i="1" s="1"/>
  <c r="Z2547" i="1"/>
  <c r="AD2547" i="1" s="1"/>
  <c r="AE2547" i="1" s="1"/>
  <c r="AF2547" i="1" s="1"/>
  <c r="AE2553" i="1"/>
  <c r="AF2553" i="1" s="1"/>
  <c r="Z2554" i="1"/>
  <c r="AD2554" i="1" s="1"/>
  <c r="AE2554" i="1" s="1"/>
  <c r="AF2554" i="1" s="1"/>
  <c r="Z2556" i="1"/>
  <c r="AD2556" i="1" s="1"/>
  <c r="AE2556" i="1" s="1"/>
  <c r="AF2556" i="1" s="1"/>
  <c r="Z2560" i="1"/>
  <c r="AD2560" i="1" s="1"/>
  <c r="AE2560" i="1" s="1"/>
  <c r="AF2560" i="1" s="1"/>
  <c r="Z2564" i="1"/>
  <c r="AD2564" i="1" s="1"/>
  <c r="AE2564" i="1" s="1"/>
  <c r="AF2564" i="1" s="1"/>
  <c r="Z2568" i="1"/>
  <c r="AD2568" i="1" s="1"/>
  <c r="AE2568" i="1" s="1"/>
  <c r="AF2568" i="1" s="1"/>
  <c r="Z2574" i="1"/>
  <c r="AD2574" i="1" s="1"/>
  <c r="AE2574" i="1" s="1"/>
  <c r="AF2574" i="1" s="1"/>
  <c r="AE2583" i="1"/>
  <c r="AF2583" i="1" s="1"/>
  <c r="AE2599" i="1"/>
  <c r="AF2599" i="1" s="1"/>
  <c r="Z2613" i="1"/>
  <c r="AD2613" i="1" s="1"/>
  <c r="AE2613" i="1" s="1"/>
  <c r="AF2613" i="1" s="1"/>
  <c r="Z2615" i="1"/>
  <c r="AD2615" i="1" s="1"/>
  <c r="AE2615" i="1" s="1"/>
  <c r="AF2615" i="1" s="1"/>
  <c r="Z2624" i="1"/>
  <c r="AD2624" i="1" s="1"/>
  <c r="AE2624" i="1" s="1"/>
  <c r="AF2624" i="1" s="1"/>
  <c r="Z2626" i="1"/>
  <c r="AD2626" i="1" s="1"/>
  <c r="AE2626" i="1" s="1"/>
  <c r="AF2626" i="1" s="1"/>
  <c r="Z2628" i="1"/>
  <c r="AD2628" i="1" s="1"/>
  <c r="AE2628" i="1" s="1"/>
  <c r="AF2628" i="1" s="1"/>
  <c r="Z2630" i="1"/>
  <c r="AD2630" i="1" s="1"/>
  <c r="AE2630" i="1" s="1"/>
  <c r="AF2630" i="1" s="1"/>
  <c r="Z2640" i="1"/>
  <c r="AD2640" i="1" s="1"/>
  <c r="AE2640" i="1" s="1"/>
  <c r="AF2640" i="1" s="1"/>
  <c r="Z2642" i="1"/>
  <c r="AD2642" i="1" s="1"/>
  <c r="AE2642" i="1" s="1"/>
  <c r="AF2642" i="1" s="1"/>
  <c r="Z2644" i="1"/>
  <c r="AD2644" i="1" s="1"/>
  <c r="AE2644" i="1" s="1"/>
  <c r="AF2644" i="1" s="1"/>
  <c r="Z2660" i="1"/>
  <c r="AD2660" i="1" s="1"/>
  <c r="AE2660" i="1" s="1"/>
  <c r="AF2660" i="1" s="1"/>
  <c r="AH2660" i="1"/>
  <c r="Z2664" i="1"/>
  <c r="AD2664" i="1" s="1"/>
  <c r="AE2664" i="1" s="1"/>
  <c r="AF2664" i="1" s="1"/>
  <c r="AH2664" i="1"/>
  <c r="AE2668" i="1"/>
  <c r="AF2668" i="1" s="1"/>
  <c r="AE2676" i="1"/>
  <c r="AF2676" i="1" s="1"/>
  <c r="Z2684" i="1"/>
  <c r="AD2684" i="1" s="1"/>
  <c r="AE2684" i="1" s="1"/>
  <c r="AF2684" i="1" s="1"/>
  <c r="AH2684" i="1"/>
  <c r="AE2686" i="1"/>
  <c r="AF2686" i="1" s="1"/>
  <c r="Z2688" i="1"/>
  <c r="AD2688" i="1" s="1"/>
  <c r="AE2688" i="1" s="1"/>
  <c r="AF2688" i="1" s="1"/>
  <c r="AH2688" i="1"/>
  <c r="Z2692" i="1"/>
  <c r="AD2692" i="1" s="1"/>
  <c r="AE2692" i="1" s="1"/>
  <c r="AF2692" i="1" s="1"/>
  <c r="AH2692" i="1"/>
  <c r="AH2698" i="1"/>
  <c r="Z2698" i="1"/>
  <c r="AD2698" i="1" s="1"/>
  <c r="AE2698" i="1" s="1"/>
  <c r="AF2698" i="1" s="1"/>
  <c r="Z2710" i="1"/>
  <c r="AD2710" i="1" s="1"/>
  <c r="AE2710" i="1" s="1"/>
  <c r="AF2710" i="1" s="1"/>
  <c r="AH2710" i="1"/>
  <c r="AE2712" i="1"/>
  <c r="AF2712" i="1" s="1"/>
  <c r="AE2716" i="1"/>
  <c r="AF2716" i="1" s="1"/>
  <c r="AH2720" i="1"/>
  <c r="Z2720" i="1"/>
  <c r="AD2720" i="1" s="1"/>
  <c r="AE2739" i="1"/>
  <c r="AF2739" i="1" s="1"/>
  <c r="Z2740" i="1"/>
  <c r="AD2740" i="1" s="1"/>
  <c r="AE2740" i="1" s="1"/>
  <c r="AF2740" i="1" s="1"/>
  <c r="Z2376" i="1"/>
  <c r="AD2376" i="1" s="1"/>
  <c r="AE2376" i="1" s="1"/>
  <c r="AF2376" i="1" s="1"/>
  <c r="Z2378" i="1"/>
  <c r="AD2378" i="1" s="1"/>
  <c r="AE2378" i="1" s="1"/>
  <c r="AF2378" i="1" s="1"/>
  <c r="AE2380" i="1"/>
  <c r="AF2380" i="1" s="1"/>
  <c r="AH2383" i="1"/>
  <c r="AH2385" i="1"/>
  <c r="AH2388" i="1"/>
  <c r="Z2399" i="1"/>
  <c r="AD2399" i="1" s="1"/>
  <c r="AE2399" i="1" s="1"/>
  <c r="AF2399" i="1" s="1"/>
  <c r="AH2402" i="1"/>
  <c r="AH2404" i="1"/>
  <c r="AH2406" i="1"/>
  <c r="Z2411" i="1"/>
  <c r="AD2411" i="1" s="1"/>
  <c r="AE2411" i="1" s="1"/>
  <c r="AF2411" i="1" s="1"/>
  <c r="Z2415" i="1"/>
  <c r="AD2415" i="1" s="1"/>
  <c r="AE2415" i="1" s="1"/>
  <c r="AF2415" i="1" s="1"/>
  <c r="AE2418" i="1"/>
  <c r="AF2418" i="1" s="1"/>
  <c r="AH2419" i="1"/>
  <c r="Z2424" i="1"/>
  <c r="AD2424" i="1" s="1"/>
  <c r="AE2424" i="1" s="1"/>
  <c r="AF2424" i="1" s="1"/>
  <c r="AE2426" i="1"/>
  <c r="AF2426" i="1" s="1"/>
  <c r="Z2426" i="1"/>
  <c r="AD2426" i="1" s="1"/>
  <c r="AE2428" i="1"/>
  <c r="AF2428" i="1" s="1"/>
  <c r="AH2429" i="1"/>
  <c r="AH2434" i="1"/>
  <c r="AE2435" i="1"/>
  <c r="AF2435" i="1" s="1"/>
  <c r="Z2436" i="1"/>
  <c r="AD2436" i="1" s="1"/>
  <c r="AE2436" i="1" s="1"/>
  <c r="AF2436" i="1" s="1"/>
  <c r="Z2449" i="1"/>
  <c r="AD2449" i="1" s="1"/>
  <c r="AE2449" i="1" s="1"/>
  <c r="AF2449" i="1" s="1"/>
  <c r="Z2453" i="1"/>
  <c r="AD2453" i="1" s="1"/>
  <c r="AE2453" i="1" s="1"/>
  <c r="AF2453" i="1" s="1"/>
  <c r="Z2457" i="1"/>
  <c r="AD2457" i="1" s="1"/>
  <c r="AE2457" i="1" s="1"/>
  <c r="AF2457" i="1" s="1"/>
  <c r="AE2460" i="1"/>
  <c r="AF2460" i="1" s="1"/>
  <c r="AH2461" i="1"/>
  <c r="Z2466" i="1"/>
  <c r="AD2466" i="1" s="1"/>
  <c r="AE2466" i="1" s="1"/>
  <c r="AF2466" i="1" s="1"/>
  <c r="AH2471" i="1"/>
  <c r="AH2474" i="1"/>
  <c r="AE2483" i="1"/>
  <c r="AF2483" i="1" s="1"/>
  <c r="Z2483" i="1"/>
  <c r="AD2483" i="1" s="1"/>
  <c r="Z2491" i="1"/>
  <c r="AD2491" i="1" s="1"/>
  <c r="AE2491" i="1" s="1"/>
  <c r="AF2491" i="1" s="1"/>
  <c r="AH2496" i="1"/>
  <c r="AE2497" i="1"/>
  <c r="AF2497" i="1" s="1"/>
  <c r="Z2498" i="1"/>
  <c r="AD2498" i="1" s="1"/>
  <c r="AE2498" i="1" s="1"/>
  <c r="AF2498" i="1" s="1"/>
  <c r="AE2500" i="1"/>
  <c r="AF2500" i="1" s="1"/>
  <c r="Z2500" i="1"/>
  <c r="AD2500" i="1" s="1"/>
  <c r="AE2503" i="1"/>
  <c r="AF2503" i="1" s="1"/>
  <c r="AH2504" i="1"/>
  <c r="AH2507" i="1"/>
  <c r="AE2508" i="1"/>
  <c r="AF2508" i="1" s="1"/>
  <c r="Z2509" i="1"/>
  <c r="AD2509" i="1" s="1"/>
  <c r="AE2509" i="1" s="1"/>
  <c r="AF2509" i="1" s="1"/>
  <c r="Z2511" i="1"/>
  <c r="AD2511" i="1" s="1"/>
  <c r="AE2511" i="1" s="1"/>
  <c r="AF2511" i="1" s="1"/>
  <c r="Z2516" i="1"/>
  <c r="AD2516" i="1" s="1"/>
  <c r="AE2516" i="1" s="1"/>
  <c r="AF2516" i="1" s="1"/>
  <c r="Z2520" i="1"/>
  <c r="AD2520" i="1" s="1"/>
  <c r="AE2520" i="1" s="1"/>
  <c r="AF2520" i="1" s="1"/>
  <c r="Z2524" i="1"/>
  <c r="AD2524" i="1" s="1"/>
  <c r="AE2524" i="1" s="1"/>
  <c r="AF2524" i="1" s="1"/>
  <c r="Z2528" i="1"/>
  <c r="AD2528" i="1" s="1"/>
  <c r="AE2528" i="1" s="1"/>
  <c r="AF2528" i="1" s="1"/>
  <c r="Z2533" i="1"/>
  <c r="AD2533" i="1" s="1"/>
  <c r="AE2533" i="1" s="1"/>
  <c r="AF2533" i="1" s="1"/>
  <c r="Z2537" i="1"/>
  <c r="AD2537" i="1" s="1"/>
  <c r="AE2537" i="1" s="1"/>
  <c r="AF2537" i="1" s="1"/>
  <c r="Z2540" i="1"/>
  <c r="AD2540" i="1" s="1"/>
  <c r="AE2540" i="1" s="1"/>
  <c r="AF2540" i="1" s="1"/>
  <c r="AE2542" i="1"/>
  <c r="AF2542" i="1" s="1"/>
  <c r="Z2542" i="1"/>
  <c r="AD2542" i="1" s="1"/>
  <c r="AE2544" i="1"/>
  <c r="AF2544" i="1" s="1"/>
  <c r="Z2545" i="1"/>
  <c r="AD2545" i="1" s="1"/>
  <c r="AE2545" i="1" s="1"/>
  <c r="AF2545" i="1" s="1"/>
  <c r="AH2551" i="1"/>
  <c r="AH2558" i="1"/>
  <c r="AH2562" i="1"/>
  <c r="AH2566" i="1"/>
  <c r="AH2569" i="1"/>
  <c r="AE2570" i="1"/>
  <c r="AF2570" i="1" s="1"/>
  <c r="Z2571" i="1"/>
  <c r="AD2571" i="1" s="1"/>
  <c r="AE2571" i="1" s="1"/>
  <c r="AF2571" i="1" s="1"/>
  <c r="AH2575" i="1"/>
  <c r="AH2577" i="1"/>
  <c r="AH2580" i="1"/>
  <c r="AE2581" i="1"/>
  <c r="AF2581" i="1" s="1"/>
  <c r="Z2582" i="1"/>
  <c r="AD2582" i="1" s="1"/>
  <c r="AE2582" i="1" s="1"/>
  <c r="AF2582" i="1" s="1"/>
  <c r="AE2584" i="1"/>
  <c r="AF2584" i="1" s="1"/>
  <c r="AE2586" i="1"/>
  <c r="AF2586" i="1" s="1"/>
  <c r="AE2587" i="1"/>
  <c r="AF2587" i="1" s="1"/>
  <c r="Z2588" i="1"/>
  <c r="AD2588" i="1" s="1"/>
  <c r="AE2588" i="1" s="1"/>
  <c r="AF2588" i="1" s="1"/>
  <c r="Z2589" i="1"/>
  <c r="AD2589" i="1" s="1"/>
  <c r="AE2589" i="1" s="1"/>
  <c r="AF2589" i="1" s="1"/>
  <c r="Z2590" i="1"/>
  <c r="AD2590" i="1" s="1"/>
  <c r="AE2590" i="1" s="1"/>
  <c r="AF2590" i="1" s="1"/>
  <c r="Z2591" i="1"/>
  <c r="AD2591" i="1" s="1"/>
  <c r="AE2591" i="1" s="1"/>
  <c r="AF2591" i="1" s="1"/>
  <c r="Z2592" i="1"/>
  <c r="AD2592" i="1" s="1"/>
  <c r="AE2592" i="1" s="1"/>
  <c r="AF2592" i="1" s="1"/>
  <c r="Z2593" i="1"/>
  <c r="AD2593" i="1" s="1"/>
  <c r="AE2593" i="1" s="1"/>
  <c r="AF2593" i="1" s="1"/>
  <c r="Z2594" i="1"/>
  <c r="AD2594" i="1" s="1"/>
  <c r="Z2597" i="1"/>
  <c r="AD2597" i="1" s="1"/>
  <c r="AE2597" i="1" s="1"/>
  <c r="AF2597" i="1" s="1"/>
  <c r="AE2601" i="1"/>
  <c r="AF2601" i="1" s="1"/>
  <c r="Z2608" i="1"/>
  <c r="AD2608" i="1" s="1"/>
  <c r="AE2608" i="1" s="1"/>
  <c r="AF2608" i="1" s="1"/>
  <c r="Z2619" i="1"/>
  <c r="AD2619" i="1" s="1"/>
  <c r="AH2634" i="1"/>
  <c r="AH2636" i="1"/>
  <c r="AH2638" i="1"/>
  <c r="AE2646" i="1"/>
  <c r="AF2646" i="1" s="1"/>
  <c r="AE2648" i="1"/>
  <c r="AF2648" i="1" s="1"/>
  <c r="AE2649" i="1"/>
  <c r="AF2649" i="1" s="1"/>
  <c r="Z2652" i="1"/>
  <c r="AD2652" i="1" s="1"/>
  <c r="AE2652" i="1" s="1"/>
  <c r="AF2652" i="1" s="1"/>
  <c r="AH2652" i="1"/>
  <c r="AE2657" i="1"/>
  <c r="AF2657" i="1" s="1"/>
  <c r="Z2659" i="1"/>
  <c r="AD2659" i="1" s="1"/>
  <c r="AE2659" i="1" s="1"/>
  <c r="AF2659" i="1" s="1"/>
  <c r="AE2661" i="1"/>
  <c r="AF2661" i="1" s="1"/>
  <c r="AH2663" i="1"/>
  <c r="Z2663" i="1"/>
  <c r="AD2663" i="1" s="1"/>
  <c r="AE2665" i="1"/>
  <c r="AF2665" i="1" s="1"/>
  <c r="AH2667" i="1"/>
  <c r="Z2667" i="1"/>
  <c r="AD2667" i="1" s="1"/>
  <c r="AE2673" i="1"/>
  <c r="AF2673" i="1" s="1"/>
  <c r="AH2675" i="1"/>
  <c r="Z2675" i="1"/>
  <c r="AD2675" i="1" s="1"/>
  <c r="AE2675" i="1" s="1"/>
  <c r="AF2675" i="1" s="1"/>
  <c r="Z2679" i="1"/>
  <c r="AD2679" i="1" s="1"/>
  <c r="AE2679" i="1" s="1"/>
  <c r="AF2679" i="1" s="1"/>
  <c r="AH2679" i="1"/>
  <c r="AE2681" i="1"/>
  <c r="AF2681" i="1" s="1"/>
  <c r="AH2683" i="1"/>
  <c r="Z2683" i="1"/>
  <c r="AD2683" i="1" s="1"/>
  <c r="AE2687" i="1"/>
  <c r="AF2687" i="1" s="1"/>
  <c r="AE2689" i="1"/>
  <c r="AF2689" i="1" s="1"/>
  <c r="AH2691" i="1"/>
  <c r="Z2691" i="1"/>
  <c r="AD2691" i="1" s="1"/>
  <c r="AH2695" i="1"/>
  <c r="Z2695" i="1"/>
  <c r="AD2695" i="1" s="1"/>
  <c r="AE2695" i="1" s="1"/>
  <c r="AF2695" i="1" s="1"/>
  <c r="AE2701" i="1"/>
  <c r="AF2701" i="1" s="1"/>
  <c r="AE2705" i="1"/>
  <c r="AF2705" i="1" s="1"/>
  <c r="AE2709" i="1"/>
  <c r="AF2709" i="1" s="1"/>
  <c r="Z2719" i="1"/>
  <c r="AD2719" i="1" s="1"/>
  <c r="AE2719" i="1" s="1"/>
  <c r="AF2719" i="1" s="1"/>
  <c r="AH2719" i="1"/>
  <c r="AH2726" i="1"/>
  <c r="AH2728" i="1"/>
  <c r="AH2730" i="1"/>
  <c r="Z2735" i="1"/>
  <c r="AD2735" i="1" s="1"/>
  <c r="AH2738" i="1"/>
  <c r="AE2742" i="1"/>
  <c r="AF2742" i="1" s="1"/>
  <c r="Z2743" i="1"/>
  <c r="AD2743" i="1" s="1"/>
  <c r="AE2743" i="1" s="1"/>
  <c r="AF2743" i="1" s="1"/>
  <c r="AE2744" i="1"/>
  <c r="AF2744" i="1" s="1"/>
  <c r="Z2381" i="1"/>
  <c r="AD2381" i="1" s="1"/>
  <c r="AE2381" i="1" s="1"/>
  <c r="AF2381" i="1" s="1"/>
  <c r="Z2384" i="1"/>
  <c r="AD2384" i="1" s="1"/>
  <c r="AE2384" i="1" s="1"/>
  <c r="AF2384" i="1" s="1"/>
  <c r="Z2386" i="1"/>
  <c r="AD2386" i="1" s="1"/>
  <c r="AE2386" i="1" s="1"/>
  <c r="AF2386" i="1" s="1"/>
  <c r="AH2391" i="1"/>
  <c r="Z2402" i="1"/>
  <c r="AD2402" i="1" s="1"/>
  <c r="AE2402" i="1" s="1"/>
  <c r="AF2402" i="1" s="1"/>
  <c r="Z2404" i="1"/>
  <c r="AD2404" i="1" s="1"/>
  <c r="AE2404" i="1" s="1"/>
  <c r="AF2404" i="1" s="1"/>
  <c r="Z2406" i="1"/>
  <c r="AD2406" i="1" s="1"/>
  <c r="AE2406" i="1" s="1"/>
  <c r="AF2406" i="1" s="1"/>
  <c r="AE2410" i="1"/>
  <c r="AF2410" i="1" s="1"/>
  <c r="AH2416" i="1"/>
  <c r="AE2419" i="1"/>
  <c r="AF2419" i="1" s="1"/>
  <c r="AE2429" i="1"/>
  <c r="AF2429" i="1" s="1"/>
  <c r="AH2432" i="1"/>
  <c r="Z2434" i="1"/>
  <c r="AD2434" i="1" s="1"/>
  <c r="AE2434" i="1" s="1"/>
  <c r="AF2434" i="1" s="1"/>
  <c r="AH2458" i="1"/>
  <c r="AE2461" i="1"/>
  <c r="AF2461" i="1" s="1"/>
  <c r="AE2471" i="1"/>
  <c r="AF2471" i="1" s="1"/>
  <c r="Z2474" i="1"/>
  <c r="AD2474" i="1" s="1"/>
  <c r="AE2474" i="1" s="1"/>
  <c r="AF2474" i="1" s="1"/>
  <c r="AH2479" i="1"/>
  <c r="AH2488" i="1"/>
  <c r="AH2494" i="1"/>
  <c r="Z2496" i="1"/>
  <c r="AD2496" i="1" s="1"/>
  <c r="AE2496" i="1" s="1"/>
  <c r="AF2496" i="1" s="1"/>
  <c r="AH2501" i="1"/>
  <c r="AE2504" i="1"/>
  <c r="AF2504" i="1" s="1"/>
  <c r="Z2507" i="1"/>
  <c r="AD2507" i="1" s="1"/>
  <c r="AE2507" i="1" s="1"/>
  <c r="AF2507" i="1" s="1"/>
  <c r="AH2512" i="1"/>
  <c r="AH2529" i="1"/>
  <c r="AH2549" i="1"/>
  <c r="Z2551" i="1"/>
  <c r="AD2551" i="1" s="1"/>
  <c r="AE2551" i="1" s="1"/>
  <c r="AF2551" i="1" s="1"/>
  <c r="AE2558" i="1"/>
  <c r="AF2558" i="1" s="1"/>
  <c r="AE2562" i="1"/>
  <c r="AF2562" i="1" s="1"/>
  <c r="AE2566" i="1"/>
  <c r="AF2566" i="1" s="1"/>
  <c r="Z2569" i="1"/>
  <c r="AD2569" i="1" s="1"/>
  <c r="AE2569" i="1" s="1"/>
  <c r="AF2569" i="1" s="1"/>
  <c r="Z2575" i="1"/>
  <c r="AD2575" i="1" s="1"/>
  <c r="AE2575" i="1" s="1"/>
  <c r="AF2575" i="1" s="1"/>
  <c r="AE2577" i="1"/>
  <c r="AF2577" i="1" s="1"/>
  <c r="Z2580" i="1"/>
  <c r="AD2580" i="1" s="1"/>
  <c r="AE2580" i="1" s="1"/>
  <c r="AF2580" i="1" s="1"/>
  <c r="AH2584" i="1"/>
  <c r="AH2586" i="1"/>
  <c r="Z2599" i="1"/>
  <c r="AD2599" i="1" s="1"/>
  <c r="Z2604" i="1"/>
  <c r="AD2604" i="1" s="1"/>
  <c r="AE2604" i="1" s="1"/>
  <c r="AF2604" i="1" s="1"/>
  <c r="Z2610" i="1"/>
  <c r="AD2610" i="1" s="1"/>
  <c r="AE2610" i="1" s="1"/>
  <c r="AF2610" i="1" s="1"/>
  <c r="Z2621" i="1"/>
  <c r="AD2621" i="1" s="1"/>
  <c r="AE2621" i="1" s="1"/>
  <c r="AF2621" i="1" s="1"/>
  <c r="Z2633" i="1"/>
  <c r="AD2633" i="1" s="1"/>
  <c r="AE2633" i="1" s="1"/>
  <c r="AF2633" i="1" s="1"/>
  <c r="Z2634" i="1"/>
  <c r="AD2634" i="1" s="1"/>
  <c r="AE2634" i="1" s="1"/>
  <c r="AF2634" i="1" s="1"/>
  <c r="Z2635" i="1"/>
  <c r="AD2635" i="1" s="1"/>
  <c r="AE2635" i="1" s="1"/>
  <c r="AF2635" i="1" s="1"/>
  <c r="Z2636" i="1"/>
  <c r="AD2636" i="1" s="1"/>
  <c r="AE2636" i="1" s="1"/>
  <c r="AF2636" i="1" s="1"/>
  <c r="Z2637" i="1"/>
  <c r="AD2637" i="1" s="1"/>
  <c r="AE2637" i="1" s="1"/>
  <c r="AF2637" i="1" s="1"/>
  <c r="Z2638" i="1"/>
  <c r="AD2638" i="1" s="1"/>
  <c r="AE2638" i="1" s="1"/>
  <c r="AF2638" i="1" s="1"/>
  <c r="Z2639" i="1"/>
  <c r="AD2639" i="1" s="1"/>
  <c r="AE2639" i="1" s="1"/>
  <c r="AF2639" i="1" s="1"/>
  <c r="AH2646" i="1"/>
  <c r="AH2648" i="1"/>
  <c r="Z2655" i="1"/>
  <c r="AD2655" i="1" s="1"/>
  <c r="AE2655" i="1" s="1"/>
  <c r="AF2655" i="1" s="1"/>
  <c r="AH2655" i="1"/>
  <c r="Z2662" i="1"/>
  <c r="AD2662" i="1" s="1"/>
  <c r="AE2662" i="1" s="1"/>
  <c r="AF2662" i="1" s="1"/>
  <c r="AH2662" i="1"/>
  <c r="Z2666" i="1"/>
  <c r="AD2666" i="1" s="1"/>
  <c r="AE2666" i="1" s="1"/>
  <c r="AF2666" i="1" s="1"/>
  <c r="AH2666" i="1"/>
  <c r="Z2674" i="1"/>
  <c r="AD2674" i="1" s="1"/>
  <c r="AE2674" i="1" s="1"/>
  <c r="AF2674" i="1" s="1"/>
  <c r="AH2674" i="1"/>
  <c r="Z2682" i="1"/>
  <c r="AD2682" i="1" s="1"/>
  <c r="AE2682" i="1" s="1"/>
  <c r="AF2682" i="1" s="1"/>
  <c r="AH2682" i="1"/>
  <c r="AH2686" i="1"/>
  <c r="Z2686" i="1"/>
  <c r="AD2686" i="1" s="1"/>
  <c r="Z2690" i="1"/>
  <c r="AD2690" i="1" s="1"/>
  <c r="AE2690" i="1" s="1"/>
  <c r="AF2690" i="1" s="1"/>
  <c r="AH2690" i="1"/>
  <c r="Z2694" i="1"/>
  <c r="AD2694" i="1" s="1"/>
  <c r="AE2694" i="1" s="1"/>
  <c r="AF2694" i="1" s="1"/>
  <c r="AH2694" i="1"/>
  <c r="AE2720" i="1"/>
  <c r="AF2720" i="1" s="1"/>
  <c r="Z2722" i="1"/>
  <c r="AD2722" i="1" s="1"/>
  <c r="AE2722" i="1" s="1"/>
  <c r="AF2722" i="1" s="1"/>
  <c r="AH2722" i="1"/>
  <c r="Z2726" i="1"/>
  <c r="AD2726" i="1" s="1"/>
  <c r="AE2726" i="1" s="1"/>
  <c r="AF2726" i="1" s="1"/>
  <c r="Z2727" i="1"/>
  <c r="AD2727" i="1" s="1"/>
  <c r="AE2727" i="1" s="1"/>
  <c r="AF2727" i="1" s="1"/>
  <c r="Z2728" i="1"/>
  <c r="AD2728" i="1" s="1"/>
  <c r="AE2728" i="1" s="1"/>
  <c r="AF2728" i="1" s="1"/>
  <c r="Z2729" i="1"/>
  <c r="AD2729" i="1" s="1"/>
  <c r="AE2729" i="1" s="1"/>
  <c r="AF2729" i="1" s="1"/>
  <c r="Z2730" i="1"/>
  <c r="AD2730" i="1" s="1"/>
  <c r="AE2730" i="1" s="1"/>
  <c r="AF2730" i="1" s="1"/>
  <c r="Z2731" i="1"/>
  <c r="AD2731" i="1" s="1"/>
  <c r="AE2731" i="1" s="1"/>
  <c r="AF2731" i="1" s="1"/>
  <c r="Z2738" i="1"/>
  <c r="AD2738" i="1" s="1"/>
  <c r="AE2738" i="1" s="1"/>
  <c r="AF2738" i="1" s="1"/>
  <c r="Z2739" i="1"/>
  <c r="AD2739" i="1" s="1"/>
  <c r="Z2746" i="1"/>
  <c r="AD2746" i="1" s="1"/>
  <c r="AE2746" i="1" s="1"/>
  <c r="AF2746" i="1" s="1"/>
  <c r="Z2748" i="1"/>
  <c r="AD2748" i="1" s="1"/>
  <c r="AE2748" i="1" s="1"/>
  <c r="AF2748" i="1" s="1"/>
  <c r="Z2750" i="1"/>
  <c r="AD2750" i="1" s="1"/>
  <c r="AE2750" i="1" s="1"/>
  <c r="AF2750" i="1" s="1"/>
  <c r="Z2752" i="1"/>
  <c r="AD2752" i="1" s="1"/>
  <c r="AE2752" i="1" s="1"/>
  <c r="AF2752" i="1" s="1"/>
  <c r="Z2754" i="1"/>
  <c r="AD2754" i="1" s="1"/>
  <c r="AE2754" i="1" s="1"/>
  <c r="AF2754" i="1" s="1"/>
  <c r="AE2756" i="1"/>
  <c r="AF2756" i="1" s="1"/>
  <c r="AE2760" i="1"/>
  <c r="AF2760" i="1" s="1"/>
  <c r="Z2761" i="1"/>
  <c r="AD2761" i="1" s="1"/>
  <c r="AE2761" i="1" s="1"/>
  <c r="AF2761" i="1" s="1"/>
  <c r="AH2764" i="1"/>
  <c r="AH2766" i="1"/>
  <c r="AH2770" i="1"/>
  <c r="Z2772" i="1"/>
  <c r="AD2772" i="1" s="1"/>
  <c r="AE2772" i="1" s="1"/>
  <c r="AF2772" i="1" s="1"/>
  <c r="AE2775" i="1"/>
  <c r="AF2775" i="1" s="1"/>
  <c r="AE2777" i="1"/>
  <c r="AF2777" i="1" s="1"/>
  <c r="Z2778" i="1"/>
  <c r="AD2778" i="1" s="1"/>
  <c r="AE2778" i="1" s="1"/>
  <c r="AF2778" i="1" s="1"/>
  <c r="AE2781" i="1"/>
  <c r="AF2781" i="1" s="1"/>
  <c r="AE2783" i="1"/>
  <c r="AF2783" i="1" s="1"/>
  <c r="AE2784" i="1"/>
  <c r="AF2784" i="1" s="1"/>
  <c r="Z2785" i="1"/>
  <c r="AD2785" i="1" s="1"/>
  <c r="AE2785" i="1" s="1"/>
  <c r="AF2785" i="1" s="1"/>
  <c r="Z2793" i="1"/>
  <c r="AD2793" i="1" s="1"/>
  <c r="AE2795" i="1"/>
  <c r="AF2795" i="1" s="1"/>
  <c r="Z2798" i="1"/>
  <c r="AD2798" i="1" s="1"/>
  <c r="AE2803" i="1"/>
  <c r="AF2803" i="1" s="1"/>
  <c r="AE2805" i="1"/>
  <c r="AF2805" i="1" s="1"/>
  <c r="AE2807" i="1"/>
  <c r="AF2807" i="1" s="1"/>
  <c r="AH2810" i="1"/>
  <c r="AE2814" i="1"/>
  <c r="AF2814" i="1" s="1"/>
  <c r="AE2816" i="1"/>
  <c r="AF2816" i="1" s="1"/>
  <c r="AE2818" i="1"/>
  <c r="AF2818" i="1" s="1"/>
  <c r="AH2821" i="1"/>
  <c r="AH2823" i="1"/>
  <c r="AH2825" i="1"/>
  <c r="AH2827" i="1"/>
  <c r="AH2837" i="1"/>
  <c r="AE2840" i="1"/>
  <c r="AF2840" i="1" s="1"/>
  <c r="Z2841" i="1"/>
  <c r="AD2841" i="1" s="1"/>
  <c r="AE2841" i="1" s="1"/>
  <c r="AF2841" i="1" s="1"/>
  <c r="AE2758" i="1"/>
  <c r="AF2758" i="1" s="1"/>
  <c r="Z2766" i="1"/>
  <c r="AD2766" i="1" s="1"/>
  <c r="AE2766" i="1" s="1"/>
  <c r="AF2766" i="1" s="1"/>
  <c r="Z2770" i="1"/>
  <c r="AD2770" i="1" s="1"/>
  <c r="AE2770" i="1" s="1"/>
  <c r="AF2770" i="1" s="1"/>
  <c r="Z2789" i="1"/>
  <c r="AD2789" i="1" s="1"/>
  <c r="AE2789" i="1" s="1"/>
  <c r="AF2789" i="1" s="1"/>
  <c r="Z2822" i="1"/>
  <c r="AD2822" i="1" s="1"/>
  <c r="AE2822" i="1" s="1"/>
  <c r="AF2822" i="1" s="1"/>
  <c r="Z2824" i="1"/>
  <c r="AD2824" i="1" s="1"/>
  <c r="AE2824" i="1" s="1"/>
  <c r="AF2824" i="1" s="1"/>
  <c r="Z2826" i="1"/>
  <c r="AD2826" i="1" s="1"/>
  <c r="AE2826" i="1" s="1"/>
  <c r="AF2826" i="1" s="1"/>
  <c r="Z2836" i="1"/>
  <c r="AD2836" i="1" s="1"/>
  <c r="AE2836" i="1" s="1"/>
  <c r="AF2836" i="1" s="1"/>
  <c r="Z2838" i="1"/>
  <c r="AD2838" i="1" s="1"/>
  <c r="AE2838" i="1" s="1"/>
  <c r="AF2838" i="1" s="1"/>
  <c r="Z2843" i="1"/>
  <c r="AD2843" i="1" s="1"/>
  <c r="AE2843" i="1" s="1"/>
  <c r="AF2843" i="1" s="1"/>
  <c r="AE2741" i="1"/>
  <c r="AF2741" i="1" s="1"/>
  <c r="Z2757" i="1"/>
  <c r="AD2757" i="1" s="1"/>
  <c r="AE2757" i="1" s="1"/>
  <c r="AF2757" i="1" s="1"/>
  <c r="AE2764" i="1"/>
  <c r="AF2764" i="1" s="1"/>
  <c r="Z2765" i="1"/>
  <c r="AD2765" i="1" s="1"/>
  <c r="AE2765" i="1" s="1"/>
  <c r="AF2765" i="1" s="1"/>
  <c r="Z2780" i="1"/>
  <c r="AD2780" i="1" s="1"/>
  <c r="AE2780" i="1" s="1"/>
  <c r="AF2780" i="1" s="1"/>
  <c r="Z2782" i="1"/>
  <c r="AD2782" i="1" s="1"/>
  <c r="AE2782" i="1" s="1"/>
  <c r="AF2782" i="1" s="1"/>
  <c r="AE2793" i="1"/>
  <c r="AF2793" i="1" s="1"/>
  <c r="Z2794" i="1"/>
  <c r="AD2794" i="1" s="1"/>
  <c r="AE2794" i="1" s="1"/>
  <c r="AF2794" i="1" s="1"/>
  <c r="Z2796" i="1"/>
  <c r="AD2796" i="1" s="1"/>
  <c r="AE2796" i="1" s="1"/>
  <c r="AF2796" i="1" s="1"/>
  <c r="AE2798" i="1"/>
  <c r="AF2798" i="1" s="1"/>
  <c r="Z2804" i="1"/>
  <c r="AD2804" i="1" s="1"/>
  <c r="AE2804" i="1" s="1"/>
  <c r="AF2804" i="1" s="1"/>
  <c r="Z2806" i="1"/>
  <c r="AD2806" i="1" s="1"/>
  <c r="AE2806" i="1" s="1"/>
  <c r="AF2806" i="1" s="1"/>
  <c r="Z2808" i="1"/>
  <c r="AD2808" i="1" s="1"/>
  <c r="AE2808" i="1" s="1"/>
  <c r="AF2808" i="1" s="1"/>
  <c r="Z2815" i="1"/>
  <c r="AD2815" i="1" s="1"/>
  <c r="AE2815" i="1" s="1"/>
  <c r="AF2815" i="1" s="1"/>
  <c r="Z2817" i="1"/>
  <c r="AD2817" i="1" s="1"/>
  <c r="AE2817" i="1" s="1"/>
  <c r="AF2817" i="1" s="1"/>
  <c r="Z2819" i="1"/>
  <c r="AD2819" i="1" s="1"/>
  <c r="AE2819" i="1" s="1"/>
  <c r="AF2819" i="1" s="1"/>
  <c r="Z2742" i="1"/>
  <c r="AD2742" i="1" s="1"/>
  <c r="AE2745" i="1"/>
  <c r="AF2745" i="1" s="1"/>
  <c r="AH2747" i="1"/>
  <c r="AH2749" i="1"/>
  <c r="AH2751" i="1"/>
  <c r="AH2753" i="1"/>
  <c r="AH2755" i="1"/>
  <c r="AE2762" i="1"/>
  <c r="AF2762" i="1" s="1"/>
  <c r="Z2763" i="1"/>
  <c r="AD2763" i="1" s="1"/>
  <c r="AE2763" i="1" s="1"/>
  <c r="AF2763" i="1" s="1"/>
  <c r="AE2767" i="1"/>
  <c r="AF2767" i="1" s="1"/>
  <c r="Z2768" i="1"/>
  <c r="AD2768" i="1" s="1"/>
  <c r="AE2768" i="1" s="1"/>
  <c r="AF2768" i="1" s="1"/>
  <c r="AE2771" i="1"/>
  <c r="AF2771" i="1" s="1"/>
  <c r="Z2773" i="1"/>
  <c r="AD2773" i="1" s="1"/>
  <c r="AE2773" i="1" s="1"/>
  <c r="AF2773" i="1" s="1"/>
  <c r="AE2774" i="1"/>
  <c r="AF2774" i="1" s="1"/>
  <c r="AE2779" i="1"/>
  <c r="AF2779" i="1" s="1"/>
  <c r="Z2791" i="1"/>
  <c r="AD2791" i="1" s="1"/>
  <c r="AE2791" i="1" s="1"/>
  <c r="AF2791" i="1" s="1"/>
  <c r="AE2800" i="1"/>
  <c r="AF2800" i="1" s="1"/>
  <c r="Z2801" i="1"/>
  <c r="AD2801" i="1" s="1"/>
  <c r="AE2801" i="1" s="1"/>
  <c r="AF2801" i="1" s="1"/>
  <c r="AE2810" i="1"/>
  <c r="AF2810" i="1" s="1"/>
  <c r="AE2811" i="1"/>
  <c r="AF2811" i="1" s="1"/>
  <c r="Z2812" i="1"/>
  <c r="AD2812" i="1" s="1"/>
  <c r="AE2812" i="1" s="1"/>
  <c r="AF2812" i="1" s="1"/>
  <c r="AE2821" i="1"/>
  <c r="AF2821" i="1" s="1"/>
  <c r="AE2823" i="1"/>
  <c r="AF2823" i="1" s="1"/>
  <c r="AE2825" i="1"/>
  <c r="AF2825" i="1" s="1"/>
  <c r="AE2827" i="1"/>
  <c r="AF2827" i="1" s="1"/>
  <c r="AE2828" i="1"/>
  <c r="AF2828" i="1" s="1"/>
  <c r="Z2829" i="1"/>
  <c r="AD2829" i="1" s="1"/>
  <c r="AE2829" i="1" s="1"/>
  <c r="AF2829" i="1" s="1"/>
  <c r="Z2831" i="1"/>
  <c r="AD2831" i="1" s="1"/>
  <c r="AE2831" i="1" s="1"/>
  <c r="AF2831" i="1" s="1"/>
  <c r="Z2833" i="1"/>
  <c r="AD2833" i="1" s="1"/>
  <c r="AE2833" i="1" s="1"/>
  <c r="AF2833" i="1" s="1"/>
  <c r="AE2837" i="1"/>
  <c r="AF2837" i="1" s="1"/>
  <c r="AE2839" i="1"/>
  <c r="AF2839" i="1" s="1"/>
  <c r="AE2845" i="1"/>
  <c r="AF2845" i="1" s="1"/>
  <c r="Z2847" i="1"/>
  <c r="AD2847" i="1" s="1"/>
  <c r="AE2847" i="1" s="1"/>
  <c r="AF2847" i="1" s="1"/>
  <c r="AH2848" i="1"/>
  <c r="AH2851" i="1"/>
  <c r="Z2852" i="1"/>
  <c r="AD2852" i="1" s="1"/>
  <c r="AE2852" i="1" s="1"/>
  <c r="AF2852" i="1" s="1"/>
  <c r="Z2856" i="1"/>
  <c r="AD2856" i="1" s="1"/>
  <c r="AE2856" i="1" s="1"/>
  <c r="AF2856" i="1" s="1"/>
  <c r="AE2858" i="1"/>
  <c r="AF2858" i="1" s="1"/>
  <c r="AE2862" i="1"/>
  <c r="AF2862" i="1" s="1"/>
  <c r="Z2862" i="1"/>
  <c r="AD2862" i="1" s="1"/>
  <c r="Z2866" i="1"/>
  <c r="AD2866" i="1" s="1"/>
  <c r="AE2866" i="1" s="1"/>
  <c r="AF2866" i="1" s="1"/>
  <c r="AH2867" i="1"/>
  <c r="AH2869" i="1"/>
  <c r="Z2871" i="1"/>
  <c r="AD2871" i="1" s="1"/>
  <c r="AE2871" i="1" s="1"/>
  <c r="AF2871" i="1" s="1"/>
  <c r="AH2872" i="1"/>
  <c r="AH2879" i="1"/>
  <c r="Z2880" i="1"/>
  <c r="AD2880" i="1" s="1"/>
  <c r="AE2880" i="1" s="1"/>
  <c r="AF2880" i="1" s="1"/>
  <c r="AE2883" i="1"/>
  <c r="AF2883" i="1" s="1"/>
  <c r="Z2887" i="1"/>
  <c r="AD2887" i="1" s="1"/>
  <c r="AE2887" i="1" s="1"/>
  <c r="AF2887" i="1" s="1"/>
  <c r="Z2891" i="1"/>
  <c r="AD2891" i="1" s="1"/>
  <c r="AE2891" i="1" s="1"/>
  <c r="AF2891" i="1" s="1"/>
  <c r="Z2902" i="1"/>
  <c r="AD2902" i="1" s="1"/>
  <c r="AE2902" i="1" s="1"/>
  <c r="AF2902" i="1" s="1"/>
  <c r="AH2904" i="1"/>
  <c r="AH2909" i="1"/>
  <c r="Z2909" i="1"/>
  <c r="AD2909" i="1" s="1"/>
  <c r="AE2909" i="1" s="1"/>
  <c r="AF2909" i="1" s="1"/>
  <c r="Z2910" i="1"/>
  <c r="AD2910" i="1" s="1"/>
  <c r="AE2910" i="1" s="1"/>
  <c r="AF2910" i="1" s="1"/>
  <c r="AH2912" i="1"/>
  <c r="Z2915" i="1"/>
  <c r="AD2915" i="1" s="1"/>
  <c r="AE2915" i="1" s="1"/>
  <c r="AF2915" i="1" s="1"/>
  <c r="Z2917" i="1"/>
  <c r="AD2917" i="1" s="1"/>
  <c r="AE2917" i="1" s="1"/>
  <c r="AF2917" i="1" s="1"/>
  <c r="Z2919" i="1"/>
  <c r="AD2919" i="1" s="1"/>
  <c r="AE2919" i="1" s="1"/>
  <c r="AF2919" i="1" s="1"/>
  <c r="Z2921" i="1"/>
  <c r="AD2921" i="1" s="1"/>
  <c r="AE2921" i="1" s="1"/>
  <c r="AF2921" i="1" s="1"/>
  <c r="Z2923" i="1"/>
  <c r="AD2923" i="1" s="1"/>
  <c r="AE2923" i="1" s="1"/>
  <c r="AF2923" i="1" s="1"/>
  <c r="AH2927" i="1"/>
  <c r="Z2927" i="1"/>
  <c r="AD2927" i="1" s="1"/>
  <c r="AE2927" i="1" s="1"/>
  <c r="AF2927" i="1" s="1"/>
  <c r="Z2928" i="1"/>
  <c r="AD2928" i="1" s="1"/>
  <c r="AE2928" i="1" s="1"/>
  <c r="AF2928" i="1" s="1"/>
  <c r="AH2930" i="1"/>
  <c r="AH2931" i="1"/>
  <c r="AE2933" i="1"/>
  <c r="AF2933" i="1" s="1"/>
  <c r="AH2936" i="1"/>
  <c r="Z2936" i="1"/>
  <c r="AD2936" i="1" s="1"/>
  <c r="AE2936" i="1" s="1"/>
  <c r="AF2936" i="1" s="1"/>
  <c r="Z2937" i="1"/>
  <c r="AD2937" i="1" s="1"/>
  <c r="AH2939" i="1"/>
  <c r="AE2941" i="1"/>
  <c r="AF2941" i="1" s="1"/>
  <c r="AE2944" i="1"/>
  <c r="AF2944" i="1" s="1"/>
  <c r="Z2944" i="1"/>
  <c r="AD2944" i="1" s="1"/>
  <c r="Z2946" i="1"/>
  <c r="AD2946" i="1" s="1"/>
  <c r="AE2946" i="1" s="1"/>
  <c r="AF2946" i="1" s="1"/>
  <c r="AE2948" i="1"/>
  <c r="AF2948" i="1" s="1"/>
  <c r="AE2950" i="1"/>
  <c r="AF2950" i="1" s="1"/>
  <c r="AE2952" i="1"/>
  <c r="AF2952" i="1" s="1"/>
  <c r="AE2954" i="1"/>
  <c r="AF2954" i="1" s="1"/>
  <c r="AE2956" i="1"/>
  <c r="AF2956" i="1" s="1"/>
  <c r="Z2959" i="1"/>
  <c r="AD2959" i="1" s="1"/>
  <c r="Z2965" i="1"/>
  <c r="AD2965" i="1" s="1"/>
  <c r="Z2968" i="1"/>
  <c r="AD2968" i="1" s="1"/>
  <c r="AE2968" i="1" s="1"/>
  <c r="AF2968" i="1" s="1"/>
  <c r="AH2969" i="1"/>
  <c r="Z2975" i="1"/>
  <c r="AD2975" i="1" s="1"/>
  <c r="Z2978" i="1"/>
  <c r="AD2978" i="1" s="1"/>
  <c r="Z2981" i="1"/>
  <c r="AD2981" i="1" s="1"/>
  <c r="AE2981" i="1" s="1"/>
  <c r="AF2981" i="1" s="1"/>
  <c r="AH2982" i="1"/>
  <c r="Z2987" i="1"/>
  <c r="AD2987" i="1" s="1"/>
  <c r="Z2989" i="1"/>
  <c r="AD2989" i="1" s="1"/>
  <c r="AH3000" i="1"/>
  <c r="AH3003" i="1"/>
  <c r="AH3012" i="1"/>
  <c r="Z3018" i="1"/>
  <c r="AD3018" i="1" s="1"/>
  <c r="Z3021" i="1"/>
  <c r="AD3021" i="1" s="1"/>
  <c r="AH3026" i="1"/>
  <c r="AE3032" i="1"/>
  <c r="AF3032" i="1" s="1"/>
  <c r="AE3034" i="1"/>
  <c r="AF3034" i="1" s="1"/>
  <c r="AE3036" i="1"/>
  <c r="AF3036" i="1" s="1"/>
  <c r="Z3039" i="1"/>
  <c r="AD3039" i="1" s="1"/>
  <c r="AH3042" i="1"/>
  <c r="AH3043" i="1"/>
  <c r="Z3046" i="1"/>
  <c r="AD3046" i="1" s="1"/>
  <c r="Z3048" i="1"/>
  <c r="AD3048" i="1" s="1"/>
  <c r="Z3050" i="1"/>
  <c r="AD3050" i="1" s="1"/>
  <c r="Z3052" i="1"/>
  <c r="AD3052" i="1" s="1"/>
  <c r="Z3054" i="1"/>
  <c r="AD3054" i="1" s="1"/>
  <c r="Z3056" i="1"/>
  <c r="AD3056" i="1" s="1"/>
  <c r="Z3058" i="1"/>
  <c r="AD3058" i="1" s="1"/>
  <c r="Z3060" i="1"/>
  <c r="AD3060" i="1" s="1"/>
  <c r="Z3062" i="1"/>
  <c r="AD3062" i="1" s="1"/>
  <c r="Z3064" i="1"/>
  <c r="AD3064" i="1" s="1"/>
  <c r="Z3071" i="1"/>
  <c r="AD3071" i="1" s="1"/>
  <c r="AH3072" i="1"/>
  <c r="AH3073" i="1"/>
  <c r="AH3075" i="1"/>
  <c r="Z3080" i="1"/>
  <c r="AD3080" i="1" s="1"/>
  <c r="AH3081" i="1"/>
  <c r="AH3082" i="1"/>
  <c r="AH3084" i="1"/>
  <c r="Z3089" i="1"/>
  <c r="AD3089" i="1" s="1"/>
  <c r="AE3089" i="1" s="1"/>
  <c r="AF3089" i="1" s="1"/>
  <c r="AE3091" i="1"/>
  <c r="AF3091" i="1" s="1"/>
  <c r="AE3093" i="1"/>
  <c r="AF3093" i="1" s="1"/>
  <c r="AH3096" i="1"/>
  <c r="Z3103" i="1"/>
  <c r="AD3103" i="1" s="1"/>
  <c r="AH3103" i="1"/>
  <c r="AH3104" i="1"/>
  <c r="Z3104" i="1"/>
  <c r="AD3104" i="1" s="1"/>
  <c r="AE3104" i="1" s="1"/>
  <c r="AF3104" i="1" s="1"/>
  <c r="Z3108" i="1"/>
  <c r="AD3108" i="1" s="1"/>
  <c r="AH3108" i="1"/>
  <c r="AH3109" i="1"/>
  <c r="Z3109" i="1"/>
  <c r="AD3109" i="1" s="1"/>
  <c r="AE3109" i="1" s="1"/>
  <c r="AF3109" i="1" s="1"/>
  <c r="AH3112" i="1"/>
  <c r="AE3114" i="1"/>
  <c r="AF3114" i="1" s="1"/>
  <c r="AH3119" i="1"/>
  <c r="AE3121" i="1"/>
  <c r="AF3121" i="1" s="1"/>
  <c r="Z3126" i="1"/>
  <c r="AD3126" i="1" s="1"/>
  <c r="AE3126" i="1" s="1"/>
  <c r="AF3126" i="1" s="1"/>
  <c r="AH3126" i="1"/>
  <c r="AH3127" i="1"/>
  <c r="Z3127" i="1"/>
  <c r="AD3127" i="1" s="1"/>
  <c r="AE3127" i="1" s="1"/>
  <c r="AF3127" i="1" s="1"/>
  <c r="AE3130" i="1"/>
  <c r="AF3130" i="1" s="1"/>
  <c r="Z3134" i="1"/>
  <c r="AD3134" i="1" s="1"/>
  <c r="AH3134" i="1"/>
  <c r="AH3135" i="1"/>
  <c r="Z3135" i="1"/>
  <c r="AD3135" i="1" s="1"/>
  <c r="AE3135" i="1" s="1"/>
  <c r="AF3135" i="1" s="1"/>
  <c r="AH3142" i="1"/>
  <c r="Z3142" i="1"/>
  <c r="AD3142" i="1" s="1"/>
  <c r="AE3142" i="1" s="1"/>
  <c r="AF3142" i="1" s="1"/>
  <c r="AH3143" i="1"/>
  <c r="AE3145" i="1"/>
  <c r="AF3145" i="1" s="1"/>
  <c r="AE3149" i="1"/>
  <c r="AF3149" i="1" s="1"/>
  <c r="AE3150" i="1"/>
  <c r="AF3150" i="1" s="1"/>
  <c r="AH3154" i="1"/>
  <c r="AE3156" i="1"/>
  <c r="AF3156" i="1" s="1"/>
  <c r="AH3162" i="1"/>
  <c r="AH3169" i="1"/>
  <c r="Z3172" i="1"/>
  <c r="AD3172" i="1" s="1"/>
  <c r="AH3172" i="1"/>
  <c r="AH3173" i="1"/>
  <c r="Z3173" i="1"/>
  <c r="AD3173" i="1" s="1"/>
  <c r="AE3173" i="1" s="1"/>
  <c r="AF3173" i="1" s="1"/>
  <c r="AH3181" i="1"/>
  <c r="Z3184" i="1"/>
  <c r="AD3184" i="1" s="1"/>
  <c r="AH3184" i="1"/>
  <c r="AH3185" i="1"/>
  <c r="Z3185" i="1"/>
  <c r="AD3185" i="1" s="1"/>
  <c r="AE3185" i="1" s="1"/>
  <c r="AF3185" i="1" s="1"/>
  <c r="Z3192" i="1"/>
  <c r="AD3192" i="1" s="1"/>
  <c r="AH3192" i="1"/>
  <c r="AH3193" i="1"/>
  <c r="Z3193" i="1"/>
  <c r="AD3193" i="1" s="1"/>
  <c r="AE3193" i="1" s="1"/>
  <c r="AF3193" i="1" s="1"/>
  <c r="Z3197" i="1"/>
  <c r="AD3197" i="1" s="1"/>
  <c r="AE3197" i="1" s="1"/>
  <c r="AF3197" i="1" s="1"/>
  <c r="AH3197" i="1"/>
  <c r="Z3201" i="1"/>
  <c r="AD3201" i="1" s="1"/>
  <c r="AH3201" i="1"/>
  <c r="Z3205" i="1"/>
  <c r="AD3205" i="1" s="1"/>
  <c r="AH3205" i="1"/>
  <c r="AE3207" i="1"/>
  <c r="AF3207" i="1" s="1"/>
  <c r="Z3212" i="1"/>
  <c r="AD3212" i="1" s="1"/>
  <c r="AH3212" i="1"/>
  <c r="AH3217" i="1"/>
  <c r="AE3219" i="1"/>
  <c r="AF3219" i="1" s="1"/>
  <c r="Z3223" i="1"/>
  <c r="AD3223" i="1" s="1"/>
  <c r="AE3223" i="1" s="1"/>
  <c r="AF3223" i="1" s="1"/>
  <c r="AH3223" i="1"/>
  <c r="AE3228" i="1"/>
  <c r="AF3228" i="1" s="1"/>
  <c r="AE2842" i="1"/>
  <c r="AF2842" i="1" s="1"/>
  <c r="AE2849" i="1"/>
  <c r="AF2849" i="1" s="1"/>
  <c r="Z2854" i="1"/>
  <c r="AD2854" i="1" s="1"/>
  <c r="AE2854" i="1" s="1"/>
  <c r="AF2854" i="1" s="1"/>
  <c r="AH2865" i="1"/>
  <c r="AH2868" i="1"/>
  <c r="AE2873" i="1"/>
  <c r="AF2873" i="1" s="1"/>
  <c r="Z2882" i="1"/>
  <c r="AD2882" i="1" s="1"/>
  <c r="AE2882" i="1" s="1"/>
  <c r="AF2882" i="1" s="1"/>
  <c r="AH2890" i="1"/>
  <c r="AE2893" i="1"/>
  <c r="AF2893" i="1" s="1"/>
  <c r="AE2894" i="1"/>
  <c r="AF2894" i="1" s="1"/>
  <c r="AE2896" i="1"/>
  <c r="AF2896" i="1" s="1"/>
  <c r="AE2898" i="1"/>
  <c r="AF2898" i="1" s="1"/>
  <c r="AE2900" i="1"/>
  <c r="AF2900" i="1" s="1"/>
  <c r="AH2903" i="1"/>
  <c r="Z2903" i="1"/>
  <c r="AD2903" i="1" s="1"/>
  <c r="AE2903" i="1" s="1"/>
  <c r="AF2903" i="1" s="1"/>
  <c r="Z2904" i="1"/>
  <c r="AD2904" i="1" s="1"/>
  <c r="AE2904" i="1" s="1"/>
  <c r="AF2904" i="1" s="1"/>
  <c r="AE2908" i="1"/>
  <c r="AF2908" i="1" s="1"/>
  <c r="AH2911" i="1"/>
  <c r="Z2911" i="1"/>
  <c r="AD2911" i="1" s="1"/>
  <c r="AE2911" i="1" s="1"/>
  <c r="AF2911" i="1" s="1"/>
  <c r="Z2912" i="1"/>
  <c r="AD2912" i="1" s="1"/>
  <c r="AE2926" i="1"/>
  <c r="AF2926" i="1" s="1"/>
  <c r="AH2929" i="1"/>
  <c r="Z2929" i="1"/>
  <c r="AD2929" i="1" s="1"/>
  <c r="AE2929" i="1" s="1"/>
  <c r="AF2929" i="1" s="1"/>
  <c r="Z2931" i="1"/>
  <c r="AD2931" i="1" s="1"/>
  <c r="AE2931" i="1" s="1"/>
  <c r="AF2931" i="1" s="1"/>
  <c r="AH2933" i="1"/>
  <c r="AH2938" i="1"/>
  <c r="Z2938" i="1"/>
  <c r="AD2938" i="1" s="1"/>
  <c r="AE2938" i="1" s="1"/>
  <c r="AF2938" i="1" s="1"/>
  <c r="Z2939" i="1"/>
  <c r="AD2939" i="1" s="1"/>
  <c r="AH2941" i="1"/>
  <c r="AH2948" i="1"/>
  <c r="AH2950" i="1"/>
  <c r="AH2952" i="1"/>
  <c r="AH2954" i="1"/>
  <c r="Z2960" i="1"/>
  <c r="AD2960" i="1" s="1"/>
  <c r="AE2965" i="1"/>
  <c r="AF2965" i="1" s="1"/>
  <c r="Z2970" i="1"/>
  <c r="AD2970" i="1" s="1"/>
  <c r="AE2970" i="1" s="1"/>
  <c r="AF2970" i="1" s="1"/>
  <c r="AE2975" i="1"/>
  <c r="AF2975" i="1" s="1"/>
  <c r="AE2978" i="1"/>
  <c r="AF2978" i="1" s="1"/>
  <c r="Z2983" i="1"/>
  <c r="AD2983" i="1" s="1"/>
  <c r="Z2990" i="1"/>
  <c r="AD2990" i="1" s="1"/>
  <c r="Z3001" i="1"/>
  <c r="AD3001" i="1" s="1"/>
  <c r="Z3004" i="1"/>
  <c r="AD3004" i="1" s="1"/>
  <c r="Z3013" i="1"/>
  <c r="AD3013" i="1" s="1"/>
  <c r="AH3014" i="1"/>
  <c r="AE3018" i="1"/>
  <c r="AF3018" i="1" s="1"/>
  <c r="Z3022" i="1"/>
  <c r="AD3022" i="1" s="1"/>
  <c r="AE3024" i="1"/>
  <c r="AF3024" i="1" s="1"/>
  <c r="Z3027" i="1"/>
  <c r="AD3027" i="1" s="1"/>
  <c r="AH3028" i="1"/>
  <c r="Z3040" i="1"/>
  <c r="AD3040" i="1" s="1"/>
  <c r="AE3071" i="1"/>
  <c r="AF3071" i="1" s="1"/>
  <c r="AE3080" i="1"/>
  <c r="AF3080" i="1" s="1"/>
  <c r="Z3084" i="1"/>
  <c r="AD3084" i="1" s="1"/>
  <c r="AE3084" i="1" s="1"/>
  <c r="AF3084" i="1" s="1"/>
  <c r="AH3091" i="1"/>
  <c r="Z3101" i="1"/>
  <c r="AD3101" i="1" s="1"/>
  <c r="AE3101" i="1" s="1"/>
  <c r="AF3101" i="1" s="1"/>
  <c r="AH3101" i="1"/>
  <c r="AH3102" i="1"/>
  <c r="Z3102" i="1"/>
  <c r="AD3102" i="1" s="1"/>
  <c r="AE3102" i="1" s="1"/>
  <c r="AF3102" i="1" s="1"/>
  <c r="AE3110" i="1"/>
  <c r="AF3110" i="1" s="1"/>
  <c r="AH3114" i="1"/>
  <c r="AH3121" i="1"/>
  <c r="Z3124" i="1"/>
  <c r="AD3124" i="1" s="1"/>
  <c r="AH3124" i="1"/>
  <c r="AH3125" i="1"/>
  <c r="Z3125" i="1"/>
  <c r="AD3125" i="1" s="1"/>
  <c r="AE3125" i="1" s="1"/>
  <c r="AF3125" i="1" s="1"/>
  <c r="AE3128" i="1"/>
  <c r="AF3128" i="1" s="1"/>
  <c r="Z3132" i="1"/>
  <c r="AD3132" i="1" s="1"/>
  <c r="AE3132" i="1" s="1"/>
  <c r="AF3132" i="1" s="1"/>
  <c r="AH3132" i="1"/>
  <c r="AH3133" i="1"/>
  <c r="Z3133" i="1"/>
  <c r="AD3133" i="1" s="1"/>
  <c r="AE3133" i="1" s="1"/>
  <c r="AF3133" i="1" s="1"/>
  <c r="AE3136" i="1"/>
  <c r="AF3136" i="1" s="1"/>
  <c r="Z3140" i="1"/>
  <c r="AD3140" i="1" s="1"/>
  <c r="AH3140" i="1"/>
  <c r="AH3145" i="1"/>
  <c r="AH3148" i="1"/>
  <c r="Z3148" i="1"/>
  <c r="AD3148" i="1" s="1"/>
  <c r="AE3148" i="1" s="1"/>
  <c r="AF3148" i="1" s="1"/>
  <c r="AH3149" i="1"/>
  <c r="Z3163" i="1"/>
  <c r="AD3163" i="1" s="1"/>
  <c r="AH3163" i="1"/>
  <c r="Z3170" i="1"/>
  <c r="AD3170" i="1" s="1"/>
  <c r="AH3170" i="1"/>
  <c r="AH3171" i="1"/>
  <c r="Z3171" i="1"/>
  <c r="AD3171" i="1" s="1"/>
  <c r="AE3171" i="1" s="1"/>
  <c r="AF3171" i="1" s="1"/>
  <c r="Z3182" i="1"/>
  <c r="AD3182" i="1" s="1"/>
  <c r="AH3182" i="1"/>
  <c r="AH3183" i="1"/>
  <c r="Z3183" i="1"/>
  <c r="AD3183" i="1" s="1"/>
  <c r="AE3183" i="1" s="1"/>
  <c r="AF3183" i="1" s="1"/>
  <c r="AE3186" i="1"/>
  <c r="AF3186" i="1" s="1"/>
  <c r="Z3190" i="1"/>
  <c r="AD3190" i="1" s="1"/>
  <c r="AE3190" i="1" s="1"/>
  <c r="AF3190" i="1" s="1"/>
  <c r="AH3190" i="1"/>
  <c r="AH3191" i="1"/>
  <c r="Z3191" i="1"/>
  <c r="AD3191" i="1" s="1"/>
  <c r="AE3191" i="1" s="1"/>
  <c r="AF3191" i="1" s="1"/>
  <c r="AH3207" i="1"/>
  <c r="AH3219" i="1"/>
  <c r="AH3229" i="1"/>
  <c r="Z3229" i="1"/>
  <c r="AD3229" i="1" s="1"/>
  <c r="AE3229" i="1" s="1"/>
  <c r="AF3229" i="1" s="1"/>
  <c r="AE2851" i="1"/>
  <c r="AF2851" i="1" s="1"/>
  <c r="Z2859" i="1"/>
  <c r="AD2859" i="1" s="1"/>
  <c r="AE2859" i="1" s="1"/>
  <c r="AF2859" i="1" s="1"/>
  <c r="Z2864" i="1"/>
  <c r="AD2864" i="1" s="1"/>
  <c r="AE2864" i="1" s="1"/>
  <c r="AF2864" i="1" s="1"/>
  <c r="AE2869" i="1"/>
  <c r="AF2869" i="1" s="1"/>
  <c r="Z2874" i="1"/>
  <c r="AD2874" i="1" s="1"/>
  <c r="AE2874" i="1" s="1"/>
  <c r="AF2874" i="1" s="1"/>
  <c r="Z2877" i="1"/>
  <c r="AD2877" i="1" s="1"/>
  <c r="AE2877" i="1" s="1"/>
  <c r="AF2877" i="1" s="1"/>
  <c r="AH2878" i="1"/>
  <c r="AE2879" i="1"/>
  <c r="AF2879" i="1" s="1"/>
  <c r="AH2883" i="1"/>
  <c r="Z2884" i="1"/>
  <c r="AD2884" i="1" s="1"/>
  <c r="AE2884" i="1" s="1"/>
  <c r="AF2884" i="1" s="1"/>
  <c r="AH2885" i="1"/>
  <c r="Z2889" i="1"/>
  <c r="AD2889" i="1" s="1"/>
  <c r="AE2889" i="1" s="1"/>
  <c r="AF2889" i="1" s="1"/>
  <c r="AH2892" i="1"/>
  <c r="AH2905" i="1"/>
  <c r="Z2905" i="1"/>
  <c r="AD2905" i="1" s="1"/>
  <c r="AE2905" i="1" s="1"/>
  <c r="AF2905" i="1" s="1"/>
  <c r="Z2906" i="1"/>
  <c r="AD2906" i="1" s="1"/>
  <c r="AE2906" i="1" s="1"/>
  <c r="AF2906" i="1" s="1"/>
  <c r="AH2913" i="1"/>
  <c r="Z2913" i="1"/>
  <c r="AD2913" i="1" s="1"/>
  <c r="AE2913" i="1" s="1"/>
  <c r="AF2913" i="1" s="1"/>
  <c r="Z2914" i="1"/>
  <c r="AD2914" i="1" s="1"/>
  <c r="AE2914" i="1" s="1"/>
  <c r="AF2914" i="1" s="1"/>
  <c r="AH2932" i="1"/>
  <c r="Z2932" i="1"/>
  <c r="AD2932" i="1" s="1"/>
  <c r="AE2932" i="1" s="1"/>
  <c r="AF2932" i="1" s="1"/>
  <c r="AE2937" i="1"/>
  <c r="AF2937" i="1" s="1"/>
  <c r="AH2940" i="1"/>
  <c r="Z2940" i="1"/>
  <c r="AD2940" i="1" s="1"/>
  <c r="AE2940" i="1" s="1"/>
  <c r="AF2940" i="1" s="1"/>
  <c r="AE2959" i="1"/>
  <c r="AF2959" i="1" s="1"/>
  <c r="AE2960" i="1"/>
  <c r="AF2960" i="1" s="1"/>
  <c r="Z2972" i="1"/>
  <c r="AD2972" i="1" s="1"/>
  <c r="AE2983" i="1"/>
  <c r="AF2983" i="1" s="1"/>
  <c r="Z2985" i="1"/>
  <c r="AD2985" i="1" s="1"/>
  <c r="AE2985" i="1" s="1"/>
  <c r="AF2985" i="1" s="1"/>
  <c r="AE2987" i="1"/>
  <c r="AF2987" i="1" s="1"/>
  <c r="AE2989" i="1"/>
  <c r="AF2989" i="1" s="1"/>
  <c r="AE2990" i="1"/>
  <c r="AF2990" i="1" s="1"/>
  <c r="AE3001" i="1"/>
  <c r="AF3001" i="1" s="1"/>
  <c r="AE3004" i="1"/>
  <c r="AF3004" i="1" s="1"/>
  <c r="AE3013" i="1"/>
  <c r="AF3013" i="1" s="1"/>
  <c r="Z3015" i="1"/>
  <c r="AD3015" i="1" s="1"/>
  <c r="AE3015" i="1" s="1"/>
  <c r="AF3015" i="1" s="1"/>
  <c r="AE3021" i="1"/>
  <c r="AF3021" i="1" s="1"/>
  <c r="AE3022" i="1"/>
  <c r="AF3022" i="1" s="1"/>
  <c r="AE3027" i="1"/>
  <c r="AF3027" i="1" s="1"/>
  <c r="Z3029" i="1"/>
  <c r="AD3029" i="1" s="1"/>
  <c r="AE3029" i="1" s="1"/>
  <c r="AF3029" i="1" s="1"/>
  <c r="AE3039" i="1"/>
  <c r="AF3039" i="1" s="1"/>
  <c r="AE3040" i="1"/>
  <c r="AF3040" i="1" s="1"/>
  <c r="Z3044" i="1"/>
  <c r="AD3044" i="1" s="1"/>
  <c r="AE3046" i="1"/>
  <c r="AF3046" i="1" s="1"/>
  <c r="AE3048" i="1"/>
  <c r="AF3048" i="1" s="1"/>
  <c r="AE3050" i="1"/>
  <c r="AF3050" i="1" s="1"/>
  <c r="AE3052" i="1"/>
  <c r="AF3052" i="1" s="1"/>
  <c r="AE3054" i="1"/>
  <c r="AF3054" i="1" s="1"/>
  <c r="AE3056" i="1"/>
  <c r="AF3056" i="1" s="1"/>
  <c r="AE3058" i="1"/>
  <c r="AF3058" i="1" s="1"/>
  <c r="AE3060" i="1"/>
  <c r="AF3060" i="1" s="1"/>
  <c r="AE3062" i="1"/>
  <c r="AF3062" i="1" s="1"/>
  <c r="AE3064" i="1"/>
  <c r="AF3064" i="1" s="1"/>
  <c r="Z3067" i="1"/>
  <c r="AD3067" i="1" s="1"/>
  <c r="Z3099" i="1"/>
  <c r="AD3099" i="1" s="1"/>
  <c r="AE3099" i="1" s="1"/>
  <c r="AF3099" i="1" s="1"/>
  <c r="AH3099" i="1"/>
  <c r="AH3100" i="1"/>
  <c r="Z3100" i="1"/>
  <c r="AD3100" i="1" s="1"/>
  <c r="AE3100" i="1" s="1"/>
  <c r="AF3100" i="1" s="1"/>
  <c r="AE3103" i="1"/>
  <c r="AF3103" i="1" s="1"/>
  <c r="AE3108" i="1"/>
  <c r="AF3108" i="1" s="1"/>
  <c r="Z3115" i="1"/>
  <c r="AD3115" i="1" s="1"/>
  <c r="AE3115" i="1" s="1"/>
  <c r="AF3115" i="1" s="1"/>
  <c r="AH3115" i="1"/>
  <c r="Z3122" i="1"/>
  <c r="AD3122" i="1" s="1"/>
  <c r="AE3122" i="1" s="1"/>
  <c r="AF3122" i="1" s="1"/>
  <c r="AH3122" i="1"/>
  <c r="AH3123" i="1"/>
  <c r="Z3123" i="1"/>
  <c r="AD3123" i="1" s="1"/>
  <c r="AE3123" i="1" s="1"/>
  <c r="AF3123" i="1" s="1"/>
  <c r="Z3130" i="1"/>
  <c r="AD3130" i="1" s="1"/>
  <c r="AH3130" i="1"/>
  <c r="AH3131" i="1"/>
  <c r="Z3131" i="1"/>
  <c r="AD3131" i="1" s="1"/>
  <c r="AE3131" i="1" s="1"/>
  <c r="AF3131" i="1" s="1"/>
  <c r="AE3134" i="1"/>
  <c r="AF3134" i="1" s="1"/>
  <c r="Z3138" i="1"/>
  <c r="AD3138" i="1" s="1"/>
  <c r="AE3138" i="1" s="1"/>
  <c r="AF3138" i="1" s="1"/>
  <c r="AH3138" i="1"/>
  <c r="AH3139" i="1"/>
  <c r="Z3139" i="1"/>
  <c r="AD3139" i="1" s="1"/>
  <c r="AE3139" i="1" s="1"/>
  <c r="AF3139" i="1" s="1"/>
  <c r="Z3146" i="1"/>
  <c r="AD3146" i="1" s="1"/>
  <c r="AE3146" i="1" s="1"/>
  <c r="AF3146" i="1" s="1"/>
  <c r="AH3146" i="1"/>
  <c r="Z3150" i="1"/>
  <c r="AD3150" i="1" s="1"/>
  <c r="AH3150" i="1"/>
  <c r="AE3172" i="1"/>
  <c r="AF3172" i="1" s="1"/>
  <c r="AH3176" i="1"/>
  <c r="Z3176" i="1"/>
  <c r="AD3176" i="1" s="1"/>
  <c r="AE3176" i="1" s="1"/>
  <c r="AF3176" i="1" s="1"/>
  <c r="AE3184" i="1"/>
  <c r="AF3184" i="1" s="1"/>
  <c r="Z3188" i="1"/>
  <c r="AD3188" i="1" s="1"/>
  <c r="AE3188" i="1" s="1"/>
  <c r="AF3188" i="1" s="1"/>
  <c r="AH3188" i="1"/>
  <c r="AH3189" i="1"/>
  <c r="Z3189" i="1"/>
  <c r="AD3189" i="1" s="1"/>
  <c r="AE3189" i="1" s="1"/>
  <c r="AF3189" i="1" s="1"/>
  <c r="AE3192" i="1"/>
  <c r="AF3192" i="1" s="1"/>
  <c r="AE3201" i="1"/>
  <c r="AF3201" i="1" s="1"/>
  <c r="AE3205" i="1"/>
  <c r="AF3205" i="1" s="1"/>
  <c r="AE3212" i="1"/>
  <c r="AF3212" i="1" s="1"/>
  <c r="Z2840" i="1"/>
  <c r="AD2840" i="1" s="1"/>
  <c r="AH2844" i="1"/>
  <c r="AE2846" i="1"/>
  <c r="AF2846" i="1" s="1"/>
  <c r="Z2846" i="1"/>
  <c r="AD2846" i="1" s="1"/>
  <c r="Z2850" i="1"/>
  <c r="AD2850" i="1" s="1"/>
  <c r="AE2850" i="1" s="1"/>
  <c r="AF2850" i="1" s="1"/>
  <c r="AE2853" i="1"/>
  <c r="AF2853" i="1" s="1"/>
  <c r="AH2857" i="1"/>
  <c r="AE2861" i="1"/>
  <c r="AF2861" i="1" s="1"/>
  <c r="AH2863" i="1"/>
  <c r="AE2870" i="1"/>
  <c r="AF2870" i="1" s="1"/>
  <c r="Z2875" i="1"/>
  <c r="AD2875" i="1" s="1"/>
  <c r="AE2875" i="1" s="1"/>
  <c r="AF2875" i="1" s="1"/>
  <c r="AH2876" i="1"/>
  <c r="AE2881" i="1"/>
  <c r="AF2881" i="1" s="1"/>
  <c r="AE2886" i="1"/>
  <c r="AF2886" i="1" s="1"/>
  <c r="AH2888" i="1"/>
  <c r="AH2907" i="1"/>
  <c r="Z2907" i="1"/>
  <c r="AD2907" i="1" s="1"/>
  <c r="AE2907" i="1" s="1"/>
  <c r="AF2907" i="1" s="1"/>
  <c r="AE2912" i="1"/>
  <c r="AF2912" i="1" s="1"/>
  <c r="AH2934" i="1"/>
  <c r="Z2934" i="1"/>
  <c r="AD2934" i="1" s="1"/>
  <c r="AE2934" i="1" s="1"/>
  <c r="AF2934" i="1" s="1"/>
  <c r="AE2939" i="1"/>
  <c r="AF2939" i="1" s="1"/>
  <c r="AH2942" i="1"/>
  <c r="Z2942" i="1"/>
  <c r="AD2942" i="1" s="1"/>
  <c r="AE2942" i="1" s="1"/>
  <c r="AF2942" i="1" s="1"/>
  <c r="Z2964" i="1"/>
  <c r="AD2964" i="1" s="1"/>
  <c r="AE2964" i="1" s="1"/>
  <c r="AF2964" i="1" s="1"/>
  <c r="AE2972" i="1"/>
  <c r="AF2972" i="1" s="1"/>
  <c r="Z3006" i="1"/>
  <c r="AD3006" i="1" s="1"/>
  <c r="AE3006" i="1" s="1"/>
  <c r="AF3006" i="1" s="1"/>
  <c r="Z3008" i="1"/>
  <c r="AD3008" i="1" s="1"/>
  <c r="AE3008" i="1" s="1"/>
  <c r="AF3008" i="1" s="1"/>
  <c r="Z3010" i="1"/>
  <c r="AD3010" i="1" s="1"/>
  <c r="AE3010" i="1" s="1"/>
  <c r="AF3010" i="1" s="1"/>
  <c r="Z3017" i="1"/>
  <c r="AD3017" i="1" s="1"/>
  <c r="AE3017" i="1" s="1"/>
  <c r="AF3017" i="1" s="1"/>
  <c r="AH3020" i="1"/>
  <c r="AH3021" i="1"/>
  <c r="Z3024" i="1"/>
  <c r="AD3024" i="1" s="1"/>
  <c r="AH3038" i="1"/>
  <c r="AH3039" i="1"/>
  <c r="AE3043" i="1"/>
  <c r="AF3043" i="1" s="1"/>
  <c r="AE3044" i="1"/>
  <c r="AF3044" i="1" s="1"/>
  <c r="AH3046" i="1"/>
  <c r="AH3048" i="1"/>
  <c r="AH3050" i="1"/>
  <c r="AH3052" i="1"/>
  <c r="AH3054" i="1"/>
  <c r="AH3056" i="1"/>
  <c r="AH3058" i="1"/>
  <c r="AH3060" i="1"/>
  <c r="AH3062" i="1"/>
  <c r="AH3064" i="1"/>
  <c r="AE3067" i="1"/>
  <c r="AF3067" i="1" s="1"/>
  <c r="Z3069" i="1"/>
  <c r="AD3069" i="1" s="1"/>
  <c r="AE3069" i="1" s="1"/>
  <c r="AF3069" i="1" s="1"/>
  <c r="AH3070" i="1"/>
  <c r="AE3073" i="1"/>
  <c r="AF3073" i="1" s="1"/>
  <c r="AE3075" i="1"/>
  <c r="AF3075" i="1" s="1"/>
  <c r="Z3078" i="1"/>
  <c r="AD3078" i="1" s="1"/>
  <c r="AE3078" i="1" s="1"/>
  <c r="AF3078" i="1" s="1"/>
  <c r="AH3079" i="1"/>
  <c r="AE3082" i="1"/>
  <c r="AF3082" i="1" s="1"/>
  <c r="Z3087" i="1"/>
  <c r="AD3087" i="1" s="1"/>
  <c r="AE3087" i="1" s="1"/>
  <c r="AF3087" i="1" s="1"/>
  <c r="AH3088" i="1"/>
  <c r="Z3094" i="1"/>
  <c r="AD3094" i="1" s="1"/>
  <c r="AE3094" i="1" s="1"/>
  <c r="AF3094" i="1" s="1"/>
  <c r="AH3095" i="1"/>
  <c r="AE3096" i="1"/>
  <c r="AF3096" i="1" s="1"/>
  <c r="AH3098" i="1"/>
  <c r="Z3098" i="1"/>
  <c r="AD3098" i="1" s="1"/>
  <c r="AE3098" i="1" s="1"/>
  <c r="AF3098" i="1" s="1"/>
  <c r="Z3105" i="1"/>
  <c r="AD3105" i="1" s="1"/>
  <c r="AE3105" i="1" s="1"/>
  <c r="AF3105" i="1" s="1"/>
  <c r="AH3105" i="1"/>
  <c r="AH3106" i="1"/>
  <c r="Z3106" i="1"/>
  <c r="AD3106" i="1" s="1"/>
  <c r="AE3106" i="1" s="1"/>
  <c r="AF3106" i="1" s="1"/>
  <c r="AH3107" i="1"/>
  <c r="Z3110" i="1"/>
  <c r="AD3110" i="1" s="1"/>
  <c r="AH3110" i="1"/>
  <c r="AE3112" i="1"/>
  <c r="AF3112" i="1" s="1"/>
  <c r="AH3117" i="1"/>
  <c r="AE3119" i="1"/>
  <c r="AF3119" i="1" s="1"/>
  <c r="AE3124" i="1"/>
  <c r="AF3124" i="1" s="1"/>
  <c r="Z3128" i="1"/>
  <c r="AD3128" i="1" s="1"/>
  <c r="AH3128" i="1"/>
  <c r="AH3129" i="1"/>
  <c r="Z3129" i="1"/>
  <c r="AD3129" i="1" s="1"/>
  <c r="AE3129" i="1" s="1"/>
  <c r="AF3129" i="1" s="1"/>
  <c r="Z3136" i="1"/>
  <c r="AD3136" i="1" s="1"/>
  <c r="AH3136" i="1"/>
  <c r="AH3137" i="1"/>
  <c r="Z3137" i="1"/>
  <c r="AD3137" i="1" s="1"/>
  <c r="AE3137" i="1" s="1"/>
  <c r="AF3137" i="1" s="1"/>
  <c r="AE3140" i="1"/>
  <c r="AF3140" i="1" s="1"/>
  <c r="AE3143" i="1"/>
  <c r="AF3143" i="1" s="1"/>
  <c r="AH3152" i="1"/>
  <c r="AE3154" i="1"/>
  <c r="AF3154" i="1" s="1"/>
  <c r="AH3160" i="1"/>
  <c r="AE3162" i="1"/>
  <c r="AF3162" i="1" s="1"/>
  <c r="AE3163" i="1"/>
  <c r="AF3163" i="1" s="1"/>
  <c r="AH3167" i="1"/>
  <c r="AE3169" i="1"/>
  <c r="AF3169" i="1" s="1"/>
  <c r="AE3170" i="1"/>
  <c r="AF3170" i="1" s="1"/>
  <c r="Z3174" i="1"/>
  <c r="AD3174" i="1" s="1"/>
  <c r="AE3174" i="1" s="1"/>
  <c r="AF3174" i="1" s="1"/>
  <c r="AH3174" i="1"/>
  <c r="AH3179" i="1"/>
  <c r="AE3181" i="1"/>
  <c r="AF3181" i="1" s="1"/>
  <c r="AE3182" i="1"/>
  <c r="AF3182" i="1" s="1"/>
  <c r="Z3186" i="1"/>
  <c r="AD3186" i="1" s="1"/>
  <c r="AH3186" i="1"/>
  <c r="AH3187" i="1"/>
  <c r="Z3187" i="1"/>
  <c r="AD3187" i="1" s="1"/>
  <c r="AE3187" i="1" s="1"/>
  <c r="AF3187" i="1" s="1"/>
  <c r="Z3194" i="1"/>
  <c r="AD3194" i="1" s="1"/>
  <c r="AE3194" i="1" s="1"/>
  <c r="AF3194" i="1" s="1"/>
  <c r="AH3194" i="1"/>
  <c r="AH3195" i="1"/>
  <c r="Z3195" i="1"/>
  <c r="AD3195" i="1" s="1"/>
  <c r="AE3195" i="1" s="1"/>
  <c r="AF3195" i="1" s="1"/>
  <c r="AH3196" i="1"/>
  <c r="AH3199" i="1"/>
  <c r="Z3199" i="1"/>
  <c r="AD3199" i="1" s="1"/>
  <c r="AE3199" i="1" s="1"/>
  <c r="AF3199" i="1" s="1"/>
  <c r="AH3200" i="1"/>
  <c r="AH3203" i="1"/>
  <c r="Z3203" i="1"/>
  <c r="AD3203" i="1" s="1"/>
  <c r="AE3203" i="1" s="1"/>
  <c r="AF3203" i="1" s="1"/>
  <c r="AH3204" i="1"/>
  <c r="AH3211" i="1"/>
  <c r="AH3214" i="1"/>
  <c r="Z3214" i="1"/>
  <c r="AD3214" i="1" s="1"/>
  <c r="AE3214" i="1" s="1"/>
  <c r="AF3214" i="1" s="1"/>
  <c r="AE3217" i="1"/>
  <c r="AF3217" i="1" s="1"/>
  <c r="AH3234" i="1"/>
  <c r="Z3234" i="1"/>
  <c r="AD3234" i="1" s="1"/>
  <c r="AE3234" i="1" s="1"/>
  <c r="AF3234" i="1" s="1"/>
  <c r="AH3252" i="1"/>
  <c r="Z3252" i="1"/>
  <c r="AD3252" i="1" s="1"/>
  <c r="AE3252" i="1" s="1"/>
  <c r="AF3252" i="1" s="1"/>
  <c r="Z3273" i="1"/>
  <c r="AD3273" i="1" s="1"/>
  <c r="Z3275" i="1"/>
  <c r="AD3275" i="1" s="1"/>
  <c r="AE3275" i="1" s="1"/>
  <c r="AF3275" i="1" s="1"/>
  <c r="Z3277" i="1"/>
  <c r="AD3277" i="1" s="1"/>
  <c r="Z3290" i="1"/>
  <c r="AD3290" i="1" s="1"/>
  <c r="AE3290" i="1" s="1"/>
  <c r="AF3290" i="1" s="1"/>
  <c r="Z3302" i="1"/>
  <c r="AD3302" i="1" s="1"/>
  <c r="AE3302" i="1" s="1"/>
  <c r="AF3302" i="1" s="1"/>
  <c r="AH3302" i="1"/>
  <c r="AH3338" i="1"/>
  <c r="Z3338" i="1"/>
  <c r="AD3338" i="1" s="1"/>
  <c r="AE3338" i="1" s="1"/>
  <c r="AF3338" i="1" s="1"/>
  <c r="AH3364" i="1"/>
  <c r="Z3364" i="1"/>
  <c r="AD3364" i="1" s="1"/>
  <c r="AE3364" i="1" s="1"/>
  <c r="AF3364" i="1" s="1"/>
  <c r="AE3375" i="1"/>
  <c r="AF3375" i="1" s="1"/>
  <c r="AE3383" i="1"/>
  <c r="AF3383" i="1" s="1"/>
  <c r="AE3394" i="1"/>
  <c r="AF3394" i="1" s="1"/>
  <c r="Z2947" i="1"/>
  <c r="AD2947" i="1" s="1"/>
  <c r="AE2947" i="1" s="1"/>
  <c r="AF2947" i="1" s="1"/>
  <c r="Z2949" i="1"/>
  <c r="AD2949" i="1" s="1"/>
  <c r="AE2949" i="1" s="1"/>
  <c r="AF2949" i="1" s="1"/>
  <c r="Z2951" i="1"/>
  <c r="AD2951" i="1" s="1"/>
  <c r="AE2951" i="1" s="1"/>
  <c r="AF2951" i="1" s="1"/>
  <c r="Z2953" i="1"/>
  <c r="AD2953" i="1" s="1"/>
  <c r="AE2953" i="1" s="1"/>
  <c r="AF2953" i="1" s="1"/>
  <c r="Z2955" i="1"/>
  <c r="AD2955" i="1" s="1"/>
  <c r="AE2955" i="1" s="1"/>
  <c r="AF2955" i="1" s="1"/>
  <c r="Z2957" i="1"/>
  <c r="AD2957" i="1" s="1"/>
  <c r="AE2957" i="1" s="1"/>
  <c r="AF2957" i="1" s="1"/>
  <c r="Z2961" i="1"/>
  <c r="AD2961" i="1" s="1"/>
  <c r="AE2961" i="1" s="1"/>
  <c r="AF2961" i="1" s="1"/>
  <c r="Z2963" i="1"/>
  <c r="AD2963" i="1" s="1"/>
  <c r="AE2963" i="1" s="1"/>
  <c r="AF2963" i="1" s="1"/>
  <c r="Z2966" i="1"/>
  <c r="AD2966" i="1" s="1"/>
  <c r="AE2966" i="1" s="1"/>
  <c r="AF2966" i="1" s="1"/>
  <c r="Z2976" i="1"/>
  <c r="AD2976" i="1" s="1"/>
  <c r="AE2976" i="1" s="1"/>
  <c r="AF2976" i="1" s="1"/>
  <c r="Z2979" i="1"/>
  <c r="AD2979" i="1" s="1"/>
  <c r="AE2979" i="1" s="1"/>
  <c r="AF2979" i="1" s="1"/>
  <c r="Z2986" i="1"/>
  <c r="AD2986" i="1" s="1"/>
  <c r="AE2986" i="1" s="1"/>
  <c r="AF2986" i="1" s="1"/>
  <c r="Z2988" i="1"/>
  <c r="AD2988" i="1" s="1"/>
  <c r="AE2988" i="1" s="1"/>
  <c r="AF2988" i="1" s="1"/>
  <c r="Z2991" i="1"/>
  <c r="AD2991" i="1" s="1"/>
  <c r="AE2991" i="1" s="1"/>
  <c r="AF2991" i="1" s="1"/>
  <c r="Z2993" i="1"/>
  <c r="AD2993" i="1" s="1"/>
  <c r="AE2993" i="1" s="1"/>
  <c r="AF2993" i="1" s="1"/>
  <c r="Z2995" i="1"/>
  <c r="AD2995" i="1" s="1"/>
  <c r="AE2995" i="1" s="1"/>
  <c r="AF2995" i="1" s="1"/>
  <c r="Z2997" i="1"/>
  <c r="AD2997" i="1" s="1"/>
  <c r="AE2997" i="1" s="1"/>
  <c r="AF2997" i="1" s="1"/>
  <c r="Z2999" i="1"/>
  <c r="AD2999" i="1" s="1"/>
  <c r="AE2999" i="1" s="1"/>
  <c r="AF2999" i="1" s="1"/>
  <c r="Z3002" i="1"/>
  <c r="AD3002" i="1" s="1"/>
  <c r="AE3002" i="1" s="1"/>
  <c r="AF3002" i="1" s="1"/>
  <c r="Z3005" i="1"/>
  <c r="AD3005" i="1" s="1"/>
  <c r="AE3005" i="1" s="1"/>
  <c r="AF3005" i="1" s="1"/>
  <c r="Z3007" i="1"/>
  <c r="AD3007" i="1" s="1"/>
  <c r="AE3007" i="1" s="1"/>
  <c r="AF3007" i="1" s="1"/>
  <c r="Z3009" i="1"/>
  <c r="AD3009" i="1" s="1"/>
  <c r="AE3009" i="1" s="1"/>
  <c r="AF3009" i="1" s="1"/>
  <c r="Z3011" i="1"/>
  <c r="AD3011" i="1" s="1"/>
  <c r="AE3011" i="1" s="1"/>
  <c r="AF3011" i="1" s="1"/>
  <c r="Z3019" i="1"/>
  <c r="AD3019" i="1" s="1"/>
  <c r="AE3019" i="1" s="1"/>
  <c r="AF3019" i="1" s="1"/>
  <c r="Z3023" i="1"/>
  <c r="AD3023" i="1" s="1"/>
  <c r="AE3023" i="1" s="1"/>
  <c r="AF3023" i="1" s="1"/>
  <c r="Z3025" i="1"/>
  <c r="AD3025" i="1" s="1"/>
  <c r="AE3025" i="1" s="1"/>
  <c r="AF3025" i="1" s="1"/>
  <c r="Z3030" i="1"/>
  <c r="AD3030" i="1" s="1"/>
  <c r="AE3030" i="1" s="1"/>
  <c r="AF3030" i="1" s="1"/>
  <c r="Z3033" i="1"/>
  <c r="AD3033" i="1" s="1"/>
  <c r="AE3033" i="1" s="1"/>
  <c r="AF3033" i="1" s="1"/>
  <c r="Z3035" i="1"/>
  <c r="AD3035" i="1" s="1"/>
  <c r="AE3035" i="1" s="1"/>
  <c r="AF3035" i="1" s="1"/>
  <c r="Z3037" i="1"/>
  <c r="AD3037" i="1" s="1"/>
  <c r="AE3037" i="1" s="1"/>
  <c r="AF3037" i="1" s="1"/>
  <c r="Z3041" i="1"/>
  <c r="AD3041" i="1" s="1"/>
  <c r="AE3041" i="1" s="1"/>
  <c r="AF3041" i="1" s="1"/>
  <c r="Z3045" i="1"/>
  <c r="AD3045" i="1" s="1"/>
  <c r="AE3045" i="1" s="1"/>
  <c r="AF3045" i="1" s="1"/>
  <c r="Z3047" i="1"/>
  <c r="AD3047" i="1" s="1"/>
  <c r="AE3047" i="1" s="1"/>
  <c r="AF3047" i="1" s="1"/>
  <c r="Z3049" i="1"/>
  <c r="AD3049" i="1" s="1"/>
  <c r="AE3049" i="1" s="1"/>
  <c r="AF3049" i="1" s="1"/>
  <c r="Z3051" i="1"/>
  <c r="AD3051" i="1" s="1"/>
  <c r="AE3051" i="1" s="1"/>
  <c r="AF3051" i="1" s="1"/>
  <c r="Z3053" i="1"/>
  <c r="AD3053" i="1" s="1"/>
  <c r="AE3053" i="1" s="1"/>
  <c r="AF3053" i="1" s="1"/>
  <c r="Z3055" i="1"/>
  <c r="AD3055" i="1" s="1"/>
  <c r="AE3055" i="1" s="1"/>
  <c r="AF3055" i="1" s="1"/>
  <c r="Z3057" i="1"/>
  <c r="AD3057" i="1" s="1"/>
  <c r="AE3057" i="1" s="1"/>
  <c r="AF3057" i="1" s="1"/>
  <c r="Z3059" i="1"/>
  <c r="AD3059" i="1" s="1"/>
  <c r="AE3059" i="1" s="1"/>
  <c r="AF3059" i="1" s="1"/>
  <c r="Z3061" i="1"/>
  <c r="AD3061" i="1" s="1"/>
  <c r="AE3061" i="1" s="1"/>
  <c r="AF3061" i="1" s="1"/>
  <c r="Z3063" i="1"/>
  <c r="AD3063" i="1" s="1"/>
  <c r="AE3063" i="1" s="1"/>
  <c r="AF3063" i="1" s="1"/>
  <c r="Z3065" i="1"/>
  <c r="AD3065" i="1" s="1"/>
  <c r="AE3065" i="1" s="1"/>
  <c r="AF3065" i="1" s="1"/>
  <c r="Z3074" i="1"/>
  <c r="AD3074" i="1" s="1"/>
  <c r="AE3074" i="1" s="1"/>
  <c r="AF3074" i="1" s="1"/>
  <c r="Z3076" i="1"/>
  <c r="AD3076" i="1" s="1"/>
  <c r="AE3076" i="1" s="1"/>
  <c r="AF3076" i="1" s="1"/>
  <c r="Z3083" i="1"/>
  <c r="AD3083" i="1" s="1"/>
  <c r="AE3083" i="1" s="1"/>
  <c r="AF3083" i="1" s="1"/>
  <c r="Z3085" i="1"/>
  <c r="AD3085" i="1" s="1"/>
  <c r="AE3085" i="1" s="1"/>
  <c r="AF3085" i="1" s="1"/>
  <c r="Z3090" i="1"/>
  <c r="AD3090" i="1" s="1"/>
  <c r="AE3090" i="1" s="1"/>
  <c r="AF3090" i="1" s="1"/>
  <c r="Z3092" i="1"/>
  <c r="AD3092" i="1" s="1"/>
  <c r="AE3092" i="1" s="1"/>
  <c r="AF3092" i="1" s="1"/>
  <c r="Z3097" i="1"/>
  <c r="AD3097" i="1" s="1"/>
  <c r="AE3097" i="1" s="1"/>
  <c r="AF3097" i="1" s="1"/>
  <c r="Z3111" i="1"/>
  <c r="AD3111" i="1" s="1"/>
  <c r="AE3111" i="1" s="1"/>
  <c r="AF3111" i="1" s="1"/>
  <c r="Z3113" i="1"/>
  <c r="AD3113" i="1" s="1"/>
  <c r="AE3113" i="1" s="1"/>
  <c r="AF3113" i="1" s="1"/>
  <c r="Z3116" i="1"/>
  <c r="AD3116" i="1" s="1"/>
  <c r="AE3116" i="1" s="1"/>
  <c r="AF3116" i="1" s="1"/>
  <c r="Z3118" i="1"/>
  <c r="AD3118" i="1" s="1"/>
  <c r="AE3118" i="1" s="1"/>
  <c r="AF3118" i="1" s="1"/>
  <c r="Z3120" i="1"/>
  <c r="AD3120" i="1" s="1"/>
  <c r="AE3120" i="1" s="1"/>
  <c r="AF3120" i="1" s="1"/>
  <c r="Z3141" i="1"/>
  <c r="AD3141" i="1" s="1"/>
  <c r="AE3141" i="1" s="1"/>
  <c r="AF3141" i="1" s="1"/>
  <c r="Z3144" i="1"/>
  <c r="AD3144" i="1" s="1"/>
  <c r="AE3144" i="1" s="1"/>
  <c r="AF3144" i="1" s="1"/>
  <c r="Z3147" i="1"/>
  <c r="AD3147" i="1" s="1"/>
  <c r="AE3147" i="1" s="1"/>
  <c r="AF3147" i="1" s="1"/>
  <c r="Z3151" i="1"/>
  <c r="AD3151" i="1" s="1"/>
  <c r="AE3151" i="1" s="1"/>
  <c r="AF3151" i="1" s="1"/>
  <c r="Z3153" i="1"/>
  <c r="AD3153" i="1" s="1"/>
  <c r="AE3153" i="1" s="1"/>
  <c r="AF3153" i="1" s="1"/>
  <c r="Z3155" i="1"/>
  <c r="AD3155" i="1" s="1"/>
  <c r="AE3155" i="1" s="1"/>
  <c r="AF3155" i="1" s="1"/>
  <c r="Z3157" i="1"/>
  <c r="AD3157" i="1" s="1"/>
  <c r="AE3157" i="1" s="1"/>
  <c r="AF3157" i="1" s="1"/>
  <c r="Z3159" i="1"/>
  <c r="AD3159" i="1" s="1"/>
  <c r="AE3159" i="1" s="1"/>
  <c r="AF3159" i="1" s="1"/>
  <c r="Z3161" i="1"/>
  <c r="AD3161" i="1" s="1"/>
  <c r="AE3161" i="1" s="1"/>
  <c r="AF3161" i="1" s="1"/>
  <c r="Z3164" i="1"/>
  <c r="AD3164" i="1" s="1"/>
  <c r="AE3164" i="1" s="1"/>
  <c r="AF3164" i="1" s="1"/>
  <c r="Z3166" i="1"/>
  <c r="AD3166" i="1" s="1"/>
  <c r="AE3166" i="1" s="1"/>
  <c r="AF3166" i="1" s="1"/>
  <c r="Z3168" i="1"/>
  <c r="AD3168" i="1" s="1"/>
  <c r="AE3168" i="1" s="1"/>
  <c r="AF3168" i="1" s="1"/>
  <c r="Z3175" i="1"/>
  <c r="AD3175" i="1" s="1"/>
  <c r="AE3175" i="1" s="1"/>
  <c r="AF3175" i="1" s="1"/>
  <c r="Z3178" i="1"/>
  <c r="AD3178" i="1" s="1"/>
  <c r="AE3178" i="1" s="1"/>
  <c r="AF3178" i="1" s="1"/>
  <c r="Z3180" i="1"/>
  <c r="AD3180" i="1" s="1"/>
  <c r="AE3180" i="1" s="1"/>
  <c r="AF3180" i="1" s="1"/>
  <c r="Z3198" i="1"/>
  <c r="AD3198" i="1" s="1"/>
  <c r="AE3198" i="1" s="1"/>
  <c r="AF3198" i="1" s="1"/>
  <c r="Z3202" i="1"/>
  <c r="AD3202" i="1" s="1"/>
  <c r="AE3202" i="1" s="1"/>
  <c r="AF3202" i="1" s="1"/>
  <c r="Z3206" i="1"/>
  <c r="AD3206" i="1" s="1"/>
  <c r="AE3206" i="1" s="1"/>
  <c r="AF3206" i="1" s="1"/>
  <c r="Z3208" i="1"/>
  <c r="AD3208" i="1" s="1"/>
  <c r="AE3208" i="1" s="1"/>
  <c r="AF3208" i="1" s="1"/>
  <c r="Z3210" i="1"/>
  <c r="AD3210" i="1" s="1"/>
  <c r="AE3210" i="1" s="1"/>
  <c r="AF3210" i="1" s="1"/>
  <c r="Z3213" i="1"/>
  <c r="AD3213" i="1" s="1"/>
  <c r="AE3213" i="1" s="1"/>
  <c r="AF3213" i="1" s="1"/>
  <c r="Z3216" i="1"/>
  <c r="AD3216" i="1" s="1"/>
  <c r="AE3216" i="1" s="1"/>
  <c r="AF3216" i="1" s="1"/>
  <c r="Z3218" i="1"/>
  <c r="AD3218" i="1" s="1"/>
  <c r="AE3218" i="1" s="1"/>
  <c r="AF3218" i="1" s="1"/>
  <c r="Z3220" i="1"/>
  <c r="AD3220" i="1" s="1"/>
  <c r="AE3220" i="1" s="1"/>
  <c r="AF3220" i="1" s="1"/>
  <c r="AH3224" i="1"/>
  <c r="AH3226" i="1"/>
  <c r="Z3228" i="1"/>
  <c r="AD3228" i="1" s="1"/>
  <c r="AH3236" i="1"/>
  <c r="AE3242" i="1"/>
  <c r="AF3242" i="1" s="1"/>
  <c r="Z3242" i="1"/>
  <c r="AD3242" i="1" s="1"/>
  <c r="AH3244" i="1"/>
  <c r="Z3246" i="1"/>
  <c r="AD3246" i="1" s="1"/>
  <c r="AE3246" i="1" s="1"/>
  <c r="AF3246" i="1" s="1"/>
  <c r="Z3248" i="1"/>
  <c r="AD3248" i="1" s="1"/>
  <c r="AE3248" i="1" s="1"/>
  <c r="AF3248" i="1" s="1"/>
  <c r="AH3248" i="1"/>
  <c r="AH3253" i="1"/>
  <c r="Z3264" i="1"/>
  <c r="AD3264" i="1" s="1"/>
  <c r="AE3264" i="1" s="1"/>
  <c r="AF3264" i="1" s="1"/>
  <c r="Z3267" i="1"/>
  <c r="AD3267" i="1" s="1"/>
  <c r="AE3267" i="1" s="1"/>
  <c r="AF3267" i="1" s="1"/>
  <c r="Z3269" i="1"/>
  <c r="AD3269" i="1" s="1"/>
  <c r="AE3269" i="1" s="1"/>
  <c r="AF3269" i="1" s="1"/>
  <c r="AH3269" i="1"/>
  <c r="AE3273" i="1"/>
  <c r="AF3273" i="1" s="1"/>
  <c r="AH3274" i="1"/>
  <c r="AH3276" i="1"/>
  <c r="AE3277" i="1"/>
  <c r="AF3277" i="1" s="1"/>
  <c r="AH3278" i="1"/>
  <c r="Z3283" i="1"/>
  <c r="AD3283" i="1" s="1"/>
  <c r="AE3283" i="1" s="1"/>
  <c r="AF3283" i="1" s="1"/>
  <c r="AE3287" i="1"/>
  <c r="AF3287" i="1" s="1"/>
  <c r="Z3288" i="1"/>
  <c r="AD3288" i="1" s="1"/>
  <c r="AE3288" i="1" s="1"/>
  <c r="AF3288" i="1" s="1"/>
  <c r="Z3295" i="1"/>
  <c r="AD3295" i="1" s="1"/>
  <c r="AE3295" i="1" s="1"/>
  <c r="AF3295" i="1" s="1"/>
  <c r="AH3304" i="1"/>
  <c r="Z3330" i="1"/>
  <c r="AD3330" i="1" s="1"/>
  <c r="AE3330" i="1" s="1"/>
  <c r="AF3330" i="1" s="1"/>
  <c r="AH3330" i="1"/>
  <c r="AE3341" i="1"/>
  <c r="AF3341" i="1" s="1"/>
  <c r="Z3356" i="1"/>
  <c r="AD3356" i="1" s="1"/>
  <c r="AE3356" i="1" s="1"/>
  <c r="AF3356" i="1" s="1"/>
  <c r="AH3356" i="1"/>
  <c r="Z3410" i="1"/>
  <c r="AD3410" i="1" s="1"/>
  <c r="AE3410" i="1" s="1"/>
  <c r="AF3410" i="1" s="1"/>
  <c r="AH3410" i="1"/>
  <c r="AH3414" i="1"/>
  <c r="Z3414" i="1"/>
  <c r="AD3414" i="1" s="1"/>
  <c r="AE3414" i="1" s="1"/>
  <c r="AF3414" i="1" s="1"/>
  <c r="Z3222" i="1"/>
  <c r="AD3222" i="1" s="1"/>
  <c r="AE3222" i="1" s="1"/>
  <c r="AF3222" i="1" s="1"/>
  <c r="Z3225" i="1"/>
  <c r="AD3225" i="1" s="1"/>
  <c r="AE3225" i="1" s="1"/>
  <c r="AF3225" i="1" s="1"/>
  <c r="Z3227" i="1"/>
  <c r="AD3227" i="1" s="1"/>
  <c r="AE3227" i="1" s="1"/>
  <c r="AF3227" i="1" s="1"/>
  <c r="Z3241" i="1"/>
  <c r="AD3241" i="1" s="1"/>
  <c r="AE3241" i="1" s="1"/>
  <c r="AF3241" i="1" s="1"/>
  <c r="Z3243" i="1"/>
  <c r="AD3243" i="1" s="1"/>
  <c r="AE3243" i="1" s="1"/>
  <c r="AF3243" i="1" s="1"/>
  <c r="AH3243" i="1"/>
  <c r="AH3249" i="1"/>
  <c r="AH3259" i="1"/>
  <c r="Z3263" i="1"/>
  <c r="AD3263" i="1" s="1"/>
  <c r="AE3263" i="1" s="1"/>
  <c r="AF3263" i="1" s="1"/>
  <c r="AH3265" i="1"/>
  <c r="Z3265" i="1"/>
  <c r="AD3265" i="1" s="1"/>
  <c r="AE3265" i="1" s="1"/>
  <c r="AF3265" i="1" s="1"/>
  <c r="AH3271" i="1"/>
  <c r="Z3274" i="1"/>
  <c r="AD3274" i="1" s="1"/>
  <c r="AE3274" i="1" s="1"/>
  <c r="AF3274" i="1" s="1"/>
  <c r="Z3276" i="1"/>
  <c r="AD3276" i="1" s="1"/>
  <c r="AE3276" i="1" s="1"/>
  <c r="AF3276" i="1" s="1"/>
  <c r="Z3278" i="1"/>
  <c r="AD3278" i="1" s="1"/>
  <c r="AE3278" i="1" s="1"/>
  <c r="AF3278" i="1" s="1"/>
  <c r="Z3286" i="1"/>
  <c r="AD3286" i="1" s="1"/>
  <c r="AH3294" i="1"/>
  <c r="AE3312" i="1"/>
  <c r="AF3312" i="1" s="1"/>
  <c r="AH3326" i="1"/>
  <c r="Z3326" i="1"/>
  <c r="AD3326" i="1" s="1"/>
  <c r="AE3326" i="1" s="1"/>
  <c r="AF3326" i="1" s="1"/>
  <c r="Z3346" i="1"/>
  <c r="AD3346" i="1" s="1"/>
  <c r="AE3346" i="1" s="1"/>
  <c r="AF3346" i="1" s="1"/>
  <c r="AH3346" i="1"/>
  <c r="AE3370" i="1"/>
  <c r="AF3370" i="1" s="1"/>
  <c r="AE3390" i="1"/>
  <c r="AF3390" i="1" s="1"/>
  <c r="AE3400" i="1"/>
  <c r="AF3400" i="1" s="1"/>
  <c r="Z3402" i="1"/>
  <c r="AD3402" i="1" s="1"/>
  <c r="AE3402" i="1" s="1"/>
  <c r="AF3402" i="1" s="1"/>
  <c r="AH3402" i="1"/>
  <c r="AH3406" i="1"/>
  <c r="Z3406" i="1"/>
  <c r="AD3406" i="1" s="1"/>
  <c r="AE3406" i="1" s="1"/>
  <c r="AF3406" i="1" s="1"/>
  <c r="AE3452" i="1"/>
  <c r="AF3452" i="1" s="1"/>
  <c r="AH3231" i="1"/>
  <c r="AH3235" i="1"/>
  <c r="AH3239" i="1"/>
  <c r="Z3239" i="1"/>
  <c r="AD3239" i="1" s="1"/>
  <c r="AE3239" i="1" s="1"/>
  <c r="AF3239" i="1" s="1"/>
  <c r="AH3245" i="1"/>
  <c r="Z3255" i="1"/>
  <c r="AD3255" i="1" s="1"/>
  <c r="AE3255" i="1" s="1"/>
  <c r="AF3255" i="1" s="1"/>
  <c r="Z3258" i="1"/>
  <c r="AD3258" i="1" s="1"/>
  <c r="AE3258" i="1" s="1"/>
  <c r="AF3258" i="1" s="1"/>
  <c r="AH3258" i="1"/>
  <c r="Z3261" i="1"/>
  <c r="AD3261" i="1" s="1"/>
  <c r="AE3261" i="1" s="1"/>
  <c r="AF3261" i="1" s="1"/>
  <c r="AH3261" i="1"/>
  <c r="AH3266" i="1"/>
  <c r="Z3281" i="1"/>
  <c r="AD3281" i="1" s="1"/>
  <c r="AE3281" i="1" s="1"/>
  <c r="AF3281" i="1" s="1"/>
  <c r="AH3281" i="1"/>
  <c r="AH3282" i="1"/>
  <c r="Z3284" i="1"/>
  <c r="AD3284" i="1" s="1"/>
  <c r="AE3284" i="1" s="1"/>
  <c r="AF3284" i="1" s="1"/>
  <c r="AE3286" i="1"/>
  <c r="AF3286" i="1" s="1"/>
  <c r="Z3292" i="1"/>
  <c r="AD3292" i="1" s="1"/>
  <c r="AE3292" i="1" s="1"/>
  <c r="AF3292" i="1" s="1"/>
  <c r="AH3311" i="1"/>
  <c r="Z3311" i="1"/>
  <c r="AD3311" i="1" s="1"/>
  <c r="AE3311" i="1" s="1"/>
  <c r="AF3311" i="1" s="1"/>
  <c r="Z3317" i="1"/>
  <c r="AD3317" i="1" s="1"/>
  <c r="AE3317" i="1" s="1"/>
  <c r="AF3317" i="1" s="1"/>
  <c r="AH3317" i="1"/>
  <c r="AH3321" i="1"/>
  <c r="Z3321" i="1"/>
  <c r="AD3321" i="1" s="1"/>
  <c r="AE3321" i="1" s="1"/>
  <c r="AF3321" i="1" s="1"/>
  <c r="AH3369" i="1"/>
  <c r="Z3369" i="1"/>
  <c r="AD3369" i="1" s="1"/>
  <c r="AE3369" i="1" s="1"/>
  <c r="AF3369" i="1" s="1"/>
  <c r="AE3280" i="1"/>
  <c r="AF3280" i="1" s="1"/>
  <c r="Z3285" i="1"/>
  <c r="AD3285" i="1" s="1"/>
  <c r="AE3285" i="1" s="1"/>
  <c r="AF3285" i="1" s="1"/>
  <c r="Z3287" i="1"/>
  <c r="AD3287" i="1" s="1"/>
  <c r="Z3289" i="1"/>
  <c r="AD3289" i="1" s="1"/>
  <c r="AE3289" i="1" s="1"/>
  <c r="AF3289" i="1" s="1"/>
  <c r="Z3291" i="1"/>
  <c r="AD3291" i="1" s="1"/>
  <c r="AE3291" i="1" s="1"/>
  <c r="AF3291" i="1" s="1"/>
  <c r="Z3293" i="1"/>
  <c r="AD3293" i="1" s="1"/>
  <c r="AE3293" i="1" s="1"/>
  <c r="AF3293" i="1" s="1"/>
  <c r="AE3296" i="1"/>
  <c r="AF3296" i="1" s="1"/>
  <c r="AE3301" i="1"/>
  <c r="AF3301" i="1" s="1"/>
  <c r="Z3308" i="1"/>
  <c r="AD3308" i="1" s="1"/>
  <c r="AE3308" i="1" s="1"/>
  <c r="AF3308" i="1" s="1"/>
  <c r="Z3310" i="1"/>
  <c r="AD3310" i="1" s="1"/>
  <c r="AE3310" i="1" s="1"/>
  <c r="AF3310" i="1" s="1"/>
  <c r="AE3313" i="1"/>
  <c r="AF3313" i="1" s="1"/>
  <c r="AE3318" i="1"/>
  <c r="AF3318" i="1" s="1"/>
  <c r="AE3340" i="1"/>
  <c r="AF3340" i="1" s="1"/>
  <c r="AH3342" i="1"/>
  <c r="AE3350" i="1"/>
  <c r="AF3350" i="1" s="1"/>
  <c r="AH3353" i="1"/>
  <c r="AE3371" i="1"/>
  <c r="AF3371" i="1" s="1"/>
  <c r="AH3374" i="1"/>
  <c r="AH3376" i="1"/>
  <c r="AH3378" i="1"/>
  <c r="AH3380" i="1"/>
  <c r="AH3382" i="1"/>
  <c r="AH3384" i="1"/>
  <c r="AH3387" i="1"/>
  <c r="AH3389" i="1"/>
  <c r="AH3391" i="1"/>
  <c r="AH3393" i="1"/>
  <c r="AH3395" i="1"/>
  <c r="AH3397" i="1"/>
  <c r="AE3403" i="1"/>
  <c r="AF3403" i="1" s="1"/>
  <c r="AE3411" i="1"/>
  <c r="AF3411" i="1" s="1"/>
  <c r="AH3419" i="1"/>
  <c r="AE3426" i="1"/>
  <c r="AF3426" i="1" s="1"/>
  <c r="AH3432" i="1"/>
  <c r="Z3437" i="1"/>
  <c r="AD3437" i="1" s="1"/>
  <c r="AE3437" i="1" s="1"/>
  <c r="AF3437" i="1" s="1"/>
  <c r="AH3438" i="1"/>
  <c r="AE3442" i="1"/>
  <c r="AF3442" i="1" s="1"/>
  <c r="Z3447" i="1"/>
  <c r="AD3447" i="1" s="1"/>
  <c r="AE3447" i="1" s="1"/>
  <c r="AF3447" i="1" s="1"/>
  <c r="AE3450" i="1"/>
  <c r="AF3450" i="1" s="1"/>
  <c r="Z3460" i="1"/>
  <c r="AD3460" i="1" s="1"/>
  <c r="AE3460" i="1" s="1"/>
  <c r="AF3460" i="1" s="1"/>
  <c r="Z3466" i="1"/>
  <c r="AD3466" i="1" s="1"/>
  <c r="AE3466" i="1" s="1"/>
  <c r="AF3466" i="1" s="1"/>
  <c r="Z3473" i="1"/>
  <c r="AD3473" i="1" s="1"/>
  <c r="AE3473" i="1" s="1"/>
  <c r="AF3473" i="1" s="1"/>
  <c r="AE3480" i="1"/>
  <c r="AF3480" i="1" s="1"/>
  <c r="Z3482" i="1"/>
  <c r="AD3482" i="1" s="1"/>
  <c r="AE3482" i="1" s="1"/>
  <c r="AF3482" i="1" s="1"/>
  <c r="AH3482" i="1"/>
  <c r="AH3487" i="1"/>
  <c r="Z3487" i="1"/>
  <c r="AD3487" i="1" s="1"/>
  <c r="AE3487" i="1" s="1"/>
  <c r="AF3487" i="1" s="1"/>
  <c r="Z3489" i="1"/>
  <c r="AD3489" i="1" s="1"/>
  <c r="AE3489" i="1" s="1"/>
  <c r="AF3489" i="1" s="1"/>
  <c r="Z3493" i="1"/>
  <c r="AD3493" i="1" s="1"/>
  <c r="AE3493" i="1" s="1"/>
  <c r="AF3493" i="1" s="1"/>
  <c r="Z3500" i="1"/>
  <c r="AD3500" i="1" s="1"/>
  <c r="AE3500" i="1" s="1"/>
  <c r="AF3500" i="1" s="1"/>
  <c r="AE3503" i="1"/>
  <c r="AF3503" i="1" s="1"/>
  <c r="AE3505" i="1"/>
  <c r="AF3505" i="1" s="1"/>
  <c r="AH3510" i="1"/>
  <c r="Z3510" i="1"/>
  <c r="AD3510" i="1" s="1"/>
  <c r="Z3512" i="1"/>
  <c r="AD3512" i="1" s="1"/>
  <c r="AE3512" i="1" s="1"/>
  <c r="AF3512" i="1" s="1"/>
  <c r="Z3516" i="1"/>
  <c r="AD3516" i="1" s="1"/>
  <c r="AE3516" i="1" s="1"/>
  <c r="AF3516" i="1" s="1"/>
  <c r="Z3520" i="1"/>
  <c r="AD3520" i="1" s="1"/>
  <c r="AE3520" i="1" s="1"/>
  <c r="AF3520" i="1" s="1"/>
  <c r="AH3520" i="1"/>
  <c r="Z3527" i="1"/>
  <c r="AD3527" i="1" s="1"/>
  <c r="AE3527" i="1" s="1"/>
  <c r="AF3527" i="1" s="1"/>
  <c r="AH3533" i="1"/>
  <c r="Z3533" i="1"/>
  <c r="AD3533" i="1" s="1"/>
  <c r="AE3533" i="1" s="1"/>
  <c r="AF3533" i="1" s="1"/>
  <c r="AE3562" i="1"/>
  <c r="AF3562" i="1" s="1"/>
  <c r="Z3618" i="1"/>
  <c r="AD3618" i="1" s="1"/>
  <c r="AE3618" i="1" s="1"/>
  <c r="AF3618" i="1" s="1"/>
  <c r="AH3618" i="1"/>
  <c r="Z3700" i="1"/>
  <c r="AD3700" i="1" s="1"/>
  <c r="AE3700" i="1" s="1"/>
  <c r="AF3700" i="1" s="1"/>
  <c r="AH3700" i="1"/>
  <c r="AH3732" i="1"/>
  <c r="Z3732" i="1"/>
  <c r="AD3732" i="1" s="1"/>
  <c r="AE3732" i="1" s="1"/>
  <c r="AF3732" i="1" s="1"/>
  <c r="AH3774" i="1"/>
  <c r="Z3774" i="1"/>
  <c r="AD3774" i="1" s="1"/>
  <c r="AE3774" i="1" s="1"/>
  <c r="AF3774" i="1" s="1"/>
  <c r="Z3900" i="1"/>
  <c r="AD3900" i="1" s="1"/>
  <c r="AE3900" i="1" s="1"/>
  <c r="AF3900" i="1" s="1"/>
  <c r="AE3946" i="1"/>
  <c r="AF3946" i="1" s="1"/>
  <c r="Z3951" i="1"/>
  <c r="AD3951" i="1" s="1"/>
  <c r="AE3951" i="1" s="1"/>
  <c r="AF3951" i="1" s="1"/>
  <c r="AE3962" i="1"/>
  <c r="AF3962" i="1" s="1"/>
  <c r="AE3963" i="1"/>
  <c r="AF3963" i="1" s="1"/>
  <c r="Z3995" i="1"/>
  <c r="AD3995" i="1" s="1"/>
  <c r="AE3995" i="1" s="1"/>
  <c r="AF3995" i="1" s="1"/>
  <c r="AH3995" i="1"/>
  <c r="AE3236" i="1"/>
  <c r="AF3236" i="1" s="1"/>
  <c r="AE3249" i="1"/>
  <c r="AF3249" i="1" s="1"/>
  <c r="AH3255" i="1"/>
  <c r="AE3262" i="1"/>
  <c r="AF3262" i="1" s="1"/>
  <c r="AH3273" i="1"/>
  <c r="AH3275" i="1"/>
  <c r="AH3277" i="1"/>
  <c r="AE3282" i="1"/>
  <c r="AF3282" i="1" s="1"/>
  <c r="Z3297" i="1"/>
  <c r="AD3297" i="1" s="1"/>
  <c r="AE3297" i="1" s="1"/>
  <c r="AF3297" i="1" s="1"/>
  <c r="Z3298" i="1"/>
  <c r="AD3298" i="1" s="1"/>
  <c r="AE3298" i="1" s="1"/>
  <c r="AF3298" i="1" s="1"/>
  <c r="AE3303" i="1"/>
  <c r="AF3303" i="1" s="1"/>
  <c r="Z3306" i="1"/>
  <c r="AD3306" i="1" s="1"/>
  <c r="AE3306" i="1" s="1"/>
  <c r="AF3306" i="1" s="1"/>
  <c r="AH3314" i="1"/>
  <c r="AH3319" i="1"/>
  <c r="AE3320" i="1"/>
  <c r="AF3320" i="1" s="1"/>
  <c r="AH3324" i="1"/>
  <c r="AE3325" i="1"/>
  <c r="AF3325" i="1" s="1"/>
  <c r="Z3328" i="1"/>
  <c r="AD3328" i="1" s="1"/>
  <c r="AE3328" i="1" s="1"/>
  <c r="AF3328" i="1" s="1"/>
  <c r="AH3331" i="1"/>
  <c r="AH3336" i="1"/>
  <c r="AE3337" i="1"/>
  <c r="AF3337" i="1" s="1"/>
  <c r="Z3341" i="1"/>
  <c r="AD3341" i="1" s="1"/>
  <c r="Z3343" i="1"/>
  <c r="AD3343" i="1" s="1"/>
  <c r="AE3343" i="1" s="1"/>
  <c r="AF3343" i="1" s="1"/>
  <c r="Z3344" i="1"/>
  <c r="AD3344" i="1" s="1"/>
  <c r="AE3344" i="1" s="1"/>
  <c r="AF3344" i="1" s="1"/>
  <c r="Z3351" i="1"/>
  <c r="AD3351" i="1" s="1"/>
  <c r="AE3351" i="1" s="1"/>
  <c r="AF3351" i="1" s="1"/>
  <c r="Z3352" i="1"/>
  <c r="AD3352" i="1" s="1"/>
  <c r="AE3352" i="1" s="1"/>
  <c r="AF3352" i="1" s="1"/>
  <c r="AE3354" i="1"/>
  <c r="AF3354" i="1" s="1"/>
  <c r="AH3357" i="1"/>
  <c r="AE3363" i="1"/>
  <c r="AF3363" i="1" s="1"/>
  <c r="AH3367" i="1"/>
  <c r="AE3368" i="1"/>
  <c r="AF3368" i="1" s="1"/>
  <c r="Z3372" i="1"/>
  <c r="AD3372" i="1" s="1"/>
  <c r="AE3372" i="1" s="1"/>
  <c r="AF3372" i="1" s="1"/>
  <c r="Z3373" i="1"/>
  <c r="AD3373" i="1" s="1"/>
  <c r="AE3373" i="1" s="1"/>
  <c r="AF3373" i="1" s="1"/>
  <c r="Z3375" i="1"/>
  <c r="AD3375" i="1" s="1"/>
  <c r="Z3377" i="1"/>
  <c r="AD3377" i="1" s="1"/>
  <c r="AE3377" i="1" s="1"/>
  <c r="AF3377" i="1" s="1"/>
  <c r="Z3379" i="1"/>
  <c r="AD3379" i="1" s="1"/>
  <c r="AE3379" i="1" s="1"/>
  <c r="AF3379" i="1" s="1"/>
  <c r="Z3381" i="1"/>
  <c r="AD3381" i="1" s="1"/>
  <c r="AE3381" i="1" s="1"/>
  <c r="AF3381" i="1" s="1"/>
  <c r="Z3383" i="1"/>
  <c r="AD3383" i="1" s="1"/>
  <c r="Z3385" i="1"/>
  <c r="AD3385" i="1" s="1"/>
  <c r="AE3385" i="1" s="1"/>
  <c r="AF3385" i="1" s="1"/>
  <c r="Z3386" i="1"/>
  <c r="AD3386" i="1" s="1"/>
  <c r="AE3386" i="1" s="1"/>
  <c r="AF3386" i="1" s="1"/>
  <c r="Z3388" i="1"/>
  <c r="AD3388" i="1" s="1"/>
  <c r="AE3388" i="1" s="1"/>
  <c r="AF3388" i="1" s="1"/>
  <c r="Z3390" i="1"/>
  <c r="AD3390" i="1" s="1"/>
  <c r="Z3392" i="1"/>
  <c r="AD3392" i="1" s="1"/>
  <c r="AE3392" i="1" s="1"/>
  <c r="AF3392" i="1" s="1"/>
  <c r="Z3394" i="1"/>
  <c r="AD3394" i="1" s="1"/>
  <c r="Z3396" i="1"/>
  <c r="AD3396" i="1" s="1"/>
  <c r="AE3396" i="1" s="1"/>
  <c r="AF3396" i="1" s="1"/>
  <c r="AE3398" i="1"/>
  <c r="AF3398" i="1" s="1"/>
  <c r="AH3400" i="1"/>
  <c r="AH3404" i="1"/>
  <c r="AE3405" i="1"/>
  <c r="AF3405" i="1" s="1"/>
  <c r="Z3408" i="1"/>
  <c r="AD3408" i="1" s="1"/>
  <c r="AE3408" i="1" s="1"/>
  <c r="AF3408" i="1" s="1"/>
  <c r="AH3412" i="1"/>
  <c r="AE3413" i="1"/>
  <c r="AF3413" i="1" s="1"/>
  <c r="AE3418" i="1"/>
  <c r="AF3418" i="1" s="1"/>
  <c r="Z3418" i="1"/>
  <c r="AD3418" i="1" s="1"/>
  <c r="AE3420" i="1"/>
  <c r="AF3420" i="1" s="1"/>
  <c r="AH3424" i="1"/>
  <c r="Z3425" i="1"/>
  <c r="AD3425" i="1" s="1"/>
  <c r="AE3425" i="1" s="1"/>
  <c r="AF3425" i="1" s="1"/>
  <c r="AE3428" i="1"/>
  <c r="AF3428" i="1" s="1"/>
  <c r="AE3433" i="1"/>
  <c r="AF3433" i="1" s="1"/>
  <c r="AH3435" i="1"/>
  <c r="AE3439" i="1"/>
  <c r="AF3439" i="1" s="1"/>
  <c r="AH3441" i="1"/>
  <c r="Z3443" i="1"/>
  <c r="AD3443" i="1" s="1"/>
  <c r="AE3443" i="1" s="1"/>
  <c r="AF3443" i="1" s="1"/>
  <c r="AH3444" i="1"/>
  <c r="AH3448" i="1"/>
  <c r="Z3449" i="1"/>
  <c r="AD3449" i="1" s="1"/>
  <c r="AE3449" i="1" s="1"/>
  <c r="AF3449" i="1" s="1"/>
  <c r="Z3451" i="1"/>
  <c r="AD3451" i="1" s="1"/>
  <c r="AE3451" i="1" s="1"/>
  <c r="AF3451" i="1" s="1"/>
  <c r="Z3453" i="1"/>
  <c r="AD3453" i="1" s="1"/>
  <c r="AE3453" i="1" s="1"/>
  <c r="AF3453" i="1" s="1"/>
  <c r="AH3457" i="1"/>
  <c r="Z3458" i="1"/>
  <c r="AD3458" i="1" s="1"/>
  <c r="AE3458" i="1" s="1"/>
  <c r="AF3458" i="1" s="1"/>
  <c r="Z3465" i="1"/>
  <c r="AD3465" i="1" s="1"/>
  <c r="AH3467" i="1"/>
  <c r="Z3472" i="1"/>
  <c r="AD3472" i="1" s="1"/>
  <c r="AE3472" i="1" s="1"/>
  <c r="AF3472" i="1" s="1"/>
  <c r="AH3474" i="1"/>
  <c r="Z3474" i="1"/>
  <c r="AD3474" i="1" s="1"/>
  <c r="AE3474" i="1" s="1"/>
  <c r="AF3474" i="1" s="1"/>
  <c r="Z3478" i="1"/>
  <c r="AD3478" i="1" s="1"/>
  <c r="AH3478" i="1"/>
  <c r="Z3488" i="1"/>
  <c r="AD3488" i="1" s="1"/>
  <c r="AE3488" i="1" s="1"/>
  <c r="AF3488" i="1" s="1"/>
  <c r="Z3494" i="1"/>
  <c r="AD3494" i="1" s="1"/>
  <c r="AE3494" i="1" s="1"/>
  <c r="AF3494" i="1" s="1"/>
  <c r="AE3502" i="1"/>
  <c r="AF3502" i="1" s="1"/>
  <c r="AE3504" i="1"/>
  <c r="AF3504" i="1" s="1"/>
  <c r="Z3511" i="1"/>
  <c r="AD3511" i="1" s="1"/>
  <c r="AE3511" i="1" s="1"/>
  <c r="AF3511" i="1" s="1"/>
  <c r="Z3524" i="1"/>
  <c r="AD3524" i="1" s="1"/>
  <c r="Z3529" i="1"/>
  <c r="AD3529" i="1" s="1"/>
  <c r="AE3529" i="1" s="1"/>
  <c r="AF3529" i="1" s="1"/>
  <c r="AH3529" i="1"/>
  <c r="AH3534" i="1"/>
  <c r="Z3534" i="1"/>
  <c r="AD3534" i="1" s="1"/>
  <c r="AE3536" i="1"/>
  <c r="AF3536" i="1" s="1"/>
  <c r="Z3553" i="1"/>
  <c r="AD3553" i="1" s="1"/>
  <c r="AE3553" i="1" s="1"/>
  <c r="AF3553" i="1" s="1"/>
  <c r="Z3558" i="1"/>
  <c r="AD3558" i="1" s="1"/>
  <c r="Z3564" i="1"/>
  <c r="AD3564" i="1" s="1"/>
  <c r="AE3564" i="1" s="1"/>
  <c r="AF3564" i="1" s="1"/>
  <c r="Z3566" i="1"/>
  <c r="AD3566" i="1" s="1"/>
  <c r="AE3566" i="1" s="1"/>
  <c r="AF3566" i="1" s="1"/>
  <c r="AH3566" i="1"/>
  <c r="AE3596" i="1"/>
  <c r="AF3596" i="1" s="1"/>
  <c r="Z3609" i="1"/>
  <c r="AD3609" i="1" s="1"/>
  <c r="AE3609" i="1" s="1"/>
  <c r="AF3609" i="1" s="1"/>
  <c r="AH3609" i="1"/>
  <c r="AH3666" i="1"/>
  <c r="Z3666" i="1"/>
  <c r="AD3666" i="1" s="1"/>
  <c r="AE3666" i="1" s="1"/>
  <c r="AF3666" i="1" s="1"/>
  <c r="Z3692" i="1"/>
  <c r="AD3692" i="1" s="1"/>
  <c r="AE3692" i="1" s="1"/>
  <c r="AF3692" i="1" s="1"/>
  <c r="Z3713" i="1"/>
  <c r="AD3713" i="1" s="1"/>
  <c r="AE3713" i="1" s="1"/>
  <c r="AF3713" i="1" s="1"/>
  <c r="AH3713" i="1"/>
  <c r="Z3768" i="1"/>
  <c r="AD3768" i="1" s="1"/>
  <c r="AE3768" i="1" s="1"/>
  <c r="AF3768" i="1" s="1"/>
  <c r="AH3768" i="1"/>
  <c r="AH3315" i="1"/>
  <c r="AE3322" i="1"/>
  <c r="AF3322" i="1" s="1"/>
  <c r="AE3327" i="1"/>
  <c r="AF3327" i="1" s="1"/>
  <c r="AE3332" i="1"/>
  <c r="AF3332" i="1" s="1"/>
  <c r="AH3334" i="1"/>
  <c r="Z3355" i="1"/>
  <c r="AD3355" i="1" s="1"/>
  <c r="AE3355" i="1" s="1"/>
  <c r="AF3355" i="1" s="1"/>
  <c r="AE3358" i="1"/>
  <c r="AF3358" i="1" s="1"/>
  <c r="AH3360" i="1"/>
  <c r="AE3365" i="1"/>
  <c r="AF3365" i="1" s="1"/>
  <c r="Z3399" i="1"/>
  <c r="AD3399" i="1" s="1"/>
  <c r="AE3399" i="1" s="1"/>
  <c r="AF3399" i="1" s="1"/>
  <c r="Z3401" i="1"/>
  <c r="AD3401" i="1" s="1"/>
  <c r="AE3401" i="1" s="1"/>
  <c r="AF3401" i="1" s="1"/>
  <c r="AE3407" i="1"/>
  <c r="AF3407" i="1" s="1"/>
  <c r="AE3415" i="1"/>
  <c r="AF3415" i="1" s="1"/>
  <c r="AH3417" i="1"/>
  <c r="AE3422" i="1"/>
  <c r="AF3422" i="1" s="1"/>
  <c r="Z3427" i="1"/>
  <c r="AD3427" i="1" s="1"/>
  <c r="AE3427" i="1" s="1"/>
  <c r="AF3427" i="1" s="1"/>
  <c r="AE3430" i="1"/>
  <c r="AF3430" i="1" s="1"/>
  <c r="AE3434" i="1"/>
  <c r="AF3434" i="1" s="1"/>
  <c r="AE3436" i="1"/>
  <c r="AF3436" i="1" s="1"/>
  <c r="AE3440" i="1"/>
  <c r="AF3440" i="1" s="1"/>
  <c r="AE3445" i="1"/>
  <c r="AF3445" i="1" s="1"/>
  <c r="AE3467" i="1"/>
  <c r="AF3467" i="1" s="1"/>
  <c r="AH3475" i="1"/>
  <c r="Z3475" i="1"/>
  <c r="AD3475" i="1" s="1"/>
  <c r="AE3478" i="1"/>
  <c r="AF3478" i="1" s="1"/>
  <c r="Z3485" i="1"/>
  <c r="AD3485" i="1" s="1"/>
  <c r="Z3491" i="1"/>
  <c r="AD3491" i="1" s="1"/>
  <c r="AE3491" i="1" s="1"/>
  <c r="AF3491" i="1" s="1"/>
  <c r="Z3508" i="1"/>
  <c r="AD3508" i="1" s="1"/>
  <c r="Z3514" i="1"/>
  <c r="AD3514" i="1" s="1"/>
  <c r="AE3514" i="1" s="1"/>
  <c r="AF3514" i="1" s="1"/>
  <c r="AH3525" i="1"/>
  <c r="Z3525" i="1"/>
  <c r="AD3525" i="1" s="1"/>
  <c r="AE3525" i="1" s="1"/>
  <c r="AF3525" i="1" s="1"/>
  <c r="Z3541" i="1"/>
  <c r="AD3541" i="1" s="1"/>
  <c r="AE3541" i="1" s="1"/>
  <c r="AF3541" i="1" s="1"/>
  <c r="AH3554" i="1"/>
  <c r="Z3554" i="1"/>
  <c r="AD3554" i="1" s="1"/>
  <c r="AE3554" i="1" s="1"/>
  <c r="AF3554" i="1" s="1"/>
  <c r="Z3594" i="1"/>
  <c r="AD3594" i="1" s="1"/>
  <c r="AE3594" i="1" s="1"/>
  <c r="AF3594" i="1" s="1"/>
  <c r="AH3594" i="1"/>
  <c r="Z3606" i="1"/>
  <c r="AD3606" i="1" s="1"/>
  <c r="AE3606" i="1" s="1"/>
  <c r="AF3606" i="1" s="1"/>
  <c r="AH3634" i="1"/>
  <c r="Z3634" i="1"/>
  <c r="AD3634" i="1" s="1"/>
  <c r="AE3634" i="1" s="1"/>
  <c r="AF3634" i="1" s="1"/>
  <c r="AH3651" i="1"/>
  <c r="Z3651" i="1"/>
  <c r="AD3651" i="1" s="1"/>
  <c r="AE3651" i="1" s="1"/>
  <c r="AF3651" i="1" s="1"/>
  <c r="AH3762" i="1"/>
  <c r="Z3762" i="1"/>
  <c r="AD3762" i="1" s="1"/>
  <c r="AE3762" i="1" s="1"/>
  <c r="AF3762" i="1" s="1"/>
  <c r="AH3764" i="1"/>
  <c r="Z3764" i="1"/>
  <c r="AD3764" i="1" s="1"/>
  <c r="AE3764" i="1" s="1"/>
  <c r="AF3764" i="1" s="1"/>
  <c r="Z3867" i="1"/>
  <c r="AD3867" i="1" s="1"/>
  <c r="AE3867" i="1" s="1"/>
  <c r="AF3867" i="1" s="1"/>
  <c r="AH3867" i="1"/>
  <c r="AE3230" i="1"/>
  <c r="AF3230" i="1" s="1"/>
  <c r="AE3240" i="1"/>
  <c r="AF3240" i="1" s="1"/>
  <c r="AE3245" i="1"/>
  <c r="AF3245" i="1" s="1"/>
  <c r="AE3253" i="1"/>
  <c r="AF3253" i="1" s="1"/>
  <c r="Z3257" i="1"/>
  <c r="AD3257" i="1" s="1"/>
  <c r="AE3257" i="1" s="1"/>
  <c r="AF3257" i="1" s="1"/>
  <c r="Z3260" i="1"/>
  <c r="AD3260" i="1" s="1"/>
  <c r="AE3260" i="1" s="1"/>
  <c r="AF3260" i="1" s="1"/>
  <c r="AE3266" i="1"/>
  <c r="AF3266" i="1" s="1"/>
  <c r="AE3271" i="1"/>
  <c r="AF3271" i="1" s="1"/>
  <c r="AH3284" i="1"/>
  <c r="AH3286" i="1"/>
  <c r="AH3288" i="1"/>
  <c r="AH3290" i="1"/>
  <c r="AH3292" i="1"/>
  <c r="AH3295" i="1"/>
  <c r="AE3299" i="1"/>
  <c r="AF3299" i="1" s="1"/>
  <c r="AE3307" i="1"/>
  <c r="AF3307" i="1" s="1"/>
  <c r="AH3309" i="1"/>
  <c r="AH3312" i="1"/>
  <c r="AE3316" i="1"/>
  <c r="AF3316" i="1" s="1"/>
  <c r="Z3323" i="1"/>
  <c r="AD3323" i="1" s="1"/>
  <c r="AE3323" i="1" s="1"/>
  <c r="AF3323" i="1" s="1"/>
  <c r="AE3329" i="1"/>
  <c r="AF3329" i="1" s="1"/>
  <c r="Z3333" i="1"/>
  <c r="AD3333" i="1" s="1"/>
  <c r="AE3333" i="1" s="1"/>
  <c r="AF3333" i="1" s="1"/>
  <c r="Z3335" i="1"/>
  <c r="AD3335" i="1" s="1"/>
  <c r="AE3335" i="1" s="1"/>
  <c r="AF3335" i="1" s="1"/>
  <c r="AH3339" i="1"/>
  <c r="AE3345" i="1"/>
  <c r="AF3345" i="1" s="1"/>
  <c r="AH3349" i="1"/>
  <c r="Z3359" i="1"/>
  <c r="AD3359" i="1" s="1"/>
  <c r="AE3359" i="1" s="1"/>
  <c r="AF3359" i="1" s="1"/>
  <c r="Z3361" i="1"/>
  <c r="AD3361" i="1" s="1"/>
  <c r="AE3361" i="1" s="1"/>
  <c r="AF3361" i="1" s="1"/>
  <c r="Z3366" i="1"/>
  <c r="AD3366" i="1" s="1"/>
  <c r="AE3366" i="1" s="1"/>
  <c r="AF3366" i="1" s="1"/>
  <c r="AH3370" i="1"/>
  <c r="AE3409" i="1"/>
  <c r="AF3409" i="1" s="1"/>
  <c r="Z3416" i="1"/>
  <c r="AD3416" i="1" s="1"/>
  <c r="AE3416" i="1" s="1"/>
  <c r="AF3416" i="1" s="1"/>
  <c r="AH3420" i="1"/>
  <c r="Z3421" i="1"/>
  <c r="AD3421" i="1" s="1"/>
  <c r="AE3421" i="1" s="1"/>
  <c r="AF3421" i="1" s="1"/>
  <c r="AH3423" i="1"/>
  <c r="AE3424" i="1"/>
  <c r="AF3424" i="1" s="1"/>
  <c r="AH3428" i="1"/>
  <c r="Z3429" i="1"/>
  <c r="AD3429" i="1" s="1"/>
  <c r="AE3429" i="1" s="1"/>
  <c r="AF3429" i="1" s="1"/>
  <c r="AH3431" i="1"/>
  <c r="AH3433" i="1"/>
  <c r="AH3437" i="1"/>
  <c r="AH3439" i="1"/>
  <c r="Z3446" i="1"/>
  <c r="AD3446" i="1" s="1"/>
  <c r="AE3446" i="1" s="1"/>
  <c r="AF3446" i="1" s="1"/>
  <c r="AH3447" i="1"/>
  <c r="AE3448" i="1"/>
  <c r="AF3448" i="1" s="1"/>
  <c r="AE3459" i="1"/>
  <c r="AF3459" i="1" s="1"/>
  <c r="AE3461" i="1"/>
  <c r="AF3461" i="1" s="1"/>
  <c r="Z3468" i="1"/>
  <c r="AD3468" i="1" s="1"/>
  <c r="AE3468" i="1" s="1"/>
  <c r="AF3468" i="1" s="1"/>
  <c r="Z3476" i="1"/>
  <c r="AD3476" i="1" s="1"/>
  <c r="AE3476" i="1" s="1"/>
  <c r="AF3476" i="1" s="1"/>
  <c r="AH3476" i="1"/>
  <c r="AH3486" i="1"/>
  <c r="Z3486" i="1"/>
  <c r="AD3486" i="1" s="1"/>
  <c r="AE3486" i="1" s="1"/>
  <c r="AF3486" i="1" s="1"/>
  <c r="AH3499" i="1"/>
  <c r="Z3499" i="1"/>
  <c r="AD3499" i="1" s="1"/>
  <c r="AH3509" i="1"/>
  <c r="Z3509" i="1"/>
  <c r="AD3509" i="1" s="1"/>
  <c r="AE3509" i="1" s="1"/>
  <c r="AF3509" i="1" s="1"/>
  <c r="Z3518" i="1"/>
  <c r="AD3518" i="1" s="1"/>
  <c r="AE3518" i="1" s="1"/>
  <c r="AF3518" i="1" s="1"/>
  <c r="AH3526" i="1"/>
  <c r="Z3526" i="1"/>
  <c r="AD3526" i="1" s="1"/>
  <c r="AE3526" i="1" s="1"/>
  <c r="AF3526" i="1" s="1"/>
  <c r="Z3532" i="1"/>
  <c r="AD3532" i="1" s="1"/>
  <c r="Z3537" i="1"/>
  <c r="AD3537" i="1" s="1"/>
  <c r="AE3537" i="1" s="1"/>
  <c r="AF3537" i="1" s="1"/>
  <c r="AH3537" i="1"/>
  <c r="Z3540" i="1"/>
  <c r="AD3540" i="1" s="1"/>
  <c r="AE3540" i="1" s="1"/>
  <c r="AF3540" i="1" s="1"/>
  <c r="Z3542" i="1"/>
  <c r="AD3542" i="1" s="1"/>
  <c r="Z3550" i="1"/>
  <c r="AD3550" i="1" s="1"/>
  <c r="AE3550" i="1" s="1"/>
  <c r="AF3550" i="1" s="1"/>
  <c r="AH3550" i="1"/>
  <c r="Z3588" i="1"/>
  <c r="AD3588" i="1" s="1"/>
  <c r="AE3588" i="1" s="1"/>
  <c r="AF3588" i="1" s="1"/>
  <c r="AH3588" i="1"/>
  <c r="Z3602" i="1"/>
  <c r="AD3602" i="1" s="1"/>
  <c r="AE3602" i="1" s="1"/>
  <c r="AF3602" i="1" s="1"/>
  <c r="Z3706" i="1"/>
  <c r="AD3706" i="1" s="1"/>
  <c r="AH3706" i="1"/>
  <c r="AH3723" i="1"/>
  <c r="Z3723" i="1"/>
  <c r="AD3723" i="1" s="1"/>
  <c r="AE3723" i="1" s="1"/>
  <c r="AF3723" i="1" s="1"/>
  <c r="Z3734" i="1"/>
  <c r="AD3734" i="1" s="1"/>
  <c r="AE3734" i="1" s="1"/>
  <c r="AF3734" i="1" s="1"/>
  <c r="AH3734" i="1"/>
  <c r="Z3756" i="1"/>
  <c r="AD3756" i="1" s="1"/>
  <c r="AE3756" i="1" s="1"/>
  <c r="AF3756" i="1" s="1"/>
  <c r="AH3756" i="1"/>
  <c r="Z3777" i="1"/>
  <c r="AD3777" i="1" s="1"/>
  <c r="AE3777" i="1" s="1"/>
  <c r="AF3777" i="1" s="1"/>
  <c r="AH3777" i="1"/>
  <c r="AE3455" i="1"/>
  <c r="AF3455" i="1" s="1"/>
  <c r="AE3463" i="1"/>
  <c r="AF3463" i="1" s="1"/>
  <c r="AE3471" i="1"/>
  <c r="AF3471" i="1" s="1"/>
  <c r="AE3483" i="1"/>
  <c r="AF3483" i="1" s="1"/>
  <c r="AH3489" i="1"/>
  <c r="AH3491" i="1"/>
  <c r="AH3493" i="1"/>
  <c r="Z3502" i="1"/>
  <c r="AD3502" i="1" s="1"/>
  <c r="Z3504" i="1"/>
  <c r="AD3504" i="1" s="1"/>
  <c r="AE3506" i="1"/>
  <c r="AF3506" i="1" s="1"/>
  <c r="AH3512" i="1"/>
  <c r="AH3514" i="1"/>
  <c r="AH3516" i="1"/>
  <c r="AE3522" i="1"/>
  <c r="AF3522" i="1" s="1"/>
  <c r="AE3530" i="1"/>
  <c r="AF3530" i="1" s="1"/>
  <c r="AE3538" i="1"/>
  <c r="AF3538" i="1" s="1"/>
  <c r="AH3541" i="1"/>
  <c r="AE3551" i="1"/>
  <c r="AF3551" i="1" s="1"/>
  <c r="AE3556" i="1"/>
  <c r="AF3556" i="1" s="1"/>
  <c r="Z3563" i="1"/>
  <c r="AD3563" i="1" s="1"/>
  <c r="AE3563" i="1" s="1"/>
  <c r="AF3563" i="1" s="1"/>
  <c r="AH3564" i="1"/>
  <c r="Z3578" i="1"/>
  <c r="AD3578" i="1" s="1"/>
  <c r="AE3578" i="1" s="1"/>
  <c r="AF3578" i="1" s="1"/>
  <c r="Z3582" i="1"/>
  <c r="AD3582" i="1" s="1"/>
  <c r="AE3582" i="1" s="1"/>
  <c r="AF3582" i="1" s="1"/>
  <c r="AE3585" i="1"/>
  <c r="AF3585" i="1" s="1"/>
  <c r="AE3590" i="1"/>
  <c r="AF3590" i="1" s="1"/>
  <c r="AH3602" i="1"/>
  <c r="AH3606" i="1"/>
  <c r="Z3611" i="1"/>
  <c r="AD3611" i="1" s="1"/>
  <c r="AE3611" i="1" s="1"/>
  <c r="AF3611" i="1" s="1"/>
  <c r="AE3614" i="1"/>
  <c r="AF3614" i="1" s="1"/>
  <c r="AE3620" i="1"/>
  <c r="AF3620" i="1" s="1"/>
  <c r="AH3636" i="1"/>
  <c r="Z3636" i="1"/>
  <c r="AD3636" i="1" s="1"/>
  <c r="AE3636" i="1" s="1"/>
  <c r="AF3636" i="1" s="1"/>
  <c r="AE3649" i="1"/>
  <c r="AF3649" i="1" s="1"/>
  <c r="Z3650" i="1"/>
  <c r="AD3650" i="1" s="1"/>
  <c r="AE3650" i="1" s="1"/>
  <c r="AF3650" i="1" s="1"/>
  <c r="Z3653" i="1"/>
  <c r="AD3653" i="1" s="1"/>
  <c r="AE3653" i="1" s="1"/>
  <c r="AF3653" i="1" s="1"/>
  <c r="Z3655" i="1"/>
  <c r="AD3655" i="1" s="1"/>
  <c r="AE3655" i="1" s="1"/>
  <c r="AF3655" i="1" s="1"/>
  <c r="AH3659" i="1"/>
  <c r="Z3659" i="1"/>
  <c r="AD3659" i="1" s="1"/>
  <c r="AE3659" i="1" s="1"/>
  <c r="AF3659" i="1" s="1"/>
  <c r="AH3672" i="1"/>
  <c r="Z3672" i="1"/>
  <c r="AD3672" i="1" s="1"/>
  <c r="AE3672" i="1" s="1"/>
  <c r="AF3672" i="1" s="1"/>
  <c r="AH3681" i="1"/>
  <c r="Z3681" i="1"/>
  <c r="AD3681" i="1" s="1"/>
  <c r="AE3681" i="1" s="1"/>
  <c r="AF3681" i="1" s="1"/>
  <c r="AH3684" i="1"/>
  <c r="Z3684" i="1"/>
  <c r="AD3684" i="1" s="1"/>
  <c r="AE3684" i="1" s="1"/>
  <c r="AF3684" i="1" s="1"/>
  <c r="AH3704" i="1"/>
  <c r="Z3704" i="1"/>
  <c r="AD3704" i="1" s="1"/>
  <c r="AE3704" i="1" s="1"/>
  <c r="AF3704" i="1" s="1"/>
  <c r="Z3707" i="1"/>
  <c r="AD3707" i="1" s="1"/>
  <c r="AE3707" i="1" s="1"/>
  <c r="AF3707" i="1" s="1"/>
  <c r="AH3707" i="1"/>
  <c r="AH3711" i="1"/>
  <c r="Z3711" i="1"/>
  <c r="AD3711" i="1" s="1"/>
  <c r="AE3711" i="1" s="1"/>
  <c r="AF3711" i="1" s="1"/>
  <c r="Z3714" i="1"/>
  <c r="AD3714" i="1" s="1"/>
  <c r="AE3714" i="1" s="1"/>
  <c r="AF3714" i="1" s="1"/>
  <c r="AH3714" i="1"/>
  <c r="AH3744" i="1"/>
  <c r="Z3744" i="1"/>
  <c r="AD3744" i="1" s="1"/>
  <c r="AE3744" i="1" s="1"/>
  <c r="AF3744" i="1" s="1"/>
  <c r="AE3776" i="1"/>
  <c r="AF3776" i="1" s="1"/>
  <c r="Z3781" i="1"/>
  <c r="AD3781" i="1" s="1"/>
  <c r="AE3781" i="1" s="1"/>
  <c r="AF3781" i="1" s="1"/>
  <c r="Z3783" i="1"/>
  <c r="AD3783" i="1" s="1"/>
  <c r="AE3783" i="1" s="1"/>
  <c r="AF3783" i="1" s="1"/>
  <c r="AH3783" i="1"/>
  <c r="Z3800" i="1"/>
  <c r="AD3800" i="1" s="1"/>
  <c r="AE3800" i="1" s="1"/>
  <c r="AF3800" i="1" s="1"/>
  <c r="AH3800" i="1"/>
  <c r="AE3820" i="1"/>
  <c r="AF3820" i="1" s="1"/>
  <c r="AE3831" i="1"/>
  <c r="AF3831" i="1" s="1"/>
  <c r="AH3858" i="1"/>
  <c r="Z3858" i="1"/>
  <c r="AD3858" i="1" s="1"/>
  <c r="AE3858" i="1" s="1"/>
  <c r="AF3858" i="1" s="1"/>
  <c r="AH3452" i="1"/>
  <c r="AE3457" i="1"/>
  <c r="AF3457" i="1" s="1"/>
  <c r="AE3465" i="1"/>
  <c r="AF3465" i="1" s="1"/>
  <c r="AE3485" i="1"/>
  <c r="AF3485" i="1" s="1"/>
  <c r="Z3490" i="1"/>
  <c r="AD3490" i="1" s="1"/>
  <c r="AE3490" i="1" s="1"/>
  <c r="AF3490" i="1" s="1"/>
  <c r="Z3492" i="1"/>
  <c r="AD3492" i="1" s="1"/>
  <c r="AE3492" i="1" s="1"/>
  <c r="AF3492" i="1" s="1"/>
  <c r="AH3496" i="1"/>
  <c r="AH3498" i="1"/>
  <c r="AE3508" i="1"/>
  <c r="AF3508" i="1" s="1"/>
  <c r="Z3513" i="1"/>
  <c r="AD3513" i="1" s="1"/>
  <c r="AE3513" i="1" s="1"/>
  <c r="AF3513" i="1" s="1"/>
  <c r="Z3515" i="1"/>
  <c r="AD3515" i="1" s="1"/>
  <c r="AE3515" i="1" s="1"/>
  <c r="AF3515" i="1" s="1"/>
  <c r="Z3517" i="1"/>
  <c r="AD3517" i="1" s="1"/>
  <c r="AE3517" i="1" s="1"/>
  <c r="AF3517" i="1" s="1"/>
  <c r="AE3524" i="1"/>
  <c r="AF3524" i="1" s="1"/>
  <c r="AE3532" i="1"/>
  <c r="AF3532" i="1" s="1"/>
  <c r="Z3539" i="1"/>
  <c r="AD3539" i="1" s="1"/>
  <c r="AE3539" i="1" s="1"/>
  <c r="AF3539" i="1" s="1"/>
  <c r="AE3542" i="1"/>
  <c r="AF3542" i="1" s="1"/>
  <c r="AH3544" i="1"/>
  <c r="AH3546" i="1"/>
  <c r="AH3548" i="1"/>
  <c r="AE3558" i="1"/>
  <c r="AF3558" i="1" s="1"/>
  <c r="Z3559" i="1"/>
  <c r="AD3559" i="1" s="1"/>
  <c r="AE3559" i="1" s="1"/>
  <c r="AF3559" i="1" s="1"/>
  <c r="AH3560" i="1"/>
  <c r="AE3565" i="1"/>
  <c r="AF3565" i="1" s="1"/>
  <c r="AE3574" i="1"/>
  <c r="AF3574" i="1" s="1"/>
  <c r="Z3574" i="1"/>
  <c r="AD3574" i="1" s="1"/>
  <c r="AH3577" i="1"/>
  <c r="Z3579" i="1"/>
  <c r="AD3579" i="1" s="1"/>
  <c r="AE3579" i="1" s="1"/>
  <c r="AF3579" i="1" s="1"/>
  <c r="AH3580" i="1"/>
  <c r="AH3583" i="1"/>
  <c r="Z3584" i="1"/>
  <c r="AD3584" i="1" s="1"/>
  <c r="AE3584" i="1" s="1"/>
  <c r="AF3584" i="1" s="1"/>
  <c r="AE3587" i="1"/>
  <c r="AF3587" i="1" s="1"/>
  <c r="AE3591" i="1"/>
  <c r="AF3591" i="1" s="1"/>
  <c r="Z3591" i="1"/>
  <c r="AD3591" i="1" s="1"/>
  <c r="AE3593" i="1"/>
  <c r="AF3593" i="1" s="1"/>
  <c r="Z3598" i="1"/>
  <c r="AD3598" i="1" s="1"/>
  <c r="AE3598" i="1" s="1"/>
  <c r="AF3598" i="1" s="1"/>
  <c r="Z3601" i="1"/>
  <c r="AD3601" i="1" s="1"/>
  <c r="AE3601" i="1" s="1"/>
  <c r="AF3601" i="1" s="1"/>
  <c r="Z3605" i="1"/>
  <c r="AD3605" i="1" s="1"/>
  <c r="AE3605" i="1" s="1"/>
  <c r="AF3605" i="1" s="1"/>
  <c r="AE3607" i="1"/>
  <c r="AF3607" i="1" s="1"/>
  <c r="AH3612" i="1"/>
  <c r="Z3613" i="1"/>
  <c r="AD3613" i="1" s="1"/>
  <c r="AE3613" i="1" s="1"/>
  <c r="AF3613" i="1" s="1"/>
  <c r="AE3615" i="1"/>
  <c r="AF3615" i="1" s="1"/>
  <c r="Z3615" i="1"/>
  <c r="AD3615" i="1" s="1"/>
  <c r="AE3617" i="1"/>
  <c r="AF3617" i="1" s="1"/>
  <c r="Z3621" i="1"/>
  <c r="AD3621" i="1" s="1"/>
  <c r="AE3621" i="1" s="1"/>
  <c r="AF3621" i="1" s="1"/>
  <c r="AE3623" i="1"/>
  <c r="AF3623" i="1" s="1"/>
  <c r="AH3624" i="1"/>
  <c r="Z3624" i="1"/>
  <c r="AD3624" i="1" s="1"/>
  <c r="AE3624" i="1" s="1"/>
  <c r="AF3624" i="1" s="1"/>
  <c r="Z3625" i="1"/>
  <c r="AD3625" i="1" s="1"/>
  <c r="AE3625" i="1" s="1"/>
  <c r="AF3625" i="1" s="1"/>
  <c r="AH3627" i="1"/>
  <c r="AH3629" i="1"/>
  <c r="AH3632" i="1"/>
  <c r="AH3633" i="1"/>
  <c r="AE3635" i="1"/>
  <c r="AF3635" i="1" s="1"/>
  <c r="AH3643" i="1"/>
  <c r="Z3643" i="1"/>
  <c r="AD3643" i="1" s="1"/>
  <c r="AE3643" i="1" s="1"/>
  <c r="AF3643" i="1" s="1"/>
  <c r="Z3647" i="1"/>
  <c r="AD3647" i="1" s="1"/>
  <c r="AE3647" i="1" s="1"/>
  <c r="AF3647" i="1" s="1"/>
  <c r="AH3649" i="1"/>
  <c r="AE3657" i="1"/>
  <c r="AF3657" i="1" s="1"/>
  <c r="Z3658" i="1"/>
  <c r="AD3658" i="1" s="1"/>
  <c r="AE3658" i="1" s="1"/>
  <c r="AF3658" i="1" s="1"/>
  <c r="AH3662" i="1"/>
  <c r="Z3662" i="1"/>
  <c r="AD3662" i="1" s="1"/>
  <c r="AE3662" i="1" s="1"/>
  <c r="AF3662" i="1" s="1"/>
  <c r="Z3663" i="1"/>
  <c r="AD3663" i="1" s="1"/>
  <c r="AE3663" i="1" s="1"/>
  <c r="AF3663" i="1" s="1"/>
  <c r="AH3665" i="1"/>
  <c r="AE3668" i="1"/>
  <c r="AF3668" i="1" s="1"/>
  <c r="Z3669" i="1"/>
  <c r="AD3669" i="1" s="1"/>
  <c r="AE3669" i="1" s="1"/>
  <c r="AF3669" i="1" s="1"/>
  <c r="AE3670" i="1"/>
  <c r="AF3670" i="1" s="1"/>
  <c r="Z3671" i="1"/>
  <c r="AD3671" i="1" s="1"/>
  <c r="AE3671" i="1" s="1"/>
  <c r="AF3671" i="1" s="1"/>
  <c r="AE3673" i="1"/>
  <c r="AF3673" i="1" s="1"/>
  <c r="Z3674" i="1"/>
  <c r="AD3674" i="1" s="1"/>
  <c r="AE3674" i="1" s="1"/>
  <c r="AF3674" i="1" s="1"/>
  <c r="AE3675" i="1"/>
  <c r="AF3675" i="1" s="1"/>
  <c r="Z3676" i="1"/>
  <c r="AD3676" i="1" s="1"/>
  <c r="AE3676" i="1" s="1"/>
  <c r="AF3676" i="1" s="1"/>
  <c r="AE3677" i="1"/>
  <c r="AF3677" i="1" s="1"/>
  <c r="Z3678" i="1"/>
  <c r="AD3678" i="1" s="1"/>
  <c r="AE3678" i="1" s="1"/>
  <c r="AF3678" i="1" s="1"/>
  <c r="AE3679" i="1"/>
  <c r="AF3679" i="1" s="1"/>
  <c r="Z3680" i="1"/>
  <c r="AD3680" i="1" s="1"/>
  <c r="AE3680" i="1" s="1"/>
  <c r="AF3680" i="1" s="1"/>
  <c r="AE3682" i="1"/>
  <c r="AF3682" i="1" s="1"/>
  <c r="Z3683" i="1"/>
  <c r="AD3683" i="1" s="1"/>
  <c r="AE3683" i="1" s="1"/>
  <c r="AF3683" i="1" s="1"/>
  <c r="Z3690" i="1"/>
  <c r="AD3690" i="1" s="1"/>
  <c r="AE3690" i="1" s="1"/>
  <c r="AF3690" i="1" s="1"/>
  <c r="AH3690" i="1"/>
  <c r="Z3695" i="1"/>
  <c r="AD3695" i="1" s="1"/>
  <c r="AE3695" i="1" s="1"/>
  <c r="AF3695" i="1" s="1"/>
  <c r="AH3695" i="1"/>
  <c r="AE3706" i="1"/>
  <c r="AF3706" i="1" s="1"/>
  <c r="Z3728" i="1"/>
  <c r="AD3728" i="1" s="1"/>
  <c r="AE3728" i="1" s="1"/>
  <c r="AF3728" i="1" s="1"/>
  <c r="AH3728" i="1"/>
  <c r="AH3737" i="1"/>
  <c r="Z3737" i="1"/>
  <c r="AD3737" i="1" s="1"/>
  <c r="AE3737" i="1" s="1"/>
  <c r="AF3737" i="1" s="1"/>
  <c r="Z3748" i="1"/>
  <c r="AD3748" i="1" s="1"/>
  <c r="AE3748" i="1" s="1"/>
  <c r="AF3748" i="1" s="1"/>
  <c r="AH3748" i="1"/>
  <c r="AH3759" i="1"/>
  <c r="Z3759" i="1"/>
  <c r="AD3759" i="1" s="1"/>
  <c r="AE3759" i="1" s="1"/>
  <c r="AF3759" i="1" s="1"/>
  <c r="AH3771" i="1"/>
  <c r="Z3771" i="1"/>
  <c r="AD3771" i="1" s="1"/>
  <c r="AE3771" i="1" s="1"/>
  <c r="AF3771" i="1" s="1"/>
  <c r="Z3797" i="1"/>
  <c r="AD3797" i="1" s="1"/>
  <c r="AE3797" i="1" s="1"/>
  <c r="AF3797" i="1" s="1"/>
  <c r="AE3805" i="1"/>
  <c r="AF3805" i="1" s="1"/>
  <c r="AE3815" i="1"/>
  <c r="AF3815" i="1" s="1"/>
  <c r="Z3849" i="1"/>
  <c r="AD3849" i="1" s="1"/>
  <c r="AE3849" i="1" s="1"/>
  <c r="AF3849" i="1" s="1"/>
  <c r="AH3849" i="1"/>
  <c r="Z3864" i="1"/>
  <c r="AD3864" i="1" s="1"/>
  <c r="AE3864" i="1" s="1"/>
  <c r="AF3864" i="1" s="1"/>
  <c r="AH3864" i="1"/>
  <c r="AE3870" i="1"/>
  <c r="AF3870" i="1" s="1"/>
  <c r="AH3882" i="1"/>
  <c r="Z3882" i="1"/>
  <c r="AD3882" i="1" s="1"/>
  <c r="AE3475" i="1"/>
  <c r="AF3475" i="1" s="1"/>
  <c r="AH3477" i="1"/>
  <c r="AH3480" i="1"/>
  <c r="Z3495" i="1"/>
  <c r="AD3495" i="1" s="1"/>
  <c r="AE3495" i="1" s="1"/>
  <c r="AF3495" i="1" s="1"/>
  <c r="Z3497" i="1"/>
  <c r="AD3497" i="1" s="1"/>
  <c r="AE3497" i="1" s="1"/>
  <c r="AF3497" i="1" s="1"/>
  <c r="AE3499" i="1"/>
  <c r="AF3499" i="1" s="1"/>
  <c r="AE3510" i="1"/>
  <c r="AF3510" i="1" s="1"/>
  <c r="AE3534" i="1"/>
  <c r="AF3534" i="1" s="1"/>
  <c r="Z3543" i="1"/>
  <c r="AD3543" i="1" s="1"/>
  <c r="AE3543" i="1" s="1"/>
  <c r="AF3543" i="1" s="1"/>
  <c r="Z3545" i="1"/>
  <c r="AD3545" i="1" s="1"/>
  <c r="AE3545" i="1" s="1"/>
  <c r="AF3545" i="1" s="1"/>
  <c r="Z3547" i="1"/>
  <c r="AD3547" i="1" s="1"/>
  <c r="AE3547" i="1" s="1"/>
  <c r="AF3547" i="1" s="1"/>
  <c r="Z3549" i="1"/>
  <c r="AD3549" i="1" s="1"/>
  <c r="AE3549" i="1" s="1"/>
  <c r="AF3549" i="1" s="1"/>
  <c r="AE3561" i="1"/>
  <c r="AF3561" i="1" s="1"/>
  <c r="AE3567" i="1"/>
  <c r="AF3567" i="1" s="1"/>
  <c r="AE3570" i="1"/>
  <c r="AF3570" i="1" s="1"/>
  <c r="Z3575" i="1"/>
  <c r="AD3575" i="1" s="1"/>
  <c r="AE3575" i="1" s="1"/>
  <c r="AF3575" i="1" s="1"/>
  <c r="AH3576" i="1"/>
  <c r="AE3581" i="1"/>
  <c r="AF3581" i="1" s="1"/>
  <c r="AH3585" i="1"/>
  <c r="Z3586" i="1"/>
  <c r="AD3586" i="1" s="1"/>
  <c r="AE3586" i="1" s="1"/>
  <c r="AF3586" i="1" s="1"/>
  <c r="AH3590" i="1"/>
  <c r="Z3592" i="1"/>
  <c r="AD3592" i="1" s="1"/>
  <c r="AE3592" i="1" s="1"/>
  <c r="AF3592" i="1" s="1"/>
  <c r="AE3595" i="1"/>
  <c r="AF3595" i="1" s="1"/>
  <c r="AH3597" i="1"/>
  <c r="Z3599" i="1"/>
  <c r="AD3599" i="1" s="1"/>
  <c r="AE3599" i="1" s="1"/>
  <c r="AF3599" i="1" s="1"/>
  <c r="AH3600" i="1"/>
  <c r="AH3604" i="1"/>
  <c r="AE3608" i="1"/>
  <c r="AF3608" i="1" s="1"/>
  <c r="AE3610" i="1"/>
  <c r="AF3610" i="1" s="1"/>
  <c r="AH3614" i="1"/>
  <c r="Z3616" i="1"/>
  <c r="AD3616" i="1" s="1"/>
  <c r="AE3616" i="1" s="1"/>
  <c r="AF3616" i="1" s="1"/>
  <c r="AH3620" i="1"/>
  <c r="Z3622" i="1"/>
  <c r="AD3622" i="1" s="1"/>
  <c r="AE3622" i="1" s="1"/>
  <c r="AF3622" i="1" s="1"/>
  <c r="AH3631" i="1"/>
  <c r="Z3631" i="1"/>
  <c r="AD3631" i="1" s="1"/>
  <c r="AE3631" i="1" s="1"/>
  <c r="AF3631" i="1" s="1"/>
  <c r="Z3633" i="1"/>
  <c r="AD3633" i="1" s="1"/>
  <c r="AE3633" i="1" s="1"/>
  <c r="AF3633" i="1" s="1"/>
  <c r="AH3635" i="1"/>
  <c r="AE3638" i="1"/>
  <c r="AF3638" i="1" s="1"/>
  <c r="AE3640" i="1"/>
  <c r="AF3640" i="1" s="1"/>
  <c r="AE3642" i="1"/>
  <c r="AF3642" i="1" s="1"/>
  <c r="AE3645" i="1"/>
  <c r="AF3645" i="1" s="1"/>
  <c r="AH3648" i="1"/>
  <c r="Z3648" i="1"/>
  <c r="AD3648" i="1" s="1"/>
  <c r="AE3648" i="1" s="1"/>
  <c r="AF3648" i="1" s="1"/>
  <c r="Z3649" i="1"/>
  <c r="AD3649" i="1" s="1"/>
  <c r="AH3652" i="1"/>
  <c r="AH3654" i="1"/>
  <c r="AH3656" i="1"/>
  <c r="AH3657" i="1"/>
  <c r="AH3664" i="1"/>
  <c r="Z3664" i="1"/>
  <c r="AD3664" i="1" s="1"/>
  <c r="AE3664" i="1" s="1"/>
  <c r="AF3664" i="1" s="1"/>
  <c r="Z3665" i="1"/>
  <c r="AD3665" i="1" s="1"/>
  <c r="AE3665" i="1" s="1"/>
  <c r="AF3665" i="1" s="1"/>
  <c r="AH3667" i="1"/>
  <c r="AH3668" i="1"/>
  <c r="Z3717" i="1"/>
  <c r="AD3717" i="1" s="1"/>
  <c r="AE3717" i="1" s="1"/>
  <c r="AF3717" i="1" s="1"/>
  <c r="AH3717" i="1"/>
  <c r="AH3727" i="1"/>
  <c r="Z3727" i="1"/>
  <c r="AD3727" i="1" s="1"/>
  <c r="AE3727" i="1" s="1"/>
  <c r="AF3727" i="1" s="1"/>
  <c r="Z3729" i="1"/>
  <c r="AD3729" i="1" s="1"/>
  <c r="AE3729" i="1" s="1"/>
  <c r="AF3729" i="1" s="1"/>
  <c r="AH3729" i="1"/>
  <c r="Z3733" i="1"/>
  <c r="AD3733" i="1" s="1"/>
  <c r="AE3733" i="1" s="1"/>
  <c r="AF3733" i="1" s="1"/>
  <c r="AH3733" i="1"/>
  <c r="Z3741" i="1"/>
  <c r="AD3741" i="1" s="1"/>
  <c r="AE3741" i="1" s="1"/>
  <c r="AF3741" i="1" s="1"/>
  <c r="AH3741" i="1"/>
  <c r="Z3752" i="1"/>
  <c r="AD3752" i="1" s="1"/>
  <c r="AE3752" i="1" s="1"/>
  <c r="AF3752" i="1" s="1"/>
  <c r="AH3752" i="1"/>
  <c r="Z3776" i="1"/>
  <c r="AD3776" i="1" s="1"/>
  <c r="AH3776" i="1"/>
  <c r="Z3786" i="1"/>
  <c r="AD3786" i="1" s="1"/>
  <c r="AE3786" i="1" s="1"/>
  <c r="AF3786" i="1" s="1"/>
  <c r="Z3788" i="1"/>
  <c r="AD3788" i="1" s="1"/>
  <c r="AE3788" i="1" s="1"/>
  <c r="AF3788" i="1" s="1"/>
  <c r="AH3788" i="1"/>
  <c r="Z3794" i="1"/>
  <c r="AD3794" i="1" s="1"/>
  <c r="AE3794" i="1" s="1"/>
  <c r="AF3794" i="1" s="1"/>
  <c r="AE3686" i="1"/>
  <c r="AF3686" i="1" s="1"/>
  <c r="AE3691" i="1"/>
  <c r="AF3691" i="1" s="1"/>
  <c r="Z3702" i="1"/>
  <c r="AD3702" i="1" s="1"/>
  <c r="AE3702" i="1" s="1"/>
  <c r="AF3702" i="1" s="1"/>
  <c r="AE3763" i="1"/>
  <c r="AF3763" i="1" s="1"/>
  <c r="Z3763" i="1"/>
  <c r="AD3763" i="1" s="1"/>
  <c r="Z3772" i="1"/>
  <c r="AD3772" i="1" s="1"/>
  <c r="AE3772" i="1" s="1"/>
  <c r="AF3772" i="1" s="1"/>
  <c r="AE3779" i="1"/>
  <c r="AF3779" i="1" s="1"/>
  <c r="Z3779" i="1"/>
  <c r="AD3779" i="1" s="1"/>
  <c r="AH3781" i="1"/>
  <c r="AH3786" i="1"/>
  <c r="AH3794" i="1"/>
  <c r="AH3797" i="1"/>
  <c r="AE3802" i="1"/>
  <c r="AF3802" i="1" s="1"/>
  <c r="Z3806" i="1"/>
  <c r="AD3806" i="1" s="1"/>
  <c r="AE3806" i="1" s="1"/>
  <c r="AF3806" i="1" s="1"/>
  <c r="AE3811" i="1"/>
  <c r="AF3811" i="1" s="1"/>
  <c r="Z3811" i="1"/>
  <c r="AD3811" i="1" s="1"/>
  <c r="Z3816" i="1"/>
  <c r="AD3816" i="1" s="1"/>
  <c r="AE3816" i="1" s="1"/>
  <c r="AF3816" i="1" s="1"/>
  <c r="Z3821" i="1"/>
  <c r="AD3821" i="1" s="1"/>
  <c r="AE3821" i="1" s="1"/>
  <c r="AF3821" i="1" s="1"/>
  <c r="Z3824" i="1"/>
  <c r="AD3824" i="1" s="1"/>
  <c r="AE3824" i="1" s="1"/>
  <c r="AF3824" i="1" s="1"/>
  <c r="AE3826" i="1"/>
  <c r="AF3826" i="1" s="1"/>
  <c r="AE3837" i="1"/>
  <c r="AF3837" i="1" s="1"/>
  <c r="Z3837" i="1"/>
  <c r="AD3837" i="1" s="1"/>
  <c r="Z3841" i="1"/>
  <c r="AD3841" i="1" s="1"/>
  <c r="AE3841" i="1" s="1"/>
  <c r="AF3841" i="1" s="1"/>
  <c r="AE3843" i="1"/>
  <c r="AF3843" i="1" s="1"/>
  <c r="Z3851" i="1"/>
  <c r="AD3851" i="1" s="1"/>
  <c r="AE3851" i="1" s="1"/>
  <c r="AF3851" i="1" s="1"/>
  <c r="Z3853" i="1"/>
  <c r="AD3853" i="1" s="1"/>
  <c r="AE3853" i="1" s="1"/>
  <c r="AF3853" i="1" s="1"/>
  <c r="AE3859" i="1"/>
  <c r="AF3859" i="1" s="1"/>
  <c r="Z3862" i="1"/>
  <c r="AD3862" i="1" s="1"/>
  <c r="AE3862" i="1" s="1"/>
  <c r="AF3862" i="1" s="1"/>
  <c r="AH3866" i="1"/>
  <c r="Z3866" i="1"/>
  <c r="AD3866" i="1" s="1"/>
  <c r="AE3866" i="1" s="1"/>
  <c r="AF3866" i="1" s="1"/>
  <c r="Z3889" i="1"/>
  <c r="AD3889" i="1" s="1"/>
  <c r="AE3889" i="1" s="1"/>
  <c r="AF3889" i="1" s="1"/>
  <c r="AE3893" i="1"/>
  <c r="AF3893" i="1" s="1"/>
  <c r="Z3687" i="1"/>
  <c r="AD3687" i="1" s="1"/>
  <c r="AE3687" i="1" s="1"/>
  <c r="AF3687" i="1" s="1"/>
  <c r="AE3693" i="1"/>
  <c r="AF3693" i="1" s="1"/>
  <c r="AH3696" i="1"/>
  <c r="Z3697" i="1"/>
  <c r="AD3697" i="1" s="1"/>
  <c r="AE3697" i="1" s="1"/>
  <c r="AF3697" i="1" s="1"/>
  <c r="Z3698" i="1"/>
  <c r="AD3698" i="1" s="1"/>
  <c r="AE3698" i="1" s="1"/>
  <c r="AF3698" i="1" s="1"/>
  <c r="AE3699" i="1"/>
  <c r="AF3699" i="1" s="1"/>
  <c r="AH3701" i="1"/>
  <c r="AE3709" i="1"/>
  <c r="AF3709" i="1" s="1"/>
  <c r="AE3716" i="1"/>
  <c r="AF3716" i="1" s="1"/>
  <c r="AH3718" i="1"/>
  <c r="Z3719" i="1"/>
  <c r="AD3719" i="1" s="1"/>
  <c r="AE3719" i="1" s="1"/>
  <c r="AF3719" i="1" s="1"/>
  <c r="AE3720" i="1"/>
  <c r="AF3720" i="1" s="1"/>
  <c r="Z3724" i="1"/>
  <c r="AD3724" i="1" s="1"/>
  <c r="AE3724" i="1" s="1"/>
  <c r="AF3724" i="1" s="1"/>
  <c r="AH3735" i="1"/>
  <c r="Z3736" i="1"/>
  <c r="AD3736" i="1" s="1"/>
  <c r="AE3736" i="1" s="1"/>
  <c r="AF3736" i="1" s="1"/>
  <c r="AH3738" i="1"/>
  <c r="Z3739" i="1"/>
  <c r="AD3739" i="1" s="1"/>
  <c r="AE3739" i="1" s="1"/>
  <c r="AF3739" i="1" s="1"/>
  <c r="AE3740" i="1"/>
  <c r="AF3740" i="1" s="1"/>
  <c r="AH3742" i="1"/>
  <c r="Z3743" i="1"/>
  <c r="AD3743" i="1" s="1"/>
  <c r="AE3743" i="1" s="1"/>
  <c r="AF3743" i="1" s="1"/>
  <c r="AH3745" i="1"/>
  <c r="Z3746" i="1"/>
  <c r="AD3746" i="1" s="1"/>
  <c r="AE3746" i="1" s="1"/>
  <c r="AF3746" i="1" s="1"/>
  <c r="AE3747" i="1"/>
  <c r="AF3747" i="1" s="1"/>
  <c r="AH3749" i="1"/>
  <c r="Z3750" i="1"/>
  <c r="AD3750" i="1" s="1"/>
  <c r="AE3750" i="1" s="1"/>
  <c r="AF3750" i="1" s="1"/>
  <c r="AE3751" i="1"/>
  <c r="AF3751" i="1" s="1"/>
  <c r="AH3753" i="1"/>
  <c r="Z3754" i="1"/>
  <c r="AD3754" i="1" s="1"/>
  <c r="AE3754" i="1" s="1"/>
  <c r="AF3754" i="1" s="1"/>
  <c r="AE3755" i="1"/>
  <c r="AF3755" i="1" s="1"/>
  <c r="AH3757" i="1"/>
  <c r="Z3758" i="1"/>
  <c r="AD3758" i="1" s="1"/>
  <c r="AE3758" i="1" s="1"/>
  <c r="AF3758" i="1" s="1"/>
  <c r="AH3760" i="1"/>
  <c r="Z3761" i="1"/>
  <c r="AD3761" i="1" s="1"/>
  <c r="AE3761" i="1" s="1"/>
  <c r="AF3761" i="1" s="1"/>
  <c r="Z3765" i="1"/>
  <c r="AD3765" i="1" s="1"/>
  <c r="AE3765" i="1" s="1"/>
  <c r="AF3765" i="1" s="1"/>
  <c r="AE3767" i="1"/>
  <c r="AF3767" i="1" s="1"/>
  <c r="AH3769" i="1"/>
  <c r="Z3770" i="1"/>
  <c r="AD3770" i="1" s="1"/>
  <c r="AE3770" i="1" s="1"/>
  <c r="AF3770" i="1" s="1"/>
  <c r="AH3778" i="1"/>
  <c r="AE3782" i="1"/>
  <c r="AF3782" i="1" s="1"/>
  <c r="AE3787" i="1"/>
  <c r="AF3787" i="1" s="1"/>
  <c r="AH3791" i="1"/>
  <c r="AE3798" i="1"/>
  <c r="AF3798" i="1" s="1"/>
  <c r="Z3803" i="1"/>
  <c r="AD3803" i="1" s="1"/>
  <c r="AE3803" i="1" s="1"/>
  <c r="AF3803" i="1" s="1"/>
  <c r="AE3808" i="1"/>
  <c r="AF3808" i="1" s="1"/>
  <c r="AH3810" i="1"/>
  <c r="Z3812" i="1"/>
  <c r="AD3812" i="1" s="1"/>
  <c r="AE3812" i="1" s="1"/>
  <c r="AF3812" i="1" s="1"/>
  <c r="AH3813" i="1"/>
  <c r="Z3822" i="1"/>
  <c r="AD3822" i="1" s="1"/>
  <c r="AE3822" i="1" s="1"/>
  <c r="AF3822" i="1" s="1"/>
  <c r="AH3823" i="1"/>
  <c r="Z3829" i="1"/>
  <c r="AD3829" i="1" s="1"/>
  <c r="AE3829" i="1" s="1"/>
  <c r="AF3829" i="1" s="1"/>
  <c r="Z3833" i="1"/>
  <c r="AD3833" i="1" s="1"/>
  <c r="AE3833" i="1" s="1"/>
  <c r="AF3833" i="1" s="1"/>
  <c r="AH3840" i="1"/>
  <c r="Z3846" i="1"/>
  <c r="AD3846" i="1" s="1"/>
  <c r="AE3846" i="1" s="1"/>
  <c r="AF3846" i="1" s="1"/>
  <c r="AE3848" i="1"/>
  <c r="AF3848" i="1" s="1"/>
  <c r="AE3855" i="1"/>
  <c r="AF3855" i="1" s="1"/>
  <c r="AE3856" i="1"/>
  <c r="AF3856" i="1" s="1"/>
  <c r="Z3694" i="1"/>
  <c r="AD3694" i="1" s="1"/>
  <c r="AE3694" i="1" s="1"/>
  <c r="AF3694" i="1" s="1"/>
  <c r="AE3710" i="1"/>
  <c r="AF3710" i="1" s="1"/>
  <c r="AE3721" i="1"/>
  <c r="AF3721" i="1" s="1"/>
  <c r="Z3722" i="1"/>
  <c r="AD3722" i="1" s="1"/>
  <c r="AE3722" i="1" s="1"/>
  <c r="AF3722" i="1" s="1"/>
  <c r="AE3726" i="1"/>
  <c r="AF3726" i="1" s="1"/>
  <c r="AE3731" i="1"/>
  <c r="AF3731" i="1" s="1"/>
  <c r="AE3784" i="1"/>
  <c r="AF3784" i="1" s="1"/>
  <c r="AE3790" i="1"/>
  <c r="AF3790" i="1" s="1"/>
  <c r="AE3792" i="1"/>
  <c r="AF3792" i="1" s="1"/>
  <c r="AE3799" i="1"/>
  <c r="AF3799" i="1" s="1"/>
  <c r="AH3802" i="1"/>
  <c r="Z3809" i="1"/>
  <c r="AD3809" i="1" s="1"/>
  <c r="AE3809" i="1" s="1"/>
  <c r="AF3809" i="1" s="1"/>
  <c r="AE3814" i="1"/>
  <c r="AF3814" i="1" s="1"/>
  <c r="AH3819" i="1"/>
  <c r="AH3826" i="1"/>
  <c r="Z3827" i="1"/>
  <c r="AD3827" i="1" s="1"/>
  <c r="AE3827" i="1" s="1"/>
  <c r="AF3827" i="1" s="1"/>
  <c r="AH3828" i="1"/>
  <c r="AH3832" i="1"/>
  <c r="Z3834" i="1"/>
  <c r="AD3834" i="1" s="1"/>
  <c r="AE3834" i="1" s="1"/>
  <c r="AF3834" i="1" s="1"/>
  <c r="AH3835" i="1"/>
  <c r="AE3839" i="1"/>
  <c r="AF3839" i="1" s="1"/>
  <c r="Z3839" i="1"/>
  <c r="AD3839" i="1" s="1"/>
  <c r="AH3843" i="1"/>
  <c r="Z3844" i="1"/>
  <c r="AD3844" i="1" s="1"/>
  <c r="AE3844" i="1" s="1"/>
  <c r="AF3844" i="1" s="1"/>
  <c r="AH3845" i="1"/>
  <c r="AE3850" i="1"/>
  <c r="AF3850" i="1" s="1"/>
  <c r="AE3854" i="1"/>
  <c r="AF3854" i="1" s="1"/>
  <c r="AH3856" i="1"/>
  <c r="AE3857" i="1"/>
  <c r="AF3857" i="1" s="1"/>
  <c r="AE3860" i="1"/>
  <c r="AF3860" i="1" s="1"/>
  <c r="AE3863" i="1"/>
  <c r="AF3863" i="1" s="1"/>
  <c r="Z3865" i="1"/>
  <c r="AD3865" i="1" s="1"/>
  <c r="AE3865" i="1" s="1"/>
  <c r="AF3865" i="1" s="1"/>
  <c r="AH3868" i="1"/>
  <c r="Z3870" i="1"/>
  <c r="AD3870" i="1" s="1"/>
  <c r="Z3894" i="1"/>
  <c r="AD3894" i="1" s="1"/>
  <c r="AE3894" i="1" s="1"/>
  <c r="AF3894" i="1" s="1"/>
  <c r="AE3902" i="1"/>
  <c r="AF3902" i="1" s="1"/>
  <c r="AE3903" i="1"/>
  <c r="AF3903" i="1" s="1"/>
  <c r="Z3955" i="1"/>
  <c r="AD3955" i="1" s="1"/>
  <c r="AE3966" i="1"/>
  <c r="AF3966" i="1" s="1"/>
  <c r="AE3968" i="1"/>
  <c r="AF3968" i="1" s="1"/>
  <c r="AE3972" i="1"/>
  <c r="AF3972" i="1" s="1"/>
  <c r="AE3974" i="1"/>
  <c r="AF3974" i="1" s="1"/>
  <c r="AE3976" i="1"/>
  <c r="AF3976" i="1" s="1"/>
  <c r="Z3991" i="1"/>
  <c r="AD3991" i="1" s="1"/>
  <c r="AE3991" i="1" s="1"/>
  <c r="AF3991" i="1" s="1"/>
  <c r="AH3998" i="1"/>
  <c r="Z3998" i="1"/>
  <c r="AD3998" i="1" s="1"/>
  <c r="AE3998" i="1" s="1"/>
  <c r="AF3998" i="1" s="1"/>
  <c r="AH4015" i="1"/>
  <c r="Z4015" i="1"/>
  <c r="AD4015" i="1" s="1"/>
  <c r="AE4015" i="1" s="1"/>
  <c r="AF4015" i="1" s="1"/>
  <c r="Z3852" i="1"/>
  <c r="AD3852" i="1" s="1"/>
  <c r="AE3852" i="1" s="1"/>
  <c r="AF3852" i="1" s="1"/>
  <c r="Z3861" i="1"/>
  <c r="AD3861" i="1" s="1"/>
  <c r="AE3861" i="1" s="1"/>
  <c r="AF3861" i="1" s="1"/>
  <c r="AH3865" i="1"/>
  <c r="AE3869" i="1"/>
  <c r="AF3869" i="1" s="1"/>
  <c r="AH3871" i="1"/>
  <c r="AE3872" i="1"/>
  <c r="AF3872" i="1" s="1"/>
  <c r="Z3873" i="1"/>
  <c r="AD3873" i="1" s="1"/>
  <c r="AE3873" i="1" s="1"/>
  <c r="AF3873" i="1" s="1"/>
  <c r="AH3879" i="1"/>
  <c r="AE3880" i="1"/>
  <c r="AF3880" i="1" s="1"/>
  <c r="Z3881" i="1"/>
  <c r="AD3881" i="1" s="1"/>
  <c r="AE3881" i="1" s="1"/>
  <c r="AF3881" i="1" s="1"/>
  <c r="AE3882" i="1"/>
  <c r="AF3882" i="1" s="1"/>
  <c r="AH3885" i="1"/>
  <c r="Z3888" i="1"/>
  <c r="AD3888" i="1" s="1"/>
  <c r="AE3888" i="1" s="1"/>
  <c r="AF3888" i="1" s="1"/>
  <c r="AH3890" i="1"/>
  <c r="AH3892" i="1"/>
  <c r="Z3899" i="1"/>
  <c r="AD3899" i="1" s="1"/>
  <c r="AE3899" i="1" s="1"/>
  <c r="AF3899" i="1" s="1"/>
  <c r="AH3902" i="1"/>
  <c r="AH3907" i="1"/>
  <c r="AE3912" i="1"/>
  <c r="AF3912" i="1" s="1"/>
  <c r="AE3917" i="1"/>
  <c r="AF3917" i="1" s="1"/>
  <c r="AE3919" i="1"/>
  <c r="AF3919" i="1" s="1"/>
  <c r="AE3921" i="1"/>
  <c r="AF3921" i="1" s="1"/>
  <c r="AE3925" i="1"/>
  <c r="AF3925" i="1" s="1"/>
  <c r="AE3927" i="1"/>
  <c r="AF3927" i="1" s="1"/>
  <c r="AE3929" i="1"/>
  <c r="AF3929" i="1" s="1"/>
  <c r="AE3931" i="1"/>
  <c r="AF3931" i="1" s="1"/>
  <c r="AE3933" i="1"/>
  <c r="AF3933" i="1" s="1"/>
  <c r="AE3935" i="1"/>
  <c r="AF3935" i="1" s="1"/>
  <c r="AE3937" i="1"/>
  <c r="AF3937" i="1" s="1"/>
  <c r="AE3939" i="1"/>
  <c r="AF3939" i="1" s="1"/>
  <c r="AE3941" i="1"/>
  <c r="AF3941" i="1" s="1"/>
  <c r="AE3943" i="1"/>
  <c r="AF3943" i="1" s="1"/>
  <c r="Z3946" i="1"/>
  <c r="AD3946" i="1" s="1"/>
  <c r="AH3949" i="1"/>
  <c r="AH3950" i="1"/>
  <c r="AE3954" i="1"/>
  <c r="AF3954" i="1" s="1"/>
  <c r="AE3955" i="1"/>
  <c r="AF3955" i="1" s="1"/>
  <c r="Z3959" i="1"/>
  <c r="AD3959" i="1" s="1"/>
  <c r="Z3962" i="1"/>
  <c r="AD3962" i="1" s="1"/>
  <c r="AH3965" i="1"/>
  <c r="AH3966" i="1"/>
  <c r="AH3968" i="1"/>
  <c r="AH3970" i="1"/>
  <c r="AH3972" i="1"/>
  <c r="AH3974" i="1"/>
  <c r="AH3976" i="1"/>
  <c r="AH3978" i="1"/>
  <c r="Z3984" i="1"/>
  <c r="AD3984" i="1" s="1"/>
  <c r="AH4013" i="1"/>
  <c r="Z4013" i="1"/>
  <c r="AD4013" i="1" s="1"/>
  <c r="AE4013" i="1" s="1"/>
  <c r="AF4013" i="1" s="1"/>
  <c r="Z3871" i="1"/>
  <c r="AD3871" i="1" s="1"/>
  <c r="AE3871" i="1" s="1"/>
  <c r="AF3871" i="1" s="1"/>
  <c r="AH3877" i="1"/>
  <c r="AE3878" i="1"/>
  <c r="AF3878" i="1" s="1"/>
  <c r="Z3879" i="1"/>
  <c r="AD3879" i="1" s="1"/>
  <c r="AE3879" i="1" s="1"/>
  <c r="AF3879" i="1" s="1"/>
  <c r="AH3884" i="1"/>
  <c r="AE3887" i="1"/>
  <c r="AF3887" i="1" s="1"/>
  <c r="Z3892" i="1"/>
  <c r="AD3892" i="1" s="1"/>
  <c r="AE3892" i="1" s="1"/>
  <c r="AF3892" i="1" s="1"/>
  <c r="Z3893" i="1"/>
  <c r="AD3893" i="1" s="1"/>
  <c r="AE3895" i="1"/>
  <c r="AF3895" i="1" s="1"/>
  <c r="Z3897" i="1"/>
  <c r="AD3897" i="1" s="1"/>
  <c r="AE3897" i="1" s="1"/>
  <c r="AF3897" i="1" s="1"/>
  <c r="AE3898" i="1"/>
  <c r="AF3898" i="1" s="1"/>
  <c r="Z3902" i="1"/>
  <c r="AD3902" i="1" s="1"/>
  <c r="Z3903" i="1"/>
  <c r="AD3903" i="1" s="1"/>
  <c r="AE3905" i="1"/>
  <c r="AF3905" i="1" s="1"/>
  <c r="Z3906" i="1"/>
  <c r="AD3906" i="1" s="1"/>
  <c r="AE3906" i="1" s="1"/>
  <c r="AF3906" i="1" s="1"/>
  <c r="Z3907" i="1"/>
  <c r="AD3907" i="1" s="1"/>
  <c r="AE3907" i="1" s="1"/>
  <c r="AF3907" i="1" s="1"/>
  <c r="Z3908" i="1"/>
  <c r="AD3908" i="1" s="1"/>
  <c r="AE3908" i="1" s="1"/>
  <c r="AF3908" i="1" s="1"/>
  <c r="Z3909" i="1"/>
  <c r="AD3909" i="1" s="1"/>
  <c r="AE3909" i="1" s="1"/>
  <c r="AF3909" i="1" s="1"/>
  <c r="Z3910" i="1"/>
  <c r="AD3910" i="1" s="1"/>
  <c r="AE3910" i="1" s="1"/>
  <c r="AF3910" i="1" s="1"/>
  <c r="AH3917" i="1"/>
  <c r="AH3919" i="1"/>
  <c r="AH3921" i="1"/>
  <c r="AH3924" i="1"/>
  <c r="AH3925" i="1"/>
  <c r="AH3927" i="1"/>
  <c r="AH3929" i="1"/>
  <c r="AH3931" i="1"/>
  <c r="AH3933" i="1"/>
  <c r="AH3935" i="1"/>
  <c r="AH3937" i="1"/>
  <c r="AH3939" i="1"/>
  <c r="AH3941" i="1"/>
  <c r="AH3943" i="1"/>
  <c r="Z3947" i="1"/>
  <c r="AD3947" i="1" s="1"/>
  <c r="AE3947" i="1" s="1"/>
  <c r="AF3947" i="1" s="1"/>
  <c r="Z3950" i="1"/>
  <c r="AD3950" i="1" s="1"/>
  <c r="AE3950" i="1" s="1"/>
  <c r="AF3950" i="1" s="1"/>
  <c r="AH3953" i="1"/>
  <c r="AH3954" i="1"/>
  <c r="AE3958" i="1"/>
  <c r="AF3958" i="1" s="1"/>
  <c r="AE3959" i="1"/>
  <c r="AF3959" i="1" s="1"/>
  <c r="Z3963" i="1"/>
  <c r="AD3963" i="1" s="1"/>
  <c r="Z3966" i="1"/>
  <c r="AD3966" i="1" s="1"/>
  <c r="Z3968" i="1"/>
  <c r="AD3968" i="1" s="1"/>
  <c r="Z3970" i="1"/>
  <c r="AD3970" i="1" s="1"/>
  <c r="AE3970" i="1" s="1"/>
  <c r="AF3970" i="1" s="1"/>
  <c r="Z3972" i="1"/>
  <c r="AD3972" i="1" s="1"/>
  <c r="Z3974" i="1"/>
  <c r="AD3974" i="1" s="1"/>
  <c r="Z3976" i="1"/>
  <c r="AD3976" i="1" s="1"/>
  <c r="Z3978" i="1"/>
  <c r="AD3978" i="1" s="1"/>
  <c r="AE3978" i="1" s="1"/>
  <c r="AF3978" i="1" s="1"/>
  <c r="AE3981" i="1"/>
  <c r="AF3981" i="1" s="1"/>
  <c r="AE3983" i="1"/>
  <c r="AF3983" i="1" s="1"/>
  <c r="AE3984" i="1"/>
  <c r="AF3984" i="1" s="1"/>
  <c r="AH4021" i="1"/>
  <c r="Z4021" i="1"/>
  <c r="AD4021" i="1" s="1"/>
  <c r="AE4021" i="1" s="1"/>
  <c r="AF4021" i="1" s="1"/>
  <c r="Z4004" i="1"/>
  <c r="AD4004" i="1" s="1"/>
  <c r="AE4004" i="1" s="1"/>
  <c r="AF4004" i="1" s="1"/>
  <c r="Z4008" i="1"/>
  <c r="AD4008" i="1" s="1"/>
  <c r="AE4008" i="1" s="1"/>
  <c r="AF4008" i="1" s="1"/>
  <c r="AE4014" i="1"/>
  <c r="AF4014" i="1" s="1"/>
  <c r="Z4036" i="1"/>
  <c r="AD4036" i="1" s="1"/>
  <c r="AE4036" i="1" s="1"/>
  <c r="AF4036" i="1" s="1"/>
  <c r="Z4040" i="1"/>
  <c r="AD4040" i="1" s="1"/>
  <c r="AE4040" i="1" s="1"/>
  <c r="AF4040" i="1" s="1"/>
  <c r="AH4046" i="1"/>
  <c r="Z4046" i="1"/>
  <c r="AD4046" i="1" s="1"/>
  <c r="AE4046" i="1" s="1"/>
  <c r="AF4046" i="1" s="1"/>
  <c r="Z4075" i="1"/>
  <c r="AD4075" i="1" s="1"/>
  <c r="AE4075" i="1" s="1"/>
  <c r="AF4075" i="1" s="1"/>
  <c r="AH4075" i="1"/>
  <c r="AH4082" i="1"/>
  <c r="Z4082" i="1"/>
  <c r="AD4082" i="1" s="1"/>
  <c r="AE4082" i="1" s="1"/>
  <c r="AF4082" i="1" s="1"/>
  <c r="AH4084" i="1"/>
  <c r="Z4084" i="1"/>
  <c r="AD4084" i="1" s="1"/>
  <c r="AE4084" i="1" s="1"/>
  <c r="AF4084" i="1" s="1"/>
  <c r="AH4086" i="1"/>
  <c r="Z4086" i="1"/>
  <c r="AD4086" i="1" s="1"/>
  <c r="AE4086" i="1" s="1"/>
  <c r="AF4086" i="1" s="1"/>
  <c r="AH4127" i="1"/>
  <c r="Z4127" i="1"/>
  <c r="AD4127" i="1" s="1"/>
  <c r="AE4127" i="1" s="1"/>
  <c r="AF4127" i="1" s="1"/>
  <c r="AE4210" i="1"/>
  <c r="AF4210" i="1" s="1"/>
  <c r="AH4217" i="1"/>
  <c r="Z4217" i="1"/>
  <c r="AD4217" i="1" s="1"/>
  <c r="AE4217" i="1" s="1"/>
  <c r="AF4217" i="1" s="1"/>
  <c r="AH4221" i="1"/>
  <c r="Z4221" i="1"/>
  <c r="AD4221" i="1" s="1"/>
  <c r="AE4221" i="1" s="1"/>
  <c r="AF4221" i="1" s="1"/>
  <c r="Z4227" i="1"/>
  <c r="AD4227" i="1" s="1"/>
  <c r="AE4227" i="1" s="1"/>
  <c r="AF4227" i="1" s="1"/>
  <c r="AH4227" i="1"/>
  <c r="Z3916" i="1"/>
  <c r="AD3916" i="1" s="1"/>
  <c r="AE3916" i="1" s="1"/>
  <c r="AF3916" i="1" s="1"/>
  <c r="Z3918" i="1"/>
  <c r="AD3918" i="1" s="1"/>
  <c r="AE3918" i="1" s="1"/>
  <c r="AF3918" i="1" s="1"/>
  <c r="Z3920" i="1"/>
  <c r="AD3920" i="1" s="1"/>
  <c r="AE3920" i="1" s="1"/>
  <c r="AF3920" i="1" s="1"/>
  <c r="Z3923" i="1"/>
  <c r="AD3923" i="1" s="1"/>
  <c r="AE3923" i="1" s="1"/>
  <c r="AF3923" i="1" s="1"/>
  <c r="Z3926" i="1"/>
  <c r="AD3926" i="1" s="1"/>
  <c r="AE3926" i="1" s="1"/>
  <c r="AF3926" i="1" s="1"/>
  <c r="Z3928" i="1"/>
  <c r="AD3928" i="1" s="1"/>
  <c r="AE3928" i="1" s="1"/>
  <c r="AF3928" i="1" s="1"/>
  <c r="Z3930" i="1"/>
  <c r="AD3930" i="1" s="1"/>
  <c r="AE3930" i="1" s="1"/>
  <c r="AF3930" i="1" s="1"/>
  <c r="Z3932" i="1"/>
  <c r="AD3932" i="1" s="1"/>
  <c r="AE3932" i="1" s="1"/>
  <c r="AF3932" i="1" s="1"/>
  <c r="Z3934" i="1"/>
  <c r="AD3934" i="1" s="1"/>
  <c r="AE3934" i="1" s="1"/>
  <c r="AF3934" i="1" s="1"/>
  <c r="Z3936" i="1"/>
  <c r="AD3936" i="1" s="1"/>
  <c r="AE3936" i="1" s="1"/>
  <c r="AF3936" i="1" s="1"/>
  <c r="Z3938" i="1"/>
  <c r="AD3938" i="1" s="1"/>
  <c r="AE3938" i="1" s="1"/>
  <c r="AF3938" i="1" s="1"/>
  <c r="Z3940" i="1"/>
  <c r="AD3940" i="1" s="1"/>
  <c r="AE3940" i="1" s="1"/>
  <c r="AF3940" i="1" s="1"/>
  <c r="Z3942" i="1"/>
  <c r="AD3942" i="1" s="1"/>
  <c r="AE3942" i="1" s="1"/>
  <c r="AF3942" i="1" s="1"/>
  <c r="Z3944" i="1"/>
  <c r="AD3944" i="1" s="1"/>
  <c r="AE3944" i="1" s="1"/>
  <c r="AF3944" i="1" s="1"/>
  <c r="Z3948" i="1"/>
  <c r="AD3948" i="1" s="1"/>
  <c r="AE3948" i="1" s="1"/>
  <c r="AF3948" i="1" s="1"/>
  <c r="Z3952" i="1"/>
  <c r="AD3952" i="1" s="1"/>
  <c r="AE3952" i="1" s="1"/>
  <c r="AF3952" i="1" s="1"/>
  <c r="Z3956" i="1"/>
  <c r="AD3956" i="1" s="1"/>
  <c r="AE3956" i="1" s="1"/>
  <c r="AF3956" i="1" s="1"/>
  <c r="Z3960" i="1"/>
  <c r="AD3960" i="1" s="1"/>
  <c r="AE3960" i="1" s="1"/>
  <c r="AF3960" i="1" s="1"/>
  <c r="Z3964" i="1"/>
  <c r="AD3964" i="1" s="1"/>
  <c r="AE3964" i="1" s="1"/>
  <c r="AF3964" i="1" s="1"/>
  <c r="Z3967" i="1"/>
  <c r="AD3967" i="1" s="1"/>
  <c r="AE3967" i="1" s="1"/>
  <c r="AF3967" i="1" s="1"/>
  <c r="Z3969" i="1"/>
  <c r="AD3969" i="1" s="1"/>
  <c r="AE3969" i="1" s="1"/>
  <c r="AF3969" i="1" s="1"/>
  <c r="Z3971" i="1"/>
  <c r="AD3971" i="1" s="1"/>
  <c r="AE3971" i="1" s="1"/>
  <c r="AF3971" i="1" s="1"/>
  <c r="Z3973" i="1"/>
  <c r="AD3973" i="1" s="1"/>
  <c r="AE3973" i="1" s="1"/>
  <c r="AF3973" i="1" s="1"/>
  <c r="Z3975" i="1"/>
  <c r="AD3975" i="1" s="1"/>
  <c r="AE3975" i="1" s="1"/>
  <c r="AF3975" i="1" s="1"/>
  <c r="Z3977" i="1"/>
  <c r="AD3977" i="1" s="1"/>
  <c r="AE3977" i="1" s="1"/>
  <c r="AF3977" i="1" s="1"/>
  <c r="Z3979" i="1"/>
  <c r="AD3979" i="1" s="1"/>
  <c r="AE3979" i="1" s="1"/>
  <c r="AF3979" i="1" s="1"/>
  <c r="Z3982" i="1"/>
  <c r="AD3982" i="1" s="1"/>
  <c r="AE3982" i="1" s="1"/>
  <c r="AF3982" i="1" s="1"/>
  <c r="Z3985" i="1"/>
  <c r="AD3985" i="1" s="1"/>
  <c r="AE3985" i="1" s="1"/>
  <c r="AF3985" i="1" s="1"/>
  <c r="Z3986" i="1"/>
  <c r="AD3986" i="1" s="1"/>
  <c r="AE3986" i="1" s="1"/>
  <c r="AF3986" i="1" s="1"/>
  <c r="Z3987" i="1"/>
  <c r="AD3987" i="1" s="1"/>
  <c r="AE3987" i="1" s="1"/>
  <c r="AF3987" i="1" s="1"/>
  <c r="AE3989" i="1"/>
  <c r="AF3989" i="1" s="1"/>
  <c r="AH3992" i="1"/>
  <c r="Z3999" i="1"/>
  <c r="AD3999" i="1" s="1"/>
  <c r="AE3999" i="1" s="1"/>
  <c r="AF3999" i="1" s="1"/>
  <c r="Z4016" i="1"/>
  <c r="AD4016" i="1" s="1"/>
  <c r="AE4016" i="1" s="1"/>
  <c r="AF4016" i="1" s="1"/>
  <c r="Z4026" i="1"/>
  <c r="AD4026" i="1" s="1"/>
  <c r="AH4026" i="1"/>
  <c r="Z4042" i="1"/>
  <c r="AD4042" i="1" s="1"/>
  <c r="AE4042" i="1" s="1"/>
  <c r="AF4042" i="1" s="1"/>
  <c r="AH4042" i="1"/>
  <c r="AH4047" i="1"/>
  <c r="Z4047" i="1"/>
  <c r="AD4047" i="1" s="1"/>
  <c r="Z4067" i="1"/>
  <c r="AD4067" i="1" s="1"/>
  <c r="AH4067" i="1"/>
  <c r="Z4072" i="1"/>
  <c r="AD4072" i="1" s="1"/>
  <c r="AE4072" i="1" s="1"/>
  <c r="AF4072" i="1" s="1"/>
  <c r="AH4074" i="1"/>
  <c r="Z4074" i="1"/>
  <c r="AD4074" i="1" s="1"/>
  <c r="AE4074" i="1" s="1"/>
  <c r="AF4074" i="1" s="1"/>
  <c r="AH4076" i="1"/>
  <c r="Z4076" i="1"/>
  <c r="AD4076" i="1" s="1"/>
  <c r="AE4076" i="1" s="1"/>
  <c r="AF4076" i="1" s="1"/>
  <c r="AH4078" i="1"/>
  <c r="Z4078" i="1"/>
  <c r="AD4078" i="1" s="1"/>
  <c r="AE4078" i="1" s="1"/>
  <c r="AF4078" i="1" s="1"/>
  <c r="AE4083" i="1"/>
  <c r="AF4083" i="1" s="1"/>
  <c r="AH4094" i="1"/>
  <c r="Z4094" i="1"/>
  <c r="AD4094" i="1" s="1"/>
  <c r="AE4094" i="1" s="1"/>
  <c r="AF4094" i="1" s="1"/>
  <c r="Z3990" i="1"/>
  <c r="AD3990" i="1" s="1"/>
  <c r="AE3990" i="1" s="1"/>
  <c r="AF3990" i="1" s="1"/>
  <c r="AE3993" i="1"/>
  <c r="AF3993" i="1" s="1"/>
  <c r="AH3996" i="1"/>
  <c r="Z3997" i="1"/>
  <c r="AD3997" i="1" s="1"/>
  <c r="AE4001" i="1"/>
  <c r="AF4001" i="1" s="1"/>
  <c r="Z4001" i="1"/>
  <c r="AD4001" i="1" s="1"/>
  <c r="Z4002" i="1"/>
  <c r="AD4002" i="1" s="1"/>
  <c r="AE4002" i="1" s="1"/>
  <c r="AF4002" i="1" s="1"/>
  <c r="AE4003" i="1"/>
  <c r="AF4003" i="1" s="1"/>
  <c r="AH4005" i="1"/>
  <c r="Z4006" i="1"/>
  <c r="AD4006" i="1" s="1"/>
  <c r="AE4006" i="1" s="1"/>
  <c r="AF4006" i="1" s="1"/>
  <c r="AE4007" i="1"/>
  <c r="AF4007" i="1" s="1"/>
  <c r="AH4009" i="1"/>
  <c r="Z4010" i="1"/>
  <c r="AD4010" i="1" s="1"/>
  <c r="AE4010" i="1" s="1"/>
  <c r="AF4010" i="1" s="1"/>
  <c r="AE4011" i="1"/>
  <c r="AF4011" i="1" s="1"/>
  <c r="Z4018" i="1"/>
  <c r="AD4018" i="1" s="1"/>
  <c r="AE4018" i="1" s="1"/>
  <c r="AF4018" i="1" s="1"/>
  <c r="AE4026" i="1"/>
  <c r="AF4026" i="1" s="1"/>
  <c r="AE4029" i="1"/>
  <c r="AF4029" i="1" s="1"/>
  <c r="AH4031" i="1"/>
  <c r="Z4031" i="1"/>
  <c r="AD4031" i="1" s="1"/>
  <c r="AE4031" i="1" s="1"/>
  <c r="AF4031" i="1" s="1"/>
  <c r="Z4035" i="1"/>
  <c r="AD4035" i="1" s="1"/>
  <c r="AE4035" i="1" s="1"/>
  <c r="AF4035" i="1" s="1"/>
  <c r="Z4038" i="1"/>
  <c r="AD4038" i="1" s="1"/>
  <c r="AE4038" i="1" s="1"/>
  <c r="AF4038" i="1" s="1"/>
  <c r="Z4048" i="1"/>
  <c r="AD4048" i="1" s="1"/>
  <c r="AE4048" i="1" s="1"/>
  <c r="AF4048" i="1" s="1"/>
  <c r="AH4054" i="1"/>
  <c r="Z4054" i="1"/>
  <c r="AD4054" i="1" s="1"/>
  <c r="AE4054" i="1" s="1"/>
  <c r="AF4054" i="1" s="1"/>
  <c r="AE4057" i="1"/>
  <c r="AF4057" i="1" s="1"/>
  <c r="AE4062" i="1"/>
  <c r="AF4062" i="1" s="1"/>
  <c r="AH4063" i="1"/>
  <c r="AH4066" i="1"/>
  <c r="Z4066" i="1"/>
  <c r="AD4066" i="1" s="1"/>
  <c r="AE4066" i="1" s="1"/>
  <c r="AF4066" i="1" s="1"/>
  <c r="AH4068" i="1"/>
  <c r="Z4068" i="1"/>
  <c r="AD4068" i="1" s="1"/>
  <c r="AE4068" i="1" s="1"/>
  <c r="AF4068" i="1" s="1"/>
  <c r="AH4070" i="1"/>
  <c r="Z4070" i="1"/>
  <c r="AD4070" i="1" s="1"/>
  <c r="AE4070" i="1" s="1"/>
  <c r="AF4070" i="1" s="1"/>
  <c r="AH4110" i="1"/>
  <c r="Z4110" i="1"/>
  <c r="AD4110" i="1" s="1"/>
  <c r="AE4110" i="1" s="1"/>
  <c r="AF4110" i="1" s="1"/>
  <c r="Z3994" i="1"/>
  <c r="AD3994" i="1" s="1"/>
  <c r="AE3994" i="1" s="1"/>
  <c r="AF3994" i="1" s="1"/>
  <c r="AE3997" i="1"/>
  <c r="AF3997" i="1" s="1"/>
  <c r="Z4000" i="1"/>
  <c r="AD4000" i="1" s="1"/>
  <c r="AE4000" i="1" s="1"/>
  <c r="AF4000" i="1" s="1"/>
  <c r="AH4004" i="1"/>
  <c r="AH4008" i="1"/>
  <c r="AE4012" i="1"/>
  <c r="AF4012" i="1" s="1"/>
  <c r="AH4014" i="1"/>
  <c r="Z4017" i="1"/>
  <c r="AD4017" i="1" s="1"/>
  <c r="AE4017" i="1" s="1"/>
  <c r="AF4017" i="1" s="1"/>
  <c r="AE4020" i="1"/>
  <c r="AF4020" i="1" s="1"/>
  <c r="AH4025" i="1"/>
  <c r="Z4025" i="1"/>
  <c r="AD4025" i="1" s="1"/>
  <c r="AE4025" i="1" s="1"/>
  <c r="AF4025" i="1" s="1"/>
  <c r="Z4050" i="1"/>
  <c r="AD4050" i="1" s="1"/>
  <c r="AE4050" i="1" s="1"/>
  <c r="AF4050" i="1" s="1"/>
  <c r="AH4050" i="1"/>
  <c r="AH4055" i="1"/>
  <c r="Z4055" i="1"/>
  <c r="AD4055" i="1" s="1"/>
  <c r="AH4056" i="1"/>
  <c r="AH4061" i="1"/>
  <c r="AE4067" i="1"/>
  <c r="AF4067" i="1" s="1"/>
  <c r="Z4083" i="1"/>
  <c r="AD4083" i="1" s="1"/>
  <c r="AH4083" i="1"/>
  <c r="AE4091" i="1"/>
  <c r="AF4091" i="1" s="1"/>
  <c r="AH4118" i="1"/>
  <c r="Z4118" i="1"/>
  <c r="AD4118" i="1" s="1"/>
  <c r="AE4118" i="1" s="1"/>
  <c r="AF4118" i="1" s="1"/>
  <c r="Z4030" i="1"/>
  <c r="AD4030" i="1" s="1"/>
  <c r="AE4030" i="1" s="1"/>
  <c r="AF4030" i="1" s="1"/>
  <c r="AE4033" i="1"/>
  <c r="AF4033" i="1" s="1"/>
  <c r="AH4036" i="1"/>
  <c r="AH4038" i="1"/>
  <c r="AH4040" i="1"/>
  <c r="AE4043" i="1"/>
  <c r="AF4043" i="1" s="1"/>
  <c r="Z4045" i="1"/>
  <c r="AD4045" i="1" s="1"/>
  <c r="AE4045" i="1" s="1"/>
  <c r="AF4045" i="1" s="1"/>
  <c r="AE4051" i="1"/>
  <c r="AF4051" i="1" s="1"/>
  <c r="Z4053" i="1"/>
  <c r="AD4053" i="1" s="1"/>
  <c r="Z4058" i="1"/>
  <c r="AD4058" i="1" s="1"/>
  <c r="AE4058" i="1" s="1"/>
  <c r="AF4058" i="1" s="1"/>
  <c r="Z4060" i="1"/>
  <c r="AD4060" i="1" s="1"/>
  <c r="AE4060" i="1" s="1"/>
  <c r="AF4060" i="1" s="1"/>
  <c r="Z4062" i="1"/>
  <c r="AD4062" i="1" s="1"/>
  <c r="AE4064" i="1"/>
  <c r="AF4064" i="1" s="1"/>
  <c r="Z4065" i="1"/>
  <c r="AD4065" i="1" s="1"/>
  <c r="AE4065" i="1" s="1"/>
  <c r="AF4065" i="1" s="1"/>
  <c r="AE4069" i="1"/>
  <c r="AF4069" i="1" s="1"/>
  <c r="Z4069" i="1"/>
  <c r="AD4069" i="1" s="1"/>
  <c r="Z4077" i="1"/>
  <c r="AD4077" i="1" s="1"/>
  <c r="AE4077" i="1" s="1"/>
  <c r="AF4077" i="1" s="1"/>
  <c r="AE4085" i="1"/>
  <c r="AF4085" i="1" s="1"/>
  <c r="Z4085" i="1"/>
  <c r="AD4085" i="1" s="1"/>
  <c r="AH4088" i="1"/>
  <c r="Z4088" i="1"/>
  <c r="AD4088" i="1" s="1"/>
  <c r="AE4088" i="1" s="1"/>
  <c r="AF4088" i="1" s="1"/>
  <c r="Z4089" i="1"/>
  <c r="AD4089" i="1" s="1"/>
  <c r="AH4091" i="1"/>
  <c r="AE4095" i="1"/>
  <c r="AF4095" i="1" s="1"/>
  <c r="Z4103" i="1"/>
  <c r="AD4103" i="1" s="1"/>
  <c r="AE4103" i="1" s="1"/>
  <c r="AF4103" i="1" s="1"/>
  <c r="AH4106" i="1"/>
  <c r="AH4107" i="1"/>
  <c r="AE4109" i="1"/>
  <c r="AF4109" i="1" s="1"/>
  <c r="AH4112" i="1"/>
  <c r="Z4112" i="1"/>
  <c r="AD4112" i="1" s="1"/>
  <c r="AE4112" i="1" s="1"/>
  <c r="AF4112" i="1" s="1"/>
  <c r="Z4113" i="1"/>
  <c r="AD4113" i="1" s="1"/>
  <c r="AH4115" i="1"/>
  <c r="AE4117" i="1"/>
  <c r="AF4117" i="1" s="1"/>
  <c r="AH4120" i="1"/>
  <c r="Z4120" i="1"/>
  <c r="AD4120" i="1" s="1"/>
  <c r="AE4120" i="1" s="1"/>
  <c r="AF4120" i="1" s="1"/>
  <c r="Z4121" i="1"/>
  <c r="AD4121" i="1" s="1"/>
  <c r="AH4124" i="1"/>
  <c r="AH4129" i="1"/>
  <c r="Z4129" i="1"/>
  <c r="AD4129" i="1" s="1"/>
  <c r="AE4129" i="1" s="1"/>
  <c r="AF4129" i="1" s="1"/>
  <c r="Z4130" i="1"/>
  <c r="AD4130" i="1" s="1"/>
  <c r="AE4130" i="1" s="1"/>
  <c r="AF4130" i="1" s="1"/>
  <c r="AE4139" i="1"/>
  <c r="AF4139" i="1" s="1"/>
  <c r="Z4151" i="1"/>
  <c r="AD4151" i="1" s="1"/>
  <c r="AE4151" i="1" s="1"/>
  <c r="AF4151" i="1" s="1"/>
  <c r="AH4151" i="1"/>
  <c r="AH4022" i="1"/>
  <c r="AH4024" i="1"/>
  <c r="Z4034" i="1"/>
  <c r="AD4034" i="1" s="1"/>
  <c r="AE4034" i="1" s="1"/>
  <c r="AF4034" i="1" s="1"/>
  <c r="Z4037" i="1"/>
  <c r="AD4037" i="1" s="1"/>
  <c r="AE4037" i="1" s="1"/>
  <c r="AF4037" i="1" s="1"/>
  <c r="Z4039" i="1"/>
  <c r="AD4039" i="1" s="1"/>
  <c r="AE4039" i="1" s="1"/>
  <c r="AF4039" i="1" s="1"/>
  <c r="AE4053" i="1"/>
  <c r="AF4053" i="1" s="1"/>
  <c r="AE4071" i="1"/>
  <c r="AF4071" i="1" s="1"/>
  <c r="AH4073" i="1"/>
  <c r="AE4079" i="1"/>
  <c r="AF4079" i="1" s="1"/>
  <c r="AH4081" i="1"/>
  <c r="AE4087" i="1"/>
  <c r="AF4087" i="1" s="1"/>
  <c r="AH4090" i="1"/>
  <c r="Z4090" i="1"/>
  <c r="AD4090" i="1" s="1"/>
  <c r="AE4090" i="1" s="1"/>
  <c r="AF4090" i="1" s="1"/>
  <c r="Z4091" i="1"/>
  <c r="AD4091" i="1" s="1"/>
  <c r="AH4093" i="1"/>
  <c r="AE4096" i="1"/>
  <c r="AF4096" i="1" s="1"/>
  <c r="AH4105" i="1"/>
  <c r="Z4105" i="1"/>
  <c r="AD4105" i="1" s="1"/>
  <c r="AE4105" i="1" s="1"/>
  <c r="AF4105" i="1" s="1"/>
  <c r="Z4107" i="1"/>
  <c r="AD4107" i="1" s="1"/>
  <c r="AE4107" i="1" s="1"/>
  <c r="AF4107" i="1" s="1"/>
  <c r="AH4109" i="1"/>
  <c r="AE4111" i="1"/>
  <c r="AF4111" i="1" s="1"/>
  <c r="AH4114" i="1"/>
  <c r="Z4114" i="1"/>
  <c r="AD4114" i="1" s="1"/>
  <c r="AE4114" i="1" s="1"/>
  <c r="AF4114" i="1" s="1"/>
  <c r="Z4115" i="1"/>
  <c r="AD4115" i="1" s="1"/>
  <c r="AE4115" i="1" s="1"/>
  <c r="AF4115" i="1" s="1"/>
  <c r="AH4117" i="1"/>
  <c r="AE4119" i="1"/>
  <c r="AF4119" i="1" s="1"/>
  <c r="AH4123" i="1"/>
  <c r="Z4123" i="1"/>
  <c r="AD4123" i="1" s="1"/>
  <c r="AE4123" i="1" s="1"/>
  <c r="AF4123" i="1" s="1"/>
  <c r="Z4124" i="1"/>
  <c r="AD4124" i="1" s="1"/>
  <c r="AE4124" i="1" s="1"/>
  <c r="AF4124" i="1" s="1"/>
  <c r="AH4126" i="1"/>
  <c r="AE4128" i="1"/>
  <c r="AF4128" i="1" s="1"/>
  <c r="Z4160" i="1"/>
  <c r="AD4160" i="1" s="1"/>
  <c r="AE4160" i="1" s="1"/>
  <c r="AF4160" i="1" s="1"/>
  <c r="Z4186" i="1"/>
  <c r="AD4186" i="1" s="1"/>
  <c r="AE4186" i="1" s="1"/>
  <c r="AF4186" i="1" s="1"/>
  <c r="Z4023" i="1"/>
  <c r="AD4023" i="1" s="1"/>
  <c r="AE4023" i="1" s="1"/>
  <c r="AF4023" i="1" s="1"/>
  <c r="AH4028" i="1"/>
  <c r="AE4047" i="1"/>
  <c r="AF4047" i="1" s="1"/>
  <c r="AE4055" i="1"/>
  <c r="AF4055" i="1" s="1"/>
  <c r="AE4073" i="1"/>
  <c r="AF4073" i="1" s="1"/>
  <c r="AE4081" i="1"/>
  <c r="AF4081" i="1" s="1"/>
  <c r="AH4087" i="1"/>
  <c r="AE4089" i="1"/>
  <c r="AF4089" i="1" s="1"/>
  <c r="AH4092" i="1"/>
  <c r="Z4092" i="1"/>
  <c r="AD4092" i="1" s="1"/>
  <c r="AE4092" i="1" s="1"/>
  <c r="AF4092" i="1" s="1"/>
  <c r="Z4093" i="1"/>
  <c r="AD4093" i="1" s="1"/>
  <c r="AE4093" i="1" s="1"/>
  <c r="AF4093" i="1" s="1"/>
  <c r="AH4095" i="1"/>
  <c r="AH4096" i="1"/>
  <c r="AH4108" i="1"/>
  <c r="Z4108" i="1"/>
  <c r="AD4108" i="1" s="1"/>
  <c r="AE4108" i="1" s="1"/>
  <c r="AF4108" i="1" s="1"/>
  <c r="Z4109" i="1"/>
  <c r="AD4109" i="1" s="1"/>
  <c r="AH4111" i="1"/>
  <c r="AE4113" i="1"/>
  <c r="AF4113" i="1" s="1"/>
  <c r="AH4116" i="1"/>
  <c r="Z4116" i="1"/>
  <c r="AD4116" i="1" s="1"/>
  <c r="AE4116" i="1" s="1"/>
  <c r="AF4116" i="1" s="1"/>
  <c r="Z4117" i="1"/>
  <c r="AD4117" i="1" s="1"/>
  <c r="AH4119" i="1"/>
  <c r="AE4121" i="1"/>
  <c r="AF4121" i="1" s="1"/>
  <c r="AH4125" i="1"/>
  <c r="Z4125" i="1"/>
  <c r="AD4125" i="1" s="1"/>
  <c r="AE4125" i="1" s="1"/>
  <c r="AF4125" i="1" s="1"/>
  <c r="Z4126" i="1"/>
  <c r="AD4126" i="1" s="1"/>
  <c r="AE4126" i="1" s="1"/>
  <c r="AF4126" i="1" s="1"/>
  <c r="AH4128" i="1"/>
  <c r="Z4147" i="1"/>
  <c r="AD4147" i="1" s="1"/>
  <c r="AE4147" i="1" s="1"/>
  <c r="AF4147" i="1" s="1"/>
  <c r="AH4147" i="1"/>
  <c r="Z4194" i="1"/>
  <c r="AD4194" i="1" s="1"/>
  <c r="AE4194" i="1" s="1"/>
  <c r="AF4194" i="1" s="1"/>
  <c r="Z4144" i="1"/>
  <c r="AD4144" i="1" s="1"/>
  <c r="AE4144" i="1" s="1"/>
  <c r="AF4144" i="1" s="1"/>
  <c r="Z4155" i="1"/>
  <c r="AD4155" i="1" s="1"/>
  <c r="AE4155" i="1" s="1"/>
  <c r="AF4155" i="1" s="1"/>
  <c r="Z4165" i="1"/>
  <c r="AD4165" i="1" s="1"/>
  <c r="AE4165" i="1" s="1"/>
  <c r="AF4165" i="1" s="1"/>
  <c r="AE4166" i="1"/>
  <c r="AF4166" i="1" s="1"/>
  <c r="AE4178" i="1"/>
  <c r="AF4178" i="1" s="1"/>
  <c r="Z4184" i="1"/>
  <c r="AD4184" i="1" s="1"/>
  <c r="AE4184" i="1" s="1"/>
  <c r="AF4184" i="1" s="1"/>
  <c r="Z4192" i="1"/>
  <c r="AD4192" i="1" s="1"/>
  <c r="AE4192" i="1" s="1"/>
  <c r="AF4192" i="1" s="1"/>
  <c r="Z4199" i="1"/>
  <c r="AD4199" i="1" s="1"/>
  <c r="AE4199" i="1" s="1"/>
  <c r="AF4199" i="1" s="1"/>
  <c r="AE4207" i="1"/>
  <c r="AF4207" i="1" s="1"/>
  <c r="AE4231" i="1"/>
  <c r="AF4231" i="1" s="1"/>
  <c r="AH4143" i="1"/>
  <c r="AE4148" i="1"/>
  <c r="AF4148" i="1" s="1"/>
  <c r="Z4149" i="1"/>
  <c r="AD4149" i="1" s="1"/>
  <c r="AE4149" i="1" s="1"/>
  <c r="AF4149" i="1" s="1"/>
  <c r="Z4152" i="1"/>
  <c r="AD4152" i="1" s="1"/>
  <c r="AE4152" i="1" s="1"/>
  <c r="AF4152" i="1" s="1"/>
  <c r="AE4153" i="1"/>
  <c r="AF4153" i="1" s="1"/>
  <c r="AH4156" i="1"/>
  <c r="Z4159" i="1"/>
  <c r="AD4159" i="1" s="1"/>
  <c r="AE4159" i="1" s="1"/>
  <c r="AF4159" i="1" s="1"/>
  <c r="AE4163" i="1"/>
  <c r="AF4163" i="1" s="1"/>
  <c r="AH4164" i="1"/>
  <c r="AE4167" i="1"/>
  <c r="AF4167" i="1" s="1"/>
  <c r="Z4168" i="1"/>
  <c r="AD4168" i="1" s="1"/>
  <c r="AE4168" i="1" s="1"/>
  <c r="AF4168" i="1" s="1"/>
  <c r="Z4170" i="1"/>
  <c r="AD4170" i="1" s="1"/>
  <c r="AE4170" i="1" s="1"/>
  <c r="AF4170" i="1" s="1"/>
  <c r="AH4171" i="1"/>
  <c r="AH4172" i="1"/>
  <c r="Z4175" i="1"/>
  <c r="AD4175" i="1" s="1"/>
  <c r="AE4175" i="1" s="1"/>
  <c r="AF4175" i="1" s="1"/>
  <c r="AH4177" i="1"/>
  <c r="AH4180" i="1"/>
  <c r="AE4181" i="1"/>
  <c r="AF4181" i="1" s="1"/>
  <c r="Z4182" i="1"/>
  <c r="AD4182" i="1" s="1"/>
  <c r="AE4182" i="1" s="1"/>
  <c r="AF4182" i="1" s="1"/>
  <c r="AH4188" i="1"/>
  <c r="AE4189" i="1"/>
  <c r="AF4189" i="1" s="1"/>
  <c r="Z4190" i="1"/>
  <c r="AD4190" i="1" s="1"/>
  <c r="AE4190" i="1" s="1"/>
  <c r="AF4190" i="1" s="1"/>
  <c r="AH4196" i="1"/>
  <c r="AE4197" i="1"/>
  <c r="AF4197" i="1" s="1"/>
  <c r="AE4198" i="1"/>
  <c r="AF4198" i="1" s="1"/>
  <c r="Z4200" i="1"/>
  <c r="AD4200" i="1" s="1"/>
  <c r="AE4200" i="1" s="1"/>
  <c r="AF4200" i="1" s="1"/>
  <c r="AE4208" i="1"/>
  <c r="AF4208" i="1" s="1"/>
  <c r="AH4210" i="1"/>
  <c r="Z4210" i="1"/>
  <c r="AD4210" i="1" s="1"/>
  <c r="Z4219" i="1"/>
  <c r="AD4219" i="1" s="1"/>
  <c r="AE4219" i="1" s="1"/>
  <c r="AF4219" i="1" s="1"/>
  <c r="AH4219" i="1"/>
  <c r="Z4230" i="1"/>
  <c r="AD4230" i="1" s="1"/>
  <c r="AE4230" i="1" s="1"/>
  <c r="AF4230" i="1" s="1"/>
  <c r="AH4230" i="1"/>
  <c r="Z4143" i="1"/>
  <c r="AD4143" i="1" s="1"/>
  <c r="AE4143" i="1" s="1"/>
  <c r="AF4143" i="1" s="1"/>
  <c r="Z4156" i="1"/>
  <c r="AD4156" i="1" s="1"/>
  <c r="AE4156" i="1" s="1"/>
  <c r="AF4156" i="1" s="1"/>
  <c r="AE4157" i="1"/>
  <c r="AF4157" i="1" s="1"/>
  <c r="AH4160" i="1"/>
  <c r="AH4166" i="1"/>
  <c r="Z4172" i="1"/>
  <c r="AD4172" i="1" s="1"/>
  <c r="AE4172" i="1" s="1"/>
  <c r="AF4172" i="1" s="1"/>
  <c r="Z4174" i="1"/>
  <c r="AD4174" i="1" s="1"/>
  <c r="AE4174" i="1" s="1"/>
  <c r="AF4174" i="1" s="1"/>
  <c r="AE4176" i="1"/>
  <c r="AF4176" i="1" s="1"/>
  <c r="Z4177" i="1"/>
  <c r="AD4177" i="1" s="1"/>
  <c r="AE4177" i="1" s="1"/>
  <c r="AF4177" i="1" s="1"/>
  <c r="Z4178" i="1"/>
  <c r="AD4178" i="1" s="1"/>
  <c r="AE4179" i="1"/>
  <c r="AF4179" i="1" s="1"/>
  <c r="Z4180" i="1"/>
  <c r="AD4180" i="1" s="1"/>
  <c r="AE4180" i="1" s="1"/>
  <c r="AF4180" i="1" s="1"/>
  <c r="AH4186" i="1"/>
  <c r="AE4187" i="1"/>
  <c r="AF4187" i="1" s="1"/>
  <c r="Z4188" i="1"/>
  <c r="AD4188" i="1" s="1"/>
  <c r="AE4188" i="1" s="1"/>
  <c r="AF4188" i="1" s="1"/>
  <c r="AH4194" i="1"/>
  <c r="AE4195" i="1"/>
  <c r="AF4195" i="1" s="1"/>
  <c r="Z4196" i="1"/>
  <c r="AD4196" i="1" s="1"/>
  <c r="AE4196" i="1" s="1"/>
  <c r="AF4196" i="1" s="1"/>
  <c r="AE4201" i="1"/>
  <c r="AF4201" i="1" s="1"/>
  <c r="AH4204" i="1"/>
  <c r="Z4204" i="1"/>
  <c r="AD4204" i="1" s="1"/>
  <c r="AE4204" i="1" s="1"/>
  <c r="AF4204" i="1" s="1"/>
  <c r="AH4207" i="1"/>
  <c r="AH4208" i="1"/>
  <c r="Z4212" i="1"/>
  <c r="AD4212" i="1" s="1"/>
  <c r="AE4212" i="1" s="1"/>
  <c r="AF4212" i="1" s="1"/>
  <c r="Z4214" i="1"/>
  <c r="AD4214" i="1" s="1"/>
  <c r="AE4214" i="1" s="1"/>
  <c r="AF4214" i="1" s="1"/>
  <c r="Z4216" i="1"/>
  <c r="AD4216" i="1" s="1"/>
  <c r="AE4216" i="1" s="1"/>
  <c r="AF4216" i="1" s="1"/>
  <c r="AE4218" i="1"/>
  <c r="AF4218" i="1" s="1"/>
  <c r="AE4222" i="1"/>
  <c r="AF4222" i="1" s="1"/>
  <c r="AE4229" i="1"/>
  <c r="AF4229" i="1" s="1"/>
  <c r="AE4223" i="1"/>
  <c r="AF4223" i="1" s="1"/>
  <c r="Z4237" i="1"/>
  <c r="AD4237" i="1" s="1"/>
  <c r="AE4237" i="1" s="1"/>
  <c r="AF4237" i="1" s="1"/>
  <c r="V4204" i="1"/>
  <c r="V4384" i="1" s="1"/>
  <c r="V4392" i="1" s="1"/>
  <c r="Z4224" i="1"/>
  <c r="AD4224" i="1" s="1"/>
  <c r="AE4224" i="1" s="1"/>
  <c r="AF4224" i="1" s="1"/>
  <c r="Z4225" i="1"/>
  <c r="AD4225" i="1" s="1"/>
  <c r="AE4225" i="1" s="1"/>
  <c r="AF4225" i="1" s="1"/>
  <c r="AH4231" i="1"/>
  <c r="Z4232" i="1"/>
  <c r="AD4232" i="1" s="1"/>
  <c r="AE4232" i="1" s="1"/>
  <c r="AF4232" i="1" s="1"/>
  <c r="Z4233" i="1"/>
  <c r="AD4233" i="1" s="1"/>
  <c r="AE4233" i="1" s="1"/>
  <c r="AF4233" i="1" s="1"/>
  <c r="Z4235" i="1"/>
  <c r="AD4235" i="1" s="1"/>
  <c r="AE4235" i="1" s="1"/>
  <c r="AF4235" i="1" s="1"/>
  <c r="Z4239" i="1"/>
  <c r="AD4239" i="1" s="1"/>
  <c r="AE4239" i="1" s="1"/>
  <c r="AF4239" i="1" s="1"/>
  <c r="AH4240" i="1"/>
  <c r="Z4250" i="1"/>
  <c r="AD4250" i="1" s="1"/>
  <c r="AE4250" i="1" s="1"/>
  <c r="AF4250" i="1" s="1"/>
  <c r="Z4229" i="1"/>
  <c r="AD4229" i="1" s="1"/>
  <c r="AE4247" i="1"/>
  <c r="AF4247" i="1" s="1"/>
  <c r="AE4248" i="1"/>
  <c r="AF4248" i="1" s="1"/>
  <c r="AE4249" i="1"/>
  <c r="AF4249" i="1" s="1"/>
  <c r="Z4253" i="1"/>
  <c r="AD4253" i="1" s="1"/>
  <c r="AE4253" i="1" s="1"/>
  <c r="AF4253" i="1" s="1"/>
  <c r="AH4222" i="1"/>
  <c r="AH4234" i="1"/>
  <c r="Z4236" i="1"/>
  <c r="AD4236" i="1" s="1"/>
  <c r="AE4236" i="1" s="1"/>
  <c r="AF4236" i="1" s="1"/>
  <c r="Z4243" i="1"/>
  <c r="AD4243" i="1" s="1"/>
  <c r="AE4243" i="1" s="1"/>
  <c r="AF4243" i="1" s="1"/>
  <c r="AH4244" i="1"/>
  <c r="AH4247" i="1"/>
  <c r="AH4248" i="1"/>
  <c r="AH4249" i="1"/>
  <c r="Z4255" i="1"/>
  <c r="AD4255" i="1" s="1"/>
  <c r="AE4255" i="1" s="1"/>
  <c r="AF4255" i="1" s="1"/>
  <c r="Z4260" i="1"/>
  <c r="AD4260" i="1" s="1"/>
  <c r="AE4260" i="1" s="1"/>
  <c r="AF4260" i="1" s="1"/>
  <c r="AH4246" i="1"/>
  <c r="Z4280" i="1"/>
  <c r="AD4280" i="1" s="1"/>
  <c r="AE4280" i="1" s="1"/>
  <c r="AF4280" i="1" s="1"/>
  <c r="AH4280" i="1"/>
  <c r="Z4284" i="1"/>
  <c r="AD4284" i="1" s="1"/>
  <c r="AE4284" i="1" s="1"/>
  <c r="AF4284" i="1" s="1"/>
  <c r="AH4284" i="1"/>
  <c r="AH4302" i="1"/>
  <c r="Z4302" i="1"/>
  <c r="AD4302" i="1" s="1"/>
  <c r="AE4302" i="1" s="1"/>
  <c r="AF4302" i="1" s="1"/>
  <c r="AH4306" i="1"/>
  <c r="Z4306" i="1"/>
  <c r="AD4306" i="1" s="1"/>
  <c r="AE4306" i="1" s="1"/>
  <c r="AF4306" i="1" s="1"/>
  <c r="Z4310" i="1"/>
  <c r="AD4310" i="1" s="1"/>
  <c r="AE4310" i="1" s="1"/>
  <c r="AF4310" i="1" s="1"/>
  <c r="AH4310" i="1"/>
  <c r="Z4312" i="1"/>
  <c r="AD4312" i="1" s="1"/>
  <c r="AE4312" i="1" s="1"/>
  <c r="AF4312" i="1" s="1"/>
  <c r="AH4312" i="1"/>
  <c r="Z4304" i="1"/>
  <c r="AD4304" i="1" s="1"/>
  <c r="AH4304" i="1"/>
  <c r="AH4318" i="1"/>
  <c r="Z4318" i="1"/>
  <c r="AD4318" i="1" s="1"/>
  <c r="AE4318" i="1" s="1"/>
  <c r="AF4318" i="1" s="1"/>
  <c r="AH4251" i="1"/>
  <c r="AH4253" i="1"/>
  <c r="AH4256" i="1"/>
  <c r="AH4258" i="1"/>
  <c r="AH4260" i="1"/>
  <c r="Z4265" i="1"/>
  <c r="AD4265" i="1" s="1"/>
  <c r="AE4265" i="1" s="1"/>
  <c r="AF4265" i="1" s="1"/>
  <c r="AH4268" i="1"/>
  <c r="Z4268" i="1"/>
  <c r="AD4268" i="1" s="1"/>
  <c r="AE4268" i="1" s="1"/>
  <c r="AF4268" i="1" s="1"/>
  <c r="AH4269" i="1"/>
  <c r="Z4269" i="1"/>
  <c r="AD4269" i="1" s="1"/>
  <c r="AE4269" i="1" s="1"/>
  <c r="AF4269" i="1" s="1"/>
  <c r="AE4283" i="1"/>
  <c r="AF4283" i="1" s="1"/>
  <c r="AH4297" i="1"/>
  <c r="Z4297" i="1"/>
  <c r="AD4297" i="1" s="1"/>
  <c r="AE4297" i="1" s="1"/>
  <c r="AF4297" i="1" s="1"/>
  <c r="AH4298" i="1"/>
  <c r="Z4298" i="1"/>
  <c r="AD4298" i="1" s="1"/>
  <c r="AE4298" i="1" s="1"/>
  <c r="AF4298" i="1" s="1"/>
  <c r="AH4299" i="1"/>
  <c r="Z4299" i="1"/>
  <c r="AD4299" i="1" s="1"/>
  <c r="AE4299" i="1" s="1"/>
  <c r="AF4299" i="1" s="1"/>
  <c r="AH4300" i="1"/>
  <c r="Z4300" i="1"/>
  <c r="AD4300" i="1" s="1"/>
  <c r="AE4300" i="1" s="1"/>
  <c r="AF4300" i="1" s="1"/>
  <c r="Z4301" i="1"/>
  <c r="AD4301" i="1" s="1"/>
  <c r="AE4301" i="1" s="1"/>
  <c r="AF4301" i="1" s="1"/>
  <c r="AH4264" i="1"/>
  <c r="AH4266" i="1"/>
  <c r="Z4266" i="1"/>
  <c r="AD4266" i="1" s="1"/>
  <c r="AE4266" i="1" s="1"/>
  <c r="AF4266" i="1" s="1"/>
  <c r="Z4272" i="1"/>
  <c r="AD4272" i="1" s="1"/>
  <c r="AE4272" i="1" s="1"/>
  <c r="AF4272" i="1" s="1"/>
  <c r="Z4274" i="1"/>
  <c r="AD4274" i="1" s="1"/>
  <c r="AE4274" i="1" s="1"/>
  <c r="AF4274" i="1" s="1"/>
  <c r="Z4276" i="1"/>
  <c r="AD4276" i="1" s="1"/>
  <c r="AE4276" i="1" s="1"/>
  <c r="AF4276" i="1" s="1"/>
  <c r="AH4277" i="1"/>
  <c r="Z4278" i="1"/>
  <c r="AD4278" i="1" s="1"/>
  <c r="AE4278" i="1" s="1"/>
  <c r="AF4278" i="1" s="1"/>
  <c r="AH4279" i="1"/>
  <c r="AH4282" i="1"/>
  <c r="Z4282" i="1"/>
  <c r="AD4282" i="1" s="1"/>
  <c r="AE4282" i="1" s="1"/>
  <c r="AF4282" i="1" s="1"/>
  <c r="AH4283" i="1"/>
  <c r="AH4290" i="1"/>
  <c r="Z4290" i="1"/>
  <c r="AD4290" i="1" s="1"/>
  <c r="AE4290" i="1" s="1"/>
  <c r="AF4290" i="1" s="1"/>
  <c r="AH4291" i="1"/>
  <c r="Z4291" i="1"/>
  <c r="AD4291" i="1" s="1"/>
  <c r="AE4291" i="1" s="1"/>
  <c r="AF4291" i="1" s="1"/>
  <c r="AH4292" i="1"/>
  <c r="Z4292" i="1"/>
  <c r="AD4292" i="1" s="1"/>
  <c r="AE4292" i="1" s="1"/>
  <c r="AF4292" i="1" s="1"/>
  <c r="AH4293" i="1"/>
  <c r="Z4293" i="1"/>
  <c r="AD4293" i="1" s="1"/>
  <c r="AE4293" i="1" s="1"/>
  <c r="AF4293" i="1" s="1"/>
  <c r="AH4294" i="1"/>
  <c r="Z4294" i="1"/>
  <c r="AD4294" i="1" s="1"/>
  <c r="AE4294" i="1" s="1"/>
  <c r="AF4294" i="1" s="1"/>
  <c r="AH4295" i="1"/>
  <c r="Z4295" i="1"/>
  <c r="AD4295" i="1" s="1"/>
  <c r="AE4295" i="1" s="1"/>
  <c r="AF4295" i="1" s="1"/>
  <c r="AE4303" i="1"/>
  <c r="AF4303" i="1" s="1"/>
  <c r="AE4304" i="1"/>
  <c r="AF4304" i="1" s="1"/>
  <c r="Z4314" i="1"/>
  <c r="AD4314" i="1" s="1"/>
  <c r="AE4314" i="1" s="1"/>
  <c r="AF4314" i="1" s="1"/>
  <c r="AH4314" i="1"/>
  <c r="AH4278" i="1"/>
  <c r="AH4281" i="1"/>
  <c r="AH4285" i="1"/>
  <c r="AH4287" i="1"/>
  <c r="AH4289" i="1"/>
  <c r="AH4296" i="1"/>
  <c r="AH4301" i="1"/>
  <c r="AH4305" i="1"/>
  <c r="AH4308" i="1"/>
  <c r="Z4315" i="1"/>
  <c r="AD4315" i="1" s="1"/>
  <c r="AE4315" i="1" s="1"/>
  <c r="AF4315" i="1" s="1"/>
  <c r="AH4316" i="1"/>
  <c r="Z4326" i="1"/>
  <c r="AD4326" i="1" s="1"/>
  <c r="AE4326" i="1" s="1"/>
  <c r="AF4326" i="1" s="1"/>
  <c r="AH4326" i="1"/>
  <c r="AH4327" i="1"/>
  <c r="Z4327" i="1"/>
  <c r="AD4327" i="1" s="1"/>
  <c r="AE4327" i="1" s="1"/>
  <c r="AF4327" i="1" s="1"/>
  <c r="AH4328" i="1"/>
  <c r="Z4328" i="1"/>
  <c r="AD4328" i="1" s="1"/>
  <c r="AE4328" i="1" s="1"/>
  <c r="AF4328" i="1" s="1"/>
  <c r="AH4329" i="1"/>
  <c r="Z4329" i="1"/>
  <c r="AD4329" i="1" s="1"/>
  <c r="AE4329" i="1" s="1"/>
  <c r="AF4329" i="1" s="1"/>
  <c r="AH4330" i="1"/>
  <c r="Z4330" i="1"/>
  <c r="AD4330" i="1" s="1"/>
  <c r="AE4330" i="1" s="1"/>
  <c r="AF4330" i="1" s="1"/>
  <c r="Z4334" i="1"/>
  <c r="AD4334" i="1" s="1"/>
  <c r="AH4334" i="1"/>
  <c r="Z4338" i="1"/>
  <c r="AD4338" i="1" s="1"/>
  <c r="AE4338" i="1" s="1"/>
  <c r="AF4338" i="1" s="1"/>
  <c r="AH4338" i="1"/>
  <c r="Z4320" i="1"/>
  <c r="AD4320" i="1" s="1"/>
  <c r="AE4320" i="1" s="1"/>
  <c r="AF4320" i="1" s="1"/>
  <c r="AH4320" i="1"/>
  <c r="Z4323" i="1"/>
  <c r="AD4323" i="1" s="1"/>
  <c r="AE4323" i="1" s="1"/>
  <c r="AF4323" i="1" s="1"/>
  <c r="AH4323" i="1"/>
  <c r="AE4341" i="1"/>
  <c r="AF4341" i="1" s="1"/>
  <c r="AH4322" i="1"/>
  <c r="AE4325" i="1"/>
  <c r="AF4325" i="1" s="1"/>
  <c r="AE4333" i="1"/>
  <c r="AF4333" i="1" s="1"/>
  <c r="AE4334" i="1"/>
  <c r="AF4334" i="1" s="1"/>
  <c r="AE4337" i="1"/>
  <c r="AF4337" i="1" s="1"/>
  <c r="AH4340" i="1"/>
  <c r="Z4340" i="1"/>
  <c r="AD4340" i="1" s="1"/>
  <c r="AE4340" i="1" s="1"/>
  <c r="AF4340" i="1" s="1"/>
  <c r="Z4350" i="1"/>
  <c r="AD4350" i="1" s="1"/>
  <c r="AE4350" i="1" s="1"/>
  <c r="AF4350" i="1" s="1"/>
  <c r="Z4313" i="1"/>
  <c r="AD4313" i="1" s="1"/>
  <c r="AE4313" i="1" s="1"/>
  <c r="AF4313" i="1" s="1"/>
  <c r="AH4324" i="1"/>
  <c r="Z4324" i="1"/>
  <c r="AD4324" i="1" s="1"/>
  <c r="AE4324" i="1" s="1"/>
  <c r="AF4324" i="1" s="1"/>
  <c r="AH4325" i="1"/>
  <c r="AH4332" i="1"/>
  <c r="Z4332" i="1"/>
  <c r="AD4332" i="1" s="1"/>
  <c r="AE4332" i="1" s="1"/>
  <c r="AF4332" i="1" s="1"/>
  <c r="AH4333" i="1"/>
  <c r="AH4336" i="1"/>
  <c r="Z4336" i="1"/>
  <c r="AD4336" i="1" s="1"/>
  <c r="AE4336" i="1" s="1"/>
  <c r="AF4336" i="1" s="1"/>
  <c r="AH4337" i="1"/>
  <c r="Z4342" i="1"/>
  <c r="AD4342" i="1" s="1"/>
  <c r="AE4342" i="1" s="1"/>
  <c r="AF4342" i="1" s="1"/>
  <c r="Z4348" i="1"/>
  <c r="AD4348" i="1" s="1"/>
  <c r="AE4348" i="1" s="1"/>
  <c r="AF4348" i="1" s="1"/>
  <c r="AH4335" i="1"/>
  <c r="AH4342" i="1"/>
  <c r="AH4343" i="1"/>
  <c r="Z4344" i="1"/>
  <c r="AD4344" i="1" s="1"/>
  <c r="AE4344" i="1" s="1"/>
  <c r="AF4344" i="1" s="1"/>
  <c r="AH4359" i="1"/>
  <c r="AH4363" i="1"/>
  <c r="AE4368" i="1"/>
  <c r="AF4368" i="1" s="1"/>
  <c r="AE4369" i="1"/>
  <c r="AF4369" i="1" s="1"/>
  <c r="AH4377" i="1"/>
  <c r="Z4377" i="1"/>
  <c r="AD4377" i="1" s="1"/>
  <c r="AE4377" i="1" s="1"/>
  <c r="AF4377" i="1" s="1"/>
  <c r="Z4379" i="1"/>
  <c r="AD4379" i="1" s="1"/>
  <c r="AE4357" i="1"/>
  <c r="AF4357" i="1" s="1"/>
  <c r="AH4360" i="1"/>
  <c r="Z4360" i="1"/>
  <c r="AD4360" i="1" s="1"/>
  <c r="AE4360" i="1" s="1"/>
  <c r="AF4360" i="1" s="1"/>
  <c r="AH4364" i="1"/>
  <c r="Z4364" i="1"/>
  <c r="AD4364" i="1" s="1"/>
  <c r="AE4364" i="1" s="1"/>
  <c r="AF4364" i="1" s="1"/>
  <c r="AH4372" i="1"/>
  <c r="Z4372" i="1"/>
  <c r="AD4372" i="1" s="1"/>
  <c r="AE4372" i="1" s="1"/>
  <c r="AF4372" i="1" s="1"/>
  <c r="AH4381" i="1"/>
  <c r="Z4381" i="1"/>
  <c r="AD4381" i="1" s="1"/>
  <c r="AE4381" i="1" s="1"/>
  <c r="AF4381" i="1" s="1"/>
  <c r="AH4346" i="1"/>
  <c r="AH4348" i="1"/>
  <c r="AH4350" i="1"/>
  <c r="Z4351" i="1"/>
  <c r="AD4351" i="1" s="1"/>
  <c r="AE4351" i="1" s="1"/>
  <c r="AF4351" i="1" s="1"/>
  <c r="Z4353" i="1"/>
  <c r="AD4353" i="1" s="1"/>
  <c r="AE4353" i="1" s="1"/>
  <c r="AF4353" i="1" s="1"/>
  <c r="AH4356" i="1"/>
  <c r="AH4357" i="1"/>
  <c r="AH4361" i="1"/>
  <c r="AE4365" i="1"/>
  <c r="AF4365" i="1" s="1"/>
  <c r="Z4367" i="1"/>
  <c r="AD4367" i="1" s="1"/>
  <c r="AE4367" i="1" s="1"/>
  <c r="AF4367" i="1" s="1"/>
  <c r="AE4373" i="1"/>
  <c r="AF4373" i="1" s="1"/>
  <c r="Z4374" i="1"/>
  <c r="AD4374" i="1" s="1"/>
  <c r="AE4374" i="1" s="1"/>
  <c r="AF4374" i="1" s="1"/>
  <c r="AE4379" i="1"/>
  <c r="AF4379" i="1" s="1"/>
  <c r="AE4380" i="1"/>
  <c r="AF4380" i="1" s="1"/>
  <c r="Z4380" i="1"/>
  <c r="AD4380" i="1" s="1"/>
  <c r="Z4345" i="1"/>
  <c r="AD4345" i="1" s="1"/>
  <c r="AE4345" i="1" s="1"/>
  <c r="AF4345" i="1" s="1"/>
  <c r="AH4355" i="1"/>
  <c r="Z4355" i="1"/>
  <c r="AD4355" i="1" s="1"/>
  <c r="AE4355" i="1" s="1"/>
  <c r="AF4355" i="1" s="1"/>
  <c r="Z4357" i="1"/>
  <c r="AD4357" i="1" s="1"/>
  <c r="AH4358" i="1"/>
  <c r="Z4358" i="1"/>
  <c r="AD4358" i="1" s="1"/>
  <c r="AE4358" i="1" s="1"/>
  <c r="AF4358" i="1" s="1"/>
  <c r="AH4362" i="1"/>
  <c r="Z4362" i="1"/>
  <c r="AD4362" i="1" s="1"/>
  <c r="AE4362" i="1" s="1"/>
  <c r="AF4362" i="1" s="1"/>
  <c r="AE4366" i="1"/>
  <c r="AF4366" i="1" s="1"/>
  <c r="AH4370" i="1"/>
  <c r="Z4370" i="1"/>
  <c r="AD4370" i="1" s="1"/>
  <c r="AE4370" i="1" s="1"/>
  <c r="AF4370" i="1" s="1"/>
  <c r="AH4375" i="1"/>
  <c r="AH4378" i="1"/>
  <c r="AH4379" i="1"/>
  <c r="AE4383" i="1"/>
  <c r="AF4383" i="1" s="1"/>
  <c r="Y4384" i="1" l="1"/>
  <c r="Z4384" i="1"/>
  <c r="X4384" i="1"/>
  <c r="AD4384" i="1"/>
  <c r="AE7" i="1"/>
  <c r="AE4384" i="1" l="1"/>
  <c r="AF7" i="1"/>
  <c r="AF4384" i="1" s="1"/>
</calcChain>
</file>

<file path=xl/comments1.xml><?xml version="1.0" encoding="utf-8"?>
<comments xmlns="http://schemas.openxmlformats.org/spreadsheetml/2006/main">
  <authors>
    <author>Author</author>
  </authors>
  <commentList>
    <comment ref="I27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G27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7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8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8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8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  <comment ref="I287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2019 adjustment</t>
        </r>
      </text>
    </comment>
  </commentList>
</comments>
</file>

<file path=xl/sharedStrings.xml><?xml version="1.0" encoding="utf-8"?>
<sst xmlns="http://schemas.openxmlformats.org/spreadsheetml/2006/main" count="13217" uniqueCount="3097">
  <si>
    <t xml:space="preserve">ENUGU ELECTRICTY DISTRIBUTION PLC </t>
  </si>
  <si>
    <t>Fixed Asset Register As At 28/02/2025-COMPANY WIDE</t>
  </si>
  <si>
    <t>Value / Amount (Naira)</t>
  </si>
  <si>
    <t>12002 (3%)</t>
  </si>
  <si>
    <t>12003 (3%)</t>
  </si>
  <si>
    <t>12004 (3%)</t>
  </si>
  <si>
    <t>12005 (0%)</t>
  </si>
  <si>
    <t>12006 (2%)</t>
  </si>
  <si>
    <t>12007 (10%)</t>
  </si>
  <si>
    <t>12008 (3%)</t>
  </si>
  <si>
    <t>12009 (10%)</t>
  </si>
  <si>
    <t>12010 (10%)</t>
  </si>
  <si>
    <t>12011 (20%)</t>
  </si>
  <si>
    <t>12012 (3%)</t>
  </si>
  <si>
    <t>S.N</t>
  </si>
  <si>
    <t>DATE</t>
  </si>
  <si>
    <t>Origin</t>
  </si>
  <si>
    <t>Code</t>
  </si>
  <si>
    <t>Property Description</t>
  </si>
  <si>
    <t>District</t>
  </si>
  <si>
    <t>QNTY</t>
  </si>
  <si>
    <t>Total Amount (Naira)</t>
  </si>
  <si>
    <t>INJECTION AND DISTRIBUTION SUBSTATION EQUIPMENT</t>
  </si>
  <si>
    <t>OVERHEAD/ UNDERGROUND LINES</t>
  </si>
  <si>
    <t>METERS</t>
  </si>
  <si>
    <t>LAND</t>
  </si>
  <si>
    <t>BUILDINGS</t>
  </si>
  <si>
    <t>OFFICE EQUIPMENT</t>
  </si>
  <si>
    <t>PLANT &amp; MACHINERY</t>
  </si>
  <si>
    <t>FURNITURE &amp; FITTINGS</t>
  </si>
  <si>
    <t>ICT EQUIPMENT</t>
  </si>
  <si>
    <t>MOTOR VEHICLES</t>
  </si>
  <si>
    <t>RIGHT-of-USE (RoU) - Asset</t>
  </si>
  <si>
    <t>Tools</t>
  </si>
  <si>
    <t>OBSOLETE &amp; BAD FIXED ASSETS</t>
  </si>
  <si>
    <t>INTANGIBLE ASSETS</t>
  </si>
  <si>
    <t>DEP (OER DAY)</t>
  </si>
  <si>
    <t>DEP. (PER MONTH)</t>
  </si>
  <si>
    <t>DEP CAL. AS AT 31/12/2024</t>
  </si>
  <si>
    <t>CAL. ACC DEP AS AT 31/12/23</t>
  </si>
  <si>
    <t>ADJUSTMENT (CURRENT PERIOD)</t>
  </si>
  <si>
    <t>TOTAL ACC DEP (31/12/2023)</t>
  </si>
  <si>
    <t>DEP (CURRENT PERIOD - YEAR 2024)</t>
  </si>
  <si>
    <t>TOTAL ACC DEP (31/12/2024)</t>
  </si>
  <si>
    <t>NBV</t>
  </si>
  <si>
    <t>Expected Useful Life (Month)</t>
  </si>
  <si>
    <t>Remaining useful Life</t>
  </si>
  <si>
    <t>Useful life Consumed (Months)</t>
  </si>
  <si>
    <t>Useful life Consumed (Days)</t>
  </si>
  <si>
    <t>CURRENT DEP DATE</t>
  </si>
  <si>
    <t>Legacy Asset</t>
  </si>
  <si>
    <t>4 storey administrative block, customer care block, canteen,water treament plant house ,convenience block,generator house and security/dispatch block</t>
  </si>
  <si>
    <t>Awka</t>
  </si>
  <si>
    <t>Sub station building ,generator house and security gate house</t>
  </si>
  <si>
    <t xml:space="preserve"> sub station building ,generator house and security gate house</t>
  </si>
  <si>
    <t>Development comprise a store block</t>
  </si>
  <si>
    <t>Ekwulobia</t>
  </si>
  <si>
    <t>Office block (2Nos.) ,store, generator house and security gate house</t>
  </si>
  <si>
    <t>Nnewi</t>
  </si>
  <si>
    <t xml:space="preserve">sub station building  and security gate house </t>
  </si>
  <si>
    <t xml:space="preserve">Sub station building ,generator house and security gate house </t>
  </si>
  <si>
    <t xml:space="preserve">Asub station  building </t>
  </si>
  <si>
    <t>Ogbaru</t>
  </si>
  <si>
    <t xml:space="preserve">sub station building and security gate house </t>
  </si>
  <si>
    <t xml:space="preserve">administrative block ,hall and convenience block </t>
  </si>
  <si>
    <t>Ogidi</t>
  </si>
  <si>
    <t>sub station building and office  block</t>
  </si>
  <si>
    <t xml:space="preserve">sub station building </t>
  </si>
  <si>
    <t xml:space="preserve">sub ststion building and security gate house </t>
  </si>
  <si>
    <t>three storey administrative block,customer care block,canteen, chapel/office block,store, computer centre ,driver' block and security gate house</t>
  </si>
  <si>
    <t>Onitsha</t>
  </si>
  <si>
    <t>office block, sub station building and security gate house</t>
  </si>
  <si>
    <t>main building ,Old sub station building and security gate house</t>
  </si>
  <si>
    <t>Agu Awka 2x7.5MVA  Injection substation</t>
  </si>
  <si>
    <t>Nibo 2x7.5MVA  Injection Substation</t>
  </si>
  <si>
    <t>Ugwunwasike Ix15MVA  Injection substation</t>
  </si>
  <si>
    <t>Awada 2x15MVA  Injection substation</t>
  </si>
  <si>
    <t>Aguleri Ix7.5MVA  Injection substation (Unmanned)</t>
  </si>
  <si>
    <t>Umoii2x2.5MVA  Injection substation</t>
  </si>
  <si>
    <t>Akwudo 15MVA &amp; 7.5MVA  Injection Substation</t>
  </si>
  <si>
    <t>Oraifite 7.5MVA &amp; 2.5MVA  Injection substation</t>
  </si>
  <si>
    <t>Anglican Girls 1x2.5MVA  Injection substation</t>
  </si>
  <si>
    <t>Nnamdi Azikiwe Teaching Hospital 2x2.5MVA</t>
  </si>
  <si>
    <t>Akabor-Ukwu Ix2.5MVA  Injection substation</t>
  </si>
  <si>
    <t>3-3 Road 7.5MVA &amp; 15MVA Injection Substation</t>
  </si>
  <si>
    <t>Army Barracks 115MVA  Injection substation</t>
  </si>
  <si>
    <t>Army BarracksI115MVA  Injection substation</t>
  </si>
  <si>
    <t>Nri 1x2.5MVA  Injection substation (Uunmanned)</t>
  </si>
  <si>
    <t>Isuofia Road lx2.5MVA  Injection substation</t>
  </si>
  <si>
    <t>Ula lx2.5MVA  Injection substation (Unmarmed)</t>
  </si>
  <si>
    <t>Oko 2x2.5MVA Injection substation (Unmanned)</t>
  </si>
  <si>
    <t>Ndiowu lx2.5MVA Injection substation</t>
  </si>
  <si>
    <t>Ogbunka Road Ununze II lx2.5MVA Injection</t>
  </si>
  <si>
    <t>Orumba South Umunze 11x2.5MVA Injection Substation</t>
  </si>
  <si>
    <t>AtariRoad2x15MVA  Injection substation</t>
  </si>
  <si>
    <t>GCMIX15MVA  Injection substation</t>
  </si>
  <si>
    <t>Ditto 315KVA2Nos</t>
  </si>
  <si>
    <t>Ditto 100KVA5Nos</t>
  </si>
  <si>
    <t>A Stepdown voltage transformer of 11/0.415KV  rating and 2000KVA capacity 86Nos</t>
  </si>
  <si>
    <t>Ditto 1500KVA</t>
  </si>
  <si>
    <t>Ditto 1000KVA2Nos</t>
  </si>
  <si>
    <t>Ditto 50KVA37Nos</t>
  </si>
  <si>
    <t>A Stepdown voltage transformer of 11/0.415KV  rating and 500KVA capacity 16Nos</t>
  </si>
  <si>
    <t>Ditto 300KVA24Nos</t>
  </si>
  <si>
    <t>Ditto 200KVA30Nos</t>
  </si>
  <si>
    <t>Ditto 100KVA</t>
  </si>
  <si>
    <t>Ditto 100KVA24Nos</t>
  </si>
  <si>
    <t>Ditto 50KVA</t>
  </si>
  <si>
    <t>A Stepdown voltage transformer of 11/0.415KV  rating and 1000KVA capacity</t>
  </si>
  <si>
    <t>Ditto 500KVA2Nos</t>
  </si>
  <si>
    <t>Ditto 300KVA2Nos</t>
  </si>
  <si>
    <t>Ditto 200KVA20Nos</t>
  </si>
  <si>
    <t>Ditto 100KVA19Nos</t>
  </si>
  <si>
    <t>A Stepdown voltage transformer of 33/0.415KV  rating and 1000KVA capacity 2Nos</t>
  </si>
  <si>
    <t>Ditto 500KVA</t>
  </si>
  <si>
    <t>Ditto 300KVA3Nos</t>
  </si>
  <si>
    <t>Ditto  200KVA5Nos</t>
  </si>
  <si>
    <t>Ditto 50KVA7Nos</t>
  </si>
  <si>
    <t>A Stepdown voltage transformer of 11/0.415KV rating and 1000KVA Capacity 2 Nos</t>
  </si>
  <si>
    <t>Ditto  800KVA</t>
  </si>
  <si>
    <t>Ditto  300KVA 26Nos</t>
  </si>
  <si>
    <t>Ditto  200KVA 13Nos</t>
  </si>
  <si>
    <t>Ditto  100KVA 8Nos</t>
  </si>
  <si>
    <t>Ditto  50KVA</t>
  </si>
  <si>
    <t xml:space="preserve">A Stepdown voltage transformer of 11/0.415KV rating and 1000KVA Capacity 6 Nos </t>
  </si>
  <si>
    <t>Ditto  315KVA 7Nos</t>
  </si>
  <si>
    <t>Ditto  50KVA 4Nos</t>
  </si>
  <si>
    <t>A stepdown voltage transformer of 11/0.415KV rating and 500KVA capacity 2 Nos</t>
  </si>
  <si>
    <t>Ditto  300KVA</t>
  </si>
  <si>
    <t>Ditto  200KVA 17Nos</t>
  </si>
  <si>
    <t>Ditto  100KVA 24Nos</t>
  </si>
  <si>
    <t>Ditto  50KVA 8Nos</t>
  </si>
  <si>
    <t>A stepdown voltage transformer of 33/0.415KV rating and 1000KVA capacity 6 Nos</t>
  </si>
  <si>
    <t>Ditto  500KVA 26Nos</t>
  </si>
  <si>
    <t>Ditto  315KVA</t>
  </si>
  <si>
    <t>Ditto  300KVA 21Nos</t>
  </si>
  <si>
    <t>Ditto  200KVA 35Nos</t>
  </si>
  <si>
    <t>Ditto  100KVA 54Nos</t>
  </si>
  <si>
    <t>Ditto  300KVA 20Nos</t>
  </si>
  <si>
    <t>Ditto  200KVA 20Nos</t>
  </si>
  <si>
    <t>Ditto  100KVA 20Nos</t>
  </si>
  <si>
    <t>A Stepdown voltage transformer of 33/0.415KV rating and 500KVA Capacity 18 Nos</t>
  </si>
  <si>
    <t>Ditto  300KVA 12Nos</t>
  </si>
  <si>
    <t>Ditto  200KVA 7Nos</t>
  </si>
  <si>
    <t>Ditto  100KVA</t>
  </si>
  <si>
    <t>A Stepdown voltage transformer of 11/0.415KV rating and 2500KVA Capacity</t>
  </si>
  <si>
    <t>Ditto 2000KVA</t>
  </si>
  <si>
    <t>Ditto  1600KVA 2Nos</t>
  </si>
  <si>
    <t>Ditto  1500KVA 10Nos</t>
  </si>
  <si>
    <t>Ditto  1000KVA 15Nos</t>
  </si>
  <si>
    <t>Ditto  500KVA 27Nos</t>
  </si>
  <si>
    <t>Ditto  200KVA 34Nos</t>
  </si>
  <si>
    <t>A Stepdown voltage transformer of 33/0.415KVratingand1600KVA Capacity</t>
  </si>
  <si>
    <t>Ditto 1000KVA 3Nos</t>
  </si>
  <si>
    <t>Ditto  500KVA 19Nos</t>
  </si>
  <si>
    <t>Ditto  300KVA 6Nos</t>
  </si>
  <si>
    <t>Ditto  100KVA 3Nos</t>
  </si>
  <si>
    <t>Ditto  50KVA 2Nos</t>
  </si>
  <si>
    <t>A Stepdown voltage transformer of 11/0.415KV rating and 1000KVA capacity</t>
  </si>
  <si>
    <t>Ditto  300KVA27 Nos</t>
  </si>
  <si>
    <t>Ditto  100KVA 2Nos</t>
  </si>
  <si>
    <t>A Stepdown voltage transformer of 33/0.415KV ratingand 500KVA capacity 28 Nos</t>
  </si>
  <si>
    <t>Ditto 200KVA27Nos</t>
  </si>
  <si>
    <t>Ditto 100KVA22Nos</t>
  </si>
  <si>
    <t>A Stepdown voltage transformer of 11/0.415KV rating and 500KVA capacity 39 Nos</t>
  </si>
  <si>
    <t>Ditto  300KVA 18Nos</t>
  </si>
  <si>
    <t>Ditto  200KVA 27Nos</t>
  </si>
  <si>
    <t>Ditto  100KVA 10Nos</t>
  </si>
  <si>
    <t xml:space="preserve">A Stepdown voltage transformer of 33/0.415KV rating and 1000KVA capacity </t>
  </si>
  <si>
    <t>Ditto  500KVA 35Nos</t>
  </si>
  <si>
    <t>Ditto  200KVA 24Nos</t>
  </si>
  <si>
    <t>Ditto  100KV 9Nos</t>
  </si>
  <si>
    <t>A Stepdown voltage transformer of 11/0.415KV rating and 800KVA capacity</t>
  </si>
  <si>
    <t>Ditto  750KVA</t>
  </si>
  <si>
    <t>Ditto  300KVA 60Nos</t>
  </si>
  <si>
    <t>A Stepdown voltage transformer of 33/0.415KV rating and 500KVA Capacity 4 Nos</t>
  </si>
  <si>
    <t>Ditto  300KVA 3Nos</t>
  </si>
  <si>
    <t>Ditto  200KVA</t>
  </si>
  <si>
    <t>A Stepdown voltage transformer of 11/0.415KV rating and 750KVA capacity 2 No</t>
  </si>
  <si>
    <t>Ditto  500KVA 36Nos</t>
  </si>
  <si>
    <t>Ditto  300KVA 48Nos</t>
  </si>
  <si>
    <t>Ditto  100KVA 76Nos</t>
  </si>
  <si>
    <t>Ditto  50KVA 34Nos</t>
  </si>
  <si>
    <t>A Stepdown voltaget ransformer of 33/0.415KV rating and 500KVA capacity 4 Nos</t>
  </si>
  <si>
    <t>Ditto  300KVA 4Nos</t>
  </si>
  <si>
    <t>Ditto  200KVA 4Nos</t>
  </si>
  <si>
    <t>Ditto  100KVA 11Nos</t>
  </si>
  <si>
    <t>A Singlephase (lg) electro-mechanica lmeter 9,589Nos</t>
  </si>
  <si>
    <t>A Three phase  (3Q)  Ditto  1,315Nos</t>
  </si>
  <si>
    <t>AMD/CT Operated electro-mechanical meter 209No</t>
  </si>
  <si>
    <t>AMD/11KV &amp; 33KV meter panel 10 Nos</t>
  </si>
  <si>
    <t>A Single phase (1a) prepaid meter 10,926Nos</t>
  </si>
  <si>
    <t>A Three phase  (3Q)  Ditto  1,679 Nos</t>
  </si>
  <si>
    <t>A Single phase (la) electro-mechanical meter 2,499Nos</t>
  </si>
  <si>
    <t>A Three phase  (3Q)  Ditto  179 Nos</t>
  </si>
  <si>
    <t>AMD/CT Operated electro-mechinical meter 46 No</t>
  </si>
  <si>
    <t xml:space="preserve">A Single phase (la )prepaid meter 57 Nos </t>
  </si>
  <si>
    <t>A Three phase (3ei) Ditto  50Nos</t>
  </si>
  <si>
    <t>A Single phase (Ia) electro-mechanical meter 14,868Nos</t>
  </si>
  <si>
    <t>AThreephase (3Q) Ditto 495Nos</t>
  </si>
  <si>
    <t>AMD/CT Operated electro-mechinical meter 86Nos</t>
  </si>
  <si>
    <t>AMD/11KV &amp; 33KV meterpanel 12 Nos</t>
  </si>
  <si>
    <t>A Single phase  (1Q)  prepaid meter 6,220Nos</t>
  </si>
  <si>
    <t>A Three phase  (3Q)  Ditto  925 Nos</t>
  </si>
  <si>
    <t>A Singlephase (la)electro-mechanical meter 2,093Nos</t>
  </si>
  <si>
    <t>AThreephase (3Q) Ditto 1,302Nos</t>
  </si>
  <si>
    <t>AMD/CTOperatedelectro-</t>
  </si>
  <si>
    <t>AMD/11KV&amp;33KVmeterpanel 17 Nos</t>
  </si>
  <si>
    <t>ASinglephase (1Q) prepaidmeter</t>
  </si>
  <si>
    <t>AThreephase (3Q) Ditto 68Nos</t>
  </si>
  <si>
    <t>ASinglephase(Ia)electro-mechanicalmeter9,760Nos</t>
  </si>
  <si>
    <t>AThreephase (3Q) Ditto 5,370Nos</t>
  </si>
  <si>
    <t>AMD/CTOperatedelectro-mechinicalmeter199Nos</t>
  </si>
  <si>
    <t>AMD/11KV&amp;33KVmeterpanel 7 Nos</t>
  </si>
  <si>
    <t>A Single phase (1Q) prepaidmeter10,627Nos</t>
  </si>
  <si>
    <t>AThreeDhase (3Q) Ditto 410 Nos</t>
  </si>
  <si>
    <t>A Single phase  (1Q)  electro-mechanical meter 3,844Nos</t>
  </si>
  <si>
    <t>A Three phase  (3Q)  Ditto 1,584Nos</t>
  </si>
  <si>
    <t>AMD/CT Operated electro-mechanical meter 159Nos</t>
  </si>
  <si>
    <t>ASinglephase (1Q)  prepaid meter 25474 Nos</t>
  </si>
  <si>
    <t>AThreephase (3Q) Ditto 2,419Nos</t>
  </si>
  <si>
    <t>A MASSEY FERGUSON 27KVA Electric Power generator</t>
  </si>
  <si>
    <t>A MASSEY FERGUSON 27KVA Electric Power generator (Service Center)</t>
  </si>
  <si>
    <t>A PERKINS 50KVA Soundproof electric Power generator</t>
  </si>
  <si>
    <t>Ditto  30KVA</t>
  </si>
  <si>
    <t>A Water borehole fitted with submersible pump</t>
  </si>
  <si>
    <t>A STOREX 200litre plastic water tank on metallic frame structure with transfer pump 3nos</t>
  </si>
  <si>
    <t>Ditto  300litre on reinforced concrete base 2nos</t>
  </si>
  <si>
    <t>A Satellite disc with usual accessories</t>
  </si>
  <si>
    <t>A Telecommunication mast complete with thunder arrestor 3nos</t>
  </si>
  <si>
    <t>A TOYOTA HILUX Double cabin pickup LSR700XB</t>
  </si>
  <si>
    <t>Ditto  GF958P41</t>
  </si>
  <si>
    <t>Ditto  LSR696XB</t>
  </si>
  <si>
    <t>Ditto EG975P41(DJ130E</t>
  </si>
  <si>
    <t>A PEUGEOT 504 Pickup AJ141AWK (A.R)</t>
  </si>
  <si>
    <t>A VOLVO Stationwagon BF179UWN (A.R)</t>
  </si>
  <si>
    <t>A TOYOTA HILUX Double cabin Pickup BU406AGL</t>
  </si>
  <si>
    <t>A TOYOTA HILUX Double cabin pickup APP27XA</t>
  </si>
  <si>
    <t>Ditto UDD03XA</t>
  </si>
  <si>
    <t>Ditto FG325p41</t>
  </si>
  <si>
    <t>A TOYOTA HILUX Double cabin pickup NEN471AA</t>
  </si>
  <si>
    <t>Ditto APP25XA</t>
  </si>
  <si>
    <t>A FORD Ditto  APP23XA</t>
  </si>
  <si>
    <t>An ISUZU 5Tons Lorry/Cantertruck DC374ENU</t>
  </si>
  <si>
    <t>A Motor cycle UN577JJE</t>
  </si>
  <si>
    <t>Ditto  UP779JJT</t>
  </si>
  <si>
    <t>A TOYOTA HILUX Double cabin pickup LSR699XA</t>
  </si>
  <si>
    <t>Ditto FG326N41</t>
  </si>
  <si>
    <t>Ditto  DU598ENU</t>
  </si>
  <si>
    <t>Ditto  DJ160ENU</t>
  </si>
  <si>
    <t>A PEUGEOT 504 Pickup XB408RBC</t>
  </si>
  <si>
    <t>Ditto  BK66JJJ</t>
  </si>
  <si>
    <t>A TOYOTA HILUX Double cabin pickup DG430XA</t>
  </si>
  <si>
    <t>Ditto UDD07XA</t>
  </si>
  <si>
    <t>Ditto BH283EPE (Awaiting Repair)</t>
  </si>
  <si>
    <t>Ditto  DB400ENU</t>
  </si>
  <si>
    <t>Ditto  EQ426KRD (AwaitingRepair)</t>
  </si>
  <si>
    <t>Ditto AJ438AGU</t>
  </si>
  <si>
    <t>A NISSAN Ditto AA231JJT</t>
  </si>
  <si>
    <t>A TOYOTA HILUX Double cabin pickup UDD08XA</t>
  </si>
  <si>
    <t>Ditto DF427ENU</t>
  </si>
  <si>
    <t>Ditto SO389KJA</t>
  </si>
  <si>
    <t>A FORD RANGER Ditto DM769ENU</t>
  </si>
  <si>
    <t>Powerline Networks (apportioned per energy import)</t>
  </si>
  <si>
    <t>HT &amp; LT Poles, Crossarms &amp; Fittings (apportioned per energy import)</t>
  </si>
  <si>
    <t>Office Equipment</t>
  </si>
  <si>
    <t>LOCAL NET WORK</t>
  </si>
  <si>
    <t>INSTALLATION &amp; GROUNDING OF MAST</t>
  </si>
  <si>
    <t>EKWULOBIA</t>
  </si>
  <si>
    <t>RAS-MICROWAVE POINT LINK</t>
  </si>
  <si>
    <t>AWKA</t>
  </si>
  <si>
    <t>RAS-EMS DEPLOYMENT</t>
  </si>
  <si>
    <t>ICT Equipment</t>
  </si>
  <si>
    <t xml:space="preserve">WORKSTATION </t>
  </si>
  <si>
    <t>Legacy asset</t>
  </si>
  <si>
    <t>Development comprising two storey administrative block  (under construction), office block (2nos), cooperative block ,store,stock yard, generation house and security  gate house (Hospital Road, Abakaliki, Ebonyi State)</t>
  </si>
  <si>
    <t>Abakaliki</t>
  </si>
  <si>
    <t>Development  comprises sub ststion  building and security gate house (Ugwulangwu 1 x 2.5MVA 33/11KV Injection Substation, Uburu-Ugwulangwu Road, Ebonyi State)</t>
  </si>
  <si>
    <t>Development  comprises sub ststion  building and security gate house (Abaomege Switch Station, Km 43 Afkpo/Abakaliki Expressway, Ebonyi State)</t>
  </si>
  <si>
    <t>Abakaliki Main (Mile 50) 2x15MVA Injection Substation</t>
  </si>
  <si>
    <t>Ugulangwu 1x7.5MVA  Injection substation</t>
  </si>
  <si>
    <t>Ozziza 1 x 1.5MVA  Injection substation (Unmanned)</t>
  </si>
  <si>
    <t>Akaeze 1 x 2.5MVA  Injection substation (Unmanned)</t>
  </si>
  <si>
    <t>Abomege 33KV switching station</t>
  </si>
  <si>
    <t>A Stepdown voltage transformer of 11/0.415KV rating and 500KVA capacity 50Nos</t>
  </si>
  <si>
    <t>Ditto300KVA33Nos</t>
  </si>
  <si>
    <t>Ditto200KVA12Nos</t>
  </si>
  <si>
    <t>Ditto100KVA</t>
  </si>
  <si>
    <t>Ditto100KVA15Nos</t>
  </si>
  <si>
    <t xml:space="preserve">A Stepdown voltage transformer of 11/0.415KV rating and 1000KVA capacity 1 </t>
  </si>
  <si>
    <t>Ditto750KVA</t>
  </si>
  <si>
    <t>Ditto500KVA19Nos</t>
  </si>
  <si>
    <t>Ditto300KVA12Nos</t>
  </si>
  <si>
    <t>Ditto200KVA29Nos</t>
  </si>
  <si>
    <t>Ditto100KVA35Nos</t>
  </si>
  <si>
    <t>Ditto50KVA18Nos</t>
  </si>
  <si>
    <t>A Stepdown voltage transformer of 33/0.415KV rating and 500KVA capacity 2Nos</t>
  </si>
  <si>
    <t>Ditto300KVA5Nos</t>
  </si>
  <si>
    <t>Ditto200KVA9Nos</t>
  </si>
  <si>
    <t>Ditto100KVA19Nos</t>
  </si>
  <si>
    <t>Ditto50KVA39Nos</t>
  </si>
  <si>
    <t>A Single phase (1Q) electro-mechanical meter 8,825Nos</t>
  </si>
  <si>
    <t>AThreephase(3g)ditto2,511Nos</t>
  </si>
  <si>
    <t>A MD/CT Operated electro-mechinical meter 146Nos</t>
  </si>
  <si>
    <t>A MD/11KV &amp; 33KV meter Panel</t>
  </si>
  <si>
    <t>A Singlephase (1Q) prepaid meter 981Nos</t>
  </si>
  <si>
    <t>AThreeDhase(3g)ditto204Nos</t>
  </si>
  <si>
    <t>A TOYOTA HILUX Double cabin pickup LSR695XB</t>
  </si>
  <si>
    <t>DittoDD794LSD</t>
  </si>
  <si>
    <t>DittoFD354LND</t>
  </si>
  <si>
    <t>DittoFG367p41</t>
  </si>
  <si>
    <t>DittoAA128UGB</t>
  </si>
  <si>
    <t>DittoUDD05XA</t>
  </si>
  <si>
    <t>A NISSAN Pickup AG541NSK</t>
  </si>
  <si>
    <t>An ISUZU 7Tons truck DE537ENU</t>
  </si>
  <si>
    <t>Plant &amp; Machinery</t>
  </si>
  <si>
    <t>PLINTH FOR 3500KVA FOR GENERATOR</t>
  </si>
  <si>
    <t xml:space="preserve"> Sub-Station building and Security gate house-Mbutu 2 X 15MVA 33/11KV Injection Sub-Station, Mbaise</t>
  </si>
  <si>
    <t>Mbaise</t>
  </si>
  <si>
    <t>Sub-Station building and Security gate house-Onitsha 2 X 15MVA 33/11KV Injection Sub-Station,Onitsha Road,Off Egb- Ada Housing Estate Road</t>
  </si>
  <si>
    <t>New Owerri</t>
  </si>
  <si>
    <t xml:space="preserve"> Sub-Station building Office block(3Nos.),Cooperative block and generator house</t>
  </si>
  <si>
    <t>Orlu</t>
  </si>
  <si>
    <t>An Office block</t>
  </si>
  <si>
    <t>Sub-Station building  generator house And Security gate house</t>
  </si>
  <si>
    <t xml:space="preserve"> Sub-Station building, NIPP Sub-Station building generator house and Security gate house</t>
  </si>
  <si>
    <t>Sub Station building and Security gate house-Okigwe 2 X 7.5MVA 33/11KV Injection Sub-Station,Okigwe</t>
  </si>
  <si>
    <t>Sub Station building and Security gate house-Umuneke 1 X15MVA 33/11KV Injection Sub-Station,Umuneke Road, Off Aba -Owerri Road</t>
  </si>
  <si>
    <t>Four Storey administrative building Marketing block,Canteen block,Carpentry Workshop distribution block,perpayment/drivers,block uncompleted chapel buliding,store, cooperative block,(Nos.) Two-storey NULEE building, convenience block, transformer section,car park and security gate house</t>
  </si>
  <si>
    <t>Warehouse,packing Store,Office and Stock yard</t>
  </si>
  <si>
    <t>Old Computer block,new Computer block and generator house</t>
  </si>
  <si>
    <t>Sub-Station building and Security gate house-Egbu T.S X 15MVA 33/11KV Injection Sub-Station Egbu Road,Owerri</t>
  </si>
  <si>
    <t>Sub-Station building and Security gate house-Egbu 2 X 15MVA 33/11KV Injection Sub-Station Egbu Road,Owerri</t>
  </si>
  <si>
    <t>Sub-Station building and Security gate house-Nwaorieubi 1 X 15MVA 33/11KV Injection Sub-Station Orlu Road,Owerri</t>
  </si>
  <si>
    <t>Egbu Road2x15MVA  Injection substation</t>
  </si>
  <si>
    <t>Owerri</t>
  </si>
  <si>
    <t>EgbuT.S.2x15MVA  Injection substation</t>
  </si>
  <si>
    <t>AZARA-EGBELU 1x7.5MVA  Injection substation</t>
  </si>
  <si>
    <t>NWAORIEUBI 1x15MVA  Injection substation</t>
  </si>
  <si>
    <t>Eke Ahiara 1x15MVA  Injection substation</t>
  </si>
  <si>
    <t>Onitsha Road 2x15MVA  Injection substation</t>
  </si>
  <si>
    <t>Orlu Main 15MVA &amp; 7.5MVA Injection Substation</t>
  </si>
  <si>
    <t>Akokwa 2x7.5MVA  Injection substation</t>
  </si>
  <si>
    <t>Okigwe 2x7.5MVA  Injection substation</t>
  </si>
  <si>
    <t>Umuneke Ngor 1x15MVA  Injection substation</t>
  </si>
  <si>
    <t>Imo State University, Owerri 1x2.5MVA  Injection substation</t>
  </si>
  <si>
    <t>Federal Medical Center Owerri 1x2.5MVA  Injection substation</t>
  </si>
  <si>
    <t>URUATTA NIPP 1x2.5MVA  Injection substation</t>
  </si>
  <si>
    <t>Ihite Uboma 1x7.5MVA  Injection substation</t>
  </si>
  <si>
    <t>Nneator 1x2.5MVA  Injection substation (Unmanned)</t>
  </si>
  <si>
    <t>Isiekenesi 1x2.5MVA  Injection substation (Unmanned)</t>
  </si>
  <si>
    <t>Dikenafai 2x1MVA  Injection substation (unmanned)</t>
  </si>
  <si>
    <t>Umuaka 1x2.5MVA  Injection substation (Unmanned)</t>
  </si>
  <si>
    <t>AWO-IDEMILI 1x7.5MVA  Injection substation</t>
  </si>
  <si>
    <t xml:space="preserve">Arondizuogu 1x15MVA  Injection substation </t>
  </si>
  <si>
    <t>Mgbidi 2x7.5MVA  Injection substation (Unmanned)</t>
  </si>
  <si>
    <t>Urualla 2x7.5MVA  Injection substation (unmanned)</t>
  </si>
  <si>
    <t xml:space="preserve">Lokpanta, Umu-Nneochi 1x2.5MVA  Injection substation </t>
  </si>
  <si>
    <t xml:space="preserve">Obiakpu1x7.5MVA  Injection substation </t>
  </si>
  <si>
    <t xml:space="preserve">Orsu Obodo, Oguta 1x7.5MVA  Injection substation </t>
  </si>
  <si>
    <t>Nempi 1x2.5MVA  Injection substation (unmanned)</t>
  </si>
  <si>
    <t>New Owerri 1x15MVA</t>
  </si>
  <si>
    <t>FUTO 1x2.5MVA Injection Sub</t>
  </si>
  <si>
    <t>Awala Isiekenesi 1x2.5MVA  Injection substation (unmanned)</t>
  </si>
  <si>
    <t>Urualla 2x7.5MVA  Injection substation</t>
  </si>
  <si>
    <t>Mbutu 1x15MVA  Injection substation</t>
  </si>
  <si>
    <t>LagwaOkwuato 1x2.5MVA InjectionSubstation(Ijnmanned</t>
  </si>
  <si>
    <t>Obiangwu 1x2.5MVA  Injection substationUnmanned)</t>
  </si>
  <si>
    <t>Lorji 1x2.5MVA  Injection substation</t>
  </si>
  <si>
    <t>A Stepdown voltage transformer of 11/0.415KV rating and 500KVA capacity</t>
  </si>
  <si>
    <t>A Stepdown voltage transformer of 11/0.415KV rating and 315KVA capacity</t>
  </si>
  <si>
    <t>11/0.415KV 315KVA Stepdown Transformer</t>
  </si>
  <si>
    <t>11/0.415KV 300KVA Stepdown Transformer</t>
  </si>
  <si>
    <t>11/0.415KV 200KVA Stepdown Transformer</t>
  </si>
  <si>
    <t>11/0.415KV 100KVA Stepdown Transformer</t>
  </si>
  <si>
    <t>11/0.415KV 50KVA Stepdown Transformer</t>
  </si>
  <si>
    <t>33/0.415KV 315KVA Stepdown Transformer</t>
  </si>
  <si>
    <t>33/0.415KV 200KVA Stepdown Transformer</t>
  </si>
  <si>
    <t>33/0.415KV 100KVA Stepdown Transformer</t>
  </si>
  <si>
    <t>33/0.415KV 50KVA Stepdown Transformer</t>
  </si>
  <si>
    <t>11/0.415KV 630KVA Stepdown Transformer</t>
  </si>
  <si>
    <t>33/0.415KV 500KVA Stepdown Transformer</t>
  </si>
  <si>
    <t>33/0.415KV 300KVA Stepdown Transformer</t>
  </si>
  <si>
    <t>11/0.415KV 750KVA Stepdown Transformer</t>
  </si>
  <si>
    <t>11/0.415KV 500KVA Stepdown Transformer</t>
  </si>
  <si>
    <t>33/0.415KV 750KVA Stepdown Transformer</t>
  </si>
  <si>
    <t>11/0.415KV 800KVA Stepdown Transformer</t>
  </si>
  <si>
    <t xml:space="preserve">Owerri </t>
  </si>
  <si>
    <t>11/0.415KV 1,200KVA Stepdown Transformer</t>
  </si>
  <si>
    <t xml:space="preserve">1-Phase (1Q) electro-mechanicalmeter </t>
  </si>
  <si>
    <t xml:space="preserve">3-Phase (3Q) electro-mechanicalmeter </t>
  </si>
  <si>
    <t xml:space="preserve">MD/CT Operated electro-mechanical meter </t>
  </si>
  <si>
    <t>MD/11KV &amp; 33KV Panel Meter</t>
  </si>
  <si>
    <t>1-Phase (1Q) Prepaid Meter</t>
  </si>
  <si>
    <t>3-Phase (3Q) Prepaid Meter</t>
  </si>
  <si>
    <t>1-Phase (1Q) Prepaid meter</t>
  </si>
  <si>
    <t>A PERKINS 27KVA Electric power generator</t>
  </si>
  <si>
    <t>TOYOTA HILUX Double cabin pickup NEN468AA</t>
  </si>
  <si>
    <t>TOYOTA HILUX Double cabin pickup EU824LSR</t>
  </si>
  <si>
    <t>A GREATWALL Pickup</t>
  </si>
  <si>
    <t>An ISUZU 5Tonslo</t>
  </si>
  <si>
    <t>A TOYOTA HILUX Double cabin pickup</t>
  </si>
  <si>
    <t>DittoEQ429KRD</t>
  </si>
  <si>
    <t>DittoBC415UWN</t>
  </si>
  <si>
    <t>DittoDU823ENU</t>
  </si>
  <si>
    <t>DittoEA498KGE</t>
  </si>
  <si>
    <t>AnISUZUPickUDCF637UWN</t>
  </si>
  <si>
    <t>AMITSUBISHIPickupBG126UWN</t>
  </si>
  <si>
    <t>DittoBH261UWN</t>
  </si>
  <si>
    <t>APEGEOT504dittoBW48MUS</t>
  </si>
  <si>
    <t>DittoAH895WER</t>
  </si>
  <si>
    <t>AVOLVOStationwagonAS702WER</t>
  </si>
  <si>
    <t>ATOYOTAHILUXDoublecabinickUDPX419AAA</t>
  </si>
  <si>
    <t>DittoUDD06XA</t>
  </si>
  <si>
    <t>Ditto(AwaitingRepairs)CZ987ENU</t>
  </si>
  <si>
    <t>DittoFG955p41</t>
  </si>
  <si>
    <t>ATOYOTATACOMAditto(UnderReDair)BK401UWN</t>
  </si>
  <si>
    <t>Dittosinglecabin(AwaitingRepairs)CL187ENU</t>
  </si>
  <si>
    <t>DittoCE628ENU</t>
  </si>
  <si>
    <t>AMITSUBISHIDoublecabinpickupCE168ENU</t>
  </si>
  <si>
    <t>AVOLVOWagonCB25ENU</t>
  </si>
  <si>
    <t>AGREATWALLDoublecabinpickUDAPP28XA</t>
  </si>
  <si>
    <t>ATOYOTAHILUXdittoAPP30XA</t>
  </si>
  <si>
    <t>AnISUZUSinglecabindittoAP637GDD</t>
  </si>
  <si>
    <t>APEUGEOTSalooncarFG71p41</t>
  </si>
  <si>
    <t>AMITSUBISHIBusXA616UMD</t>
  </si>
  <si>
    <t>AMERCEDESBENZLorryXA544WER</t>
  </si>
  <si>
    <t>APEUGEOTStationwagonFG28P41</t>
  </si>
  <si>
    <t>AVOLVOStationwagon(AwaitingRepairs)CW537JJJ</t>
  </si>
  <si>
    <t>AMERCEDESBENZLorryAwaitingRepairs)XA543WER</t>
  </si>
  <si>
    <t>AMERCEDESBENZHaiblorryXA516RRT</t>
  </si>
  <si>
    <t>Furniture &amp; Fittings</t>
  </si>
  <si>
    <t>EXECUTIVE CHAIR FOR MD/CEO</t>
  </si>
  <si>
    <t>NOTE BOOK SHELVES &amp; SWIVEL CHAIR</t>
  </si>
  <si>
    <t>A TOYOTA HILUX Double cabin pick up DU821ENU</t>
  </si>
  <si>
    <t>CHQ</t>
  </si>
  <si>
    <t>Ditto</t>
  </si>
  <si>
    <t>DittoFG227A16</t>
  </si>
  <si>
    <t>DittoCZ985ENU</t>
  </si>
  <si>
    <t>DittoCZ986ENU</t>
  </si>
  <si>
    <t>DittoCZ988ENU</t>
  </si>
  <si>
    <t>DittoBM698UWN</t>
  </si>
  <si>
    <t>DittoDB847ENU(FG775P4]</t>
  </si>
  <si>
    <t>DittoDC465ENU</t>
  </si>
  <si>
    <t>DittoDJ157ENU</t>
  </si>
  <si>
    <t>DittoDJ156ENU</t>
  </si>
  <si>
    <t>DittoDC425ENU</t>
  </si>
  <si>
    <t>DittoAE328AGN</t>
  </si>
  <si>
    <t>DittoMUS722BB</t>
  </si>
  <si>
    <t>DittoLXR697XB</t>
  </si>
  <si>
    <t>DittoUDD09XA</t>
  </si>
  <si>
    <t>DittoCV239APP</t>
  </si>
  <si>
    <t>DittoDM796ENU</t>
  </si>
  <si>
    <t>DittoLSR701XB</t>
  </si>
  <si>
    <t>DittoUDD94AA</t>
  </si>
  <si>
    <t>DittoLQ301EKY</t>
  </si>
  <si>
    <t>DittoAJL295AA</t>
  </si>
  <si>
    <t>A TOYOTA TACOMA Single cabin ditto (AwaitingRepair) CN607ENU</t>
  </si>
  <si>
    <t>Other vehicles (Enugu State)</t>
  </si>
  <si>
    <t xml:space="preserve">2 stoery administrative building ,customer care block,office block ,store ,car park (2No.) generator house ,dispatch office,and security gate </t>
  </si>
  <si>
    <t>A Steel constructed water reservoir. Complete with 2nos (10hp) motorised pump 30,000litres</t>
  </si>
  <si>
    <t>Ditto 20,000litres</t>
  </si>
  <si>
    <t>ANISSANditto(AwaitingRepair)DJ981ENU</t>
  </si>
  <si>
    <t>ATOYOTAAVANZAJeepFG959P41</t>
  </si>
  <si>
    <t>A TOYOTA COASTER Staff bus DF27ABJ</t>
  </si>
  <si>
    <t>An INNOSSON Ditto APP19XA</t>
  </si>
  <si>
    <t>ATOYOTALANDCRUSERJeepFG777P41</t>
  </si>
  <si>
    <t>A STEYR Water tanker AL526UWN (Awaiting Repair)</t>
  </si>
  <si>
    <t>AMERCEDESBENZ608DTruckAwaitingRepair)BW571ENU</t>
  </si>
  <si>
    <t>AMERCEDESBENZHIABTruckBP492UWN</t>
  </si>
  <si>
    <t>A STEYR 129Trailer (Awaiting Repair) AG549ENU</t>
  </si>
  <si>
    <t>A STEYR HIABTruck (Awaiting Repair) AL529UWN</t>
  </si>
  <si>
    <t>A PERKINS 50KVA Soundproof electric power generator (New)</t>
  </si>
  <si>
    <t>A MANDIESEL HIAB Truck with crane (Awaiting Repair) XJ680KTU</t>
  </si>
  <si>
    <t>An ISUZU Truck BP491UWN</t>
  </si>
  <si>
    <t>A VOLVO Truck with trailar BS275ENU</t>
  </si>
  <si>
    <t>EEDCHeadQuarters - Furniture &amp; Fittings</t>
  </si>
  <si>
    <t>Lot</t>
  </si>
  <si>
    <t>BAL B/F</t>
  </si>
  <si>
    <t>Land</t>
  </si>
  <si>
    <t>Land-Bal B/f</t>
  </si>
  <si>
    <t>350KVA  GENERATOR</t>
  </si>
  <si>
    <t>Intangible Asset</t>
  </si>
  <si>
    <t>Bal B/f</t>
  </si>
  <si>
    <t xml:space="preserve">HP OFFICE JET 8600 A1O PRINTER </t>
  </si>
  <si>
    <t>INSTALLATION COST</t>
  </si>
  <si>
    <t>SUNNY VAIO PRO 13 ULTRA NOTEBOOK</t>
  </si>
  <si>
    <t>EMS 2000 CLIENT SERVER WITH LICEN</t>
  </si>
  <si>
    <t>HP PROLIANT ML 350P G8 SERVER PRO</t>
  </si>
  <si>
    <t>HP LASERJET 9050 DN NETWORK PRINTER</t>
  </si>
  <si>
    <t xml:space="preserve"> a two storey administative building,planning and fault block,drawing/construction block,canteen/pre payment block, generator house,customer care office/store, cooperative block,security gate house, convenience block and car park (NO. 3 Bend Road Umuahia)</t>
  </si>
  <si>
    <t>Umuahia</t>
  </si>
  <si>
    <t>New sub station building, generator house and security gate house (Afara 2x 15MVA 33/11KV injection sub station, Umuahia)</t>
  </si>
  <si>
    <t>Sub station building (Ubakala 1x 7.5MVA 33/11KV injection sub station Umuahia)</t>
  </si>
  <si>
    <t xml:space="preserve">Sub station building (Abiriba 1x7.5MVA 33/11KV injection sub station, Umuahia) </t>
  </si>
  <si>
    <t>Sub station building, generator house and security gate house  (Nkata Alike 1x 7.5MVA 33/11KV injection sub station,  Umuahia)</t>
  </si>
  <si>
    <t>Sub station building and security gate house (Umudike 2x 15MVA 33/11KV injection sub station. Umuahia)</t>
  </si>
  <si>
    <t>Abiriba Ix7.5MVA Injection Substation</t>
  </si>
  <si>
    <t>Nkata Alike 1x7.5MVA  Injection Substation</t>
  </si>
  <si>
    <t>Ohafia 5MVA  Injection Substation</t>
  </si>
  <si>
    <t>A Step down voltage transformer of 11/0.415KV rating and 750KVA capacity</t>
  </si>
  <si>
    <t>A Step down voltage transformer of 33/0.415KV rating and 500KVA capacity 32nos</t>
  </si>
  <si>
    <t>Ditto315KVA</t>
  </si>
  <si>
    <t xml:space="preserve">A Step down voltage transformer of11/0.415KV rating and1000KVA capacity </t>
  </si>
  <si>
    <t>Ditto500KVA</t>
  </si>
  <si>
    <t>Ditto300KVA</t>
  </si>
  <si>
    <t>Ditto200KVA</t>
  </si>
  <si>
    <t>Ditto50KVA</t>
  </si>
  <si>
    <t xml:space="preserve">A Step down voltage transformer of33/0.415KV rating and 1000KVA capacity </t>
  </si>
  <si>
    <t>A Single phase (1Q) electro-mechanical meter16,028Nos</t>
  </si>
  <si>
    <t>Athreephase(3g)ditto917Nos</t>
  </si>
  <si>
    <t>A MD/CT Operated electro-mechinical meter 70Nos</t>
  </si>
  <si>
    <t>AMD/11KV&amp;33KVmeterDanel</t>
  </si>
  <si>
    <t>A Single phase(1Q) prepaid meter 143Nos</t>
  </si>
  <si>
    <t>AThreeDhase(3ei)ditto154Nos</t>
  </si>
  <si>
    <t>A PERKINS 27 KVA Electric power generator</t>
  </si>
  <si>
    <t>A Plastic water storage tank 5,0001itres</t>
  </si>
  <si>
    <t>Ditto2,0001itres</t>
  </si>
  <si>
    <t>A TOYOTA HILUX Double cabin pickup DN988ENU</t>
  </si>
  <si>
    <t>Ditto(AwaitingReDairs)DD715LSD</t>
  </si>
  <si>
    <t>ASingjecabindittoAG496NGK</t>
  </si>
  <si>
    <t>An ISUZU Double cabin pickup (AwaitingRepairs) AH599UMA</t>
  </si>
  <si>
    <t>A MITSUBISHI L300 Mini bus BH751UWN</t>
  </si>
  <si>
    <t>DittoAR502ABA</t>
  </si>
  <si>
    <t>A TOYOTA HILUX Double cabin pickup NEN469AA (Ohafia Undertaking)</t>
  </si>
  <si>
    <t>DittoUDD04XA (Isuikwuato Undertaking)</t>
  </si>
  <si>
    <t>Umuahia BusinessUnit-Office Equipment</t>
  </si>
  <si>
    <t>Injection &amp; Distr Sub</t>
  </si>
  <si>
    <t>Afara 2x15MVA  Injection Substation</t>
  </si>
  <si>
    <t>Ubakala Ix7.5MVA  Injection Substation</t>
  </si>
  <si>
    <t>Umudike 15MVA  Injection Substation</t>
  </si>
  <si>
    <t>Olokoro IxIMVA  Injection Substation</t>
  </si>
  <si>
    <t>Amachilx 2.5MVA  Injection Substation</t>
  </si>
  <si>
    <t>Overhead &amp; Underground lines</t>
  </si>
  <si>
    <t>Plant &amp; machinery</t>
  </si>
  <si>
    <t>Step down voltage transformer of 11/0.415KV rating and 500KVA capacity</t>
  </si>
  <si>
    <t>Step down voltage transformer of 11/0.415KV rating and 315KVA capacity</t>
  </si>
  <si>
    <t>Step down voltage transformer of 11/0.415KV rating and 300KVA capacity</t>
  </si>
  <si>
    <t>Step down voltage transformer of 11/0.415KV rating and 200KVA capacity</t>
  </si>
  <si>
    <t>Step down voltage transformer of 11/0.415KV rating and 100KVA capacity</t>
  </si>
  <si>
    <t>Abakpa</t>
  </si>
  <si>
    <t xml:space="preserve"> sub station building ,and security gate house</t>
  </si>
  <si>
    <t>Undeveloped Land</t>
  </si>
  <si>
    <t>TOYOTA HILUX ENU 907 YJ</t>
  </si>
  <si>
    <t>Ogui</t>
  </si>
  <si>
    <t>TOYOTA HILUX LSR 697 XB\</t>
  </si>
  <si>
    <t>TOYOTA HILUX ENU 908 YJ</t>
  </si>
  <si>
    <t>MINI BUS ENU 987 YJ</t>
  </si>
  <si>
    <t>TOYOTA HILUX ENU 913 YJ</t>
  </si>
  <si>
    <t>FORD RANGER FG 446 N41</t>
  </si>
  <si>
    <t>TOYOTA HILUX FG 956 P41</t>
  </si>
  <si>
    <t>TOYOTA HILUX UDD 02 XA</t>
  </si>
  <si>
    <t>TOYOTA HILUX UDD 01 XA</t>
  </si>
  <si>
    <t>CHEVROLET BLF 691 BW</t>
  </si>
  <si>
    <t>TOYOTA HILUX ENU 725 RA</t>
  </si>
  <si>
    <t>TOYOTA HILUX UDD 03 XA</t>
  </si>
  <si>
    <t>SUZUKI BUS UWN 416 ZL</t>
  </si>
  <si>
    <t>TOYOTA HILUX ENU 726 RA</t>
  </si>
  <si>
    <t>Awkunanaw</t>
  </si>
  <si>
    <t>TOYOTA HILUX ENU 990 JY</t>
  </si>
  <si>
    <t>TOYOTA HILUX UMZ 302 AA</t>
  </si>
  <si>
    <t>Nsukka</t>
  </si>
  <si>
    <t>TOYOTA HILUX FG 22 P41</t>
  </si>
  <si>
    <t>TOYOTA TACOMA CF 669 ENU</t>
  </si>
  <si>
    <t>SUZUKI BUS UWN 415 ZL</t>
  </si>
  <si>
    <t>SUZUKI MINI BUS UWN 114 XB</t>
  </si>
  <si>
    <t>MOTORCYCLE EEDC BIKE</t>
  </si>
  <si>
    <t>sub station building and security gate house</t>
  </si>
  <si>
    <t xml:space="preserve"> a sub station building </t>
  </si>
  <si>
    <t>Emene15MVA(2x7.5MVA)  Injection substation</t>
  </si>
  <si>
    <t>ThinkersCorner30MVA(2x15MVA) Injection sub</t>
  </si>
  <si>
    <t>9thMile15MVA(2x7.5MVA)  Injection sub</t>
  </si>
  <si>
    <t>Ndiagulx7.5MVA  Injection substation</t>
  </si>
  <si>
    <t>NikeLakeAbakpalx7.5MVA InjectionSubstation(underconstruction</t>
  </si>
  <si>
    <t>Eke5MVA(2x2.5MVA)Injection substation unmanned</t>
  </si>
  <si>
    <t>Egede-Udilx2.5MVA  Injection substation Unmmanned</t>
  </si>
  <si>
    <t xml:space="preserve">OgbedeIgbo-Etitilx2.5MVA  Injection substation (Unmanned) </t>
  </si>
  <si>
    <t>A step down voltage transformer of 11/0.415KV rating and 500KVA capacity 50Nos</t>
  </si>
  <si>
    <t>Ditto 315KVA 7Nos</t>
  </si>
  <si>
    <t>Ditto 300 KVA 26Nos</t>
  </si>
  <si>
    <t>Ditto 200KVA 25Nos</t>
  </si>
  <si>
    <t>A Stepdown voltage transformer of 33/0.415KV rating and 500KVA capacity 24Nos</t>
  </si>
  <si>
    <t>Ditto 315KVA</t>
  </si>
  <si>
    <t>Ditto 300KVA 62Nos</t>
  </si>
  <si>
    <t>Ditto 200KVA 88Nos</t>
  </si>
  <si>
    <t>Ditto 100KVA 2Nos</t>
  </si>
  <si>
    <t>A Stepdown voltage transformer of 11/0.415KV rating and 1000KVA capacity 3Nos</t>
  </si>
  <si>
    <t>Ditto 750 KVA 4Nos</t>
  </si>
  <si>
    <t>Ditto 500KVA 32Nos</t>
  </si>
  <si>
    <t>Ditto 300KVA 24Nos</t>
  </si>
  <si>
    <t>Ditto 200KVA 42Nos</t>
  </si>
  <si>
    <t>Ditto 100KVA 39Nos</t>
  </si>
  <si>
    <t>Ditto 50KVA 12Nos</t>
  </si>
  <si>
    <t>A Stepdown voltage transformer of 33/0.415KV rating and 500 KVA capacity 3Nos</t>
  </si>
  <si>
    <t>Ditto300KVA2Nos</t>
  </si>
  <si>
    <t>Ditto200KVA4Nos</t>
  </si>
  <si>
    <t>Ditto100KVA5Nos</t>
  </si>
  <si>
    <t>A Single phase(1Q) electro-mechanical meter 9,914Nos</t>
  </si>
  <si>
    <t>A Stepdown voltage transformer of 11/0.415KV  rating and 500KVA capacity 86Nos</t>
  </si>
  <si>
    <t>Ditto 300KVA101Nos</t>
  </si>
  <si>
    <t>Ditto 500KVA71Nos</t>
  </si>
  <si>
    <t>Ditto 200KVA125Nos</t>
  </si>
  <si>
    <t>Ditto 300KVA115Nos</t>
  </si>
  <si>
    <t>Ditto 200KVA95Nos</t>
  </si>
  <si>
    <t>Ditto  500KVA 81Nos</t>
  </si>
  <si>
    <t>Ditto  500KVA 102Nos</t>
  </si>
  <si>
    <t>Ditto  200KVA 112Nos</t>
  </si>
  <si>
    <t>Ditto  750KVA 3Nos</t>
  </si>
  <si>
    <t>A Stepdown voltage transformer of 33/0.415KV rating and 500KVA capacity 49Nos</t>
  </si>
  <si>
    <t>A Three phase(3Q) ditto 1,423Nos</t>
  </si>
  <si>
    <t>A MD/CT Operated electro-mechinica meter 142Nos</t>
  </si>
  <si>
    <t>A MD/11KV &amp; 33KV meter panel 13Nos</t>
  </si>
  <si>
    <t>A Single phase(1Q) prepaid meter 12,535Nos</t>
  </si>
  <si>
    <t>A Three phase (3Q) ditto 2,625Nos</t>
  </si>
  <si>
    <t>Ditto 200KVA50Nos</t>
  </si>
  <si>
    <t>Ditto 300KVA64Nos</t>
  </si>
  <si>
    <t>Ditto 100KVA117Nos</t>
  </si>
  <si>
    <t>A Stepdown voltage transformer of 33/0.415KV  rating and 500KVA capacity 49Nos</t>
  </si>
  <si>
    <t>Ditto  300KVA 169Nos</t>
  </si>
  <si>
    <t>A Stepdown voltage transformer of 11/0.415KV rating and 500KVA capacity 56 Nos</t>
  </si>
  <si>
    <t>Ditto  500KVA 91Nos</t>
  </si>
  <si>
    <t>Ditto  500KVA 132Nos</t>
  </si>
  <si>
    <t>Ditto  200KVA 152Nos</t>
  </si>
  <si>
    <t>A Stepdown voltage transformer of 11/0.415KV rating and 300KVA capacity</t>
  </si>
  <si>
    <t>Ditto300KVA154Nos</t>
  </si>
  <si>
    <t>Ditto200KVA99Nos</t>
  </si>
  <si>
    <t xml:space="preserve">sub station building ,generator house and security gate house </t>
  </si>
  <si>
    <t>GarikiAwkunawnaw30MVA(2x15MVA) Injection substation</t>
  </si>
  <si>
    <t>AmechiAwkunawnawlx7.5MVA Injection Substation(underInstallation</t>
  </si>
  <si>
    <t>A Stepdown voltagetransformerof11/0.415KVratingand500KVA capacity 64Nos</t>
  </si>
  <si>
    <t>Ditto 300KVA 28Nos</t>
  </si>
  <si>
    <t>Ditto 200KVA 5Nos</t>
  </si>
  <si>
    <t>Ditto 100KVA 5Nos</t>
  </si>
  <si>
    <t>A Stepdown voltage transformer of 33/0.415KV rating and 500KVA capacity 21Nos</t>
  </si>
  <si>
    <t>Ditto 300KVA 104Nos</t>
  </si>
  <si>
    <t>Ditto 200KVA 134Nos</t>
  </si>
  <si>
    <t>Ditto 100KVA 18Nos</t>
  </si>
  <si>
    <t>A Stepdown voltagetransformerof11/0.415KVratingand500KVA capacity 16Nos</t>
  </si>
  <si>
    <t>Ditto 300KVA 9Nos</t>
  </si>
  <si>
    <t>Ditto200KVA 15Nos</t>
  </si>
  <si>
    <t>Ditto100KVA23Nos</t>
  </si>
  <si>
    <t>A Stepdown voltage transformer of 33/0.415KV rating and 500KVA capacity 13Nos</t>
  </si>
  <si>
    <t>Ditto300KVA6Nos</t>
  </si>
  <si>
    <t>Ditto200KVA17Nos</t>
  </si>
  <si>
    <t>Ditto100KVA9Nos</t>
  </si>
  <si>
    <t>Ditto50KVA7Nos</t>
  </si>
  <si>
    <t>A Single phase(1Q) electro-mechanical meter 1,339Nos</t>
  </si>
  <si>
    <t>A Three phase (3Q) ditto 70Nos</t>
  </si>
  <si>
    <t>A MD/CT Operated electro-mechinical meter 66Nos</t>
  </si>
  <si>
    <t>A MD/11KV &amp; 33KV meter panel 2Nos</t>
  </si>
  <si>
    <t>A Three phase (3Q) prepaid meter 40Nos</t>
  </si>
  <si>
    <t>sub  station  building and security  gate house (UNN 2X 15MVA 33/11KV injection sub station , Market Road)</t>
  </si>
  <si>
    <t>UNN30MVA(2X15MVA) Injection Sub</t>
  </si>
  <si>
    <t>NsukkaMain10MVA(7.5MVA&amp;2.5MVA) Injection substation</t>
  </si>
  <si>
    <t>A Stepdown voltagetransformerof11/0.415KVratingand500KVA capacity 20Nos</t>
  </si>
  <si>
    <t>NSUKKA</t>
  </si>
  <si>
    <t>Ditto315KVA3Nos</t>
  </si>
  <si>
    <t>Ditto300KVA22Nos</t>
  </si>
  <si>
    <t>Ditto200KVA27Nos</t>
  </si>
  <si>
    <t>Ditto100KVA3Nos</t>
  </si>
  <si>
    <t>Ditto300KVA47Nos</t>
  </si>
  <si>
    <t>Ditto200KVA77Nos</t>
  </si>
  <si>
    <t>Ditto100KVA26Nos</t>
  </si>
  <si>
    <t>A Stepdown voltagetransformerof11/0.415KVratingand500KVA capacity 7Nos</t>
  </si>
  <si>
    <t>Ditto200KVA21Nos</t>
  </si>
  <si>
    <t>Ditto100KVA12Nos</t>
  </si>
  <si>
    <t>Ditto50KVA12Nos</t>
  </si>
  <si>
    <t>A Stepdown voltage transformer of 33/0.415KV rating and 200KVA capacity8Nos</t>
  </si>
  <si>
    <t>Ditto100KVA10Nos</t>
  </si>
  <si>
    <t>A Single phase(1Q) electro-mechanical meter 7,459Nos</t>
  </si>
  <si>
    <t>AThreeDhase(3g)ditto278Nos</t>
  </si>
  <si>
    <t>AMD/CTOperatedelectro-mechinicalmeter41Nos</t>
  </si>
  <si>
    <t>ASinglephase(IO)prepaidmeter 9Nos</t>
  </si>
  <si>
    <t>AThreephase(30)ditto3Nos</t>
  </si>
  <si>
    <t xml:space="preserve"> warehouse,administrative block /main store ,stock yard, work  department block and  store </t>
  </si>
  <si>
    <t>ware house and security gate house</t>
  </si>
  <si>
    <t>an Office block-Ugbo Service Centre  Ugbo Road, Agwu L G A</t>
  </si>
  <si>
    <t>an Office block-Mpu Service Centre Mpu-Okpanku Road Aniri L G A</t>
  </si>
  <si>
    <t>Sub-Station building,Service Centre block and Security gate house</t>
  </si>
  <si>
    <t>Sub-Station building generator house and Security gate house Kings-Way 2 X 15MV A 33/11KV Injection Sub-Station Aria Road, Old GRA</t>
  </si>
  <si>
    <t>Sub-Station building generator house and Security gate house-Ebeano Tunnel (Tradefair) 1 X 7.5MVA 33/11KV Injection Sub-Station Ebeano Tunnel Road</t>
  </si>
  <si>
    <t>Sub-Station building generator house and Security gate house-New Haven (Transmission Sub-Station) 1 X 7.5MVA 33/11KV Injection Sub-Station Ekulu-Minrin Road</t>
  </si>
  <si>
    <t>Sub-Station building generator house and Security gate house-Trans-Ekulu 1 X 7.5MVA 33/11KV Injection Sub-Station Pentecost Avenue</t>
  </si>
  <si>
    <t>Sub-Station building generator house and Security gate house-Loma Linda 1 X 7.5MVA 33/11KV Injection Sub-Station Ogbulafor Layout</t>
  </si>
  <si>
    <t>NewHavenlx7.5MVA  Injection substation</t>
  </si>
  <si>
    <t>IndependenceLayout30MVA(2x15MVA) Injection substation</t>
  </si>
  <si>
    <t>KingswayRoad30MVA(2x15MVA)Injection substation</t>
  </si>
  <si>
    <t>EbanoTunnellx7.5MVA  Injection substation</t>
  </si>
  <si>
    <t>OiiRiverlx15MVA  Injection substation</t>
  </si>
  <si>
    <t>TransEkululx7.5MVA  Injection substation</t>
  </si>
  <si>
    <t>LomaLindalx7.5MVA  Injection substation</t>
  </si>
  <si>
    <t>A Stepdown voltagetransformerof11/0.415KVratingand500KVA capacity 104Nos</t>
  </si>
  <si>
    <t>OGUI</t>
  </si>
  <si>
    <t>Ditto300KVA63Nos</t>
  </si>
  <si>
    <t>Ditto200KVA20Nos</t>
  </si>
  <si>
    <t>Ditto100KVA2Nos</t>
  </si>
  <si>
    <t>A Stepdown voltage transformer of 33/0.415KV rating and 500KVA capacity 6Nos</t>
  </si>
  <si>
    <t>Ditto300KVA41Nos</t>
  </si>
  <si>
    <t>A Stepdown voltage transformer of 11/0.415KV rating and 1000KVA capacity 4Nos</t>
  </si>
  <si>
    <t>Ditto750KVA2Nos</t>
  </si>
  <si>
    <t>Ditto500KVA87Nos</t>
  </si>
  <si>
    <t>Ditto300KVA59Nos</t>
  </si>
  <si>
    <t>Ditto200KVA124Nos</t>
  </si>
  <si>
    <t>Ditto100KVA88Nos</t>
  </si>
  <si>
    <t>Ditto50KVA61Nos</t>
  </si>
  <si>
    <t>A Stepdown voltage transformer of 33/0.415KV rating and 2000KVA capacity 3Nos</t>
  </si>
  <si>
    <t>Ditto1000KVA</t>
  </si>
  <si>
    <t>Ditto500KVA2Nos</t>
  </si>
  <si>
    <t>Ditto100KVA6Nos</t>
  </si>
  <si>
    <t>ASinglephase(Ia)electro-mechanicalmeter4,153Nos</t>
  </si>
  <si>
    <t>A Three phase (3Q) ditto 562Nos</t>
  </si>
  <si>
    <t>A MD/CT Operated electro-mechinical meter 262Nos</t>
  </si>
  <si>
    <t>A MD/11KV &amp; 33KV meter panel 8Nos</t>
  </si>
  <si>
    <t>A Single phase (1Q) prepaid meter 29,661Nos</t>
  </si>
  <si>
    <t>A Three phase (3Q) ditto 4,757Nos</t>
  </si>
  <si>
    <t>Ditto 300KVA21Nos</t>
  </si>
  <si>
    <t>RF PLANNING AND INTEGRATION  COST</t>
  </si>
  <si>
    <t>CPE RADIOS ,ADAPTERS, CONNECTORS ETC</t>
  </si>
  <si>
    <t xml:space="preserve">LASERJET PRINTER 9050  DN </t>
  </si>
  <si>
    <t xml:space="preserve">AWKA  </t>
  </si>
  <si>
    <t>HIGH GAIN ANTENNAS AND LONG RANGE MAST AND SYSTEMS</t>
  </si>
  <si>
    <t>Overhead/UnderGround Lines</t>
  </si>
  <si>
    <t>250M TO 150MM2x3 core UNDERGROUND CABLE</t>
  </si>
  <si>
    <t>OVERCURRENT/EARTH FAULT RELAY</t>
  </si>
  <si>
    <t>2000m OF 150mm2 ALLUMINIUM CONDUCTOR</t>
  </si>
  <si>
    <t>9000m OF 150mm2 ALLUMINIUM CONDUCTOR</t>
  </si>
  <si>
    <t xml:space="preserve">VISITORS CHAIRS </t>
  </si>
  <si>
    <t xml:space="preserve">POS PRINTERS </t>
  </si>
  <si>
    <t>CPE RADIO UNS</t>
  </si>
  <si>
    <t xml:space="preserve">NETWORK RACK </t>
  </si>
  <si>
    <t>SET OF TRIPPING UNIT</t>
  </si>
  <si>
    <t>LAW BOOKS - LOTS</t>
  </si>
  <si>
    <t>NEON SIGNS IN BUSINESS UNITS</t>
  </si>
  <si>
    <t>INSTAL.&amp; GROUNDING OF TELECOM MAST</t>
  </si>
  <si>
    <t>MAINTENANCE CARE PACK FOR HP 9050</t>
  </si>
  <si>
    <t xml:space="preserve">HP WORKSTATION </t>
  </si>
  <si>
    <t>EMS 2000 CLIENT SERVER</t>
  </si>
  <si>
    <t>AL SHARP COPIER</t>
  </si>
  <si>
    <t>WINDOWS SERVER 2008 OS</t>
  </si>
  <si>
    <t xml:space="preserve">LAN </t>
  </si>
  <si>
    <t>500KVA 11/0.415KV DISTRIB TRANSFORMER</t>
  </si>
  <si>
    <t>BASE STATION REPEATER ANTENNAS</t>
  </si>
  <si>
    <t>RF PLANNING AND INTEGRATION COST</t>
  </si>
  <si>
    <t xml:space="preserve">CONCRETE POLES </t>
  </si>
  <si>
    <t>INSTAL.OF GROUNDING TELECOMS MAST</t>
  </si>
  <si>
    <t xml:space="preserve">HIGH GAIN ANTENNA &amp; LONG RANGE CPE </t>
  </si>
  <si>
    <t>500MM2x1 CORE and 150MM2x3 CORE CABLES</t>
  </si>
  <si>
    <t>REINFORCED CONCRETE POLES</t>
  </si>
  <si>
    <t>HP BRANDED DUAL CORE SYSTEM DUAL CORE</t>
  </si>
  <si>
    <t>PRINTER AND COPIER MACHINE</t>
  </si>
  <si>
    <t>SHARP AR 5516 PHOTOCOPIER MACHINE</t>
  </si>
  <si>
    <t>HP PRO BOOK 6470B</t>
  </si>
  <si>
    <t>RAS THERMAL PRINTER</t>
  </si>
  <si>
    <t>COMPUTER SYSTEMS AND ACCESSORIES</t>
  </si>
  <si>
    <t>Motor Vehicle</t>
  </si>
  <si>
    <t>Auctioned Vehicles</t>
  </si>
  <si>
    <t>OGIDI</t>
  </si>
  <si>
    <t>DISTRIBUTION TRANSFORMERS</t>
  </si>
  <si>
    <t xml:space="preserve">UPS </t>
  </si>
  <si>
    <t xml:space="preserve">WORKSTATIONS </t>
  </si>
  <si>
    <t xml:space="preserve">SWIVEL CHAIR </t>
  </si>
  <si>
    <t>SEMI - EXECUTIVE TABLE</t>
  </si>
  <si>
    <t>SIGNATURE PAD MACHINE</t>
  </si>
  <si>
    <t>WEBCAM (LOGITECH PRODUCT C920</t>
  </si>
  <si>
    <t>NORTON ANTI VIRUS 3-USER</t>
  </si>
  <si>
    <t xml:space="preserve">HP DESKTOP SYSTEM 600 b </t>
  </si>
  <si>
    <t xml:space="preserve">HP LASERJET P 3015 DN </t>
  </si>
  <si>
    <t>LAPTOP HP PAV.15/500</t>
  </si>
  <si>
    <t>HP LASERJET FUSER KIT</t>
  </si>
  <si>
    <t>PLASTIC ID CARD PRINTING MACHINE</t>
  </si>
  <si>
    <t>TOYOTA HILUX VANS</t>
  </si>
  <si>
    <t>TOYOTA LANDCRUISER</t>
  </si>
  <si>
    <t>SHARP COPIER</t>
  </si>
  <si>
    <t>INSTALLATION AND GROUNDING OF  TELECOMSMAST &amp; SYSTEMS</t>
  </si>
  <si>
    <t>SUPPLY OF SAFETY WARE</t>
  </si>
  <si>
    <t>EXECUTIVE CHAIR</t>
  </si>
  <si>
    <t>CONFERENCE TABLE</t>
  </si>
  <si>
    <t>CPE RADIO (100mbps PoE) Adapters</t>
  </si>
  <si>
    <t xml:space="preserve">INSTALLATION AND GROUNDING </t>
  </si>
  <si>
    <t xml:space="preserve">RAS - SUPPLY OF MICROWAVE CPE RADIO </t>
  </si>
  <si>
    <t>HP DESKTOP COMPUTER</t>
  </si>
  <si>
    <t>RAS-PAYMENT FOR NETWORK</t>
  </si>
  <si>
    <t>SHARP COPIER (AR 5316E)</t>
  </si>
  <si>
    <t>SHARP COPIER AR 5320E</t>
  </si>
  <si>
    <t xml:space="preserve">HP 40ord PRINTER </t>
  </si>
  <si>
    <t xml:space="preserve">EXECUTIVE TABLE </t>
  </si>
  <si>
    <t>TABLES WITH DRAWERS</t>
  </si>
  <si>
    <t>COMPUTER SYSTEMS,PRINTERS &amp; UPS</t>
  </si>
  <si>
    <t>5KVA UPS BATTERIES AND RACKS</t>
  </si>
  <si>
    <t>ARMED CHAIR FOR CONFERENCE TABLE</t>
  </si>
  <si>
    <t>OFFICE TABLE</t>
  </si>
  <si>
    <t xml:space="preserve">ARMED CHAIR </t>
  </si>
  <si>
    <t>LT LADDER FIBRE</t>
  </si>
  <si>
    <t>HT LADDER FIBRE</t>
  </si>
  <si>
    <t>HARD HAT HELMET</t>
  </si>
  <si>
    <t>GROUNDING LEAD</t>
  </si>
  <si>
    <t>OFFICE JET PRINTERS</t>
  </si>
  <si>
    <t>FIRE PROOF CABINET</t>
  </si>
  <si>
    <t>MBAISE - PURCHASE OF LOW TENSION LADDERS</t>
  </si>
  <si>
    <t>MBAISE</t>
  </si>
  <si>
    <t xml:space="preserve">TROLLEY </t>
  </si>
  <si>
    <t>OFFICE TABLES</t>
  </si>
  <si>
    <t>ARMED CHAIRS ORDINARY</t>
  </si>
  <si>
    <t>2HP SPLIT UNIT AIR CONDITIONER</t>
  </si>
  <si>
    <t>HAIER THERMOCOOL FRIDGE</t>
  </si>
  <si>
    <t>CARD(1*EHWIC-2FE)</t>
  </si>
  <si>
    <t>EXECUTIVE TABLE WITH EXTENSION</t>
  </si>
  <si>
    <t>CONFERENCE TABLE WITH 6 NO CHAIRS</t>
  </si>
  <si>
    <t>PHOTOCOPIER &amp; STAND</t>
  </si>
  <si>
    <t>FILE CABINET</t>
  </si>
  <si>
    <t>CISCO ROUTER 881 SEC/K9</t>
  </si>
  <si>
    <t>CISCO ROUTER 291 SEC/K9</t>
  </si>
  <si>
    <t>PHOTOCOPIER (MODEL 5618)</t>
  </si>
  <si>
    <t>DESKTOP COMPUTERS</t>
  </si>
  <si>
    <t>SEMI EXECUTIVE TABLE</t>
  </si>
  <si>
    <t>ARMED CHAIRS FOR CONFERENCE TABLE</t>
  </si>
  <si>
    <t>1HP SPLIT UNIT AIR CONDITIONER</t>
  </si>
  <si>
    <t>SAFETY BOOTS</t>
  </si>
  <si>
    <t>OPERATING RODS</t>
  </si>
  <si>
    <t>Ti4009HZS/NT1400-14010110(MEA)</t>
  </si>
  <si>
    <t>TOYOTA CAMRY CAR XLE</t>
  </si>
  <si>
    <t>LOW TWNSION FIBRE GLASS LADDER</t>
  </si>
  <si>
    <t>HIGH TENSION FIBRE GLASS LADDER</t>
  </si>
  <si>
    <t>Meter</t>
  </si>
  <si>
    <t xml:space="preserve">33KV Metering Panel </t>
  </si>
  <si>
    <t>JUMBO SIZED GOLD PLATED PLAQUES</t>
  </si>
  <si>
    <t>HP AIR CONDITIONER</t>
  </si>
  <si>
    <t>HP PRINTER Pro400 401D</t>
  </si>
  <si>
    <t>POWER BACK UP INVERTERS</t>
  </si>
  <si>
    <t xml:space="preserve">PHOTOCOPIER MACHINE 5520 SHARP </t>
  </si>
  <si>
    <t>202 pcs 34FT CONCRETE POLES</t>
  </si>
  <si>
    <t>28ft CONCRETE POLES</t>
  </si>
  <si>
    <t>500 Mtrs OF 500MMX1CORE PVC CABLE</t>
  </si>
  <si>
    <t>LAPTOP COMPUTER INTEL CORE</t>
  </si>
  <si>
    <t>CISCO ROUTERS FOR NNEWI/AWKA</t>
  </si>
  <si>
    <t>OVERHEAD UNITS</t>
  </si>
  <si>
    <t xml:space="preserve">Awka </t>
  </si>
  <si>
    <t>500KVA 33/0.415 DISTR. TRANSFORMER</t>
  </si>
  <si>
    <t>METERS ISSUE</t>
  </si>
  <si>
    <t>SECRETARY'S SWIVEL CHAIR</t>
  </si>
  <si>
    <t>METAL FILING CABINET</t>
  </si>
  <si>
    <t>CONFERENCE TABLE CHAIRS</t>
  </si>
  <si>
    <t>VOLTAGE REGULATOR</t>
  </si>
  <si>
    <t>LAPTOP HP PAV.15/500/13</t>
  </si>
  <si>
    <t>HP LASERJET PRINTER(2035)</t>
  </si>
  <si>
    <t>DISTANCE MEASURING WHEELS TAPE</t>
  </si>
  <si>
    <t>COMPUTER TABLE</t>
  </si>
  <si>
    <t>1.5 KVA UPS</t>
  </si>
  <si>
    <t>EXECUTIVE TABLE(WITH EXTENSION)</t>
  </si>
  <si>
    <t>BOOK SHELF 3 DOORS</t>
  </si>
  <si>
    <t>EXECUTIVE SWIVEL CHAIR</t>
  </si>
  <si>
    <t>OFFICE TABLE WITH DRAWERS</t>
  </si>
  <si>
    <t>EXECUTIVE TABLE (WITH EXTENSION )</t>
  </si>
  <si>
    <t>EXECUTIVE SWIVEL CHAIR(STAINLESS STEEL HEAD</t>
  </si>
  <si>
    <t>1.5 HP SPLIT UNIT AIRCONDITIONER - SHARP</t>
  </si>
  <si>
    <t>HP 400 401d</t>
  </si>
  <si>
    <t>600B DESK TOP</t>
  </si>
  <si>
    <t>2000 CAPACITY WATCH KEY</t>
  </si>
  <si>
    <t>SHARP PHOTOCOPY MACHINE -5618 &amp; STAND</t>
  </si>
  <si>
    <t>SHARP 5516 COPIER MACHINE</t>
  </si>
  <si>
    <t>CARD READER</t>
  </si>
  <si>
    <t xml:space="preserve">MICROWAVE CPE RADIO </t>
  </si>
  <si>
    <t>HP LASERJET PRINTER FORMATTER</t>
  </si>
  <si>
    <t>HP INTEL COMPUTER SYSTEMS</t>
  </si>
  <si>
    <t>HP LASERJET PRINTER P3015</t>
  </si>
  <si>
    <t>HP LASERJET PRINTER P2035</t>
  </si>
  <si>
    <t>1.5KVA MAXTRON UPS</t>
  </si>
  <si>
    <t>1.5KVA APC</t>
  </si>
  <si>
    <t>CISCO SWITCH ws -c2960 CATALIST 24PORTS</t>
  </si>
  <si>
    <t>HP PRO DESK 600 COMPUTER</t>
  </si>
  <si>
    <t>15MVA,33/11KV POWER TRANSFORMER</t>
  </si>
  <si>
    <t>3KVA APC UPS</t>
  </si>
  <si>
    <t>SWIVEL CHAIR</t>
  </si>
  <si>
    <t>EXECUTIVE TABLE</t>
  </si>
  <si>
    <t>MICROWAVE CPE RADIO</t>
  </si>
  <si>
    <t xml:space="preserve">2HP AIR CONDITIONER SPLIT </t>
  </si>
  <si>
    <t>1.5KVA UPS</t>
  </si>
  <si>
    <t>25di GAIN FULL DUPLEX 100mbs POS POWERSUPPLY</t>
  </si>
  <si>
    <t>INTERNET MODEM</t>
  </si>
  <si>
    <t>LG TELEVISION</t>
  </si>
  <si>
    <t>TABLE REFRIGERATOR</t>
  </si>
  <si>
    <t>1.5HP SPLIT AIRCONDITIONER</t>
  </si>
  <si>
    <t>PAVILON LAPTOP SYSTEM</t>
  </si>
  <si>
    <t>COMPUTER SYSTEMS ,ANTI VIRUS, 1.5KVA UPS</t>
  </si>
  <si>
    <t>4-WAY FEEDER PLILLAR</t>
  </si>
  <si>
    <t>SEATS</t>
  </si>
  <si>
    <t>REINFORCED CONCRETE POLE</t>
  </si>
  <si>
    <t>500KVA 33/0.415KV DISTRIBUTION TRANSFORM</t>
  </si>
  <si>
    <t>EPSON (POS) PRINTER</t>
  </si>
  <si>
    <t>SHARP PHOCOPY MACHINE MODEL</t>
  </si>
  <si>
    <t>HP PRINTERS PRO 400</t>
  </si>
  <si>
    <t>500KVA 11/0.41KV DISTRIBUTION TRANSFORMER</t>
  </si>
  <si>
    <t>4"x3/8''x9" FIBRE CROSS ARM REINFORCED</t>
  </si>
  <si>
    <t>WORKSTATION</t>
  </si>
  <si>
    <t>11KV LIGHTING ARRESTER</t>
  </si>
  <si>
    <t>33KV LIGHTING ARRESTER</t>
  </si>
  <si>
    <t xml:space="preserve">28FT POLE CONCRETE </t>
  </si>
  <si>
    <t>34FT CONCRETE POLE</t>
  </si>
  <si>
    <t>HT CONCRETE POLE</t>
  </si>
  <si>
    <t>28 FT LT CONCRETE POLE</t>
  </si>
  <si>
    <t>LT CONCRETE POLE</t>
  </si>
  <si>
    <t>NNEWI</t>
  </si>
  <si>
    <t>HT POLE 34FT CONCRETE</t>
  </si>
  <si>
    <t>OGBARU</t>
  </si>
  <si>
    <t>LT CONCRETE POLE 28FT</t>
  </si>
  <si>
    <t>28FT CONCRETE POLE 9 - LT</t>
  </si>
  <si>
    <t>REINFORCED HT CONRETE POLES</t>
  </si>
  <si>
    <t>25 AMPS SINGLE PHASE METER (CT)</t>
  </si>
  <si>
    <t>KWH 50 AMPS 3 PHASE KWH METER</t>
  </si>
  <si>
    <t>50 AMPS 3 PHASE KWH METER</t>
  </si>
  <si>
    <t>5AMPS 1Q METER</t>
  </si>
  <si>
    <t>3 PHASE METER</t>
  </si>
  <si>
    <t>33KV GANG ISOLATOR</t>
  </si>
  <si>
    <t>1MVA 33/11KV TRNSFORMER</t>
  </si>
  <si>
    <t>11KV TRIPPLE POLE C/W ACCESSORIES</t>
  </si>
  <si>
    <t>11KV GANG ISOLATOR</t>
  </si>
  <si>
    <t>300KA TRANSFORMER</t>
  </si>
  <si>
    <t>50KVA 11/0.415KV TRANSFORMER</t>
  </si>
  <si>
    <t>300KVA 11/.415KV TRANSFORMER</t>
  </si>
  <si>
    <t>315 KVA 11/0415KV TRANSFORMER</t>
  </si>
  <si>
    <t>11 KV D FUSE</t>
  </si>
  <si>
    <t>33 KV D FUSE</t>
  </si>
  <si>
    <t>33 KV GANG ISOLATOR</t>
  </si>
  <si>
    <t>POWER INSULATOR R . M. U</t>
  </si>
  <si>
    <t>4-WAY FEEDER PILLAR</t>
  </si>
  <si>
    <t>MINI CIRCUIT BREAKER</t>
  </si>
  <si>
    <t>LIGHTENING ARRESTOR HOLDER</t>
  </si>
  <si>
    <t>33KV D FUSE</t>
  </si>
  <si>
    <t>CIRCUIT BRAKER (DOLMA &amp; SWITCH)</t>
  </si>
  <si>
    <t>CURRENT TRANSFORMER</t>
  </si>
  <si>
    <t>D-FUSE 33KV</t>
  </si>
  <si>
    <t>4- WAY FEEDER PILLAR</t>
  </si>
  <si>
    <t>33 KV LIGHTING ARRESTOR</t>
  </si>
  <si>
    <t>FEEDER PILLAR  4-WAYS</t>
  </si>
  <si>
    <t>33KV J &amp; P D FUSE ASSEMBLY</t>
  </si>
  <si>
    <t>4 WAY FEEDER PILLAR</t>
  </si>
  <si>
    <t>300KVA 33/.415KV TRANSFORMER</t>
  </si>
  <si>
    <t>ONITSHA</t>
  </si>
  <si>
    <t>300KV 11/.415KV DISTRIBUTION TRANSFORMERS</t>
  </si>
  <si>
    <t>500MM2 X 1 CORE XLPE COARED 33KV INSULATION CABLE</t>
  </si>
  <si>
    <t>HIPOTRONICS 8KV HIPOT TEST SET, TYPE 880PL -B</t>
  </si>
  <si>
    <t>SCADA/DMS EQUIPMENT</t>
  </si>
  <si>
    <t>CONSTRUCTION OF TRANSFORMERS</t>
  </si>
  <si>
    <t>25KVA 11/.240KVA TRANSFORMER</t>
  </si>
  <si>
    <t xml:space="preserve">100KVA 11/.415KV TRANSFORMER </t>
  </si>
  <si>
    <t>11KV D FUSE</t>
  </si>
  <si>
    <t>CT800/600/300/1/33KV TRANSFORMER</t>
  </si>
  <si>
    <t>33KV LINE ISOLATOR</t>
  </si>
  <si>
    <t>100KVA 33/0.415V</t>
  </si>
  <si>
    <t>DANGER PLATE</t>
  </si>
  <si>
    <t>34FT CONCRETE POLE HT</t>
  </si>
  <si>
    <t>500KVA 33/.415KV TRANSFORMER</t>
  </si>
  <si>
    <t>VT/CT/800/400/5A ENERGY METER</t>
  </si>
  <si>
    <t xml:space="preserve">Orlu </t>
  </si>
  <si>
    <t>300/1A 33KV PANEL METER</t>
  </si>
  <si>
    <t xml:space="preserve">Mbaise </t>
  </si>
  <si>
    <t>500KVA 33/11KV TRANSFORMER</t>
  </si>
  <si>
    <t>500KVA 11/.0 KV TRANSFORMER</t>
  </si>
  <si>
    <t>OWERRI</t>
  </si>
  <si>
    <t>LIGHTENING ARRESTOR 33KV</t>
  </si>
  <si>
    <t>LIGHTENING ARRESTOR 11KV</t>
  </si>
  <si>
    <t>STANDARD TOOL BOX</t>
  </si>
  <si>
    <t>HP COLOUR LASEJET cp 5225(Ce742a)</t>
  </si>
  <si>
    <t>HP COLOUR LASEJET cp 5225(Ce743a)</t>
  </si>
  <si>
    <t>HP COLOUR LASEJET cp 5225</t>
  </si>
  <si>
    <t>2000LTRS GP TANK</t>
  </si>
  <si>
    <t>16 PORT CISCO SMALL BUS</t>
  </si>
  <si>
    <t>SHARP PHOTOCOPY MODEL AR 56187</t>
  </si>
  <si>
    <t xml:space="preserve">BRAND REX CAT 6 CABLE </t>
  </si>
  <si>
    <t>FORMATTER BOARD FOR HP 9050 dn PRINTER</t>
  </si>
  <si>
    <t>HP 500GB LFF SATA HDD  for G8</t>
  </si>
  <si>
    <t>LAW PAVILION 5 USER LICENSE</t>
  </si>
  <si>
    <t>MAINENANCE KITS FOR HP 9050DN printer</t>
  </si>
  <si>
    <t>Building</t>
  </si>
  <si>
    <t>CONTROL RM AND FENCE THINKER CORNER</t>
  </si>
  <si>
    <t>WATCH KEY</t>
  </si>
  <si>
    <t>HPU 18 Co3/HBF AIR CONDITIONER</t>
  </si>
  <si>
    <t>CONSTR. OF 1X300KVA,11/0.415KV RELIEF -</t>
  </si>
  <si>
    <t>UMUAHIA PAID FOR 3 UNITS AIR CONDITIONER</t>
  </si>
  <si>
    <t>PURCHASE OF OFFICE EQUIP.- 1UNIT AC,1UNIT COMPUTER AND UPS</t>
  </si>
  <si>
    <t>DISTRIBUTION SUBSTATION EQUIPMENT</t>
  </si>
  <si>
    <t>SUBSTATION EQUIPMENT BY NSUKKA DISTRICT</t>
  </si>
  <si>
    <t>REINFORCED CONCERETE POLE (10.06M) HT</t>
  </si>
  <si>
    <t>REINFORCED CONCERETE POLE (8.53M) LT</t>
  </si>
  <si>
    <t>REINFORCED CONCERETE POLE (12.2M) HT</t>
  </si>
  <si>
    <t>L &amp; G MONITOR (METER) PPM</t>
  </si>
  <si>
    <t>200/5AMPS MD METER</t>
  </si>
  <si>
    <t>300/5AMPS 3 PHASE MD METERS</t>
  </si>
  <si>
    <t>500/5AMPS MD METER</t>
  </si>
  <si>
    <t>11KV 1/D CURRENT TRANSFORMER</t>
  </si>
  <si>
    <t>25KVA 11/0.415KV TRANSFORMER -3PHASE CSP DIST.</t>
  </si>
  <si>
    <t>11KV OUTDOOR VOLTAGE TRANSFORMER</t>
  </si>
  <si>
    <t>CT800/400/200/1/1/33KV TRANSFORMER</t>
  </si>
  <si>
    <t>33KV 1/D CURRENT TRANSFORMER</t>
  </si>
  <si>
    <t>33KV CIRCUIT BREAKER</t>
  </si>
  <si>
    <t>11KV BUS SECTION (SCHNEIDER)</t>
  </si>
  <si>
    <t>11KV J &amp; P D FUSE</t>
  </si>
  <si>
    <t>33KV J &amp; P D FUSE</t>
  </si>
  <si>
    <t>33KV CONTROL PANEL TRANSFORMER</t>
  </si>
  <si>
    <t>33KV LINE CONTROL PANEL</t>
  </si>
  <si>
    <t>SF6 GAS LOAK DETECTOR</t>
  </si>
  <si>
    <t>SECONDARY INJECTION TESTER</t>
  </si>
  <si>
    <t>PRIMARY TEST EQUIPMENT</t>
  </si>
  <si>
    <t>GANG INSULATOR PIPE</t>
  </si>
  <si>
    <t>200KVA 33/0.415 TRANSFORMER</t>
  </si>
  <si>
    <t>D- FUSE 11KV</t>
  </si>
  <si>
    <t>D- FUSE 33KV</t>
  </si>
  <si>
    <t>200KVA 11/0.415KVA TRANSFORMER</t>
  </si>
  <si>
    <t xml:space="preserve">25KVA 11/0.415KV TRANSFORMER  </t>
  </si>
  <si>
    <t>4 - WAY FEEDER PILLAR</t>
  </si>
  <si>
    <t>500KVA .415KV TRANSFORMER</t>
  </si>
  <si>
    <t>300KVA .415KV TRANSFORMER</t>
  </si>
  <si>
    <t>200KVA .415KV TRANSFORMER</t>
  </si>
  <si>
    <t>300KVA 33/0.415 KV DISTRIBUTION TRANSFORMER</t>
  </si>
  <si>
    <t>300KVA 11/0.415 KV DISTRIBUTION TRANSFORMER</t>
  </si>
  <si>
    <t>MEGGER 5KV INSULATION TEST SET TYPE MIT 525</t>
  </si>
  <si>
    <t>MEGGER .3 &amp; 4 RECHARGEABLE EARTH TESTER AND EARH TEST KIT</t>
  </si>
  <si>
    <t>MEGGER 60KV PORTABLE DIELECTRIC OIL TES SET TYPE OTS60SX</t>
  </si>
  <si>
    <t>GM 160 MOTOROLA VHF RADIO TRANSCEIVER</t>
  </si>
  <si>
    <t>ROLL OF RG8 low loss coaxiaL CABLE</t>
  </si>
  <si>
    <t>HIGH GAIN VHF bae anteanne</t>
  </si>
  <si>
    <t>12VOLTS 10AMPS BATTERY CHARGER</t>
  </si>
  <si>
    <t>12VOLTS 75AH SEALED BATTERY</t>
  </si>
  <si>
    <t>MICROWAVE cpe RADIO - EEDC ABAKPA DISTRICT</t>
  </si>
  <si>
    <t>As per end-of -the year Adjustment</t>
  </si>
  <si>
    <t>CLARET 1X500KVA,11/0.414KV RELIEF SUBSTATION</t>
  </si>
  <si>
    <t>CONSTRUCTION OF WELDERS,1X500KVA 11/0.415 RELIEF SUBSTATION</t>
  </si>
  <si>
    <t>CONSTRUCTION OF ALPHA LANE 1X500KVA 11/0.415KV RELIEF SUBST</t>
  </si>
  <si>
    <t>CONSTRUCTION OF OWELLE AJA 11 1 1X500KVA 33/0.415 RELEIF SUBS</t>
  </si>
  <si>
    <t>CONSTRUCTION OF OWELLE AJA 11 1 1X300KVA 33/0.415 RELEIF SUBS</t>
  </si>
  <si>
    <t>CONSTRUCTION OF EKE 1X300KVA 33/0.415 RELEIF SUBSTATION</t>
  </si>
  <si>
    <t>CONSTRUCTION OF ST JAMES/CHIOMA 300KVA,33/0.415KV RELIEF SUB</t>
  </si>
  <si>
    <t xml:space="preserve">CONSTR.OF OYE 11 1X500KVA 33/.415 RELIEF SUBSTATION </t>
  </si>
  <si>
    <t>CONSTR.OF DEEPER LIFE 1X300KVA RELIEF SUBST.OWERRI RD OGBARU</t>
  </si>
  <si>
    <t>CONSTRU. OF RING ROAD 1X500 KVA 11/0.415 RELIEF SUBST.</t>
  </si>
  <si>
    <t>CONSTR. OF 1X500KVA 33/0.415KV RELIEF SUBST.AT IHIALA</t>
  </si>
  <si>
    <t>500/11KVA KONCAR DISTRIBUTION TRANSFORMER</t>
  </si>
  <si>
    <t>INSTALLATION OF 500KVA,11/0.415KV DISTR.TRANSFORMER</t>
  </si>
  <si>
    <t>MICOM P111 FOR SPAJ 140C</t>
  </si>
  <si>
    <t>MICOM P122</t>
  </si>
  <si>
    <t>SEPAM 20 SERIES</t>
  </si>
  <si>
    <t>SEPAM T87T INCLUDING DIFFERENTIAL RELAY</t>
  </si>
  <si>
    <t>SEPAM 10 SERIES 10A 41A</t>
  </si>
  <si>
    <t>Injection &amp; Distr. Sub</t>
  </si>
  <si>
    <t>RECONTSTRUCTION OF COLLAPSED AFIKPO 33KV FEEDER</t>
  </si>
  <si>
    <t>HIGH TENSION FIBRE GLASS LADDER BRANDED WITH EEDC LOGO</t>
  </si>
  <si>
    <t>CONSTRUCTION OF 1X300KVA 33/0.415KV RELIEF SUBSTATION</t>
  </si>
  <si>
    <t>NEW OWERRI</t>
  </si>
  <si>
    <t>CONSTRUCTION OF 1X500KVA 11/0.415KV RELIEF SUBSTATION</t>
  </si>
  <si>
    <t>CONSTRUCTION OF 1X300KVA 11/0.415KV RELIEF SUBSTATION</t>
  </si>
  <si>
    <t>ORLU</t>
  </si>
  <si>
    <t>CONSTRUCTION OF SUBSTATION</t>
  </si>
  <si>
    <t>STANDING AIR CONDITIONER SPLIT UNIT 4HP(HPU 24C03/HBF)</t>
  </si>
  <si>
    <t>EXECUTIVE SWIVEL CAHIR (WITH STAINLESS STEEL AND HEAD REST)</t>
  </si>
  <si>
    <t>RECONSTRUCTION OF CONTROL ROOM AND FENCE AT THINKERS CORNER INJECTION SUBS VARIATION WORK</t>
  </si>
  <si>
    <t>LOW TENSION FIBRE GLASS LADDER BRANDED WITH EEDC LOGO</t>
  </si>
  <si>
    <t xml:space="preserve">MICROWAVE RADIO </t>
  </si>
  <si>
    <t>OFFICE TABLE WITH 3 DRAWERS</t>
  </si>
  <si>
    <t>500/33KVA 0.415KV KONCAR DISTRIBUTION TRANSFORMER</t>
  </si>
  <si>
    <t>33KV OHB OUTDOOR CIRCUIT BREAKER</t>
  </si>
  <si>
    <t>CONSTRUCTION OF SUB STATION</t>
  </si>
  <si>
    <t xml:space="preserve">MICROWAVE CPE </t>
  </si>
  <si>
    <t>HP 840 LAPTOP FOR PA TO CHAIRMAN</t>
  </si>
  <si>
    <t>AUTOCAD 2015</t>
  </si>
  <si>
    <t>MOTOR CYCLES &amp; CRASH HELMET</t>
  </si>
  <si>
    <t>1.5HP SPLIT UNIT AIR CONDITIONER HSU - 12LKN03</t>
  </si>
  <si>
    <t>2HP SPLIT UNIT AIR CONDITIONER 18LKN</t>
  </si>
  <si>
    <t>COFFEE TABLE</t>
  </si>
  <si>
    <t>CONSTR. OF EMENE 111 11KV FEEDER</t>
  </si>
  <si>
    <t xml:space="preserve">11KV D FUSE </t>
  </si>
  <si>
    <t>TRANSFORMER FOR REPLACEMENT OF DAMAGED ONE</t>
  </si>
  <si>
    <t>SUBSTATION &amp; ICC</t>
  </si>
  <si>
    <t>200/1A 33 KV PANEL METER</t>
  </si>
  <si>
    <t xml:space="preserve">33KV OUTDOOR CIRCUIT BREAKER </t>
  </si>
  <si>
    <t>11KV AIR BREAK SWITCH WITH ACCESSORIES</t>
  </si>
  <si>
    <t>GP MOTOROLLA WALKIE TALKIE COMPLETE WITH CHARGER,BATTERY ETC</t>
  </si>
  <si>
    <t xml:space="preserve">CONSTRUCTION OF 1X300KVA,11/0.415KVA SUB STATION AT UCHENNA </t>
  </si>
  <si>
    <t>INSTALLATION OF 300KVA,11/0415KV DISTR.TRANSFORMER</t>
  </si>
  <si>
    <t xml:space="preserve">CONSTRUCTION OF 120FT MAST </t>
  </si>
  <si>
    <t>50KVA 11/0.415/KV DISB TRANSFORMER</t>
  </si>
  <si>
    <t>METER</t>
  </si>
  <si>
    <t>33 KV HT METERING PANEL - 30/1A</t>
  </si>
  <si>
    <t>500KVA 11/.415KV TRANSFORMER</t>
  </si>
  <si>
    <t>500KVA 11/.415KV TRANSFORMER - JUSTICE OGWUEGBU S/S AMAKOHIA</t>
  </si>
  <si>
    <t>300KVA 33/.415KV TRANSFORMER-UMUNAM IMERIENWE RELIEF S/S</t>
  </si>
  <si>
    <t>AUDIT COMMAND LANGUAGE (ACL) SOFTWARE</t>
  </si>
  <si>
    <t>300KVA 33/415 TRANSFORMER</t>
  </si>
  <si>
    <t>500KVA 11/415 TRANSFORMER</t>
  </si>
  <si>
    <t>50KVA 11/415 TRANSFORMER</t>
  </si>
  <si>
    <t xml:space="preserve">MD METERS 100/5A </t>
  </si>
  <si>
    <t>430/0090-50KVA 11/0.415 TRANSFORMER</t>
  </si>
  <si>
    <t>430/0090-50KVA 11/0.415 TRANSFORMER - BENEDICT N S/S</t>
  </si>
  <si>
    <t>430/0090-50KVA 11/0.415 TRANSFORMER - KAGHA STR.RELIEF</t>
  </si>
  <si>
    <t xml:space="preserve">HIPOTRONICS TESTER </t>
  </si>
  <si>
    <t>RECHARGEABLE EARTH TESTER</t>
  </si>
  <si>
    <t xml:space="preserve">DIELECTRIC OIL TESTER </t>
  </si>
  <si>
    <t xml:space="preserve">MEGGER TESTER </t>
  </si>
  <si>
    <t>MBAISE - PURCHASE OF 1 UNIT SUMEC GENRATOR</t>
  </si>
  <si>
    <t xml:space="preserve">1.5 HP AIR CONDITIONER </t>
  </si>
  <si>
    <t>2 HP AIR CONDITIONER</t>
  </si>
  <si>
    <t>MAXTON 1.5KA UPS</t>
  </si>
  <si>
    <t>POS PRINTER</t>
  </si>
  <si>
    <t>GP 340 MOTOROLA WALKIE TALKIE COMPLETE WITH CHARGER BATT.</t>
  </si>
  <si>
    <t>DESK TOP INTEL COMPUTER</t>
  </si>
  <si>
    <t>HP SCAN JET G4010</t>
  </si>
  <si>
    <t>HP DESKTOP COMPUTER,HP OFFICE JET 6700HP LSERJET PRO 400</t>
  </si>
  <si>
    <t xml:space="preserve">MICRO WAVE RADIOS </t>
  </si>
  <si>
    <t>VHF BASE RADIO AT 9TH MILE,UNN,GARKI,IND/L/OUT EMENE</t>
  </si>
  <si>
    <t>HP LASERJET 2035</t>
  </si>
  <si>
    <t>SHARP 5618 COPIER</t>
  </si>
  <si>
    <t>50MB FIBRE CONNECTIVITY EQUIPMENT</t>
  </si>
  <si>
    <t>HP LASERJET 9050 FIBRE UNIT</t>
  </si>
  <si>
    <t>33KV HT METERING PANEL - 30/1A</t>
  </si>
  <si>
    <t>REINFORCED CONCRETE POLES(HT)</t>
  </si>
  <si>
    <t>REINFORCED CONCRETE POLES(10.06M)HT</t>
  </si>
  <si>
    <t>REINFORCED CONCRETE POLE 8.53M LT</t>
  </si>
  <si>
    <t>INSTALLATION OF DISTRIBUTION TRANSFORMER AT ALLIED IND. ONITSHA</t>
  </si>
  <si>
    <t>500KVA 11/0.415KV DISTRIBUTION TRANSFORMER</t>
  </si>
  <si>
    <t>400 FEEDER PILLAR UNIT</t>
  </si>
  <si>
    <t>HWIC - 2FE EXPANSION CARD</t>
  </si>
  <si>
    <t xml:space="preserve">HP ENVY 14 TOUCH SMART INTEL COR i5 1.6HGZ 500GB HDD *GB RAM </t>
  </si>
  <si>
    <t>DELL 4320 PROJECTOR 4300 ANSI LUMENS WXGA 91280X800</t>
  </si>
  <si>
    <t>ROUTER CISCO 1941 SEC K9</t>
  </si>
  <si>
    <t>CONVERSION OF EEDC OPERATIONAL HILUX VAN TO SECURITY CABIN VAN</t>
  </si>
  <si>
    <t>DESKTOP COMPUTER - HP INTEL COREi5 (4GB ITB HDD) WIN 8 COMPLETE</t>
  </si>
  <si>
    <t>AUDIT COMMAND LANGUAGE</t>
  </si>
  <si>
    <t>HP PRO DESK 600 COREi3 500 GB HDD , 4 GB RAM</t>
  </si>
  <si>
    <t xml:space="preserve">MICROWAVE POINT TO POINT LINK </t>
  </si>
  <si>
    <t>9U SIZE RACK</t>
  </si>
  <si>
    <t>CONSTRUCTION OF 1X300KVA RELIEF SUBSTATION AT AKU ROAD 11</t>
  </si>
  <si>
    <t>CONSTRUCTION OF 1X500KVA RELIEF SUBSTATION @ COUNTRY RD</t>
  </si>
  <si>
    <t>CONSTR. OF 1X500KVA RELIEF SUBSTATION AT DOUGLAS RD</t>
  </si>
  <si>
    <t xml:space="preserve">COSNRUCTION OF 1X300KVA RELIEF SUBSTATION AT ENUGU RD </t>
  </si>
  <si>
    <t xml:space="preserve">CONSTRUCTION OF 1X500KVA RELIEF SUBSTATION AT OLYMPIC </t>
  </si>
  <si>
    <t>CONSTRUCTION OF 1X300KVA RELIEF SUBSTATION AT ST JOHN</t>
  </si>
  <si>
    <t>CONSTRUCTION OF 1X500KVA RELIEF SUBSTATION AT UNITY MARYLAND</t>
  </si>
  <si>
    <t>CONSTRUCTION OF 1X500KVA RELIEF SUBSTATION AT VENERRINI NEW HAVEN</t>
  </si>
  <si>
    <t>500KVA 6.6/0.415KV DISTRIBUTION TRANSFORMER</t>
  </si>
  <si>
    <t>5OMETERS 150MM 2X3 CORE XLPE CABLE</t>
  </si>
  <si>
    <t>REINFORCED HIGH TENSION</t>
  </si>
  <si>
    <t>REINFORCED LOW TENSION</t>
  </si>
  <si>
    <t>REINFORCED CONCRETE POLE (10.06M)</t>
  </si>
  <si>
    <t>CABLES,INSULATORS AND CONDUCTORS</t>
  </si>
  <si>
    <t>50KVA 11/0.415 TRANSFORMER</t>
  </si>
  <si>
    <t>DISTRIBUTION BOX</t>
  </si>
  <si>
    <t>TRIPPING UNITS AND BATTERY BANK</t>
  </si>
  <si>
    <t>11KV OVERHEAD LINE BY -PASS ACROSS DAMAGED UNDERGROUND CABLE SECTION OF PRISONS 11KV FEEDER</t>
  </si>
  <si>
    <t>430/0160- 500KVA 11/0.415KV TRANSFORMER - REPLACEMENT OF TRANSF.@ NWATURUOCHA S/S REF 8138</t>
  </si>
  <si>
    <t>430/0120 - 50KVA 11/0.415KVA TRANSFORMER (NUCON-569281)-REPLACEMENT OF FAILED TRANSFORMER AT ENGR CHINEDU RELIEF S/S REF.8147</t>
  </si>
  <si>
    <t>EXECUTIVE SWIVEL CHAIRS</t>
  </si>
  <si>
    <t>CONFERENCE CHAIRS</t>
  </si>
  <si>
    <t>APC SMART UPS 1500</t>
  </si>
  <si>
    <t>MAXTRON 1.5KVA UPS</t>
  </si>
  <si>
    <t>SHARP PHOTOCOPIER  5618</t>
  </si>
  <si>
    <t>42'' JVC LED TV</t>
  </si>
  <si>
    <t>PSAM CARD</t>
  </si>
  <si>
    <t>REINFORCED CONCRETE POLES(LT)</t>
  </si>
  <si>
    <t>33KV LIGHTENING ARRESTOR</t>
  </si>
  <si>
    <t>CONSTR. OF PROF.ONYIA 50KV11/0.415KV DISTR. S/S</t>
  </si>
  <si>
    <t>2HP STANDING AC (18C03/HBI)</t>
  </si>
  <si>
    <t>EPSON Pos PRINTER</t>
  </si>
  <si>
    <t>1.5HP SPLIT UNIT (HSU -12KNO3) WITH KIT</t>
  </si>
  <si>
    <t>HP PRO 600 INTEL COMPUTER</t>
  </si>
  <si>
    <t>WATCH KEY (2000 CAPACITY)</t>
  </si>
  <si>
    <t>TABLETOP FRIDGE(HR -107 SILVER REFG)</t>
  </si>
  <si>
    <t>FEEDER PILLAR UNIT (800AMPS)</t>
  </si>
  <si>
    <t>150MM ALL ALUMINIUM CONDUCTOR</t>
  </si>
  <si>
    <t>UNIVERSAL INTERNET MODERM</t>
  </si>
  <si>
    <t>EXECUTIVE DESK/RETURN TABLE/MOBILE PEDESTRAL (DS8002)</t>
  </si>
  <si>
    <t>TABLE TOP REFRIGERATOR (LG REF 131 WHITE)</t>
  </si>
  <si>
    <t>LG FS2HP STANDING AIR CONDITIONER + KIT</t>
  </si>
  <si>
    <t>WINDOW SERVER 2012 STANDARD</t>
  </si>
  <si>
    <t>CONFERENCE TABLE ( L=200CM,W=100CM)</t>
  </si>
  <si>
    <t>EXECUTIVE LEATHER CHAIR - ERGRONOMIC HIGH BACK</t>
  </si>
  <si>
    <t>32'' TELEVISION (LG TV 32 LF520)</t>
  </si>
  <si>
    <t>CONFERENCE TABLE (SEATER MEETING TABLE) OM3033</t>
  </si>
  <si>
    <t>BOOKSHELF (3 COMPARTMENT BOOKSELH WITHGLASS DOOR</t>
  </si>
  <si>
    <t>HP LASERJET 2035 PRINTER</t>
  </si>
  <si>
    <t>EPSON POS PRINTER</t>
  </si>
  <si>
    <t>C-LEG GUEST CHAIR (CHS100)</t>
  </si>
  <si>
    <t>1.2 OFFICE DESK WITH 3 - DRAWERS</t>
  </si>
  <si>
    <t>HP PRO 600 CORE i3 500GB,4GBRAM,WIN8.1, 18.5'' MONITOR KEYBOARD</t>
  </si>
  <si>
    <t>GIS DEPLOYMENT</t>
  </si>
  <si>
    <t>LG SPLIT UNIT 1.5HP JETCOOL (COPPER) A/C</t>
  </si>
  <si>
    <t>3-IN - 1 VISISTORS CHAIR( 3SEATER BENCCH ) AMP A03</t>
  </si>
  <si>
    <t>SWIVEL OFFICE CHAIR ( 409 MODEL )</t>
  </si>
  <si>
    <t>BOOK SHELVES 3 - DOORS</t>
  </si>
  <si>
    <t>INCOMER FEEDER PANEL (ABB) FOR ARMY BARRACKS ONITSHA</t>
  </si>
  <si>
    <t>500KVA 11/.415LKV DISTRIBUTION TRANSFORMER</t>
  </si>
  <si>
    <t>CONSTR. OF RELIEF DISTR.SUBSTATION -UNWANA</t>
  </si>
  <si>
    <t xml:space="preserve">REINFORCED CONCRETE POLE -LT </t>
  </si>
  <si>
    <t>REINFORCED CONCRETE POLE -HT</t>
  </si>
  <si>
    <t>11KV FEEDER PANEL (ABB)  EEDC</t>
  </si>
  <si>
    <t>EXECUTIVE LEATHER HIGH BACK SWIVEL CHAIR</t>
  </si>
  <si>
    <t>1.8m EXECUTIVE OFFICE TABLE WITH EXT.&amp; MOBILE DRAWER</t>
  </si>
  <si>
    <t>HP LAPTOP intel celeron 2.4GHZ 4GB 500GB HDD BT cam Win 8.1</t>
  </si>
  <si>
    <t>6-SEATER CONFERENCE TABLE WITH CHAIRS</t>
  </si>
  <si>
    <t>HP LASERJET PRO 400</t>
  </si>
  <si>
    <t>8-SEATER CONFERENCE TABLE</t>
  </si>
  <si>
    <t>OINFOCUS 3000 LUMENS PROJECTOR</t>
  </si>
  <si>
    <t>SHARP PHOTOCOPIER AR 5618</t>
  </si>
  <si>
    <t>10-SEATER EXECUTIVE CONFERENCE TABLE</t>
  </si>
  <si>
    <t>1.5HP SPLIT UNIT (COPPER) AC + KIT (HSU -12LKN03)</t>
  </si>
  <si>
    <t>VISITORS CHAIRS</t>
  </si>
  <si>
    <t>UPS MAXTRON 1.5KVA</t>
  </si>
  <si>
    <t>C-LEG VISITORS CHAIR</t>
  </si>
  <si>
    <t>SHARP PHOTOCOPIER AR 6020</t>
  </si>
  <si>
    <t>HP pro 600 cor i3 500GB HDD,4GB ram win 8.1 18.5'' monitor keyboard</t>
  </si>
  <si>
    <t xml:space="preserve">HP pro 600 cor i3 500GB HDD,4GB ram win 8.1 </t>
  </si>
  <si>
    <t>HP pro 600 core i3 500 GB HDD 4GB Ram Win 8.1</t>
  </si>
  <si>
    <t>TOYOTA HILUX 4X4</t>
  </si>
  <si>
    <t>TOTOTA LAND CRUISER V8</t>
  </si>
  <si>
    <t>LG SPLIT UNIT 1.5HP JET COOL (COPPER) AC + KITS</t>
  </si>
  <si>
    <t>500KVA, 33/0.415KV Transformer</t>
  </si>
  <si>
    <t>33KV HT Metering Panel - 20/1A</t>
  </si>
  <si>
    <t>11KV Metering Panel</t>
  </si>
  <si>
    <t>33KV Metering Panel - 20/1A</t>
  </si>
  <si>
    <t>33KV Metering Panel - 50/1A</t>
  </si>
  <si>
    <t>Construction of 500KVA, 33/0.415KV Distribution Substation, other materials and labour</t>
  </si>
  <si>
    <t>Upgrade of 300KVA, 33/0.415KV Distribution Substation, other materials and labour</t>
  </si>
  <si>
    <t>300KVA, 11/0.415KV Transformer</t>
  </si>
  <si>
    <t>Bookshelf - 3doors</t>
  </si>
  <si>
    <t>Office table - 1.4meters</t>
  </si>
  <si>
    <t>Date Stamp - COO, Head(Internal Audit) &amp; Mgr, Admn/Facilities</t>
  </si>
  <si>
    <t>1TB External Hard Disk Drive</t>
  </si>
  <si>
    <t>Office table - 1.2meters</t>
  </si>
  <si>
    <t>Office desk - 1.2meters</t>
  </si>
  <si>
    <t>ITB External Hard Drive</t>
  </si>
  <si>
    <t>HP 9050dn Printer registration assembly</t>
  </si>
  <si>
    <t>Swivel chair - low back</t>
  </si>
  <si>
    <t>Registration Assembly for HP Laserjet 9050dn printer</t>
  </si>
  <si>
    <t>HP 9050dn Printer Feed Drive assembly</t>
  </si>
  <si>
    <t>Swivel chair</t>
  </si>
  <si>
    <t>Colour printer - HP 8610 3-in-1</t>
  </si>
  <si>
    <t>HP Pro 400 401d Printer</t>
  </si>
  <si>
    <t>Voltage Stabilizer - 2KVA Blue Gate</t>
  </si>
  <si>
    <t>12V-18AH 5KV UPS Battery</t>
  </si>
  <si>
    <t>Scanner - HP Scanjet G4010</t>
  </si>
  <si>
    <t>Cisco Router 2911</t>
  </si>
  <si>
    <t>HP Envy Notebook 15-ae000na, 8GB, 1TB HDD, NVIDIA</t>
  </si>
  <si>
    <t>HP Envy 17.3 inch HD + Display, 8Gb DDR3L RAM, 1TB HDD</t>
  </si>
  <si>
    <t>Brand Rex Cat-6 UTP Cable (Indoor)</t>
  </si>
  <si>
    <t>UPS - 1.5KVA Maxtron</t>
  </si>
  <si>
    <t>Laptop - HP Envy 15t QHD Touch, ITB 5400rpm + 256 GB flash solid drive, 8GB DDR3</t>
  </si>
  <si>
    <t>MODEM - GLO Bolt 21Mbps</t>
  </si>
  <si>
    <t>HP Laserjet Pro 400 Printer</t>
  </si>
  <si>
    <t>Fan(92mm) for ML350p</t>
  </si>
  <si>
    <t>HP 280MT(500GB) + Monitor</t>
  </si>
  <si>
    <t>24 Port Cisco Catalyst 2960 plus series PoE switch - WS-C2960+24PC-L</t>
  </si>
  <si>
    <t>Projector Screen -72x72</t>
  </si>
  <si>
    <t>Processor for HP Proliant ML350p</t>
  </si>
  <si>
    <t>HP Officejet 6700 Premiun Colour Printer</t>
  </si>
  <si>
    <t>RAM(32GB) for HP Proliant ML350p</t>
  </si>
  <si>
    <t>Epson POS Printer</t>
  </si>
  <si>
    <t>Cisco Router 1941</t>
  </si>
  <si>
    <t>Hard Disk Drive(600GB) for  ML350p</t>
  </si>
  <si>
    <t>HP Pro 600 corei3, 500GB, 4GB RAM</t>
  </si>
  <si>
    <t>HP Laserjet 2035 Printer</t>
  </si>
  <si>
    <t>POS - Espon TM-T70</t>
  </si>
  <si>
    <t>Photocopier - Sharp Photocopier AR5618</t>
  </si>
  <si>
    <t>Cisco HWIC - 2FE</t>
  </si>
  <si>
    <t>HP Laserjet P3015 - Network Printer</t>
  </si>
  <si>
    <t>HP Laserjet 9050Dn with accessories (stand &amp; stacker)</t>
  </si>
  <si>
    <t>HP Laserjet 9050dn printer maintenance kit/fuser unit</t>
  </si>
  <si>
    <t>HP Pavilion 17-e105sa Laptop PC - 1TB/4GB</t>
  </si>
  <si>
    <t>Desktop PC - 500GB/4GB Ram</t>
  </si>
  <si>
    <t>Toyota Land Cruiser V8</t>
  </si>
  <si>
    <t>Bookshelf - 3-doors</t>
  </si>
  <si>
    <t>Visitors chair - C-leg</t>
  </si>
  <si>
    <t>Executive Swivel chair - Orthopedic</t>
  </si>
  <si>
    <t>Swivel chair - high back</t>
  </si>
  <si>
    <t>WINDOW BLINDS</t>
  </si>
  <si>
    <t>34ft Reinforced Concrete Poles</t>
  </si>
  <si>
    <t>28ft Reinforced Concrete Poles</t>
  </si>
  <si>
    <t>500KVA, 11/0.415KV Transformer</t>
  </si>
  <si>
    <t>Generator - Oga Ele 6900E, 5.5Kw+W</t>
  </si>
  <si>
    <t>Registration Assembly for HP 9050dn</t>
  </si>
  <si>
    <t>Formatter Board for HP 9050dn Printer</t>
  </si>
  <si>
    <t>Hard Disk - HP600GB 6G SAS 10K RPM SFF</t>
  </si>
  <si>
    <t>RAM - PC3-10600 (DDR3 - 1333) RDIMM</t>
  </si>
  <si>
    <t>Big Split Unit Air Conditioners</t>
  </si>
  <si>
    <t>Chairs for Conference Table</t>
  </si>
  <si>
    <t>Executive Swivel Chair (Orthopedic)</t>
  </si>
  <si>
    <t>Construction of Pocket Layout 1x500KVA, 11/0.415KV Relief Substation Maryland, Enugu</t>
  </si>
  <si>
    <t>Construction of Maryland Boys (Nnaji Nwangene St.)1x500KVA, 11/0.415KV Relief Substation Maryland, Ogui District, Enugu</t>
  </si>
  <si>
    <t>APC Surge Protector</t>
  </si>
  <si>
    <t>Security K9 Technology License fir CISCO Router 2911</t>
  </si>
  <si>
    <t>2FE-HWIC Add-on Card</t>
  </si>
  <si>
    <t>CISCO Router 2911</t>
  </si>
  <si>
    <t>HP Laserjet CP5225</t>
  </si>
  <si>
    <t>CISCO 2911</t>
  </si>
  <si>
    <t>HP Designjet T520</t>
  </si>
  <si>
    <t>Router Add on Card</t>
  </si>
  <si>
    <t>CISCO 3560 Network Switch</t>
  </si>
  <si>
    <t>HP 28MT, 4G RAM/500GB HDD, WIN 8.1 CPU + Monitor</t>
  </si>
  <si>
    <t>Tecno Y2; dual SIM, internet, MC Space, Andriod OS, 8GB Rom; 1GB RAM</t>
  </si>
  <si>
    <t>HP Desktop Computer</t>
  </si>
  <si>
    <t>Tecno T347; dual SIM, Torch light, internet, MC shape</t>
  </si>
  <si>
    <t>JIRA Service Desk (Cloud) SOFTWARE</t>
  </si>
  <si>
    <t>Construction OF 200KVA, 33/0.415KV Relief Distribution Substation at Amabor, Obodoasa, Enugu State</t>
  </si>
  <si>
    <t>Construction of 300KVA, 11/0.415KV Distribution Substation at Bricks Estate II (Ama Nwabichiri St) Republic Layout, Enugu</t>
  </si>
  <si>
    <t>Three Phase Electronic Meter (MK10E) - 50/1A</t>
  </si>
  <si>
    <t>Fluke 376 True RMS AC/DC Clamp Meter with iFlex</t>
  </si>
  <si>
    <t>APC Power Surge Protector</t>
  </si>
  <si>
    <t>1.5KVA Maxtron UPS</t>
  </si>
  <si>
    <t>Metal Filing Cabinet (4 Drawers)</t>
  </si>
  <si>
    <t>HP Laserjet Pro 8610</t>
  </si>
  <si>
    <t>HP 280GI MT (Business Desktop) Intel Core i3/4G RAM/500GB, HDD Win 8.1 CPU + Monitor</t>
  </si>
  <si>
    <t>Construction of 300KVA 11/0.415KV Relief Distribution Substation at Timbershed II, Awkunanaw, Enugu State</t>
  </si>
  <si>
    <t>Construction of 300KVA 11/0.415KV Relief Distribution Substation at Upper Meniru, Awkunanaw, Enugu State</t>
  </si>
  <si>
    <t>33KV HT Metering Panel -400/1A, Mk10E, EDMI Advanced Three Phase Meter</t>
  </si>
  <si>
    <t>Electrical Tool Box - for CAPMI Program</t>
  </si>
  <si>
    <t>Metal Meter Protector (35" x 30" x 72") with 16mm2 Rod and 4mm Angle Iron</t>
  </si>
  <si>
    <t>Metal Meter Protector (36" x 12" x 48") with 16mm2 Rod and 4mm Angle Iron</t>
  </si>
  <si>
    <t>3KVA UPS</t>
  </si>
  <si>
    <t>Bookshelf 3 Doors</t>
  </si>
  <si>
    <t>Executive High back (Ergonomic)</t>
  </si>
  <si>
    <t>1TB External Hard Drive (LG)</t>
  </si>
  <si>
    <t>2TB External Hard Drive (Western Digital)</t>
  </si>
  <si>
    <t>Bookshelf (3-Doors); Coffee Brown Colour</t>
  </si>
  <si>
    <t>Metal File Cabinet (4 Drawers)</t>
  </si>
  <si>
    <t>HP Envy 15-AC108NIA Touchscreen Intel Core i7. 4GB, Win 10 + Bag</t>
  </si>
  <si>
    <t>Note Counting Machine (Bill Counter)</t>
  </si>
  <si>
    <t>1.2m Office Table (3 Side Drawers)</t>
  </si>
  <si>
    <t>1.5KVA UPS (Blue Gate)</t>
  </si>
  <si>
    <t>Swivel Chair (Low Back)</t>
  </si>
  <si>
    <t>LG Window Air Conditioner 1.5HP</t>
  </si>
  <si>
    <t>2HP Split Air Conditioner (HSU-18LKN03)</t>
  </si>
  <si>
    <t>1.5HP Split Air Conditioner (HSU-12LKN03)</t>
  </si>
  <si>
    <t>11KV Feeder Smart Energy Meters</t>
  </si>
  <si>
    <t>Metal Meter protector (36" x 12" x 48") 16mm Rod and 4mm x one and half Angle Iron</t>
  </si>
  <si>
    <t>Metal Meter protector (28" x 10" x 48") 16mm Rod and 4mm x one and half Angle Iron</t>
  </si>
  <si>
    <t>Bookshelf - 3 doors</t>
  </si>
  <si>
    <t>HP 20" Monitor</t>
  </si>
  <si>
    <t>Visitors Chair (C-Leg)</t>
  </si>
  <si>
    <t>32GB External Hard Drive</t>
  </si>
  <si>
    <t>Metal File Cabinet - 4 drawers</t>
  </si>
  <si>
    <t>Gubabi Fire proof Metal File cabinet (with combination lock and key) - 4 drawers</t>
  </si>
  <si>
    <t>LG 1TB External Hard Drive</t>
  </si>
  <si>
    <t>HP Printer Pro 400 M401d</t>
  </si>
  <si>
    <t>HP Scanjet G4010</t>
  </si>
  <si>
    <t>HP 280 MT, Intel Core i3/4GB;500GB;Win 8.1 (CPU + Monitor)</t>
  </si>
  <si>
    <t>Metal Meter protector (35" x 30" x 72") 16mm Rod and 4mm x one and half Angle Iron</t>
  </si>
  <si>
    <t>Flat Screen Television (LG TV 32" LF510)</t>
  </si>
  <si>
    <t>HP 280GI MT, 4G RAM/500GB, Win 8.1 CPU + Monitor (Business Desktop)</t>
  </si>
  <si>
    <t>10HP Water Pump (k40 500T with 3phase socket)</t>
  </si>
  <si>
    <t>Pumping Machine</t>
  </si>
  <si>
    <t>33KV 50/1A Metering Panel</t>
  </si>
  <si>
    <t>1.2m Office Table with 3 hanging drawers</t>
  </si>
  <si>
    <t>Low back swivwl chair</t>
  </si>
  <si>
    <t>Computer Table</t>
  </si>
  <si>
    <t>LG Window 1.5HP + Remote</t>
  </si>
  <si>
    <t>1.5HP Split Air Conditioner with Kit (copper)</t>
  </si>
  <si>
    <t>2HP Split Air Conditioner with kit (copper)</t>
  </si>
  <si>
    <t>6x7 Orthopedic Mattress</t>
  </si>
  <si>
    <t>LG WM:Model No.F1480RD26 (6kg FRONT LOADER)</t>
  </si>
  <si>
    <t>LG TV 49 LF631 (Smart &amp; inbuilt Satellite + dish)</t>
  </si>
  <si>
    <t>LG Refrigerator, Model no. GN-M602HLHL</t>
  </si>
  <si>
    <t>ID Deisgn with V Stool</t>
  </si>
  <si>
    <t>Foreign Duvet</t>
  </si>
  <si>
    <t>LG TV 55 LF 631V (Smart + Satellite)</t>
  </si>
  <si>
    <t>Cassidy Foreign Dinning</t>
  </si>
  <si>
    <t>Axis Foreign Table</t>
  </si>
  <si>
    <t>Chesterfield Brown Leather</t>
  </si>
  <si>
    <t>Marcella Bed+Dressing Mirror+2Bedside Cupboard+ 1 Stool</t>
  </si>
  <si>
    <t>Twist Black Leather</t>
  </si>
  <si>
    <t>Junia Bed+2 Bedside Cupboard</t>
  </si>
  <si>
    <t>JGP 20KVA Generator - SP 403A-15G2-LSA 40S3 J 6/4 (4-7) 3 Phase W</t>
  </si>
  <si>
    <t>DC Stabilizer</t>
  </si>
  <si>
    <t>6ft Aluminum Step Ladder</t>
  </si>
  <si>
    <t>Genus Inverter Battery - 200Ah-12V, Lead Acid, Deep Cycle Dry</t>
  </si>
  <si>
    <t>1.5HP Split Air Conditioner with Kit - Hsu-12LKN03-N</t>
  </si>
  <si>
    <t>1.2m office table with 3 hanging drawers</t>
  </si>
  <si>
    <t>Low back Swivel Chair</t>
  </si>
  <si>
    <t>Rehabilitation and Reconductoring of 33KV, 11KV and 0.415KV Lines</t>
  </si>
  <si>
    <t>Wall-wall Shelf with HDF plywood for Legal Department Library</t>
  </si>
  <si>
    <t>Cashiers Cubicle</t>
  </si>
  <si>
    <t>11KVA Smart Meter, Modem, Panel CTs with all accessories</t>
  </si>
  <si>
    <t>33KVA Smart meter, Modem, CTs with all accessories</t>
  </si>
  <si>
    <t>Low Tension 28ft Fiberglass Ladder (Louisville Brand)</t>
  </si>
  <si>
    <t>1.2m Table Extension</t>
  </si>
  <si>
    <t>1.2m office Table with 3 hanging drawers</t>
  </si>
  <si>
    <t>C-leg Visitors Chair</t>
  </si>
  <si>
    <t>1.2m Office table with 3 drawers</t>
  </si>
  <si>
    <t>Office Chair (Swivel)</t>
  </si>
  <si>
    <t>Meter Box (M23)</t>
  </si>
  <si>
    <t>Customer interface Unit (Unistar Stand alone)</t>
  </si>
  <si>
    <t>Customer interface Unit (Unistar STS)</t>
  </si>
  <si>
    <t>Customer interface Unit (Unistar Conlog)</t>
  </si>
  <si>
    <t>ITB Western Digital External Hard Drive</t>
  </si>
  <si>
    <t>HP 280 MT, 4GB RAM/500GB HDD; Win 8.1 CPU + Monitor</t>
  </si>
  <si>
    <t>Meter Box (Three Phase)</t>
  </si>
  <si>
    <t>8 Seater Conference Table (8ft x 3ft) Wood</t>
  </si>
  <si>
    <t>6 Seater Conference Table Wood</t>
  </si>
  <si>
    <t>2HP Split Air Conditioner (Copper) with Kit</t>
  </si>
  <si>
    <t>1.5HP Split Air Conditioner (Copper) with Kit</t>
  </si>
  <si>
    <t xml:space="preserve">Rehabilitation &amp; Re-conductoring o 11KV Lines Network </t>
  </si>
  <si>
    <t>Wooden Dinning Table with 6nos Chairs</t>
  </si>
  <si>
    <t>20KVA Generator - Guest House _ Zoo Estate</t>
  </si>
  <si>
    <t>Duplexer - 9050dn Printer</t>
  </si>
  <si>
    <t>Power Supply Unit - 9050dn Printer</t>
  </si>
  <si>
    <t>DC Controller Board - 9050dn Printer</t>
  </si>
  <si>
    <t>Registration Assembly - 9050dn Printer</t>
  </si>
  <si>
    <t>Diverter Assemly - 9050dn Printer</t>
  </si>
  <si>
    <t>ESPON POS Printer</t>
  </si>
  <si>
    <t>Swivel Chair</t>
  </si>
  <si>
    <t>1.2m Office Table with 3 hanging dawers</t>
  </si>
  <si>
    <t>Swivel Chair - Low back</t>
  </si>
  <si>
    <t>Venetian Blinds</t>
  </si>
  <si>
    <t>1.2m Office Table</t>
  </si>
  <si>
    <t>Electric Oven and Rewinding Machine</t>
  </si>
  <si>
    <t>C-Leg Chairs</t>
  </si>
  <si>
    <t>2HP Split Air Conditioner - HT AC SPLITU COOL</t>
  </si>
  <si>
    <t>Wireless Mega Phone - PA system</t>
  </si>
  <si>
    <t>33KV 20/1A Metering Panel</t>
  </si>
  <si>
    <t xml:space="preserve">Construction of new Mast </t>
  </si>
  <si>
    <t>Metal File Cabinet</t>
  </si>
  <si>
    <t>1.4m Executive table with Extension</t>
  </si>
  <si>
    <t>Six Seater Conference Table</t>
  </si>
  <si>
    <t>1.5HP Split Air Conditioner (HT AC SPLITU COOL)</t>
  </si>
  <si>
    <t>32" Flat Screen Television (HT TV LED B8000 32 INCH)</t>
  </si>
  <si>
    <t>Refrigerator (HT REF 1DOOR DCOOL 134</t>
  </si>
  <si>
    <t>33KV 100/1A VT/CT</t>
  </si>
  <si>
    <t>33KV 200/1A VT/CT</t>
  </si>
  <si>
    <t>11KV 100/5A VT/CT</t>
  </si>
  <si>
    <t>HP Business Desktop 280G1+ Monitor, Intel Core i5;8GB DDR3 RAM;500GB; Win 10 pro</t>
  </si>
  <si>
    <t>Construction of Drive Way</t>
  </si>
  <si>
    <t>Rehabilitation of 500KVA 11/0.415KV Distribution substation at Amawbia Anambra state</t>
  </si>
  <si>
    <t>2.5KVA BOBO ELECT. GENERATOR SET 2500ES</t>
  </si>
  <si>
    <t>Construction of 500KVA 11/0.415KV Substationat Amawbia Anambra state</t>
  </si>
  <si>
    <t>9KVA TEC GENERATOR PTR EA 77508-0212</t>
  </si>
  <si>
    <t xml:space="preserve">New Owerri </t>
  </si>
  <si>
    <t>1.5HP Split Airconditioner (HSU-12LKN03)</t>
  </si>
  <si>
    <t>CISCO 2960 switch (WS-C2960+24PC-L) POE</t>
  </si>
  <si>
    <t>Conference Table - 10 seater (wood)</t>
  </si>
  <si>
    <t>1.2m Office Table without drawers</t>
  </si>
  <si>
    <t>1.4m Executive Office Table with drawers &amp; extension</t>
  </si>
  <si>
    <t>Executive Swivel Chair with Head Rest</t>
  </si>
  <si>
    <t>Dell 4320 Wireless Projector-4300 Lumens Brightness with compartible dongle</t>
  </si>
  <si>
    <t>Window Blind at Awkunanaw Dist. Training center</t>
  </si>
  <si>
    <t>Clamp on meter (Mastech Brand)</t>
  </si>
  <si>
    <t>Metal File Cabinet with 4 drawers</t>
  </si>
  <si>
    <t>1.5HP Window Unit Air Conditioner + Remote Control</t>
  </si>
  <si>
    <t>11KV Gang Isolator</t>
  </si>
  <si>
    <t>9KVA TEC Generator  PTR LRG</t>
  </si>
  <si>
    <t>Rehabilitation and Reconductoring of 33KV, 11KV &amp; 0.415KV lines in Ebonyi State</t>
  </si>
  <si>
    <t xml:space="preserve">Construction of Shelves </t>
  </si>
  <si>
    <t xml:space="preserve">300KVA Pole Mounted Transformer </t>
  </si>
  <si>
    <t xml:space="preserve">33KV Smart Meter  600/1A </t>
  </si>
  <si>
    <t>Dell Projector 2500 Lumens</t>
  </si>
  <si>
    <t>HP Business Desktop;2GB RAM; 500GB, WIN 10 PRO + Monitor, Keyboard &amp; Mouse</t>
  </si>
  <si>
    <t>Sharp Photocopiers AR-6020</t>
  </si>
  <si>
    <t>33KV Smart Meter 50/1A</t>
  </si>
  <si>
    <t xml:space="preserve">33KV Smart Meter 200/1A </t>
  </si>
  <si>
    <t xml:space="preserve">11KV Smart Meter 200/5A </t>
  </si>
  <si>
    <t>Rehabilitation and Reconductoring of Ekwulobia District 33KV Feeders in Anambra State</t>
  </si>
  <si>
    <t>Rehabilitation and Reconductoring of Ogbaru District 33KV Feeders in Anambra State</t>
  </si>
  <si>
    <t>Rehabilitation and Reconductoring of Ogidi District 33KV Feeders in Anambra State</t>
  </si>
  <si>
    <t>Rehabilitation and Reconductoring of Onitsha District 33KV Feeders in Anambra State</t>
  </si>
  <si>
    <t>Rehabilitation and Reconductoring of Nnewi District 33KV Feeders in Anambra State</t>
  </si>
  <si>
    <t>Construction of Mile 50, 500KVA 11/0.415KV Relief Substation, Abakaliki</t>
  </si>
  <si>
    <t>Construction of Ogboloko Street, 500KVA 11/0.415KV Relief Substation, Abakaliki</t>
  </si>
  <si>
    <t>Construction/Uprating of Cooperative Society 200KVA to 500KVA 11/0.415KV Relief Substation, Abakaliki</t>
  </si>
  <si>
    <t>Meters (Single Phase) and installation costs - year 2016</t>
  </si>
  <si>
    <t>Meters (Three Phase) and installation costs - year 2016</t>
  </si>
  <si>
    <t>Meters (HV-MD) and installation costs - year 2016</t>
  </si>
  <si>
    <t>Meters (LV-MD) and installation costs - year 2016</t>
  </si>
  <si>
    <t>Construction of Ezikwoto 500KVA, 11/0.415KV Relief Substation, Enugwukwu</t>
  </si>
  <si>
    <t>Construction of Nkenpu 500KVA, 11/0.415KV Relief Substation, Mbaukwu</t>
  </si>
  <si>
    <t>Construction of Udala, Eziechi 11, 500KVA, 11/0.415KV Relief Substation Ekwulobia</t>
  </si>
  <si>
    <t xml:space="preserve">Ekwulobia </t>
  </si>
  <si>
    <t>Construction of Epiphany Road, 500KVA, 11/0.415KV Relief Substation Nnewi</t>
  </si>
  <si>
    <t xml:space="preserve">Nnewi </t>
  </si>
  <si>
    <t>Construction of Ofili Street 11, 500KVA, 11/0.415KV Relief Substation Fegge</t>
  </si>
  <si>
    <t xml:space="preserve">Ogbaru </t>
  </si>
  <si>
    <t>Construction of Abazonu Street, 500KVA, 11/0.415KV Relief Substation Iyiowa</t>
  </si>
  <si>
    <t>Construction of Wisdom Landlord 11, 500KVA, 11/0.415KV Relief Substation Awada</t>
  </si>
  <si>
    <t xml:space="preserve">Ogidi </t>
  </si>
  <si>
    <t>Construction of Odume 11, 500KVA, 11/0.415KV Relief Substation Ogidi</t>
  </si>
  <si>
    <t>Construction of Moore Street 500KVA, 11/0.415KV Relief Substation, Onitsha</t>
  </si>
  <si>
    <t xml:space="preserve">Onitsha </t>
  </si>
  <si>
    <t>Construction of United Primary School, 500KVA, 11/0.415KV Relief Substation Omagba</t>
  </si>
  <si>
    <t>Refrigerator -1 Door</t>
  </si>
  <si>
    <t>HP Computer System</t>
  </si>
  <si>
    <t>Laserjet Printer</t>
  </si>
  <si>
    <t>TECNO T312</t>
  </si>
  <si>
    <t>Microsoft Windows Server 2012 R2</t>
  </si>
  <si>
    <t>Construction of 50KVA pole mounted S/station at EEDC New Store</t>
  </si>
  <si>
    <t>Construction of 9x50KV HVDS CSP Pole mountedSubstations at Ezeiweka Industrial Cluster, Ogidi District</t>
  </si>
  <si>
    <t>Visitors Chair</t>
  </si>
  <si>
    <t>Construction of Gantry (33kv Breaker) for Airport Line breaker at Egbu 02 Injection Substation, Owerri</t>
  </si>
  <si>
    <t>HP Business Desktop + Monitor, 2GB RAM, 500GB HDD, Win 10</t>
  </si>
  <si>
    <t>Construction of Switch House and Plinth at Ind. Layout Store, Enugu</t>
  </si>
  <si>
    <t>800/5A MD/LV CT Prepaid Meter</t>
  </si>
  <si>
    <t>200/5A MD/LV CT Prepaid Meter</t>
  </si>
  <si>
    <t>300/5A MD/LV CT Prepaid Meter</t>
  </si>
  <si>
    <t>500/5A MD/LV CT Prepaid Meter</t>
  </si>
  <si>
    <t>33KV Gang Isolator</t>
  </si>
  <si>
    <t>4 Way feeder Pillar</t>
  </si>
  <si>
    <t>HT Fibre Ladder</t>
  </si>
  <si>
    <t>LT Fibre Ladder</t>
  </si>
  <si>
    <t>Construction of Amakohia New Layout, 500KVA 11/0.415KV Relief Substation Amakohia, Owerri, Imo State</t>
  </si>
  <si>
    <t>Construction of Ama Hausa, 500KVA 11/0.415KV Relief Substation Douglas Road, Owerri, Imo State</t>
  </si>
  <si>
    <t>Construction of Ama Wire II, 500KVA 11/0.415KV Relief Substation, Owerri, Imo State</t>
  </si>
  <si>
    <t>Construction of Area A, 300KVA 11/0.415KV Relief Substation World Bank, New Owerri, Imo State</t>
  </si>
  <si>
    <t>HP 9050DN Printer Formatter Board</t>
  </si>
  <si>
    <t>7.5KV Generator - TEC</t>
  </si>
  <si>
    <t>1.2m Office Table - HDF Wood Table</t>
  </si>
  <si>
    <t>10KV Generator - Sumec Fireman</t>
  </si>
  <si>
    <t>100/5A MD/LV CT Prepaid Meter</t>
  </si>
  <si>
    <t>5KVA APC UPS</t>
  </si>
  <si>
    <t>HP Pro 3500 Tower Desktop, 4GB RAM, 500GB HDD, Win 10 Pro</t>
  </si>
  <si>
    <t>Three Phase Smart Prepaid Meter</t>
  </si>
  <si>
    <t>Single Phase Smart Prepaid Meter</t>
  </si>
  <si>
    <t>Construction of Plinth for MD Metre Panel</t>
  </si>
  <si>
    <t>Mojec Meters</t>
  </si>
  <si>
    <t>Low Back Swivel Chair</t>
  </si>
  <si>
    <t>Three Phase 4W CT/VT Static Trivector Meter</t>
  </si>
  <si>
    <t>20 Litre Gas Welding Kit/Cylinder (Tesuco)</t>
  </si>
  <si>
    <t>Wireless Bluetooth Thermal Printer</t>
  </si>
  <si>
    <t>Construction of 16 seater work station for the ICT Department</t>
  </si>
  <si>
    <t>NeatDesk Document Scanner and Digital Filling System for PC</t>
  </si>
  <si>
    <t>Executive Office Table with complete Extention</t>
  </si>
  <si>
    <t>ITEL 1703 Tablet Computer</t>
  </si>
  <si>
    <t>Sumec Fireman Generator set - model 3000M</t>
  </si>
  <si>
    <t>Creation of Alternative 11kv Power Supply to EEDC</t>
  </si>
  <si>
    <t>Cash Receipting Machine</t>
  </si>
  <si>
    <t>HP 14 - AM006NI, 4GB RAM, 1TB HDD, Win 10 Pro</t>
  </si>
  <si>
    <t>Construction of drawers for the ICT department Work Station</t>
  </si>
  <si>
    <t>500 gallons Gee Pee Tank</t>
  </si>
  <si>
    <t>Construction of 1x50KVA, 11/0.415KV S/S at Umuojiocha Ndoro - Oboro I Ikwuano LGA, Abia State</t>
  </si>
  <si>
    <t>30 KVA Generator Set</t>
  </si>
  <si>
    <t>Construction of radiation fin into 7.5MVA Tower Transformer &amp; Painting</t>
  </si>
  <si>
    <t>50no Tecno T312 GSM phones</t>
  </si>
  <si>
    <t>Upgrade of closed Circuit Television</t>
  </si>
  <si>
    <t>Construction of wooden furniture</t>
  </si>
  <si>
    <t>60kva Generator Set</t>
  </si>
  <si>
    <t>138no  IT.EL Tablet phone</t>
  </si>
  <si>
    <t>SAMPLE PILOT POLE</t>
  </si>
  <si>
    <t>500KVA, 11/0.415KV S/S Abakaliki Township Stadium</t>
  </si>
  <si>
    <t>Extention of 500KVA, 11/0.415KV S/S Abakaliki Township Stadium</t>
  </si>
  <si>
    <t>BOOKSHIEF</t>
  </si>
  <si>
    <t xml:space="preserve">Creation of Alternative 11kv Source of supply </t>
  </si>
  <si>
    <t>500/5A MD CT PREPAID METER</t>
  </si>
  <si>
    <t>300/5A MD CT PREPAID METER</t>
  </si>
  <si>
    <t>Single Phase Smart PPM WITH ACCESSORIES</t>
  </si>
  <si>
    <t>Three Phase Smart PPM WITH ACCESSORIES</t>
  </si>
  <si>
    <t>Relocation of Ogbaru District Mask</t>
  </si>
  <si>
    <t>Deloading Umudike 11kv Feeder Via Ndume 11kv Feeder in Umuahia</t>
  </si>
  <si>
    <t>Installation of Telecom Radio Mast at Owerri</t>
  </si>
  <si>
    <t>2.5kva Generator set</t>
  </si>
  <si>
    <t>Dintek Lan Testek Tester</t>
  </si>
  <si>
    <t>Dymo Rhino Labelling Kits</t>
  </si>
  <si>
    <t>Bluetooth Thermal Printer</t>
  </si>
  <si>
    <t>40ft (12.2m) HT RCC Pole</t>
  </si>
  <si>
    <t>SONY CAMCORDA CAMERA</t>
  </si>
  <si>
    <t>TECHNO PHONE</t>
  </si>
  <si>
    <t>Construction of workstations table</t>
  </si>
  <si>
    <t xml:space="preserve">CONSTRUCTION OF WORKS STATION TABLE WITH DRAWERS </t>
  </si>
  <si>
    <t>FENCING OF 2NO SUBSTATION</t>
  </si>
  <si>
    <t>GEEPEE WATER TANK (750gallon)</t>
  </si>
  <si>
    <t xml:space="preserve">FUSER UNIT </t>
  </si>
  <si>
    <t>PORTABLE PRINTER</t>
  </si>
  <si>
    <t>REGISTRATION ASSEMBLY</t>
  </si>
  <si>
    <t xml:space="preserve">CONSTRUCTION OF Ugwuaji Trans Ekulu 33kv Feeder </t>
  </si>
  <si>
    <t>OFFICE FILE CABINET</t>
  </si>
  <si>
    <t>DINTEK CRIMPIG TOOLS</t>
  </si>
  <si>
    <t>PRO'SKIT IPK 938</t>
  </si>
  <si>
    <t>FACE PLATES</t>
  </si>
  <si>
    <t>DINTEK PUNCH DOWN TOOLS</t>
  </si>
  <si>
    <t>DINTEK WALL BOX</t>
  </si>
  <si>
    <t>HAND CRIMPING TOOLS (HYDRAULIC COMPRESSOR)</t>
  </si>
  <si>
    <t>SONY CYBER SHOT CAMERA WITH SANDISK MICRO SD CARD</t>
  </si>
  <si>
    <t>OFFICE CHAIR WITH ARM REST</t>
  </si>
  <si>
    <t>1.2 OFFICE TABLE WITH HANGING DRAWER</t>
  </si>
  <si>
    <t>INSULATION RESISTANCE TESTER</t>
  </si>
  <si>
    <t>CREATION OF 4NO 11KV FEEDERS FROM FEGGE INJECTION SUBSTATION</t>
  </si>
  <si>
    <t>Executive Office Chair_High back swivel chair</t>
  </si>
  <si>
    <t>Executive Office Table_3 Drawer</t>
  </si>
  <si>
    <t>Meter Installation charges_Aug 2017</t>
  </si>
  <si>
    <t>34FT HT RCC Pole</t>
  </si>
  <si>
    <t>HP Laptop Pro Book 450,1TB,8GBRAM</t>
  </si>
  <si>
    <t>Registration Assembly</t>
  </si>
  <si>
    <t>DC Controller Board</t>
  </si>
  <si>
    <t>HONGDIAN (H89225) 49 ROUTER</t>
  </si>
  <si>
    <t>THREE PHASE METER MOUNTING BRACKET</t>
  </si>
  <si>
    <t>SINGLE PHASE METER MOUNTING BRACKET</t>
  </si>
  <si>
    <t>60MVA 132/33KV Transmission Substation Ugwuaji-Garki 33KV Feeder</t>
  </si>
  <si>
    <t>Reconductoring of Trans Ekulu 33KV Feeder</t>
  </si>
  <si>
    <t>Digital Clamp Meter</t>
  </si>
  <si>
    <t>CISCO ROUTER - C891F-K9</t>
  </si>
  <si>
    <t>Construction of sound proof wall partitioning</t>
  </si>
  <si>
    <t>Meter Installation charges_Sept 2017</t>
  </si>
  <si>
    <t>NR 9671 Differential Relay</t>
  </si>
  <si>
    <t>NR PCS 9691 Over current/earth fault Relay</t>
  </si>
  <si>
    <t>HP LAPTOP pro Book 450, Biz Ultrabook, 1Tb, 8GBRam, Win 10</t>
  </si>
  <si>
    <t>Itel Tablets</t>
  </si>
  <si>
    <t>Intercom System</t>
  </si>
  <si>
    <t>Metal File Cabinet - 4 drawer</t>
  </si>
  <si>
    <t>3 phase whole current electronic credit meter</t>
  </si>
  <si>
    <t>3 phase CT-operated electronic credit meter</t>
  </si>
  <si>
    <t>100/5A MD CT Prepaid Meter</t>
  </si>
  <si>
    <t>200/5A MD CT Prepaid Meter</t>
  </si>
  <si>
    <t>800/5A MD CT Prepaid Meter</t>
  </si>
  <si>
    <t>100/5A 11KV HT Panel Meter</t>
  </si>
  <si>
    <t>150/5A 11KV HT Panel Meter</t>
  </si>
  <si>
    <t>20/1A 33KV HT Panel Meter</t>
  </si>
  <si>
    <t>50/1A 33KV HT Panel Meter</t>
  </si>
  <si>
    <t>100/1A 33KV HT Panel Meter</t>
  </si>
  <si>
    <t>Hand Crimping Tool</t>
  </si>
  <si>
    <t>Bosch Impact Drill with drilling bits</t>
  </si>
  <si>
    <t>1.5HP LG Split Unit Air Conditioner</t>
  </si>
  <si>
    <t>1.5HP LG  Window Unit Air Conditioner</t>
  </si>
  <si>
    <t>Desktop Coputer (Corei5)</t>
  </si>
  <si>
    <t>EPSON POS TM-T7011</t>
  </si>
  <si>
    <t>HP Scanjet Scanner</t>
  </si>
  <si>
    <t>HP Desktop (Corei3)</t>
  </si>
  <si>
    <t>HP Business Desktop (Corei5)</t>
  </si>
  <si>
    <t>Desktop Computer (Corei3)</t>
  </si>
  <si>
    <t>Scanjet Pro 2500 FI</t>
  </si>
  <si>
    <t>Wireless Bluetooth Thernal Printer</t>
  </si>
  <si>
    <t>Meter Installation charges_Oct 2017</t>
  </si>
  <si>
    <t>33KV Outdoor Voltage Transformer</t>
  </si>
  <si>
    <t>25% Contract sum for deployment of integrated solution  as per JV of 22/01/2018</t>
  </si>
  <si>
    <t>Three Phase Smart PPM_PLC UIU &amp; GPRS Comms Module</t>
  </si>
  <si>
    <t>100/5A MD CT Prepaid</t>
  </si>
  <si>
    <t>200/5A MD CT Prepaid</t>
  </si>
  <si>
    <t>Single Phase Smart PPM_PLC UIU &amp; GPRS Comms Module</t>
  </si>
  <si>
    <t>33KV Indoor CT 30/1A</t>
  </si>
  <si>
    <t>Three Phase Mounting Brackets</t>
  </si>
  <si>
    <t>33KV Panel Meter</t>
  </si>
  <si>
    <t>40ft (12.2m) HT RCC Pole to Umudike for deloading of 11KV Feeder</t>
  </si>
  <si>
    <t>800/5A MD CT Prepaid</t>
  </si>
  <si>
    <t>Samsung Galaxy S8 Plus</t>
  </si>
  <si>
    <t>Security House at Ogidi District Main office</t>
  </si>
  <si>
    <t>3PH 4W CT/VT Static Trivector Meter 0.25</t>
  </si>
  <si>
    <t>3PH 4W CT/VT Static Trivector Meter 0.55</t>
  </si>
  <si>
    <t>Meter Installation charges_Nov 2017</t>
  </si>
  <si>
    <t>Suzuki Mini Bus - 7 seater with new batteries &amp; other accessories (fairly used)</t>
  </si>
  <si>
    <t>33KV Metering Cubicle (Indoor) - Voltage Transformer</t>
  </si>
  <si>
    <t>33KV Metering Cubicle (Indoor) - Current Transformer</t>
  </si>
  <si>
    <t>11KV Gang Isolator for construction of 50KVA 11/0.415KV substation at Abakaliki</t>
  </si>
  <si>
    <t>Transformer coil drying oxen &amp; rewinding machine</t>
  </si>
  <si>
    <t>HP Probook 430 G4 Laptop_8GB RAM Wins 10 Pro</t>
  </si>
  <si>
    <t>Petrol ChainSaw</t>
  </si>
  <si>
    <t>Lifting Lug and Work Bench</t>
  </si>
  <si>
    <t>Deloading of Umudike 11kv Feeder Via Ndume 11kv Feeder in Umuahia</t>
  </si>
  <si>
    <t>34FT High Tension Pole</t>
  </si>
  <si>
    <t>Renovation of Umuahia District Store/Dispatch Office</t>
  </si>
  <si>
    <t>Meters (Single Phase) and installation costs - year 2017</t>
  </si>
  <si>
    <t>Meters (Three Phase) and installation costs - year 2017</t>
  </si>
  <si>
    <t>Meters (HV-MD) and installation costs - year 2017</t>
  </si>
  <si>
    <t>Meters (LV-MD) and installation costs - year 2017</t>
  </si>
  <si>
    <t>8000/5A MD CT Prepaid Meter</t>
  </si>
  <si>
    <t>Metering tools/materials for installation</t>
  </si>
  <si>
    <t>500/5A MD CT Prepaid</t>
  </si>
  <si>
    <t>100KVA 11/0.415KV Transformer</t>
  </si>
  <si>
    <t>11KVA Gang Isolator</t>
  </si>
  <si>
    <t>UNISTAR Card Reader</t>
  </si>
  <si>
    <t>One Bedroom Bungalow at EEDC CHQ</t>
  </si>
  <si>
    <t>Mrs Aligwe Project</t>
  </si>
  <si>
    <t>Extension of Mrs Aligwe Project</t>
  </si>
  <si>
    <t>Feeder Meter Installation Materials</t>
  </si>
  <si>
    <t>Transfer of project from Onitsha</t>
  </si>
  <si>
    <t>Meter Installation charges_Total Projects (Aug - Dec 2017)</t>
  </si>
  <si>
    <t>Meter Installation charges_Dec 2017</t>
  </si>
  <si>
    <t>Locally purchased equipments</t>
  </si>
  <si>
    <t>Meter Installation charges(Jan - Dec 2017 as per JV of 22/01/2018</t>
  </si>
  <si>
    <t>As per end-of the year adjustment</t>
  </si>
  <si>
    <t>32FT HT Fibre Ladder</t>
  </si>
  <si>
    <t>28FT HT Fibre Ladder</t>
  </si>
  <si>
    <t>Refrigerator_137L Thermocool 1Door</t>
  </si>
  <si>
    <t>Operational Vehicles - Various</t>
  </si>
  <si>
    <t>28ft LT Poles</t>
  </si>
  <si>
    <t>34 FT HT Poles</t>
  </si>
  <si>
    <t>CAT S40 Rugged Android Smartphone</t>
  </si>
  <si>
    <t>1.5KVA Blue Gate UPS</t>
  </si>
  <si>
    <t>33KV HT Panel Meter - 20/1A</t>
  </si>
  <si>
    <t>33KV HT Panel Meter - 50/1A</t>
  </si>
  <si>
    <t>Variation on renovation of service centre building &amp; construction of plinth at Independence Layout Injection S/S Ogui District</t>
  </si>
  <si>
    <t>HP Proliant Ml350p G9 Server Hard Disk Drive</t>
  </si>
  <si>
    <t>Low Tension Poles</t>
  </si>
  <si>
    <t>Office Book Shelve</t>
  </si>
  <si>
    <t>Office Book Shelve_3 compartment, half glass wood</t>
  </si>
  <si>
    <t>Office Chair_C-Leg</t>
  </si>
  <si>
    <t>Conference Table</t>
  </si>
  <si>
    <t>Construction of Obianodo Street II, 500KV 11/0.415KV Relief Substation, Awkunanaw</t>
  </si>
  <si>
    <t>HP Proliant DL380 G9 Server</t>
  </si>
  <si>
    <t>High Tension Pole</t>
  </si>
  <si>
    <t>Low Tension Pole</t>
  </si>
  <si>
    <t>Techno Phone_y2</t>
  </si>
  <si>
    <t>Itel Tablets_1704</t>
  </si>
  <si>
    <t>HP 250 laptop,500GB, 4GB RAM, Wins 10 Home</t>
  </si>
  <si>
    <t>Three Phase Meter Mounting Brackets</t>
  </si>
  <si>
    <t>Reconductoring &amp; Rehabilitation of 11KV and 33KV lines in Enugu State</t>
  </si>
  <si>
    <t>Construction of Rewinding machine &amp; expansion of oven</t>
  </si>
  <si>
    <t>Meter Installation charges(January 2018)</t>
  </si>
  <si>
    <t>34FT High tension Poles_Mrs Aligwe S/s</t>
  </si>
  <si>
    <t>Accucher Meter Testing Kit</t>
  </si>
  <si>
    <t>High tension Poles</t>
  </si>
  <si>
    <t xml:space="preserve">Ogui </t>
  </si>
  <si>
    <t>Office Chair</t>
  </si>
  <si>
    <t>28FT LT Fibre glass Ladder</t>
  </si>
  <si>
    <t>32FT HT Fibre glass Ladder</t>
  </si>
  <si>
    <t>Meter Installation charges(JV 007 February 2018)</t>
  </si>
  <si>
    <t>HP Monitor</t>
  </si>
  <si>
    <t>HP ProDesk 600 G1 TWR System</t>
  </si>
  <si>
    <t>Meter Installation charges(February 2018)</t>
  </si>
  <si>
    <t>Mounting Brackets for Din Rail Meters</t>
  </si>
  <si>
    <t>Mounting Brackets for non-MD Meters</t>
  </si>
  <si>
    <t>40FT High tension Poles</t>
  </si>
  <si>
    <t>Swivel Chair - low back (fabric)</t>
  </si>
  <si>
    <t>Construction of Automation panel for ICT 30KVA generator</t>
  </si>
  <si>
    <t>Thermocool 1.5HP Split Unit Air Conditioner</t>
  </si>
  <si>
    <t>Installation of Power Inverter</t>
  </si>
  <si>
    <t>Static Trivector meter</t>
  </si>
  <si>
    <t>DIN-Rail Mounting bracket</t>
  </si>
  <si>
    <t>Computer Tables</t>
  </si>
  <si>
    <t>Change over switch</t>
  </si>
  <si>
    <t>Renovation of Abakaliki Data Centre, Ebonyi State_Surchage amount</t>
  </si>
  <si>
    <t>Renovation of Abakaliki Data Centre, Ebonyi State</t>
  </si>
  <si>
    <t>HP 9050DN Printer Drum Drive</t>
  </si>
  <si>
    <t>34FT High tension Poles</t>
  </si>
  <si>
    <t>Material Stores A/C (MAR 2018)</t>
  </si>
  <si>
    <t>ITEL Tablet itl704</t>
  </si>
  <si>
    <t>Toyota Hiace Bus</t>
  </si>
  <si>
    <t>HP 9050DN Paper Input Unit</t>
  </si>
  <si>
    <t>Tool Kit Box (Proskit)</t>
  </si>
  <si>
    <t>HP 9050DN Power Suply</t>
  </si>
  <si>
    <t>34ft Reinforced Concrete Pole</t>
  </si>
  <si>
    <t>40ft Reinforced Concrete Pole</t>
  </si>
  <si>
    <t>3KVA Power generator</t>
  </si>
  <si>
    <t>Office Table</t>
  </si>
  <si>
    <t>Load transfer _NTA 11KV Feeder (Civil works)</t>
  </si>
  <si>
    <t>Meter Installation charges(March 2018)</t>
  </si>
  <si>
    <t>Meter Installation imprest</t>
  </si>
  <si>
    <t>Meter Display Board</t>
  </si>
  <si>
    <t>Cash Cubicles</t>
  </si>
  <si>
    <t>HP 9050DN Registration Assembly</t>
  </si>
  <si>
    <t>HP 9050DN Fuser Unit</t>
  </si>
  <si>
    <t>34ft Reinforced Concrete Poles_Relocation of lines at Umuchigbo Enugu</t>
  </si>
  <si>
    <t>28ft Reinforced Concrete Poles_Relocation of lines at Umuchigbo Enugu</t>
  </si>
  <si>
    <t>3-TON Pallet Truck</t>
  </si>
  <si>
    <t>5KV Insulation Resistant Tester</t>
  </si>
  <si>
    <t>Toyota Hilux Van 2017/2018, Bouble Cabin, 4WD</t>
  </si>
  <si>
    <t>Gang Isolator</t>
  </si>
  <si>
    <t>3.8KVA Power generator set - Central Store</t>
  </si>
  <si>
    <t>15MVA 33/11KV Power Transformer</t>
  </si>
  <si>
    <t>Meter Installation charges(April 2018)</t>
  </si>
  <si>
    <t>Canon 5D Mark3 Camera</t>
  </si>
  <si>
    <t xml:space="preserve">Nsukka </t>
  </si>
  <si>
    <t>IIKV ABB VD4(Vacuum) 7-Board Indoor Circuit breaker Panels + 11KV Bus Riser</t>
  </si>
  <si>
    <t>3.5KVA Generator set</t>
  </si>
  <si>
    <t>10.2kg Thermocool Washing Machine (full automatic)</t>
  </si>
  <si>
    <t>Set of  Sofa</t>
  </si>
  <si>
    <t>1.5HP Thermocool Air Conditioner</t>
  </si>
  <si>
    <t>WIFI(WLAN) at Chairman's Residence_Oraififte</t>
  </si>
  <si>
    <t>Meter Installations_April 2018</t>
  </si>
  <si>
    <t>Meter Installations_May 2018</t>
  </si>
  <si>
    <t>33KV Gang Isolator (sets)</t>
  </si>
  <si>
    <t>65inches Samsung Television at Guest House</t>
  </si>
  <si>
    <t>Construction of Uwani Ugwu 500KVA 11/0.415KV Relief Substation Umunkashi Nsukka</t>
  </si>
  <si>
    <t>Construction of Mount Street II 500KVA 11/0.415KV Relief Substation Awkunanaw</t>
  </si>
  <si>
    <t>Relocation of Telecom Radio Mast in Nsukka</t>
  </si>
  <si>
    <t>28ft Reinforced Concrete Pole</t>
  </si>
  <si>
    <t>IIKV Line Isolator_Deloading of Umuahia Township 11KV with Ndume 11KV Feeder</t>
  </si>
  <si>
    <t>Labour &amp; Civil Work_Deloading of Umuahia Township 11KV with Ndume 11KV Feeder</t>
  </si>
  <si>
    <t>34ft Reinforced Concrete Poles_Deloading of Umuahia Township 11KV with Ndume 11KV Feeder</t>
  </si>
  <si>
    <t>KIA Optima</t>
  </si>
  <si>
    <t>Wooden carcase for reroofing of Umuahia District office</t>
  </si>
  <si>
    <t>Meter Installation charges_JAN - MAY 2018 (JV_ PAYMENT OFFICE &amp; ACCOUNTS PAYABLE)</t>
  </si>
  <si>
    <t>Variance on Reconductoring of 33KV, 11KV lines in Anambra State</t>
  </si>
  <si>
    <t>May 2018 Current ACC</t>
  </si>
  <si>
    <t>1.2 Office Table with hanging drawer</t>
  </si>
  <si>
    <t>WIFI(WLAN) at Chairman's Residence_Abuja</t>
  </si>
  <si>
    <t>Desktop Computer_HP 290 Microtower PC, 500Gb, 8GB DDR4</t>
  </si>
  <si>
    <t>34ft High Tension Pole</t>
  </si>
  <si>
    <t>Executive Mesh Back Swivel Chair_with head rest</t>
  </si>
  <si>
    <t>1.2 Office Table with one hanging drawer</t>
  </si>
  <si>
    <t>Transformer Oil Filtration Machine</t>
  </si>
  <si>
    <t>34ft Reinforced Concrete Poles_Replacement at UniZik 11KV Feeder</t>
  </si>
  <si>
    <t>28ft Low Tension pole</t>
  </si>
  <si>
    <t>30KVA Soundproof Geneating Set</t>
  </si>
  <si>
    <t>Three phase smart PP meter</t>
  </si>
  <si>
    <t>100/5A MD CT PREPAID</t>
  </si>
  <si>
    <t>200/5A MD CT PREPAID</t>
  </si>
  <si>
    <t>500/5A MD CT PREPAID</t>
  </si>
  <si>
    <t>Single phase smart meter</t>
  </si>
  <si>
    <t>Three phase smart meter</t>
  </si>
  <si>
    <t>800/5A MD CT PREPAID</t>
  </si>
  <si>
    <t>Installation of Gen Set - Guest House</t>
  </si>
  <si>
    <t>DIN-Rail Prewiring &amp; assembling</t>
  </si>
  <si>
    <t>4-way Feeder Pillar</t>
  </si>
  <si>
    <t>34ft Reinforced Concrete Pole_UNN/WILSON 33KV Feeder</t>
  </si>
  <si>
    <t>11KV Panel Meter (100/5A)</t>
  </si>
  <si>
    <t>Sam 4s Cash Receipting Machine</t>
  </si>
  <si>
    <t>Note (Currency)  Counting Machine</t>
  </si>
  <si>
    <t>Materials for Meter Installations-Akpata S.C</t>
  </si>
  <si>
    <t>40ft concrete pole</t>
  </si>
  <si>
    <t>40ft Reinforced Concrete Pole_UNN/WILSON</t>
  </si>
  <si>
    <t>Meter Installation charges_JUNE 2018</t>
  </si>
  <si>
    <t>Meter Installations_Material Stores A/C (Feb - June 2018)</t>
  </si>
  <si>
    <t>Meter Installations_Stationery Stores A/C (Feb - June 2018)</t>
  </si>
  <si>
    <t>Re-roofing of Umuahia District Office Building</t>
  </si>
  <si>
    <t>Tripping unit 110v 25A harger 30AH batteries_Completion of 7.5MVA Injection Substation, Abkpa Nike</t>
  </si>
  <si>
    <t>33kv Gang Isolator_Completion of 7.5MVA Injection Substation, Abkpa Nike</t>
  </si>
  <si>
    <t>11kv Gang Isolator_Deloading of Aba Township with Ogbor-hill Feeder via 2x15MVA, 33/11KV Injection Substation</t>
  </si>
  <si>
    <t>Bookshelf</t>
  </si>
  <si>
    <t>Meter Installations_Engr Dickson</t>
  </si>
  <si>
    <t>Meter Installations_June 2018</t>
  </si>
  <si>
    <t>500KVA 11/0.415KV Transformer</t>
  </si>
  <si>
    <t>CAT 541 Smart Phone</t>
  </si>
  <si>
    <t>300KVA 11/0.415KV Transformer</t>
  </si>
  <si>
    <t>Installation of 300KVA S/S at World Bank New Owerri</t>
  </si>
  <si>
    <t>HP Pro Book 450 (Corei7, 8GB, 4ROM)</t>
  </si>
  <si>
    <t>11kv Panel Meter 100/5A</t>
  </si>
  <si>
    <t>11kv Panel Meter 30/5A</t>
  </si>
  <si>
    <t>11kv Panel Meter 150/5A</t>
  </si>
  <si>
    <t>11kv Panel Meter 300/5A</t>
  </si>
  <si>
    <t>Sun/Water Shed Canopy for metering Unit</t>
  </si>
  <si>
    <t>Material Stores ACC_JULY 2018</t>
  </si>
  <si>
    <t>Meter Installations_Stationery Stores ACC</t>
  </si>
  <si>
    <t>Meter Installations_Material Stores ACC</t>
  </si>
  <si>
    <t>Meter Installation charges_July 2018</t>
  </si>
  <si>
    <t>HP Printer - Laserjet Pro M402D</t>
  </si>
  <si>
    <t>HP Scanner - Scanjet 2500F1</t>
  </si>
  <si>
    <t>HP Pavilion 14, 1TB HDD+240GB</t>
  </si>
  <si>
    <t>34ft High Tension Pole_Wilson 11KV Feeder</t>
  </si>
  <si>
    <t>33kv Panel Meter 30/1A</t>
  </si>
  <si>
    <t>33kv Panel Meter 50/1A</t>
  </si>
  <si>
    <t>Differential Relay</t>
  </si>
  <si>
    <t>Over-current/earth fault Relay</t>
  </si>
  <si>
    <t>FOXwear FOXB 32Gb</t>
  </si>
  <si>
    <t>Pylon Signage</t>
  </si>
  <si>
    <t>Facial Signage</t>
  </si>
  <si>
    <t>HP Pavilion Laptop PC Notebook Hp 15: 1TB HDD</t>
  </si>
  <si>
    <t>Bluetooth Printer</t>
  </si>
  <si>
    <t>HP Prodesk 600 G2 (Core i7)</t>
  </si>
  <si>
    <t>Generator Set (2.5 KVA)</t>
  </si>
  <si>
    <t>Meter Installations_July 2018</t>
  </si>
  <si>
    <t>Pro Book 450 G5 Laptop Computer</t>
  </si>
  <si>
    <t>Construction of 7.5MVA Nike Lake Injection S/S</t>
  </si>
  <si>
    <t>28ft Low Tension pole_Wilson 11KV Feeder</t>
  </si>
  <si>
    <t>Meter Installation charges_August 2018</t>
  </si>
  <si>
    <t>Meter Installations_Material Stores</t>
  </si>
  <si>
    <t xml:space="preserve">CISCO SWITCH </t>
  </si>
  <si>
    <t>MICROSOFT OFFICE 365</t>
  </si>
  <si>
    <t>9050DN Fuser unit</t>
  </si>
  <si>
    <t>Material Stores ACC_JV Construction of UNN 33KV Line</t>
  </si>
  <si>
    <t>Material Stores ACC_JV Construction of Dedicated Fedder at WILSON</t>
  </si>
  <si>
    <t>40ft R/C Poles _Wilson 11KV Feeder</t>
  </si>
  <si>
    <t>Meter Installations_Stationery Stores_Aug 2018</t>
  </si>
  <si>
    <t>Completion of 7.5MVA Injection Substation, Abkpa Nike</t>
  </si>
  <si>
    <t>Additional works &amp; materials for the construction of 7.5MVA Injection Substation, Abkpa Nike</t>
  </si>
  <si>
    <t>40ft R/C Poles _Nike Lake Injection S/s</t>
  </si>
  <si>
    <t>34ft R/C Poles _Nike Lake Injection S/s</t>
  </si>
  <si>
    <t>24ft R/C Poles _Nike Lake Injection S/s</t>
  </si>
  <si>
    <t>18ft R/C Poles _Nike Lake Injection S/s</t>
  </si>
  <si>
    <t>Re-roofing of Onitsha District Store building</t>
  </si>
  <si>
    <t>Vmware Vsphere Essential Kit</t>
  </si>
  <si>
    <t>HP Proliant 2u Rack Server</t>
  </si>
  <si>
    <t>Frequency meter</t>
  </si>
  <si>
    <t>33KV Outdoor Voltage Transformer (3NO/Set)</t>
  </si>
  <si>
    <t xml:space="preserve">High tension Concrete Poles </t>
  </si>
  <si>
    <t xml:space="preserve">Meter Installations_Metering Dept </t>
  </si>
  <si>
    <t>Construction of big shelves at Room 509</t>
  </si>
  <si>
    <t>BlueGate UPS - 1.5KVA</t>
  </si>
  <si>
    <t>HP 280 G2 micro Tower Business Desktop Computers</t>
  </si>
  <si>
    <t>Deloading of Aba Township 11KV with Ogbor holl 11KV Feeder</t>
  </si>
  <si>
    <t>Deployment of Wirless Internet Access at Oraifite</t>
  </si>
  <si>
    <t>Construction of UNN/Wilson 33KV Feeder from UNN 40MVA Transmission S/S Nsukka</t>
  </si>
  <si>
    <t>1000 litres G-PEE Water Tank</t>
  </si>
  <si>
    <t>File Cabinet</t>
  </si>
  <si>
    <t>Construction of 300KVA Olympic Layout Substation at One Day</t>
  </si>
  <si>
    <t>Industrial Battery (150Ah-12V)_Injection substation</t>
  </si>
  <si>
    <t xml:space="preserve">34ft R/C Poles </t>
  </si>
  <si>
    <t>1.2m office table with one hanging drawer</t>
  </si>
  <si>
    <t xml:space="preserve">Low tension Concrete Poles </t>
  </si>
  <si>
    <t>Meter Installations_Stationery Stores_Sept 2018</t>
  </si>
  <si>
    <t>Meter Installations_Material Stores_Sept 2018</t>
  </si>
  <si>
    <t>Adjustment as per PWC 2017 Audit_Deployment of Intergrated Solution</t>
  </si>
  <si>
    <t>Meter Installation charges_September 2018</t>
  </si>
  <si>
    <t>Automatic Change Over Switch_30KVA Server Room Generator</t>
  </si>
  <si>
    <t>Meter Installation charges_October 2018</t>
  </si>
  <si>
    <t>Meter Installations_August 2018</t>
  </si>
  <si>
    <t xml:space="preserve">28ft Low tension Concrete Poles </t>
  </si>
  <si>
    <t>Extension of Abakaliki Road IIKV Feeder to Zoo Estate Enugu</t>
  </si>
  <si>
    <t>Deployment of FortiNEt Fortigate 500E Firewall (including commissioning and training cost)</t>
  </si>
  <si>
    <t>Meter Installations_September 2018</t>
  </si>
  <si>
    <t>20/1A Panel meter</t>
  </si>
  <si>
    <t>11KV Panel Meter - 50/5A</t>
  </si>
  <si>
    <t>Deep cycle Industrial Battery (100Ah-12V)</t>
  </si>
  <si>
    <t>Guest House Furniture</t>
  </si>
  <si>
    <t>HP Pro Book 450 (Corei7)</t>
  </si>
  <si>
    <t>Chevrolet N300 Work (Pick up with modified body)</t>
  </si>
  <si>
    <t xml:space="preserve">40ft Reinforced Concrete Poles </t>
  </si>
  <si>
    <t>40ft Reinforced Concrete Poles _Ezeiweka Load Transfer Ogidi</t>
  </si>
  <si>
    <t>34ft Reinforced Concrete Poles _Ezeiweka Load Transfer Ogidi</t>
  </si>
  <si>
    <t>HP Tower MT Business PC 4GB DDR3,500GB HDD</t>
  </si>
  <si>
    <t>Meter Installations_Stationery Stores_Oct 2018</t>
  </si>
  <si>
    <t>Meter Installations_Material Stores_Oct 2018</t>
  </si>
  <si>
    <t>Meter Installation charges_November 2018</t>
  </si>
  <si>
    <t>Meter Installation charges_December 2018</t>
  </si>
  <si>
    <t>Samsung Galaxy Tab</t>
  </si>
  <si>
    <t>Mechanical Tool Box</t>
  </si>
  <si>
    <t>Meter Installations_OCTOBER 2018</t>
  </si>
  <si>
    <t>Milkrotik Cloud Core Router -36 Cores CPU,16GB RAM, OSL6</t>
  </si>
  <si>
    <t xml:space="preserve">Itel Prime IV(1704) Tablet </t>
  </si>
  <si>
    <t>33KV HV Bushing</t>
  </si>
  <si>
    <t>Material Stores_Nov 2018</t>
  </si>
  <si>
    <t>Meter Installations_Stationery Stores_Nov 2018</t>
  </si>
  <si>
    <t>Meter Installations_October 2018 (balance)</t>
  </si>
  <si>
    <t>HP Laptop (Pro Book 450 G5)</t>
  </si>
  <si>
    <t>Construction of Wilson 11KV Feeder_Labour &amp; Civil Works</t>
  </si>
  <si>
    <t>Installation of Porta-Cabin for Chairman</t>
  </si>
  <si>
    <t>Enterprise IT Security Assessment Exercise</t>
  </si>
  <si>
    <t>3.3KVA Generator</t>
  </si>
  <si>
    <t>Meter Installations_November 2018</t>
  </si>
  <si>
    <t>Office Chairs</t>
  </si>
  <si>
    <t>Labour for construction of 11KV overhead lines for transfer of MD customers to premier 11KV feeder at Ogbaru District</t>
  </si>
  <si>
    <t>Cardiopulmonary Resuscitation Training Manikin</t>
  </si>
  <si>
    <t>50/1A Panel meter</t>
  </si>
  <si>
    <t>11KV Panel Meter - 100/5A</t>
  </si>
  <si>
    <t>Samsung Galaxy S9 Plus G965 Midnight Black</t>
  </si>
  <si>
    <t>Hiab Crane-Mounted Self-Loader</t>
  </si>
  <si>
    <t>Material Stores ACC_JV-060 December 2018</t>
  </si>
  <si>
    <t>Accounts Payable_JV December 2018</t>
  </si>
  <si>
    <t>Material Stores ACC_December supplementary 2018</t>
  </si>
  <si>
    <t>Meters (Single Phase) and installation costs - year 2018</t>
  </si>
  <si>
    <t>Meters (Three Phase) and installation costs - year 2018</t>
  </si>
  <si>
    <t>Meters (LV-MD) and installation costs - year 2018</t>
  </si>
  <si>
    <t>Material Stores_Dec 2018</t>
  </si>
  <si>
    <t>Material Stores ACC_JV060</t>
  </si>
  <si>
    <t>Asus Zenpad 10 (2-in-1) detachable Tablet</t>
  </si>
  <si>
    <t>Differential Relay NR 9671</t>
  </si>
  <si>
    <t>Over current/earth fault Relay</t>
  </si>
  <si>
    <t>CISCo Distribution Switch, License and support</t>
  </si>
  <si>
    <t>Executive Table with Extension</t>
  </si>
  <si>
    <t>Meter Installation charges_January 2019</t>
  </si>
  <si>
    <t>Meter Installation charges_ DEC 2018</t>
  </si>
  <si>
    <t>TEC Generator_3500 ES</t>
  </si>
  <si>
    <t>Cost of Make-up field for the execution of Berliac Project at Obowo</t>
  </si>
  <si>
    <t>Provision of additional BOM</t>
  </si>
  <si>
    <t>Haier Thermocool Generator_Hustler 3500ES</t>
  </si>
  <si>
    <t>1.5KVA Bluegate UPS</t>
  </si>
  <si>
    <t>Sumec Ffireman Generator_4000</t>
  </si>
  <si>
    <t>HP LaserJet 9050dn Printer DC Controller Board</t>
  </si>
  <si>
    <t>Meter Installation charges_ DEC 2018 Balance</t>
  </si>
  <si>
    <t>Meter Installations_Stationery Stores ACC_Jan 2019</t>
  </si>
  <si>
    <t>Tool  Box Complete_ Ultimate Brand with all accessories</t>
  </si>
  <si>
    <t>Meter Installation charges_February 2019</t>
  </si>
  <si>
    <t>HP LaserJet Printer_Pro400 M402DN</t>
  </si>
  <si>
    <t>Photocopier Sharp AR 6020 Digital Multifunction</t>
  </si>
  <si>
    <t>Digital Multimeter</t>
  </si>
  <si>
    <t>100Amps Battery_purchased at Ogidi District</t>
  </si>
  <si>
    <t>Insulation Testing Unit</t>
  </si>
  <si>
    <t>Office Table with one hanging drawer (1.2m)</t>
  </si>
  <si>
    <t>HP 290 G2 Desktop Computer</t>
  </si>
  <si>
    <t>Meter Installation charges_Oct 2018 - Jan 2019</t>
  </si>
  <si>
    <t>Meter Installation charges_ Jan 2019</t>
  </si>
  <si>
    <t>HP Pavilion Laptop</t>
  </si>
  <si>
    <t>HP LaserJet Printer</t>
  </si>
  <si>
    <t>33KV Gang Isolator_Construction of Alo Aluminium 33KV Line from Emene Industrial II 33KV Feeder Enugu State</t>
  </si>
  <si>
    <t>34ft High Tension Pole_Construction of 33KV Feeder to Alumunium Extrucsion Industries (Alex) Inyishi Ikeduru Imo State</t>
  </si>
  <si>
    <t>33KV gang Isolator_Construction of 33KV Feeder to Alumunium Extrucsion Industries (Alex) Inyishi Ikeduru Imo State</t>
  </si>
  <si>
    <t>Transformer Oil Tester (Megger)</t>
  </si>
  <si>
    <t>Dell G7 Flagship Premium Laptop Computer, 16GB RAM, 1TB HDD, Win 10</t>
  </si>
  <si>
    <t>Miini Thermal Wireless Bluetooth Printer</t>
  </si>
  <si>
    <t>Completion of 15MVA 33/11KV Injection Substation and derating of 33KV Line to 11KV at Ahiara Mbaise, Imo State</t>
  </si>
  <si>
    <t>1.5HP Spli Air Conditioner Skyrun_purchased at Onitsha District</t>
  </si>
  <si>
    <t>Material Stores ACC_Feb 2019</t>
  </si>
  <si>
    <t>Meter Installations_Stationery Stores ACC_Feb 2019</t>
  </si>
  <si>
    <t>Meter Installation charges_ FEb 2019</t>
  </si>
  <si>
    <t>Deployment of ESET Endpoint Protection Advance Licence for 900 Users and File Security</t>
  </si>
  <si>
    <t>HP Printer m402dn</t>
  </si>
  <si>
    <t>HP Scanner Scanjet 2500f1</t>
  </si>
  <si>
    <t>Desktop Computer Corei3</t>
  </si>
  <si>
    <t>HP 9050dn Laserjet Printer Registration Assembly</t>
  </si>
  <si>
    <t>HP UltraBook Laptop</t>
  </si>
  <si>
    <t>HP 9050dn Fuser Unit</t>
  </si>
  <si>
    <t>Spherical Electrode Oil Vessel</t>
  </si>
  <si>
    <t>5KVA Stabilizer</t>
  </si>
  <si>
    <t>3KVA UPS (APC)</t>
  </si>
  <si>
    <t>40ft Low Tension pole</t>
  </si>
  <si>
    <t>34ft High Tension Pole_Construction of Alo Aluminium 33KV Line from Emene Industrial II 33KV Feeder Enugu State</t>
  </si>
  <si>
    <t>CT/VT Static Trivector Meter_0.5, 11KV Feeder</t>
  </si>
  <si>
    <t>CT/VT Static Trivector Meter_0.2, 33KV Feeder</t>
  </si>
  <si>
    <t>28FT LT FiberGlass Ladder</t>
  </si>
  <si>
    <t>32FT LT FiberGlass Ladder</t>
  </si>
  <si>
    <t>34ft High Tension Pole_Construction of ABS 7.5MVA Injection S/s</t>
  </si>
  <si>
    <t>40f RC Pole_Construction of ABS 7.5MVA Injection S/s</t>
  </si>
  <si>
    <t>34ft High Tension Pole_ construction of 7.5MVA 33/11KV Injection Substation at ABS Awka</t>
  </si>
  <si>
    <t>28ft Low Tension pole_ construction of 7.5MVA 33/11KV Injection Substation at ABS Awka</t>
  </si>
  <si>
    <t>24ft High Tension Pole_ construction of 7.5MVA 33/11KV Injection Substation at ABS Awka</t>
  </si>
  <si>
    <t>18ft Low Tension pole_ construction of 7.5MVA 33/11KV Injection Substation at ABS Awka</t>
  </si>
  <si>
    <t>LG LED Television 43"</t>
  </si>
  <si>
    <t>External Flash</t>
  </si>
  <si>
    <t>EliteBook 16GB RAM</t>
  </si>
  <si>
    <t>Dell Laptop Corei7</t>
  </si>
  <si>
    <t>CISCO SFP Transducer Module</t>
  </si>
  <si>
    <t>Executive Table (1.4m)</t>
  </si>
  <si>
    <t>HP Pavilion x360 convertible</t>
  </si>
  <si>
    <t>HP Laptop Corei7probook 450 G-5, Win 10 Pro</t>
  </si>
  <si>
    <t>Material Stores ACC_Mar 2019</t>
  </si>
  <si>
    <t>Construction of Injection Substation_Material Stores ACC_Mar 2019</t>
  </si>
  <si>
    <t>Meter Installations_Stationery Stores ACC_March 2019</t>
  </si>
  <si>
    <t>Semi-Executive Swivel Chair</t>
  </si>
  <si>
    <t>CAAAT S41 Smart Phone</t>
  </si>
  <si>
    <t>Labour_Construction of Apuche and Golden Gate 2x300KVA Substation at Owerri</t>
  </si>
  <si>
    <t>Meter Installation charges_ MArch 2019</t>
  </si>
  <si>
    <t>Tecno (T312) Mobile Phone</t>
  </si>
  <si>
    <t>Meter Installation charges_April 2019</t>
  </si>
  <si>
    <t>Deployment of terminal server</t>
  </si>
  <si>
    <t>HP Printer (M402dn)</t>
  </si>
  <si>
    <t>Sharp Photocopy Machine</t>
  </si>
  <si>
    <t>Dell Projector</t>
  </si>
  <si>
    <t>HP Ultrabook Laptop</t>
  </si>
  <si>
    <t>HP Microtower Desktop</t>
  </si>
  <si>
    <t>Public Address System</t>
  </si>
  <si>
    <t>1.5HP Spli Air Conditioner Skyrun_purchased at Ogaru District</t>
  </si>
  <si>
    <t>Construction of 33kv Double Circuit Overhead Lines for Oguta/Onitsha Road 33KV Feeders Owerri</t>
  </si>
  <si>
    <t>Biometric Access Control</t>
  </si>
  <si>
    <t>CCTC Camera Points</t>
  </si>
  <si>
    <t>12 -200AH Indistrial Batttery for Tripping Unit</t>
  </si>
  <si>
    <t>HP 240 G6 Laptop</t>
  </si>
  <si>
    <t>34ft R/C Poles_Rehabilitation of Hilltop 11KV Feeder</t>
  </si>
  <si>
    <t>33kv Circuit Breaker SFB 125 O/D</t>
  </si>
  <si>
    <t>Matching Current Transformer (CT)</t>
  </si>
  <si>
    <t>33 Voltage Transformer O/D (VT)</t>
  </si>
  <si>
    <t>11KV Feeder Panel 1250A</t>
  </si>
  <si>
    <t>11KV Feeder Panel 630A</t>
  </si>
  <si>
    <t>100KVA 33/0.415KV Transformer</t>
  </si>
  <si>
    <t>11KV Metering Bus Coupler 1230A</t>
  </si>
  <si>
    <t>33KV Auto-Recloser Unit_Noja Power Pole Mounted (Rated 38KV)</t>
  </si>
  <si>
    <t>15MVA 33/11KV Power Tranformer</t>
  </si>
  <si>
    <t>4 way Feeder Pillar_Alaba International Market 300KVA S/s New Owerri</t>
  </si>
  <si>
    <t>33KV Gang Isolator_Alaba International Market 300KVA S/s New Owerri</t>
  </si>
  <si>
    <t>Tripping Units 110V 25A Charger 100Am Batteries</t>
  </si>
  <si>
    <t>7-Seater Sofa (Chase Design, black)</t>
  </si>
  <si>
    <t>Earth Clamp Tester</t>
  </si>
  <si>
    <t>34FT HT Concrete Pole</t>
  </si>
  <si>
    <t>28FT LT Concrete Poles</t>
  </si>
  <si>
    <t>Meter Installations_Material Stores ACC_April 2019</t>
  </si>
  <si>
    <t>Meter Installations_Stationery Stores ACC_April 2019</t>
  </si>
  <si>
    <t>Dell Inspiron Laptop</t>
  </si>
  <si>
    <t>Construction of Mild steel roller gate at Central Store</t>
  </si>
  <si>
    <t>34ft R/C Poles_Construction of Overhead lines from 9th mile</t>
  </si>
  <si>
    <t>40ft R/C Poles_Construction of Overhead lines from 9th mile</t>
  </si>
  <si>
    <t>30/5A Panel Meter</t>
  </si>
  <si>
    <t>50/5A Panel Meter</t>
  </si>
  <si>
    <t>30/1A Panel Meter</t>
  </si>
  <si>
    <t>50/1A Panel Meter</t>
  </si>
  <si>
    <t>40ft RC Pole</t>
  </si>
  <si>
    <t>Tecno Driod pad</t>
  </si>
  <si>
    <t>Completion &amp; Commissioning of 300KVA Substation Uwani Ugwu, Nsukka</t>
  </si>
  <si>
    <t>LG Refrigerator</t>
  </si>
  <si>
    <t>40ft Low Tension pole_Load transfer from caol camp 11KV Feeder to Hill top 11KV Feeder</t>
  </si>
  <si>
    <t>34ft High Tension Pole_Load transfer from caol camp 11KV Feeder to Hill top 11KV Feeder</t>
  </si>
  <si>
    <t>4 way Feeder Pillar_Completion of Imo Housing Estate Extension Layout 300KVA Relief S/s Umuguna New Owerri</t>
  </si>
  <si>
    <t>11KV Gang Isolator_Completion of Imo Housing Estate Extension Layout 300KVA Relief S/s Umuguna New Owerri</t>
  </si>
  <si>
    <t>Civil works &amp; installation of 7.5MVA 33/11KV Injection Substation at ABS Awka</t>
  </si>
  <si>
    <t>Meter Installation charges_ April 2019</t>
  </si>
  <si>
    <t>Static Trivector Meter - 3PH 4W CT/VT Class 0.2</t>
  </si>
  <si>
    <t>Rehabilitation of Hilltop Feeder_Labour &amp; Civil works</t>
  </si>
  <si>
    <t>Generator Set_Sumec Fireman 3000E2</t>
  </si>
  <si>
    <t>Earth Resistance Tester</t>
  </si>
  <si>
    <t>Construction of cupboard_9ft height, 7 weight, 24" dept for workshop</t>
  </si>
  <si>
    <t>HP Printer (Laserjet Pro400 m402dn)</t>
  </si>
  <si>
    <t>Desktop Computer</t>
  </si>
  <si>
    <t>34FT Concrete Poles</t>
  </si>
  <si>
    <t>28FT Concrete Pole</t>
  </si>
  <si>
    <t>Construction of main entrance gate for Umuoji Injection Substation &amp; Ogidi District Office</t>
  </si>
  <si>
    <t>Clamp-on Meter</t>
  </si>
  <si>
    <t>Material Stores ACC_May 2019</t>
  </si>
  <si>
    <t>Meter Installations_Stationery Stores ACC_May 2019</t>
  </si>
  <si>
    <t>Meter Installations_Material Stores ACC_May 2019</t>
  </si>
  <si>
    <t>Rehabilitation of sections of Itigidi 33KV Line, Abakaliki_Materials</t>
  </si>
  <si>
    <t>Variation for construction of 7.5MVA  Injection Substation at Abakpa Nike</t>
  </si>
  <si>
    <t>Meter Installation charges_June 2019</t>
  </si>
  <si>
    <t>Deloading of Azuiyiokuru 11KV Feeder from Ochudo 15MVA_Materials</t>
  </si>
  <si>
    <t>HP ProBook Ultra Laptop</t>
  </si>
  <si>
    <t>HP Pro Book 450G5,1TB,8GB RAM</t>
  </si>
  <si>
    <t>Over Current Relay</t>
  </si>
  <si>
    <t>Single Phase PPM Meter</t>
  </si>
  <si>
    <t>34ft RC Pole</t>
  </si>
  <si>
    <t>Office Table (1.2m)</t>
  </si>
  <si>
    <t>Remodeling of EEDC Corporate HQs office building (Reception)</t>
  </si>
  <si>
    <t>Meter Installation charges_May 2019</t>
  </si>
  <si>
    <t>Deloading of Azuiyiokuru 11KV Feeder from Ochudo 15MVA_Labour/Civil Work</t>
  </si>
  <si>
    <t>Construction of Emene Industrial II 33KV Feeder_Labour/Civil Work</t>
  </si>
  <si>
    <t>15/1A 33KV HT Meter</t>
  </si>
  <si>
    <t>20/1A 33KV HT Meter</t>
  </si>
  <si>
    <t>30/1A 33KV HT Meter</t>
  </si>
  <si>
    <t>600/1A 33KV HT Meter</t>
  </si>
  <si>
    <t>GP Water tank (1000 Gallons)</t>
  </si>
  <si>
    <t>100/5A 11KV HT Meter</t>
  </si>
  <si>
    <t>300/5A 11KV HT Meter</t>
  </si>
  <si>
    <t>50/5A 11KV HT Meter</t>
  </si>
  <si>
    <t>Construction of Alo Aluminium 33Kv Line</t>
  </si>
  <si>
    <t>Completion &amp; Commissioning of 60No 50KVA 11/0.415KV CSP Transformer s/s in Enugu Metropolis_Labour &amp; Civil Works</t>
  </si>
  <si>
    <t>Load transfer from Coal Camp 11KV to Hill top 11KV Feeder, Ogui District</t>
  </si>
  <si>
    <t>4 Way Feeder Pillar_Construction of Ndiagu Amechi 300KVA relief S/s, Awkunannaw</t>
  </si>
  <si>
    <t>33KV Gang Isolator_Construction of Ndiagu Amechi 300KVA relief S/s, Awkunannaw</t>
  </si>
  <si>
    <t>GP Water tank (750 Litres)</t>
  </si>
  <si>
    <t>Meter Installations_Material Stores ACC_June 2019</t>
  </si>
  <si>
    <t>Meter Installations_Stationery Stores ACC_June 2019</t>
  </si>
  <si>
    <t>Material Stores ACC_June 2019</t>
  </si>
  <si>
    <t>Reinforcement of Mbubo Waterside section of Aba/Umuahia and Igi 33KV feeders with 2No steel lattice towers and erosion control_Labour and civil works</t>
  </si>
  <si>
    <t>Meter Installation charges_July 2019</t>
  </si>
  <si>
    <t>2HP Spli Air Conditioner_Thermocool</t>
  </si>
  <si>
    <t>1.5HP Spli Air Conditioner_Thermocool</t>
  </si>
  <si>
    <t>Deep Cycle batteries (12V 200AH Capital Brand)</t>
  </si>
  <si>
    <t>Television</t>
  </si>
  <si>
    <t>Dell Inspiron Core i7</t>
  </si>
  <si>
    <t>Meter Mounting Brackets</t>
  </si>
  <si>
    <t>30/1A 33KV Current Transformer</t>
  </si>
  <si>
    <t>100/1A 33KV Current Transformer</t>
  </si>
  <si>
    <t>HP Laptop Corei7 &amp; office plus 2019</t>
  </si>
  <si>
    <t>Scanjet Pro 2500fi</t>
  </si>
  <si>
    <t>40ft Pole</t>
  </si>
  <si>
    <t>Meter Installation charges</t>
  </si>
  <si>
    <t>Office Chairs-Wooden</t>
  </si>
  <si>
    <t>1.5HP Spli Air Conditioner_LG</t>
  </si>
  <si>
    <t>34FT High Tension Poles</t>
  </si>
  <si>
    <t>28FT Low Tension Pole</t>
  </si>
  <si>
    <t>HP Desktop Computer plus Monitor</t>
  </si>
  <si>
    <t>Construction of 1 MVA Agro Farm</t>
  </si>
  <si>
    <t>40FT Concrete Poles_Construction of Oguta/Onitsha Road 33KV  Feeder</t>
  </si>
  <si>
    <t>Tecno POP3 Smart Phones</t>
  </si>
  <si>
    <t>Rehabilitation of sections of Itigidi 33KV Feeder Abakaliki</t>
  </si>
  <si>
    <t>Renovation of Aba-Omega Inj S/s Switch Yard</t>
  </si>
  <si>
    <t>Right Top Cover Assembly</t>
  </si>
  <si>
    <t>Left Top Cover Assembly</t>
  </si>
  <si>
    <t>Paper Input Unit</t>
  </si>
  <si>
    <t>Fuser Unit</t>
  </si>
  <si>
    <t>Construction  of 33KV Bay at TCN</t>
  </si>
  <si>
    <t>Upgrading  of Ebeano Tunnel Injection S/s from 7.5MVA to 15MVA</t>
  </si>
  <si>
    <t>Installing &amp; Commissiong of upgraded Umuaka 5MVA Injection S/s</t>
  </si>
  <si>
    <t>Construction and installation of Telecom mast at Awka</t>
  </si>
  <si>
    <t>Current Injection Test Kit</t>
  </si>
  <si>
    <t>Projector Machine_purchased at Owerri District</t>
  </si>
  <si>
    <t>HP Laptop250 G7, 1TB, 4GB RAM, Win 10 Pro</t>
  </si>
  <si>
    <t>HP Probook 450GB Corei7</t>
  </si>
  <si>
    <t>Meter Mounting Bracket (Three Phase)</t>
  </si>
  <si>
    <t>40FT Concrete Poles</t>
  </si>
  <si>
    <t>LT Poles</t>
  </si>
  <si>
    <t>HT Poles</t>
  </si>
  <si>
    <t>5KV Insulation Tester</t>
  </si>
  <si>
    <t>34FT RCC Pole</t>
  </si>
  <si>
    <t>Replacement of 2No Point to Point radio b/w Abakaliki Awolowo  and FMC offices</t>
  </si>
  <si>
    <t>HP MONITOR</t>
  </si>
  <si>
    <t>Desktop Computer(Corei7)</t>
  </si>
  <si>
    <t>Meter Installation charges_April &amp; May 2019</t>
  </si>
  <si>
    <t>Meter Installations_Material Stores ACC_August 2019</t>
  </si>
  <si>
    <t>Material Stores ACC_August 2019</t>
  </si>
  <si>
    <t>Meter Installations_Stationery Stores ACC_August 2019</t>
  </si>
  <si>
    <t>40FT Concrete Pole_Construction of Oguta/Onitsha Road double circuit 33KV Feeder lines from Egbu</t>
  </si>
  <si>
    <t>34FT HT Concrete Pole_Construction of Oguta/Onitsha Road double circuit 33KV Feeder lines from Egbu</t>
  </si>
  <si>
    <t>Construction of work station table with drawer at Room 403 for Data Centre</t>
  </si>
  <si>
    <t>Construction of 2No substation for Imo State Chief Judge</t>
  </si>
  <si>
    <t>Meter Installation charges_June &amp; July 2019</t>
  </si>
  <si>
    <t>Power Generator</t>
  </si>
  <si>
    <t>Printer</t>
  </si>
  <si>
    <t>Scanner</t>
  </si>
  <si>
    <t>Executive office Table 1.4m</t>
  </si>
  <si>
    <t>Executive Office Table with extension (1.6m)</t>
  </si>
  <si>
    <t>Photocopy Machine</t>
  </si>
  <si>
    <t>1HP Split Unit AC</t>
  </si>
  <si>
    <t>Desktop Computer corei3</t>
  </si>
  <si>
    <t xml:space="preserve">2HP Spli Air Conditioner </t>
  </si>
  <si>
    <t xml:space="preserve">LT Poles </t>
  </si>
  <si>
    <t>40FT Concrete Pole</t>
  </si>
  <si>
    <t>34FT LT Concrete Poles</t>
  </si>
  <si>
    <t>Meter Installations_Material Stores ACC_September 2019</t>
  </si>
  <si>
    <t>28Ft LT Fibre Glass Extension Ladders - Louisville Brand</t>
  </si>
  <si>
    <t>Material Stores ACC_September 2019</t>
  </si>
  <si>
    <t>Meter Installations_Stationery Stores ACC_September 2019</t>
  </si>
  <si>
    <t>Deep Cycle batteries (12V 200AH)</t>
  </si>
  <si>
    <t>Accounts Payable JV_34ft Pole</t>
  </si>
  <si>
    <t>Labour &amp; Civil Works_Emergency relocation of collapsed steel tower for IGI/Aba Umuahia and IGI 33KV Feeders</t>
  </si>
  <si>
    <t>Completion of Imo Housing Extension Layout 300KVA 11/0.415KV</t>
  </si>
  <si>
    <t>Construction of rear cabin tent with dual seat for taskforce operational vehicles</t>
  </si>
  <si>
    <t>BlueGate UPS 1.5KVA Elite Pro</t>
  </si>
  <si>
    <t>HP 450G6,1TB,8GB RAM</t>
  </si>
  <si>
    <t>Provision of additional BOM for EEDC Chairman internet connectivity</t>
  </si>
  <si>
    <t>Construction of transformer coil winding machine(for up to 2.5MVA coil)</t>
  </si>
  <si>
    <t>34FT Reinforced Concrete Poles</t>
  </si>
  <si>
    <t>28FT Reinforced Concrete Poles</t>
  </si>
  <si>
    <t xml:space="preserve">34ft HT Poles </t>
  </si>
  <si>
    <t>Television - LG LED 32LK500_Expatriate Apartment</t>
  </si>
  <si>
    <t>Refridgerator - Thermocool HRF I47_Expatriate Apartment</t>
  </si>
  <si>
    <t>Generator Sumec Firman 4000E2_Expatriate Apartment</t>
  </si>
  <si>
    <t>Meter Installations_Material Stores ACC_October 2019</t>
  </si>
  <si>
    <t>Meter Installations_Stationery Stores ACC_October 2019</t>
  </si>
  <si>
    <t xml:space="preserve">Window Unit Air Conditioner </t>
  </si>
  <si>
    <t>Material Stores ACC_October2019</t>
  </si>
  <si>
    <t>800A Feeder pillar</t>
  </si>
  <si>
    <t>Refrigerator</t>
  </si>
  <si>
    <t>Techno Driodpad</t>
  </si>
  <si>
    <t>Wireless Bluetooth printer</t>
  </si>
  <si>
    <t>Construction of Ndiagu Amechi 1x300kv 33/0.415 Relief Substation</t>
  </si>
  <si>
    <t>HP Laserjet 9050DV Printer laser Scanner</t>
  </si>
  <si>
    <t>Deployment of deep security firewall and advance threat protection solution for EEDC Cloud Server</t>
  </si>
  <si>
    <t>Accounts Payable JV_33Kv Gang Isolator</t>
  </si>
  <si>
    <t>Construction of Transformer coil winding machine up to 2.5mm coil and extension of CHQ workshop oven at Independence Layout Enugu</t>
  </si>
  <si>
    <t>HP Laptop Pavilion - 1TB,8GB,Win10</t>
  </si>
  <si>
    <t>HT Pole</t>
  </si>
  <si>
    <t>UPS 1.5KVA</t>
  </si>
  <si>
    <t>Desktop computer system corei3</t>
  </si>
  <si>
    <t>11KV Schneider ring main unit - Ring Master</t>
  </si>
  <si>
    <t>28FT LT Concrete Pole</t>
  </si>
  <si>
    <t>Accounts Payable JV_33KV Line Isolator</t>
  </si>
  <si>
    <t>Laptop Computer (Corei7)</t>
  </si>
  <si>
    <t>Construction of overhead lines and transfer of bulk customers from 9thmile to Okwe 11KV Feefer in Abakpa District_Labour &amp; civil works</t>
  </si>
  <si>
    <t>Construction of double circuit 33kv line for dualization of 3-3 33kv feeder</t>
  </si>
  <si>
    <t>Generator</t>
  </si>
  <si>
    <t xml:space="preserve">1.5HP Spli Air Conditioner </t>
  </si>
  <si>
    <t>Laserjet Enterprise Printer</t>
  </si>
  <si>
    <t>24FT LT Concrete Poles</t>
  </si>
  <si>
    <t>Material Stores ACC_November 2019</t>
  </si>
  <si>
    <t>Meter Installations_Material Stores ACC_November 2019</t>
  </si>
  <si>
    <t>Meter Installations_Stationery Stores ACC_November 2019</t>
  </si>
  <si>
    <t>33KV HT Panel Meter (200/1A)</t>
  </si>
  <si>
    <t xml:space="preserve">Construction of water tank steal stand  </t>
  </si>
  <si>
    <t>300/5A MD CT Prepaid Meter</t>
  </si>
  <si>
    <t>HP Desktop Computer Corei3</t>
  </si>
  <si>
    <t>HP Desktop Computer Corei5</t>
  </si>
  <si>
    <t>Over Current Relay/Earth fault Relay</t>
  </si>
  <si>
    <t>Differential Relays</t>
  </si>
  <si>
    <t>Innoson Customized Tricycle</t>
  </si>
  <si>
    <t>HP Laserjet 9050dn Printer Controller Board</t>
  </si>
  <si>
    <t>HP Laserjet 9050dn Printer Feed Drive Assembly</t>
  </si>
  <si>
    <t>Laptop Computer</t>
  </si>
  <si>
    <t xml:space="preserve">HP Pavilion Laptop </t>
  </si>
  <si>
    <t>HP Laserjet 9050dn Printer Registration Assembly</t>
  </si>
  <si>
    <t>HP Probook laptop</t>
  </si>
  <si>
    <t>HP Laserjet 9050dn Printer Fuser Unit</t>
  </si>
  <si>
    <t>Sumec Generator</t>
  </si>
  <si>
    <t>Microtower Desktop Computer corei3</t>
  </si>
  <si>
    <t>Accounts Payable JV_4way feeder Pillar</t>
  </si>
  <si>
    <t>Accounts Payable JV_Distribution Transformer</t>
  </si>
  <si>
    <t>Material Stores ACC_December 2019 Supplementary</t>
  </si>
  <si>
    <t>Meter Installations_Stationery Stores ACC_December 2019</t>
  </si>
  <si>
    <t>Meter Installations_Material Stores ACC_December 2019</t>
  </si>
  <si>
    <t>Meters (Single Phase) and installation costs - year 2019</t>
  </si>
  <si>
    <t>Meters (Three Phase) and installation costs - year 2019</t>
  </si>
  <si>
    <t>Meters (LV-MD) and installation costs - year 2019</t>
  </si>
  <si>
    <t>Material Stores ACC_December 2019</t>
  </si>
  <si>
    <t>Account payables_Mojec meters</t>
  </si>
  <si>
    <t>Single Phase Pre-Paid Meters-4463</t>
  </si>
  <si>
    <t>Single Phase Pre-Paid Meters-5537</t>
  </si>
  <si>
    <t>HP Desktop Computer corei3</t>
  </si>
  <si>
    <t>Construction of NICCUS 33KV sub-feeder at Ogidi_materials</t>
  </si>
  <si>
    <t>34FT HT Concrete Pole_Installation of 500KVA Transformer for Palm Kernel Crushers Group Onu Ogba Nike</t>
  </si>
  <si>
    <t>Tecno F1</t>
  </si>
  <si>
    <t>4-way Feeder Pillar 800Amps_Installation of 500KVA Transformer for Palm Kernel Crushers Group Onu Ogba Nike</t>
  </si>
  <si>
    <t>Gang Isolator_Installation of 500KVA Transformer for Palm Kernel Crushers Group Onu Ogba Nike</t>
  </si>
  <si>
    <t>Single phase contract vs NERC price differential</t>
  </si>
  <si>
    <t>Three phase contract vs NERC price differential</t>
  </si>
  <si>
    <t>Construction of dedicated 33kv feeder to Aluminium Extrusion  Ind (Alex) Inyishi Ikeduru</t>
  </si>
  <si>
    <t>Labour &amp; materials for installation of DSS meters across the districts</t>
  </si>
  <si>
    <t>Retiling &amp; remodelling of EEDC CHQ office building &amp; Toilet Area</t>
  </si>
  <si>
    <t>CISCO Router</t>
  </si>
  <si>
    <t>CISCO 24 Port</t>
  </si>
  <si>
    <t>Fibre Reinforced/Plastic CT Boxes</t>
  </si>
  <si>
    <t>Meter Installations_Stationery Stores ACC_January 2020</t>
  </si>
  <si>
    <t>Meter Installations_Material Stores ACC_January 2020</t>
  </si>
  <si>
    <t>Material Stores ACC_January 2020</t>
  </si>
  <si>
    <t>Meter Installation expenses_January 2020</t>
  </si>
  <si>
    <t>7-seater mini-buses model</t>
  </si>
  <si>
    <t>15/1A 33KV HT Panel Meter</t>
  </si>
  <si>
    <t>Construction of 33KV dedicated feeder to Alex Inyishi Mbaise</t>
  </si>
  <si>
    <t>HP MFP281 Printer</t>
  </si>
  <si>
    <t>Executive Table - 1.4m</t>
  </si>
  <si>
    <t>Semi-executive Swivel Chairs</t>
  </si>
  <si>
    <t>Desktop computer system</t>
  </si>
  <si>
    <t>33KV Circuit Breaker</t>
  </si>
  <si>
    <t>CT 33KV 600/300/1/1A</t>
  </si>
  <si>
    <t>33KV Line Control Panel</t>
  </si>
  <si>
    <t>HP Laserjet Printer - MEP 180N</t>
  </si>
  <si>
    <t>Office 365</t>
  </si>
  <si>
    <t>Auto Recloser</t>
  </si>
  <si>
    <t>11KV Panel Meter 50/5A</t>
  </si>
  <si>
    <t>33KV Panel Meter 130/1A</t>
  </si>
  <si>
    <t>33KV Panel Meter 20/1A</t>
  </si>
  <si>
    <t>33KV Panel Meter 15/1A</t>
  </si>
  <si>
    <t>33KV Panel Meter 50/1A</t>
  </si>
  <si>
    <t>32" LG Led Television</t>
  </si>
  <si>
    <t>HP Scanner pro 2500Fi</t>
  </si>
  <si>
    <t>Tecno DriodPad  -7F</t>
  </si>
  <si>
    <t xml:space="preserve">Sumec Fireman Generator </t>
  </si>
  <si>
    <t>Sumec Fireman Generator - 4000E2</t>
  </si>
  <si>
    <t>Generator 4000E2 Sumec Fireman</t>
  </si>
  <si>
    <t>Material Stores ACC_February 2020</t>
  </si>
  <si>
    <t>Meter Installations_Stationery Stores ACC_February 2020</t>
  </si>
  <si>
    <t>Meter Installations_Material Stores ACC_February 2020</t>
  </si>
  <si>
    <t>Yealink SIP T23P Phone with switch vox 301 extension licence</t>
  </si>
  <si>
    <t>HP Laptop (Probook 450G6)</t>
  </si>
  <si>
    <t>HT Concrete Poles</t>
  </si>
  <si>
    <t>LT Concrete Poles</t>
  </si>
  <si>
    <t>Techno Phones</t>
  </si>
  <si>
    <t>Construction of wooden file cabinet for staffing office</t>
  </si>
  <si>
    <t>34ft R/C Poles _Installation of 300KVA Transformers at Barracks/Oduani &amp; Akolowa Street Fegge Ogidi District</t>
  </si>
  <si>
    <t>28ft R/C Poles_Installation of 300KVA Transformers at Barracks/Oduani &amp; Akolowa Street Fegge Ogidi District</t>
  </si>
  <si>
    <t>4-way Feeder Pillar _Installation of 300KVA Transformers at Barracks/Oduani &amp; Akolowa Street Fegge Ogidi District</t>
  </si>
  <si>
    <t>Tecno Driodpad 7F</t>
  </si>
  <si>
    <t>Gang Isolator_Installation of 300KVA Transformers at Barracks/Oduani &amp; Akolowa Street Fegge Ogidi District</t>
  </si>
  <si>
    <t>CAT6</t>
  </si>
  <si>
    <t>Switch (Unifi, Us-16-15w POE)</t>
  </si>
  <si>
    <t>UPS</t>
  </si>
  <si>
    <t>Techno Driod Pad 7F</t>
  </si>
  <si>
    <t>Outdoor Access Point</t>
  </si>
  <si>
    <t>Access Point</t>
  </si>
  <si>
    <t>HP Laptop Computer (Corei5)</t>
  </si>
  <si>
    <t>Construction of 100Kva 33/0.415kv substation at Odida Community Ogidi</t>
  </si>
  <si>
    <t>Material Stores ACC_March 2020</t>
  </si>
  <si>
    <t>Meter Installations_Stationery Stores ACC_March 2020</t>
  </si>
  <si>
    <t>Meter Installations_Material Stores ACC_March 2020</t>
  </si>
  <si>
    <t>Industrial Extractor fan</t>
  </si>
  <si>
    <t>Installation of 40KVA UPS_Materials, Installation &amp; Commissioning</t>
  </si>
  <si>
    <t>Installation of 40KVA UPS_Materials</t>
  </si>
  <si>
    <t>Bluegate UPS 1.5KVA</t>
  </si>
  <si>
    <t>Photocopying Machine</t>
  </si>
  <si>
    <t>HP Probook Corei7</t>
  </si>
  <si>
    <t>Laserjet 2035 Printer</t>
  </si>
  <si>
    <t>Scanjet 2500fi  Scanner</t>
  </si>
  <si>
    <t>HP Laptop Corei5</t>
  </si>
  <si>
    <t>Deep Cycle batteries (12V 100AH) locally purchased by Orlu</t>
  </si>
  <si>
    <t>Fibre Reinforced Plastic CT Boxes</t>
  </si>
  <si>
    <t>Meter Installations_Stationery Stores ACC_April 2020</t>
  </si>
  <si>
    <t>Meter Installations_Material Stores ACC_April 2020</t>
  </si>
  <si>
    <t>Clamp Meter Fluke 376FC</t>
  </si>
  <si>
    <t>Infrared Thermometer</t>
  </si>
  <si>
    <t>HP Pavillion Laptop Computer (Corei7)</t>
  </si>
  <si>
    <t>HP Laserjet 9050dn Printer</t>
  </si>
  <si>
    <t>HP Pavillion Laptop Computer (Corei5)</t>
  </si>
  <si>
    <t>1.5kva Bluegate UPS</t>
  </si>
  <si>
    <t>1.6m office table &amp; Executive office chair purchased locally at Ekwulobia District for the Network manager</t>
  </si>
  <si>
    <t>HT Concrete Pole</t>
  </si>
  <si>
    <t>Rehabilitation of Owerrinta 33KV Feeder_Materials</t>
  </si>
  <si>
    <t>Meter Installations_Stationery Stores ACC_May 2020</t>
  </si>
  <si>
    <t>Meter Installations_Material Stores ACC_May 2020</t>
  </si>
  <si>
    <t>Material Stores ACC_May 2020</t>
  </si>
  <si>
    <t>HP laptop corei5</t>
  </si>
  <si>
    <t>BPE Certificates of Occupancy &amp; Tittle Deeds</t>
  </si>
  <si>
    <t>Plastic Chairs - steel leg</t>
  </si>
  <si>
    <t>Clamp Meter Fluke 325</t>
  </si>
  <si>
    <t>5KV Insulation tester Kit</t>
  </si>
  <si>
    <t>HP 2035 printer</t>
  </si>
  <si>
    <t>Fluke 376 True RMS Clamp meter</t>
  </si>
  <si>
    <t>DSS Meter Installation_Labour &amp; Material</t>
  </si>
  <si>
    <t>Low tension fibre ladder</t>
  </si>
  <si>
    <t>Static Trivector Meter (A-2000-H-Feeder Meter)</t>
  </si>
  <si>
    <t>Meter Installations_Stationery Stores ACC_June 2020</t>
  </si>
  <si>
    <t>Over-current Relay</t>
  </si>
  <si>
    <t>Generator 3000E2</t>
  </si>
  <si>
    <t>Generator 4000E2</t>
  </si>
  <si>
    <t>Office Table  - 1.2m with one drawer</t>
  </si>
  <si>
    <t>CAT S41 Smartphones</t>
  </si>
  <si>
    <t>CT Operated Meters</t>
  </si>
  <si>
    <t>Construction of Relief Substation at Imo Housing Estate</t>
  </si>
  <si>
    <t>HP Scanner Pro2500fi</t>
  </si>
  <si>
    <t>HP Printer 2035</t>
  </si>
  <si>
    <t>Provision and installation of wooden rack for Treasury Unit, Account Dept</t>
  </si>
  <si>
    <t>Installation of 3no Extractor Fan with Timer</t>
  </si>
  <si>
    <t>Meter Installations_Material Stores ACC_July 2020</t>
  </si>
  <si>
    <t>Meter Installations_Stationery Stores ACC_July 2020</t>
  </si>
  <si>
    <t>HP Scanner Pro 2500fi</t>
  </si>
  <si>
    <t>Tecno pop2f smart phone</t>
  </si>
  <si>
    <t>Generator 3.5KVA</t>
  </si>
  <si>
    <t>Generator 2.5KVA</t>
  </si>
  <si>
    <t>2HP Thermocool Air Conditioner</t>
  </si>
  <si>
    <t>HP Scanjet Pro2500F1</t>
  </si>
  <si>
    <t>Projector Dell P519HL-DLP</t>
  </si>
  <si>
    <t>Rehabilitation and reconductory of Nnewi 33kv</t>
  </si>
  <si>
    <t>Mastech Ms2101, 1000A Digital AC &amp; DC Voltage Clamp Meter</t>
  </si>
  <si>
    <t>LT Concrete Pole</t>
  </si>
  <si>
    <t>Clamp Meter ms2101</t>
  </si>
  <si>
    <t>Clamp Meter ms2203</t>
  </si>
  <si>
    <t>Refrigerator HR-147</t>
  </si>
  <si>
    <t>HP Printer P2035</t>
  </si>
  <si>
    <t>Visitors Chair (C-leg)</t>
  </si>
  <si>
    <t>4-Way Feeder Pillar</t>
  </si>
  <si>
    <t>HP 9013 Printer</t>
  </si>
  <si>
    <t>Enterprise M806dn Printer</t>
  </si>
  <si>
    <t>Meter Installations_Stationery Stores ACC_August 2020</t>
  </si>
  <si>
    <t>Innoson CT Boxes</t>
  </si>
  <si>
    <t>7-Seater Mini Bus</t>
  </si>
  <si>
    <t>Executive office Table  - 1.4m</t>
  </si>
  <si>
    <t>Samsung Television 43inches</t>
  </si>
  <si>
    <t>Desktop Phone</t>
  </si>
  <si>
    <t>HP Laptop Corei7</t>
  </si>
  <si>
    <t>Wooden Shelf for RM 411 &amp; GO1</t>
  </si>
  <si>
    <t>Construction of 2 big cupboards to accommodate semi-files at Ogui District</t>
  </si>
  <si>
    <t>HP Scanjet pro 2500f2</t>
  </si>
  <si>
    <t>HP Laserjet P2035 Printer</t>
  </si>
  <si>
    <t>Material Stores ACC_September 2020</t>
  </si>
  <si>
    <t>Meter Installations_Material Stores ACC_September 2020</t>
  </si>
  <si>
    <t>Meter Installations_Stationery Stores ACC_September 2020</t>
  </si>
  <si>
    <t>33KV Panel Meter 50/1A Pole Mounted CTVT metering set</t>
  </si>
  <si>
    <t>HP Probook Corei5</t>
  </si>
  <si>
    <t>Tecno T313</t>
  </si>
  <si>
    <t>Meter Installations_Material Stores ACC_October 2020</t>
  </si>
  <si>
    <t>Installation of addressable fire alarm system</t>
  </si>
  <si>
    <t>Weighing Scale</t>
  </si>
  <si>
    <t>40FT R/Concrete Pole</t>
  </si>
  <si>
    <t>11KV ABB VD4 Outgoing Circuit Breaker Panel 630A Inddor Vacuum CB</t>
  </si>
  <si>
    <t>Material Stores ACC_November 2020</t>
  </si>
  <si>
    <t>Meter Installations_Material Stores ACC_November 2020</t>
  </si>
  <si>
    <t>NEPLAN V10 Intranet Solution Unlimited nodes version</t>
  </si>
  <si>
    <t>Meter Installations_Stationery Stores ACC_November 2020</t>
  </si>
  <si>
    <t xml:space="preserve">ORLU </t>
  </si>
  <si>
    <t>34FT Concrete Pole</t>
  </si>
  <si>
    <t>33KV Panel Meter 20/1A HT</t>
  </si>
  <si>
    <t>9050dn Feed Drive Assembly</t>
  </si>
  <si>
    <t>34FT HT Concrete pole</t>
  </si>
  <si>
    <t>Installation of 300KVA at Barracks Oduani and Akokwa substations</t>
  </si>
  <si>
    <t>2-Ton Crane Scale</t>
  </si>
  <si>
    <t>34FT R/C Pole</t>
  </si>
  <si>
    <t>40FT R/C Pole</t>
  </si>
  <si>
    <t>Television for MD/CEO.s residence</t>
  </si>
  <si>
    <t>Tecno Proipad 7f</t>
  </si>
  <si>
    <t>Accounts Payable JV December 2020</t>
  </si>
  <si>
    <t>Material Stores ACC_December 2020</t>
  </si>
  <si>
    <t>Operations ACC_December 2020</t>
  </si>
  <si>
    <t>As per Audit Adjustment 2020_EY</t>
  </si>
  <si>
    <t>Accounts Payable JV December 2020 (11KV ABB VDA Indoor Indoor Circuit Breaker)</t>
  </si>
  <si>
    <t>JV_Payables July 2021</t>
  </si>
  <si>
    <t>Meters (Single Phase) and installation costs - year 2020</t>
  </si>
  <si>
    <t>Meters (Three Phase) and installation costs - year 2020</t>
  </si>
  <si>
    <t>Meters (LV-MD) and installation costs - year 2020</t>
  </si>
  <si>
    <t xml:space="preserve">Right-of-use assets-Motor Vehicle </t>
  </si>
  <si>
    <t>Apportioned right-of-use assets (vehicle) period Dec 31, 2020</t>
  </si>
  <si>
    <t>34FT LT Concrete Pole</t>
  </si>
  <si>
    <t>UPS(1.5kva Bluejet)</t>
  </si>
  <si>
    <t>HP Desktop Computer (corei3)</t>
  </si>
  <si>
    <t>Set of complete Gloor cutting &amp; welding kit</t>
  </si>
  <si>
    <t>34FT HT Pole</t>
  </si>
  <si>
    <t>40FT HT Concrete Pole</t>
  </si>
  <si>
    <t>CT Boxes - MD Meter Box</t>
  </si>
  <si>
    <t>Fortinet FortiAP Universal AP - 2 x GE RJ45 Port</t>
  </si>
  <si>
    <t>Operations ACC_January 2021</t>
  </si>
  <si>
    <t>Stationery Stores ACC_January 2020</t>
  </si>
  <si>
    <t>MAP Meter Price Differential</t>
  </si>
  <si>
    <t>Single Phase Pre-Paid Meters-760</t>
  </si>
  <si>
    <t>Single Phase Pre-Paid Meters-2016</t>
  </si>
  <si>
    <t>Three Phase Pre-Paid Meters-640</t>
  </si>
  <si>
    <t>Three Phase Pre-Paid Meters-500</t>
  </si>
  <si>
    <t>Single Phase Pre-Paid Meters-3500</t>
  </si>
  <si>
    <t>HP Laptop Computer Corei7</t>
  </si>
  <si>
    <t>20/1A Current Transformer</t>
  </si>
  <si>
    <t>2HP Thermocool Air Conditioner locally purchased at Ogidi</t>
  </si>
  <si>
    <t>HP Desktop Computer (corei5)</t>
  </si>
  <si>
    <t>Single Phase Post Paid meter</t>
  </si>
  <si>
    <t>Single Phase Prepaid Meters; LGG 160k</t>
  </si>
  <si>
    <t>34FT Reinforced concrete Pole</t>
  </si>
  <si>
    <t>Bluegate UPS 1500VA</t>
  </si>
  <si>
    <t>300/5A CT Operated MD Prepaid meters</t>
  </si>
  <si>
    <t>200/5A CT Operated MD Prepaid meters</t>
  </si>
  <si>
    <t>100/5A CT Operated MD Prepaid meters</t>
  </si>
  <si>
    <t>Material Stores ACC_February 2021</t>
  </si>
  <si>
    <t>Stationery Stores ACC_February 2021</t>
  </si>
  <si>
    <t>Three Phase Pre-Paid Meters-172</t>
  </si>
  <si>
    <t>Three Phase Pre-Paid Meters-2928</t>
  </si>
  <si>
    <t>40FT Concrete pole</t>
  </si>
  <si>
    <t>Operations ACC_March 2021</t>
  </si>
  <si>
    <t>2KVA Power Generator</t>
  </si>
  <si>
    <t>Executive Table</t>
  </si>
  <si>
    <t>HP Desktop</t>
  </si>
  <si>
    <t>HP Laserjet 9050dn Printer Formatter Board</t>
  </si>
  <si>
    <t>HP Laserjet 9050dn Printer DC Controller</t>
  </si>
  <si>
    <t>HP Proliant  G10 Server</t>
  </si>
  <si>
    <t>Three Phase Prepaid Meters; LGG 360k</t>
  </si>
  <si>
    <t>Paper Printer HP Jet M404dn</t>
  </si>
  <si>
    <t>HP laserjet Enterprise M507dn</t>
  </si>
  <si>
    <t>Video Conferencing Camera plus Speaker</t>
  </si>
  <si>
    <t>Installation of CCTV Cameras and Power Inverter at New Metering Office, Trans-Ekulu</t>
  </si>
  <si>
    <t>Stationery Stores ACC_March 2021</t>
  </si>
  <si>
    <t>Single Phase Pre-Paid Meters-2188</t>
  </si>
  <si>
    <t>Three Phase prepaid meters with complete accessories</t>
  </si>
  <si>
    <t>Single Phase prepaid meters with complete accessories</t>
  </si>
  <si>
    <t>Renovation work at 9th Mile Injection Substation - Phase one</t>
  </si>
  <si>
    <t>28FT RCC Pole</t>
  </si>
  <si>
    <t>Stationery Stores ACC_April 2021</t>
  </si>
  <si>
    <t>Single Phase Pre-Paid Meters-4000</t>
  </si>
  <si>
    <t>Single Phase Pre-Paid Meters-32</t>
  </si>
  <si>
    <t>Engine Isuzu Truck</t>
  </si>
  <si>
    <t>Driodpad 7F Techno Tablet</t>
  </si>
  <si>
    <t>Renovation of Abakaliki District with Block wall</t>
  </si>
  <si>
    <t>Samsung Smart TV</t>
  </si>
  <si>
    <t>Stationery Stores ACC_MAY 2021</t>
  </si>
  <si>
    <t>Single Phase Pre-Paid Meters-4022</t>
  </si>
  <si>
    <t>HP laserjet pro M402dn printer</t>
  </si>
  <si>
    <t>Three Phase Pre-Paid Meters-228</t>
  </si>
  <si>
    <t>HP M402N DNE Printer</t>
  </si>
  <si>
    <t>HP Laserjet 9050dn printer paper input unit</t>
  </si>
  <si>
    <t>34FT  Concrete Pole</t>
  </si>
  <si>
    <t>20% payment for NELMCO peoperty at 62 Okpara Avenue, Enugu (EEDC HQ (LOT 3H)</t>
  </si>
  <si>
    <t>Bal value for NELMCO peoperty at 62 Okpara Avenue, Enugu (EEDC HQ (LOT 3H)</t>
  </si>
  <si>
    <t>2HP Split unit Air condition</t>
  </si>
  <si>
    <t>20/1A HT Panel Meter</t>
  </si>
  <si>
    <t>HP laserjet pro C9050dn printer</t>
  </si>
  <si>
    <t>Single Phase Pre-Paid Meters-2000</t>
  </si>
  <si>
    <t>Three Phase Pre-Paid Meters-154</t>
  </si>
  <si>
    <t>HP Spectra 13 x 360 Laptop</t>
  </si>
  <si>
    <t>Three Phase Pre-Paid Meters-752</t>
  </si>
  <si>
    <t>Single Phase Pre-Paid Meters-2096</t>
  </si>
  <si>
    <t>Construction/installation of 50KVA Transformer for Amano Eziachi Shopping Mall off Orlu Nkwerre Eziachi Road, Orlu District</t>
  </si>
  <si>
    <t>3.4KVA Power Generator SUMEC</t>
  </si>
  <si>
    <t>4Way Feeder Pillar</t>
  </si>
  <si>
    <t>Installation and configuration of SDWAN Router</t>
  </si>
  <si>
    <t>Construction of Crane Weighing Scale stand/hanger at the Central Store</t>
  </si>
  <si>
    <t>Three Phase Post Paid meter</t>
  </si>
  <si>
    <t>Stationery Stores ACC_July 2021</t>
  </si>
  <si>
    <t>Single Phase Pre-Paid Meters-3000</t>
  </si>
  <si>
    <t>Three Phase Pre-Paid Meters-1600</t>
  </si>
  <si>
    <t>34FT LT Concrete Pole for New NNPC 33KV and Emene 2 11KV Feeders</t>
  </si>
  <si>
    <t>HP Laserjet m402n Printer</t>
  </si>
  <si>
    <t>Stationery Stores ACC_August  2021</t>
  </si>
  <si>
    <t>Construction of training centre and transfomer workshop at EISnInjection Substation Owerri</t>
  </si>
  <si>
    <t>Three Phase Pre-Paid Meters-496</t>
  </si>
  <si>
    <t>Single Phase Pre-Paid Meters-961</t>
  </si>
  <si>
    <t>Single Phase Pre-Paid Meters-4179</t>
  </si>
  <si>
    <t xml:space="preserve">SQL Server and Licence </t>
  </si>
  <si>
    <t>Stationery Stores ACC_September 2021</t>
  </si>
  <si>
    <t>Material Stores ACC_September 2021</t>
  </si>
  <si>
    <t>Dell Inspirion13 7000 series 2in1 intel corei7</t>
  </si>
  <si>
    <t>Stationery Stores ACC_October 2021</t>
  </si>
  <si>
    <t>Material Stores ACC_October 2021</t>
  </si>
  <si>
    <t>Set of Electrical and Mechanical Tools</t>
  </si>
  <si>
    <t>HP Ci5 Laptop Intel Corei5</t>
  </si>
  <si>
    <t>Dell Inspiron 13 2in1 Intel Corei7</t>
  </si>
  <si>
    <t>Swivel Chairs</t>
  </si>
  <si>
    <t>Office Tables</t>
  </si>
  <si>
    <t>Stationery Stores ACC_Deecember 2021</t>
  </si>
  <si>
    <t>Bal of INV2021/09/186 for 11/33KV Fdr (3PH AW CT/VVT Static) Trivector Meter</t>
  </si>
  <si>
    <t>JV_Accounts Payable (2 kits of Earth Resistance Tester)</t>
  </si>
  <si>
    <t>JV_Accounts Payable (13no of 28ft LT &amp; 77no of 32ft Ht ladder Ladder)</t>
  </si>
  <si>
    <t>JV_Accounts Payable</t>
  </si>
  <si>
    <t>JV_Accounts Payable (30n of 28ft LT Ladder &amp; 5no  of 36ftHT Ladder)</t>
  </si>
  <si>
    <t>JV_Accounts Payable (11KV ABB VO4 INDOOR CIRCUIT BREAKER)</t>
  </si>
  <si>
    <t>Meters (Single Phase) and installation costs - year 2021</t>
  </si>
  <si>
    <t>Meters (Three Phase) and installation costs - year 2021</t>
  </si>
  <si>
    <t>Meters (LV-MD) and installation costs - year 2021</t>
  </si>
  <si>
    <t>Apportioned right-of-use assets (vehicle) period Dec 31, 2021</t>
  </si>
  <si>
    <t>Material Stores ACC_December 2021</t>
  </si>
  <si>
    <t>JV_Accounts Payable-10% Contract Price</t>
  </si>
  <si>
    <t>Rehabilitation of Obowo and Nkwoegwu 33KV Lines</t>
  </si>
  <si>
    <t>40ft Concrete Pole for Rehabilitation of Obowo and Nkwoegwu 33KV Lines</t>
  </si>
  <si>
    <t>HT Square Pole for Rehabilitation of Obowo and Nkwoegwu 33KV Lines</t>
  </si>
  <si>
    <t>HT Square Pole along Express Way Umuahia for rehabiliation of Ntigha 33KV Fdr</t>
  </si>
  <si>
    <t xml:space="preserve">OGUI </t>
  </si>
  <si>
    <t>34ft HT Concrete Poles</t>
  </si>
  <si>
    <t>Stationery Stores ACC_January 2022</t>
  </si>
  <si>
    <t>Material Stores ACC_January 2022</t>
  </si>
  <si>
    <t>2 Nos LT Concrete Poles</t>
  </si>
  <si>
    <t>40ft S/C Concrete Poles</t>
  </si>
  <si>
    <t>34ft S/C Concrete Poles</t>
  </si>
  <si>
    <t>Stationery Stores ACC_February 2022</t>
  </si>
  <si>
    <t>Unified Access Points &amp; Unified Cloud Key</t>
  </si>
  <si>
    <t>SmartPower Billing and Utility Management Software_part payment</t>
  </si>
  <si>
    <t>SmartPower Billing and Utility Management Software_complete</t>
  </si>
  <si>
    <t>Low Tension ladders</t>
  </si>
  <si>
    <t>1.5HP AIR CONDITIONER PROCURED BY THE DISTRICT</t>
  </si>
  <si>
    <t>2HP AIR CONDITIONER WITH AVR PROCURED  BY THE DISTRICT</t>
  </si>
  <si>
    <t>4 WAY FEEDER PILLAR PROCURED BY THE DISTRICT</t>
  </si>
  <si>
    <t>HP 15 Laptop Intel Corei7, Touch Screen</t>
  </si>
  <si>
    <t>CISCO 1SR4221/K9 Router</t>
  </si>
  <si>
    <t xml:space="preserve">1 No. CISCO ISR4221-K9 Router </t>
  </si>
  <si>
    <t>HP Laser 107W Printer</t>
  </si>
  <si>
    <t>Techno Droipad 7F Tables</t>
  </si>
  <si>
    <t xml:space="preserve">Hisense 40" Television </t>
  </si>
  <si>
    <t>Hisense Split Unit Airconditioner with Kit and hanger</t>
  </si>
  <si>
    <t>Stationery Stores ACC_March 2022</t>
  </si>
  <si>
    <t>Material Stores ACC_March 2022</t>
  </si>
  <si>
    <t>27 Units HT Poles</t>
  </si>
  <si>
    <t>6 Nos LT Concrete Poles</t>
  </si>
  <si>
    <t>Scanjet Pro 2500f1</t>
  </si>
  <si>
    <t>Desktop HP 290 Micro-Tower PC Corei3</t>
  </si>
  <si>
    <t>SENCI Generator Model - 6000E (ENG No. AP170FD-210600342)</t>
  </si>
  <si>
    <t>33KV Auto Recloser</t>
  </si>
  <si>
    <t>LT Ladder</t>
  </si>
  <si>
    <t>DDR4 RAM 4GB  &amp; HP 9050DN Printer Feed Drive Assembly</t>
  </si>
  <si>
    <t>Complete radition of two 33kv feeders (Enugu-ukwu &amp; Aguleri)</t>
  </si>
  <si>
    <t>HP Laserjet 404 DN Printer</t>
  </si>
  <si>
    <t>Thermocool Split Air Conditioner</t>
  </si>
  <si>
    <t>3Nos HT Poles</t>
  </si>
  <si>
    <t>Meters Stationery Stores ACC_April 2022</t>
  </si>
  <si>
    <t>Meters Material Stores ACC_April 2022</t>
  </si>
  <si>
    <t>40ft HT Concrete Poles</t>
  </si>
  <si>
    <t>Royal Split Unit Air Conditioner</t>
  </si>
  <si>
    <t>Half &amp; Top engine_APP 25 XA</t>
  </si>
  <si>
    <t>Complete 2TR Toyota Hilux Engine_UDD 462 CZ</t>
  </si>
  <si>
    <t>Complete 2TR Toyota Hilux Engine_UDD 08 XA</t>
  </si>
  <si>
    <t>Complete 2TR Toyota Hilux Engine_ENU 710 RA</t>
  </si>
  <si>
    <t>HP Laserjet Pro M402dne (S/N PHC6D71441)</t>
  </si>
  <si>
    <t>HP Laptop, Intel Core IS 10216U 17BN hard Drive windows 10</t>
  </si>
  <si>
    <t>Half &amp; Top engine_FG 956 P41</t>
  </si>
  <si>
    <t>Half &amp; Top engine_ENU 707 RA</t>
  </si>
  <si>
    <t>HP Envy 13 x 360; core i7; 1TB; 16GB; Touch Screen</t>
  </si>
  <si>
    <t>Office Arm Chair</t>
  </si>
  <si>
    <t>HP Laserjet PRO 404 DN Printer</t>
  </si>
  <si>
    <t>HP Spectre Laptop Computer</t>
  </si>
  <si>
    <t>HT Pole 40Ft</t>
  </si>
  <si>
    <t>4 Units LT Poles</t>
  </si>
  <si>
    <t>Geepee Water Tank and Set of Fittings</t>
  </si>
  <si>
    <t>2NO POLES PROCURED BY THE DISTRICT</t>
  </si>
  <si>
    <t>8NO POLES PROCURED BY THE DISTRICT</t>
  </si>
  <si>
    <t>Meters Stationery Stores ACC_May 2022</t>
  </si>
  <si>
    <t>HP Scanjet PRO 2500F1 Printer</t>
  </si>
  <si>
    <t>Laptop Computer Core i5</t>
  </si>
  <si>
    <t>Sharp Photocopy Machine AR</t>
  </si>
  <si>
    <t>1.5KVA UPS Blue Gate</t>
  </si>
  <si>
    <t>HP 290 Microtower Core i3</t>
  </si>
  <si>
    <t>28ft LT Concrete Poles</t>
  </si>
  <si>
    <t>Clamp Meter Fluke 376</t>
  </si>
  <si>
    <t>Multimeter Fluke 179</t>
  </si>
  <si>
    <t>Samsung Air Conditioner &amp; installation_locally purchased</t>
  </si>
  <si>
    <t>UNIFI Cloud Key Gen 2 Plus</t>
  </si>
  <si>
    <t>CISCO ROUTER 891F</t>
  </si>
  <si>
    <t>3KVA UPS APC Smart</t>
  </si>
  <si>
    <t>4G Tablet PC</t>
  </si>
  <si>
    <t>MultiDrive Licence (Software Installation, Training and Comm)</t>
  </si>
  <si>
    <t>Megger Tester (MITS20/2)</t>
  </si>
  <si>
    <t>ORL Ceiling Fans Mega 62 Pure Copper</t>
  </si>
  <si>
    <t>OX Ceiling Fan</t>
  </si>
  <si>
    <t>Ntouch A80 Tablet PC</t>
  </si>
  <si>
    <t>Split Air Conditioner ER (Royal)</t>
  </si>
  <si>
    <t>Fusr Unit HP Laserjet 9050DN Printer</t>
  </si>
  <si>
    <t>1.5HP Air Conditioner</t>
  </si>
  <si>
    <t>Complete Motor-cycle Carter TEC.C.H 150</t>
  </si>
  <si>
    <t>HP NoteBook 240 G8 INTEL CORE i5</t>
  </si>
  <si>
    <t>Desktop Computer Core i3</t>
  </si>
  <si>
    <t>Laptop Computer Core i7</t>
  </si>
  <si>
    <t>Engine for Vehicle UWN 761 JJ</t>
  </si>
  <si>
    <t>Officejet Pro 9013 Printer</t>
  </si>
  <si>
    <t>Bluegate 1.5KVA UPS Smart</t>
  </si>
  <si>
    <t>APC 1.5KVA UPS Smart</t>
  </si>
  <si>
    <t>HP Laserjet 404DN</t>
  </si>
  <si>
    <t>HP 290G4 Desktop Core i3</t>
  </si>
  <si>
    <t>Meters Stationery Stores ACC_June 2022</t>
  </si>
  <si>
    <t>Meters Material Stores ACC_June 2022</t>
  </si>
  <si>
    <t xml:space="preserve">Half and Top Engine for Vehicle FG 625 N41 </t>
  </si>
  <si>
    <t>Half and Top Engine for Vehicle APP 27XA</t>
  </si>
  <si>
    <t>Tank (1000 gallons) locally purchased by Ogui District</t>
  </si>
  <si>
    <t>HP 290 Desktop Core i3 8GB;500GB</t>
  </si>
  <si>
    <t xml:space="preserve">NSUKKA </t>
  </si>
  <si>
    <t>Clam Meter Fluke -376</t>
  </si>
  <si>
    <t>Laptop Computer System Core i5 (Accessory-2 Nos hard Disc)</t>
  </si>
  <si>
    <t>Laptop Computer System Core i5</t>
  </si>
  <si>
    <t>Fluke Clamp on Meter</t>
  </si>
  <si>
    <t>Thermocool Split Air Conditioner with kits</t>
  </si>
  <si>
    <t>Reconstruction of LT Network 3 substation at Ogidi</t>
  </si>
  <si>
    <t xml:space="preserve">OGIDI </t>
  </si>
  <si>
    <t>Meters Stationery Stores ACC_July 2022</t>
  </si>
  <si>
    <t>Meters Material Stores ACC_July 2022</t>
  </si>
  <si>
    <t>MAP Meters Via SRIN</t>
  </si>
  <si>
    <t>Bluegate 1.5KVA UPS</t>
  </si>
  <si>
    <t>HP 15 NoteBook INTEL CORE i5</t>
  </si>
  <si>
    <t>HP 290 Desktop System Corei3</t>
  </si>
  <si>
    <t>Sumec Fireman Generator</t>
  </si>
  <si>
    <t>Office Chair Steel leg and arm</t>
  </si>
  <si>
    <t>Proliant Server (HPE Proliant DL 380 Gen 10)</t>
  </si>
  <si>
    <t xml:space="preserve">OGBARU </t>
  </si>
  <si>
    <t>750 Gallons Geepee Water Tank (Fittings &amp; Wormanship)</t>
  </si>
  <si>
    <t xml:space="preserve">Dismantling and installation Pylon Synage and Installation </t>
  </si>
  <si>
    <t>1 TB (7.2K3s) HP Proliant Server SAS</t>
  </si>
  <si>
    <t>HP Laserjet Pro M404dn</t>
  </si>
  <si>
    <t>Cost for Fabrication of Double-Deck Portacabin in Abuja</t>
  </si>
  <si>
    <t>Evergood UPS 1500VA</t>
  </si>
  <si>
    <t xml:space="preserve">HP Pavilion A360 Intel Core IS 512GB SSD 8GB Ram Windows 11 15.6" </t>
  </si>
  <si>
    <t>ICT Equipment for server Room at EEDC Facility Abuja</t>
  </si>
  <si>
    <t>Meters Stationery Stores ACC_August 2022</t>
  </si>
  <si>
    <t>Meters Material Stores ACC_August 2022</t>
  </si>
  <si>
    <t>Purchase of 5 Nos UPS, 25 Mouse &amp; 1 Keyboard</t>
  </si>
  <si>
    <t>Metal Battery Rack for (4 Batteries)</t>
  </si>
  <si>
    <t>Installation Costs (Cables lock Breaker Enclosure &amp; Connection)</t>
  </si>
  <si>
    <t>AC/DC Breaker - MCCB 125A</t>
  </si>
  <si>
    <t>5KVA - 48V Growatt Hybrid Inverter</t>
  </si>
  <si>
    <t>12v-200 Quanta Deep Cycle Battery</t>
  </si>
  <si>
    <t>1 DESKTOP COMPUTER, 5 UPS 1.5KVA &amp; 3 BROTHER LASERJET PRINTER</t>
  </si>
  <si>
    <t>Semi Executive Swivel Chair (High Black black Colour, Fabric, Plastic Arm)</t>
  </si>
  <si>
    <t>Office Table (1.2m HDF wood Cherry color, Two (2) Hanging Drawer)</t>
  </si>
  <si>
    <t>HP LaserJet MFP M135A Printer</t>
  </si>
  <si>
    <t>HP LaserJet 9050DN Printer (HP 1X2000 High Cap Input Tray)</t>
  </si>
  <si>
    <t>Executive Swivel Chair</t>
  </si>
  <si>
    <t>Semi Executive Swivel Chair Recliner</t>
  </si>
  <si>
    <t>Office Table (1.4 Executive Table with extension)</t>
  </si>
  <si>
    <t>Additional Cost for Fabrication of Portacabin in Abuja</t>
  </si>
  <si>
    <t>Constructed Book Shelf for F&amp;A Offiec Ogui</t>
  </si>
  <si>
    <t>Re-Roofing of Control Room Building at Independence Layout Injection Sub, Ogui District</t>
  </si>
  <si>
    <t>HP 290 Micro Tower System</t>
  </si>
  <si>
    <t>Laptop Computer System D9F2W93- (Dell Inspiron)</t>
  </si>
  <si>
    <t>Del Inspirion 14, Intel Core 17</t>
  </si>
  <si>
    <t>Meters Stationery Stores ACC_September 2022</t>
  </si>
  <si>
    <t>Meters Material Stores ACC_September 2022</t>
  </si>
  <si>
    <t>Hisense Refrigerator</t>
  </si>
  <si>
    <t>Hisense Smart Television</t>
  </si>
  <si>
    <t>Hisense Smart Television &amp; Accessories</t>
  </si>
  <si>
    <t>28FT POLE CONCRETE</t>
  </si>
  <si>
    <t>5 Nos LT Concrete Poles</t>
  </si>
  <si>
    <t>Office Jet Pro 9013 Printer</t>
  </si>
  <si>
    <t xml:space="preserve">Construction of Tank Stand for EEDC Ogidi District </t>
  </si>
  <si>
    <t>Microsoft Windows Server 2019 STD for Chairman's Office Abuja</t>
  </si>
  <si>
    <t>Engine for Vehicle UWN 794 YJ</t>
  </si>
  <si>
    <t>Meters Stationery Stores ACC_October 2022</t>
  </si>
  <si>
    <t>HP LaserJet 9050 Complete Fuser Unit Replacement Accessory Box</t>
  </si>
  <si>
    <t xml:space="preserve">HP LaserJet Pro 402N </t>
  </si>
  <si>
    <t>HP Maintenance Kit Fuser Untit</t>
  </si>
  <si>
    <t>Fortigate-200F Hardware Plus 1year FortiCare Premium</t>
  </si>
  <si>
    <t>6KVA Online UPS</t>
  </si>
  <si>
    <t>200Ah/12V Tub Batteries</t>
  </si>
  <si>
    <t>33KV HT Metering Panel (50/1A)</t>
  </si>
  <si>
    <t>Meters Stationery Stores ACC_November 2022</t>
  </si>
  <si>
    <t>Meters Material Stores ACC_October 2022</t>
  </si>
  <si>
    <t>Construction of borehole and others (OG/JV/2022/11/1497)</t>
  </si>
  <si>
    <t>Material Purchased by the district (OG/JV/2022/11/1498)</t>
  </si>
  <si>
    <t>Modio Tablets PC M21</t>
  </si>
  <si>
    <t>Samsung Air Conditioner (AR12TRHGAWKN) S/N 8806090245046</t>
  </si>
  <si>
    <t xml:space="preserve">2Hp Thermocool Split Air Conditiner </t>
  </si>
  <si>
    <t>33KV HT Metering Panel (20/1A)</t>
  </si>
  <si>
    <t>33KV HT Metering Panel (25/1A)</t>
  </si>
  <si>
    <t>HP LaserJet M611DN Printer</t>
  </si>
  <si>
    <t>33KV HT Metering Panel (30/1A)</t>
  </si>
  <si>
    <t>Complete set of Fairly used Desktop Computer</t>
  </si>
  <si>
    <t>HP LaserJet 404Dn Printer</t>
  </si>
  <si>
    <t>HP ProBook 440 G9 Intel Core IS, S12 GB SSD 8GR</t>
  </si>
  <si>
    <t>Meters Stationery Stores ACC_December 2022</t>
  </si>
  <si>
    <t>Meters Material Stores ACC_December Supp 2022</t>
  </si>
  <si>
    <t>Dec 2022 Supp_Material Stores_JV</t>
  </si>
  <si>
    <t>Meters Material Stores ACC_December 2022</t>
  </si>
  <si>
    <t>Bid bond for purchase of property situate at 62 Okpara Avenue, Enugu (EEDC HQ (LOT 3H)</t>
  </si>
  <si>
    <t>Meters (Single Phase) and installation costs - year 2022</t>
  </si>
  <si>
    <t>Meters (Three Phase) and installation costs - year 2022</t>
  </si>
  <si>
    <t>Meters (LV-MD) and installation costs - year 2022</t>
  </si>
  <si>
    <t>Apportioned right-of-use assets (vehicle) period Dec 31, 2022</t>
  </si>
  <si>
    <t>Dec 2022 Supp_Purchases Day Book-JV</t>
  </si>
  <si>
    <t>5 Sets of 33KV GANG ISOLATORS</t>
  </si>
  <si>
    <t>LaserJet Printer Pro402</t>
  </si>
  <si>
    <t>Office Chair (Model No-T319)</t>
  </si>
  <si>
    <t>2 UPS Everwood For Admin &amp; LAN Box</t>
  </si>
  <si>
    <t>HP Probook 440 G9 Corei5, 512GB SSD, 8GB Ram, 14 Inches, Windows 10 Pro</t>
  </si>
  <si>
    <t>Thermocool Spilt Unit Air Conditioner (with AC Coupling Kit) - HSU-18TESN (2.0HP)</t>
  </si>
  <si>
    <t xml:space="preserve">HP 440G9 Probook Intel Corei5 12th Gen 512 SSD, 8GB Ram, Webcam, BT 14"E779avilion A360 Intel Core IS 512GB SSD 8GB Ram Windows 11 15.6" </t>
  </si>
  <si>
    <t>Jan 2023_Material Stores JV</t>
  </si>
  <si>
    <t>Jan 2023_Stationery Stores JV</t>
  </si>
  <si>
    <t>3 Nos. 28ft Concrete Pole</t>
  </si>
  <si>
    <t>300/5A LV MD PPM Meter Panel with TTB</t>
  </si>
  <si>
    <t>500mm Hydraulic Cable Lock Compressor (35-500mm)</t>
  </si>
  <si>
    <t>PF Fibreglass 28ft Extension Ladder</t>
  </si>
  <si>
    <t>4LT Concrete Poles</t>
  </si>
  <si>
    <t>28FT (LT) Concrete Poles</t>
  </si>
  <si>
    <t>34FT (HT) Concrete Poles</t>
  </si>
  <si>
    <t>PE Brand Low-Tension (LT 28ft Fibreglass Extension Ladder)</t>
  </si>
  <si>
    <t>HP Probook 440 G9, 12th Gen Intel Corei5, 512 SSD, 8GB Ram WIN 11 Pro</t>
  </si>
  <si>
    <t>Semi-Executive Swivel Office Chairs</t>
  </si>
  <si>
    <t>Feb 2023_Stationery Stores JV</t>
  </si>
  <si>
    <t>Feb 2023_Material Stores JV</t>
  </si>
  <si>
    <t>Building Renovation-Fixing of Sliding windows at the Ogidi Main Office</t>
  </si>
  <si>
    <t>28FT LT LADDER</t>
  </si>
  <si>
    <t>Tec Generator Set - 2800MS(BOBO)</t>
  </si>
  <si>
    <t>Supplementary work on 3m x 6m Prefabricated Steel Double Deck Portacabin</t>
  </si>
  <si>
    <t>14% Job Delivery-Dual Circuit Reconstruction of Army Baracks 33KV Feeder</t>
  </si>
  <si>
    <t>LT POLES</t>
  </si>
  <si>
    <t>Thermocool Spilt Unit Air Conditioner (with AC Coupling Kit) - HSU-12TESN (1.5HP)</t>
  </si>
  <si>
    <t>Low-Tension Ladder (LT 28ft)</t>
  </si>
  <si>
    <t>11KV Incomer Board Panels (ABB AD4)</t>
  </si>
  <si>
    <t>11KV Outgoing Board Panels (ABB AD4)</t>
  </si>
  <si>
    <t>HP Laserjet 404Da</t>
  </si>
  <si>
    <t>HP Laptop 250 G8 Probook Intel Corei3 HB NIN10</t>
  </si>
  <si>
    <t>HP ScanJet 2500FI</t>
  </si>
  <si>
    <t>Photocopier SharpCopier AR6020</t>
  </si>
  <si>
    <t>HP 440G9 Probook Intel Corei5 12th Gen, 512 SSD, 8GB Ram, Webcam, WM10PN</t>
  </si>
  <si>
    <t>HP Desktop 290G4 Corei3/8GB/NB/NIN10PRO/18.5 Monitor</t>
  </si>
  <si>
    <t>HP Probook 450 G8 Intel Core 17- 2.8Gh2 512 GB ssd 16Gb Ram for 10 ICT New staff</t>
  </si>
  <si>
    <t>Mar 2023_Material Stores JV</t>
  </si>
  <si>
    <t>Mar 2023_Stationery Stores JV</t>
  </si>
  <si>
    <t>PDB Journal-March 2023</t>
  </si>
  <si>
    <t>28Ft Concrete Poles</t>
  </si>
  <si>
    <t>34Ft Concrete Poles</t>
  </si>
  <si>
    <t>40Ft Concrete Poles</t>
  </si>
  <si>
    <t>Tablet Device (Tablet PC M21,10.1 inch/1280/800IPS, 4GB Ram</t>
  </si>
  <si>
    <t>Construction of Transtel 1.8KV Overhead Lines at ByPass-9th Mile Ngwo</t>
  </si>
  <si>
    <t>HP LaserJet Printer (M402ONE)</t>
  </si>
  <si>
    <t>11KV HT Metering Panel (150/5V)</t>
  </si>
  <si>
    <t>HP Laptop, Probook 440G9 12thGen Intel Corei5, 512 SSD, 8GB Ram, Webcam, WM10PN</t>
  </si>
  <si>
    <t>Apr 2023_Material Stores JV</t>
  </si>
  <si>
    <t>Apr 2023_Stationery Stores JV</t>
  </si>
  <si>
    <t>3 Units 28FT Reinforced Concrete Poles</t>
  </si>
  <si>
    <t>28ft Concrete Flat Pole</t>
  </si>
  <si>
    <t>Low-Tension Fibre Glass Ladder (LT 28ft)</t>
  </si>
  <si>
    <t>12V 200AH Deep Cycle Batteries (Anand Brand)</t>
  </si>
  <si>
    <t>Techno Mobile Phones T313</t>
  </si>
  <si>
    <t>Installation of Telcom Mast Guide Wire at Oshimili, Abakpa District Office</t>
  </si>
  <si>
    <t>May 2023_Stationery Stores JV</t>
  </si>
  <si>
    <t>May 2023_Material Stores JV</t>
  </si>
  <si>
    <t>12 Units 34FT Reinforced Concrete Poles</t>
  </si>
  <si>
    <t>2 Units 28FT Reinforced Concrete Poles</t>
  </si>
  <si>
    <t>40ft Concrete Pole</t>
  </si>
  <si>
    <t>34ft Concrete Pole</t>
  </si>
  <si>
    <t>34Ft SRC HT Concrete Poles</t>
  </si>
  <si>
    <t>Jun 2023_Stationery Stores JV</t>
  </si>
  <si>
    <t>Renovation-Painting of Ogidi District Building</t>
  </si>
  <si>
    <t>Renovation of Ogidi District Building</t>
  </si>
  <si>
    <t>3 Units 1.0HP Tundra Thermocool -Air conditioner</t>
  </si>
  <si>
    <t>5 Units 1.5HP Tundra Thermocool -Air conditioner</t>
  </si>
  <si>
    <t>A Set of LT Fibreglass Ladder</t>
  </si>
  <si>
    <t>A Set of TLK220 SureGrip Accessory Kit</t>
  </si>
  <si>
    <t>Memory Module DDR4: 4GB PC4-21300 CL19288-Pin</t>
  </si>
  <si>
    <t>Memory Module DDR3: 2GB PC4-21300 CL19288-Pin</t>
  </si>
  <si>
    <t>HP OfficeJet 202 Mobile Printer (N4K99C)</t>
  </si>
  <si>
    <t>Hard Disk Drive</t>
  </si>
  <si>
    <t>HP Jet 9013 Printer</t>
  </si>
  <si>
    <t>Construction of Office Bookshelf for Taskforce Office</t>
  </si>
  <si>
    <t xml:space="preserve">HP ScanJet P102500 FI Scanner </t>
  </si>
  <si>
    <t>Semi Executive Swivel Chairs with Net Cover</t>
  </si>
  <si>
    <t>Semi Executive Low Back Office Chair</t>
  </si>
  <si>
    <t>Paper Input Unit HP 905Dn</t>
  </si>
  <si>
    <t>Feed Drive Assembly HP 905Dn</t>
  </si>
  <si>
    <t>Scanner - HP 905DN</t>
  </si>
  <si>
    <t>Dell Inspiron 14 2n1 x 360 Intel Core 17, 512GB Touch Screen</t>
  </si>
  <si>
    <t>Dell Inspiron 14 2n1 Intel Core 17, 512GB Touch Screen 16GB ram</t>
  </si>
  <si>
    <t>MS-Office 365 MS Office</t>
  </si>
  <si>
    <t>HP Parvilion 14 x 360 Laptop</t>
  </si>
  <si>
    <t>HP 905DN Maintenance Kit</t>
  </si>
  <si>
    <t>Cisco SG 350-24Ports Switch</t>
  </si>
  <si>
    <t>Cisco Router ISR 4221</t>
  </si>
  <si>
    <t>Jun 2023_Material Stores JV</t>
  </si>
  <si>
    <t>20 Units 34FT Reinforced Concrete Poles</t>
  </si>
  <si>
    <t xml:space="preserve">ONITSHA </t>
  </si>
  <si>
    <t>2Units 34FT (HT) Concrete Poles</t>
  </si>
  <si>
    <t>Clearing of debris on Ogidi Building</t>
  </si>
  <si>
    <t>Renovation of Ogidi District Building (Part of 2nd Phase)</t>
  </si>
  <si>
    <t>1 Unit 1.5HP Tundra Thermocool Air conditioner -for N/W Mgr</t>
  </si>
  <si>
    <t>SET OF GANG ISOLATORS (SRA 26337)</t>
  </si>
  <si>
    <t>33KV ABB Outdoor Circuit Breaker</t>
  </si>
  <si>
    <t>1 No. Executive Chair</t>
  </si>
  <si>
    <t>3 Units 34FT (HT) Concrete Poles</t>
  </si>
  <si>
    <t>2 Units 34FT (HT) Concrete Poles</t>
  </si>
  <si>
    <t>3 Nos HP Laptop (HP Probook 440 G9 Intel Core I5)</t>
  </si>
  <si>
    <t>Smart Phone POP7 64GB</t>
  </si>
  <si>
    <t>1 Haier Thermocool Air Conditioner (Model: HSU129ESN-02) for Legal Dept</t>
  </si>
  <si>
    <t>Symbol 2D Handheld Scanner (Barcode)</t>
  </si>
  <si>
    <t>3 LG Air Conditioner (Model 54CU09RZCAASYWAEAX)</t>
  </si>
  <si>
    <t>HP ProBook 450 G8; Intel Core i7; 16GB Ram; 1TB WIN 11 Pro Laptop</t>
  </si>
  <si>
    <t>HP ProBook 450 G8 Intel Core i7; 16GB Ram; 1TB WIN 11 Pro Laptop</t>
  </si>
  <si>
    <t>HP ProBook 450 G8 11th Gen; Core i7; 16GB Ram; 1TB WIN 11 Pro Laptop</t>
  </si>
  <si>
    <t>5 Samsung A34 (Galaxy) AR34</t>
  </si>
  <si>
    <t>Dell Inspirion 14-2 In-One; Itell Core i7, Processor Speed 2.4Ghz</t>
  </si>
  <si>
    <t xml:space="preserve">HP Pavalion 14 X360, Intel Core i5. 11th Gen, 2.5GHZ; </t>
  </si>
  <si>
    <t>Cost and Installation of CCTV Camera Workshop, Ind L/O</t>
  </si>
  <si>
    <t>3m x 6m Prefabricated Steel Double Deck Portacabin</t>
  </si>
  <si>
    <t xml:space="preserve">A Set of Protection Rectangular CT (1200/1A) </t>
  </si>
  <si>
    <t>Jul 2023_Stationery Stores JV</t>
  </si>
  <si>
    <t>Jul 2023_Material Stores JV</t>
  </si>
  <si>
    <t>10 Units 34FT Reinforced Concrete Poles</t>
  </si>
  <si>
    <t xml:space="preserve">NNEWI </t>
  </si>
  <si>
    <t>1 Units 40FT Reinforced Concrete Poles</t>
  </si>
  <si>
    <t>3 Units 34FT Reinforced Concrete Poles</t>
  </si>
  <si>
    <t>11 Units 34FT Reinforced Concrete Poles</t>
  </si>
  <si>
    <t>9 Nos LT Concrete Poles</t>
  </si>
  <si>
    <t>28ft Concrete Pole</t>
  </si>
  <si>
    <t>33KV ABB Outdoor Circuit Breaker Vacuum Outdoor</t>
  </si>
  <si>
    <t>Non Recycline Executive Chair</t>
  </si>
  <si>
    <t>1.6m Table</t>
  </si>
  <si>
    <t>7 Units 34FT (HT) Concrete Poles</t>
  </si>
  <si>
    <t>6 Units 34FT Reinforced Concrete Poles</t>
  </si>
  <si>
    <t>8 Units 34FT Reinforced Concrete Poles</t>
  </si>
  <si>
    <t>28Ft SRC HT Concrete Poles</t>
  </si>
  <si>
    <t>11KV Indoor Circuit Breaker (ABB Type VD4 1712-25)</t>
  </si>
  <si>
    <t>M404 LaserJet Printer</t>
  </si>
  <si>
    <t>5KV Insulation Test Equipment</t>
  </si>
  <si>
    <t>HP LaserJet Printer (M402ODN) S/N C5191A</t>
  </si>
  <si>
    <t>8 Nos. Bluegate 1.5KVA UPS</t>
  </si>
  <si>
    <t>3 Nos. Cisco ASR 4221 Router</t>
  </si>
  <si>
    <t>5 Nos. Cisco SG350-28p-24 Port 10/110/1000GB POE Managed Switch</t>
  </si>
  <si>
    <t>50 Nos Smart Phone Tecno POP 7Pro. 64GB Memory, 14G Ram</t>
  </si>
  <si>
    <t>50 Nos Smart Phone Tecno PCO 7Pro. 64GB Memory, 4G Ram</t>
  </si>
  <si>
    <t>8 Nos. HP 290 Desktop (Intel Core i5/4GB Ram; 1tB DDD/win Pro)</t>
  </si>
  <si>
    <t>18 Units 34FT Reinforced Concrete Poles</t>
  </si>
  <si>
    <t>41 Units 34FT Reinforced Concrete Poles</t>
  </si>
  <si>
    <t>28ft Fairly Used Louis Ville Ladder</t>
  </si>
  <si>
    <t>Aug 2023_Stationery Stores JV</t>
  </si>
  <si>
    <t>MAP Meters (1 &amp; 3 Phase)  Installed - 2023</t>
  </si>
  <si>
    <t>3Units 100/5A LV MD Meter Panel with TTB</t>
  </si>
  <si>
    <t>7Units 200/5A LV MD Meter Panel with TTB</t>
  </si>
  <si>
    <t>10Units 300/5A LV MD Meter Panel with TTB</t>
  </si>
  <si>
    <t>6Units 500/5A LV MD Meter Panel with TTB</t>
  </si>
  <si>
    <t xml:space="preserve">Cylinders - SFG Gas (50KG) </t>
  </si>
  <si>
    <t>2 Nos. HP Laptop (HP Pavilion 14 x 360 Core i5 12th Gen; 1.3GHZ; 8GB Ram</t>
  </si>
  <si>
    <t>2 Nos. HP Laptop (HP Probook 450 G8, 11TH Gen Core i7, 208GB, 2.8GHZ)</t>
  </si>
  <si>
    <t>3 Nos. HP Laptop (HP Pavilion 14 x 360 Core i5 12th Gen; 1.3GHZ; 8GB Ram</t>
  </si>
  <si>
    <t>Aug 2023_Material Stores JV</t>
  </si>
  <si>
    <t xml:space="preserve">Nsukka  </t>
  </si>
  <si>
    <t>Set of 33KV Line Isolator</t>
  </si>
  <si>
    <t>24ft HT Pole</t>
  </si>
  <si>
    <t>34ft HT Pole</t>
  </si>
  <si>
    <t>3 Units Binatone Standing Fans</t>
  </si>
  <si>
    <t>Itel Prime Tab</t>
  </si>
  <si>
    <t>28FT  LT Fibre LADDER</t>
  </si>
  <si>
    <t>28ft Fibreglass Extention Ladder</t>
  </si>
  <si>
    <t>11KV HT Metering (250/5A) HVMD Outdoor Metering Unit</t>
  </si>
  <si>
    <t>11KV HT Metering Panel (100/5A)</t>
  </si>
  <si>
    <t>33KV HT Metering Panel (50/1A) HVMD Outdoor Metering Unit</t>
  </si>
  <si>
    <t>11KV Indoor Circuit Breaker (ABB Type VD4 1712-25) with Stand (Voltage 17.5KV. Normal Circuit: 1250A)</t>
  </si>
  <si>
    <t>33KV Outdoor Circuit Breaker (ABB)</t>
  </si>
  <si>
    <t>1 Unit Nexus Split 1.5HP Nx-MSSH900SC Air conditioner</t>
  </si>
  <si>
    <t>Orthopaedic Chair Executive</t>
  </si>
  <si>
    <t>Samsung Tab A7 Life 8.7 - 32GB Ram</t>
  </si>
  <si>
    <t>Tecno POP 7 Pro 64GB, 4GB Ram Tablet</t>
  </si>
  <si>
    <t>Over Current andEarth Fault Relays PCS-9691 Relay</t>
  </si>
  <si>
    <t>Differencial Relay (NR PCS-9671)</t>
  </si>
  <si>
    <t>Sep 2023_Material Stores JV</t>
  </si>
  <si>
    <t xml:space="preserve">HP Printer LaserJet Pro 402 S/N-PHC6D74832 </t>
  </si>
  <si>
    <t>HP290 94 Desktop Core15</t>
  </si>
  <si>
    <t>4 Units 1.5KVA Bluegate UPS</t>
  </si>
  <si>
    <t>1 Unit Thermocool Inverter Split Unit Air Conditioner</t>
  </si>
  <si>
    <t>Laptop Computer System Core 15 8GB Twin 2 for SEOF</t>
  </si>
  <si>
    <t>HP Pavilion 14x360 Intel Core i5 Laptops</t>
  </si>
  <si>
    <t>1500KVA Bluegate UPS</t>
  </si>
  <si>
    <t>Card Reader</t>
  </si>
  <si>
    <t>Oct 2023_Material Stores JV</t>
  </si>
  <si>
    <t>40ft RCC Pole</t>
  </si>
  <si>
    <t>34ft RCC Pole</t>
  </si>
  <si>
    <t>28Ft Flat Poles</t>
  </si>
  <si>
    <t>Renovation of Ogidi District Office Building &amp; Date House</t>
  </si>
  <si>
    <t>34ft High-Tension Fibre Ladder</t>
  </si>
  <si>
    <t>11KV Indoor Circuit Breaker (Normal Current; 1250A)</t>
  </si>
  <si>
    <t>High Back Swivel Office Chair</t>
  </si>
  <si>
    <t>Digital Multimeter mastech brand mv64 model from Ogui District - SRA06197</t>
  </si>
  <si>
    <t>Office Phase II Tiling and rehabilitation</t>
  </si>
  <si>
    <t>Low Tension 28ft Ladder</t>
  </si>
  <si>
    <t>Nov 2023_Stationery Stores JV</t>
  </si>
  <si>
    <t>Nov 2023_Material Stores JV</t>
  </si>
  <si>
    <t>2HP Haier Thermocool Air Conditioner</t>
  </si>
  <si>
    <t>Metals doors for Stor Office</t>
  </si>
  <si>
    <t>Sand Filling Ugwunwasike Injection substation</t>
  </si>
  <si>
    <t>Installation aluminium windows at Ugwunwasike Injection substation-Toilets</t>
  </si>
  <si>
    <t>Tiling at Ugwunwasike Injection substation</t>
  </si>
  <si>
    <t>Installation aluminium windows at Ugwunwasike Injection substation</t>
  </si>
  <si>
    <t>Painting of Ugwunwasike Injection substation</t>
  </si>
  <si>
    <t>33KV Gang Isolator (Line) Set</t>
  </si>
  <si>
    <t>14x2 Feet Fiber Ladder</t>
  </si>
  <si>
    <t>18x2 Feet Fiber Ladder HT</t>
  </si>
  <si>
    <t>36ft High-Tension Fibre Ladder</t>
  </si>
  <si>
    <t>LaserJet 125A Printer (CNB6gaz7Y9)</t>
  </si>
  <si>
    <t>50/5A Pole-Mounted 11KV HV-MD Postpaid Meter Oil Type</t>
  </si>
  <si>
    <t>100/1A Pole-Mounted 33KV HV-MD Postpaid Meter Oil Type</t>
  </si>
  <si>
    <t>3 Units 1.5KVA Bluegate UPS</t>
  </si>
  <si>
    <t>HP LaserJet 404DW Printer</t>
  </si>
  <si>
    <t>HP Scanner 2600FI</t>
  </si>
  <si>
    <t>Part-Low Back Semi-Executive Swivel Chair</t>
  </si>
  <si>
    <t>HP Probook 450 GB Intel Core i7 (1tb 8SD, 16GB Ram</t>
  </si>
  <si>
    <t>HP 290 Desktop Core i3/1TB HDD/8GB Ram</t>
  </si>
  <si>
    <t>HP Pavilion 14x360 Intel Core i5</t>
  </si>
  <si>
    <t>LaserJet AA Pro402DNE Black Printer (PHCCJD87434)</t>
  </si>
  <si>
    <t>Upriser cables for Our Lady of Lords S/S Ihiala</t>
  </si>
  <si>
    <t>Obsolete &amp; Bad Fixed Assets-Bal B/f</t>
  </si>
  <si>
    <t>33kv Line Isolators andv Others for Ekwusigo Ihiala Fdr</t>
  </si>
  <si>
    <t>RIGHT-of-USE (RoU) - Asset-Apportioned value (Bal B/f)</t>
  </si>
  <si>
    <t>OBSOLETE &amp; BAD FIXED ASSETS-Bal B/f</t>
  </si>
  <si>
    <t>Dec 2023_Stationery Stores JV</t>
  </si>
  <si>
    <t>Dec 2023_Material Stores JV</t>
  </si>
  <si>
    <t>Bal b/f - Obsolete &amp; Bad Fixed Assets</t>
  </si>
  <si>
    <t>Obsolete &amp; Bad Fixed Assets</t>
  </si>
  <si>
    <t>10/1A HVDM Pole Mounted Postpaid Meter</t>
  </si>
  <si>
    <t>20/1A HVDM Pole Mounted Postpaid Meter</t>
  </si>
  <si>
    <t>30/1A HVDM Pole Mounted Postpaid Meter</t>
  </si>
  <si>
    <t>50/1A HVDM Pole Mounted Postpaid Meter</t>
  </si>
  <si>
    <t>30/5A HVDM Pole Mounted Postpaid Meter</t>
  </si>
  <si>
    <t>20/1A (Pole Mounted) 33KV HV-MD Postpaid Meters</t>
  </si>
  <si>
    <t>50/1A (Pole Mounted) 33KV HV-MD Postpaid Meters</t>
  </si>
  <si>
    <t>100/5A LV MD Meter Panel with TTB</t>
  </si>
  <si>
    <t>200/5A LV MD Meter Panel with TTB</t>
  </si>
  <si>
    <t>300/5A LV MD Meter Panel with TTB</t>
  </si>
  <si>
    <t>500/5A LV MD Meter Panel with TTB</t>
  </si>
  <si>
    <t>200/5A CT Operated Postpaid Meter</t>
  </si>
  <si>
    <t>300/5A CT Operated Postpaid Meter</t>
  </si>
  <si>
    <t>34ft RC HT Pole</t>
  </si>
  <si>
    <t>Per 2022 EY-Audit Adjustment</t>
  </si>
  <si>
    <t>Meters (Single Phase) and installation costs - year 2023</t>
  </si>
  <si>
    <t>Meters (Three Phase) and installation costs - year 2023</t>
  </si>
  <si>
    <t>Meters (LV-MD) and installation costs - year 2023</t>
  </si>
  <si>
    <t>40ft R/C Pole</t>
  </si>
  <si>
    <t>1Hp Hisence Air Conditioner (AS09TG)</t>
  </si>
  <si>
    <t>HP 640 G4 Intel Core i3 Laptop</t>
  </si>
  <si>
    <t>HT Pull Lift</t>
  </si>
  <si>
    <t>40/5A HVDM Pole Mounted Postpaid Meter</t>
  </si>
  <si>
    <t>50/5A HVDM Pole Mounted Postpaid Meter</t>
  </si>
  <si>
    <t xml:space="preserve">1.5KVA Bluegate UPS </t>
  </si>
  <si>
    <t>HP OfficeJet Pro9013</t>
  </si>
  <si>
    <t>HP LaserJet M4V2DME</t>
  </si>
  <si>
    <t>800/5A CT Meter</t>
  </si>
  <si>
    <t>HP Core i3 Desktop Cpmplete</t>
  </si>
  <si>
    <t>Jan 2024_Material Stores JV</t>
  </si>
  <si>
    <t>Jan 2024_Stationery Stores JV</t>
  </si>
  <si>
    <t>1 Unit 1.5HP Haier Thermocool Split Unit Air Conditioner</t>
  </si>
  <si>
    <t xml:space="preserve">Dell Latittude 5320 Laptop 2in1 </t>
  </si>
  <si>
    <t>28ft Fibre Ladder</t>
  </si>
  <si>
    <t>Electrical Installation on renovation of building</t>
  </si>
  <si>
    <t>LaserJet 402DN Printer</t>
  </si>
  <si>
    <t>18'' x 2 (36ft) Fibre Ladder</t>
  </si>
  <si>
    <t>28ft LT Fibre Ladder</t>
  </si>
  <si>
    <t>HP LaserJet 402 DN Printer</t>
  </si>
  <si>
    <t>100/5A LVMD CT Operated Meter</t>
  </si>
  <si>
    <t>HP Pavalion 14 x 360 Inte Core i5 Laptop</t>
  </si>
  <si>
    <t>300/5A LVMD CT Operated Meter</t>
  </si>
  <si>
    <t>Feb 2024_Material Stores JV</t>
  </si>
  <si>
    <t>Feb 2024_Stationery Stores JV</t>
  </si>
  <si>
    <t>38.46% Vending Solution and Database Mgt Cloud</t>
  </si>
  <si>
    <t>28ft LT Pole</t>
  </si>
  <si>
    <t>Renovation of Ogidi District Office-some part</t>
  </si>
  <si>
    <t>OX Standing Fan</t>
  </si>
  <si>
    <t>1 Unit 2HP Haier Thermocoll Tundra Air Conditioner</t>
  </si>
  <si>
    <t>3 Units 1HP Haier Thermocoll Tundra Air Conditioner</t>
  </si>
  <si>
    <t>402 Printer</t>
  </si>
  <si>
    <t>5KV Merger Insulation Tester</t>
  </si>
  <si>
    <t>Mar 2024_Material Stores JV</t>
  </si>
  <si>
    <t>Mar 2024_Stationery Stores JV</t>
  </si>
  <si>
    <t>348ft High Tension Pole</t>
  </si>
  <si>
    <t xml:space="preserve">Recline (Ergonomic) Chair for DBM </t>
  </si>
  <si>
    <t xml:space="preserve">3 Units Digital Clamp </t>
  </si>
  <si>
    <t>28ft RC HT Pole</t>
  </si>
  <si>
    <t>HP Printer LaserJet Pro 402</t>
  </si>
  <si>
    <t>Computer Systems</t>
  </si>
  <si>
    <t>40ft RC HT Pole</t>
  </si>
  <si>
    <t>May 2024_Material Stores JV</t>
  </si>
  <si>
    <t>May 2024_Stationery Stores JV</t>
  </si>
  <si>
    <t>Jun 2024_Material Stores JV</t>
  </si>
  <si>
    <t>Jun 2024_Stationery Stores JV</t>
  </si>
  <si>
    <t>800/5A LV MD Meter Panel with TTB</t>
  </si>
  <si>
    <t>Stan Sat Technologies Ltd</t>
  </si>
  <si>
    <t>Jul 2024_Material Stores JV</t>
  </si>
  <si>
    <t>Jul 2024_Stationery Stores JV</t>
  </si>
  <si>
    <t>Clamp on Meter</t>
  </si>
  <si>
    <t>100/5A CT Operated Prepaid Meter</t>
  </si>
  <si>
    <t>Tecno PO8 No.35942178</t>
  </si>
  <si>
    <t>HP Laserjet Pro402 Printer (S/n PHC6D49472)</t>
  </si>
  <si>
    <t xml:space="preserve">HP Laserjet 402dne Printer </t>
  </si>
  <si>
    <t>Aug 2024_Material Stores JV</t>
  </si>
  <si>
    <t>Aug 2024_Stationery Stores JV</t>
  </si>
  <si>
    <t>200/5A CT Operated Prepaid Meter</t>
  </si>
  <si>
    <t>100/5A CT Operated Postpaid Meter</t>
  </si>
  <si>
    <t>30/1A Pole-Mounted 33KV HV-MD Postpaid Meter Oil Type</t>
  </si>
  <si>
    <t>30/1A 33KV HV-MD Postpaid Meter</t>
  </si>
  <si>
    <t>34ft HT Concrete Pole</t>
  </si>
  <si>
    <t>34ft Pole</t>
  </si>
  <si>
    <t>28ft Pole</t>
  </si>
  <si>
    <t>HP Laserjet Pro400 Printer (S/n PHCPG26600)</t>
  </si>
  <si>
    <t>Sep 2024_Material Stores JV</t>
  </si>
  <si>
    <t>Sep 2024_Stationery Stores JV</t>
  </si>
  <si>
    <t>Meters (Single Phase) and installation costs - year to Sep 30, 2024</t>
  </si>
  <si>
    <t>Meters (Three Phase) and installation costs - year to Sep 30, 2024</t>
  </si>
  <si>
    <t>Meters (LV-MD) and installation costs - year to Sep 30, 2024</t>
  </si>
  <si>
    <t xml:space="preserve">1.5Hp Hisence Air Conditioner </t>
  </si>
  <si>
    <t>Oct 2024_Material Stores JV</t>
  </si>
  <si>
    <t>Oct 2024_Stationery Stores JV</t>
  </si>
  <si>
    <t xml:space="preserve">28ft Ladder </t>
  </si>
  <si>
    <t>20/1A Pole-Mounted 33KV HV-MD Postpaid Meter Oil Type</t>
  </si>
  <si>
    <t>Construction of Iron Barricade (Perimeter Fence) at Assumpta Cathedral Sub, Control Post Owerri</t>
  </si>
  <si>
    <t>Samsung Window Air Conditioner</t>
  </si>
  <si>
    <t>50/1A Pole-Mounted 33KV HV-MD Postpaid Meter Oil Type</t>
  </si>
  <si>
    <t>100/5A Pole-Mounted 33KV HV-MD Postpaid Meter Oil Type</t>
  </si>
  <si>
    <t>Samsung Window Air Conditioner (For 205 Inj Sub)</t>
  </si>
  <si>
    <t>Injection &amp; Dis Sub</t>
  </si>
  <si>
    <t>NR Transformer Differencial Relay (NR PCS-9671)</t>
  </si>
  <si>
    <t>Nov 2024_Material Stores JV</t>
  </si>
  <si>
    <t>Nov 2024_Stationery Stores JV</t>
  </si>
  <si>
    <t>20/1A Pole-Mounted 33KV HV-MD Post Paid Meter Oil Type</t>
  </si>
  <si>
    <t>28ft RC LT Pole</t>
  </si>
  <si>
    <t>28ft Flat Pole</t>
  </si>
  <si>
    <t>24ft Flat Pole</t>
  </si>
  <si>
    <t>30/5A Pole-Mounted 11KV HV-MD Post Paid Meter Oil Type</t>
  </si>
  <si>
    <t>Dec 2024_Material Stores JV</t>
  </si>
  <si>
    <t>Dec 2024_Stationery Stores JV</t>
  </si>
  <si>
    <t>100/5A Pole-Mounted 11KV HV-MD Post Paid Meter Oil Type</t>
  </si>
  <si>
    <t>Plant and Machinery</t>
  </si>
  <si>
    <t>LT Pole</t>
  </si>
  <si>
    <t xml:space="preserve">Feeder Pillar Box </t>
  </si>
  <si>
    <t>34ft High Concrete  Pole</t>
  </si>
  <si>
    <t>40ft High Concrete  Pole</t>
  </si>
  <si>
    <t>28ft High Concrete  Pole</t>
  </si>
  <si>
    <t>34ft High R/C Tension Pole</t>
  </si>
  <si>
    <t>500KVA 33/0.415KV Transfomer</t>
  </si>
  <si>
    <t>500KVA 11/0.415KV Transfomer</t>
  </si>
  <si>
    <t>300KVA 33/0.415KV Transfomer</t>
  </si>
  <si>
    <t>Oracle Licence for Vending Solution</t>
  </si>
  <si>
    <t>Werner  28ft Extension Ladders</t>
  </si>
  <si>
    <t>GRAND TOTAL (AS AT 31/12/2024)</t>
  </si>
  <si>
    <t>Accumulated Depreciation - As at December 31, 2023</t>
  </si>
  <si>
    <t>Depreciation current Period - Year 2024</t>
  </si>
  <si>
    <t>Total Depreciation</t>
  </si>
  <si>
    <t>Net Book Value</t>
  </si>
  <si>
    <t>Asset code</t>
  </si>
  <si>
    <t>Serial Number</t>
  </si>
  <si>
    <t>324565/CHQ</t>
  </si>
  <si>
    <t>3245/HQ/6330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</si>
</sst>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_-* #,##0.00_-;\-* #,##0.00_-;_-* &quot;-&quot;??_-;_-@_-"/>
    <numFmt numFmtId="167" formatCode="dd/mm/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Font="1" applyAlignment="1">
      <alignment vertical="top"/>
    </xf>
    <xf numFmtId="1" fontId="0" fillId="0" borderId="0" xfId="0" applyNumberFormat="1" applyFont="1" applyAlignment="1">
      <alignment horizontal="center" vertical="top"/>
    </xf>
    <xf numFmtId="43" fontId="0" fillId="0" borderId="0" xfId="1" applyFont="1" applyAlignment="1">
      <alignment vertical="top"/>
    </xf>
    <xf numFmtId="14" fontId="0" fillId="0" borderId="0" xfId="0" applyNumberFormat="1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43" fontId="0" fillId="0" borderId="1" xfId="1" applyFont="1" applyBorder="1" applyAlignment="1">
      <alignment vertical="top"/>
    </xf>
    <xf numFmtId="0" fontId="4" fillId="0" borderId="0" xfId="0" applyFont="1" applyFill="1" applyAlignment="1">
      <alignment vertical="top"/>
    </xf>
    <xf numFmtId="43" fontId="5" fillId="2" borderId="2" xfId="1" applyFont="1" applyFill="1" applyBorder="1" applyAlignment="1">
      <alignment vertical="top"/>
    </xf>
    <xf numFmtId="43" fontId="5" fillId="2" borderId="3" xfId="1" applyFont="1" applyFill="1" applyBorder="1" applyAlignment="1">
      <alignment vertical="top"/>
    </xf>
    <xf numFmtId="43" fontId="5" fillId="2" borderId="4" xfId="1" applyFont="1" applyFill="1" applyBorder="1" applyAlignment="1">
      <alignment horizontal="center" vertical="top"/>
    </xf>
    <xf numFmtId="43" fontId="5" fillId="0" borderId="0" xfId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1" fontId="5" fillId="2" borderId="6" xfId="0" applyNumberFormat="1" applyFont="1" applyFill="1" applyBorder="1" applyAlignment="1">
      <alignment vertical="top"/>
    </xf>
    <xf numFmtId="43" fontId="5" fillId="2" borderId="6" xfId="1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43" fontId="5" fillId="0" borderId="7" xfId="1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2" borderId="9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" fontId="5" fillId="2" borderId="10" xfId="0" applyNumberFormat="1" applyFont="1" applyFill="1" applyBorder="1" applyAlignment="1">
      <alignment vertical="top" wrapText="1"/>
    </xf>
    <xf numFmtId="43" fontId="5" fillId="2" borderId="10" xfId="1" applyFont="1" applyFill="1" applyBorder="1" applyAlignment="1">
      <alignment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43" fontId="5" fillId="0" borderId="7" xfId="1" applyFont="1" applyFill="1" applyBorder="1" applyAlignment="1">
      <alignment vertical="top" wrapText="1"/>
    </xf>
    <xf numFmtId="43" fontId="5" fillId="3" borderId="7" xfId="1" applyFont="1" applyFill="1" applyBorder="1" applyAlignment="1">
      <alignment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6" fillId="0" borderId="7" xfId="0" applyFont="1" applyFill="1" applyBorder="1" applyAlignment="1">
      <alignment vertical="top"/>
    </xf>
    <xf numFmtId="164" fontId="6" fillId="0" borderId="7" xfId="0" applyNumberFormat="1" applyFont="1" applyFill="1" applyBorder="1" applyAlignment="1">
      <alignment vertical="top"/>
    </xf>
    <xf numFmtId="0" fontId="6" fillId="0" borderId="7" xfId="0" applyFont="1" applyFill="1" applyBorder="1" applyAlignment="1">
      <alignment horizontal="center" vertical="top"/>
    </xf>
    <xf numFmtId="43" fontId="6" fillId="0" borderId="7" xfId="1" applyFont="1" applyFill="1" applyBorder="1" applyAlignment="1">
      <alignment vertical="top"/>
    </xf>
    <xf numFmtId="0" fontId="6" fillId="0" borderId="8" xfId="0" applyFont="1" applyFill="1" applyBorder="1" applyAlignment="1">
      <alignment vertical="top"/>
    </xf>
    <xf numFmtId="43" fontId="6" fillId="3" borderId="7" xfId="1" applyFont="1" applyFill="1" applyBorder="1" applyAlignment="1">
      <alignment vertical="top"/>
    </xf>
    <xf numFmtId="43" fontId="6" fillId="4" borderId="7" xfId="1" applyFont="1" applyFill="1" applyBorder="1" applyAlignment="1">
      <alignment vertical="top"/>
    </xf>
    <xf numFmtId="165" fontId="6" fillId="0" borderId="7" xfId="1" applyNumberFormat="1" applyFont="1" applyFill="1" applyBorder="1" applyAlignment="1">
      <alignment vertical="top"/>
    </xf>
    <xf numFmtId="165" fontId="6" fillId="0" borderId="7" xfId="0" applyNumberFormat="1" applyFont="1" applyFill="1" applyBorder="1" applyAlignment="1">
      <alignment vertical="top"/>
    </xf>
    <xf numFmtId="14" fontId="6" fillId="0" borderId="7" xfId="0" applyNumberFormat="1" applyFont="1" applyFill="1" applyBorder="1" applyAlignment="1">
      <alignment vertical="top"/>
    </xf>
    <xf numFmtId="0" fontId="6" fillId="0" borderId="0" xfId="0" applyFont="1" applyFill="1" applyAlignment="1">
      <alignment vertical="top"/>
    </xf>
    <xf numFmtId="4" fontId="6" fillId="4" borderId="7" xfId="1" applyNumberFormat="1" applyFont="1" applyFill="1" applyBorder="1" applyAlignment="1">
      <alignment vertical="top"/>
    </xf>
    <xf numFmtId="166" fontId="6" fillId="0" borderId="7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166" fontId="6" fillId="0" borderId="7" xfId="2" applyFont="1" applyFill="1" applyBorder="1" applyAlignment="1">
      <alignment vertical="top"/>
    </xf>
    <xf numFmtId="43" fontId="6" fillId="0" borderId="8" xfId="1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0" fontId="6" fillId="0" borderId="7" xfId="0" applyFont="1" applyFill="1" applyBorder="1" applyAlignment="1">
      <alignment vertical="top" wrapText="1"/>
    </xf>
    <xf numFmtId="1" fontId="6" fillId="0" borderId="7" xfId="0" applyNumberFormat="1" applyFont="1" applyFill="1" applyBorder="1" applyAlignment="1">
      <alignment vertical="top"/>
    </xf>
    <xf numFmtId="164" fontId="8" fillId="0" borderId="7" xfId="0" applyNumberFormat="1" applyFont="1" applyFill="1" applyBorder="1" applyAlignment="1">
      <alignment vertical="top"/>
    </xf>
    <xf numFmtId="0" fontId="8" fillId="0" borderId="7" xfId="0" applyFont="1" applyFill="1" applyBorder="1" applyAlignment="1">
      <alignment vertical="top"/>
    </xf>
    <xf numFmtId="0" fontId="8" fillId="0" borderId="7" xfId="0" applyFont="1" applyFill="1" applyBorder="1" applyAlignment="1">
      <alignment vertical="top" wrapText="1"/>
    </xf>
    <xf numFmtId="1" fontId="8" fillId="0" borderId="7" xfId="0" applyNumberFormat="1" applyFont="1" applyFill="1" applyBorder="1" applyAlignment="1">
      <alignment vertical="top"/>
    </xf>
    <xf numFmtId="43" fontId="8" fillId="0" borderId="7" xfId="1" applyFont="1" applyFill="1" applyBorder="1" applyAlignment="1">
      <alignment vertical="top"/>
    </xf>
    <xf numFmtId="43" fontId="8" fillId="0" borderId="8" xfId="1" applyFont="1" applyFill="1" applyBorder="1" applyAlignment="1">
      <alignment vertical="top"/>
    </xf>
    <xf numFmtId="1" fontId="6" fillId="0" borderId="7" xfId="0" applyNumberFormat="1" applyFont="1" applyFill="1" applyBorder="1" applyAlignment="1">
      <alignment horizontal="center" vertical="top"/>
    </xf>
    <xf numFmtId="0" fontId="8" fillId="0" borderId="7" xfId="0" applyFont="1" applyFill="1" applyBorder="1" applyAlignment="1">
      <alignment horizontal="center" vertical="top"/>
    </xf>
    <xf numFmtId="1" fontId="8" fillId="0" borderId="7" xfId="0" applyNumberFormat="1" applyFont="1" applyFill="1" applyBorder="1" applyAlignment="1">
      <alignment horizontal="center" vertical="top"/>
    </xf>
    <xf numFmtId="14" fontId="6" fillId="0" borderId="7" xfId="0" applyNumberFormat="1" applyFont="1" applyFill="1" applyBorder="1" applyAlignment="1">
      <alignment horizontal="center" vertical="top"/>
    </xf>
    <xf numFmtId="0" fontId="6" fillId="0" borderId="7" xfId="2" applyNumberFormat="1" applyFont="1" applyFill="1" applyBorder="1" applyAlignment="1">
      <alignment vertical="top"/>
    </xf>
    <xf numFmtId="166" fontId="6" fillId="0" borderId="7" xfId="1" applyNumberFormat="1" applyFont="1" applyFill="1" applyBorder="1" applyAlignment="1">
      <alignment vertical="top"/>
    </xf>
    <xf numFmtId="0" fontId="6" fillId="0" borderId="8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/>
    <xf numFmtId="0" fontId="6" fillId="0" borderId="7" xfId="0" applyNumberFormat="1" applyFont="1" applyFill="1" applyBorder="1"/>
    <xf numFmtId="0" fontId="6" fillId="0" borderId="7" xfId="0" applyFont="1" applyFill="1" applyBorder="1" applyAlignment="1">
      <alignment horizontal="center"/>
    </xf>
    <xf numFmtId="166" fontId="6" fillId="0" borderId="7" xfId="2" applyFont="1" applyFill="1" applyBorder="1"/>
    <xf numFmtId="0" fontId="8" fillId="0" borderId="7" xfId="0" applyNumberFormat="1" applyFont="1" applyFill="1" applyBorder="1" applyAlignment="1">
      <alignment vertical="top"/>
    </xf>
    <xf numFmtId="14" fontId="6" fillId="0" borderId="7" xfId="0" applyNumberFormat="1" applyFont="1" applyFill="1" applyBorder="1" applyAlignment="1">
      <alignment horizontal="right" vertical="top"/>
    </xf>
    <xf numFmtId="166" fontId="6" fillId="0" borderId="13" xfId="2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vertical="top"/>
    </xf>
    <xf numFmtId="0" fontId="6" fillId="0" borderId="7" xfId="0" applyNumberFormat="1" applyFont="1" applyFill="1" applyBorder="1" applyAlignment="1">
      <alignment horizontal="center" vertical="top"/>
    </xf>
    <xf numFmtId="0" fontId="9" fillId="0" borderId="0" xfId="0" applyFont="1" applyFill="1" applyAlignment="1">
      <alignment vertical="top"/>
    </xf>
    <xf numFmtId="0" fontId="10" fillId="0" borderId="0" xfId="0" applyFont="1" applyFill="1" applyAlignment="1">
      <alignment vertical="top"/>
    </xf>
    <xf numFmtId="0" fontId="11" fillId="0" borderId="0" xfId="0" applyFont="1" applyFill="1" applyAlignment="1">
      <alignment vertical="top"/>
    </xf>
    <xf numFmtId="0" fontId="6" fillId="0" borderId="7" xfId="0" applyFont="1" applyFill="1" applyBorder="1" applyAlignment="1">
      <alignment wrapText="1"/>
    </xf>
    <xf numFmtId="0" fontId="6" fillId="0" borderId="14" xfId="0" applyFont="1" applyFill="1" applyBorder="1" applyAlignment="1">
      <alignment horizontal="center" vertical="top"/>
    </xf>
    <xf numFmtId="166" fontId="6" fillId="0" borderId="15" xfId="2" applyFont="1" applyFill="1" applyBorder="1" applyAlignment="1">
      <alignment vertical="top"/>
    </xf>
    <xf numFmtId="14" fontId="6" fillId="0" borderId="7" xfId="0" quotePrefix="1" applyNumberFormat="1" applyFont="1" applyFill="1" applyBorder="1" applyAlignment="1">
      <alignment horizontal="right" vertical="top"/>
    </xf>
    <xf numFmtId="14" fontId="6" fillId="0" borderId="7" xfId="0" quotePrefix="1" applyNumberFormat="1" applyFont="1" applyFill="1" applyBorder="1" applyAlignment="1">
      <alignment horizontal="right"/>
    </xf>
    <xf numFmtId="164" fontId="6" fillId="0" borderId="7" xfId="0" quotePrefix="1" applyNumberFormat="1" applyFont="1" applyFill="1" applyBorder="1" applyAlignment="1">
      <alignment horizontal="right" vertical="top"/>
    </xf>
    <xf numFmtId="164" fontId="6" fillId="0" borderId="7" xfId="0" applyNumberFormat="1" applyFont="1" applyFill="1" applyBorder="1" applyAlignment="1">
      <alignment horizontal="right" vertical="top"/>
    </xf>
    <xf numFmtId="14" fontId="6" fillId="0" borderId="7" xfId="0" applyNumberFormat="1" applyFont="1" applyFill="1" applyBorder="1" applyAlignment="1">
      <alignment horizontal="right"/>
    </xf>
    <xf numFmtId="166" fontId="6" fillId="0" borderId="7" xfId="2" applyNumberFormat="1" applyFont="1" applyFill="1" applyBorder="1" applyAlignment="1">
      <alignment vertical="top"/>
    </xf>
    <xf numFmtId="14" fontId="8" fillId="0" borderId="7" xfId="0" applyNumberFormat="1" applyFont="1" applyFill="1" applyBorder="1" applyAlignment="1">
      <alignment vertical="top"/>
    </xf>
    <xf numFmtId="0" fontId="8" fillId="0" borderId="7" xfId="0" applyFont="1" applyFill="1" applyBorder="1"/>
    <xf numFmtId="166" fontId="6" fillId="0" borderId="7" xfId="2" applyNumberFormat="1" applyFont="1" applyFill="1" applyBorder="1"/>
    <xf numFmtId="0" fontId="6" fillId="0" borderId="7" xfId="0" applyFont="1" applyFill="1" applyBorder="1" applyAlignment="1">
      <alignment horizontal="left" vertical="top"/>
    </xf>
    <xf numFmtId="9" fontId="6" fillId="0" borderId="7" xfId="0" applyNumberFormat="1" applyFont="1" applyFill="1" applyBorder="1" applyAlignment="1">
      <alignment vertical="top" wrapText="1"/>
    </xf>
    <xf numFmtId="166" fontId="8" fillId="0" borderId="7" xfId="2" applyFont="1" applyFill="1" applyBorder="1" applyAlignment="1">
      <alignment vertical="top"/>
    </xf>
    <xf numFmtId="0" fontId="6" fillId="0" borderId="7" xfId="2" applyNumberFormat="1" applyFont="1" applyFill="1" applyBorder="1" applyAlignment="1">
      <alignment horizontal="center" vertical="top"/>
    </xf>
    <xf numFmtId="166" fontId="8" fillId="0" borderId="7" xfId="0" applyNumberFormat="1" applyFont="1" applyFill="1" applyBorder="1" applyAlignment="1">
      <alignment vertical="top"/>
    </xf>
    <xf numFmtId="166" fontId="6" fillId="0" borderId="13" xfId="0" applyNumberFormat="1" applyFont="1" applyFill="1" applyBorder="1" applyAlignment="1">
      <alignment vertical="top"/>
    </xf>
    <xf numFmtId="166" fontId="6" fillId="0" borderId="7" xfId="0" applyNumberFormat="1" applyFont="1" applyFill="1" applyBorder="1"/>
    <xf numFmtId="0" fontId="6" fillId="0" borderId="4" xfId="0" applyFont="1" applyFill="1" applyBorder="1" applyAlignment="1">
      <alignment vertical="top" wrapText="1"/>
    </xf>
    <xf numFmtId="0" fontId="6" fillId="0" borderId="4" xfId="0" applyFont="1" applyFill="1" applyBorder="1" applyAlignment="1">
      <alignment vertical="top"/>
    </xf>
    <xf numFmtId="0" fontId="6" fillId="0" borderId="4" xfId="0" applyFont="1" applyFill="1" applyBorder="1" applyAlignment="1">
      <alignment horizontal="center" vertical="top"/>
    </xf>
    <xf numFmtId="166" fontId="6" fillId="0" borderId="4" xfId="0" applyNumberFormat="1" applyFont="1" applyFill="1" applyBorder="1" applyAlignment="1">
      <alignment vertical="top"/>
    </xf>
    <xf numFmtId="43" fontId="6" fillId="0" borderId="4" xfId="1" applyFont="1" applyFill="1" applyBorder="1" applyAlignment="1">
      <alignment vertical="top"/>
    </xf>
    <xf numFmtId="0" fontId="6" fillId="0" borderId="4" xfId="0" applyNumberFormat="1" applyFont="1" applyFill="1" applyBorder="1" applyAlignment="1">
      <alignment vertical="top"/>
    </xf>
    <xf numFmtId="0" fontId="6" fillId="0" borderId="4" xfId="2" applyNumberFormat="1" applyFont="1" applyFill="1" applyBorder="1" applyAlignment="1">
      <alignment vertical="top"/>
    </xf>
    <xf numFmtId="166" fontId="6" fillId="0" borderId="4" xfId="2" applyFont="1" applyFill="1" applyBorder="1" applyAlignment="1">
      <alignment vertical="top"/>
    </xf>
    <xf numFmtId="0" fontId="8" fillId="0" borderId="4" xfId="0" applyFont="1" applyFill="1" applyBorder="1" applyAlignment="1">
      <alignment vertical="top"/>
    </xf>
    <xf numFmtId="166" fontId="8" fillId="0" borderId="4" xfId="2" applyFont="1" applyFill="1" applyBorder="1" applyAlignment="1">
      <alignment vertical="top"/>
    </xf>
    <xf numFmtId="166" fontId="6" fillId="0" borderId="4" xfId="2" applyNumberFormat="1" applyFont="1" applyFill="1" applyBorder="1" applyAlignment="1">
      <alignment vertical="top"/>
    </xf>
    <xf numFmtId="166" fontId="8" fillId="0" borderId="4" xfId="0" applyNumberFormat="1" applyFont="1" applyFill="1" applyBorder="1" applyAlignment="1">
      <alignment vertical="top"/>
    </xf>
    <xf numFmtId="14" fontId="6" fillId="0" borderId="7" xfId="2" applyNumberFormat="1" applyFont="1" applyFill="1" applyBorder="1" applyAlignment="1">
      <alignment vertical="top"/>
    </xf>
    <xf numFmtId="167" fontId="8" fillId="0" borderId="7" xfId="0" applyNumberFormat="1" applyFont="1" applyFill="1" applyBorder="1" applyAlignment="1">
      <alignment vertical="top"/>
    </xf>
    <xf numFmtId="14" fontId="8" fillId="0" borderId="7" xfId="0" applyNumberFormat="1" applyFont="1" applyFill="1" applyBorder="1" applyAlignment="1">
      <alignment horizontal="center" vertical="top"/>
    </xf>
    <xf numFmtId="14" fontId="8" fillId="0" borderId="7" xfId="0" applyNumberFormat="1" applyFont="1" applyFill="1" applyBorder="1"/>
    <xf numFmtId="0" fontId="8" fillId="0" borderId="7" xfId="0" quotePrefix="1" applyFont="1" applyFill="1" applyBorder="1" applyAlignment="1">
      <alignment vertical="top"/>
    </xf>
    <xf numFmtId="15" fontId="8" fillId="0" borderId="7" xfId="0" applyNumberFormat="1" applyFont="1" applyFill="1" applyBorder="1" applyAlignment="1">
      <alignment vertical="top"/>
    </xf>
    <xf numFmtId="43" fontId="8" fillId="0" borderId="7" xfId="0" applyNumberFormat="1" applyFont="1" applyFill="1" applyBorder="1" applyAlignment="1">
      <alignment vertical="top" wrapText="1"/>
    </xf>
    <xf numFmtId="0" fontId="6" fillId="0" borderId="7" xfId="1" applyNumberFormat="1" applyFont="1" applyFill="1" applyBorder="1" applyAlignment="1">
      <alignment vertical="top"/>
    </xf>
    <xf numFmtId="43" fontId="6" fillId="0" borderId="16" xfId="1" applyFont="1" applyFill="1" applyBorder="1" applyAlignment="1">
      <alignment vertical="top"/>
    </xf>
    <xf numFmtId="14" fontId="8" fillId="5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6" fillId="5" borderId="7" xfId="0" applyFont="1" applyFill="1" applyBorder="1" applyAlignment="1">
      <alignment vertical="top"/>
    </xf>
    <xf numFmtId="0" fontId="8" fillId="5" borderId="7" xfId="0" applyFont="1" applyFill="1" applyBorder="1" applyAlignment="1">
      <alignment horizontal="center" vertical="top"/>
    </xf>
    <xf numFmtId="166" fontId="8" fillId="5" borderId="7" xfId="2" applyFont="1" applyFill="1" applyBorder="1" applyAlignment="1">
      <alignment vertical="top"/>
    </xf>
    <xf numFmtId="43" fontId="8" fillId="5" borderId="7" xfId="1" applyFont="1" applyFill="1" applyBorder="1" applyAlignment="1">
      <alignment vertical="top"/>
    </xf>
    <xf numFmtId="165" fontId="8" fillId="5" borderId="7" xfId="1" applyNumberFormat="1" applyFont="1" applyFill="1" applyBorder="1" applyAlignment="1">
      <alignment vertical="top"/>
    </xf>
    <xf numFmtId="165" fontId="8" fillId="5" borderId="7" xfId="0" applyNumberFormat="1" applyFont="1" applyFill="1" applyBorder="1" applyAlignment="1">
      <alignment vertical="top"/>
    </xf>
    <xf numFmtId="0" fontId="8" fillId="5" borderId="0" xfId="0" applyFont="1" applyFill="1" applyAlignment="1">
      <alignment vertical="top"/>
    </xf>
    <xf numFmtId="14" fontId="6" fillId="5" borderId="7" xfId="0" applyNumberFormat="1" applyFont="1" applyFill="1" applyBorder="1" applyAlignment="1">
      <alignment vertical="top"/>
    </xf>
    <xf numFmtId="0" fontId="6" fillId="5" borderId="7" xfId="0" applyNumberFormat="1" applyFont="1" applyFill="1" applyBorder="1" applyAlignment="1">
      <alignment vertical="top"/>
    </xf>
    <xf numFmtId="0" fontId="6" fillId="5" borderId="7" xfId="0" applyFont="1" applyFill="1" applyBorder="1" applyAlignment="1">
      <alignment horizontal="center" vertical="top"/>
    </xf>
    <xf numFmtId="166" fontId="6" fillId="5" borderId="13" xfId="2" applyFont="1" applyFill="1" applyBorder="1" applyAlignment="1">
      <alignment vertical="top"/>
    </xf>
    <xf numFmtId="43" fontId="6" fillId="5" borderId="7" xfId="1" applyFont="1" applyFill="1" applyBorder="1" applyAlignment="1">
      <alignment vertical="top"/>
    </xf>
    <xf numFmtId="165" fontId="6" fillId="5" borderId="7" xfId="1" applyNumberFormat="1" applyFont="1" applyFill="1" applyBorder="1" applyAlignment="1">
      <alignment vertical="top"/>
    </xf>
    <xf numFmtId="165" fontId="6" fillId="5" borderId="7" xfId="0" applyNumberFormat="1" applyFont="1" applyFill="1" applyBorder="1" applyAlignment="1">
      <alignment vertical="top"/>
    </xf>
    <xf numFmtId="0" fontId="6" fillId="5" borderId="0" xfId="0" applyFont="1" applyFill="1" applyAlignment="1">
      <alignment vertical="top"/>
    </xf>
    <xf numFmtId="14" fontId="6" fillId="4" borderId="7" xfId="0" applyNumberFormat="1" applyFont="1" applyFill="1" applyBorder="1" applyAlignment="1">
      <alignment vertical="top"/>
    </xf>
    <xf numFmtId="0" fontId="6" fillId="4" borderId="7" xfId="0" applyNumberFormat="1" applyFont="1" applyFill="1" applyBorder="1" applyAlignment="1">
      <alignment vertical="top"/>
    </xf>
    <xf numFmtId="0" fontId="6" fillId="4" borderId="7" xfId="0" applyFont="1" applyFill="1" applyBorder="1" applyAlignment="1">
      <alignment vertical="top"/>
    </xf>
    <xf numFmtId="0" fontId="6" fillId="4" borderId="7" xfId="0" applyFont="1" applyFill="1" applyBorder="1" applyAlignment="1">
      <alignment horizontal="center" vertical="top"/>
    </xf>
    <xf numFmtId="166" fontId="6" fillId="4" borderId="13" xfId="2" applyFont="1" applyFill="1" applyBorder="1" applyAlignment="1">
      <alignment vertical="top"/>
    </xf>
    <xf numFmtId="165" fontId="6" fillId="4" borderId="7" xfId="1" applyNumberFormat="1" applyFont="1" applyFill="1" applyBorder="1" applyAlignment="1">
      <alignment vertical="top"/>
    </xf>
    <xf numFmtId="165" fontId="6" fillId="4" borderId="7" xfId="0" applyNumberFormat="1" applyFont="1" applyFill="1" applyBorder="1" applyAlignment="1">
      <alignment vertical="top"/>
    </xf>
    <xf numFmtId="0" fontId="6" fillId="4" borderId="0" xfId="0" applyFont="1" applyFill="1" applyAlignment="1">
      <alignment vertical="top"/>
    </xf>
    <xf numFmtId="0" fontId="7" fillId="0" borderId="7" xfId="0" applyFont="1" applyFill="1" applyBorder="1" applyAlignment="1">
      <alignment vertical="top"/>
    </xf>
    <xf numFmtId="1" fontId="7" fillId="0" borderId="7" xfId="1" applyNumberFormat="1" applyFont="1" applyFill="1" applyBorder="1" applyAlignment="1">
      <alignment horizontal="center" vertical="top"/>
    </xf>
    <xf numFmtId="43" fontId="7" fillId="0" borderId="7" xfId="1" applyFont="1" applyFill="1" applyBorder="1" applyAlignment="1">
      <alignment vertical="top"/>
    </xf>
    <xf numFmtId="43" fontId="6" fillId="0" borderId="0" xfId="1" applyFont="1" applyFill="1" applyAlignment="1">
      <alignment vertical="top"/>
    </xf>
    <xf numFmtId="43" fontId="6" fillId="0" borderId="0" xfId="1" applyFont="1" applyFill="1" applyBorder="1" applyAlignment="1">
      <alignment vertical="top"/>
    </xf>
    <xf numFmtId="0" fontId="6" fillId="0" borderId="0" xfId="1" applyNumberFormat="1" applyFont="1" applyFill="1" applyAlignment="1">
      <alignment vertical="top"/>
    </xf>
    <xf numFmtId="0" fontId="12" fillId="0" borderId="7" xfId="0" applyFont="1" applyFill="1" applyBorder="1" applyAlignment="1">
      <alignment vertical="top"/>
    </xf>
    <xf numFmtId="1" fontId="12" fillId="0" borderId="7" xfId="0" applyNumberFormat="1" applyFont="1" applyFill="1" applyBorder="1" applyAlignment="1">
      <alignment horizontal="center" vertical="top"/>
    </xf>
    <xf numFmtId="43" fontId="12" fillId="0" borderId="7" xfId="1" applyFont="1" applyFill="1" applyBorder="1" applyAlignment="1">
      <alignment vertical="top"/>
    </xf>
    <xf numFmtId="43" fontId="12" fillId="0" borderId="0" xfId="1" applyFont="1" applyFill="1" applyAlignment="1">
      <alignment vertical="top"/>
    </xf>
    <xf numFmtId="43" fontId="12" fillId="0" borderId="0" xfId="1" applyFont="1" applyFill="1" applyBorder="1" applyAlignment="1">
      <alignment vertical="top"/>
    </xf>
    <xf numFmtId="0" fontId="12" fillId="0" borderId="0" xfId="0" applyFont="1" applyFill="1" applyAlignment="1">
      <alignment vertical="top"/>
    </xf>
    <xf numFmtId="1" fontId="6" fillId="0" borderId="0" xfId="0" applyNumberFormat="1" applyFont="1" applyFill="1" applyAlignment="1">
      <alignment horizontal="center" vertical="top"/>
    </xf>
    <xf numFmtId="0" fontId="0" fillId="0" borderId="0" xfId="1" applyNumberFormat="1" applyFont="1" applyAlignment="1">
      <alignment vertical="top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feuwabunike/Desktop/Fixed%20Assets%20Updated/Imo%20State's%20Districts'%20Fixed%20Assets/Fixed%20Asset%20Schedule%20(Feeder%20Asset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eder Assets"/>
      <sheetName val="Office Equipment"/>
    </sheetNames>
    <sheetDataSet>
      <sheetData sheetId="0">
        <row r="1338">
          <cell r="F1338" t="str">
            <v>Meter Installation charges_ MArch 2019</v>
          </cell>
          <cell r="G1338">
            <v>0</v>
          </cell>
          <cell r="H1338" t="str">
            <v>New Owerri</v>
          </cell>
          <cell r="I1338">
            <v>26</v>
          </cell>
          <cell r="J1338">
            <v>43585</v>
          </cell>
          <cell r="K1338">
            <v>1</v>
          </cell>
        </row>
        <row r="1339">
          <cell r="F1339" t="str">
            <v>30/5A Panel Meter</v>
          </cell>
          <cell r="G1339">
            <v>0</v>
          </cell>
          <cell r="H1339" t="str">
            <v>Nnewi</v>
          </cell>
          <cell r="I1339">
            <v>27</v>
          </cell>
          <cell r="J1339">
            <v>43592</v>
          </cell>
          <cell r="K1339">
            <v>1</v>
          </cell>
        </row>
        <row r="1340">
          <cell r="F1340" t="str">
            <v>50/5A Panel Meter</v>
          </cell>
          <cell r="G1340">
            <v>0</v>
          </cell>
          <cell r="H1340" t="str">
            <v>Nnewi</v>
          </cell>
          <cell r="I1340">
            <v>27</v>
          </cell>
          <cell r="J1340">
            <v>43592</v>
          </cell>
          <cell r="K1340">
            <v>2</v>
          </cell>
        </row>
        <row r="1341">
          <cell r="F1341" t="str">
            <v>30/1A Panel Meter</v>
          </cell>
          <cell r="G1341">
            <v>0</v>
          </cell>
          <cell r="H1341" t="str">
            <v>Nnewi</v>
          </cell>
          <cell r="I1341">
            <v>27</v>
          </cell>
          <cell r="J1341">
            <v>43592</v>
          </cell>
          <cell r="K1341">
            <v>1</v>
          </cell>
        </row>
        <row r="1342">
          <cell r="F1342" t="str">
            <v>50/1A Panel Meter</v>
          </cell>
          <cell r="G1342">
            <v>0</v>
          </cell>
          <cell r="H1342" t="str">
            <v>Nnewi</v>
          </cell>
          <cell r="I1342">
            <v>27</v>
          </cell>
          <cell r="J1342">
            <v>43592</v>
          </cell>
          <cell r="K1342">
            <v>1</v>
          </cell>
        </row>
        <row r="1343">
          <cell r="F1343" t="str">
            <v>Meter Installations_Stationery Stores ACC_May 2019</v>
          </cell>
          <cell r="G1343">
            <v>0</v>
          </cell>
          <cell r="H1343" t="str">
            <v>Ekwulobia</v>
          </cell>
          <cell r="I1343">
            <v>24</v>
          </cell>
          <cell r="J1343">
            <v>43616</v>
          </cell>
          <cell r="K1343">
            <v>1</v>
          </cell>
        </row>
        <row r="1344">
          <cell r="F1344" t="str">
            <v>Meter Installations_Material Stores ACC_May 2019</v>
          </cell>
          <cell r="G1344">
            <v>0</v>
          </cell>
          <cell r="H1344" t="str">
            <v>Ekwulobia</v>
          </cell>
          <cell r="I1344">
            <v>24</v>
          </cell>
          <cell r="J1344">
            <v>43616</v>
          </cell>
          <cell r="K1344">
            <v>48</v>
          </cell>
        </row>
        <row r="1345">
          <cell r="F1345" t="str">
            <v>Meter Installation charges_ MArch 2019</v>
          </cell>
          <cell r="G1345">
            <v>0</v>
          </cell>
          <cell r="H1345" t="str">
            <v>New Owerri</v>
          </cell>
          <cell r="I1345">
            <v>26</v>
          </cell>
          <cell r="J1345">
            <v>43601</v>
          </cell>
          <cell r="K1345">
            <v>1</v>
          </cell>
        </row>
        <row r="1346">
          <cell r="F1346" t="str">
            <v>Meter Installation charges_ April 2019</v>
          </cell>
          <cell r="G1346">
            <v>0</v>
          </cell>
          <cell r="H1346" t="str">
            <v>New Owerri</v>
          </cell>
          <cell r="I1346">
            <v>26</v>
          </cell>
          <cell r="J1346">
            <v>43605</v>
          </cell>
          <cell r="K1346">
            <v>1</v>
          </cell>
        </row>
        <row r="1347">
          <cell r="F1347" t="str">
            <v>Meter Installation charges_ April 2019</v>
          </cell>
          <cell r="G1347">
            <v>0</v>
          </cell>
          <cell r="H1347" t="str">
            <v>Nnewi</v>
          </cell>
          <cell r="I1347">
            <v>27</v>
          </cell>
          <cell r="J1347">
            <v>43605</v>
          </cell>
          <cell r="K1347">
            <v>1</v>
          </cell>
        </row>
        <row r="1348">
          <cell r="F1348" t="str">
            <v>Meter Installation charges_May 2019</v>
          </cell>
          <cell r="G1348">
            <v>0</v>
          </cell>
          <cell r="H1348" t="str">
            <v>Umuahia</v>
          </cell>
          <cell r="I1348">
            <v>35</v>
          </cell>
          <cell r="J1348">
            <v>43591</v>
          </cell>
          <cell r="K1348">
            <v>1</v>
          </cell>
        </row>
        <row r="1349">
          <cell r="F1349" t="str">
            <v>Meter Installation charges_May 2019</v>
          </cell>
          <cell r="G1349">
            <v>0</v>
          </cell>
          <cell r="H1349" t="str">
            <v>Nnewi</v>
          </cell>
          <cell r="I1349">
            <v>27</v>
          </cell>
          <cell r="J1349">
            <v>43636</v>
          </cell>
          <cell r="K1349">
            <v>1</v>
          </cell>
        </row>
        <row r="1350">
          <cell r="F1350" t="str">
            <v>Meter Installation charges_May 2019</v>
          </cell>
          <cell r="G1350">
            <v>0</v>
          </cell>
          <cell r="H1350" t="str">
            <v>Nnewi</v>
          </cell>
          <cell r="I1350">
            <v>27</v>
          </cell>
          <cell r="J1350">
            <v>43636</v>
          </cell>
          <cell r="K1350">
            <v>1</v>
          </cell>
        </row>
        <row r="1351">
          <cell r="F1351" t="str">
            <v>Meter Installation charges_April 2019</v>
          </cell>
          <cell r="G1351">
            <v>0</v>
          </cell>
          <cell r="H1351" t="str">
            <v>Nnewi</v>
          </cell>
          <cell r="I1351">
            <v>27</v>
          </cell>
          <cell r="J1351">
            <v>43627</v>
          </cell>
          <cell r="K1351">
            <v>1</v>
          </cell>
        </row>
        <row r="1352">
          <cell r="F1352" t="str">
            <v>Meter Installations_Material Stores ACC_June 2019</v>
          </cell>
          <cell r="G1352">
            <v>0</v>
          </cell>
          <cell r="H1352" t="str">
            <v>Ekwulobia</v>
          </cell>
          <cell r="I1352">
            <v>24</v>
          </cell>
          <cell r="J1352">
            <v>43646</v>
          </cell>
          <cell r="K1352">
            <v>40</v>
          </cell>
        </row>
        <row r="1353">
          <cell r="F1353" t="str">
            <v>Meter Installations_Stationery Stores ACC_June 2019</v>
          </cell>
          <cell r="G1353">
            <v>0</v>
          </cell>
          <cell r="H1353" t="str">
            <v>Ekwulobia</v>
          </cell>
          <cell r="I1353">
            <v>24</v>
          </cell>
          <cell r="J1353">
            <v>43646</v>
          </cell>
          <cell r="K1353">
            <v>1</v>
          </cell>
        </row>
        <row r="1354">
          <cell r="F1354" t="str">
            <v>Meter Installation charges_June 2019</v>
          </cell>
          <cell r="G1354">
            <v>0</v>
          </cell>
          <cell r="H1354" t="str">
            <v>Owerri</v>
          </cell>
          <cell r="I1354">
            <v>34</v>
          </cell>
          <cell r="J1354">
            <v>43621</v>
          </cell>
          <cell r="K1354">
            <v>1</v>
          </cell>
        </row>
        <row r="1355">
          <cell r="F1355" t="str">
            <v>Meter Installations_Material Stores ACC_June 2019</v>
          </cell>
          <cell r="G1355">
            <v>0</v>
          </cell>
          <cell r="H1355" t="str">
            <v>Ekwulobia</v>
          </cell>
          <cell r="I1355">
            <v>24</v>
          </cell>
          <cell r="J1355">
            <v>43677</v>
          </cell>
          <cell r="K1355">
            <v>12</v>
          </cell>
        </row>
        <row r="1356">
          <cell r="F1356" t="str">
            <v>Meter Installations_Stationery Stores ACC_June 2019</v>
          </cell>
          <cell r="G1356">
            <v>0</v>
          </cell>
          <cell r="H1356" t="str">
            <v>New Owerri</v>
          </cell>
          <cell r="I1356">
            <v>26</v>
          </cell>
          <cell r="J1356">
            <v>43677</v>
          </cell>
          <cell r="K1356">
            <v>1</v>
          </cell>
        </row>
        <row r="1357">
          <cell r="F1357" t="str">
            <v>Meter Installation charges_July 2019</v>
          </cell>
          <cell r="G1357">
            <v>0</v>
          </cell>
          <cell r="H1357" t="str">
            <v>Onitsha</v>
          </cell>
          <cell r="I1357">
            <v>32</v>
          </cell>
          <cell r="J1357">
            <v>43651</v>
          </cell>
          <cell r="K1357">
            <v>4000</v>
          </cell>
        </row>
        <row r="1358">
          <cell r="F1358" t="str">
            <v>Meter Mounting Brackets</v>
          </cell>
          <cell r="G1358">
            <v>0</v>
          </cell>
          <cell r="H1358" t="str">
            <v>Abakpa</v>
          </cell>
          <cell r="I1358">
            <v>21</v>
          </cell>
          <cell r="J1358">
            <v>43661</v>
          </cell>
          <cell r="K1358">
            <v>10000</v>
          </cell>
        </row>
        <row r="1359">
          <cell r="F1359" t="str">
            <v>Meter Installations_Stationery Stores ACC_August 2019</v>
          </cell>
          <cell r="G1359">
            <v>0</v>
          </cell>
          <cell r="H1359" t="str">
            <v>Mbaise</v>
          </cell>
          <cell r="I1359">
            <v>25</v>
          </cell>
          <cell r="J1359">
            <v>43708</v>
          </cell>
          <cell r="K1359">
            <v>1</v>
          </cell>
        </row>
        <row r="1360">
          <cell r="F1360" t="str">
            <v>Meter Installations_Material Stores ACC_August 2019</v>
          </cell>
          <cell r="G1360">
            <v>0</v>
          </cell>
          <cell r="H1360" t="str">
            <v>Ekwulobia</v>
          </cell>
          <cell r="I1360">
            <v>24</v>
          </cell>
          <cell r="J1360">
            <v>43708</v>
          </cell>
          <cell r="K1360">
            <v>14</v>
          </cell>
        </row>
        <row r="1361">
          <cell r="F1361" t="str">
            <v>Single Phase PPM Meter</v>
          </cell>
          <cell r="G1361">
            <v>0</v>
          </cell>
          <cell r="H1361" t="str">
            <v>Awka</v>
          </cell>
          <cell r="I1361">
            <v>22</v>
          </cell>
          <cell r="J1361">
            <v>43629</v>
          </cell>
          <cell r="K1361">
            <v>111</v>
          </cell>
        </row>
        <row r="1362">
          <cell r="F1362" t="str">
            <v>Single Phase PPM Meter</v>
          </cell>
          <cell r="G1362">
            <v>0</v>
          </cell>
          <cell r="H1362" t="str">
            <v>Awka</v>
          </cell>
          <cell r="I1362">
            <v>22</v>
          </cell>
          <cell r="J1362">
            <v>43682</v>
          </cell>
          <cell r="K1362">
            <v>1440</v>
          </cell>
        </row>
        <row r="1363">
          <cell r="F1363" t="str">
            <v>Single Phase PPM Meter</v>
          </cell>
          <cell r="G1363">
            <v>0</v>
          </cell>
          <cell r="H1363" t="str">
            <v>Awkunanaw</v>
          </cell>
          <cell r="I1363">
            <v>23</v>
          </cell>
          <cell r="J1363">
            <v>43629</v>
          </cell>
          <cell r="K1363">
            <v>2700</v>
          </cell>
        </row>
        <row r="1364">
          <cell r="F1364" t="str">
            <v>Single Phase PPM Meter</v>
          </cell>
          <cell r="G1364">
            <v>0</v>
          </cell>
          <cell r="H1364" t="str">
            <v>Awkunanaw</v>
          </cell>
          <cell r="I1364">
            <v>23</v>
          </cell>
          <cell r="J1364">
            <v>43629</v>
          </cell>
          <cell r="K1364">
            <v>1689</v>
          </cell>
        </row>
        <row r="1365">
          <cell r="F1365" t="str">
            <v>800/5A MD CT PREPAID</v>
          </cell>
          <cell r="G1365">
            <v>0</v>
          </cell>
          <cell r="H1365" t="str">
            <v>Ogidi</v>
          </cell>
          <cell r="I1365">
            <v>30</v>
          </cell>
          <cell r="J1365">
            <v>43378</v>
          </cell>
          <cell r="K1365">
            <v>79</v>
          </cell>
        </row>
        <row r="1366">
          <cell r="F1366" t="str">
            <v>Static Trivector Meter - 3PH 4W CT/VT Class 0.2</v>
          </cell>
          <cell r="G1366">
            <v>0</v>
          </cell>
          <cell r="H1366" t="str">
            <v>Abakpa</v>
          </cell>
          <cell r="I1366">
            <v>21</v>
          </cell>
          <cell r="J1366">
            <v>43605</v>
          </cell>
          <cell r="K1366">
            <v>17</v>
          </cell>
        </row>
        <row r="1367">
          <cell r="F1367" t="str">
            <v>Meter Installation charges</v>
          </cell>
          <cell r="G1367">
            <v>0</v>
          </cell>
          <cell r="H1367" t="str">
            <v>Nnewi</v>
          </cell>
          <cell r="I1367">
            <v>27</v>
          </cell>
          <cell r="J1367">
            <v>43696</v>
          </cell>
          <cell r="K1367">
            <v>1</v>
          </cell>
        </row>
        <row r="1368">
          <cell r="F1368" t="str">
            <v>Meter Installation charges</v>
          </cell>
          <cell r="G1368">
            <v>0</v>
          </cell>
          <cell r="H1368" t="str">
            <v>Nsukka</v>
          </cell>
          <cell r="I1368">
            <v>28</v>
          </cell>
          <cell r="J1368">
            <v>43664</v>
          </cell>
          <cell r="K1368">
            <v>1</v>
          </cell>
        </row>
        <row r="1369">
          <cell r="F1369" t="str">
            <v>Meter Installation charges</v>
          </cell>
          <cell r="G1369">
            <v>0</v>
          </cell>
          <cell r="H1369" t="str">
            <v>Nsukka</v>
          </cell>
          <cell r="I1369">
            <v>28</v>
          </cell>
          <cell r="J1369">
            <v>43664</v>
          </cell>
          <cell r="K1369">
            <v>1</v>
          </cell>
        </row>
        <row r="1370">
          <cell r="F1370" t="str">
            <v>100/5A 11KV HT Meter</v>
          </cell>
          <cell r="G1370">
            <v>0</v>
          </cell>
          <cell r="H1370" t="str">
            <v xml:space="preserve">Ogui </v>
          </cell>
          <cell r="I1370">
            <v>31</v>
          </cell>
          <cell r="J1370">
            <v>43640</v>
          </cell>
          <cell r="K1370">
            <v>1</v>
          </cell>
        </row>
        <row r="1371">
          <cell r="F1371" t="str">
            <v>300/5A 11KV HT Meter</v>
          </cell>
          <cell r="G1371">
            <v>0</v>
          </cell>
          <cell r="H1371" t="str">
            <v xml:space="preserve">Ogui </v>
          </cell>
          <cell r="I1371">
            <v>31</v>
          </cell>
          <cell r="J1371">
            <v>43640</v>
          </cell>
          <cell r="K1371">
            <v>1</v>
          </cell>
        </row>
        <row r="1372">
          <cell r="F1372" t="str">
            <v>50/5A 11KV HT Meter</v>
          </cell>
          <cell r="G1372">
            <v>0</v>
          </cell>
          <cell r="H1372" t="str">
            <v xml:space="preserve">Ogui </v>
          </cell>
          <cell r="I1372">
            <v>31</v>
          </cell>
          <cell r="J1372">
            <v>43640</v>
          </cell>
          <cell r="K1372">
            <v>9</v>
          </cell>
        </row>
        <row r="1373">
          <cell r="F1373" t="str">
            <v>15/1A 33KV HT Meter</v>
          </cell>
          <cell r="G1373">
            <v>0</v>
          </cell>
          <cell r="H1373" t="str">
            <v>Onitsha</v>
          </cell>
          <cell r="I1373">
            <v>32</v>
          </cell>
          <cell r="J1373">
            <v>43640</v>
          </cell>
          <cell r="K1373">
            <v>1</v>
          </cell>
        </row>
        <row r="1374">
          <cell r="F1374" t="str">
            <v>20/1A 33KV HT Meter</v>
          </cell>
          <cell r="G1374">
            <v>0</v>
          </cell>
          <cell r="H1374" t="str">
            <v>Onitsha</v>
          </cell>
          <cell r="I1374">
            <v>32</v>
          </cell>
          <cell r="J1374">
            <v>43640</v>
          </cell>
          <cell r="K1374">
            <v>10</v>
          </cell>
        </row>
        <row r="1375">
          <cell r="F1375" t="str">
            <v>30/1A 33KV HT Meter</v>
          </cell>
          <cell r="G1375">
            <v>0</v>
          </cell>
          <cell r="H1375" t="str">
            <v>Onitsha</v>
          </cell>
          <cell r="I1375">
            <v>32</v>
          </cell>
          <cell r="J1375">
            <v>43640</v>
          </cell>
          <cell r="K1375">
            <v>4</v>
          </cell>
        </row>
        <row r="1376">
          <cell r="F1376" t="str">
            <v>600/1A 33KV HT Meter</v>
          </cell>
          <cell r="G1376">
            <v>0</v>
          </cell>
          <cell r="H1376" t="str">
            <v>Onitsha</v>
          </cell>
          <cell r="I1376">
            <v>32</v>
          </cell>
          <cell r="J1376">
            <v>43640</v>
          </cell>
          <cell r="K1376">
            <v>1</v>
          </cell>
        </row>
        <row r="1377">
          <cell r="F1377" t="str">
            <v>Meter Installations_Stationery Stores ACC_September 2019</v>
          </cell>
          <cell r="G1377">
            <v>0</v>
          </cell>
          <cell r="H1377" t="str">
            <v>Mbaise</v>
          </cell>
          <cell r="I1377">
            <v>25</v>
          </cell>
          <cell r="J1377">
            <v>43738</v>
          </cell>
          <cell r="K1377">
            <v>1</v>
          </cell>
        </row>
        <row r="1378">
          <cell r="F1378" t="str">
            <v>Meter Installations_Material Stores ACC_September 2019</v>
          </cell>
          <cell r="G1378">
            <v>0</v>
          </cell>
          <cell r="H1378" t="str">
            <v>Ekwulobia</v>
          </cell>
          <cell r="I1378">
            <v>24</v>
          </cell>
          <cell r="J1378">
            <v>43738</v>
          </cell>
          <cell r="K1378">
            <v>50</v>
          </cell>
        </row>
        <row r="1379">
          <cell r="F1379" t="str">
            <v>30/1A 33KV Current Transformer</v>
          </cell>
          <cell r="G1379">
            <v>0</v>
          </cell>
          <cell r="H1379" t="str">
            <v>Abakaliki</v>
          </cell>
          <cell r="I1379">
            <v>20</v>
          </cell>
          <cell r="J1379">
            <v>43662</v>
          </cell>
          <cell r="K1379">
            <v>3</v>
          </cell>
        </row>
        <row r="1380">
          <cell r="F1380" t="str">
            <v>100/1A 33KV Current Transformer</v>
          </cell>
          <cell r="G1380">
            <v>0</v>
          </cell>
          <cell r="H1380" t="str">
            <v>Abakaliki</v>
          </cell>
          <cell r="I1380">
            <v>20</v>
          </cell>
          <cell r="J1380">
            <v>43662</v>
          </cell>
          <cell r="K1380">
            <v>3</v>
          </cell>
        </row>
        <row r="1381">
          <cell r="F1381" t="str">
            <v>Meter Installation charges_April &amp; May 2019</v>
          </cell>
          <cell r="G1381">
            <v>0</v>
          </cell>
          <cell r="H1381" t="str">
            <v>Ogbaru</v>
          </cell>
          <cell r="I1381">
            <v>29</v>
          </cell>
          <cell r="J1381">
            <v>43705</v>
          </cell>
          <cell r="K1381">
            <v>1</v>
          </cell>
        </row>
        <row r="1382">
          <cell r="F1382" t="str">
            <v>Meter Installation charges_June 2019</v>
          </cell>
          <cell r="G1382">
            <v>0</v>
          </cell>
          <cell r="H1382" t="str">
            <v>Ogbaru</v>
          </cell>
          <cell r="I1382">
            <v>29</v>
          </cell>
          <cell r="J1382">
            <v>43711</v>
          </cell>
          <cell r="K1382">
            <v>1</v>
          </cell>
        </row>
        <row r="1383">
          <cell r="F1383" t="str">
            <v>Meter Installation charges_June &amp; July 2019</v>
          </cell>
          <cell r="G1383">
            <v>0</v>
          </cell>
          <cell r="H1383" t="str">
            <v>Ogbaru</v>
          </cell>
          <cell r="I1383">
            <v>29</v>
          </cell>
          <cell r="J1383">
            <v>43732</v>
          </cell>
          <cell r="K1383">
            <v>1</v>
          </cell>
        </row>
        <row r="1384">
          <cell r="F1384" t="str">
            <v>Meter Installations_Material Stores ACC_October 2019</v>
          </cell>
          <cell r="G1384">
            <v>0</v>
          </cell>
          <cell r="H1384" t="str">
            <v xml:space="preserve">Awka </v>
          </cell>
          <cell r="I1384">
            <v>22</v>
          </cell>
          <cell r="J1384">
            <v>43769</v>
          </cell>
          <cell r="K1384">
            <v>50</v>
          </cell>
        </row>
        <row r="1385">
          <cell r="F1385" t="str">
            <v>Meter Installations_Stationery Stores ACC_October 2019</v>
          </cell>
          <cell r="G1385">
            <v>0</v>
          </cell>
          <cell r="H1385" t="str">
            <v xml:space="preserve">Awka </v>
          </cell>
          <cell r="I1385">
            <v>22</v>
          </cell>
          <cell r="J1385">
            <v>43769</v>
          </cell>
          <cell r="K1385">
            <v>1</v>
          </cell>
        </row>
        <row r="1386">
          <cell r="F1386" t="str">
            <v>Meter Installations_Stationery Stores ACC_November 2019</v>
          </cell>
          <cell r="G1386">
            <v>0</v>
          </cell>
          <cell r="H1386" t="str">
            <v>New Owerri</v>
          </cell>
          <cell r="I1386">
            <v>26</v>
          </cell>
          <cell r="J1386">
            <v>43799</v>
          </cell>
          <cell r="K1386">
            <v>1</v>
          </cell>
        </row>
        <row r="1387">
          <cell r="F1387" t="str">
            <v>Meter Installations_Material Stores ACC_November 2019</v>
          </cell>
          <cell r="G1387">
            <v>0</v>
          </cell>
          <cell r="H1387" t="str">
            <v>Ekwulobia</v>
          </cell>
          <cell r="I1387">
            <v>24</v>
          </cell>
          <cell r="J1387">
            <v>43799</v>
          </cell>
          <cell r="K1387">
            <v>60</v>
          </cell>
        </row>
        <row r="1388">
          <cell r="F1388" t="str">
            <v>Meter Installations_Stationery Stores ACC_December 2019</v>
          </cell>
          <cell r="G1388">
            <v>0</v>
          </cell>
          <cell r="H1388" t="str">
            <v>New Owerri</v>
          </cell>
          <cell r="I1388">
            <v>26</v>
          </cell>
          <cell r="J1388">
            <v>43830</v>
          </cell>
          <cell r="K1388">
            <v>1</v>
          </cell>
        </row>
        <row r="1389">
          <cell r="F1389" t="str">
            <v>Meter Installations_Material Stores ACC_December 2019</v>
          </cell>
          <cell r="G1389">
            <v>0</v>
          </cell>
          <cell r="H1389" t="str">
            <v>Mbaise</v>
          </cell>
          <cell r="I1389">
            <v>25</v>
          </cell>
          <cell r="J1389">
            <v>43830</v>
          </cell>
          <cell r="K1389">
            <v>1</v>
          </cell>
        </row>
        <row r="1390">
          <cell r="F1390" t="str">
            <v>Meter Mounting Bracket (Three Phase)</v>
          </cell>
          <cell r="G1390">
            <v>0</v>
          </cell>
          <cell r="H1390" t="str">
            <v>Ogui</v>
          </cell>
          <cell r="I1390">
            <v>31</v>
          </cell>
          <cell r="J1390">
            <v>43693</v>
          </cell>
          <cell r="K1390">
            <v>10000</v>
          </cell>
        </row>
        <row r="1391">
          <cell r="F1391" t="str">
            <v>300/5A MD CT Prepaid Meter</v>
          </cell>
          <cell r="G1391">
            <v>0</v>
          </cell>
          <cell r="H1391" t="str">
            <v>Ogidi</v>
          </cell>
          <cell r="I1391">
            <v>30</v>
          </cell>
          <cell r="J1391">
            <v>43804</v>
          </cell>
          <cell r="K1391">
            <v>100</v>
          </cell>
        </row>
        <row r="1392">
          <cell r="F1392" t="str">
            <v>Meter Installations_Stationery Stores ACC_January 2020</v>
          </cell>
          <cell r="G1392">
            <v>0</v>
          </cell>
          <cell r="H1392" t="str">
            <v>New Owerri</v>
          </cell>
          <cell r="I1392">
            <v>26</v>
          </cell>
          <cell r="J1392">
            <v>43861</v>
          </cell>
          <cell r="K1392">
            <v>1</v>
          </cell>
        </row>
        <row r="1393">
          <cell r="F1393" t="str">
            <v>Meter Installations_Material Stores ACC_January 2020</v>
          </cell>
          <cell r="G1393">
            <v>0</v>
          </cell>
          <cell r="H1393" t="str">
            <v>Mbaise</v>
          </cell>
          <cell r="I1393">
            <v>25</v>
          </cell>
          <cell r="J1393">
            <v>43861</v>
          </cell>
          <cell r="K1393">
            <v>1</v>
          </cell>
        </row>
        <row r="1394">
          <cell r="F1394" t="str">
            <v>Fibre Reinforced/Plastic CT Boxes</v>
          </cell>
          <cell r="G1394">
            <v>0</v>
          </cell>
          <cell r="H1394" t="str">
            <v xml:space="preserve">Awka </v>
          </cell>
          <cell r="I1394">
            <v>22</v>
          </cell>
          <cell r="J1394">
            <v>43861</v>
          </cell>
          <cell r="K1394">
            <v>500</v>
          </cell>
        </row>
        <row r="1395">
          <cell r="F1395" t="str">
            <v>Meter Installation expenses_January 2020</v>
          </cell>
          <cell r="G1395">
            <v>0</v>
          </cell>
          <cell r="H1395" t="str">
            <v>Nsukka</v>
          </cell>
          <cell r="I1395">
            <v>28</v>
          </cell>
          <cell r="J1395">
            <v>43861</v>
          </cell>
          <cell r="K1395">
            <v>1</v>
          </cell>
        </row>
        <row r="1396">
          <cell r="F1396" t="str">
            <v>Labour &amp; materials for installation of DSS meters across the districts</v>
          </cell>
          <cell r="G1396">
            <v>0</v>
          </cell>
          <cell r="H1396" t="str">
            <v>Awkunanaw</v>
          </cell>
          <cell r="I1396">
            <v>23</v>
          </cell>
          <cell r="J1396">
            <v>43852</v>
          </cell>
          <cell r="K1396">
            <v>1</v>
          </cell>
        </row>
        <row r="1397">
          <cell r="F1397" t="str">
            <v>Meter Installations_Stationery Stores ACC_February 2020</v>
          </cell>
          <cell r="G1397">
            <v>0</v>
          </cell>
          <cell r="H1397" t="str">
            <v>New Owerri</v>
          </cell>
          <cell r="I1397">
            <v>26</v>
          </cell>
          <cell r="J1397">
            <v>43890</v>
          </cell>
          <cell r="K1397">
            <v>1</v>
          </cell>
        </row>
        <row r="1398">
          <cell r="F1398" t="str">
            <v>Meter Installations_Material Stores ACC_February 2020</v>
          </cell>
          <cell r="G1398">
            <v>0</v>
          </cell>
          <cell r="H1398" t="str">
            <v>Mbaise</v>
          </cell>
          <cell r="I1398">
            <v>25</v>
          </cell>
          <cell r="J1398">
            <v>43890</v>
          </cell>
          <cell r="K1398">
            <v>1</v>
          </cell>
        </row>
        <row r="1399">
          <cell r="F1399" t="str">
            <v>Meter Installations_Material Stores ACC_March 2020</v>
          </cell>
          <cell r="G1399">
            <v>0</v>
          </cell>
          <cell r="H1399" t="str">
            <v>Mbaise</v>
          </cell>
          <cell r="I1399">
            <v>25</v>
          </cell>
          <cell r="J1399">
            <v>43921</v>
          </cell>
          <cell r="K1399">
            <v>1</v>
          </cell>
        </row>
        <row r="1400">
          <cell r="F1400" t="str">
            <v>Meter Installations_Stationery Stores ACC_March 2020</v>
          </cell>
          <cell r="G1400">
            <v>0</v>
          </cell>
          <cell r="H1400" t="str">
            <v>Nnewi</v>
          </cell>
          <cell r="I1400">
            <v>27</v>
          </cell>
          <cell r="J1400">
            <v>43921</v>
          </cell>
          <cell r="K1400">
            <v>1</v>
          </cell>
        </row>
        <row r="1401">
          <cell r="F1401" t="str">
            <v>33KV HT Panel Meter (200/1A)</v>
          </cell>
          <cell r="G1401">
            <v>0</v>
          </cell>
          <cell r="H1401" t="str">
            <v>Nnewi</v>
          </cell>
          <cell r="I1401">
            <v>27</v>
          </cell>
          <cell r="J1401">
            <v>43801</v>
          </cell>
          <cell r="K1401">
            <v>1</v>
          </cell>
        </row>
        <row r="1402">
          <cell r="F1402" t="str">
            <v>Meter Installations_Stationery Stores ACC_April 2020</v>
          </cell>
          <cell r="G1402">
            <v>0</v>
          </cell>
          <cell r="H1402" t="str">
            <v>Nnewi</v>
          </cell>
          <cell r="I1402">
            <v>27</v>
          </cell>
          <cell r="J1402">
            <v>43951</v>
          </cell>
          <cell r="K1402">
            <v>1</v>
          </cell>
        </row>
        <row r="1403">
          <cell r="F1403" t="str">
            <v>Meter Installations_Material Stores ACC_April 2020</v>
          </cell>
          <cell r="G1403">
            <v>0</v>
          </cell>
          <cell r="H1403" t="str">
            <v>Mbaise</v>
          </cell>
          <cell r="I1403">
            <v>25</v>
          </cell>
          <cell r="J1403">
            <v>43951</v>
          </cell>
          <cell r="K1403">
            <v>1</v>
          </cell>
        </row>
        <row r="1404">
          <cell r="F1404" t="str">
            <v>Single phase contract vs NERC price differential</v>
          </cell>
          <cell r="G1404">
            <v>0</v>
          </cell>
          <cell r="H1404" t="str">
            <v>Awkunanaw</v>
          </cell>
          <cell r="I1404">
            <v>23</v>
          </cell>
          <cell r="J1404">
            <v>43845</v>
          </cell>
          <cell r="K1404">
            <v>1</v>
          </cell>
        </row>
        <row r="1405">
          <cell r="F1405" t="str">
            <v>Three phase contract vs NERC price differential</v>
          </cell>
          <cell r="G1405">
            <v>0</v>
          </cell>
          <cell r="H1405" t="str">
            <v>Awkunanaw</v>
          </cell>
          <cell r="I1405">
            <v>23</v>
          </cell>
          <cell r="J1405">
            <v>43845</v>
          </cell>
          <cell r="K1405">
            <v>1</v>
          </cell>
        </row>
        <row r="1406">
          <cell r="F1406" t="str">
            <v>Account payables_Mojec meters</v>
          </cell>
          <cell r="G1406">
            <v>0</v>
          </cell>
          <cell r="H1406" t="str">
            <v>Ogui</v>
          </cell>
          <cell r="I1406">
            <v>31</v>
          </cell>
          <cell r="J1406">
            <v>43830</v>
          </cell>
          <cell r="K1406">
            <v>30000</v>
          </cell>
        </row>
        <row r="1407">
          <cell r="F1407" t="str">
            <v>Meter Installations_Stationery Stores ACC_May 2020</v>
          </cell>
          <cell r="G1407">
            <v>0</v>
          </cell>
          <cell r="H1407" t="str">
            <v>Nnewi</v>
          </cell>
          <cell r="I1407">
            <v>27</v>
          </cell>
          <cell r="J1407">
            <v>43982</v>
          </cell>
          <cell r="K1407">
            <v>1</v>
          </cell>
        </row>
        <row r="1408">
          <cell r="F1408" t="str">
            <v>Meter Installations_Material Stores ACC_May 2020</v>
          </cell>
          <cell r="G1408">
            <v>0</v>
          </cell>
          <cell r="H1408" t="str">
            <v>Awka</v>
          </cell>
          <cell r="I1408">
            <v>22</v>
          </cell>
          <cell r="J1408">
            <v>43982</v>
          </cell>
          <cell r="K1408">
            <v>46</v>
          </cell>
        </row>
        <row r="1409">
          <cell r="F1409" t="str">
            <v>Fluke 376 True RMS Clamp meter</v>
          </cell>
          <cell r="G1409">
            <v>0</v>
          </cell>
          <cell r="H1409" t="str">
            <v>Nsukka</v>
          </cell>
          <cell r="I1409">
            <v>28</v>
          </cell>
          <cell r="J1409">
            <v>44001</v>
          </cell>
          <cell r="K1409">
            <v>1</v>
          </cell>
        </row>
        <row r="1410">
          <cell r="F1410" t="str">
            <v>15/1A 33KV HT Panel Meter</v>
          </cell>
          <cell r="G1410">
            <v>0</v>
          </cell>
          <cell r="H1410" t="str">
            <v>Nnewi</v>
          </cell>
          <cell r="I1410">
            <v>27</v>
          </cell>
          <cell r="J1410">
            <v>43871</v>
          </cell>
          <cell r="K1410">
            <v>1</v>
          </cell>
        </row>
        <row r="1411">
          <cell r="F1411" t="str">
            <v>20/1A 33KV HT Panel Meter</v>
          </cell>
          <cell r="G1411">
            <v>0</v>
          </cell>
          <cell r="H1411" t="str">
            <v>Nsukka</v>
          </cell>
          <cell r="I1411">
            <v>28</v>
          </cell>
          <cell r="J1411">
            <v>43871</v>
          </cell>
          <cell r="K1411">
            <v>7</v>
          </cell>
        </row>
        <row r="1412">
          <cell r="F1412" t="str">
            <v>50/1A 33KV HT Panel Meter</v>
          </cell>
          <cell r="G1412">
            <v>0</v>
          </cell>
          <cell r="H1412" t="str">
            <v>Nsukka</v>
          </cell>
          <cell r="I1412">
            <v>28</v>
          </cell>
          <cell r="J1412">
            <v>43871</v>
          </cell>
          <cell r="K1412">
            <v>8</v>
          </cell>
        </row>
        <row r="1413">
          <cell r="F1413" t="str">
            <v>Meter Installations_Stationery Stores ACC_June 2020</v>
          </cell>
          <cell r="G1413">
            <v>0</v>
          </cell>
          <cell r="H1413" t="str">
            <v>Nsukka</v>
          </cell>
          <cell r="I1413">
            <v>28</v>
          </cell>
          <cell r="J1413">
            <v>44012</v>
          </cell>
          <cell r="K1413">
            <v>1</v>
          </cell>
        </row>
        <row r="1414">
          <cell r="F1414" t="str">
            <v>CT Operated Meters</v>
          </cell>
          <cell r="G1414">
            <v>0</v>
          </cell>
          <cell r="H1414" t="str">
            <v>Awkunanaw</v>
          </cell>
          <cell r="I1414">
            <v>23</v>
          </cell>
          <cell r="J1414">
            <v>44020</v>
          </cell>
          <cell r="K1414">
            <v>1</v>
          </cell>
        </row>
        <row r="1415">
          <cell r="F1415" t="str">
            <v>Meter Installations_Stationery Stores ACC_July 2020</v>
          </cell>
          <cell r="G1415">
            <v>0</v>
          </cell>
          <cell r="H1415" t="str">
            <v>Nsukka</v>
          </cell>
          <cell r="I1415">
            <v>28</v>
          </cell>
          <cell r="J1415">
            <v>44043</v>
          </cell>
          <cell r="K1415">
            <v>1</v>
          </cell>
        </row>
        <row r="1416">
          <cell r="F1416" t="str">
            <v>Meter Installations_Material Stores ACC_July 2020</v>
          </cell>
          <cell r="G1416">
            <v>0</v>
          </cell>
          <cell r="H1416" t="str">
            <v>Awka</v>
          </cell>
          <cell r="I1416">
            <v>22</v>
          </cell>
          <cell r="J1416">
            <v>44043</v>
          </cell>
          <cell r="K1416">
            <v>28</v>
          </cell>
        </row>
        <row r="1417">
          <cell r="F1417" t="str">
            <v>Meter Installations_Stationery Stores ACC_August 2020</v>
          </cell>
          <cell r="G1417">
            <v>0</v>
          </cell>
          <cell r="H1417" t="str">
            <v>Nsukka</v>
          </cell>
          <cell r="I1417">
            <v>28</v>
          </cell>
          <cell r="J1417">
            <v>44074</v>
          </cell>
          <cell r="K1417">
            <v>1</v>
          </cell>
        </row>
        <row r="1418">
          <cell r="F1418" t="str">
            <v>DSS Meter Installation_Labour &amp; Material</v>
          </cell>
          <cell r="G1418">
            <v>0</v>
          </cell>
          <cell r="H1418" t="str">
            <v>Awka</v>
          </cell>
          <cell r="I1418">
            <v>22</v>
          </cell>
          <cell r="J1418">
            <v>44006</v>
          </cell>
          <cell r="K1418">
            <v>5</v>
          </cell>
        </row>
        <row r="1419">
          <cell r="F1419" t="str">
            <v>Clamp Meter ms2101</v>
          </cell>
          <cell r="G1419">
            <v>0</v>
          </cell>
          <cell r="H1419" t="str">
            <v>Nsukka</v>
          </cell>
          <cell r="I1419">
            <v>28</v>
          </cell>
          <cell r="J1419">
            <v>44064</v>
          </cell>
          <cell r="K1419">
            <v>6</v>
          </cell>
        </row>
        <row r="1420">
          <cell r="F1420" t="str">
            <v>Clamp Meter ms2203</v>
          </cell>
          <cell r="G1420">
            <v>0</v>
          </cell>
          <cell r="H1420" t="str">
            <v>Nsukka</v>
          </cell>
          <cell r="I1420">
            <v>28</v>
          </cell>
          <cell r="J1420">
            <v>44064</v>
          </cell>
          <cell r="K1420">
            <v>2</v>
          </cell>
        </row>
        <row r="1421">
          <cell r="F1421" t="str">
            <v>11KV Panel Meter 50/5A</v>
          </cell>
          <cell r="G1421">
            <v>0</v>
          </cell>
          <cell r="H1421" t="str">
            <v>Ogbaru</v>
          </cell>
          <cell r="I1421">
            <v>29</v>
          </cell>
          <cell r="J1421">
            <v>43879</v>
          </cell>
          <cell r="K1421">
            <v>1</v>
          </cell>
        </row>
        <row r="1422">
          <cell r="F1422" t="str">
            <v>33KV Panel Meter 130/1A</v>
          </cell>
          <cell r="G1422">
            <v>0</v>
          </cell>
          <cell r="H1422" t="str">
            <v>Ogbaru</v>
          </cell>
          <cell r="I1422">
            <v>29</v>
          </cell>
          <cell r="J1422">
            <v>43879</v>
          </cell>
          <cell r="K1422">
            <v>2</v>
          </cell>
        </row>
        <row r="1423">
          <cell r="F1423" t="str">
            <v>33KV Panel Meter 20/1A</v>
          </cell>
          <cell r="G1423">
            <v>0</v>
          </cell>
          <cell r="H1423" t="str">
            <v>Ogbaru</v>
          </cell>
          <cell r="I1423">
            <v>29</v>
          </cell>
          <cell r="J1423">
            <v>43879</v>
          </cell>
          <cell r="K1423">
            <v>3</v>
          </cell>
        </row>
        <row r="1424">
          <cell r="F1424" t="str">
            <v>33KV Panel Meter 15/1A</v>
          </cell>
          <cell r="G1424">
            <v>0</v>
          </cell>
          <cell r="H1424" t="str">
            <v>Ogbaru</v>
          </cell>
          <cell r="I1424">
            <v>29</v>
          </cell>
          <cell r="J1424">
            <v>43879</v>
          </cell>
          <cell r="K1424">
            <v>1</v>
          </cell>
        </row>
        <row r="1425">
          <cell r="F1425" t="str">
            <v>33KV Panel Meter 50/1A</v>
          </cell>
          <cell r="G1425">
            <v>0</v>
          </cell>
          <cell r="H1425" t="str">
            <v>Ogbaru</v>
          </cell>
          <cell r="I1425">
            <v>29</v>
          </cell>
          <cell r="J1425">
            <v>43879</v>
          </cell>
          <cell r="K1425">
            <v>1</v>
          </cell>
        </row>
        <row r="1426">
          <cell r="F1426" t="str">
            <v>Fibre Reinforced Plastic CT Boxes</v>
          </cell>
          <cell r="G1426">
            <v>0</v>
          </cell>
          <cell r="H1426" t="str">
            <v>Awkunanaw</v>
          </cell>
          <cell r="I1426">
            <v>23</v>
          </cell>
          <cell r="J1426">
            <v>43948</v>
          </cell>
          <cell r="K1426">
            <v>500</v>
          </cell>
        </row>
        <row r="1427">
          <cell r="F1427" t="str">
            <v>Innoson CT Boxes</v>
          </cell>
          <cell r="G1427">
            <v>0</v>
          </cell>
          <cell r="H1427" t="str">
            <v>Ekwulobia</v>
          </cell>
          <cell r="I1427">
            <v>24</v>
          </cell>
          <cell r="J1427">
            <v>44076</v>
          </cell>
          <cell r="K1427">
            <v>200</v>
          </cell>
        </row>
        <row r="1428">
          <cell r="F1428" t="str">
            <v>Static Trivector Meter (A-2000-H-Feeder Meter)</v>
          </cell>
          <cell r="G1428">
            <v>0</v>
          </cell>
          <cell r="H1428" t="str">
            <v>Ekwulobia</v>
          </cell>
          <cell r="I1428">
            <v>24</v>
          </cell>
          <cell r="J1428">
            <v>44012</v>
          </cell>
          <cell r="K1428">
            <v>25</v>
          </cell>
        </row>
        <row r="1429">
          <cell r="F1429" t="str">
            <v>Innoson CT Boxes</v>
          </cell>
          <cell r="G1429">
            <v>0</v>
          </cell>
          <cell r="H1429" t="str">
            <v>Mbaise</v>
          </cell>
          <cell r="I1429">
            <v>25</v>
          </cell>
          <cell r="J1429">
            <v>44078</v>
          </cell>
          <cell r="K1429">
            <v>200</v>
          </cell>
        </row>
        <row r="1430">
          <cell r="F1430" t="str">
            <v>Meter Installations_Stationery Stores ACC_September 2020</v>
          </cell>
          <cell r="G1430">
            <v>0</v>
          </cell>
          <cell r="H1430" t="str">
            <v>Nsukka</v>
          </cell>
          <cell r="I1430">
            <v>28</v>
          </cell>
          <cell r="J1430">
            <v>44104</v>
          </cell>
          <cell r="K1430">
            <v>1</v>
          </cell>
        </row>
        <row r="1431">
          <cell r="F1431" t="str">
            <v>Meter Installations_Material Stores ACC_September 2020</v>
          </cell>
          <cell r="G1431">
            <v>0</v>
          </cell>
          <cell r="H1431" t="str">
            <v>Awka</v>
          </cell>
          <cell r="I1431">
            <v>22</v>
          </cell>
          <cell r="J1431">
            <v>44104</v>
          </cell>
          <cell r="K1431">
            <v>68</v>
          </cell>
        </row>
        <row r="1432">
          <cell r="F1432" t="str">
            <v>Innoson CT Boxes</v>
          </cell>
          <cell r="G1432">
            <v>0</v>
          </cell>
          <cell r="H1432" t="str">
            <v>New Owerri</v>
          </cell>
          <cell r="I1432">
            <v>26</v>
          </cell>
          <cell r="J1432">
            <v>44088</v>
          </cell>
          <cell r="K1432">
            <v>200</v>
          </cell>
        </row>
        <row r="1433">
          <cell r="F1433" t="str">
            <v>Innoson CT Boxes</v>
          </cell>
          <cell r="G1433">
            <v>0</v>
          </cell>
          <cell r="H1433" t="str">
            <v>Nnewi</v>
          </cell>
          <cell r="I1433">
            <v>27</v>
          </cell>
          <cell r="J1433">
            <v>44122</v>
          </cell>
          <cell r="K1433">
            <v>200</v>
          </cell>
        </row>
        <row r="1434">
          <cell r="F1434" t="str">
            <v>Meter Installations_Material Stores ACC_October 2020</v>
          </cell>
          <cell r="G1434">
            <v>0</v>
          </cell>
          <cell r="H1434" t="str">
            <v>Nsukka</v>
          </cell>
          <cell r="I1434">
            <v>28</v>
          </cell>
          <cell r="J1434">
            <v>44135</v>
          </cell>
          <cell r="K1434">
            <v>1</v>
          </cell>
        </row>
        <row r="1435">
          <cell r="F1435" t="str">
            <v>Clamp Meter Fluke 325</v>
          </cell>
          <cell r="G1435">
            <v>0</v>
          </cell>
          <cell r="H1435" t="str">
            <v>Nsukka</v>
          </cell>
          <cell r="I1435">
            <v>28</v>
          </cell>
          <cell r="J1435">
            <v>43997</v>
          </cell>
          <cell r="K1435">
            <v>5</v>
          </cell>
        </row>
        <row r="1436">
          <cell r="F1436" t="str">
            <v>Clamp Meter Fluke 376FC</v>
          </cell>
          <cell r="G1436">
            <v>0</v>
          </cell>
          <cell r="H1436" t="str">
            <v>Ogbaru</v>
          </cell>
          <cell r="I1436">
            <v>29</v>
          </cell>
          <cell r="J1436">
            <v>43955</v>
          </cell>
          <cell r="K1436">
            <v>15</v>
          </cell>
        </row>
        <row r="1437">
          <cell r="F1437" t="str">
            <v>Meter Installations_Material Stores ACC_November 2020</v>
          </cell>
          <cell r="G1437">
            <v>0</v>
          </cell>
          <cell r="H1437" t="str">
            <v>Awka</v>
          </cell>
          <cell r="I1437">
            <v>22</v>
          </cell>
          <cell r="J1437">
            <v>44165</v>
          </cell>
          <cell r="K1437">
            <v>68</v>
          </cell>
        </row>
        <row r="1438">
          <cell r="F1438" t="str">
            <v>Meter Installations_Stationery Stores ACC_November 2020</v>
          </cell>
          <cell r="G1438">
            <v>0</v>
          </cell>
          <cell r="H1438" t="str">
            <v>Nsukka</v>
          </cell>
          <cell r="I1438">
            <v>28</v>
          </cell>
          <cell r="J1438">
            <v>44165</v>
          </cell>
          <cell r="K1438">
            <v>1</v>
          </cell>
        </row>
        <row r="1439">
          <cell r="F1439" t="str">
            <v>33KV Panel Meter 20/1A HT</v>
          </cell>
          <cell r="G1439">
            <v>0</v>
          </cell>
          <cell r="H1439" t="str">
            <v>Ogbaru</v>
          </cell>
          <cell r="I1439">
            <v>29</v>
          </cell>
          <cell r="J1439">
            <v>44182</v>
          </cell>
          <cell r="K1439">
            <v>1</v>
          </cell>
        </row>
        <row r="1440">
          <cell r="F1440" t="str">
            <v>33KV Panel Meter 50/1A Pole Mounted CTVT metering set</v>
          </cell>
          <cell r="G1440">
            <v>0</v>
          </cell>
          <cell r="H1440" t="str">
            <v>Ogbaru</v>
          </cell>
          <cell r="I1440">
            <v>29</v>
          </cell>
          <cell r="J1440">
            <v>44109</v>
          </cell>
          <cell r="K1440">
            <v>3</v>
          </cell>
        </row>
        <row r="1441">
          <cell r="F1441" t="str">
            <v>Mastech Ms2101, 1000A Digital AC &amp; DC Voltage Clamp Meter</v>
          </cell>
          <cell r="G1441">
            <v>0</v>
          </cell>
          <cell r="H1441" t="str">
            <v>Ogbaru</v>
          </cell>
          <cell r="I1441">
            <v>29</v>
          </cell>
          <cell r="J1441">
            <v>44063</v>
          </cell>
          <cell r="K1441">
            <v>24</v>
          </cell>
        </row>
        <row r="1442">
          <cell r="F1442" t="str">
            <v>Accounts Payable JV December 2020</v>
          </cell>
          <cell r="G1442">
            <v>0</v>
          </cell>
          <cell r="H1442" t="str">
            <v>Ogbaru</v>
          </cell>
          <cell r="I1442">
            <v>29</v>
          </cell>
          <cell r="J1442">
            <v>44196</v>
          </cell>
          <cell r="K1442">
            <v>1</v>
          </cell>
        </row>
        <row r="1443">
          <cell r="F1443" t="str">
            <v>Material Stores ACC_December 2020</v>
          </cell>
          <cell r="G1443">
            <v>0</v>
          </cell>
          <cell r="H1443" t="str">
            <v>Awka</v>
          </cell>
          <cell r="I1443">
            <v>22</v>
          </cell>
          <cell r="J1443">
            <v>44196</v>
          </cell>
          <cell r="K1443">
            <v>32</v>
          </cell>
        </row>
        <row r="1444">
          <cell r="F1444" t="str">
            <v>Operations ACC_December 2020</v>
          </cell>
          <cell r="G1444">
            <v>0</v>
          </cell>
          <cell r="H1444" t="str">
            <v>Ogbaru</v>
          </cell>
          <cell r="I1444">
            <v>29</v>
          </cell>
          <cell r="J1444">
            <v>44196</v>
          </cell>
          <cell r="K1444">
            <v>1</v>
          </cell>
        </row>
        <row r="1445">
          <cell r="F1445" t="str">
            <v>As per Audit Adjustment 2020_EY</v>
          </cell>
          <cell r="G1445">
            <v>0</v>
          </cell>
          <cell r="H1445" t="str">
            <v xml:space="preserve">Awka </v>
          </cell>
          <cell r="I1445">
            <v>22</v>
          </cell>
          <cell r="J1445">
            <v>44196</v>
          </cell>
          <cell r="K1445">
            <v>1</v>
          </cell>
        </row>
        <row r="1446">
          <cell r="F1446" t="str">
            <v>CT Boxes - MD Meter Box</v>
          </cell>
          <cell r="G1446">
            <v>0</v>
          </cell>
          <cell r="H1446" t="str">
            <v xml:space="preserve">Ogui </v>
          </cell>
          <cell r="I1446">
            <v>31</v>
          </cell>
          <cell r="J1446" t="str">
            <v>19/01/2021</v>
          </cell>
          <cell r="K1446">
            <v>200</v>
          </cell>
        </row>
        <row r="1447">
          <cell r="F1447" t="str">
            <v>Material Stores ACC_January 2020</v>
          </cell>
          <cell r="G1447">
            <v>0</v>
          </cell>
          <cell r="H1447" t="str">
            <v>Umuahia</v>
          </cell>
          <cell r="I1447">
            <v>35</v>
          </cell>
          <cell r="J1447" t="str">
            <v>31/01/2021</v>
          </cell>
          <cell r="K1447">
            <v>1</v>
          </cell>
        </row>
        <row r="1448">
          <cell r="F1448" t="str">
            <v>Stationery Stores ACC_January 2020</v>
          </cell>
          <cell r="G1448">
            <v>0</v>
          </cell>
          <cell r="H1448" t="str">
            <v>Nsukka</v>
          </cell>
          <cell r="I1448">
            <v>28</v>
          </cell>
          <cell r="J1448" t="str">
            <v>31/01/2021</v>
          </cell>
          <cell r="K1448">
            <v>1</v>
          </cell>
        </row>
        <row r="1449">
          <cell r="F1449" t="str">
            <v>Stationery Stores ACC_February 2021</v>
          </cell>
          <cell r="G1449">
            <v>0</v>
          </cell>
          <cell r="H1449" t="str">
            <v>Nsukka</v>
          </cell>
          <cell r="I1449">
            <v>28</v>
          </cell>
          <cell r="J1449">
            <v>44255</v>
          </cell>
          <cell r="K1449">
            <v>1</v>
          </cell>
        </row>
        <row r="1450">
          <cell r="F1450" t="str">
            <v>Material Stores ACC_February 2021</v>
          </cell>
          <cell r="G1450">
            <v>0</v>
          </cell>
          <cell r="H1450" t="str">
            <v>Onitsha</v>
          </cell>
          <cell r="I1450">
            <v>32</v>
          </cell>
          <cell r="J1450">
            <v>44255</v>
          </cell>
          <cell r="K1450">
            <v>50</v>
          </cell>
        </row>
        <row r="1451">
          <cell r="F1451" t="str">
            <v>Operations ACC_January 2021</v>
          </cell>
          <cell r="G1451">
            <v>0</v>
          </cell>
          <cell r="H1451" t="str">
            <v>Onitsha</v>
          </cell>
          <cell r="I1451">
            <v>32</v>
          </cell>
          <cell r="J1451">
            <v>44227</v>
          </cell>
          <cell r="K1451">
            <v>1</v>
          </cell>
        </row>
        <row r="1452">
          <cell r="F1452" t="str">
            <v>MAP Meter Price Differential</v>
          </cell>
          <cell r="G1452">
            <v>0</v>
          </cell>
          <cell r="H1452" t="str">
            <v>Onitsha</v>
          </cell>
          <cell r="I1452">
            <v>32</v>
          </cell>
          <cell r="J1452">
            <v>44228</v>
          </cell>
          <cell r="K1452">
            <v>8000</v>
          </cell>
        </row>
        <row r="1453">
          <cell r="F1453" t="str">
            <v>300/5A CT Operated MD Prepaid meters</v>
          </cell>
          <cell r="G1453">
            <v>0</v>
          </cell>
          <cell r="H1453" t="str">
            <v>Onitsha</v>
          </cell>
          <cell r="I1453">
            <v>32</v>
          </cell>
          <cell r="J1453">
            <v>44252</v>
          </cell>
          <cell r="K1453">
            <v>150</v>
          </cell>
        </row>
        <row r="1454">
          <cell r="F1454" t="str">
            <v>200/5A CT Operated MD Prepaid meters</v>
          </cell>
          <cell r="G1454">
            <v>0</v>
          </cell>
          <cell r="H1454" t="str">
            <v>Onitsha</v>
          </cell>
          <cell r="I1454">
            <v>32</v>
          </cell>
          <cell r="J1454">
            <v>44252</v>
          </cell>
          <cell r="K1454">
            <v>171</v>
          </cell>
        </row>
        <row r="1455">
          <cell r="F1455" t="str">
            <v>100/5A CT Operated MD Prepaid meters</v>
          </cell>
          <cell r="G1455">
            <v>0</v>
          </cell>
          <cell r="H1455" t="str">
            <v>Onitsha</v>
          </cell>
          <cell r="I1455">
            <v>32</v>
          </cell>
          <cell r="J1455">
            <v>44252</v>
          </cell>
          <cell r="K1455">
            <v>169</v>
          </cell>
        </row>
        <row r="1456">
          <cell r="F1456" t="str">
            <v>Stationery Stores ACC_March 2021</v>
          </cell>
          <cell r="G1456">
            <v>0</v>
          </cell>
          <cell r="H1456" t="str">
            <v>Nsukka</v>
          </cell>
          <cell r="I1456">
            <v>28</v>
          </cell>
          <cell r="J1456">
            <v>44286</v>
          </cell>
          <cell r="K1456">
            <v>1</v>
          </cell>
        </row>
        <row r="1457">
          <cell r="F1457" t="str">
            <v>Operations ACC_March 2021</v>
          </cell>
          <cell r="G1457">
            <v>0</v>
          </cell>
          <cell r="H1457" t="str">
            <v xml:space="preserve">Orlu </v>
          </cell>
          <cell r="I1457">
            <v>33</v>
          </cell>
          <cell r="J1457">
            <v>44263</v>
          </cell>
          <cell r="K1457">
            <v>1</v>
          </cell>
        </row>
        <row r="1458">
          <cell r="F1458" t="str">
            <v>Three Phase Prepaid Meters; LGG 360k</v>
          </cell>
          <cell r="G1458">
            <v>0</v>
          </cell>
          <cell r="H1458" t="str">
            <v>Ogbaru</v>
          </cell>
          <cell r="I1458">
            <v>29</v>
          </cell>
          <cell r="J1458">
            <v>44279</v>
          </cell>
          <cell r="K1458">
            <v>830</v>
          </cell>
        </row>
        <row r="1459">
          <cell r="F1459" t="str">
            <v>Single Phase Prepaid Meters; LGG 160k</v>
          </cell>
          <cell r="G1459">
            <v>0</v>
          </cell>
          <cell r="H1459" t="str">
            <v>Awkunanaw</v>
          </cell>
          <cell r="I1459">
            <v>23</v>
          </cell>
          <cell r="J1459">
            <v>44249</v>
          </cell>
          <cell r="K1459">
            <v>2000</v>
          </cell>
        </row>
        <row r="1460">
          <cell r="F1460" t="str">
            <v>Single Phase prepaid meters with complete accessories</v>
          </cell>
          <cell r="G1460">
            <v>0</v>
          </cell>
          <cell r="H1460" t="str">
            <v>Awkunanaw</v>
          </cell>
          <cell r="I1460">
            <v>23</v>
          </cell>
          <cell r="J1460">
            <v>44298</v>
          </cell>
          <cell r="K1460">
            <v>57</v>
          </cell>
        </row>
        <row r="1461">
          <cell r="F1461" t="str">
            <v>Three Phase prepaid meters with complete accessories</v>
          </cell>
          <cell r="G1461">
            <v>0</v>
          </cell>
          <cell r="H1461" t="str">
            <v>Ogbaru</v>
          </cell>
          <cell r="I1461">
            <v>29</v>
          </cell>
          <cell r="J1461">
            <v>44298</v>
          </cell>
          <cell r="K1461">
            <v>170</v>
          </cell>
        </row>
        <row r="1462">
          <cell r="F1462" t="str">
            <v>Stationery Stores ACC_April 2021</v>
          </cell>
          <cell r="G1462">
            <v>0</v>
          </cell>
          <cell r="H1462" t="str">
            <v>Ogbaru</v>
          </cell>
          <cell r="I1462">
            <v>29</v>
          </cell>
          <cell r="J1462">
            <v>44316</v>
          </cell>
          <cell r="K1462">
            <v>1</v>
          </cell>
        </row>
        <row r="1463">
          <cell r="F1463" t="str">
            <v>Stationery Stores ACC_MAY 2021</v>
          </cell>
          <cell r="G1463">
            <v>0</v>
          </cell>
          <cell r="H1463" t="str">
            <v>Ogbaru</v>
          </cell>
          <cell r="I1463">
            <v>29</v>
          </cell>
          <cell r="J1463">
            <v>44347</v>
          </cell>
          <cell r="K1463">
            <v>1</v>
          </cell>
        </row>
        <row r="1464">
          <cell r="F1464" t="str">
            <v>Stationery Stores ACC_MAY 2021</v>
          </cell>
          <cell r="G1464">
            <v>0</v>
          </cell>
          <cell r="H1464" t="str">
            <v>Ogbaru</v>
          </cell>
          <cell r="I1464">
            <v>29</v>
          </cell>
          <cell r="J1464">
            <v>44377</v>
          </cell>
          <cell r="K1464">
            <v>1</v>
          </cell>
        </row>
        <row r="1465">
          <cell r="F1465" t="str">
            <v>CT Boxes - MD Meter Box</v>
          </cell>
          <cell r="G1465">
            <v>0</v>
          </cell>
          <cell r="H1465" t="str">
            <v>Umuahia</v>
          </cell>
          <cell r="I1465">
            <v>35</v>
          </cell>
          <cell r="J1465">
            <v>44315</v>
          </cell>
          <cell r="K1465">
            <v>200</v>
          </cell>
        </row>
        <row r="1466">
          <cell r="F1466" t="str">
            <v>Stationery Stores ACC_July 2021</v>
          </cell>
          <cell r="G1466">
            <v>0</v>
          </cell>
          <cell r="H1466" t="str">
            <v>Ogbaru</v>
          </cell>
          <cell r="I1466">
            <v>29</v>
          </cell>
          <cell r="J1466">
            <v>44408</v>
          </cell>
          <cell r="K1466">
            <v>1</v>
          </cell>
        </row>
        <row r="1467">
          <cell r="F1467" t="str">
            <v>Stationery Stores ACC_August  2021</v>
          </cell>
          <cell r="G1467">
            <v>0</v>
          </cell>
          <cell r="H1467" t="str">
            <v>Ogbaru</v>
          </cell>
          <cell r="I1467">
            <v>29</v>
          </cell>
          <cell r="J1467">
            <v>44439</v>
          </cell>
          <cell r="K1467">
            <v>1</v>
          </cell>
        </row>
        <row r="1468">
          <cell r="F1468" t="str">
            <v>Stationery Stores ACC_September 2021</v>
          </cell>
          <cell r="G1468">
            <v>0</v>
          </cell>
          <cell r="H1468" t="str">
            <v>Ogbaru</v>
          </cell>
          <cell r="I1468">
            <v>29</v>
          </cell>
          <cell r="J1468">
            <v>44469</v>
          </cell>
          <cell r="K1468">
            <v>1</v>
          </cell>
        </row>
        <row r="1469">
          <cell r="F1469" t="str">
            <v>Material Stores ACC_September 2021</v>
          </cell>
          <cell r="G1469">
            <v>0</v>
          </cell>
          <cell r="H1469" t="str">
            <v>Owerri</v>
          </cell>
          <cell r="I1469">
            <v>34</v>
          </cell>
          <cell r="J1469">
            <v>44469</v>
          </cell>
          <cell r="K1469">
            <v>1</v>
          </cell>
        </row>
        <row r="1470">
          <cell r="F1470" t="str">
            <v>33KV Panel Meter</v>
          </cell>
          <cell r="G1470">
            <v>0</v>
          </cell>
          <cell r="H1470" t="str">
            <v>Ogbaru</v>
          </cell>
          <cell r="I1470">
            <v>29</v>
          </cell>
          <cell r="J1470">
            <v>44270</v>
          </cell>
          <cell r="K1470">
            <v>1</v>
          </cell>
        </row>
        <row r="1471">
          <cell r="F1471" t="str">
            <v>20/1A HT Panel Meter</v>
          </cell>
          <cell r="G1471">
            <v>0</v>
          </cell>
          <cell r="H1471" t="str">
            <v xml:space="preserve">Ogidi </v>
          </cell>
          <cell r="I1471">
            <v>30</v>
          </cell>
          <cell r="J1471">
            <v>44371</v>
          </cell>
          <cell r="K1471">
            <v>1</v>
          </cell>
        </row>
        <row r="1472">
          <cell r="F1472" t="str">
            <v>100/5A 11KV HT Panel Meter</v>
          </cell>
          <cell r="G1472">
            <v>0</v>
          </cell>
          <cell r="H1472" t="str">
            <v xml:space="preserve">Ogidi </v>
          </cell>
          <cell r="I1472">
            <v>30</v>
          </cell>
          <cell r="J1472">
            <v>44371</v>
          </cell>
          <cell r="K1472">
            <v>1</v>
          </cell>
        </row>
        <row r="1473">
          <cell r="F1473" t="str">
            <v>Single Phase Post Paid meter</v>
          </cell>
          <cell r="G1473">
            <v>0</v>
          </cell>
          <cell r="H1473" t="str">
            <v>Awka</v>
          </cell>
          <cell r="I1473">
            <v>22</v>
          </cell>
          <cell r="J1473">
            <v>44246</v>
          </cell>
          <cell r="K1473">
            <v>10225</v>
          </cell>
        </row>
        <row r="1474">
          <cell r="F1474" t="str">
            <v>Single Phase Post Paid meter</v>
          </cell>
          <cell r="G1474">
            <v>0</v>
          </cell>
          <cell r="H1474" t="str">
            <v>Ogidi</v>
          </cell>
          <cell r="I1474">
            <v>30</v>
          </cell>
          <cell r="J1474">
            <v>44300</v>
          </cell>
          <cell r="K1474">
            <v>9387</v>
          </cell>
        </row>
        <row r="1475">
          <cell r="F1475" t="str">
            <v>Single Phase Post Paid meter</v>
          </cell>
          <cell r="G1475">
            <v>0</v>
          </cell>
          <cell r="H1475" t="str">
            <v>Awkunanaw</v>
          </cell>
          <cell r="I1475">
            <v>23</v>
          </cell>
          <cell r="J1475">
            <v>44334</v>
          </cell>
          <cell r="K1475">
            <v>1236</v>
          </cell>
        </row>
        <row r="1476">
          <cell r="F1476" t="str">
            <v>Single Phase Post Paid meter</v>
          </cell>
          <cell r="G1476">
            <v>0</v>
          </cell>
          <cell r="H1476" t="str">
            <v>Awkunanaw</v>
          </cell>
          <cell r="I1476">
            <v>23</v>
          </cell>
          <cell r="J1476">
            <v>44350</v>
          </cell>
          <cell r="K1476">
            <v>1000</v>
          </cell>
        </row>
        <row r="1477">
          <cell r="F1477" t="str">
            <v>Single Phase Post Paid meter</v>
          </cell>
          <cell r="G1477">
            <v>0</v>
          </cell>
          <cell r="H1477" t="str">
            <v>New Owerri</v>
          </cell>
          <cell r="I1477">
            <v>26</v>
          </cell>
          <cell r="J1477">
            <v>44384</v>
          </cell>
          <cell r="K1477">
            <v>1960</v>
          </cell>
        </row>
        <row r="1478">
          <cell r="F1478" t="str">
            <v>Single Phase Post Paid meter</v>
          </cell>
          <cell r="G1478">
            <v>0</v>
          </cell>
          <cell r="H1478" t="str">
            <v>New Owerri</v>
          </cell>
          <cell r="I1478">
            <v>26</v>
          </cell>
          <cell r="J1478">
            <v>44390</v>
          </cell>
          <cell r="K1478">
            <v>2000</v>
          </cell>
        </row>
        <row r="1479">
          <cell r="F1479" t="str">
            <v>Single Phase Post Paid meter</v>
          </cell>
          <cell r="G1479">
            <v>0</v>
          </cell>
          <cell r="H1479" t="str">
            <v>Mbaise</v>
          </cell>
          <cell r="I1479">
            <v>25</v>
          </cell>
          <cell r="J1479">
            <v>44406</v>
          </cell>
          <cell r="K1479">
            <v>600</v>
          </cell>
        </row>
        <row r="1480">
          <cell r="F1480" t="str">
            <v>Three Phase Post Paid meter</v>
          </cell>
          <cell r="G1480">
            <v>0</v>
          </cell>
          <cell r="H1480" t="str">
            <v>Ogidi</v>
          </cell>
          <cell r="I1480">
            <v>30</v>
          </cell>
          <cell r="J1480">
            <v>44406</v>
          </cell>
          <cell r="K1480">
            <v>1500</v>
          </cell>
        </row>
        <row r="1481">
          <cell r="F1481" t="str">
            <v>Three Phase Post Paid meter</v>
          </cell>
          <cell r="G1481">
            <v>0</v>
          </cell>
          <cell r="H1481" t="str">
            <v>Onitsha</v>
          </cell>
          <cell r="I1481">
            <v>31</v>
          </cell>
          <cell r="J1481">
            <v>44412</v>
          </cell>
          <cell r="K1481">
            <v>1500</v>
          </cell>
        </row>
        <row r="1482">
          <cell r="F1482" t="str">
            <v>Single Phase Post Paid meter</v>
          </cell>
          <cell r="G1482">
            <v>0</v>
          </cell>
          <cell r="H1482" t="str">
            <v>Nnewi</v>
          </cell>
          <cell r="I1482">
            <v>27</v>
          </cell>
          <cell r="J1482">
            <v>44412</v>
          </cell>
          <cell r="K1482">
            <v>1500</v>
          </cell>
        </row>
        <row r="1483">
          <cell r="F1483" t="str">
            <v>Single Phase Post Paid meter</v>
          </cell>
          <cell r="G1483">
            <v>0</v>
          </cell>
          <cell r="H1483" t="str">
            <v>Nnewi</v>
          </cell>
          <cell r="I1483">
            <v>27</v>
          </cell>
          <cell r="J1483">
            <v>44427</v>
          </cell>
          <cell r="K1483">
            <v>2092</v>
          </cell>
        </row>
        <row r="1484">
          <cell r="F1484" t="str">
            <v>Three Phase Post Paid meter</v>
          </cell>
          <cell r="G1484">
            <v>0</v>
          </cell>
          <cell r="H1484" t="str">
            <v>Abakpa</v>
          </cell>
          <cell r="I1484">
            <v>21</v>
          </cell>
          <cell r="J1484">
            <v>44427</v>
          </cell>
          <cell r="K1484">
            <v>4327</v>
          </cell>
        </row>
        <row r="1485">
          <cell r="F1485" t="str">
            <v>Three Phase Post Paid meter</v>
          </cell>
          <cell r="G1485">
            <v>0</v>
          </cell>
          <cell r="H1485" t="str">
            <v>Abakpa</v>
          </cell>
          <cell r="I1485">
            <v>21</v>
          </cell>
          <cell r="J1485">
            <v>44434</v>
          </cell>
          <cell r="K1485">
            <v>2673</v>
          </cell>
        </row>
        <row r="1486">
          <cell r="F1486" t="str">
            <v>Stationery Stores ACC_October 2021</v>
          </cell>
          <cell r="G1486">
            <v>0</v>
          </cell>
          <cell r="H1486" t="str">
            <v>Nsukka</v>
          </cell>
          <cell r="I1486">
            <v>28</v>
          </cell>
          <cell r="J1486">
            <v>44500</v>
          </cell>
          <cell r="K1486">
            <v>1</v>
          </cell>
        </row>
        <row r="1487">
          <cell r="F1487" t="str">
            <v>Material Stores ACC_October 2021</v>
          </cell>
          <cell r="G1487">
            <v>0</v>
          </cell>
          <cell r="H1487" t="str">
            <v>Nsukka</v>
          </cell>
          <cell r="I1487">
            <v>28</v>
          </cell>
          <cell r="J1487">
            <v>44500</v>
          </cell>
          <cell r="K1487">
            <v>1</v>
          </cell>
        </row>
        <row r="1488">
          <cell r="F1488" t="str">
            <v>Stationery Stores ACC_Deecember 2021</v>
          </cell>
          <cell r="G1488">
            <v>0</v>
          </cell>
          <cell r="H1488" t="str">
            <v>Ogbaru</v>
          </cell>
          <cell r="I1488">
            <v>29</v>
          </cell>
          <cell r="J1488">
            <v>44561</v>
          </cell>
          <cell r="K1488">
            <v>1</v>
          </cell>
        </row>
        <row r="1489">
          <cell r="F1489" t="str">
            <v>Material Stores ACC_December 2021</v>
          </cell>
          <cell r="G1489">
            <v>0</v>
          </cell>
          <cell r="H1489" t="str">
            <v>Awkunanaw</v>
          </cell>
          <cell r="I1489">
            <v>23</v>
          </cell>
          <cell r="J1489">
            <v>44561</v>
          </cell>
          <cell r="K1489">
            <v>1</v>
          </cell>
        </row>
        <row r="1490">
          <cell r="F1490" t="str">
            <v>JV_Accounts Payable</v>
          </cell>
          <cell r="G1490">
            <v>0</v>
          </cell>
          <cell r="H1490" t="str">
            <v>Ogui</v>
          </cell>
          <cell r="I1490">
            <v>31</v>
          </cell>
          <cell r="J1490">
            <v>44561</v>
          </cell>
          <cell r="K1490">
            <v>27000</v>
          </cell>
        </row>
        <row r="1491">
          <cell r="F1491" t="str">
            <v>Material Stores ACC_December 2021</v>
          </cell>
          <cell r="G1491">
            <v>0</v>
          </cell>
          <cell r="H1491" t="str">
            <v>Awkunanaw</v>
          </cell>
          <cell r="I1491">
            <v>23</v>
          </cell>
          <cell r="J1491">
            <v>44561</v>
          </cell>
          <cell r="K1491">
            <v>1</v>
          </cell>
        </row>
        <row r="1492">
          <cell r="F1492" t="str">
            <v>Material Stores ACC_December 2021</v>
          </cell>
          <cell r="G1492">
            <v>0</v>
          </cell>
          <cell r="H1492" t="str">
            <v>Awkunanaw</v>
          </cell>
          <cell r="I1492">
            <v>23</v>
          </cell>
          <cell r="J1492">
            <v>44561</v>
          </cell>
          <cell r="K1492">
            <v>1</v>
          </cell>
        </row>
        <row r="1493">
          <cell r="F1493" t="str">
            <v>Stationery Stores ACC_January 2022</v>
          </cell>
          <cell r="G1493">
            <v>0</v>
          </cell>
          <cell r="H1493" t="str">
            <v>Ogbaru</v>
          </cell>
          <cell r="I1493">
            <v>29</v>
          </cell>
          <cell r="J1493">
            <v>44592</v>
          </cell>
          <cell r="K1493">
            <v>1</v>
          </cell>
        </row>
        <row r="1494">
          <cell r="F1494" t="str">
            <v>Material Stores ACC_January 2022</v>
          </cell>
          <cell r="G1494">
            <v>0</v>
          </cell>
          <cell r="H1494" t="str">
            <v>Ogbaru</v>
          </cell>
          <cell r="I1494">
            <v>29</v>
          </cell>
          <cell r="J1494">
            <v>44592</v>
          </cell>
          <cell r="K1494">
            <v>650</v>
          </cell>
        </row>
        <row r="1495">
          <cell r="F1495" t="str">
            <v>Stationery Stores ACC_February 2022</v>
          </cell>
          <cell r="G1495">
            <v>0</v>
          </cell>
          <cell r="H1495" t="str">
            <v>Ogbaru</v>
          </cell>
          <cell r="I1495">
            <v>29</v>
          </cell>
          <cell r="J1495">
            <v>44620</v>
          </cell>
          <cell r="K1495">
            <v>1</v>
          </cell>
        </row>
        <row r="1496">
          <cell r="F1496" t="str">
            <v>Stationery Stores ACC_March 2022</v>
          </cell>
          <cell r="G1496">
            <v>0</v>
          </cell>
          <cell r="H1496" t="str">
            <v>Ogidi</v>
          </cell>
          <cell r="I1496">
            <v>30</v>
          </cell>
          <cell r="J1496">
            <v>44651</v>
          </cell>
          <cell r="K1496">
            <v>1</v>
          </cell>
        </row>
        <row r="1497">
          <cell r="F1497" t="str">
            <v>Material Stores ACC_March 2022</v>
          </cell>
          <cell r="G1497">
            <v>0</v>
          </cell>
          <cell r="H1497" t="str">
            <v>Ogbaru</v>
          </cell>
          <cell r="I1497">
            <v>29</v>
          </cell>
          <cell r="J1497">
            <v>44651</v>
          </cell>
          <cell r="K1497">
            <v>960</v>
          </cell>
        </row>
        <row r="1498">
          <cell r="F1498" t="str">
            <v>Meters Stationery Stores ACC_April 2022</v>
          </cell>
          <cell r="G1498">
            <v>0</v>
          </cell>
          <cell r="H1498" t="str">
            <v>Ogidi</v>
          </cell>
          <cell r="I1498">
            <v>30</v>
          </cell>
          <cell r="J1498">
            <v>44681</v>
          </cell>
          <cell r="K1498">
            <v>1</v>
          </cell>
        </row>
        <row r="1499">
          <cell r="F1499" t="str">
            <v>Meters Material Stores ACC_April 2022</v>
          </cell>
          <cell r="G1499">
            <v>0</v>
          </cell>
          <cell r="H1499" t="str">
            <v>Nnewi</v>
          </cell>
          <cell r="I1499">
            <v>27</v>
          </cell>
          <cell r="J1499">
            <v>44681</v>
          </cell>
          <cell r="K1499">
            <v>200</v>
          </cell>
        </row>
        <row r="1500">
          <cell r="F1500" t="str">
            <v>Meters Stationery Stores ACC_May 2022</v>
          </cell>
          <cell r="G1500">
            <v>0</v>
          </cell>
          <cell r="H1500" t="str">
            <v>Ogidi</v>
          </cell>
          <cell r="I1500">
            <v>30</v>
          </cell>
          <cell r="J1500">
            <v>44712</v>
          </cell>
          <cell r="K1500">
            <v>1</v>
          </cell>
        </row>
        <row r="1501">
          <cell r="F1501" t="str">
            <v>Clamp Meter Fluke 376</v>
          </cell>
          <cell r="G1501">
            <v>0</v>
          </cell>
          <cell r="H1501" t="str">
            <v xml:space="preserve">Orlu </v>
          </cell>
          <cell r="I1501">
            <v>33</v>
          </cell>
          <cell r="J1501">
            <v>44713</v>
          </cell>
          <cell r="K1501">
            <v>1</v>
          </cell>
        </row>
        <row r="1502">
          <cell r="F1502" t="str">
            <v>Multimeter Fluke 179</v>
          </cell>
          <cell r="G1502">
            <v>0</v>
          </cell>
          <cell r="H1502" t="str">
            <v xml:space="preserve">Orlu </v>
          </cell>
          <cell r="I1502">
            <v>33</v>
          </cell>
          <cell r="J1502">
            <v>44713</v>
          </cell>
          <cell r="K1502">
            <v>1</v>
          </cell>
        </row>
        <row r="1503">
          <cell r="F1503" t="str">
            <v>Meters Stationery Stores ACC_June 2022</v>
          </cell>
          <cell r="G1503">
            <v>0</v>
          </cell>
          <cell r="H1503" t="str">
            <v>Ogidi</v>
          </cell>
          <cell r="I1503">
            <v>30</v>
          </cell>
          <cell r="J1503">
            <v>44742</v>
          </cell>
          <cell r="K1503">
            <v>1</v>
          </cell>
        </row>
        <row r="1504">
          <cell r="F1504" t="str">
            <v>Meters Material Stores ACC_June 2022</v>
          </cell>
          <cell r="G1504">
            <v>0</v>
          </cell>
          <cell r="H1504" t="str">
            <v>Nnewi</v>
          </cell>
          <cell r="I1504">
            <v>27</v>
          </cell>
          <cell r="J1504">
            <v>44742</v>
          </cell>
          <cell r="K1504">
            <v>680</v>
          </cell>
        </row>
        <row r="1505">
          <cell r="F1505" t="str">
            <v>Clamp Meter Fluke 376</v>
          </cell>
          <cell r="G1505">
            <v>0</v>
          </cell>
          <cell r="H1505" t="str">
            <v xml:space="preserve">Orlu </v>
          </cell>
          <cell r="I1505">
            <v>33</v>
          </cell>
          <cell r="J1505">
            <v>44756</v>
          </cell>
          <cell r="K1505">
            <v>4</v>
          </cell>
        </row>
        <row r="1506">
          <cell r="F1506" t="str">
            <v>MAP Meters Via SRIN</v>
          </cell>
          <cell r="G1506">
            <v>0</v>
          </cell>
          <cell r="H1506" t="str">
            <v>Ogidi</v>
          </cell>
          <cell r="I1506">
            <v>30</v>
          </cell>
          <cell r="J1506">
            <v>44773</v>
          </cell>
          <cell r="K1506">
            <v>24000</v>
          </cell>
        </row>
        <row r="1507">
          <cell r="F1507" t="str">
            <v>Meters Stationery Stores ACC_July 2022</v>
          </cell>
          <cell r="G1507">
            <v>0</v>
          </cell>
          <cell r="H1507" t="str">
            <v>Ogidi</v>
          </cell>
          <cell r="I1507">
            <v>30</v>
          </cell>
          <cell r="J1507">
            <v>44773</v>
          </cell>
          <cell r="K1507">
            <v>1</v>
          </cell>
        </row>
        <row r="1508">
          <cell r="F1508" t="str">
            <v>Meters Material Stores ACC_July 2022</v>
          </cell>
          <cell r="G1508">
            <v>0</v>
          </cell>
          <cell r="H1508" t="str">
            <v>Nnewi</v>
          </cell>
          <cell r="I1508">
            <v>27</v>
          </cell>
          <cell r="J1508">
            <v>44773</v>
          </cell>
          <cell r="K1508">
            <v>320</v>
          </cell>
        </row>
        <row r="1509">
          <cell r="F1509" t="str">
            <v>Meters Stationery Stores ACC_August 2022</v>
          </cell>
          <cell r="G1509">
            <v>0</v>
          </cell>
          <cell r="H1509" t="str">
            <v>Ogidi</v>
          </cell>
          <cell r="I1509">
            <v>30</v>
          </cell>
          <cell r="J1509">
            <v>44804</v>
          </cell>
          <cell r="K1509">
            <v>1</v>
          </cell>
        </row>
        <row r="1510">
          <cell r="F1510" t="str">
            <v>Meters Material Stores ACC_August 2022</v>
          </cell>
          <cell r="G1510">
            <v>0</v>
          </cell>
          <cell r="H1510" t="str">
            <v>Nnewi</v>
          </cell>
          <cell r="I1510">
            <v>27</v>
          </cell>
          <cell r="J1510">
            <v>44804</v>
          </cell>
          <cell r="K1510">
            <v>600</v>
          </cell>
        </row>
        <row r="1511">
          <cell r="F1511" t="str">
            <v>Meters Stationery Stores ACC_September 2022</v>
          </cell>
          <cell r="G1511">
            <v>0</v>
          </cell>
          <cell r="H1511" t="str">
            <v>Ogidi</v>
          </cell>
          <cell r="I1511">
            <v>30</v>
          </cell>
          <cell r="J1511">
            <v>44834</v>
          </cell>
          <cell r="K1511">
            <v>1</v>
          </cell>
        </row>
        <row r="1512">
          <cell r="F1512" t="str">
            <v>Meters Material Stores ACC_September 2022</v>
          </cell>
          <cell r="G1512">
            <v>0</v>
          </cell>
          <cell r="H1512" t="str">
            <v>Owerri</v>
          </cell>
          <cell r="I1512">
            <v>34</v>
          </cell>
          <cell r="J1512">
            <v>44834</v>
          </cell>
          <cell r="K1512">
            <v>1</v>
          </cell>
        </row>
        <row r="1513">
          <cell r="F1513" t="str">
            <v>Meters Stationery Stores ACC_October 2022</v>
          </cell>
          <cell r="G1513">
            <v>0</v>
          </cell>
          <cell r="H1513" t="str">
            <v>Nsukka</v>
          </cell>
          <cell r="I1513">
            <v>28</v>
          </cell>
          <cell r="J1513">
            <v>44865</v>
          </cell>
          <cell r="K1513">
            <v>1</v>
          </cell>
        </row>
        <row r="1514">
          <cell r="F1514" t="str">
            <v>Meters Material Stores ACC_October 2022</v>
          </cell>
          <cell r="G1514">
            <v>0</v>
          </cell>
          <cell r="H1514" t="str">
            <v>Umuahia</v>
          </cell>
          <cell r="I1514">
            <v>35</v>
          </cell>
          <cell r="J1514">
            <v>44865</v>
          </cell>
          <cell r="K1514">
            <v>1</v>
          </cell>
        </row>
        <row r="1515">
          <cell r="F1515" t="str">
            <v>Meters Stationery Stores ACC_November 2022</v>
          </cell>
          <cell r="G1515">
            <v>0</v>
          </cell>
          <cell r="H1515" t="str">
            <v>Ogidi</v>
          </cell>
          <cell r="I1515">
            <v>30</v>
          </cell>
          <cell r="J1515">
            <v>44895</v>
          </cell>
          <cell r="K1515">
            <v>1</v>
          </cell>
        </row>
        <row r="1516">
          <cell r="F1516" t="str">
            <v>Meters Material Stores ACC_October 2022</v>
          </cell>
          <cell r="G1516">
            <v>0</v>
          </cell>
          <cell r="H1516" t="str">
            <v>Ogidi</v>
          </cell>
          <cell r="I1516">
            <v>30</v>
          </cell>
          <cell r="J1516">
            <v>44895</v>
          </cell>
          <cell r="K1516">
            <v>720</v>
          </cell>
        </row>
        <row r="1517">
          <cell r="F1517" t="str">
            <v>33KV HT Metering Panel (50/1A)</v>
          </cell>
          <cell r="G1517">
            <v>0</v>
          </cell>
          <cell r="H1517" t="str">
            <v xml:space="preserve">Ogidi </v>
          </cell>
          <cell r="I1517">
            <v>30</v>
          </cell>
          <cell r="J1517">
            <v>44894</v>
          </cell>
          <cell r="K1517">
            <v>2</v>
          </cell>
        </row>
        <row r="1518">
          <cell r="F1518" t="str">
            <v>33KV HT Metering Panel (30/1A)</v>
          </cell>
          <cell r="G1518">
            <v>0</v>
          </cell>
          <cell r="H1518" t="str">
            <v xml:space="preserve">Ogidi </v>
          </cell>
          <cell r="I1518">
            <v>30</v>
          </cell>
          <cell r="J1518">
            <v>44915</v>
          </cell>
          <cell r="K1518">
            <v>1</v>
          </cell>
        </row>
        <row r="1519">
          <cell r="F1519" t="str">
            <v>33KV HT Metering Panel (50/1A)</v>
          </cell>
          <cell r="G1519">
            <v>0</v>
          </cell>
          <cell r="H1519" t="str">
            <v xml:space="preserve">Ogidi </v>
          </cell>
          <cell r="I1519">
            <v>30</v>
          </cell>
          <cell r="J1519">
            <v>44915</v>
          </cell>
          <cell r="K1519">
            <v>1</v>
          </cell>
        </row>
        <row r="1520">
          <cell r="F1520" t="str">
            <v>33KV HT Metering Panel (20/1A)</v>
          </cell>
          <cell r="G1520">
            <v>0</v>
          </cell>
          <cell r="H1520" t="str">
            <v xml:space="preserve">Ogidi </v>
          </cell>
          <cell r="I1520">
            <v>30</v>
          </cell>
          <cell r="J1520">
            <v>44903</v>
          </cell>
          <cell r="K1520">
            <v>1</v>
          </cell>
        </row>
        <row r="1521">
          <cell r="F1521" t="str">
            <v>33KV HT Metering Panel (25/1A)</v>
          </cell>
          <cell r="G1521">
            <v>0</v>
          </cell>
          <cell r="H1521" t="str">
            <v xml:space="preserve">Ogidi </v>
          </cell>
          <cell r="I1521">
            <v>30</v>
          </cell>
          <cell r="J1521">
            <v>44903</v>
          </cell>
          <cell r="K1521">
            <v>1</v>
          </cell>
        </row>
        <row r="1522">
          <cell r="F1522" t="str">
            <v>Meters Stationery Stores ACC_December 2022</v>
          </cell>
          <cell r="G1522">
            <v>0</v>
          </cell>
          <cell r="H1522" t="str">
            <v>Ogidi</v>
          </cell>
          <cell r="I1522">
            <v>30</v>
          </cell>
          <cell r="J1522">
            <v>44926</v>
          </cell>
          <cell r="K1522">
            <v>1</v>
          </cell>
        </row>
        <row r="1523">
          <cell r="F1523" t="str">
            <v>Meters Material Stores ACC_December 2022</v>
          </cell>
          <cell r="G1523">
            <v>0</v>
          </cell>
          <cell r="H1523" t="str">
            <v>New Owerri</v>
          </cell>
          <cell r="I1523">
            <v>26</v>
          </cell>
          <cell r="J1523">
            <v>44926</v>
          </cell>
          <cell r="K1523">
            <v>1</v>
          </cell>
        </row>
        <row r="1524">
          <cell r="F1524" t="str">
            <v>Clam Meter Fluke -376</v>
          </cell>
          <cell r="G1524">
            <v>0</v>
          </cell>
          <cell r="H1524" t="str">
            <v>Ogidi</v>
          </cell>
          <cell r="I1524">
            <v>30</v>
          </cell>
          <cell r="J1524">
            <v>44749</v>
          </cell>
          <cell r="K1524">
            <v>5</v>
          </cell>
        </row>
        <row r="1525">
          <cell r="F1525" t="str">
            <v>Meters Material Stores ACC_December Supp 2022</v>
          </cell>
          <cell r="G1525">
            <v>0</v>
          </cell>
          <cell r="H1525" t="str">
            <v>Ogidi</v>
          </cell>
          <cell r="I1525">
            <v>30</v>
          </cell>
          <cell r="J1525">
            <v>44926</v>
          </cell>
          <cell r="K1525">
            <v>100</v>
          </cell>
        </row>
        <row r="1526">
          <cell r="F1526" t="str">
            <v>Dec 2022 Supp_Purchases Day Book-JV</v>
          </cell>
          <cell r="G1526">
            <v>0</v>
          </cell>
          <cell r="H1526" t="str">
            <v>Umuahia</v>
          </cell>
          <cell r="I1526">
            <v>35</v>
          </cell>
          <cell r="J1526">
            <v>44926</v>
          </cell>
          <cell r="K1526">
            <v>1900</v>
          </cell>
        </row>
        <row r="1527">
          <cell r="F1527" t="str">
            <v>Jan 2023_Material Stores JV</v>
          </cell>
          <cell r="G1527">
            <v>0</v>
          </cell>
          <cell r="H1527" t="str">
            <v>Ogidi</v>
          </cell>
          <cell r="I1527">
            <v>30</v>
          </cell>
          <cell r="J1527">
            <v>44957</v>
          </cell>
          <cell r="K1527">
            <v>200</v>
          </cell>
        </row>
        <row r="1528">
          <cell r="F1528" t="str">
            <v>Jan 2023_Stationery Stores JV</v>
          </cell>
          <cell r="G1528">
            <v>0</v>
          </cell>
          <cell r="H1528" t="str">
            <v>Ogidi</v>
          </cell>
          <cell r="I1528">
            <v>30</v>
          </cell>
          <cell r="J1528">
            <v>44957</v>
          </cell>
          <cell r="K1528">
            <v>1</v>
          </cell>
        </row>
        <row r="1529">
          <cell r="F1529" t="str">
            <v>Feb 2023_Stationery Stores JV</v>
          </cell>
          <cell r="G1529">
            <v>0</v>
          </cell>
          <cell r="H1529" t="str">
            <v>Ogidi</v>
          </cell>
          <cell r="I1529">
            <v>30</v>
          </cell>
          <cell r="J1529">
            <v>44985</v>
          </cell>
          <cell r="K1529">
            <v>1</v>
          </cell>
        </row>
        <row r="1530">
          <cell r="F1530" t="str">
            <v>Feb 2023_Material Stores JV</v>
          </cell>
          <cell r="G1530">
            <v>0</v>
          </cell>
          <cell r="H1530" t="str">
            <v>Ogidi</v>
          </cell>
          <cell r="I1530">
            <v>30</v>
          </cell>
          <cell r="J1530">
            <v>44985</v>
          </cell>
          <cell r="K1530">
            <v>550</v>
          </cell>
        </row>
        <row r="1531">
          <cell r="F1531" t="str">
            <v>Mar 2023_Material Stores JV</v>
          </cell>
          <cell r="G1531">
            <v>0</v>
          </cell>
          <cell r="H1531" t="str">
            <v>Ogidi</v>
          </cell>
          <cell r="I1531">
            <v>30</v>
          </cell>
          <cell r="J1531">
            <v>45016</v>
          </cell>
          <cell r="K1531">
            <v>300</v>
          </cell>
        </row>
        <row r="1532">
          <cell r="F1532" t="str">
            <v>Mar 2023_Stationery Stores JV</v>
          </cell>
          <cell r="G1532">
            <v>0</v>
          </cell>
          <cell r="H1532" t="str">
            <v>Ogidi</v>
          </cell>
          <cell r="I1532">
            <v>30</v>
          </cell>
          <cell r="J1532">
            <v>45016</v>
          </cell>
          <cell r="K1532">
            <v>1</v>
          </cell>
        </row>
        <row r="1533">
          <cell r="F1533" t="str">
            <v>Apr 2023_Material Stores JV</v>
          </cell>
          <cell r="G1533">
            <v>0</v>
          </cell>
          <cell r="H1533" t="str">
            <v>Ogidi</v>
          </cell>
          <cell r="I1533">
            <v>30</v>
          </cell>
          <cell r="J1533">
            <v>45046</v>
          </cell>
          <cell r="K1533">
            <v>500</v>
          </cell>
        </row>
        <row r="1534">
          <cell r="F1534" t="str">
            <v>Apr 2023_Stationery Stores JV</v>
          </cell>
          <cell r="G1534">
            <v>0</v>
          </cell>
          <cell r="H1534" t="str">
            <v>Ogidi</v>
          </cell>
          <cell r="I1534">
            <v>30</v>
          </cell>
          <cell r="J1534">
            <v>45046</v>
          </cell>
          <cell r="K1534">
            <v>1</v>
          </cell>
        </row>
        <row r="1535">
          <cell r="F1535" t="str">
            <v>11KV HT Metering Panel (150/5V)</v>
          </cell>
          <cell r="G1535">
            <v>0</v>
          </cell>
          <cell r="H1535" t="str">
            <v xml:space="preserve">Onitsha </v>
          </cell>
          <cell r="I1535">
            <v>32</v>
          </cell>
          <cell r="J1535">
            <v>45020</v>
          </cell>
          <cell r="K1535">
            <v>1</v>
          </cell>
        </row>
        <row r="1536">
          <cell r="F1536" t="str">
            <v>May 2023_Stationery Stores JV</v>
          </cell>
          <cell r="G1536">
            <v>0</v>
          </cell>
          <cell r="H1536" t="str">
            <v>Ogidi</v>
          </cell>
          <cell r="I1536">
            <v>30</v>
          </cell>
          <cell r="J1536">
            <v>45077</v>
          </cell>
          <cell r="K1536">
            <v>1</v>
          </cell>
        </row>
        <row r="1537">
          <cell r="F1537" t="str">
            <v>May 2023_Material Stores JV</v>
          </cell>
          <cell r="G1537">
            <v>0</v>
          </cell>
          <cell r="H1537" t="str">
            <v>Ogui</v>
          </cell>
          <cell r="I1537">
            <v>31</v>
          </cell>
          <cell r="J1537">
            <v>45077</v>
          </cell>
          <cell r="K1537">
            <v>1</v>
          </cell>
        </row>
        <row r="1538">
          <cell r="F1538" t="str">
            <v>Jun 2023_Stationery Stores JV</v>
          </cell>
          <cell r="G1538">
            <v>0</v>
          </cell>
          <cell r="H1538" t="str">
            <v>Ogidi</v>
          </cell>
          <cell r="I1538">
            <v>30</v>
          </cell>
          <cell r="J1538">
            <v>45078</v>
          </cell>
          <cell r="K1538">
            <v>1</v>
          </cell>
        </row>
        <row r="1539">
          <cell r="F1539" t="str">
            <v>Jun 2023_Material Stores JV</v>
          </cell>
          <cell r="G1539">
            <v>0</v>
          </cell>
          <cell r="H1539" t="str">
            <v>Ogui</v>
          </cell>
          <cell r="I1539">
            <v>31</v>
          </cell>
          <cell r="J1539">
            <v>45078</v>
          </cell>
          <cell r="K1539">
            <v>1</v>
          </cell>
        </row>
        <row r="1540">
          <cell r="F1540" t="str">
            <v>300/5A LV MD PPM Meter Panel with TTB</v>
          </cell>
          <cell r="G1540">
            <v>0</v>
          </cell>
          <cell r="H1540" t="str">
            <v xml:space="preserve">Onitsha </v>
          </cell>
          <cell r="I1540">
            <v>32</v>
          </cell>
          <cell r="J1540">
            <v>44958</v>
          </cell>
          <cell r="K1540">
            <v>20</v>
          </cell>
        </row>
        <row r="1541">
          <cell r="F1541" t="str">
            <v>Jul 2023_Stationery Stores JV</v>
          </cell>
          <cell r="G1541">
            <v>0</v>
          </cell>
          <cell r="H1541" t="str">
            <v>Ogidi</v>
          </cell>
          <cell r="I1541">
            <v>30</v>
          </cell>
          <cell r="J1541">
            <v>45138</v>
          </cell>
          <cell r="K1541">
            <v>1</v>
          </cell>
        </row>
        <row r="1542">
          <cell r="F1542" t="str">
            <v>Jul 2023_Material Stores JV</v>
          </cell>
          <cell r="G1542">
            <v>0</v>
          </cell>
          <cell r="H1542" t="str">
            <v>Abakpa</v>
          </cell>
          <cell r="I1542">
            <v>21</v>
          </cell>
          <cell r="J1542">
            <v>45138</v>
          </cell>
          <cell r="K1542">
            <v>1</v>
          </cell>
        </row>
        <row r="1543">
          <cell r="F1543" t="str">
            <v>Aug 2023_Stationery Stores JV</v>
          </cell>
          <cell r="G1543">
            <v>0</v>
          </cell>
          <cell r="H1543" t="str">
            <v>Ogidi</v>
          </cell>
          <cell r="I1543">
            <v>30</v>
          </cell>
          <cell r="J1543">
            <v>45169</v>
          </cell>
          <cell r="K1543">
            <v>1</v>
          </cell>
        </row>
        <row r="1544">
          <cell r="F1544" t="str">
            <v>Aug 2023_Material Stores JV</v>
          </cell>
          <cell r="G1544">
            <v>0</v>
          </cell>
          <cell r="H1544" t="str">
            <v>Abakpa</v>
          </cell>
          <cell r="I1544">
            <v>21</v>
          </cell>
          <cell r="J1544">
            <v>45169</v>
          </cell>
          <cell r="K1544">
            <v>1</v>
          </cell>
        </row>
        <row r="1545">
          <cell r="F1545" t="str">
            <v>MAP Meters (1 &amp; 3 Phase)  Installed - 2023</v>
          </cell>
          <cell r="G1545">
            <v>0</v>
          </cell>
          <cell r="H1545" t="str">
            <v xml:space="preserve">Abakaliki </v>
          </cell>
          <cell r="I1545">
            <v>20</v>
          </cell>
          <cell r="J1545">
            <v>45169</v>
          </cell>
          <cell r="K1545">
            <v>4279</v>
          </cell>
        </row>
        <row r="1546">
          <cell r="F1546" t="str">
            <v>MAP Meters (1 &amp; 3 Phase)  Installed - 2023</v>
          </cell>
          <cell r="G1546">
            <v>0</v>
          </cell>
          <cell r="H1546" t="str">
            <v xml:space="preserve">Abakpa </v>
          </cell>
          <cell r="I1546">
            <v>21</v>
          </cell>
          <cell r="J1546">
            <v>45169</v>
          </cell>
          <cell r="K1546">
            <v>11551</v>
          </cell>
        </row>
        <row r="1547">
          <cell r="F1547" t="str">
            <v>MAP Meters (1 &amp; 3 Phase)  Installed - 2023</v>
          </cell>
          <cell r="G1547">
            <v>0</v>
          </cell>
          <cell r="H1547" t="str">
            <v xml:space="preserve">Awka </v>
          </cell>
          <cell r="I1547">
            <v>22</v>
          </cell>
          <cell r="J1547">
            <v>45169</v>
          </cell>
          <cell r="K1547">
            <v>9680</v>
          </cell>
        </row>
        <row r="1548">
          <cell r="F1548" t="str">
            <v>MAP Meters (1 &amp; 3 Phase)  Installed - 2023</v>
          </cell>
          <cell r="G1548">
            <v>0</v>
          </cell>
          <cell r="H1548" t="str">
            <v xml:space="preserve">Awkunanaw </v>
          </cell>
          <cell r="I1548">
            <v>23</v>
          </cell>
          <cell r="J1548">
            <v>45169</v>
          </cell>
          <cell r="K1548">
            <v>5410</v>
          </cell>
        </row>
        <row r="1549">
          <cell r="F1549" t="str">
            <v>MAP Meters (1 &amp; 3 Phase)  Installed - 2023</v>
          </cell>
          <cell r="G1549">
            <v>0</v>
          </cell>
          <cell r="H1549" t="str">
            <v xml:space="preserve">Ekwulobia </v>
          </cell>
          <cell r="I1549">
            <v>24</v>
          </cell>
          <cell r="J1549">
            <v>45169</v>
          </cell>
          <cell r="K1549">
            <v>2208</v>
          </cell>
        </row>
        <row r="1550">
          <cell r="F1550" t="str">
            <v>MAP Meters (1 &amp; 3 Phase)  Installed - 2023</v>
          </cell>
          <cell r="G1550">
            <v>0</v>
          </cell>
          <cell r="H1550" t="str">
            <v xml:space="preserve">Mbaise </v>
          </cell>
          <cell r="I1550">
            <v>25</v>
          </cell>
          <cell r="J1550">
            <v>45169</v>
          </cell>
          <cell r="K1550">
            <v>97</v>
          </cell>
        </row>
        <row r="1551">
          <cell r="F1551" t="str">
            <v>MAP Meters (1 &amp; 3 Phase)  Installed - 2023</v>
          </cell>
          <cell r="G1551">
            <v>0</v>
          </cell>
          <cell r="H1551" t="str">
            <v xml:space="preserve">New Owerri </v>
          </cell>
          <cell r="I1551">
            <v>26</v>
          </cell>
          <cell r="J1551">
            <v>45169</v>
          </cell>
          <cell r="K1551">
            <v>1517</v>
          </cell>
        </row>
        <row r="1552">
          <cell r="F1552" t="str">
            <v>MAP Meters (1 &amp; 3 Phase)  Installed - 2023</v>
          </cell>
          <cell r="G1552">
            <v>0</v>
          </cell>
          <cell r="H1552" t="str">
            <v xml:space="preserve">Nnewi </v>
          </cell>
          <cell r="I1552">
            <v>27</v>
          </cell>
          <cell r="J1552">
            <v>45169</v>
          </cell>
          <cell r="K1552">
            <v>10286</v>
          </cell>
        </row>
        <row r="1553">
          <cell r="F1553" t="str">
            <v>MAP Meters (1 &amp; 3 Phase)  Installed - 2023</v>
          </cell>
          <cell r="G1553">
            <v>0</v>
          </cell>
          <cell r="H1553" t="str">
            <v xml:space="preserve">Nsukka  </v>
          </cell>
          <cell r="I1553">
            <v>28</v>
          </cell>
          <cell r="J1553">
            <v>45169</v>
          </cell>
          <cell r="K1553">
            <v>2639</v>
          </cell>
        </row>
        <row r="1554">
          <cell r="F1554" t="str">
            <v>MAP Meters (1 &amp; 3 Phase)  Installed - 2023</v>
          </cell>
          <cell r="G1554">
            <v>0</v>
          </cell>
          <cell r="H1554" t="str">
            <v xml:space="preserve">Ogbaru </v>
          </cell>
          <cell r="I1554">
            <v>29</v>
          </cell>
          <cell r="J1554">
            <v>45169</v>
          </cell>
          <cell r="K1554">
            <v>2121</v>
          </cell>
        </row>
        <row r="1555">
          <cell r="F1555" t="str">
            <v>MAP Meters (1 &amp; 3 Phase)  Installed - 2023</v>
          </cell>
          <cell r="G1555">
            <v>0</v>
          </cell>
          <cell r="H1555" t="str">
            <v xml:space="preserve">Ogidi </v>
          </cell>
          <cell r="I1555">
            <v>30</v>
          </cell>
          <cell r="J1555">
            <v>45169</v>
          </cell>
          <cell r="K1555">
            <v>9049</v>
          </cell>
        </row>
        <row r="1556">
          <cell r="F1556" t="str">
            <v>MAP Meters (1 &amp; 3 Phase)  Installed - 2023</v>
          </cell>
          <cell r="G1556">
            <v>0</v>
          </cell>
          <cell r="H1556" t="str">
            <v xml:space="preserve">Ogui </v>
          </cell>
          <cell r="I1556">
            <v>31</v>
          </cell>
          <cell r="J1556">
            <v>45169</v>
          </cell>
          <cell r="K1556">
            <v>6301</v>
          </cell>
        </row>
        <row r="1557">
          <cell r="F1557" t="str">
            <v>MAP Meters (1 &amp; 3 Phase)  Installed - 2023</v>
          </cell>
          <cell r="G1557">
            <v>0</v>
          </cell>
          <cell r="H1557" t="str">
            <v xml:space="preserve">Onitsha </v>
          </cell>
          <cell r="I1557">
            <v>32</v>
          </cell>
          <cell r="J1557">
            <v>45169</v>
          </cell>
          <cell r="K1557">
            <v>10798</v>
          </cell>
        </row>
        <row r="1558">
          <cell r="F1558" t="str">
            <v>MAP Meters (1 &amp; 3 Phase)  Installed - 2023</v>
          </cell>
          <cell r="G1558">
            <v>0</v>
          </cell>
          <cell r="H1558" t="str">
            <v xml:space="preserve">Orlu </v>
          </cell>
          <cell r="I1558">
            <v>33</v>
          </cell>
          <cell r="J1558">
            <v>45169</v>
          </cell>
          <cell r="K1558">
            <v>103</v>
          </cell>
        </row>
        <row r="1559">
          <cell r="F1559" t="str">
            <v>MAP Meters (1 &amp; 3 Phase)  Installed - 2023</v>
          </cell>
          <cell r="G1559">
            <v>0</v>
          </cell>
          <cell r="H1559" t="str">
            <v xml:space="preserve">Owerri </v>
          </cell>
          <cell r="I1559">
            <v>34</v>
          </cell>
          <cell r="J1559">
            <v>45169</v>
          </cell>
          <cell r="K1559">
            <v>2534</v>
          </cell>
        </row>
        <row r="1560">
          <cell r="F1560" t="str">
            <v>MAP Meters (1 &amp; 3 Phase)  Installed - 2023</v>
          </cell>
          <cell r="G1560">
            <v>0</v>
          </cell>
          <cell r="H1560" t="str">
            <v xml:space="preserve">Umuahia </v>
          </cell>
          <cell r="I1560">
            <v>35</v>
          </cell>
          <cell r="J1560">
            <v>45169</v>
          </cell>
          <cell r="K1560">
            <v>1544</v>
          </cell>
        </row>
        <row r="1561">
          <cell r="F1561" t="str">
            <v>3Units 100/5A LV MD Meter Panel with TTB</v>
          </cell>
          <cell r="G1561">
            <v>0</v>
          </cell>
          <cell r="H1561" t="str">
            <v xml:space="preserve">Onitsha </v>
          </cell>
          <cell r="I1561">
            <v>32</v>
          </cell>
          <cell r="J1561">
            <v>45169</v>
          </cell>
          <cell r="K1561">
            <v>3</v>
          </cell>
        </row>
        <row r="1562">
          <cell r="F1562" t="str">
            <v>7Units 200/5A LV MD Meter Panel with TTB</v>
          </cell>
          <cell r="G1562">
            <v>0</v>
          </cell>
          <cell r="H1562" t="str">
            <v xml:space="preserve">Onitsha </v>
          </cell>
          <cell r="I1562">
            <v>32</v>
          </cell>
          <cell r="J1562">
            <v>45169</v>
          </cell>
          <cell r="K1562">
            <v>7</v>
          </cell>
        </row>
        <row r="1563">
          <cell r="F1563" t="str">
            <v>10Units 300/5A LV MD Meter Panel with TTB</v>
          </cell>
          <cell r="G1563">
            <v>0</v>
          </cell>
          <cell r="H1563" t="str">
            <v xml:space="preserve">Onitsha </v>
          </cell>
          <cell r="I1563">
            <v>32</v>
          </cell>
          <cell r="J1563">
            <v>45169</v>
          </cell>
          <cell r="K1563">
            <v>10</v>
          </cell>
        </row>
        <row r="1564">
          <cell r="F1564" t="str">
            <v>6Units 500/5A LV MD Meter Panel with TTB</v>
          </cell>
          <cell r="G1564">
            <v>0</v>
          </cell>
          <cell r="H1564" t="str">
            <v xml:space="preserve">Onitsha </v>
          </cell>
          <cell r="I1564">
            <v>32</v>
          </cell>
          <cell r="J1564">
            <v>45169</v>
          </cell>
          <cell r="K1564">
            <v>6</v>
          </cell>
        </row>
        <row r="1565">
          <cell r="F1565" t="str">
            <v>11KV HT Metering (250/5A) HVMD Outdoor Metering Unit</v>
          </cell>
          <cell r="G1565">
            <v>0</v>
          </cell>
          <cell r="H1565" t="str">
            <v>Owerri</v>
          </cell>
          <cell r="I1565">
            <v>34</v>
          </cell>
          <cell r="J1565">
            <v>45170</v>
          </cell>
          <cell r="K1565">
            <v>1</v>
          </cell>
        </row>
        <row r="1566">
          <cell r="F1566" t="str">
            <v>11KV HT Metering Panel (100/5A)</v>
          </cell>
          <cell r="G1566">
            <v>0</v>
          </cell>
          <cell r="H1566" t="str">
            <v xml:space="preserve">Orlu </v>
          </cell>
          <cell r="I1566">
            <v>33</v>
          </cell>
          <cell r="J1566">
            <v>45170</v>
          </cell>
          <cell r="K1566">
            <v>1</v>
          </cell>
        </row>
        <row r="1567">
          <cell r="F1567" t="str">
            <v>33KV HT Metering Panel (50/1A) HVMD Outdoor Metering Unit</v>
          </cell>
          <cell r="G1567">
            <v>0</v>
          </cell>
          <cell r="H1567" t="str">
            <v xml:space="preserve">Orlu </v>
          </cell>
          <cell r="I1567">
            <v>33</v>
          </cell>
          <cell r="J1567">
            <v>45170</v>
          </cell>
          <cell r="K1567">
            <v>1</v>
          </cell>
        </row>
        <row r="1568">
          <cell r="F1568" t="str">
            <v>Sep 2023_Stationery Stores JV</v>
          </cell>
          <cell r="G1568">
            <v>0</v>
          </cell>
          <cell r="H1568" t="str">
            <v xml:space="preserve">Orlu </v>
          </cell>
          <cell r="I1568">
            <v>33</v>
          </cell>
          <cell r="J1568">
            <v>45199</v>
          </cell>
          <cell r="K1568">
            <v>1</v>
          </cell>
        </row>
        <row r="1569">
          <cell r="F1569" t="str">
            <v>Sep 2023_Material Stores JV</v>
          </cell>
          <cell r="G1569">
            <v>0</v>
          </cell>
          <cell r="H1569" t="str">
            <v>Abakpa</v>
          </cell>
          <cell r="I1569">
            <v>21</v>
          </cell>
          <cell r="J1569">
            <v>45199</v>
          </cell>
          <cell r="K1569">
            <v>1</v>
          </cell>
        </row>
        <row r="1570">
          <cell r="F1570" t="str">
            <v>Oct 2023_Stationery Stores JV</v>
          </cell>
          <cell r="G1570">
            <v>0</v>
          </cell>
          <cell r="H1570" t="str">
            <v>Ogidi</v>
          </cell>
          <cell r="I1570">
            <v>30</v>
          </cell>
          <cell r="J1570">
            <v>45230</v>
          </cell>
          <cell r="K1570">
            <v>1</v>
          </cell>
        </row>
        <row r="1571">
          <cell r="F1571" t="str">
            <v>Oct 2023_Material Stores JV</v>
          </cell>
          <cell r="G1571">
            <v>0</v>
          </cell>
          <cell r="H1571" t="str">
            <v>Ogidi</v>
          </cell>
          <cell r="I1571">
            <v>30</v>
          </cell>
          <cell r="J1571">
            <v>45230</v>
          </cell>
          <cell r="K1571">
            <v>400</v>
          </cell>
        </row>
        <row r="1572">
          <cell r="F1572" t="str">
            <v>Nov 2023_Stationery Stores JV</v>
          </cell>
          <cell r="G1572">
            <v>0</v>
          </cell>
          <cell r="H1572" t="str">
            <v xml:space="preserve">Orlu </v>
          </cell>
          <cell r="I1572">
            <v>33</v>
          </cell>
          <cell r="J1572">
            <v>45260</v>
          </cell>
          <cell r="K1572">
            <v>1</v>
          </cell>
        </row>
        <row r="1573">
          <cell r="F1573" t="str">
            <v>Nov 2023_Material Stores JV</v>
          </cell>
          <cell r="G1573">
            <v>0</v>
          </cell>
          <cell r="H1573" t="str">
            <v>New Owerri</v>
          </cell>
          <cell r="I1573">
            <v>26</v>
          </cell>
          <cell r="J1573">
            <v>45260</v>
          </cell>
          <cell r="K1573">
            <v>201</v>
          </cell>
        </row>
        <row r="1574">
          <cell r="F1574" t="str">
            <v>Dec 2023_Stationery Stores JV</v>
          </cell>
          <cell r="G1574">
            <v>0</v>
          </cell>
          <cell r="H1574" t="str">
            <v xml:space="preserve">Orlu </v>
          </cell>
          <cell r="I1574">
            <v>33</v>
          </cell>
          <cell r="J1574">
            <v>45291</v>
          </cell>
          <cell r="K1574">
            <v>1</v>
          </cell>
        </row>
        <row r="1575">
          <cell r="F1575" t="str">
            <v>Dec 2023_Material Stores JV</v>
          </cell>
          <cell r="G1575">
            <v>0</v>
          </cell>
          <cell r="H1575" t="str">
            <v>New Owerri</v>
          </cell>
          <cell r="I1575">
            <v>26</v>
          </cell>
          <cell r="J1575">
            <v>45291</v>
          </cell>
          <cell r="K1575">
            <v>1</v>
          </cell>
        </row>
        <row r="1576">
          <cell r="F1576" t="str">
            <v>Digital Multimeter mastech brand mv64 model from Ogui District - SRA06197</v>
          </cell>
          <cell r="G1576">
            <v>0</v>
          </cell>
          <cell r="H1576" t="str">
            <v xml:space="preserve">Ogui </v>
          </cell>
          <cell r="I1576">
            <v>31</v>
          </cell>
          <cell r="J1576">
            <v>45231</v>
          </cell>
          <cell r="K1576">
            <v>1</v>
          </cell>
        </row>
        <row r="1577">
          <cell r="F1577" t="str">
            <v>JV_Accounts Payable-10% Contract Price</v>
          </cell>
          <cell r="G1577">
            <v>0</v>
          </cell>
          <cell r="H1577" t="str">
            <v>Ogui</v>
          </cell>
          <cell r="I1577">
            <v>31</v>
          </cell>
          <cell r="J1577">
            <v>44561</v>
          </cell>
          <cell r="K1577">
            <v>1</v>
          </cell>
        </row>
        <row r="1578">
          <cell r="F1578" t="str">
            <v>MAP Meters (1 &amp; 3 Phase)  Installed - 2023</v>
          </cell>
          <cell r="G1578">
            <v>0</v>
          </cell>
          <cell r="H1578" t="str">
            <v xml:space="preserve">Abakaliki </v>
          </cell>
          <cell r="I1578">
            <v>20</v>
          </cell>
          <cell r="J1578">
            <v>45169</v>
          </cell>
          <cell r="K1578">
            <v>1</v>
          </cell>
        </row>
        <row r="1579">
          <cell r="F1579" t="str">
            <v>MAP Meters (1 &amp; 3 Phase)  Installed - 2023</v>
          </cell>
          <cell r="G1579">
            <v>0</v>
          </cell>
          <cell r="H1579" t="str">
            <v xml:space="preserve">Abakpa </v>
          </cell>
          <cell r="I1579">
            <v>21</v>
          </cell>
          <cell r="J1579">
            <v>45169</v>
          </cell>
          <cell r="K1579">
            <v>1</v>
          </cell>
        </row>
        <row r="1580">
          <cell r="F1580" t="str">
            <v>MAP Meters (1 &amp; 3 Phase)  Installed - 2023</v>
          </cell>
          <cell r="G1580">
            <v>0</v>
          </cell>
          <cell r="H1580" t="str">
            <v xml:space="preserve">Awka </v>
          </cell>
          <cell r="I1580">
            <v>22</v>
          </cell>
          <cell r="J1580">
            <v>45169</v>
          </cell>
          <cell r="K1580">
            <v>1</v>
          </cell>
        </row>
        <row r="1581">
          <cell r="F1581" t="str">
            <v>MAP Meters (1 &amp; 3 Phase)  Installed - 2023</v>
          </cell>
          <cell r="G1581">
            <v>0</v>
          </cell>
          <cell r="H1581" t="str">
            <v xml:space="preserve">Awkunanaw </v>
          </cell>
          <cell r="I1581">
            <v>23</v>
          </cell>
          <cell r="J1581">
            <v>45169</v>
          </cell>
          <cell r="K1581">
            <v>1</v>
          </cell>
        </row>
        <row r="1582">
          <cell r="F1582" t="str">
            <v>MAP Meters (1 &amp; 3 Phase)  Installed - 2023</v>
          </cell>
          <cell r="G1582">
            <v>0</v>
          </cell>
          <cell r="H1582" t="str">
            <v xml:space="preserve">Ekwulobia </v>
          </cell>
          <cell r="I1582">
            <v>24</v>
          </cell>
          <cell r="J1582">
            <v>45169</v>
          </cell>
          <cell r="K1582">
            <v>1</v>
          </cell>
        </row>
        <row r="1583">
          <cell r="F1583" t="str">
            <v>MAP Meters (1 &amp; 3 Phase)  Installed - 2023</v>
          </cell>
          <cell r="G1583">
            <v>0</v>
          </cell>
          <cell r="H1583" t="str">
            <v xml:space="preserve">Nnewi </v>
          </cell>
          <cell r="I1583">
            <v>27</v>
          </cell>
          <cell r="J1583">
            <v>45169</v>
          </cell>
          <cell r="K1583">
            <v>1</v>
          </cell>
        </row>
        <row r="1584">
          <cell r="F1584" t="str">
            <v>MAP Meters (1 &amp; 3 Phase)  Installed - 2023</v>
          </cell>
          <cell r="G1584">
            <v>0</v>
          </cell>
          <cell r="H1584" t="str">
            <v xml:space="preserve">Ogidi </v>
          </cell>
          <cell r="I1584">
            <v>30</v>
          </cell>
          <cell r="J1584">
            <v>45169</v>
          </cell>
          <cell r="K1584">
            <v>1</v>
          </cell>
        </row>
        <row r="1585">
          <cell r="F1585" t="str">
            <v>MAP Meters (1 &amp; 3 Phase)  Installed - 2023</v>
          </cell>
          <cell r="G1585">
            <v>0</v>
          </cell>
          <cell r="H1585" t="str">
            <v xml:space="preserve">Ogui </v>
          </cell>
          <cell r="I1585">
            <v>31</v>
          </cell>
          <cell r="J1585">
            <v>45169</v>
          </cell>
          <cell r="K1585">
            <v>1</v>
          </cell>
        </row>
        <row r="1586">
          <cell r="F1586" t="str">
            <v>MAP Meters (1 &amp; 3 Phase)  Installed - 2023</v>
          </cell>
          <cell r="G1586">
            <v>0</v>
          </cell>
          <cell r="H1586" t="str">
            <v xml:space="preserve">Onitsha </v>
          </cell>
          <cell r="I1586">
            <v>32</v>
          </cell>
          <cell r="J1586">
            <v>45169</v>
          </cell>
          <cell r="K1586">
            <v>1</v>
          </cell>
        </row>
        <row r="1587">
          <cell r="F1587" t="str">
            <v>MAP Meters (1 &amp; 3 Phase)  Installed - 2023</v>
          </cell>
          <cell r="G1587">
            <v>0</v>
          </cell>
          <cell r="H1587" t="str">
            <v xml:space="preserve">Owerri </v>
          </cell>
          <cell r="I1587">
            <v>34</v>
          </cell>
          <cell r="J1587">
            <v>45169</v>
          </cell>
          <cell r="K1587">
            <v>1</v>
          </cell>
        </row>
        <row r="1588">
          <cell r="F1588" t="str">
            <v>Three Phase Pre-Paid Meters-172</v>
          </cell>
          <cell r="G1588">
            <v>0</v>
          </cell>
          <cell r="H1588" t="str">
            <v>Nsukka</v>
          </cell>
          <cell r="I1588">
            <v>28</v>
          </cell>
          <cell r="J1588">
            <v>44256</v>
          </cell>
          <cell r="K1588">
            <v>172</v>
          </cell>
        </row>
        <row r="1589">
          <cell r="F1589" t="str">
            <v>Three Phase Pre-Paid Meters-228</v>
          </cell>
          <cell r="G1589">
            <v>0</v>
          </cell>
          <cell r="H1589" t="str">
            <v>Nsukka</v>
          </cell>
          <cell r="I1589">
            <v>28</v>
          </cell>
          <cell r="J1589">
            <v>44348</v>
          </cell>
          <cell r="K1589">
            <v>228</v>
          </cell>
        </row>
        <row r="1590">
          <cell r="F1590" t="str">
            <v>Three Phase Pre-Paid Meters-752</v>
          </cell>
          <cell r="G1590">
            <v>0</v>
          </cell>
          <cell r="H1590" t="str">
            <v>Nsukka</v>
          </cell>
          <cell r="I1590">
            <v>28</v>
          </cell>
          <cell r="J1590">
            <v>44378</v>
          </cell>
          <cell r="K1590">
            <v>752</v>
          </cell>
        </row>
        <row r="1591">
          <cell r="F1591" t="str">
            <v>Single Phase Pre-Paid Meters-760</v>
          </cell>
          <cell r="G1591">
            <v>0</v>
          </cell>
          <cell r="H1591" t="str">
            <v>Nnewi</v>
          </cell>
          <cell r="I1591">
            <v>27</v>
          </cell>
          <cell r="J1591">
            <v>44228</v>
          </cell>
          <cell r="K1591">
            <v>760</v>
          </cell>
        </row>
        <row r="1592">
          <cell r="F1592" t="str">
            <v>Three Phase Pre-Paid Meters-2928</v>
          </cell>
          <cell r="G1592">
            <v>0</v>
          </cell>
          <cell r="H1592" t="str">
            <v>Nnewi</v>
          </cell>
          <cell r="I1592">
            <v>27</v>
          </cell>
          <cell r="J1592">
            <v>44256</v>
          </cell>
          <cell r="K1592">
            <v>2928</v>
          </cell>
        </row>
        <row r="1593">
          <cell r="F1593" t="str">
            <v>Single Phase Pre-Paid Meters-2000</v>
          </cell>
          <cell r="G1593">
            <v>0</v>
          </cell>
          <cell r="H1593" t="str">
            <v>Nnewi</v>
          </cell>
          <cell r="I1593">
            <v>27</v>
          </cell>
          <cell r="J1593">
            <v>44378</v>
          </cell>
          <cell r="K1593">
            <v>2000</v>
          </cell>
        </row>
        <row r="1594">
          <cell r="F1594" t="str">
            <v>Three Phase Pre-Paid Meters-154</v>
          </cell>
          <cell r="G1594">
            <v>0</v>
          </cell>
          <cell r="H1594" t="str">
            <v>Nnewi</v>
          </cell>
          <cell r="I1594">
            <v>27</v>
          </cell>
          <cell r="J1594">
            <v>44378</v>
          </cell>
          <cell r="K1594">
            <v>154</v>
          </cell>
        </row>
        <row r="1595">
          <cell r="F1595" t="str">
            <v>Single Phase Pre-Paid Meters-2016</v>
          </cell>
          <cell r="G1595">
            <v>0</v>
          </cell>
          <cell r="H1595" t="str">
            <v>Nnewi</v>
          </cell>
          <cell r="I1595">
            <v>27</v>
          </cell>
          <cell r="J1595">
            <v>44228</v>
          </cell>
          <cell r="K1595">
            <v>2016</v>
          </cell>
        </row>
        <row r="1596">
          <cell r="F1596" t="str">
            <v>Three Phase Pre-Paid Meters-640</v>
          </cell>
          <cell r="G1596">
            <v>0</v>
          </cell>
          <cell r="H1596" t="str">
            <v>Nnewi</v>
          </cell>
          <cell r="I1596">
            <v>27</v>
          </cell>
          <cell r="J1596">
            <v>44228</v>
          </cell>
          <cell r="K1596">
            <v>640</v>
          </cell>
        </row>
        <row r="1597">
          <cell r="F1597" t="str">
            <v>Single Phase Pre-Paid Meters-2096</v>
          </cell>
          <cell r="G1597">
            <v>0</v>
          </cell>
          <cell r="H1597" t="str">
            <v>Nsukka</v>
          </cell>
          <cell r="I1597">
            <v>28</v>
          </cell>
          <cell r="J1597">
            <v>44378</v>
          </cell>
          <cell r="K1597">
            <v>2096</v>
          </cell>
        </row>
        <row r="1598">
          <cell r="F1598" t="str">
            <v>Single Phase Pre-Paid Meters-3500</v>
          </cell>
          <cell r="G1598">
            <v>0</v>
          </cell>
          <cell r="H1598" t="str">
            <v>Nsukka</v>
          </cell>
          <cell r="I1598">
            <v>28</v>
          </cell>
          <cell r="J1598">
            <v>44228</v>
          </cell>
          <cell r="K1598">
            <v>3500</v>
          </cell>
        </row>
        <row r="1599">
          <cell r="F1599" t="str">
            <v>Three Phase Pre-Paid Meters-500</v>
          </cell>
          <cell r="G1599">
            <v>0</v>
          </cell>
          <cell r="H1599" t="str">
            <v>Nnewi</v>
          </cell>
          <cell r="I1599">
            <v>27</v>
          </cell>
          <cell r="J1599">
            <v>44228</v>
          </cell>
          <cell r="K1599">
            <v>500</v>
          </cell>
        </row>
        <row r="1600">
          <cell r="F1600" t="str">
            <v>Single Phase Pre-Paid Meters-4022</v>
          </cell>
          <cell r="G1600">
            <v>0</v>
          </cell>
          <cell r="H1600" t="str">
            <v>Ogbaru</v>
          </cell>
          <cell r="I1600">
            <v>29</v>
          </cell>
          <cell r="J1600">
            <v>44348</v>
          </cell>
          <cell r="K1600">
            <v>4022</v>
          </cell>
        </row>
        <row r="1601">
          <cell r="F1601" t="str">
            <v>Single Phase Pre-Paid Meters-4463</v>
          </cell>
          <cell r="G1601">
            <v>0</v>
          </cell>
          <cell r="H1601" t="str">
            <v>Ogidi</v>
          </cell>
          <cell r="I1601">
            <v>30</v>
          </cell>
          <cell r="J1601">
            <v>43831</v>
          </cell>
          <cell r="K1601">
            <v>4463</v>
          </cell>
        </row>
        <row r="1602">
          <cell r="F1602" t="str">
            <v>Single Phase Pre-Paid Meters-5537</v>
          </cell>
          <cell r="G1602">
            <v>0</v>
          </cell>
          <cell r="H1602" t="str">
            <v>Ogui</v>
          </cell>
          <cell r="I1602">
            <v>31</v>
          </cell>
          <cell r="J1602">
            <v>43831</v>
          </cell>
          <cell r="K1602">
            <v>5537</v>
          </cell>
        </row>
        <row r="1603">
          <cell r="F1603" t="str">
            <v>Single Phase Pre-Paid Meters-32</v>
          </cell>
          <cell r="G1603">
            <v>0</v>
          </cell>
          <cell r="H1603" t="str">
            <v>Ogui</v>
          </cell>
          <cell r="I1603">
            <v>31</v>
          </cell>
          <cell r="J1603">
            <v>44317</v>
          </cell>
          <cell r="K1603">
            <v>32</v>
          </cell>
        </row>
        <row r="1604">
          <cell r="F1604" t="str">
            <v>Single Phase Pre-Paid Meters-2188</v>
          </cell>
          <cell r="G1604">
            <v>0</v>
          </cell>
          <cell r="H1604" t="str">
            <v>Ogui</v>
          </cell>
          <cell r="I1604">
            <v>31</v>
          </cell>
          <cell r="J1604">
            <v>44287</v>
          </cell>
          <cell r="K1604">
            <v>2188</v>
          </cell>
        </row>
        <row r="1605">
          <cell r="F1605" t="str">
            <v>Single Phase Pre-Paid Meters-3000</v>
          </cell>
          <cell r="G1605">
            <v>0</v>
          </cell>
          <cell r="H1605" t="str">
            <v xml:space="preserve">Onitsha </v>
          </cell>
          <cell r="I1605">
            <v>32</v>
          </cell>
          <cell r="J1605">
            <v>44409</v>
          </cell>
          <cell r="K1605">
            <v>3000</v>
          </cell>
        </row>
        <row r="1606">
          <cell r="F1606" t="str">
            <v>Three Phase Pre-Paid Meters-1600</v>
          </cell>
          <cell r="G1606">
            <v>0</v>
          </cell>
          <cell r="H1606" t="str">
            <v xml:space="preserve">New Owerri </v>
          </cell>
          <cell r="I1606">
            <v>26</v>
          </cell>
          <cell r="J1606">
            <v>44409</v>
          </cell>
          <cell r="K1606">
            <v>1600</v>
          </cell>
        </row>
        <row r="1607">
          <cell r="F1607" t="str">
            <v>Single Phase Pre-Paid Meters-4000</v>
          </cell>
          <cell r="G1607">
            <v>0</v>
          </cell>
          <cell r="H1607" t="str">
            <v xml:space="preserve">Onitsha </v>
          </cell>
          <cell r="I1607">
            <v>32</v>
          </cell>
          <cell r="J1607">
            <v>44317</v>
          </cell>
          <cell r="K1607">
            <v>4000</v>
          </cell>
        </row>
        <row r="1608">
          <cell r="F1608" t="str">
            <v>Single Phase Pre-Paid Meters-4179</v>
          </cell>
          <cell r="G1608">
            <v>0</v>
          </cell>
          <cell r="H1608" t="str">
            <v>Owerri</v>
          </cell>
          <cell r="I1608">
            <v>34</v>
          </cell>
          <cell r="J1608">
            <v>44440</v>
          </cell>
          <cell r="K1608">
            <v>4179</v>
          </cell>
        </row>
        <row r="1609">
          <cell r="F1609" t="str">
            <v>Three Phase Pre-Paid Meters-496</v>
          </cell>
          <cell r="G1609">
            <v>0</v>
          </cell>
          <cell r="H1609" t="str">
            <v xml:space="preserve">New Owerri </v>
          </cell>
          <cell r="I1609">
            <v>26</v>
          </cell>
          <cell r="J1609">
            <v>44440</v>
          </cell>
          <cell r="K1609">
            <v>496</v>
          </cell>
        </row>
        <row r="1610">
          <cell r="F1610" t="str">
            <v>Single Phase Pre-Paid Meters-961</v>
          </cell>
          <cell r="G1610">
            <v>0</v>
          </cell>
          <cell r="H1610" t="str">
            <v>Owerri</v>
          </cell>
          <cell r="I1610">
            <v>34</v>
          </cell>
          <cell r="J1610">
            <v>44440</v>
          </cell>
          <cell r="K1610">
            <v>961</v>
          </cell>
        </row>
        <row r="1611">
          <cell r="F1611" t="str">
            <v>Single Phase Pre-Paid Meters-3100</v>
          </cell>
          <cell r="G1611">
            <v>0</v>
          </cell>
          <cell r="H1611" t="str">
            <v>Umuahia</v>
          </cell>
          <cell r="I1611">
            <v>35</v>
          </cell>
          <cell r="J1611">
            <v>44440</v>
          </cell>
          <cell r="K1611">
            <v>3100</v>
          </cell>
        </row>
        <row r="1612">
          <cell r="F1612" t="str">
            <v>100/5A LVMD Postpaid Meter</v>
          </cell>
          <cell r="G1612">
            <v>0</v>
          </cell>
          <cell r="H1612" t="str">
            <v>Umuahia</v>
          </cell>
          <cell r="I1612">
            <v>35</v>
          </cell>
          <cell r="J1612">
            <v>45200</v>
          </cell>
          <cell r="K1612">
            <v>15</v>
          </cell>
        </row>
        <row r="1613">
          <cell r="F1613" t="str">
            <v>200/5A LVMD Postpaid Meter</v>
          </cell>
          <cell r="G1613">
            <v>0</v>
          </cell>
          <cell r="H1613" t="str">
            <v>Umuahia</v>
          </cell>
          <cell r="I1613">
            <v>35</v>
          </cell>
          <cell r="J1613">
            <v>45200</v>
          </cell>
          <cell r="K1613">
            <v>15</v>
          </cell>
        </row>
        <row r="1614">
          <cell r="F1614" t="str">
            <v>300/5A LVMD Postpaid Meter</v>
          </cell>
          <cell r="G1614">
            <v>0</v>
          </cell>
          <cell r="H1614" t="str">
            <v>Umuahia</v>
          </cell>
          <cell r="I1614">
            <v>35</v>
          </cell>
          <cell r="J1614">
            <v>45200</v>
          </cell>
          <cell r="K1614">
            <v>5</v>
          </cell>
        </row>
        <row r="1615">
          <cell r="F1615" t="str">
            <v>500/5A LVMD Postpaid Meter</v>
          </cell>
          <cell r="G1615">
            <v>0</v>
          </cell>
          <cell r="H1615" t="str">
            <v>Umuahia</v>
          </cell>
          <cell r="I1615">
            <v>35</v>
          </cell>
          <cell r="J1615">
            <v>45200</v>
          </cell>
          <cell r="K1615">
            <v>5</v>
          </cell>
        </row>
        <row r="1616">
          <cell r="F1616" t="str">
            <v>Bal of INV2021/09/186 for 11/33KV Fdr (3PH AW CT/VVT Static) Trivector Meter</v>
          </cell>
          <cell r="G1616">
            <v>0</v>
          </cell>
          <cell r="H1616" t="str">
            <v xml:space="preserve">Onitsha </v>
          </cell>
          <cell r="I1616">
            <v>32</v>
          </cell>
          <cell r="J1616">
            <v>44561</v>
          </cell>
          <cell r="K1616">
            <v>1</v>
          </cell>
        </row>
        <row r="1617">
          <cell r="F1617" t="str">
            <v>Jan 2024_Material Stores JV</v>
          </cell>
          <cell r="G1617">
            <v>0</v>
          </cell>
          <cell r="H1617" t="str">
            <v>New Owerri</v>
          </cell>
          <cell r="I1617">
            <v>26</v>
          </cell>
          <cell r="J1617">
            <v>45322</v>
          </cell>
          <cell r="K1617">
            <v>1</v>
          </cell>
        </row>
        <row r="1618">
          <cell r="F1618" t="str">
            <v>Jan 2024_Stationery Stores JV</v>
          </cell>
          <cell r="G1618">
            <v>0</v>
          </cell>
          <cell r="H1618" t="str">
            <v xml:space="preserve">Orlu </v>
          </cell>
          <cell r="I1618">
            <v>33</v>
          </cell>
          <cell r="J1618">
            <v>45322</v>
          </cell>
          <cell r="K1618">
            <v>1</v>
          </cell>
        </row>
        <row r="1619">
          <cell r="F1619" t="str">
            <v>10/1A HVDM Pole Mounted Postpaid Meter</v>
          </cell>
          <cell r="G1619">
            <v>0</v>
          </cell>
          <cell r="H1619" t="str">
            <v>Owerri</v>
          </cell>
          <cell r="I1619">
            <v>34</v>
          </cell>
          <cell r="J1619">
            <v>45292</v>
          </cell>
          <cell r="K1619">
            <v>7</v>
          </cell>
        </row>
        <row r="1620">
          <cell r="F1620" t="str">
            <v>20/1A HVDM Pole Mounted Postpaid Meter</v>
          </cell>
          <cell r="G1620">
            <v>0</v>
          </cell>
          <cell r="H1620" t="str">
            <v>Owerri</v>
          </cell>
          <cell r="I1620">
            <v>34</v>
          </cell>
          <cell r="J1620">
            <v>45292</v>
          </cell>
          <cell r="K1620">
            <v>1</v>
          </cell>
        </row>
        <row r="1621">
          <cell r="F1621" t="str">
            <v>30/1A HVDM Pole Mounted Postpaid Meter</v>
          </cell>
          <cell r="G1621">
            <v>0</v>
          </cell>
          <cell r="H1621" t="str">
            <v>Owerri</v>
          </cell>
          <cell r="I1621">
            <v>34</v>
          </cell>
          <cell r="J1621">
            <v>45292</v>
          </cell>
          <cell r="K1621">
            <v>1</v>
          </cell>
        </row>
        <row r="1622">
          <cell r="F1622" t="str">
            <v>50/1A HVDM Pole Mounted Postpaid Meter</v>
          </cell>
          <cell r="G1622">
            <v>0</v>
          </cell>
          <cell r="H1622" t="str">
            <v>Owerri</v>
          </cell>
          <cell r="I1622">
            <v>34</v>
          </cell>
          <cell r="J1622">
            <v>45292</v>
          </cell>
          <cell r="K1622">
            <v>1</v>
          </cell>
        </row>
        <row r="1623">
          <cell r="F1623" t="str">
            <v>30/5A HVDM Pole Mounted Postpaid Meter</v>
          </cell>
          <cell r="G1623">
            <v>0</v>
          </cell>
          <cell r="H1623" t="str">
            <v>Owerri</v>
          </cell>
          <cell r="I1623">
            <v>34</v>
          </cell>
          <cell r="J1623">
            <v>45292</v>
          </cell>
          <cell r="K1623">
            <v>410</v>
          </cell>
        </row>
        <row r="1624">
          <cell r="F1624" t="str">
            <v>40/5A HVDM Pole Mounted Postpaid Meter</v>
          </cell>
          <cell r="G1624">
            <v>0</v>
          </cell>
          <cell r="H1624" t="str">
            <v>Umuahia</v>
          </cell>
          <cell r="I1624">
            <v>35</v>
          </cell>
          <cell r="J1624">
            <v>45292</v>
          </cell>
          <cell r="K1624">
            <v>1</v>
          </cell>
        </row>
        <row r="1625">
          <cell r="F1625" t="str">
            <v>50/5A HVDM Pole Mounted Postpaid Meter</v>
          </cell>
          <cell r="G1625">
            <v>0</v>
          </cell>
          <cell r="H1625" t="str">
            <v>Umuahia</v>
          </cell>
          <cell r="I1625">
            <v>35</v>
          </cell>
          <cell r="J1625">
            <v>45292</v>
          </cell>
          <cell r="K1625">
            <v>1</v>
          </cell>
        </row>
        <row r="1626">
          <cell r="F1626" t="str">
            <v>800/5A CT Meter</v>
          </cell>
          <cell r="G1626">
            <v>0</v>
          </cell>
          <cell r="H1626" t="str">
            <v xml:space="preserve">Onitsha </v>
          </cell>
          <cell r="I1626">
            <v>32</v>
          </cell>
          <cell r="J1626">
            <v>45322</v>
          </cell>
          <cell r="K1626">
            <v>2</v>
          </cell>
        </row>
        <row r="1627">
          <cell r="F1627" t="str">
            <v>Feb 2024_Material Stores JV</v>
          </cell>
          <cell r="G1627">
            <v>0</v>
          </cell>
          <cell r="H1627" t="str">
            <v xml:space="preserve">Onitsha </v>
          </cell>
          <cell r="I1627">
            <v>32</v>
          </cell>
          <cell r="J1627">
            <v>45351</v>
          </cell>
          <cell r="K1627">
            <v>100</v>
          </cell>
        </row>
        <row r="1628">
          <cell r="F1628" t="str">
            <v>Feb 2024_Stationery Stores JV</v>
          </cell>
          <cell r="G1628">
            <v>0</v>
          </cell>
          <cell r="H1628" t="str">
            <v xml:space="preserve">Orlu </v>
          </cell>
          <cell r="I1628">
            <v>33</v>
          </cell>
          <cell r="J1628">
            <v>45351</v>
          </cell>
          <cell r="K1628">
            <v>1</v>
          </cell>
        </row>
        <row r="1629">
          <cell r="F1629" t="str">
            <v>100/5A LVMD CT Operated Meter</v>
          </cell>
          <cell r="G1629">
            <v>0</v>
          </cell>
          <cell r="H1629" t="str">
            <v>Umuahia</v>
          </cell>
          <cell r="I1629">
            <v>35</v>
          </cell>
          <cell r="J1629">
            <v>45323</v>
          </cell>
          <cell r="K1629">
            <v>1</v>
          </cell>
        </row>
        <row r="1630">
          <cell r="F1630" t="str">
            <v>300/5A LVMD CT Operated Meter</v>
          </cell>
          <cell r="G1630">
            <v>0</v>
          </cell>
          <cell r="H1630" t="str">
            <v xml:space="preserve">Orlu </v>
          </cell>
          <cell r="I1630">
            <v>33</v>
          </cell>
          <cell r="J1630">
            <v>45323</v>
          </cell>
          <cell r="K1630">
            <v>1</v>
          </cell>
        </row>
        <row r="1631">
          <cell r="F1631" t="str">
            <v>20/1A (Pole Mounted) 33KV HV-MD Postpaid Meters</v>
          </cell>
          <cell r="G1631">
            <v>0</v>
          </cell>
          <cell r="H1631" t="str">
            <v xml:space="preserve">Orlu </v>
          </cell>
          <cell r="I1631">
            <v>33</v>
          </cell>
          <cell r="J1631">
            <v>45323</v>
          </cell>
          <cell r="K1631">
            <v>4</v>
          </cell>
        </row>
        <row r="1632">
          <cell r="F1632" t="str">
            <v>50/1A (Pole Mounted) 33KV HV-MD Postpaid Meters</v>
          </cell>
          <cell r="G1632">
            <v>0</v>
          </cell>
          <cell r="H1632" t="str">
            <v xml:space="preserve">Orlu </v>
          </cell>
          <cell r="I1632">
            <v>33</v>
          </cell>
          <cell r="J1632">
            <v>45323</v>
          </cell>
          <cell r="K1632">
            <v>2</v>
          </cell>
        </row>
        <row r="1633">
          <cell r="F1633" t="str">
            <v>Mar 2024_Material Stores JV</v>
          </cell>
          <cell r="G1633">
            <v>0</v>
          </cell>
          <cell r="H1633" t="str">
            <v xml:space="preserve">Onitsha </v>
          </cell>
          <cell r="I1633">
            <v>32</v>
          </cell>
          <cell r="J1633">
            <v>45382</v>
          </cell>
          <cell r="K1633">
            <v>400</v>
          </cell>
        </row>
        <row r="1634">
          <cell r="F1634" t="str">
            <v>Mar 2024_Stationery Stores JV</v>
          </cell>
          <cell r="G1634">
            <v>0</v>
          </cell>
          <cell r="H1634" t="str">
            <v xml:space="preserve">Orlu </v>
          </cell>
          <cell r="I1634">
            <v>33</v>
          </cell>
          <cell r="J1634">
            <v>45382</v>
          </cell>
          <cell r="K1634">
            <v>1</v>
          </cell>
        </row>
        <row r="1635">
          <cell r="F1635" t="str">
            <v>May 2024_Material Stores JV</v>
          </cell>
          <cell r="G1635">
            <v>0</v>
          </cell>
          <cell r="H1635" t="str">
            <v xml:space="preserve">Onitsha </v>
          </cell>
          <cell r="I1635">
            <v>32</v>
          </cell>
          <cell r="J1635">
            <v>45443</v>
          </cell>
          <cell r="K1635">
            <v>100</v>
          </cell>
        </row>
        <row r="1636">
          <cell r="F1636" t="str">
            <v>May 2024_Stationery Stores JV</v>
          </cell>
          <cell r="G1636">
            <v>0</v>
          </cell>
          <cell r="H1636" t="str">
            <v>Owerri</v>
          </cell>
          <cell r="I1636">
            <v>34</v>
          </cell>
          <cell r="J1636">
            <v>45443</v>
          </cell>
          <cell r="K1636">
            <v>1</v>
          </cell>
        </row>
        <row r="1637">
          <cell r="F1637" t="str">
            <v>Jun 2024_Material Stores JV</v>
          </cell>
          <cell r="G1637">
            <v>0</v>
          </cell>
          <cell r="H1637" t="str">
            <v xml:space="preserve">Onitsha </v>
          </cell>
          <cell r="I1637">
            <v>32</v>
          </cell>
          <cell r="J1637">
            <v>45473</v>
          </cell>
          <cell r="K1637">
            <v>100</v>
          </cell>
        </row>
        <row r="1638">
          <cell r="F1638" t="str">
            <v>Jun 2024_Stationery Stores JV</v>
          </cell>
          <cell r="G1638">
            <v>0</v>
          </cell>
          <cell r="H1638" t="str">
            <v>Owerri</v>
          </cell>
          <cell r="I1638">
            <v>34</v>
          </cell>
          <cell r="J1638">
            <v>45473</v>
          </cell>
          <cell r="K1638">
            <v>1</v>
          </cell>
        </row>
        <row r="1639">
          <cell r="F1639" t="str">
            <v>Jul 2024_Material Stores JV</v>
          </cell>
          <cell r="G1639">
            <v>0</v>
          </cell>
          <cell r="H1639" t="str">
            <v>Orlu</v>
          </cell>
          <cell r="I1639">
            <v>33</v>
          </cell>
          <cell r="J1639">
            <v>45474</v>
          </cell>
          <cell r="K1639">
            <v>1</v>
          </cell>
        </row>
        <row r="1640">
          <cell r="F1640" t="str">
            <v>Jul 2024_Stationery Stores JV</v>
          </cell>
          <cell r="G1640">
            <v>0</v>
          </cell>
          <cell r="H1640" t="str">
            <v>Owerri</v>
          </cell>
          <cell r="I1640">
            <v>34</v>
          </cell>
          <cell r="J1640">
            <v>45474</v>
          </cell>
          <cell r="K1640">
            <v>1</v>
          </cell>
        </row>
        <row r="1641">
          <cell r="F1641" t="str">
            <v>100/5A LV MD Meter Panel with TTB</v>
          </cell>
          <cell r="G1641">
            <v>0</v>
          </cell>
          <cell r="H1641" t="str">
            <v xml:space="preserve">Orlu </v>
          </cell>
          <cell r="I1641">
            <v>33</v>
          </cell>
          <cell r="J1641">
            <v>45444</v>
          </cell>
          <cell r="K1641">
            <v>20</v>
          </cell>
        </row>
        <row r="1642">
          <cell r="F1642" t="str">
            <v>200/5A LV MD Meter Panel with TTB</v>
          </cell>
          <cell r="G1642">
            <v>0</v>
          </cell>
          <cell r="H1642" t="str">
            <v>Owerri</v>
          </cell>
          <cell r="I1642">
            <v>34</v>
          </cell>
          <cell r="J1642">
            <v>45444</v>
          </cell>
          <cell r="K1642">
            <v>20</v>
          </cell>
        </row>
        <row r="1643">
          <cell r="F1643" t="str">
            <v>300/5A LV MD Meter Panel with TTB</v>
          </cell>
          <cell r="G1643">
            <v>0</v>
          </cell>
          <cell r="H1643" t="str">
            <v>Owerri</v>
          </cell>
          <cell r="I1643">
            <v>34</v>
          </cell>
          <cell r="J1643">
            <v>45444</v>
          </cell>
          <cell r="K1643">
            <v>15</v>
          </cell>
        </row>
        <row r="1644">
          <cell r="F1644" t="str">
            <v>500/5A LV MD Meter Panel with TTB</v>
          </cell>
          <cell r="G1644">
            <v>0</v>
          </cell>
          <cell r="H1644" t="str">
            <v>Ogui</v>
          </cell>
          <cell r="I1644">
            <v>31</v>
          </cell>
          <cell r="J1644">
            <v>45444</v>
          </cell>
          <cell r="K1644">
            <v>10</v>
          </cell>
        </row>
        <row r="1645">
          <cell r="F1645" t="str">
            <v>800/5A LV MD Meter Panel with TTB</v>
          </cell>
          <cell r="G1645">
            <v>0</v>
          </cell>
          <cell r="H1645" t="str">
            <v>Ogui</v>
          </cell>
          <cell r="I1645">
            <v>31</v>
          </cell>
          <cell r="J1645">
            <v>45473</v>
          </cell>
          <cell r="K1645">
            <v>5</v>
          </cell>
        </row>
        <row r="1646">
          <cell r="F1646" t="str">
            <v>100/5A LV MD Meter Panel with TTB</v>
          </cell>
          <cell r="G1646">
            <v>0</v>
          </cell>
          <cell r="H1646" t="str">
            <v>Ogui</v>
          </cell>
          <cell r="I1646">
            <v>31</v>
          </cell>
          <cell r="J1646">
            <v>45444</v>
          </cell>
          <cell r="K1646">
            <v>5</v>
          </cell>
        </row>
        <row r="1647">
          <cell r="F1647" t="str">
            <v>200/5A LV MD Meter Panel with TTB</v>
          </cell>
          <cell r="G1647">
            <v>0</v>
          </cell>
          <cell r="H1647" t="str">
            <v>Ogui</v>
          </cell>
          <cell r="I1647">
            <v>31</v>
          </cell>
          <cell r="J1647">
            <v>45444</v>
          </cell>
          <cell r="K1647">
            <v>10</v>
          </cell>
        </row>
        <row r="1648">
          <cell r="F1648" t="str">
            <v>300/5A LV MD Meter Panel with TTB</v>
          </cell>
          <cell r="G1648">
            <v>0</v>
          </cell>
          <cell r="H1648" t="str">
            <v xml:space="preserve">Mbaise </v>
          </cell>
          <cell r="I1648">
            <v>25</v>
          </cell>
          <cell r="J1648">
            <v>45444</v>
          </cell>
          <cell r="K1648">
            <v>13</v>
          </cell>
        </row>
        <row r="1649">
          <cell r="F1649" t="str">
            <v>500/5A LV MD Meter Panel with TTB</v>
          </cell>
          <cell r="G1649">
            <v>0</v>
          </cell>
          <cell r="H1649" t="str">
            <v xml:space="preserve">Mbaise </v>
          </cell>
          <cell r="I1649">
            <v>25</v>
          </cell>
          <cell r="J1649">
            <v>45444</v>
          </cell>
          <cell r="K1649">
            <v>3</v>
          </cell>
        </row>
        <row r="1650">
          <cell r="F1650" t="str">
            <v>Aug 2024_Material Stores JV</v>
          </cell>
          <cell r="G1650">
            <v>0</v>
          </cell>
          <cell r="H1650" t="str">
            <v>Orlu</v>
          </cell>
          <cell r="I1650">
            <v>33</v>
          </cell>
          <cell r="J1650">
            <v>45505</v>
          </cell>
          <cell r="K1650">
            <v>1</v>
          </cell>
        </row>
        <row r="1651">
          <cell r="F1651" t="str">
            <v>Aug 2024_Stationery Stores JV</v>
          </cell>
          <cell r="G1651">
            <v>0</v>
          </cell>
          <cell r="H1651" t="str">
            <v>Owerri</v>
          </cell>
          <cell r="I1651">
            <v>34</v>
          </cell>
          <cell r="J1651">
            <v>45505</v>
          </cell>
          <cell r="K1651">
            <v>1</v>
          </cell>
        </row>
        <row r="1652">
          <cell r="F1652" t="str">
            <v>Sep 2024_Material Stores JV</v>
          </cell>
          <cell r="G1652">
            <v>0</v>
          </cell>
          <cell r="H1652" t="str">
            <v>Orlu</v>
          </cell>
          <cell r="I1652">
            <v>33</v>
          </cell>
          <cell r="J1652">
            <v>45536</v>
          </cell>
          <cell r="K1652">
            <v>801</v>
          </cell>
        </row>
        <row r="1653">
          <cell r="F1653" t="str">
            <v>Sep 2024_Stationery Stores JV</v>
          </cell>
          <cell r="G1653">
            <v>0</v>
          </cell>
          <cell r="H1653" t="str">
            <v>Owerri</v>
          </cell>
          <cell r="I1653">
            <v>34</v>
          </cell>
          <cell r="J1653">
            <v>45536</v>
          </cell>
          <cell r="K1653">
            <v>1</v>
          </cell>
        </row>
        <row r="1654">
          <cell r="F1654" t="str">
            <v>Oct 2024_Material Stores JV</v>
          </cell>
          <cell r="G1654">
            <v>0</v>
          </cell>
          <cell r="H1654" t="str">
            <v xml:space="preserve">Onitsha </v>
          </cell>
          <cell r="I1654">
            <v>32</v>
          </cell>
          <cell r="J1654">
            <v>45566</v>
          </cell>
          <cell r="K1654">
            <v>200</v>
          </cell>
        </row>
        <row r="1655">
          <cell r="F1655" t="str">
            <v>Oct 2024_Stationery Stores JV</v>
          </cell>
          <cell r="G1655">
            <v>0</v>
          </cell>
          <cell r="H1655" t="str">
            <v xml:space="preserve">Onitsha </v>
          </cell>
          <cell r="I1655">
            <v>32</v>
          </cell>
          <cell r="J1655">
            <v>45566</v>
          </cell>
          <cell r="K1655">
            <v>1</v>
          </cell>
        </row>
        <row r="1656">
          <cell r="F1656" t="str">
            <v>50/5A Pole-Mounted 11KV HV-MD Postpaid Meter Oil Type</v>
          </cell>
          <cell r="G1656">
            <v>0</v>
          </cell>
          <cell r="H1656" t="str">
            <v xml:space="preserve">Orlu </v>
          </cell>
          <cell r="I1656">
            <v>33</v>
          </cell>
          <cell r="J1656">
            <v>45566</v>
          </cell>
          <cell r="K1656">
            <v>1</v>
          </cell>
        </row>
        <row r="1657">
          <cell r="F1657" t="str">
            <v>100/1A Pole-Mounted 33KV HV-MD Postpaid Meter Oil Type</v>
          </cell>
          <cell r="G1657">
            <v>0</v>
          </cell>
          <cell r="H1657" t="str">
            <v xml:space="preserve">Orlu </v>
          </cell>
          <cell r="I1657">
            <v>33</v>
          </cell>
          <cell r="J1657">
            <v>45566</v>
          </cell>
          <cell r="K1657">
            <v>1</v>
          </cell>
        </row>
        <row r="1658">
          <cell r="F1658" t="str">
            <v>50/5A Pole-Mounted 11KV HV-MD Postpaid Meter Oil Type</v>
          </cell>
          <cell r="G1658">
            <v>0</v>
          </cell>
          <cell r="H1658" t="str">
            <v xml:space="preserve">Orlu </v>
          </cell>
          <cell r="I1658">
            <v>33</v>
          </cell>
          <cell r="J1658">
            <v>45566</v>
          </cell>
          <cell r="K1658">
            <v>1</v>
          </cell>
        </row>
        <row r="1659">
          <cell r="F1659" t="str">
            <v>20/1A Pole-Mounted 33KV HV-MD Postpaid Meter Oil Type</v>
          </cell>
          <cell r="G1659">
            <v>0</v>
          </cell>
          <cell r="H1659" t="str">
            <v xml:space="preserve">Orlu </v>
          </cell>
          <cell r="I1659">
            <v>33</v>
          </cell>
          <cell r="J1659">
            <v>45566</v>
          </cell>
          <cell r="K1659">
            <v>1</v>
          </cell>
        </row>
        <row r="1660">
          <cell r="F1660" t="str">
            <v>20/1A Pole-Mounted 33KV HV-MD Postpaid Meter Oil Type</v>
          </cell>
          <cell r="G1660">
            <v>0</v>
          </cell>
          <cell r="H1660" t="str">
            <v>Awkunanaw</v>
          </cell>
          <cell r="I1660">
            <v>23</v>
          </cell>
          <cell r="J1660">
            <v>45566</v>
          </cell>
          <cell r="K1660">
            <v>1</v>
          </cell>
        </row>
        <row r="1661">
          <cell r="F1661" t="str">
            <v>50/1A Pole-Mounted 33KV HV-MD Postpaid Meter Oil Type</v>
          </cell>
          <cell r="G1661">
            <v>0</v>
          </cell>
          <cell r="H1661" t="str">
            <v>Awkunanaw</v>
          </cell>
          <cell r="I1661">
            <v>23</v>
          </cell>
          <cell r="J1661">
            <v>45566</v>
          </cell>
          <cell r="K1661">
            <v>1</v>
          </cell>
        </row>
        <row r="1662">
          <cell r="F1662" t="str">
            <v>100/5A Pole-Mounted 33KV HV-MD Postpaid Meter Oil Type</v>
          </cell>
          <cell r="G1662">
            <v>0</v>
          </cell>
          <cell r="H1662" t="str">
            <v>Awkunanaw</v>
          </cell>
          <cell r="I1662">
            <v>23</v>
          </cell>
          <cell r="J1662">
            <v>45566</v>
          </cell>
          <cell r="K1662">
            <v>1</v>
          </cell>
        </row>
        <row r="1663">
          <cell r="F1663" t="str">
            <v>30/1A Pole-Mounted 33KV HV-MD Postpaid Meter Oil Type</v>
          </cell>
          <cell r="G1663">
            <v>0</v>
          </cell>
          <cell r="H1663" t="str">
            <v>Awkunanaw</v>
          </cell>
          <cell r="I1663">
            <v>23</v>
          </cell>
          <cell r="J1663">
            <v>45505</v>
          </cell>
          <cell r="K1663">
            <v>1</v>
          </cell>
        </row>
        <row r="1664">
          <cell r="F1664" t="str">
            <v>100/5A CT Operated Prepaid Meter</v>
          </cell>
          <cell r="G1664">
            <v>0</v>
          </cell>
          <cell r="H1664" t="str">
            <v xml:space="preserve">Onitsha </v>
          </cell>
          <cell r="I1664">
            <v>32</v>
          </cell>
          <cell r="J1664">
            <v>45505</v>
          </cell>
          <cell r="K1664">
            <v>5</v>
          </cell>
        </row>
        <row r="1665">
          <cell r="F1665" t="str">
            <v>200/5A CT Operated Prepaid Meter</v>
          </cell>
          <cell r="G1665">
            <v>0</v>
          </cell>
          <cell r="H1665" t="str">
            <v xml:space="preserve">Orlu </v>
          </cell>
          <cell r="I1665">
            <v>33</v>
          </cell>
          <cell r="J1665">
            <v>45505</v>
          </cell>
          <cell r="K1665">
            <v>5</v>
          </cell>
        </row>
        <row r="1666">
          <cell r="F1666" t="str">
            <v>100/5A CT Operated Postpaid Meter</v>
          </cell>
          <cell r="G1666">
            <v>0</v>
          </cell>
          <cell r="H1666" t="str">
            <v xml:space="preserve">Orlu </v>
          </cell>
          <cell r="I1666">
            <v>33</v>
          </cell>
          <cell r="J1666">
            <v>45505</v>
          </cell>
          <cell r="K1666">
            <v>1</v>
          </cell>
        </row>
        <row r="1667">
          <cell r="F1667" t="str">
            <v>200/5A CT Operated Postpaid Meter</v>
          </cell>
          <cell r="G1667">
            <v>0</v>
          </cell>
          <cell r="H1667" t="str">
            <v xml:space="preserve">Orlu </v>
          </cell>
          <cell r="I1667">
            <v>33</v>
          </cell>
          <cell r="J1667">
            <v>45505</v>
          </cell>
          <cell r="K1667">
            <v>3</v>
          </cell>
        </row>
        <row r="1668">
          <cell r="F1668" t="str">
            <v>200/5A CT Operated Postpaid Meter</v>
          </cell>
          <cell r="G1668">
            <v>0</v>
          </cell>
          <cell r="H1668" t="str">
            <v xml:space="preserve">Orlu </v>
          </cell>
          <cell r="I1668">
            <v>33</v>
          </cell>
          <cell r="J1668">
            <v>45444</v>
          </cell>
          <cell r="K1668">
            <v>1</v>
          </cell>
        </row>
        <row r="1669">
          <cell r="F1669" t="str">
            <v>300/5A CT Operated Postpaid Meter</v>
          </cell>
          <cell r="G1669">
            <v>0</v>
          </cell>
          <cell r="H1669" t="str">
            <v xml:space="preserve">Orlu </v>
          </cell>
          <cell r="I1669">
            <v>33</v>
          </cell>
          <cell r="J1669">
            <v>45444</v>
          </cell>
          <cell r="K1669">
            <v>1</v>
          </cell>
        </row>
        <row r="1670">
          <cell r="F1670" t="str">
            <v>30/1A 33KV HV-MD Postpaid Meter</v>
          </cell>
          <cell r="G1670">
            <v>0</v>
          </cell>
          <cell r="H1670" t="str">
            <v>Awkunanaw</v>
          </cell>
          <cell r="I1670">
            <v>23</v>
          </cell>
          <cell r="J1670">
            <v>45505</v>
          </cell>
          <cell r="K1670">
            <v>1</v>
          </cell>
        </row>
        <row r="1671">
          <cell r="F1671" t="str">
            <v>Nov 2024_Material Stores JV</v>
          </cell>
          <cell r="G1671">
            <v>0</v>
          </cell>
          <cell r="H1671" t="str">
            <v>Owerri</v>
          </cell>
          <cell r="I1671">
            <v>34</v>
          </cell>
          <cell r="J1671">
            <v>45597</v>
          </cell>
          <cell r="K1671">
            <v>2001</v>
          </cell>
        </row>
        <row r="1672">
          <cell r="F1672" t="str">
            <v>Nov 2024_Stationery Stores JV</v>
          </cell>
          <cell r="G1672">
            <v>0</v>
          </cell>
          <cell r="H1672" t="str">
            <v>Owerri</v>
          </cell>
          <cell r="I1672">
            <v>34</v>
          </cell>
          <cell r="J1672">
            <v>45597</v>
          </cell>
          <cell r="K1672">
            <v>1</v>
          </cell>
        </row>
        <row r="1673">
          <cell r="F1673" t="str">
            <v>350KVA  GENERATOR</v>
          </cell>
          <cell r="G1673">
            <v>0</v>
          </cell>
          <cell r="H1673" t="str">
            <v>CHQ</v>
          </cell>
          <cell r="I1673">
            <v>19</v>
          </cell>
          <cell r="J1673">
            <v>41640</v>
          </cell>
          <cell r="K1673">
            <v>1</v>
          </cell>
        </row>
        <row r="1674">
          <cell r="F1674" t="str">
            <v>PLINTH FOR 3500KVA FOR GENERATOR</v>
          </cell>
          <cell r="G1674">
            <v>0</v>
          </cell>
          <cell r="H1674" t="str">
            <v>Abakaliki</v>
          </cell>
          <cell r="I1674">
            <v>20</v>
          </cell>
          <cell r="J1674">
            <v>41640</v>
          </cell>
          <cell r="K1674">
            <v>1</v>
          </cell>
        </row>
        <row r="1675">
          <cell r="F1675" t="str">
            <v>500KVA 11/0.415KV DISTRIB TRANSFORMER</v>
          </cell>
          <cell r="G1675">
            <v>0</v>
          </cell>
          <cell r="H1675" t="str">
            <v>Ogidi</v>
          </cell>
          <cell r="I1675">
            <v>30</v>
          </cell>
          <cell r="J1675">
            <v>41699</v>
          </cell>
          <cell r="K1675">
            <v>1</v>
          </cell>
        </row>
        <row r="1676">
          <cell r="F1676" t="str">
            <v>DISTRIBUTION TRANSFORMERS</v>
          </cell>
          <cell r="G1676">
            <v>0</v>
          </cell>
          <cell r="H1676" t="str">
            <v>Abakaliki</v>
          </cell>
          <cell r="I1676">
            <v>20</v>
          </cell>
          <cell r="J1676">
            <v>41730</v>
          </cell>
          <cell r="K1676">
            <v>2</v>
          </cell>
        </row>
        <row r="1677">
          <cell r="F1677" t="str">
            <v>DISTRIBUTION TRANSFORMERS</v>
          </cell>
          <cell r="G1677">
            <v>0</v>
          </cell>
          <cell r="H1677" t="str">
            <v>Ogui</v>
          </cell>
          <cell r="I1677">
            <v>31</v>
          </cell>
          <cell r="J1677">
            <v>41791</v>
          </cell>
          <cell r="K1677">
            <v>1</v>
          </cell>
        </row>
        <row r="1678">
          <cell r="F1678" t="str">
            <v>500KVA 11/0.415KV DISTRIB TRANSFORMER</v>
          </cell>
          <cell r="G1678">
            <v>0</v>
          </cell>
          <cell r="H1678" t="str">
            <v>Abakaliki</v>
          </cell>
          <cell r="I1678">
            <v>20</v>
          </cell>
          <cell r="J1678">
            <v>41821</v>
          </cell>
          <cell r="K1678">
            <v>10</v>
          </cell>
        </row>
        <row r="1679">
          <cell r="F1679" t="str">
            <v>500KVA 33/0.415 DISTR. TRANSFORMER</v>
          </cell>
          <cell r="G1679">
            <v>0</v>
          </cell>
          <cell r="H1679" t="str">
            <v>Abakpa</v>
          </cell>
          <cell r="I1679">
            <v>21</v>
          </cell>
          <cell r="J1679">
            <v>41852</v>
          </cell>
          <cell r="K1679">
            <v>6</v>
          </cell>
        </row>
        <row r="1680">
          <cell r="F1680" t="str">
            <v>500KVA 33/0.415 DISTR. TRANSFORMER</v>
          </cell>
          <cell r="G1680">
            <v>0</v>
          </cell>
          <cell r="H1680" t="str">
            <v xml:space="preserve">Awka </v>
          </cell>
          <cell r="I1680">
            <v>22</v>
          </cell>
          <cell r="J1680">
            <v>41852</v>
          </cell>
          <cell r="K1680">
            <v>4</v>
          </cell>
        </row>
        <row r="1681">
          <cell r="F1681" t="str">
            <v>15MVA,33/11KV POWER TRANSFORMER</v>
          </cell>
          <cell r="G1681">
            <v>0</v>
          </cell>
          <cell r="H1681" t="str">
            <v>Ogui</v>
          </cell>
          <cell r="I1681">
            <v>31</v>
          </cell>
          <cell r="J1681">
            <v>41883</v>
          </cell>
          <cell r="K1681">
            <v>2</v>
          </cell>
        </row>
        <row r="1682">
          <cell r="F1682" t="str">
            <v>4-WAY FEEDER PLILLAR</v>
          </cell>
          <cell r="G1682">
            <v>0</v>
          </cell>
          <cell r="H1682" t="str">
            <v>Ogui</v>
          </cell>
          <cell r="I1682">
            <v>31</v>
          </cell>
          <cell r="J1682">
            <v>41913</v>
          </cell>
          <cell r="K1682">
            <v>34</v>
          </cell>
        </row>
        <row r="1683">
          <cell r="F1683" t="str">
            <v>REINFORCED CONCRETE POLE</v>
          </cell>
          <cell r="G1683">
            <v>0</v>
          </cell>
          <cell r="H1683" t="str">
            <v>Ogui</v>
          </cell>
          <cell r="I1683">
            <v>31</v>
          </cell>
          <cell r="J1683">
            <v>41944</v>
          </cell>
          <cell r="K1683">
            <v>89</v>
          </cell>
        </row>
        <row r="1684">
          <cell r="F1684" t="str">
            <v>500KVA 11/0.41KV DISTRIBUTION TRANSFORMER</v>
          </cell>
          <cell r="G1684">
            <v>0</v>
          </cell>
          <cell r="H1684" t="str">
            <v>Awkunanaw</v>
          </cell>
          <cell r="I1684">
            <v>23</v>
          </cell>
          <cell r="J1684">
            <v>41944</v>
          </cell>
          <cell r="K1684">
            <v>14</v>
          </cell>
        </row>
        <row r="1685">
          <cell r="F1685" t="str">
            <v>500KVA 33/0.415KV DISTRIBUTION TRANSFORM</v>
          </cell>
          <cell r="G1685">
            <v>0</v>
          </cell>
          <cell r="H1685" t="str">
            <v>Ekwulobia</v>
          </cell>
          <cell r="I1685">
            <v>24</v>
          </cell>
          <cell r="J1685">
            <v>41944</v>
          </cell>
          <cell r="K1685">
            <v>6</v>
          </cell>
        </row>
        <row r="1686">
          <cell r="F1686" t="str">
            <v>4"x3/8''x9" FIBRE CROSS ARM REINFORCED</v>
          </cell>
          <cell r="G1686">
            <v>0</v>
          </cell>
          <cell r="H1686" t="str">
            <v>Ogui</v>
          </cell>
          <cell r="I1686">
            <v>31</v>
          </cell>
          <cell r="J1686">
            <v>41944</v>
          </cell>
          <cell r="K1686">
            <v>1474</v>
          </cell>
        </row>
        <row r="1687">
          <cell r="F1687" t="str">
            <v>11KV 1/D CURRENT TRANSFORMER</v>
          </cell>
          <cell r="G1687">
            <v>0</v>
          </cell>
          <cell r="H1687" t="str">
            <v>Ogui</v>
          </cell>
          <cell r="I1687">
            <v>31</v>
          </cell>
          <cell r="J1687">
            <v>41974</v>
          </cell>
          <cell r="K1687">
            <v>9</v>
          </cell>
        </row>
        <row r="1688">
          <cell r="F1688" t="str">
            <v>50KVA 11/0.415KV TRANSFORMER</v>
          </cell>
          <cell r="G1688">
            <v>0</v>
          </cell>
          <cell r="H1688" t="str">
            <v>Abakpa</v>
          </cell>
          <cell r="I1688">
            <v>21</v>
          </cell>
          <cell r="J1688">
            <v>41974</v>
          </cell>
          <cell r="K1688">
            <v>495</v>
          </cell>
        </row>
        <row r="1689">
          <cell r="F1689" t="str">
            <v>25KVA 11/.240KVA TRANSFORMER</v>
          </cell>
          <cell r="G1689">
            <v>0</v>
          </cell>
          <cell r="H1689" t="str">
            <v>Abakaliki</v>
          </cell>
          <cell r="I1689">
            <v>20</v>
          </cell>
          <cell r="J1689">
            <v>41974</v>
          </cell>
          <cell r="K1689">
            <v>12</v>
          </cell>
        </row>
        <row r="1690">
          <cell r="F1690" t="str">
            <v>25KVA 11/0.415KV TRANSFORMER -3PHASE CSP DIST.</v>
          </cell>
          <cell r="G1690">
            <v>0</v>
          </cell>
          <cell r="H1690" t="str">
            <v>Onitsha</v>
          </cell>
          <cell r="I1690">
            <v>32</v>
          </cell>
          <cell r="J1690">
            <v>41974</v>
          </cell>
          <cell r="K1690">
            <v>445</v>
          </cell>
        </row>
        <row r="1691">
          <cell r="F1691" t="str">
            <v>50KVA 11/0.415KV TRANSFORMER</v>
          </cell>
          <cell r="G1691">
            <v>0</v>
          </cell>
          <cell r="H1691" t="str">
            <v>Ogui</v>
          </cell>
          <cell r="I1691">
            <v>31</v>
          </cell>
          <cell r="J1691">
            <v>41974</v>
          </cell>
          <cell r="K1691">
            <v>144</v>
          </cell>
        </row>
        <row r="1692">
          <cell r="F1692" t="str">
            <v xml:space="preserve">100KVA 11/.415KV TRANSFORMER </v>
          </cell>
          <cell r="G1692">
            <v>0</v>
          </cell>
          <cell r="H1692" t="str">
            <v>Abakaliki</v>
          </cell>
          <cell r="I1692">
            <v>20</v>
          </cell>
          <cell r="J1692">
            <v>41974</v>
          </cell>
          <cell r="K1692">
            <v>1</v>
          </cell>
        </row>
        <row r="1693">
          <cell r="F1693" t="str">
            <v>300KVA 11/.415KV TRANSFORMER</v>
          </cell>
          <cell r="G1693">
            <v>0</v>
          </cell>
          <cell r="H1693" t="str">
            <v>Abakaliki</v>
          </cell>
          <cell r="I1693">
            <v>20</v>
          </cell>
          <cell r="J1693">
            <v>41974</v>
          </cell>
          <cell r="K1693">
            <v>1</v>
          </cell>
        </row>
        <row r="1694">
          <cell r="F1694" t="str">
            <v>300KVA 33/.415KV TRANSFORMER</v>
          </cell>
          <cell r="G1694">
            <v>0</v>
          </cell>
          <cell r="H1694" t="str">
            <v>Ogui</v>
          </cell>
          <cell r="I1694">
            <v>31</v>
          </cell>
          <cell r="J1694">
            <v>41974</v>
          </cell>
          <cell r="K1694">
            <v>6</v>
          </cell>
        </row>
        <row r="1695">
          <cell r="F1695" t="str">
            <v>500KVA 33/.415KV TRANSFORMER</v>
          </cell>
          <cell r="G1695">
            <v>0</v>
          </cell>
          <cell r="H1695" t="str">
            <v>New Owerri</v>
          </cell>
          <cell r="I1695">
            <v>26</v>
          </cell>
          <cell r="J1695">
            <v>41974</v>
          </cell>
          <cell r="K1695">
            <v>2</v>
          </cell>
        </row>
        <row r="1696">
          <cell r="F1696" t="str">
            <v>VT/CT/800/400/5A ENERGY METER</v>
          </cell>
          <cell r="G1696">
            <v>0</v>
          </cell>
          <cell r="H1696" t="str">
            <v xml:space="preserve">Orlu </v>
          </cell>
          <cell r="I1696">
            <v>33</v>
          </cell>
          <cell r="J1696">
            <v>41974</v>
          </cell>
          <cell r="K1696">
            <v>1</v>
          </cell>
        </row>
        <row r="1697">
          <cell r="F1697" t="str">
            <v>11KV OUTDOOR VOLTAGE TRANSFORMER</v>
          </cell>
          <cell r="G1697">
            <v>0</v>
          </cell>
          <cell r="H1697" t="str">
            <v>Abakpa</v>
          </cell>
          <cell r="I1697">
            <v>21</v>
          </cell>
          <cell r="J1697">
            <v>41974</v>
          </cell>
          <cell r="K1697">
            <v>1</v>
          </cell>
        </row>
        <row r="1698">
          <cell r="F1698" t="str">
            <v>CT800/400/200/1/1/33KV TRANSFORMER</v>
          </cell>
          <cell r="G1698">
            <v>0</v>
          </cell>
          <cell r="H1698" t="str">
            <v>Abakpa</v>
          </cell>
          <cell r="I1698">
            <v>21</v>
          </cell>
          <cell r="J1698">
            <v>41974</v>
          </cell>
          <cell r="K1698">
            <v>3</v>
          </cell>
        </row>
        <row r="1699">
          <cell r="F1699" t="str">
            <v>33KV 1/D CURRENT TRANSFORMER</v>
          </cell>
          <cell r="G1699">
            <v>0</v>
          </cell>
          <cell r="H1699" t="str">
            <v>Abakpa</v>
          </cell>
          <cell r="I1699">
            <v>21</v>
          </cell>
          <cell r="J1699">
            <v>41974</v>
          </cell>
          <cell r="K1699">
            <v>1</v>
          </cell>
        </row>
        <row r="1700">
          <cell r="F1700" t="str">
            <v>CT800/600/300/1/33KV TRANSFORMER</v>
          </cell>
          <cell r="G1700">
            <v>0</v>
          </cell>
          <cell r="H1700" t="str">
            <v>Abakpa</v>
          </cell>
          <cell r="I1700">
            <v>21</v>
          </cell>
          <cell r="J1700">
            <v>41974</v>
          </cell>
          <cell r="K1700">
            <v>3</v>
          </cell>
        </row>
        <row r="1701">
          <cell r="F1701" t="str">
            <v>33KV CIRCUIT BREAKER</v>
          </cell>
          <cell r="G1701">
            <v>0</v>
          </cell>
          <cell r="H1701" t="str">
            <v>Abakpa</v>
          </cell>
          <cell r="I1701">
            <v>21</v>
          </cell>
          <cell r="J1701">
            <v>41974</v>
          </cell>
          <cell r="K1701">
            <v>1</v>
          </cell>
        </row>
        <row r="1702">
          <cell r="F1702" t="str">
            <v>11KV GANG ISOLATOR</v>
          </cell>
          <cell r="G1702">
            <v>0</v>
          </cell>
          <cell r="H1702" t="str">
            <v>Abakpa</v>
          </cell>
          <cell r="I1702">
            <v>21</v>
          </cell>
          <cell r="J1702">
            <v>41974</v>
          </cell>
          <cell r="K1702">
            <v>27</v>
          </cell>
        </row>
        <row r="1703">
          <cell r="F1703" t="str">
            <v>11KV BUS SECTION (SCHNEIDER)</v>
          </cell>
          <cell r="G1703">
            <v>0</v>
          </cell>
          <cell r="H1703" t="str">
            <v>Abakpa</v>
          </cell>
          <cell r="I1703">
            <v>21</v>
          </cell>
          <cell r="J1703">
            <v>41974</v>
          </cell>
          <cell r="K1703">
            <v>2</v>
          </cell>
        </row>
        <row r="1704">
          <cell r="F1704" t="str">
            <v>11KV J &amp; P D FUSE</v>
          </cell>
          <cell r="G1704">
            <v>0</v>
          </cell>
          <cell r="H1704" t="str">
            <v>Ogui</v>
          </cell>
          <cell r="I1704">
            <v>31</v>
          </cell>
          <cell r="J1704">
            <v>41974</v>
          </cell>
          <cell r="K1704">
            <v>553</v>
          </cell>
        </row>
        <row r="1705">
          <cell r="F1705" t="str">
            <v>33KV J &amp; P D FUSE</v>
          </cell>
          <cell r="G1705">
            <v>0</v>
          </cell>
          <cell r="H1705" t="str">
            <v>Ogui</v>
          </cell>
          <cell r="I1705">
            <v>31</v>
          </cell>
          <cell r="J1705">
            <v>41974</v>
          </cell>
          <cell r="K1705">
            <v>37</v>
          </cell>
        </row>
        <row r="1706">
          <cell r="F1706" t="str">
            <v>33KV CONTROL PANEL TRANSFORMER</v>
          </cell>
          <cell r="G1706">
            <v>0</v>
          </cell>
          <cell r="H1706" t="str">
            <v>Abakpa</v>
          </cell>
          <cell r="I1706">
            <v>21</v>
          </cell>
          <cell r="J1706">
            <v>41974</v>
          </cell>
          <cell r="K1706">
            <v>4</v>
          </cell>
        </row>
        <row r="1707">
          <cell r="F1707" t="str">
            <v>33KV LINE CONTROL PANEL</v>
          </cell>
          <cell r="G1707">
            <v>0</v>
          </cell>
          <cell r="H1707" t="str">
            <v>Abakpa</v>
          </cell>
          <cell r="I1707">
            <v>21</v>
          </cell>
          <cell r="J1707">
            <v>41974</v>
          </cell>
          <cell r="K1707">
            <v>8</v>
          </cell>
        </row>
        <row r="1708">
          <cell r="F1708" t="str">
            <v>SF6 GAS LOAK DETECTOR</v>
          </cell>
          <cell r="G1708">
            <v>0</v>
          </cell>
          <cell r="H1708" t="str">
            <v>Abakpa</v>
          </cell>
          <cell r="I1708">
            <v>21</v>
          </cell>
          <cell r="J1708">
            <v>41974</v>
          </cell>
          <cell r="K1708">
            <v>1</v>
          </cell>
        </row>
        <row r="1709">
          <cell r="F1709" t="str">
            <v>33KV GANG ISOLATOR</v>
          </cell>
          <cell r="G1709">
            <v>0</v>
          </cell>
          <cell r="H1709" t="str">
            <v>Awka</v>
          </cell>
          <cell r="I1709">
            <v>22</v>
          </cell>
          <cell r="J1709">
            <v>41974</v>
          </cell>
          <cell r="K1709">
            <v>1</v>
          </cell>
        </row>
        <row r="1710">
          <cell r="F1710" t="str">
            <v>300/1A 33KV PANEL METER</v>
          </cell>
          <cell r="G1710">
            <v>0</v>
          </cell>
          <cell r="H1710" t="str">
            <v xml:space="preserve">Mbaise </v>
          </cell>
          <cell r="I1710">
            <v>25</v>
          </cell>
          <cell r="J1710">
            <v>41974</v>
          </cell>
          <cell r="K1710">
            <v>1</v>
          </cell>
        </row>
        <row r="1711">
          <cell r="F1711" t="str">
            <v>500KVA 33/11KV TRANSFORMER</v>
          </cell>
          <cell r="G1711">
            <v>0</v>
          </cell>
          <cell r="H1711" t="str">
            <v>Mbaise</v>
          </cell>
          <cell r="I1711">
            <v>25</v>
          </cell>
          <cell r="J1711">
            <v>41974</v>
          </cell>
          <cell r="K1711">
            <v>1</v>
          </cell>
        </row>
        <row r="1712">
          <cell r="F1712" t="str">
            <v>1MVA 33/11KV TRNSFORMER</v>
          </cell>
          <cell r="G1712">
            <v>0</v>
          </cell>
          <cell r="H1712" t="str">
            <v>Awka</v>
          </cell>
          <cell r="I1712">
            <v>22</v>
          </cell>
          <cell r="J1712">
            <v>41974</v>
          </cell>
          <cell r="K1712">
            <v>3</v>
          </cell>
        </row>
        <row r="1713">
          <cell r="F1713" t="str">
            <v>SECONDARY INJECTION TESTER</v>
          </cell>
          <cell r="G1713">
            <v>0</v>
          </cell>
          <cell r="H1713" t="str">
            <v>Abakpa</v>
          </cell>
          <cell r="I1713">
            <v>21</v>
          </cell>
          <cell r="J1713">
            <v>41974</v>
          </cell>
          <cell r="K1713">
            <v>2</v>
          </cell>
        </row>
        <row r="1714">
          <cell r="F1714" t="str">
            <v>PRIMARY TEST EQUIPMENT</v>
          </cell>
          <cell r="G1714">
            <v>0</v>
          </cell>
          <cell r="H1714" t="str">
            <v>Abakpa</v>
          </cell>
          <cell r="I1714">
            <v>21</v>
          </cell>
          <cell r="J1714">
            <v>41974</v>
          </cell>
          <cell r="K1714">
            <v>1</v>
          </cell>
        </row>
        <row r="1715">
          <cell r="F1715" t="str">
            <v xml:space="preserve">28FT POLE CONCRETE </v>
          </cell>
          <cell r="G1715">
            <v>0</v>
          </cell>
          <cell r="H1715" t="str">
            <v>Onitsha</v>
          </cell>
          <cell r="I1715">
            <v>32</v>
          </cell>
          <cell r="J1715">
            <v>41974</v>
          </cell>
          <cell r="K1715">
            <v>175</v>
          </cell>
        </row>
        <row r="1716">
          <cell r="F1716" t="str">
            <v>34FT CONCRETE POLE</v>
          </cell>
          <cell r="G1716">
            <v>0</v>
          </cell>
          <cell r="H1716" t="str">
            <v>Onitsha</v>
          </cell>
          <cell r="I1716">
            <v>32</v>
          </cell>
          <cell r="J1716">
            <v>41974</v>
          </cell>
          <cell r="K1716">
            <v>339</v>
          </cell>
        </row>
        <row r="1717">
          <cell r="F1717" t="str">
            <v>11KV LIGHTING ARRESTER</v>
          </cell>
          <cell r="G1717">
            <v>0</v>
          </cell>
          <cell r="H1717" t="str">
            <v>Ogbaru</v>
          </cell>
          <cell r="I1717">
            <v>29</v>
          </cell>
          <cell r="J1717">
            <v>41974</v>
          </cell>
          <cell r="K1717">
            <v>4004</v>
          </cell>
        </row>
        <row r="1718">
          <cell r="F1718" t="str">
            <v>33KV LIGHTING ARRESTER</v>
          </cell>
          <cell r="G1718">
            <v>0</v>
          </cell>
          <cell r="H1718" t="str">
            <v>Ogbaru</v>
          </cell>
          <cell r="I1718">
            <v>29</v>
          </cell>
          <cell r="J1718">
            <v>41974</v>
          </cell>
          <cell r="K1718">
            <v>10</v>
          </cell>
        </row>
        <row r="1719">
          <cell r="F1719" t="str">
            <v>33KV METERING PANEL 200/1A</v>
          </cell>
          <cell r="G1719">
            <v>0</v>
          </cell>
          <cell r="H1719" t="str">
            <v>Umuahia</v>
          </cell>
          <cell r="I1719">
            <v>35</v>
          </cell>
          <cell r="J1719">
            <v>41974</v>
          </cell>
          <cell r="K1719">
            <v>1</v>
          </cell>
        </row>
        <row r="1720">
          <cell r="F1720" t="str">
            <v>11KV TRIPPLE POLE C/W ACCESSORIES</v>
          </cell>
          <cell r="G1720">
            <v>0</v>
          </cell>
          <cell r="H1720" t="str">
            <v>Awka</v>
          </cell>
          <cell r="I1720">
            <v>22</v>
          </cell>
          <cell r="J1720">
            <v>41974</v>
          </cell>
          <cell r="K1720">
            <v>180</v>
          </cell>
        </row>
        <row r="1721">
          <cell r="F1721" t="str">
            <v>11KV J &amp; P D FUSE</v>
          </cell>
          <cell r="G1721">
            <v>0</v>
          </cell>
          <cell r="H1721" t="str">
            <v xml:space="preserve">Umuahia </v>
          </cell>
          <cell r="I1721">
            <v>35</v>
          </cell>
          <cell r="J1721">
            <v>41974</v>
          </cell>
          <cell r="K1721">
            <v>69</v>
          </cell>
        </row>
        <row r="1722">
          <cell r="F1722" t="str">
            <v>11KV GANG ISOLATOR</v>
          </cell>
          <cell r="G1722">
            <v>0</v>
          </cell>
          <cell r="H1722" t="str">
            <v>Onitsha</v>
          </cell>
          <cell r="I1722">
            <v>32</v>
          </cell>
          <cell r="J1722">
            <v>41974</v>
          </cell>
          <cell r="K1722">
            <v>18</v>
          </cell>
        </row>
        <row r="1723">
          <cell r="F1723" t="str">
            <v>11KV D FUSE</v>
          </cell>
          <cell r="G1723">
            <v>0</v>
          </cell>
          <cell r="H1723" t="str">
            <v>ABAKALIKI</v>
          </cell>
          <cell r="I1723">
            <v>20</v>
          </cell>
          <cell r="J1723">
            <v>41974</v>
          </cell>
          <cell r="K1723">
            <v>56</v>
          </cell>
        </row>
        <row r="1724">
          <cell r="F1724" t="str">
            <v>33KV D FUSE</v>
          </cell>
          <cell r="G1724">
            <v>0</v>
          </cell>
          <cell r="H1724" t="str">
            <v>ABAKALIKI</v>
          </cell>
          <cell r="I1724">
            <v>20</v>
          </cell>
          <cell r="J1724">
            <v>41974</v>
          </cell>
          <cell r="K1724">
            <v>50</v>
          </cell>
        </row>
        <row r="1725">
          <cell r="F1725" t="str">
            <v>33KV LINE ISOLATOR</v>
          </cell>
          <cell r="G1725">
            <v>0</v>
          </cell>
          <cell r="H1725" t="str">
            <v>ABAKALIKI</v>
          </cell>
          <cell r="I1725">
            <v>20</v>
          </cell>
          <cell r="J1725">
            <v>41974</v>
          </cell>
          <cell r="K1725">
            <v>3</v>
          </cell>
        </row>
        <row r="1726">
          <cell r="F1726" t="str">
            <v>50KVA 11/0.415KV TRANSFORMER</v>
          </cell>
          <cell r="G1726">
            <v>0</v>
          </cell>
          <cell r="H1726" t="str">
            <v>ABAKALIKI</v>
          </cell>
          <cell r="I1726">
            <v>20</v>
          </cell>
          <cell r="J1726">
            <v>41974</v>
          </cell>
          <cell r="K1726">
            <v>1</v>
          </cell>
        </row>
        <row r="1727">
          <cell r="F1727" t="str">
            <v>100KVA 33/0.415V</v>
          </cell>
          <cell r="G1727">
            <v>0</v>
          </cell>
          <cell r="H1727" t="str">
            <v>ABAKALIKI</v>
          </cell>
          <cell r="I1727">
            <v>20</v>
          </cell>
          <cell r="J1727">
            <v>41974</v>
          </cell>
          <cell r="K1727">
            <v>1</v>
          </cell>
        </row>
        <row r="1728">
          <cell r="F1728" t="str">
            <v>11KV LIGHTING ARRESTER</v>
          </cell>
          <cell r="G1728">
            <v>0</v>
          </cell>
          <cell r="H1728" t="str">
            <v>ABAKALIKI</v>
          </cell>
          <cell r="I1728">
            <v>20</v>
          </cell>
          <cell r="J1728">
            <v>41974</v>
          </cell>
          <cell r="K1728">
            <v>59</v>
          </cell>
        </row>
        <row r="1729">
          <cell r="F1729" t="str">
            <v>33KV LIGHTING ARRESTER</v>
          </cell>
          <cell r="G1729">
            <v>0</v>
          </cell>
          <cell r="H1729" t="str">
            <v>ABAKALIKI</v>
          </cell>
          <cell r="I1729">
            <v>20</v>
          </cell>
          <cell r="J1729">
            <v>41974</v>
          </cell>
          <cell r="K1729">
            <v>9</v>
          </cell>
        </row>
        <row r="1730">
          <cell r="F1730" t="str">
            <v>300KA TRANSFORMER</v>
          </cell>
          <cell r="G1730">
            <v>0</v>
          </cell>
          <cell r="H1730" t="str">
            <v>Onitsha</v>
          </cell>
          <cell r="I1730">
            <v>32</v>
          </cell>
          <cell r="J1730">
            <v>41974</v>
          </cell>
          <cell r="K1730">
            <v>6</v>
          </cell>
        </row>
        <row r="1731">
          <cell r="F1731" t="str">
            <v>500KVA TRANSFORMER</v>
          </cell>
          <cell r="G1731">
            <v>0</v>
          </cell>
          <cell r="H1731" t="str">
            <v>Umuahia</v>
          </cell>
          <cell r="I1731">
            <v>35</v>
          </cell>
          <cell r="J1731">
            <v>41974</v>
          </cell>
          <cell r="K1731">
            <v>12</v>
          </cell>
        </row>
        <row r="1732">
          <cell r="F1732" t="str">
            <v>200KVA TRANSFORMER</v>
          </cell>
          <cell r="G1732">
            <v>0</v>
          </cell>
          <cell r="H1732" t="str">
            <v>Umuahia</v>
          </cell>
          <cell r="I1732">
            <v>35</v>
          </cell>
          <cell r="J1732">
            <v>41974</v>
          </cell>
          <cell r="K1732">
            <v>2</v>
          </cell>
        </row>
        <row r="1733">
          <cell r="F1733" t="str">
            <v>100KVA TRANSFORMER</v>
          </cell>
          <cell r="G1733">
            <v>0</v>
          </cell>
          <cell r="H1733" t="str">
            <v>Umuahia</v>
          </cell>
          <cell r="I1733">
            <v>35</v>
          </cell>
          <cell r="J1733">
            <v>41974</v>
          </cell>
          <cell r="K1733">
            <v>1</v>
          </cell>
        </row>
        <row r="1734">
          <cell r="F1734" t="str">
            <v>11KV GANG ISOLATOR</v>
          </cell>
          <cell r="G1734">
            <v>0</v>
          </cell>
          <cell r="H1734" t="str">
            <v>Umuahia</v>
          </cell>
          <cell r="I1734">
            <v>35</v>
          </cell>
          <cell r="J1734">
            <v>41974</v>
          </cell>
          <cell r="K1734">
            <v>3</v>
          </cell>
        </row>
        <row r="1735">
          <cell r="F1735" t="str">
            <v>GANG INSULATOR PIPE</v>
          </cell>
          <cell r="G1735">
            <v>0</v>
          </cell>
          <cell r="H1735" t="str">
            <v>Ogui</v>
          </cell>
          <cell r="I1735">
            <v>31</v>
          </cell>
          <cell r="J1735">
            <v>41974</v>
          </cell>
          <cell r="K1735">
            <v>5</v>
          </cell>
        </row>
        <row r="1736">
          <cell r="F1736" t="str">
            <v>50KVA 11/0.415KV TRANSFORMER</v>
          </cell>
          <cell r="G1736">
            <v>0</v>
          </cell>
          <cell r="H1736" t="str">
            <v>AWKA</v>
          </cell>
          <cell r="I1736">
            <v>22</v>
          </cell>
          <cell r="J1736">
            <v>41974</v>
          </cell>
          <cell r="K1736">
            <v>1</v>
          </cell>
        </row>
        <row r="1737">
          <cell r="F1737" t="str">
            <v>300KVA 11/.415KV TRANSFORMER</v>
          </cell>
          <cell r="G1737">
            <v>0</v>
          </cell>
          <cell r="H1737" t="str">
            <v>AWKA</v>
          </cell>
          <cell r="I1737">
            <v>22</v>
          </cell>
          <cell r="J1737">
            <v>41974</v>
          </cell>
          <cell r="K1737">
            <v>1</v>
          </cell>
        </row>
        <row r="1738">
          <cell r="F1738" t="str">
            <v>200KVA 11/0.415KVA TRANSFORMER</v>
          </cell>
          <cell r="G1738">
            <v>0</v>
          </cell>
          <cell r="H1738" t="str">
            <v>AWKA</v>
          </cell>
          <cell r="I1738">
            <v>22</v>
          </cell>
          <cell r="J1738">
            <v>41974</v>
          </cell>
          <cell r="K1738">
            <v>3</v>
          </cell>
        </row>
        <row r="1739">
          <cell r="F1739" t="str">
            <v>315 KVA 11/0415KV TRANSFORMER</v>
          </cell>
          <cell r="G1739">
            <v>0</v>
          </cell>
          <cell r="H1739" t="str">
            <v>AWKA</v>
          </cell>
          <cell r="I1739">
            <v>22</v>
          </cell>
          <cell r="J1739">
            <v>41974</v>
          </cell>
          <cell r="K1739">
            <v>1</v>
          </cell>
        </row>
        <row r="1740">
          <cell r="F1740" t="str">
            <v>11 KV D FUSE</v>
          </cell>
          <cell r="G1740">
            <v>0</v>
          </cell>
          <cell r="H1740" t="str">
            <v>AWKA</v>
          </cell>
          <cell r="I1740">
            <v>22</v>
          </cell>
          <cell r="J1740">
            <v>41974</v>
          </cell>
          <cell r="K1740">
            <v>20</v>
          </cell>
        </row>
        <row r="1741">
          <cell r="F1741" t="str">
            <v>33 KV D FUSE</v>
          </cell>
          <cell r="G1741">
            <v>0</v>
          </cell>
          <cell r="H1741" t="str">
            <v>AWKA</v>
          </cell>
          <cell r="I1741">
            <v>22</v>
          </cell>
          <cell r="J1741">
            <v>41974</v>
          </cell>
          <cell r="K1741">
            <v>26</v>
          </cell>
        </row>
        <row r="1742">
          <cell r="F1742" t="str">
            <v>33 KV GANG ISOLATOR</v>
          </cell>
          <cell r="G1742">
            <v>0</v>
          </cell>
          <cell r="H1742" t="str">
            <v>AWKA</v>
          </cell>
          <cell r="I1742">
            <v>22</v>
          </cell>
          <cell r="J1742">
            <v>41974</v>
          </cell>
          <cell r="K1742">
            <v>3</v>
          </cell>
        </row>
        <row r="1743">
          <cell r="F1743" t="str">
            <v>POWER INSULATOR R . M. U</v>
          </cell>
          <cell r="G1743">
            <v>0</v>
          </cell>
          <cell r="H1743" t="str">
            <v>AWKA</v>
          </cell>
          <cell r="I1743">
            <v>22</v>
          </cell>
          <cell r="J1743">
            <v>41974</v>
          </cell>
          <cell r="K1743">
            <v>3</v>
          </cell>
        </row>
        <row r="1744">
          <cell r="F1744" t="str">
            <v>11KV LIGHTING ARRESTER</v>
          </cell>
          <cell r="G1744">
            <v>0</v>
          </cell>
          <cell r="H1744" t="str">
            <v>AWKA</v>
          </cell>
          <cell r="I1744">
            <v>22</v>
          </cell>
          <cell r="J1744">
            <v>41974</v>
          </cell>
          <cell r="K1744">
            <v>24</v>
          </cell>
        </row>
        <row r="1745">
          <cell r="F1745" t="str">
            <v>33KV LIGHTING ARRESTER</v>
          </cell>
          <cell r="G1745">
            <v>0</v>
          </cell>
          <cell r="H1745" t="str">
            <v>AWKA</v>
          </cell>
          <cell r="I1745">
            <v>22</v>
          </cell>
          <cell r="J1745">
            <v>41974</v>
          </cell>
          <cell r="K1745">
            <v>11</v>
          </cell>
        </row>
        <row r="1746">
          <cell r="F1746" t="str">
            <v>4-WAY FEEDER PILLAR</v>
          </cell>
          <cell r="G1746">
            <v>0</v>
          </cell>
          <cell r="H1746" t="str">
            <v>AWKA</v>
          </cell>
          <cell r="I1746">
            <v>22</v>
          </cell>
          <cell r="J1746">
            <v>41974</v>
          </cell>
          <cell r="K1746">
            <v>3</v>
          </cell>
        </row>
        <row r="1747">
          <cell r="F1747" t="str">
            <v>MINI CIRCUIT BREAKER</v>
          </cell>
          <cell r="G1747">
            <v>0</v>
          </cell>
          <cell r="H1747" t="str">
            <v>AWKA</v>
          </cell>
          <cell r="I1747">
            <v>22</v>
          </cell>
          <cell r="J1747">
            <v>41974</v>
          </cell>
          <cell r="K1747">
            <v>21</v>
          </cell>
        </row>
        <row r="1748">
          <cell r="F1748" t="str">
            <v>LIGHTENING ARRESTOR HOLDER</v>
          </cell>
          <cell r="G1748">
            <v>0</v>
          </cell>
          <cell r="H1748" t="str">
            <v>AWKA</v>
          </cell>
          <cell r="I1748">
            <v>22</v>
          </cell>
          <cell r="J1748">
            <v>41974</v>
          </cell>
          <cell r="K1748">
            <v>59</v>
          </cell>
        </row>
        <row r="1749">
          <cell r="F1749" t="str">
            <v>4-WAY FEEDER PILLAR</v>
          </cell>
          <cell r="G1749">
            <v>0</v>
          </cell>
          <cell r="H1749" t="str">
            <v>AWKUNANAW</v>
          </cell>
          <cell r="I1749">
            <v>23</v>
          </cell>
          <cell r="J1749">
            <v>41974</v>
          </cell>
          <cell r="K1749">
            <v>7</v>
          </cell>
        </row>
        <row r="1750">
          <cell r="F1750" t="str">
            <v>200KVA 33/0.415 TRANSFORMER</v>
          </cell>
          <cell r="G1750">
            <v>0</v>
          </cell>
          <cell r="H1750" t="str">
            <v>AWKUNANAW</v>
          </cell>
          <cell r="I1750">
            <v>23</v>
          </cell>
          <cell r="J1750">
            <v>41974</v>
          </cell>
          <cell r="K1750">
            <v>1</v>
          </cell>
        </row>
        <row r="1751">
          <cell r="F1751" t="str">
            <v>500KVA 11/.0 KV TRANSFORMER</v>
          </cell>
          <cell r="G1751">
            <v>0</v>
          </cell>
          <cell r="H1751" t="str">
            <v>AWKUNANAW</v>
          </cell>
          <cell r="I1751">
            <v>23</v>
          </cell>
          <cell r="J1751">
            <v>41974</v>
          </cell>
          <cell r="K1751">
            <v>2</v>
          </cell>
        </row>
        <row r="1752">
          <cell r="F1752" t="str">
            <v>33KV D FUSE</v>
          </cell>
          <cell r="G1752">
            <v>0</v>
          </cell>
          <cell r="H1752" t="str">
            <v>EKWULOBIA</v>
          </cell>
          <cell r="I1752">
            <v>24</v>
          </cell>
          <cell r="J1752">
            <v>41974</v>
          </cell>
          <cell r="K1752">
            <v>16</v>
          </cell>
        </row>
        <row r="1753">
          <cell r="F1753" t="str">
            <v>11KV LIGHTING ARRESTER</v>
          </cell>
          <cell r="G1753">
            <v>0</v>
          </cell>
          <cell r="H1753" t="str">
            <v>EKWULOBIA</v>
          </cell>
          <cell r="I1753">
            <v>24</v>
          </cell>
          <cell r="J1753">
            <v>41974</v>
          </cell>
          <cell r="K1753">
            <v>27</v>
          </cell>
        </row>
        <row r="1754">
          <cell r="F1754" t="str">
            <v>33KV LIGHTING ARRESTER</v>
          </cell>
          <cell r="G1754">
            <v>0</v>
          </cell>
          <cell r="H1754" t="str">
            <v>EKWULOBIA</v>
          </cell>
          <cell r="I1754">
            <v>24</v>
          </cell>
          <cell r="J1754">
            <v>41974</v>
          </cell>
          <cell r="K1754">
            <v>11</v>
          </cell>
        </row>
        <row r="1755">
          <cell r="F1755" t="str">
            <v>CIRCUIT BRAKER (DOLMA &amp; SWITCH)</v>
          </cell>
          <cell r="G1755">
            <v>0</v>
          </cell>
          <cell r="H1755" t="str">
            <v>EKWULOBIA</v>
          </cell>
          <cell r="I1755">
            <v>24</v>
          </cell>
          <cell r="J1755">
            <v>41974</v>
          </cell>
          <cell r="K1755">
            <v>1</v>
          </cell>
        </row>
        <row r="1756">
          <cell r="F1756" t="str">
            <v>500KVA 11/.0 KV TRANSFORMER</v>
          </cell>
          <cell r="G1756">
            <v>0</v>
          </cell>
          <cell r="H1756" t="str">
            <v>OWERRI</v>
          </cell>
          <cell r="I1756">
            <v>34</v>
          </cell>
          <cell r="J1756">
            <v>41974</v>
          </cell>
          <cell r="K1756">
            <v>1</v>
          </cell>
        </row>
        <row r="1757">
          <cell r="F1757" t="str">
            <v>50KVA 11/0.415KV TRANSFORMER</v>
          </cell>
          <cell r="G1757">
            <v>0</v>
          </cell>
          <cell r="H1757" t="str">
            <v>New Owerri</v>
          </cell>
          <cell r="I1757">
            <v>26</v>
          </cell>
          <cell r="J1757">
            <v>41974</v>
          </cell>
          <cell r="K1757">
            <v>6</v>
          </cell>
        </row>
        <row r="1758">
          <cell r="F1758" t="str">
            <v>300KVA 33/.415KV TRANSFORMER</v>
          </cell>
          <cell r="G1758">
            <v>0</v>
          </cell>
          <cell r="H1758" t="str">
            <v>Orlu</v>
          </cell>
          <cell r="I1758">
            <v>33</v>
          </cell>
          <cell r="J1758">
            <v>41974</v>
          </cell>
          <cell r="K1758">
            <v>2</v>
          </cell>
        </row>
        <row r="1759">
          <cell r="F1759" t="str">
            <v>LIGHTENING ARRESTOR 33KV</v>
          </cell>
          <cell r="G1759">
            <v>0</v>
          </cell>
          <cell r="H1759" t="str">
            <v>Orlu</v>
          </cell>
          <cell r="I1759">
            <v>33</v>
          </cell>
          <cell r="J1759">
            <v>41974</v>
          </cell>
          <cell r="K1759">
            <v>34</v>
          </cell>
        </row>
        <row r="1760">
          <cell r="F1760" t="str">
            <v>33KV GANG ISOLATOR</v>
          </cell>
          <cell r="G1760">
            <v>0</v>
          </cell>
          <cell r="H1760" t="str">
            <v>Orlu</v>
          </cell>
          <cell r="I1760">
            <v>33</v>
          </cell>
          <cell r="J1760">
            <v>41974</v>
          </cell>
          <cell r="K1760">
            <v>2</v>
          </cell>
        </row>
        <row r="1761">
          <cell r="F1761" t="str">
            <v>4-WAY FEEDER PILLAR</v>
          </cell>
          <cell r="G1761">
            <v>0</v>
          </cell>
          <cell r="H1761" t="str">
            <v>Orlu</v>
          </cell>
          <cell r="I1761">
            <v>33</v>
          </cell>
          <cell r="J1761">
            <v>41974</v>
          </cell>
          <cell r="K1761">
            <v>24</v>
          </cell>
        </row>
        <row r="1762">
          <cell r="F1762" t="str">
            <v>LIGHTENING ARRESTOR 11KV</v>
          </cell>
          <cell r="G1762">
            <v>0</v>
          </cell>
          <cell r="H1762" t="str">
            <v>Orlu</v>
          </cell>
          <cell r="I1762">
            <v>33</v>
          </cell>
          <cell r="J1762">
            <v>41974</v>
          </cell>
          <cell r="K1762">
            <v>110</v>
          </cell>
        </row>
        <row r="1763">
          <cell r="F1763" t="str">
            <v>CURRENT TRANSFORMER</v>
          </cell>
          <cell r="G1763">
            <v>0</v>
          </cell>
          <cell r="H1763" t="str">
            <v>NNEWI</v>
          </cell>
          <cell r="I1763">
            <v>27</v>
          </cell>
          <cell r="J1763">
            <v>41974</v>
          </cell>
          <cell r="K1763">
            <v>43</v>
          </cell>
        </row>
        <row r="1764">
          <cell r="F1764" t="str">
            <v>D-FUSE 33KV</v>
          </cell>
          <cell r="G1764">
            <v>0</v>
          </cell>
          <cell r="H1764" t="str">
            <v>NNEWI</v>
          </cell>
          <cell r="I1764">
            <v>27</v>
          </cell>
          <cell r="J1764">
            <v>41974</v>
          </cell>
          <cell r="K1764">
            <v>12</v>
          </cell>
        </row>
        <row r="1765">
          <cell r="F1765" t="str">
            <v>4- WAY FEEDER PILLAR</v>
          </cell>
          <cell r="G1765">
            <v>0</v>
          </cell>
          <cell r="H1765" t="str">
            <v>NNEWI</v>
          </cell>
          <cell r="I1765">
            <v>27</v>
          </cell>
          <cell r="J1765">
            <v>41974</v>
          </cell>
          <cell r="K1765">
            <v>11</v>
          </cell>
        </row>
        <row r="1766">
          <cell r="F1766" t="str">
            <v>33 KV LIGHTING ARRESTOR</v>
          </cell>
          <cell r="G1766">
            <v>0</v>
          </cell>
          <cell r="H1766" t="str">
            <v>NNEWI</v>
          </cell>
          <cell r="I1766">
            <v>27</v>
          </cell>
          <cell r="J1766">
            <v>41974</v>
          </cell>
          <cell r="K1766">
            <v>39</v>
          </cell>
        </row>
        <row r="1767">
          <cell r="F1767" t="str">
            <v>11KV LIGHTING ARRESTER</v>
          </cell>
          <cell r="G1767">
            <v>0</v>
          </cell>
          <cell r="H1767" t="str">
            <v>NNEWI</v>
          </cell>
          <cell r="I1767">
            <v>27</v>
          </cell>
          <cell r="J1767">
            <v>41974</v>
          </cell>
          <cell r="K1767">
            <v>77</v>
          </cell>
        </row>
        <row r="1768">
          <cell r="F1768" t="str">
            <v>300KVA 11/.415KV TRANSFORMER</v>
          </cell>
          <cell r="G1768">
            <v>0</v>
          </cell>
          <cell r="H1768" t="str">
            <v>NSUKKA</v>
          </cell>
          <cell r="I1768">
            <v>28</v>
          </cell>
          <cell r="J1768">
            <v>41974</v>
          </cell>
          <cell r="K1768">
            <v>2</v>
          </cell>
        </row>
        <row r="1769">
          <cell r="F1769" t="str">
            <v>D- FUSE 11KV</v>
          </cell>
          <cell r="G1769">
            <v>0</v>
          </cell>
          <cell r="H1769" t="str">
            <v>NSUKKA</v>
          </cell>
          <cell r="I1769">
            <v>28</v>
          </cell>
          <cell r="J1769">
            <v>41974</v>
          </cell>
          <cell r="K1769">
            <v>11</v>
          </cell>
        </row>
        <row r="1770">
          <cell r="F1770" t="str">
            <v>D- FUSE 33KV</v>
          </cell>
          <cell r="G1770">
            <v>0</v>
          </cell>
          <cell r="H1770" t="str">
            <v>NSUKKA</v>
          </cell>
          <cell r="I1770">
            <v>28</v>
          </cell>
          <cell r="J1770">
            <v>41974</v>
          </cell>
          <cell r="K1770">
            <v>18</v>
          </cell>
        </row>
        <row r="1771">
          <cell r="F1771" t="str">
            <v>4 - WAY FEEDER PILLAR</v>
          </cell>
          <cell r="G1771">
            <v>0</v>
          </cell>
          <cell r="H1771" t="str">
            <v>NSUKKA</v>
          </cell>
          <cell r="I1771">
            <v>28</v>
          </cell>
          <cell r="J1771">
            <v>41974</v>
          </cell>
          <cell r="K1771">
            <v>7</v>
          </cell>
        </row>
        <row r="1772">
          <cell r="F1772" t="str">
            <v>500KVA .415KV TRANSFORMER</v>
          </cell>
          <cell r="G1772">
            <v>0</v>
          </cell>
          <cell r="H1772" t="str">
            <v>OGUI</v>
          </cell>
          <cell r="I1772">
            <v>31</v>
          </cell>
          <cell r="J1772">
            <v>41974</v>
          </cell>
          <cell r="K1772">
            <v>2</v>
          </cell>
        </row>
        <row r="1773">
          <cell r="F1773" t="str">
            <v>300KVA .415KV TRANSFORMER</v>
          </cell>
          <cell r="G1773">
            <v>0</v>
          </cell>
          <cell r="H1773" t="str">
            <v>OGUI</v>
          </cell>
          <cell r="I1773">
            <v>31</v>
          </cell>
          <cell r="J1773">
            <v>41974</v>
          </cell>
          <cell r="K1773">
            <v>2</v>
          </cell>
        </row>
        <row r="1774">
          <cell r="F1774" t="str">
            <v>200KVA .415KV TRANSFORMER</v>
          </cell>
          <cell r="G1774">
            <v>0</v>
          </cell>
          <cell r="H1774" t="str">
            <v>OGUI</v>
          </cell>
          <cell r="I1774">
            <v>31</v>
          </cell>
          <cell r="J1774">
            <v>41974</v>
          </cell>
          <cell r="K1774">
            <v>1</v>
          </cell>
        </row>
        <row r="1775">
          <cell r="F1775" t="str">
            <v>500KVA .415KV TRANSFORMER</v>
          </cell>
          <cell r="G1775">
            <v>0</v>
          </cell>
          <cell r="H1775" t="str">
            <v>OGUI</v>
          </cell>
          <cell r="I1775">
            <v>31</v>
          </cell>
          <cell r="J1775">
            <v>41974</v>
          </cell>
          <cell r="K1775">
            <v>2</v>
          </cell>
        </row>
        <row r="1776">
          <cell r="F1776" t="str">
            <v>300KVA .415KV TRANSFORMER</v>
          </cell>
          <cell r="G1776">
            <v>0</v>
          </cell>
          <cell r="H1776" t="str">
            <v>OGUI</v>
          </cell>
          <cell r="I1776">
            <v>31</v>
          </cell>
          <cell r="J1776">
            <v>41974</v>
          </cell>
          <cell r="K1776">
            <v>2</v>
          </cell>
        </row>
        <row r="1777">
          <cell r="F1777" t="str">
            <v>200KVA .415KV TRANSFORMER</v>
          </cell>
          <cell r="G1777">
            <v>0</v>
          </cell>
          <cell r="H1777" t="str">
            <v>OGUI</v>
          </cell>
          <cell r="I1777">
            <v>31</v>
          </cell>
          <cell r="J1777">
            <v>41974</v>
          </cell>
          <cell r="K1777">
            <v>1</v>
          </cell>
        </row>
        <row r="1778">
          <cell r="F1778" t="str">
            <v>FEEDER PILLAR  4-WAYS</v>
          </cell>
          <cell r="G1778">
            <v>0</v>
          </cell>
          <cell r="H1778" t="str">
            <v>OGBARU</v>
          </cell>
          <cell r="I1778">
            <v>29</v>
          </cell>
          <cell r="J1778">
            <v>41974</v>
          </cell>
          <cell r="K1778">
            <v>5</v>
          </cell>
        </row>
        <row r="1779">
          <cell r="F1779" t="str">
            <v>11KV LIGHTING ARRESTER</v>
          </cell>
          <cell r="G1779">
            <v>0</v>
          </cell>
          <cell r="H1779" t="str">
            <v>OGBARU</v>
          </cell>
          <cell r="I1779">
            <v>29</v>
          </cell>
          <cell r="J1779">
            <v>41974</v>
          </cell>
          <cell r="K1779">
            <v>22</v>
          </cell>
        </row>
        <row r="1780">
          <cell r="F1780" t="str">
            <v>33KV J &amp; P D FUSE ASSEMBLY</v>
          </cell>
          <cell r="G1780">
            <v>0</v>
          </cell>
          <cell r="H1780" t="str">
            <v>OGIDI</v>
          </cell>
          <cell r="I1780">
            <v>30</v>
          </cell>
          <cell r="J1780">
            <v>41974</v>
          </cell>
          <cell r="K1780">
            <v>18</v>
          </cell>
        </row>
        <row r="1781">
          <cell r="F1781" t="str">
            <v>33KV GANG ISOLATOR</v>
          </cell>
          <cell r="G1781">
            <v>0</v>
          </cell>
          <cell r="H1781" t="str">
            <v>OGIDI</v>
          </cell>
          <cell r="I1781">
            <v>30</v>
          </cell>
          <cell r="J1781">
            <v>41974</v>
          </cell>
          <cell r="K1781">
            <v>2</v>
          </cell>
        </row>
        <row r="1782">
          <cell r="F1782" t="str">
            <v>4 WAY FEEDER PILLAR</v>
          </cell>
          <cell r="G1782">
            <v>0</v>
          </cell>
          <cell r="H1782" t="str">
            <v>OGIDI</v>
          </cell>
          <cell r="I1782">
            <v>30</v>
          </cell>
          <cell r="J1782">
            <v>41974</v>
          </cell>
          <cell r="K1782">
            <v>7</v>
          </cell>
        </row>
        <row r="1783">
          <cell r="F1783" t="str">
            <v>300KVA 33/.415KV TRANSFORMER</v>
          </cell>
          <cell r="G1783">
            <v>0</v>
          </cell>
          <cell r="H1783" t="str">
            <v>ONITSHA</v>
          </cell>
          <cell r="I1783">
            <v>32</v>
          </cell>
          <cell r="J1783">
            <v>41974</v>
          </cell>
          <cell r="K1783">
            <v>1</v>
          </cell>
        </row>
        <row r="1784">
          <cell r="F1784" t="str">
            <v>300KVA 11/.415KV TRANSFORMER</v>
          </cell>
          <cell r="G1784">
            <v>0</v>
          </cell>
          <cell r="H1784" t="str">
            <v>ONITSHA</v>
          </cell>
          <cell r="I1784">
            <v>32</v>
          </cell>
          <cell r="J1784">
            <v>41974</v>
          </cell>
          <cell r="K1784">
            <v>2</v>
          </cell>
        </row>
        <row r="1785">
          <cell r="F1785" t="str">
            <v xml:space="preserve">25KVA 11/0.415KV TRANSFORMER  </v>
          </cell>
          <cell r="G1785">
            <v>0</v>
          </cell>
          <cell r="H1785" t="str">
            <v>ONITSHA</v>
          </cell>
          <cell r="I1785">
            <v>32</v>
          </cell>
          <cell r="J1785">
            <v>41974</v>
          </cell>
          <cell r="K1785">
            <v>5</v>
          </cell>
        </row>
        <row r="1786">
          <cell r="F1786" t="str">
            <v>300KV 11/.415KV DISTRIBUTION TRANSFORMERS</v>
          </cell>
          <cell r="G1786">
            <v>0</v>
          </cell>
          <cell r="H1786" t="str">
            <v>Awka</v>
          </cell>
          <cell r="I1786">
            <v>22</v>
          </cell>
          <cell r="J1786">
            <v>41974</v>
          </cell>
          <cell r="K1786">
            <v>15</v>
          </cell>
        </row>
        <row r="1787">
          <cell r="F1787" t="str">
            <v xml:space="preserve">STATION 300KVA TO 500KVA 33/0.415 </v>
          </cell>
          <cell r="G1787">
            <v>0</v>
          </cell>
          <cell r="H1787" t="str">
            <v>Umuahia</v>
          </cell>
          <cell r="I1787">
            <v>35</v>
          </cell>
          <cell r="J1787">
            <v>41974</v>
          </cell>
          <cell r="K1787">
            <v>1</v>
          </cell>
        </row>
        <row r="1788">
          <cell r="F1788" t="str">
            <v>300KVA 33/0.415 KV DISTRIBUTION TRANSFORMER</v>
          </cell>
          <cell r="G1788">
            <v>0</v>
          </cell>
          <cell r="H1788" t="str">
            <v>Ogui</v>
          </cell>
          <cell r="I1788">
            <v>31</v>
          </cell>
          <cell r="J1788">
            <v>41974</v>
          </cell>
          <cell r="K1788">
            <v>5</v>
          </cell>
        </row>
        <row r="1789">
          <cell r="F1789" t="str">
            <v>300KVA 11/0.415 KV DISTRIBUTION TRANSFORMER</v>
          </cell>
          <cell r="G1789">
            <v>0</v>
          </cell>
          <cell r="H1789" t="str">
            <v>Ogui</v>
          </cell>
          <cell r="I1789">
            <v>31</v>
          </cell>
          <cell r="J1789">
            <v>41974</v>
          </cell>
          <cell r="K1789">
            <v>15</v>
          </cell>
        </row>
        <row r="1790">
          <cell r="F1790" t="str">
            <v>500MM2 X 1 CORE XLPE COARED 33KV INSULATION CABLE</v>
          </cell>
          <cell r="G1790">
            <v>0</v>
          </cell>
          <cell r="H1790" t="str">
            <v>Awka</v>
          </cell>
          <cell r="I1790">
            <v>22</v>
          </cell>
          <cell r="J1790">
            <v>41974</v>
          </cell>
          <cell r="K1790">
            <v>600</v>
          </cell>
        </row>
        <row r="1791">
          <cell r="F1791" t="str">
            <v>HIPOTRONICS 8KV HIPOT TEST SET, TYPE 880PL -B</v>
          </cell>
          <cell r="G1791">
            <v>0</v>
          </cell>
          <cell r="H1791" t="str">
            <v>Awka</v>
          </cell>
          <cell r="I1791">
            <v>22</v>
          </cell>
          <cell r="J1791">
            <v>41974</v>
          </cell>
          <cell r="K1791">
            <v>1</v>
          </cell>
        </row>
        <row r="1792">
          <cell r="F1792" t="str">
            <v>MEGGER 5KV INSULATION TEST SET TYPE MIT 525</v>
          </cell>
          <cell r="G1792">
            <v>0</v>
          </cell>
          <cell r="H1792" t="str">
            <v>Awkunanaw</v>
          </cell>
          <cell r="I1792">
            <v>23</v>
          </cell>
          <cell r="J1792">
            <v>41974</v>
          </cell>
          <cell r="K1792">
            <v>1</v>
          </cell>
        </row>
        <row r="1793">
          <cell r="F1793" t="str">
            <v>MEGGER .3 &amp; 4 RECHARGEABLE EARTH TESTER AND EARH TEST KIT</v>
          </cell>
          <cell r="G1793">
            <v>0</v>
          </cell>
          <cell r="H1793" t="str">
            <v>Awkunanaw</v>
          </cell>
          <cell r="I1793">
            <v>23</v>
          </cell>
          <cell r="J1793">
            <v>41974</v>
          </cell>
          <cell r="K1793">
            <v>1</v>
          </cell>
        </row>
        <row r="1794">
          <cell r="F1794" t="str">
            <v>MEGGER 60KV PORTABLE DIELECTRIC OIL TES SET TYPE OTS60SX</v>
          </cell>
          <cell r="G1794">
            <v>0</v>
          </cell>
          <cell r="H1794" t="str">
            <v>Awkunanaw</v>
          </cell>
          <cell r="I1794">
            <v>23</v>
          </cell>
          <cell r="J1794">
            <v>41974</v>
          </cell>
          <cell r="K1794">
            <v>1</v>
          </cell>
        </row>
        <row r="1795">
          <cell r="F1795" t="str">
            <v>GM 160 MOTOROLA VHF RADIO TRANSCEIVER</v>
          </cell>
          <cell r="G1795">
            <v>0</v>
          </cell>
          <cell r="H1795" t="str">
            <v>Awkunanaw</v>
          </cell>
          <cell r="I1795">
            <v>23</v>
          </cell>
          <cell r="J1795">
            <v>41974</v>
          </cell>
          <cell r="K1795">
            <v>50</v>
          </cell>
        </row>
        <row r="1796">
          <cell r="F1796" t="str">
            <v>ROLL OF RG8 low loss coaxiaL CABLE</v>
          </cell>
          <cell r="G1796">
            <v>0</v>
          </cell>
          <cell r="H1796" t="str">
            <v>Awkunanaw</v>
          </cell>
          <cell r="I1796">
            <v>23</v>
          </cell>
          <cell r="J1796">
            <v>41974</v>
          </cell>
          <cell r="K1796">
            <v>50</v>
          </cell>
        </row>
        <row r="1797">
          <cell r="F1797" t="str">
            <v>HIGH GAIN VHF bae anteanne</v>
          </cell>
          <cell r="G1797">
            <v>0</v>
          </cell>
          <cell r="H1797" t="str">
            <v>Awkunanaw</v>
          </cell>
          <cell r="I1797">
            <v>23</v>
          </cell>
          <cell r="J1797">
            <v>41974</v>
          </cell>
          <cell r="K1797">
            <v>50</v>
          </cell>
        </row>
        <row r="1798">
          <cell r="F1798" t="str">
            <v>12VOLTS 10AMPS BATTERY CHARGER</v>
          </cell>
          <cell r="G1798">
            <v>0</v>
          </cell>
          <cell r="H1798" t="str">
            <v>Awkunanaw</v>
          </cell>
          <cell r="I1798">
            <v>23</v>
          </cell>
          <cell r="J1798">
            <v>41974</v>
          </cell>
          <cell r="K1798">
            <v>50</v>
          </cell>
        </row>
        <row r="1799">
          <cell r="F1799" t="str">
            <v>12VOLTS 75AH SEALED BATTERY</v>
          </cell>
          <cell r="G1799">
            <v>0</v>
          </cell>
          <cell r="H1799" t="str">
            <v>Awkunanaw</v>
          </cell>
          <cell r="I1799">
            <v>23</v>
          </cell>
          <cell r="J1799">
            <v>41974</v>
          </cell>
          <cell r="K1799">
            <v>50</v>
          </cell>
        </row>
        <row r="1800">
          <cell r="F1800" t="str">
            <v>CLARET 1X500KVA,11/0.414KV RELIEF SUBSTATION</v>
          </cell>
          <cell r="G1800">
            <v>0</v>
          </cell>
          <cell r="H1800" t="str">
            <v>New Owerri</v>
          </cell>
          <cell r="I1800">
            <v>26</v>
          </cell>
          <cell r="J1800">
            <v>42005</v>
          </cell>
          <cell r="K1800">
            <v>1</v>
          </cell>
        </row>
        <row r="1801">
          <cell r="F1801" t="str">
            <v>LOW TENSION FIBRE GLASS LADDER BRANDED WITH EEDC LOGO</v>
          </cell>
          <cell r="G1801">
            <v>0</v>
          </cell>
          <cell r="H1801" t="str">
            <v>CHQ</v>
          </cell>
          <cell r="I1801">
            <v>19</v>
          </cell>
          <cell r="J1801">
            <v>42036</v>
          </cell>
          <cell r="K1801">
            <v>118</v>
          </cell>
        </row>
        <row r="1802">
          <cell r="F1802" t="str">
            <v>HIGH TENSION FIBRE GLASS LADDER BRANDED WITH EEDC LOGO</v>
          </cell>
          <cell r="G1802">
            <v>0</v>
          </cell>
          <cell r="H1802" t="str">
            <v>Abakaliki</v>
          </cell>
          <cell r="I1802">
            <v>19</v>
          </cell>
          <cell r="J1802">
            <v>42036</v>
          </cell>
          <cell r="K1802">
            <v>53</v>
          </cell>
        </row>
        <row r="1803">
          <cell r="F1803" t="str">
            <v>500/11KVA KONCAR DISTRIBUTION TRANSFORMER</v>
          </cell>
          <cell r="G1803">
            <v>0</v>
          </cell>
          <cell r="H1803" t="str">
            <v>Awka</v>
          </cell>
          <cell r="I1803">
            <v>22</v>
          </cell>
          <cell r="J1803">
            <v>42036</v>
          </cell>
          <cell r="K1803">
            <v>16</v>
          </cell>
        </row>
        <row r="1804">
          <cell r="F1804" t="str">
            <v>500/33KVA 0.415KV KONCAR DISTRIBUTION TRANSFORMER</v>
          </cell>
          <cell r="G1804">
            <v>0</v>
          </cell>
          <cell r="H1804" t="str">
            <v>Awkunanaw</v>
          </cell>
          <cell r="I1804">
            <v>23</v>
          </cell>
          <cell r="J1804">
            <v>42036</v>
          </cell>
          <cell r="K1804">
            <v>4</v>
          </cell>
        </row>
        <row r="1805">
          <cell r="F1805" t="str">
            <v>INSTALLATION OF 500KVA,11/0.415KV DISTR.TRANSFORMER</v>
          </cell>
          <cell r="G1805">
            <v>0</v>
          </cell>
          <cell r="H1805" t="str">
            <v>ONITSHA</v>
          </cell>
          <cell r="I1805">
            <v>32</v>
          </cell>
          <cell r="J1805">
            <v>42036</v>
          </cell>
          <cell r="K1805">
            <v>1</v>
          </cell>
        </row>
        <row r="1806">
          <cell r="F1806" t="str">
            <v>MICOM P111 FOR SPAJ 140C</v>
          </cell>
          <cell r="G1806">
            <v>0</v>
          </cell>
          <cell r="H1806" t="str">
            <v>EKWULOBIA</v>
          </cell>
          <cell r="I1806">
            <v>24</v>
          </cell>
          <cell r="J1806">
            <v>42036</v>
          </cell>
          <cell r="K1806">
            <v>2</v>
          </cell>
        </row>
        <row r="1807">
          <cell r="F1807" t="str">
            <v>MICOM P122</v>
          </cell>
          <cell r="G1807">
            <v>0</v>
          </cell>
          <cell r="H1807" t="str">
            <v>EKWULOBIA</v>
          </cell>
          <cell r="I1807">
            <v>24</v>
          </cell>
          <cell r="J1807">
            <v>42036</v>
          </cell>
          <cell r="K1807">
            <v>2</v>
          </cell>
        </row>
        <row r="1808">
          <cell r="F1808" t="str">
            <v>SEPAM 20 SERIES</v>
          </cell>
          <cell r="G1808">
            <v>0</v>
          </cell>
          <cell r="H1808" t="str">
            <v>EKWULOBIA</v>
          </cell>
          <cell r="I1808">
            <v>24</v>
          </cell>
          <cell r="J1808">
            <v>42036</v>
          </cell>
          <cell r="K1808">
            <v>2</v>
          </cell>
        </row>
        <row r="1809">
          <cell r="F1809" t="str">
            <v>SEPAM T87T INCLUDING DIFFERENTIAL RELAY</v>
          </cell>
          <cell r="G1809">
            <v>0</v>
          </cell>
          <cell r="H1809" t="str">
            <v>EKWULOBIA</v>
          </cell>
          <cell r="I1809">
            <v>24</v>
          </cell>
          <cell r="J1809">
            <v>42036</v>
          </cell>
          <cell r="K1809">
            <v>3</v>
          </cell>
        </row>
        <row r="1810">
          <cell r="F1810" t="str">
            <v>SEPAM 10 SERIES 10A 41A</v>
          </cell>
          <cell r="G1810">
            <v>0</v>
          </cell>
          <cell r="H1810" t="str">
            <v>EKWULOBIA</v>
          </cell>
          <cell r="I1810">
            <v>24</v>
          </cell>
          <cell r="J1810">
            <v>42036</v>
          </cell>
          <cell r="K1810">
            <v>4</v>
          </cell>
        </row>
        <row r="1811">
          <cell r="F1811" t="str">
            <v>33KV OHB OUTDOOR CIRCUIT BREAKER</v>
          </cell>
          <cell r="G1811">
            <v>0</v>
          </cell>
          <cell r="H1811" t="str">
            <v>EKWULOBIA</v>
          </cell>
          <cell r="I1811">
            <v>24</v>
          </cell>
          <cell r="J1811">
            <v>42064</v>
          </cell>
          <cell r="K1811">
            <v>3</v>
          </cell>
        </row>
        <row r="1812">
          <cell r="F1812" t="str">
            <v xml:space="preserve">CONSTRUCTION OF 120FT MAST </v>
          </cell>
          <cell r="G1812">
            <v>0</v>
          </cell>
          <cell r="H1812" t="str">
            <v>Abakpa</v>
          </cell>
          <cell r="I1812">
            <v>21</v>
          </cell>
          <cell r="J1812">
            <v>42095</v>
          </cell>
          <cell r="K1812">
            <v>2</v>
          </cell>
        </row>
        <row r="1813">
          <cell r="F1813" t="str">
            <v xml:space="preserve">33KV OUTDOOR CIRCUIT BREAKER </v>
          </cell>
          <cell r="G1813">
            <v>0</v>
          </cell>
          <cell r="H1813" t="str">
            <v>NEW OWERRI</v>
          </cell>
          <cell r="I1813">
            <v>26</v>
          </cell>
          <cell r="J1813">
            <v>42095</v>
          </cell>
          <cell r="K1813">
            <v>1</v>
          </cell>
        </row>
        <row r="1814">
          <cell r="F1814" t="str">
            <v>50KVA 11/0.415/KV DISB TRANSFORMER</v>
          </cell>
          <cell r="G1814">
            <v>0</v>
          </cell>
          <cell r="H1814" t="str">
            <v>Abakpa</v>
          </cell>
          <cell r="I1814">
            <v>21</v>
          </cell>
          <cell r="J1814">
            <v>42095</v>
          </cell>
          <cell r="K1814">
            <v>120</v>
          </cell>
        </row>
        <row r="1815">
          <cell r="F1815" t="str">
            <v xml:space="preserve">11KV D FUSE </v>
          </cell>
          <cell r="G1815">
            <v>0</v>
          </cell>
          <cell r="H1815" t="str">
            <v>EKWULOBIA</v>
          </cell>
          <cell r="I1815">
            <v>24</v>
          </cell>
          <cell r="J1815">
            <v>42095</v>
          </cell>
          <cell r="K1815">
            <v>654</v>
          </cell>
        </row>
        <row r="1816">
          <cell r="F1816" t="str">
            <v>11KV AIR BREAK SWITCH WITH ACCESSORIES</v>
          </cell>
          <cell r="G1816">
            <v>0</v>
          </cell>
          <cell r="H1816" t="str">
            <v>Mbaise</v>
          </cell>
          <cell r="I1816">
            <v>25</v>
          </cell>
          <cell r="J1816">
            <v>42095</v>
          </cell>
          <cell r="K1816">
            <v>66</v>
          </cell>
        </row>
        <row r="1817">
          <cell r="F1817" t="str">
            <v>TRANSFORMER FOR REPLACEMENT OF DAMAGED ONE</v>
          </cell>
          <cell r="G1817">
            <v>0</v>
          </cell>
          <cell r="H1817" t="str">
            <v>OGIDI</v>
          </cell>
          <cell r="I1817">
            <v>30</v>
          </cell>
          <cell r="J1817">
            <v>42095</v>
          </cell>
          <cell r="K1817">
            <v>1</v>
          </cell>
        </row>
        <row r="1818">
          <cell r="F1818" t="str">
            <v>50KVA 11/0.415/KV DISB TRANSFORMER</v>
          </cell>
          <cell r="G1818">
            <v>0</v>
          </cell>
          <cell r="H1818" t="str">
            <v>Awkunanaw</v>
          </cell>
          <cell r="I1818">
            <v>23</v>
          </cell>
          <cell r="J1818">
            <v>42125</v>
          </cell>
          <cell r="K1818">
            <v>98</v>
          </cell>
        </row>
        <row r="1819">
          <cell r="F1819" t="str">
            <v>500KVA 11/.415KV TRANSFORMER</v>
          </cell>
          <cell r="G1819">
            <v>0</v>
          </cell>
          <cell r="H1819" t="str">
            <v>OWERRI</v>
          </cell>
          <cell r="I1819">
            <v>34</v>
          </cell>
          <cell r="J1819">
            <v>42125</v>
          </cell>
          <cell r="K1819">
            <v>1</v>
          </cell>
        </row>
        <row r="1820">
          <cell r="F1820" t="str">
            <v>500KVA 11/.415KV TRANSFORMER - JUSTICE OGWUEGBU S/S AMAKOHIA</v>
          </cell>
          <cell r="G1820">
            <v>0</v>
          </cell>
          <cell r="H1820" t="str">
            <v>OWERRI</v>
          </cell>
          <cell r="I1820">
            <v>34</v>
          </cell>
          <cell r="J1820">
            <v>42125</v>
          </cell>
          <cell r="K1820">
            <v>1</v>
          </cell>
        </row>
        <row r="1821">
          <cell r="F1821" t="str">
            <v>300KVA 33/.415KV TRANSFORMER-UMUNAM IMERIENWE RELIEF S/S</v>
          </cell>
          <cell r="G1821">
            <v>0</v>
          </cell>
          <cell r="H1821" t="str">
            <v>New Owerri</v>
          </cell>
          <cell r="I1821">
            <v>26</v>
          </cell>
          <cell r="J1821">
            <v>42125</v>
          </cell>
          <cell r="K1821">
            <v>1</v>
          </cell>
        </row>
        <row r="1822">
          <cell r="F1822" t="str">
            <v>4-WAY FEEDER PILLAR</v>
          </cell>
          <cell r="G1822">
            <v>0</v>
          </cell>
          <cell r="H1822" t="str">
            <v xml:space="preserve">Umuahia </v>
          </cell>
          <cell r="I1822">
            <v>35</v>
          </cell>
          <cell r="J1822">
            <v>42156</v>
          </cell>
          <cell r="K1822">
            <v>2</v>
          </cell>
        </row>
        <row r="1823">
          <cell r="F1823" t="str">
            <v>500KVA 11/415</v>
          </cell>
          <cell r="G1823">
            <v>0</v>
          </cell>
          <cell r="H1823" t="str">
            <v xml:space="preserve">Umuahia </v>
          </cell>
          <cell r="I1823">
            <v>35</v>
          </cell>
          <cell r="J1823">
            <v>42156</v>
          </cell>
          <cell r="K1823">
            <v>1</v>
          </cell>
        </row>
        <row r="1824">
          <cell r="F1824" t="str">
            <v>500KVA 33/415 TRANSFORMER</v>
          </cell>
          <cell r="G1824">
            <v>0</v>
          </cell>
          <cell r="H1824" t="str">
            <v xml:space="preserve">Umuahia </v>
          </cell>
          <cell r="I1824">
            <v>35</v>
          </cell>
          <cell r="J1824">
            <v>42156</v>
          </cell>
          <cell r="K1824">
            <v>1</v>
          </cell>
        </row>
        <row r="1825">
          <cell r="F1825" t="str">
            <v>4- WAY FEEDER PILLAR</v>
          </cell>
          <cell r="G1825">
            <v>0</v>
          </cell>
          <cell r="H1825" t="str">
            <v>Awka</v>
          </cell>
          <cell r="I1825">
            <v>22</v>
          </cell>
          <cell r="J1825">
            <v>42156</v>
          </cell>
          <cell r="K1825">
            <v>2</v>
          </cell>
        </row>
        <row r="1826">
          <cell r="F1826" t="str">
            <v>300KVA 33/415 TRANSFORMER</v>
          </cell>
          <cell r="G1826">
            <v>0</v>
          </cell>
          <cell r="H1826" t="str">
            <v>Abakaliki</v>
          </cell>
          <cell r="I1826">
            <v>20</v>
          </cell>
          <cell r="J1826">
            <v>42156</v>
          </cell>
          <cell r="K1826">
            <v>1</v>
          </cell>
        </row>
        <row r="1827">
          <cell r="F1827" t="str">
            <v>500KVA 11/415 TRANSFORMER</v>
          </cell>
          <cell r="G1827">
            <v>0</v>
          </cell>
          <cell r="H1827" t="str">
            <v>Abakaliki</v>
          </cell>
          <cell r="I1827">
            <v>20</v>
          </cell>
          <cell r="J1827">
            <v>42156</v>
          </cell>
          <cell r="K1827">
            <v>2</v>
          </cell>
        </row>
        <row r="1828">
          <cell r="F1828" t="str">
            <v>50KVA 11/415 TRANSFORMER</v>
          </cell>
          <cell r="G1828">
            <v>0</v>
          </cell>
          <cell r="H1828" t="str">
            <v>Abakaliki</v>
          </cell>
          <cell r="I1828">
            <v>20</v>
          </cell>
          <cell r="J1828">
            <v>42156</v>
          </cell>
          <cell r="K1828">
            <v>1</v>
          </cell>
        </row>
        <row r="1829">
          <cell r="F1829" t="str">
            <v>4- WAY FEEDER PILLAR</v>
          </cell>
          <cell r="G1829">
            <v>0</v>
          </cell>
          <cell r="H1829" t="str">
            <v>Ogui</v>
          </cell>
          <cell r="I1829">
            <v>31</v>
          </cell>
          <cell r="J1829">
            <v>42156</v>
          </cell>
          <cell r="K1829">
            <v>2</v>
          </cell>
        </row>
        <row r="1830">
          <cell r="F1830" t="str">
            <v>50KVA 11/415 TRANSFORMER</v>
          </cell>
          <cell r="G1830">
            <v>0</v>
          </cell>
          <cell r="H1830" t="str">
            <v>Ogui</v>
          </cell>
          <cell r="I1830">
            <v>31</v>
          </cell>
          <cell r="J1830">
            <v>42156</v>
          </cell>
          <cell r="K1830">
            <v>1</v>
          </cell>
        </row>
        <row r="1831">
          <cell r="F1831" t="str">
            <v>500KVA 11/415 TRANSFORMER</v>
          </cell>
          <cell r="G1831">
            <v>0</v>
          </cell>
          <cell r="H1831" t="str">
            <v>Ogui</v>
          </cell>
          <cell r="I1831">
            <v>31</v>
          </cell>
          <cell r="J1831">
            <v>42156</v>
          </cell>
          <cell r="K1831">
            <v>1</v>
          </cell>
        </row>
        <row r="1832">
          <cell r="F1832" t="str">
            <v>4- WAY FEEDER PILLAR</v>
          </cell>
          <cell r="G1832">
            <v>0</v>
          </cell>
          <cell r="H1832" t="str">
            <v>OWERRI</v>
          </cell>
          <cell r="I1832">
            <v>34</v>
          </cell>
          <cell r="J1832">
            <v>42156</v>
          </cell>
          <cell r="K1832">
            <v>2</v>
          </cell>
        </row>
        <row r="1833">
          <cell r="F1833" t="str">
            <v>430/0090-50KVA 11/0.415 TRANSFORMER</v>
          </cell>
          <cell r="G1833">
            <v>0</v>
          </cell>
          <cell r="H1833" t="str">
            <v>OWERRI</v>
          </cell>
          <cell r="I1833">
            <v>34</v>
          </cell>
          <cell r="J1833">
            <v>42156</v>
          </cell>
          <cell r="K1833">
            <v>1</v>
          </cell>
        </row>
        <row r="1834">
          <cell r="F1834" t="str">
            <v>430/0090-50KVA 11/0.415 TRANSFORMER - BENEDICT N S/S</v>
          </cell>
          <cell r="G1834">
            <v>0</v>
          </cell>
          <cell r="H1834" t="str">
            <v>OWERRI</v>
          </cell>
          <cell r="I1834">
            <v>34</v>
          </cell>
          <cell r="J1834">
            <v>42156</v>
          </cell>
          <cell r="K1834">
            <v>1</v>
          </cell>
        </row>
        <row r="1835">
          <cell r="F1835" t="str">
            <v>430/0090-50KVA 11/0.415 TRANSFORMER - KAGHA STR.RELIEF</v>
          </cell>
          <cell r="G1835">
            <v>0</v>
          </cell>
          <cell r="H1835" t="str">
            <v>OWERRI</v>
          </cell>
          <cell r="I1835">
            <v>34</v>
          </cell>
          <cell r="J1835">
            <v>42156</v>
          </cell>
          <cell r="K1835">
            <v>1</v>
          </cell>
        </row>
        <row r="1836">
          <cell r="F1836" t="str">
            <v xml:space="preserve">HIPOTRONICS TESTER </v>
          </cell>
          <cell r="G1836">
            <v>0</v>
          </cell>
          <cell r="H1836" t="str">
            <v>OWERRI</v>
          </cell>
          <cell r="I1836">
            <v>34</v>
          </cell>
          <cell r="J1836">
            <v>42156</v>
          </cell>
          <cell r="K1836">
            <v>1</v>
          </cell>
        </row>
        <row r="1837">
          <cell r="F1837" t="str">
            <v>RECHARGEABLE EARTH TESTER</v>
          </cell>
          <cell r="G1837">
            <v>0</v>
          </cell>
          <cell r="H1837" t="str">
            <v>OWERRI</v>
          </cell>
          <cell r="I1837">
            <v>34</v>
          </cell>
          <cell r="J1837">
            <v>42156</v>
          </cell>
          <cell r="K1837">
            <v>1</v>
          </cell>
        </row>
        <row r="1838">
          <cell r="F1838" t="str">
            <v xml:space="preserve">DIELECTRIC OIL TESTER </v>
          </cell>
          <cell r="G1838">
            <v>0</v>
          </cell>
          <cell r="H1838" t="str">
            <v>OWERRI</v>
          </cell>
          <cell r="I1838">
            <v>34</v>
          </cell>
          <cell r="J1838">
            <v>42156</v>
          </cell>
          <cell r="K1838">
            <v>1</v>
          </cell>
        </row>
        <row r="1839">
          <cell r="F1839" t="str">
            <v xml:space="preserve">MEGGER TESTER </v>
          </cell>
          <cell r="G1839">
            <v>0</v>
          </cell>
          <cell r="H1839" t="str">
            <v>OWERRI</v>
          </cell>
          <cell r="I1839">
            <v>34</v>
          </cell>
          <cell r="J1839">
            <v>42156</v>
          </cell>
          <cell r="K1839">
            <v>1</v>
          </cell>
        </row>
        <row r="1840">
          <cell r="F1840" t="str">
            <v>500KVA 11/0.415KV DISTRIBUTION TRANSFORMER</v>
          </cell>
          <cell r="G1840">
            <v>0</v>
          </cell>
          <cell r="H1840" t="str">
            <v>Nnewi</v>
          </cell>
          <cell r="I1840">
            <v>27</v>
          </cell>
          <cell r="J1840">
            <v>42186</v>
          </cell>
          <cell r="K1840">
            <v>3</v>
          </cell>
        </row>
        <row r="1841">
          <cell r="F1841" t="str">
            <v>400 FEEDER PILLAR UNIT</v>
          </cell>
          <cell r="G1841">
            <v>0</v>
          </cell>
          <cell r="H1841" t="str">
            <v>Mbaise</v>
          </cell>
          <cell r="I1841">
            <v>25</v>
          </cell>
          <cell r="J1841">
            <v>42186</v>
          </cell>
          <cell r="K1841">
            <v>100</v>
          </cell>
        </row>
        <row r="1842">
          <cell r="F1842" t="str">
            <v xml:space="preserve">11KV &amp; 33KV PANEL METER WHOLE CURRENT AND CT OPERATED MD </v>
          </cell>
          <cell r="G1842">
            <v>0</v>
          </cell>
          <cell r="H1842" t="str">
            <v>Umuahia</v>
          </cell>
          <cell r="I1842">
            <v>35</v>
          </cell>
          <cell r="J1842">
            <v>42186</v>
          </cell>
          <cell r="K1842">
            <v>1</v>
          </cell>
        </row>
        <row r="1843">
          <cell r="F1843" t="str">
            <v>500KVA 6.6/0.415KV DISTRIBUTION TRANSFORMER</v>
          </cell>
          <cell r="G1843">
            <v>0</v>
          </cell>
          <cell r="H1843" t="str">
            <v>NSUKKA</v>
          </cell>
          <cell r="I1843">
            <v>28</v>
          </cell>
          <cell r="J1843">
            <v>42186</v>
          </cell>
          <cell r="K1843">
            <v>7</v>
          </cell>
        </row>
        <row r="1844">
          <cell r="F1844" t="str">
            <v>5OMETERS 150MM 2X3 CORE XLPE CABLE</v>
          </cell>
          <cell r="G1844">
            <v>0</v>
          </cell>
          <cell r="H1844" t="str">
            <v>Ogui</v>
          </cell>
          <cell r="I1844">
            <v>31</v>
          </cell>
          <cell r="J1844">
            <v>42186</v>
          </cell>
          <cell r="K1844">
            <v>50</v>
          </cell>
        </row>
        <row r="1845">
          <cell r="F1845" t="str">
            <v>TRIPPING UNITS AND BATTERY BANK</v>
          </cell>
          <cell r="G1845">
            <v>0</v>
          </cell>
          <cell r="H1845" t="str">
            <v>Mbaise</v>
          </cell>
          <cell r="I1845">
            <v>25</v>
          </cell>
          <cell r="J1845">
            <v>42217</v>
          </cell>
          <cell r="K1845">
            <v>6</v>
          </cell>
        </row>
        <row r="1846">
          <cell r="F1846" t="str">
            <v>11KV OVERHEAD LINE BY -PASS ACROSS DAMAGED UNDERGROUND CABLE SECTION OF PRISONS 11KV FEEDER</v>
          </cell>
          <cell r="G1846">
            <v>0</v>
          </cell>
          <cell r="H1846" t="str">
            <v>Mbaise</v>
          </cell>
          <cell r="I1846">
            <v>25</v>
          </cell>
          <cell r="J1846">
            <v>42217</v>
          </cell>
          <cell r="K1846">
            <v>1</v>
          </cell>
        </row>
        <row r="1847">
          <cell r="F1847" t="str">
            <v>33KV HT METERING PANEL -(100/1A</v>
          </cell>
          <cell r="G1847">
            <v>0</v>
          </cell>
          <cell r="H1847" t="str">
            <v>Umuahia</v>
          </cell>
          <cell r="I1847">
            <v>35</v>
          </cell>
          <cell r="J1847">
            <v>42217</v>
          </cell>
          <cell r="K1847">
            <v>4</v>
          </cell>
        </row>
        <row r="1848">
          <cell r="F1848" t="str">
            <v>CABLES,INSULATORS AND CONDUCTORS</v>
          </cell>
          <cell r="G1848">
            <v>0</v>
          </cell>
          <cell r="H1848" t="str">
            <v>ABAKALIKI</v>
          </cell>
          <cell r="I1848">
            <v>20</v>
          </cell>
          <cell r="J1848">
            <v>42217</v>
          </cell>
          <cell r="K1848">
            <v>1</v>
          </cell>
        </row>
        <row r="1849">
          <cell r="F1849" t="str">
            <v>50KVA 11/0.415 TRANSFORMER</v>
          </cell>
          <cell r="G1849">
            <v>0</v>
          </cell>
          <cell r="H1849" t="str">
            <v>ABAKALIKI</v>
          </cell>
          <cell r="I1849">
            <v>20</v>
          </cell>
          <cell r="J1849">
            <v>42217</v>
          </cell>
          <cell r="K1849">
            <v>1</v>
          </cell>
        </row>
        <row r="1850">
          <cell r="F1850" t="str">
            <v>DISTRIBUTION BOX</v>
          </cell>
          <cell r="G1850">
            <v>0</v>
          </cell>
          <cell r="H1850" t="str">
            <v>ABAKALIKI</v>
          </cell>
          <cell r="I1850">
            <v>20</v>
          </cell>
          <cell r="J1850">
            <v>42217</v>
          </cell>
          <cell r="K1850">
            <v>1</v>
          </cell>
        </row>
        <row r="1851">
          <cell r="F1851" t="str">
            <v>430/0160- 500KVA 11/0.415KV TRANSFORMER - REPLACEMENT OF TRANSF.@ NWATURUOCHA S/S REF 8138</v>
          </cell>
          <cell r="G1851">
            <v>0</v>
          </cell>
          <cell r="H1851" t="str">
            <v>OWERRI</v>
          </cell>
          <cell r="I1851">
            <v>34</v>
          </cell>
          <cell r="J1851">
            <v>42217</v>
          </cell>
          <cell r="K1851">
            <v>1</v>
          </cell>
        </row>
        <row r="1852">
          <cell r="F1852" t="str">
            <v>430/0120 - 50KVA 11/0.415KVA TRANSFORMER (NUCON-569281)-REPLACEMENT OF FAILED TRANSFORMER AT ENGR CHINEDU RELIEF S/S REF.8147</v>
          </cell>
          <cell r="G1852">
            <v>0</v>
          </cell>
          <cell r="H1852" t="str">
            <v>OWERRI</v>
          </cell>
          <cell r="I1852">
            <v>34</v>
          </cell>
          <cell r="J1852">
            <v>42217</v>
          </cell>
          <cell r="K1852">
            <v>1</v>
          </cell>
        </row>
        <row r="1853">
          <cell r="F1853" t="str">
            <v>33KV LIGHTENING ARRESTOR</v>
          </cell>
          <cell r="G1853">
            <v>0</v>
          </cell>
          <cell r="H1853" t="str">
            <v>New Owerri</v>
          </cell>
          <cell r="I1853">
            <v>26</v>
          </cell>
          <cell r="J1853">
            <v>42248</v>
          </cell>
          <cell r="K1853">
            <v>180</v>
          </cell>
        </row>
        <row r="1854">
          <cell r="F1854" t="str">
            <v>CONSTR. OF PROF.ONYIA 50KV11/0.415KV DISTR. S/S</v>
          </cell>
          <cell r="G1854">
            <v>0</v>
          </cell>
          <cell r="H1854" t="str">
            <v>New Owerri</v>
          </cell>
          <cell r="I1854">
            <v>26</v>
          </cell>
          <cell r="J1854">
            <v>42248</v>
          </cell>
          <cell r="K1854">
            <v>1</v>
          </cell>
        </row>
        <row r="1855">
          <cell r="F1855" t="str">
            <v>FEEDER PILLAR UNIT (800AMPS)</v>
          </cell>
          <cell r="G1855">
            <v>0</v>
          </cell>
          <cell r="H1855" t="str">
            <v>New Owerri</v>
          </cell>
          <cell r="I1855">
            <v>26</v>
          </cell>
          <cell r="J1855">
            <v>42278</v>
          </cell>
          <cell r="K1855">
            <v>450</v>
          </cell>
        </row>
        <row r="1856">
          <cell r="F1856" t="str">
            <v>150MM ALL ALUMINIUM CONDUCTOR</v>
          </cell>
          <cell r="G1856">
            <v>0</v>
          </cell>
          <cell r="H1856" t="str">
            <v>New Owerri</v>
          </cell>
          <cell r="I1856">
            <v>26</v>
          </cell>
          <cell r="J1856">
            <v>42278</v>
          </cell>
          <cell r="K1856">
            <v>290</v>
          </cell>
        </row>
        <row r="1857">
          <cell r="F1857" t="str">
            <v>11KV FEEDER PANEL (ABB)  EEDC</v>
          </cell>
          <cell r="G1857">
            <v>0</v>
          </cell>
          <cell r="H1857" t="str">
            <v>New Owerri</v>
          </cell>
          <cell r="I1857">
            <v>26</v>
          </cell>
          <cell r="J1857">
            <v>42309</v>
          </cell>
          <cell r="K1857">
            <v>1</v>
          </cell>
        </row>
        <row r="1858">
          <cell r="F1858" t="str">
            <v>INCOMER FEEDER PANEL (ABB) FOR ARMY BARRACKS ONITSHA</v>
          </cell>
          <cell r="G1858">
            <v>0</v>
          </cell>
          <cell r="H1858" t="str">
            <v>ONITSHA</v>
          </cell>
          <cell r="I1858">
            <v>32</v>
          </cell>
          <cell r="J1858">
            <v>42309</v>
          </cell>
          <cell r="K1858">
            <v>1</v>
          </cell>
        </row>
        <row r="1859">
          <cell r="F1859" t="str">
            <v>500KVA 11/.415LKV DISTRIBUTION TRANSFORMER</v>
          </cell>
          <cell r="G1859">
            <v>0</v>
          </cell>
          <cell r="H1859" t="str">
            <v>OGBARU</v>
          </cell>
          <cell r="I1859">
            <v>29</v>
          </cell>
          <cell r="J1859">
            <v>42309</v>
          </cell>
          <cell r="K1859">
            <v>3</v>
          </cell>
        </row>
        <row r="1860">
          <cell r="F1860" t="str">
            <v>500KVA 11/.415LKV DISTRIBUTION TRANSFORMER</v>
          </cell>
          <cell r="G1860">
            <v>0</v>
          </cell>
          <cell r="H1860" t="str">
            <v>Orlu</v>
          </cell>
          <cell r="I1860">
            <v>33</v>
          </cell>
          <cell r="J1860">
            <v>42309</v>
          </cell>
          <cell r="K1860">
            <v>3</v>
          </cell>
        </row>
        <row r="1861">
          <cell r="F1861" t="str">
            <v>500KVA, 33/0.415KV Transformer</v>
          </cell>
          <cell r="G1861">
            <v>0</v>
          </cell>
          <cell r="H1861" t="str">
            <v>Ogidi</v>
          </cell>
          <cell r="I1861">
            <v>30</v>
          </cell>
          <cell r="J1861">
            <v>42339</v>
          </cell>
          <cell r="K1861">
            <v>10</v>
          </cell>
        </row>
        <row r="1862">
          <cell r="F1862" t="str">
            <v>500KVA, 11/0.415KV Transformer</v>
          </cell>
          <cell r="G1862">
            <v>0</v>
          </cell>
          <cell r="H1862" t="str">
            <v>Ogui</v>
          </cell>
          <cell r="I1862">
            <v>31</v>
          </cell>
          <cell r="J1862">
            <v>42339</v>
          </cell>
          <cell r="K1862">
            <v>66</v>
          </cell>
        </row>
        <row r="1863">
          <cell r="F1863" t="str">
            <v>300KVA, 11/0.415KV Transformer</v>
          </cell>
          <cell r="G1863">
            <v>0</v>
          </cell>
          <cell r="H1863" t="str">
            <v>Mbaise</v>
          </cell>
          <cell r="I1863">
            <v>25</v>
          </cell>
          <cell r="J1863">
            <v>42339</v>
          </cell>
          <cell r="K1863">
            <v>4</v>
          </cell>
        </row>
        <row r="1864">
          <cell r="F1864" t="str">
            <v>Generator - Oga Ele 6900E, 5.5Kw+W</v>
          </cell>
          <cell r="G1864">
            <v>0</v>
          </cell>
          <cell r="H1864" t="str">
            <v>CHQ</v>
          </cell>
          <cell r="I1864">
            <v>19</v>
          </cell>
          <cell r="J1864">
            <v>42370</v>
          </cell>
          <cell r="K1864">
            <v>1</v>
          </cell>
        </row>
        <row r="1865">
          <cell r="F1865" t="str">
            <v>JGP 20KVA Generator - SP 403A-15G2-LSA 40S3 J 6/4 (4-7) 3 Phase W</v>
          </cell>
          <cell r="G1865">
            <v>0</v>
          </cell>
          <cell r="H1865" t="str">
            <v>CHQ</v>
          </cell>
          <cell r="I1865">
            <v>19</v>
          </cell>
          <cell r="J1865" t="str">
            <v>30/06/2016</v>
          </cell>
          <cell r="K1865">
            <v>1</v>
          </cell>
        </row>
        <row r="1866">
          <cell r="F1866" t="str">
            <v>20KVA Generator - Guest House _ Zoo Estate</v>
          </cell>
          <cell r="G1866">
            <v>0</v>
          </cell>
          <cell r="H1866" t="str">
            <v>CHQ</v>
          </cell>
          <cell r="I1866">
            <v>19</v>
          </cell>
          <cell r="J1866" t="str">
            <v>21/9/2016</v>
          </cell>
          <cell r="K1866">
            <v>1</v>
          </cell>
        </row>
        <row r="1867">
          <cell r="F1867" t="str">
            <v>Electric Oven and Rewinding Machine</v>
          </cell>
          <cell r="G1867">
            <v>0</v>
          </cell>
          <cell r="H1867" t="str">
            <v>New Owerri</v>
          </cell>
          <cell r="I1867">
            <v>26</v>
          </cell>
          <cell r="J1867" t="str">
            <v>3/10/2016</v>
          </cell>
          <cell r="K1867">
            <v>1</v>
          </cell>
        </row>
        <row r="1868">
          <cell r="F1868" t="str">
            <v>9KVA TEC GENERATOR PTR EA 77508-0212</v>
          </cell>
          <cell r="G1868">
            <v>0</v>
          </cell>
          <cell r="H1868" t="str">
            <v xml:space="preserve">New Owerri </v>
          </cell>
          <cell r="I1868">
            <v>26</v>
          </cell>
          <cell r="J1868">
            <v>42682</v>
          </cell>
          <cell r="K1868">
            <v>1</v>
          </cell>
        </row>
        <row r="1869">
          <cell r="F1869" t="str">
            <v>2.5KVA BOBO ELECT. GENERATOR SET 2500ES</v>
          </cell>
          <cell r="G1869">
            <v>0</v>
          </cell>
          <cell r="H1869" t="str">
            <v>Ogidi</v>
          </cell>
          <cell r="I1869">
            <v>30</v>
          </cell>
          <cell r="J1869">
            <v>42676</v>
          </cell>
          <cell r="K1869">
            <v>3</v>
          </cell>
        </row>
        <row r="1870">
          <cell r="F1870" t="str">
            <v>9KVA TEC Generator  PTR LRG</v>
          </cell>
          <cell r="G1870">
            <v>0</v>
          </cell>
          <cell r="H1870" t="str">
            <v>Umuahia</v>
          </cell>
          <cell r="I1870">
            <v>35</v>
          </cell>
          <cell r="J1870">
            <v>42712</v>
          </cell>
          <cell r="K1870">
            <v>1</v>
          </cell>
        </row>
        <row r="1871">
          <cell r="F1871" t="str">
            <v xml:space="preserve">300KVA Pole Mounted Transformer </v>
          </cell>
          <cell r="G1871">
            <v>0</v>
          </cell>
          <cell r="H1871" t="str">
            <v>Ogui</v>
          </cell>
          <cell r="I1871">
            <v>31</v>
          </cell>
          <cell r="J1871">
            <v>42720</v>
          </cell>
          <cell r="K1871">
            <v>1</v>
          </cell>
        </row>
        <row r="1872">
          <cell r="F1872" t="str">
            <v>11KV Gang Isolator</v>
          </cell>
          <cell r="G1872">
            <v>0</v>
          </cell>
          <cell r="H1872" t="str">
            <v>New Owerri</v>
          </cell>
          <cell r="I1872">
            <v>26</v>
          </cell>
          <cell r="J1872">
            <v>42708</v>
          </cell>
          <cell r="K1872">
            <v>5</v>
          </cell>
        </row>
        <row r="1873">
          <cell r="F1873" t="str">
            <v>33KV Gang Isolator</v>
          </cell>
          <cell r="G1873">
            <v>0</v>
          </cell>
          <cell r="H1873" t="str">
            <v>Nnewi</v>
          </cell>
          <cell r="I1873">
            <v>27</v>
          </cell>
          <cell r="J1873">
            <v>42780</v>
          </cell>
          <cell r="K1873">
            <v>50</v>
          </cell>
        </row>
        <row r="1874">
          <cell r="F1874" t="str">
            <v>4 Way feeder Pillar</v>
          </cell>
          <cell r="G1874">
            <v>0</v>
          </cell>
          <cell r="H1874" t="str">
            <v>Nnewi</v>
          </cell>
          <cell r="I1874">
            <v>27</v>
          </cell>
          <cell r="J1874">
            <v>42780</v>
          </cell>
          <cell r="K1874">
            <v>20</v>
          </cell>
        </row>
        <row r="1875">
          <cell r="F1875" t="str">
            <v>Construction of 50KVA pole mounted S/station at EEDC New Store</v>
          </cell>
          <cell r="G1875">
            <v>0</v>
          </cell>
          <cell r="H1875" t="str">
            <v>Ogui</v>
          </cell>
          <cell r="I1875">
            <v>31</v>
          </cell>
          <cell r="J1875">
            <v>42767</v>
          </cell>
          <cell r="K1875">
            <v>1</v>
          </cell>
        </row>
        <row r="1876">
          <cell r="F1876" t="str">
            <v>10KV Generator - Sumec Fireman</v>
          </cell>
          <cell r="G1876">
            <v>0</v>
          </cell>
          <cell r="H1876" t="str">
            <v>CHQ</v>
          </cell>
          <cell r="I1876">
            <v>19</v>
          </cell>
          <cell r="J1876">
            <v>42795</v>
          </cell>
          <cell r="K1876">
            <v>1</v>
          </cell>
        </row>
        <row r="1877">
          <cell r="F1877" t="str">
            <v>7.5KV Generator - TEC</v>
          </cell>
          <cell r="G1877">
            <v>0</v>
          </cell>
          <cell r="H1877" t="str">
            <v>Abakaliki</v>
          </cell>
          <cell r="I1877">
            <v>20</v>
          </cell>
          <cell r="J1877">
            <v>42790</v>
          </cell>
          <cell r="K1877">
            <v>1</v>
          </cell>
        </row>
        <row r="1878">
          <cell r="F1878" t="str">
            <v>Sumec Fireman Generator set - model 3000M</v>
          </cell>
          <cell r="G1878">
            <v>0</v>
          </cell>
          <cell r="H1878" t="str">
            <v>Mbaise</v>
          </cell>
          <cell r="I1878">
            <v>25</v>
          </cell>
          <cell r="J1878">
            <v>42852</v>
          </cell>
          <cell r="K1878">
            <v>2</v>
          </cell>
        </row>
        <row r="1879">
          <cell r="F1879" t="str">
            <v>Sumec Fireman Generator set - model 3000M</v>
          </cell>
          <cell r="G1879">
            <v>0</v>
          </cell>
          <cell r="H1879" t="str">
            <v>New Owerri</v>
          </cell>
          <cell r="I1879">
            <v>26</v>
          </cell>
          <cell r="J1879">
            <v>42852</v>
          </cell>
          <cell r="K1879">
            <v>4</v>
          </cell>
        </row>
        <row r="1880">
          <cell r="F1880" t="str">
            <v>30 KVA Generator Set</v>
          </cell>
          <cell r="G1880">
            <v>0</v>
          </cell>
          <cell r="H1880" t="str">
            <v>CHQ</v>
          </cell>
          <cell r="I1880">
            <v>19</v>
          </cell>
          <cell r="J1880">
            <v>42885</v>
          </cell>
          <cell r="K1880">
            <v>1</v>
          </cell>
        </row>
        <row r="1881">
          <cell r="F1881" t="str">
            <v>60kva Generator Set</v>
          </cell>
          <cell r="G1881">
            <v>0</v>
          </cell>
          <cell r="H1881" t="str">
            <v>CHQ</v>
          </cell>
          <cell r="I1881">
            <v>19</v>
          </cell>
          <cell r="J1881">
            <v>42899</v>
          </cell>
          <cell r="K1881">
            <v>1</v>
          </cell>
        </row>
        <row r="1882">
          <cell r="F1882" t="str">
            <v>2.5kva Generator set</v>
          </cell>
          <cell r="G1882">
            <v>0</v>
          </cell>
          <cell r="H1882" t="str">
            <v>CHQ</v>
          </cell>
          <cell r="I1882">
            <v>19</v>
          </cell>
          <cell r="J1882">
            <v>42927</v>
          </cell>
          <cell r="K1882">
            <v>40</v>
          </cell>
        </row>
        <row r="1883">
          <cell r="F1883" t="str">
            <v>FENCING OF 2NO SUBSTATION</v>
          </cell>
          <cell r="G1883">
            <v>0</v>
          </cell>
          <cell r="H1883" t="str">
            <v>abakaliki</v>
          </cell>
          <cell r="I1883">
            <v>20</v>
          </cell>
          <cell r="J1883">
            <v>42947</v>
          </cell>
          <cell r="K1883">
            <v>1</v>
          </cell>
        </row>
        <row r="1884">
          <cell r="F1884" t="str">
            <v>33KV Outdoor Voltage Transformer</v>
          </cell>
          <cell r="G1884">
            <v>0</v>
          </cell>
          <cell r="H1884" t="str">
            <v>Nnewi</v>
          </cell>
          <cell r="I1884">
            <v>27</v>
          </cell>
          <cell r="J1884">
            <v>43041</v>
          </cell>
          <cell r="K1884">
            <v>1</v>
          </cell>
        </row>
        <row r="1885">
          <cell r="F1885" t="str">
            <v>11KV Gang Isolator for construction of 50KVA 11/0.415KV substation at Abakaliki</v>
          </cell>
          <cell r="G1885">
            <v>0</v>
          </cell>
          <cell r="H1885" t="str">
            <v>Abakaliki</v>
          </cell>
          <cell r="I1885">
            <v>20</v>
          </cell>
          <cell r="J1885">
            <v>43076</v>
          </cell>
          <cell r="K1885">
            <v>1</v>
          </cell>
        </row>
        <row r="1886">
          <cell r="F1886" t="str">
            <v>100KVA 11/0.415KV Transformer</v>
          </cell>
          <cell r="G1886">
            <v>0</v>
          </cell>
          <cell r="H1886" t="str">
            <v>Nnewi</v>
          </cell>
          <cell r="I1886">
            <v>27</v>
          </cell>
          <cell r="J1886">
            <v>43089</v>
          </cell>
          <cell r="K1886">
            <v>1</v>
          </cell>
        </row>
        <row r="1887">
          <cell r="F1887" t="str">
            <v>11KVA Gang Isolator</v>
          </cell>
          <cell r="G1887">
            <v>0</v>
          </cell>
          <cell r="H1887" t="str">
            <v>Nnewi</v>
          </cell>
          <cell r="I1887">
            <v>27</v>
          </cell>
          <cell r="J1887">
            <v>43089</v>
          </cell>
          <cell r="K1887">
            <v>1</v>
          </cell>
        </row>
        <row r="1888">
          <cell r="F1888" t="str">
            <v>Construction of Rewinding machine &amp; expansion of oven</v>
          </cell>
          <cell r="G1888">
            <v>0</v>
          </cell>
          <cell r="H1888" t="str">
            <v>Nnewi</v>
          </cell>
          <cell r="I1888">
            <v>27</v>
          </cell>
          <cell r="J1888">
            <v>43143</v>
          </cell>
          <cell r="K1888">
            <v>1</v>
          </cell>
        </row>
        <row r="1889">
          <cell r="F1889" t="str">
            <v>Construction of Automation panel for ICT 30KVA generator</v>
          </cell>
          <cell r="G1889">
            <v>0</v>
          </cell>
          <cell r="H1889" t="str">
            <v>CHQ</v>
          </cell>
          <cell r="I1889">
            <v>19</v>
          </cell>
          <cell r="J1889">
            <v>43173</v>
          </cell>
          <cell r="K1889">
            <v>1</v>
          </cell>
        </row>
        <row r="1890">
          <cell r="F1890" t="str">
            <v>33KV Gang Isolator</v>
          </cell>
          <cell r="G1890">
            <v>0</v>
          </cell>
          <cell r="H1890" t="str">
            <v>Nnewi</v>
          </cell>
          <cell r="I1890">
            <v>27</v>
          </cell>
          <cell r="J1890">
            <v>43125</v>
          </cell>
          <cell r="K1890">
            <v>10</v>
          </cell>
        </row>
        <row r="1891">
          <cell r="F1891" t="str">
            <v>11KV Gang Isolator</v>
          </cell>
          <cell r="G1891">
            <v>0</v>
          </cell>
          <cell r="H1891" t="str">
            <v>Nnewi</v>
          </cell>
          <cell r="I1891">
            <v>27</v>
          </cell>
          <cell r="J1891">
            <v>43125</v>
          </cell>
          <cell r="K1891">
            <v>15</v>
          </cell>
        </row>
        <row r="1892">
          <cell r="F1892" t="str">
            <v>Change over switch</v>
          </cell>
          <cell r="G1892">
            <v>0</v>
          </cell>
          <cell r="H1892" t="str">
            <v xml:space="preserve">New Owerri </v>
          </cell>
          <cell r="I1892">
            <v>26</v>
          </cell>
          <cell r="J1892">
            <v>43181</v>
          </cell>
          <cell r="K1892">
            <v>1</v>
          </cell>
        </row>
        <row r="1893">
          <cell r="F1893" t="str">
            <v>3KVA Power generator</v>
          </cell>
          <cell r="G1893">
            <v>0</v>
          </cell>
          <cell r="H1893" t="str">
            <v xml:space="preserve">Ogui </v>
          </cell>
          <cell r="I1893">
            <v>31</v>
          </cell>
          <cell r="J1893">
            <v>43207</v>
          </cell>
          <cell r="K1893">
            <v>1</v>
          </cell>
        </row>
        <row r="1894">
          <cell r="F1894" t="str">
            <v>3.8KVA Power generator set - Central Store</v>
          </cell>
          <cell r="G1894">
            <v>0</v>
          </cell>
          <cell r="H1894" t="str">
            <v>CHQ</v>
          </cell>
          <cell r="I1894">
            <v>19</v>
          </cell>
          <cell r="J1894">
            <v>43226</v>
          </cell>
          <cell r="K1894">
            <v>1</v>
          </cell>
        </row>
        <row r="1895">
          <cell r="F1895" t="str">
            <v>15MVA 33/11KV Power Transformer</v>
          </cell>
          <cell r="G1895">
            <v>0</v>
          </cell>
          <cell r="H1895" t="str">
            <v>NSUKKA</v>
          </cell>
          <cell r="I1895">
            <v>28</v>
          </cell>
          <cell r="J1895">
            <v>43226</v>
          </cell>
          <cell r="K1895">
            <v>1</v>
          </cell>
        </row>
        <row r="1896">
          <cell r="F1896" t="str">
            <v>IIKV ABB VD4(Vacuum) 7-Board Indoor Circuit breaker Panels + 11KV Bus Riser</v>
          </cell>
          <cell r="G1896">
            <v>0</v>
          </cell>
          <cell r="H1896" t="str">
            <v>NSUKKA</v>
          </cell>
          <cell r="I1896">
            <v>28</v>
          </cell>
          <cell r="J1896">
            <v>43231</v>
          </cell>
          <cell r="K1896">
            <v>1</v>
          </cell>
        </row>
        <row r="1897">
          <cell r="F1897" t="str">
            <v>11KV Gang Isolator</v>
          </cell>
          <cell r="G1897">
            <v>0</v>
          </cell>
          <cell r="H1897" t="str">
            <v>NSUKKA</v>
          </cell>
          <cell r="I1897">
            <v>28</v>
          </cell>
          <cell r="J1897">
            <v>43236</v>
          </cell>
          <cell r="K1897">
            <v>50</v>
          </cell>
        </row>
        <row r="1898">
          <cell r="F1898" t="str">
            <v>4-way Feeder Pillar</v>
          </cell>
          <cell r="G1898">
            <v>0</v>
          </cell>
          <cell r="H1898" t="str">
            <v>OGBARU</v>
          </cell>
          <cell r="I1898">
            <v>29</v>
          </cell>
          <cell r="J1898">
            <v>43263</v>
          </cell>
          <cell r="K1898">
            <v>35</v>
          </cell>
        </row>
        <row r="1899">
          <cell r="F1899" t="str">
            <v>Transformer Oil Filtration Machine</v>
          </cell>
          <cell r="G1899">
            <v>0</v>
          </cell>
          <cell r="H1899" t="str">
            <v>Ogui</v>
          </cell>
          <cell r="I1899">
            <v>31</v>
          </cell>
          <cell r="J1899">
            <v>43255</v>
          </cell>
          <cell r="K1899">
            <v>1</v>
          </cell>
        </row>
        <row r="1900">
          <cell r="F1900" t="str">
            <v>30KVA Soundproof Geneating Set</v>
          </cell>
          <cell r="G1900">
            <v>0</v>
          </cell>
          <cell r="H1900" t="str">
            <v>OGBARU</v>
          </cell>
          <cell r="I1900">
            <v>29</v>
          </cell>
          <cell r="J1900">
            <v>43258</v>
          </cell>
          <cell r="K1900">
            <v>1</v>
          </cell>
        </row>
        <row r="1901">
          <cell r="F1901" t="str">
            <v>3.5KVA Generator set</v>
          </cell>
          <cell r="G1901">
            <v>0</v>
          </cell>
          <cell r="H1901" t="str">
            <v>NSUKKA</v>
          </cell>
          <cell r="I1901">
            <v>28</v>
          </cell>
          <cell r="J1901">
            <v>43231</v>
          </cell>
          <cell r="K1901">
            <v>3</v>
          </cell>
        </row>
        <row r="1902">
          <cell r="F1902" t="str">
            <v>Installation of Gen Set - Guest House</v>
          </cell>
          <cell r="G1902">
            <v>0</v>
          </cell>
          <cell r="H1902" t="str">
            <v>OGBARU</v>
          </cell>
          <cell r="I1902">
            <v>29</v>
          </cell>
          <cell r="J1902">
            <v>43262</v>
          </cell>
          <cell r="K1902">
            <v>1</v>
          </cell>
        </row>
        <row r="1903">
          <cell r="F1903" t="str">
            <v>Material Stores A/C (MAR 2018)</v>
          </cell>
          <cell r="G1903">
            <v>0</v>
          </cell>
          <cell r="H1903" t="str">
            <v>Ogui</v>
          </cell>
          <cell r="I1903">
            <v>31</v>
          </cell>
          <cell r="J1903">
            <v>43190</v>
          </cell>
          <cell r="K1903">
            <v>1</v>
          </cell>
        </row>
        <row r="1904">
          <cell r="F1904" t="str">
            <v>33KV Gang Isolator (sets)</v>
          </cell>
          <cell r="G1904">
            <v>0</v>
          </cell>
          <cell r="H1904" t="str">
            <v>OGBARU</v>
          </cell>
          <cell r="I1904">
            <v>29</v>
          </cell>
          <cell r="J1904">
            <v>43236</v>
          </cell>
          <cell r="K1904">
            <v>40</v>
          </cell>
        </row>
        <row r="1905">
          <cell r="F1905" t="str">
            <v>300KVA 11/0.415KV Transformer</v>
          </cell>
          <cell r="G1905">
            <v>0</v>
          </cell>
          <cell r="H1905" t="str">
            <v>NSUKKA</v>
          </cell>
          <cell r="I1905">
            <v>28</v>
          </cell>
          <cell r="J1905">
            <v>43297</v>
          </cell>
          <cell r="K1905">
            <v>1</v>
          </cell>
        </row>
        <row r="1906">
          <cell r="F1906" t="str">
            <v>500KVA 11/0.415KV Transformer</v>
          </cell>
          <cell r="G1906">
            <v>0</v>
          </cell>
          <cell r="H1906" t="str">
            <v>OWERRI</v>
          </cell>
          <cell r="I1906">
            <v>34</v>
          </cell>
          <cell r="J1906">
            <v>43297</v>
          </cell>
          <cell r="K1906">
            <v>1</v>
          </cell>
        </row>
        <row r="1907">
          <cell r="F1907" t="str">
            <v>3.5KVA Generator set</v>
          </cell>
          <cell r="G1907">
            <v>0</v>
          </cell>
          <cell r="H1907" t="str">
            <v xml:space="preserve">Umuahia </v>
          </cell>
          <cell r="I1907">
            <v>35</v>
          </cell>
          <cell r="J1907">
            <v>43291</v>
          </cell>
          <cell r="K1907">
            <v>2</v>
          </cell>
        </row>
        <row r="1908">
          <cell r="F1908" t="str">
            <v>33KV Gang Isolator</v>
          </cell>
          <cell r="G1908">
            <v>0</v>
          </cell>
          <cell r="H1908" t="str">
            <v>OGBARU</v>
          </cell>
          <cell r="I1908">
            <v>29</v>
          </cell>
          <cell r="J1908">
            <v>43271</v>
          </cell>
          <cell r="K1908">
            <v>1</v>
          </cell>
        </row>
        <row r="1909">
          <cell r="F1909" t="str">
            <v>Generator Set (2.5 KVA)</v>
          </cell>
          <cell r="G1909">
            <v>0</v>
          </cell>
          <cell r="H1909" t="str">
            <v>CHQ</v>
          </cell>
          <cell r="I1909">
            <v>19</v>
          </cell>
          <cell r="J1909">
            <v>43340</v>
          </cell>
          <cell r="K1909">
            <v>2</v>
          </cell>
        </row>
        <row r="1910">
          <cell r="F1910" t="str">
            <v>33KV Outdoor Voltage Transformer (3NO/Set)</v>
          </cell>
          <cell r="G1910">
            <v>0</v>
          </cell>
          <cell r="H1910" t="str">
            <v>OGBARU</v>
          </cell>
          <cell r="I1910">
            <v>29</v>
          </cell>
          <cell r="J1910">
            <v>43350</v>
          </cell>
          <cell r="K1910">
            <v>1</v>
          </cell>
        </row>
        <row r="1911">
          <cell r="F1911" t="str">
            <v>Automatic Change Over Switch_30KVA Server Room Generator</v>
          </cell>
          <cell r="G1911">
            <v>0</v>
          </cell>
          <cell r="H1911" t="str">
            <v>CHQ</v>
          </cell>
          <cell r="I1911">
            <v>19</v>
          </cell>
          <cell r="J1911">
            <v>43375</v>
          </cell>
          <cell r="K1911">
            <v>1</v>
          </cell>
        </row>
        <row r="1912">
          <cell r="F1912" t="str">
            <v>33KV HV Bushing</v>
          </cell>
          <cell r="G1912">
            <v>0</v>
          </cell>
          <cell r="H1912" t="str">
            <v>OGBARU</v>
          </cell>
          <cell r="I1912">
            <v>29</v>
          </cell>
          <cell r="J1912">
            <v>43430</v>
          </cell>
          <cell r="K1912">
            <v>1</v>
          </cell>
        </row>
        <row r="1913">
          <cell r="F1913" t="str">
            <v>4-way Feeder Pillar</v>
          </cell>
          <cell r="G1913">
            <v>0</v>
          </cell>
          <cell r="H1913" t="str">
            <v>OGBARU</v>
          </cell>
          <cell r="I1913">
            <v>29</v>
          </cell>
          <cell r="J1913">
            <v>43445</v>
          </cell>
          <cell r="K1913">
            <v>2</v>
          </cell>
        </row>
        <row r="1914">
          <cell r="F1914" t="str">
            <v>11KV Gang Isolator</v>
          </cell>
          <cell r="G1914">
            <v>0</v>
          </cell>
          <cell r="H1914" t="str">
            <v>OGBARU</v>
          </cell>
          <cell r="I1914">
            <v>29</v>
          </cell>
          <cell r="J1914">
            <v>43445</v>
          </cell>
          <cell r="K1914">
            <v>2</v>
          </cell>
        </row>
        <row r="1915">
          <cell r="F1915" t="str">
            <v>Accounts Payable_JV December 2018</v>
          </cell>
          <cell r="G1915">
            <v>0</v>
          </cell>
          <cell r="H1915" t="str">
            <v>Ogui</v>
          </cell>
          <cell r="I1915">
            <v>31</v>
          </cell>
          <cell r="J1915">
            <v>43465</v>
          </cell>
          <cell r="K1915">
            <v>1</v>
          </cell>
        </row>
        <row r="1916">
          <cell r="F1916" t="str">
            <v>Material Stores ACC_JV060</v>
          </cell>
          <cell r="G1916">
            <v>0</v>
          </cell>
          <cell r="H1916" t="str">
            <v>Ogui</v>
          </cell>
          <cell r="I1916">
            <v>31</v>
          </cell>
          <cell r="J1916">
            <v>43465</v>
          </cell>
          <cell r="K1916">
            <v>1</v>
          </cell>
        </row>
        <row r="1917">
          <cell r="F1917" t="str">
            <v>3.3KVA Generator</v>
          </cell>
          <cell r="G1917">
            <v>0</v>
          </cell>
          <cell r="H1917" t="str">
            <v>CHQ</v>
          </cell>
          <cell r="I1917">
            <v>19</v>
          </cell>
          <cell r="J1917">
            <v>43447</v>
          </cell>
          <cell r="K1917">
            <v>1</v>
          </cell>
        </row>
        <row r="1918">
          <cell r="F1918" t="str">
            <v>Sumec Ffireman Generator_4000</v>
          </cell>
          <cell r="G1918">
            <v>0</v>
          </cell>
          <cell r="H1918" t="str">
            <v xml:space="preserve">Awkunanaw </v>
          </cell>
          <cell r="I1918">
            <v>23</v>
          </cell>
          <cell r="J1918">
            <v>43489</v>
          </cell>
          <cell r="K1918">
            <v>1</v>
          </cell>
        </row>
        <row r="1919">
          <cell r="F1919" t="str">
            <v>Haier Thermocool Generator_Hustler 3500ES</v>
          </cell>
          <cell r="G1919">
            <v>0</v>
          </cell>
          <cell r="H1919" t="str">
            <v xml:space="preserve">Abakaliki </v>
          </cell>
          <cell r="I1919">
            <v>20</v>
          </cell>
          <cell r="J1919">
            <v>43489</v>
          </cell>
          <cell r="K1919">
            <v>1</v>
          </cell>
        </row>
        <row r="1920">
          <cell r="F1920" t="str">
            <v>TEC Generator_3500 ES</v>
          </cell>
          <cell r="G1920">
            <v>0</v>
          </cell>
          <cell r="H1920" t="str">
            <v>CHQ</v>
          </cell>
          <cell r="I1920">
            <v>19</v>
          </cell>
          <cell r="J1920">
            <v>43482</v>
          </cell>
          <cell r="K1920">
            <v>1</v>
          </cell>
        </row>
        <row r="1921">
          <cell r="F1921" t="str">
            <v>Transformer Oil Tester (Megger)</v>
          </cell>
          <cell r="G1921">
            <v>0</v>
          </cell>
          <cell r="H1921" t="str">
            <v>OGBARU</v>
          </cell>
          <cell r="I1921">
            <v>29</v>
          </cell>
          <cell r="J1921">
            <v>43510</v>
          </cell>
          <cell r="K1921">
            <v>1</v>
          </cell>
        </row>
        <row r="1922">
          <cell r="F1922" t="str">
            <v>TEC Generator_3500 ES</v>
          </cell>
          <cell r="G1922">
            <v>0</v>
          </cell>
          <cell r="H1922" t="str">
            <v>CHQ</v>
          </cell>
          <cell r="I1922">
            <v>19</v>
          </cell>
          <cell r="J1922">
            <v>43524</v>
          </cell>
          <cell r="K1922">
            <v>3</v>
          </cell>
        </row>
        <row r="1923">
          <cell r="F1923" t="str">
            <v>33KV gang Isolator_Construction of 33KV Feeder to Alumunium Extrucsion Industries (Alex) Inyishi Ikeduru Imo State</v>
          </cell>
          <cell r="G1923">
            <v>0</v>
          </cell>
          <cell r="H1923" t="str">
            <v>Mbaise</v>
          </cell>
          <cell r="I1923">
            <v>25</v>
          </cell>
          <cell r="J1923">
            <v>43509</v>
          </cell>
          <cell r="K1923">
            <v>1</v>
          </cell>
        </row>
        <row r="1924">
          <cell r="F1924" t="str">
            <v>33KV Gang Isolator_Construction of Alo Aluminium 33KV Line from Emene Industrial II 33KV Feeder Enugu State</v>
          </cell>
          <cell r="G1924">
            <v>0</v>
          </cell>
          <cell r="H1924" t="str">
            <v>Ogidi</v>
          </cell>
          <cell r="I1924">
            <v>30</v>
          </cell>
          <cell r="J1924">
            <v>43509</v>
          </cell>
          <cell r="K1924">
            <v>1</v>
          </cell>
        </row>
        <row r="1925">
          <cell r="F1925" t="str">
            <v>33kv Circuit Breaker SFB 125 O/D</v>
          </cell>
          <cell r="G1925">
            <v>0</v>
          </cell>
          <cell r="H1925" t="str">
            <v>Ogidi</v>
          </cell>
          <cell r="I1925">
            <v>30</v>
          </cell>
          <cell r="J1925">
            <v>43580</v>
          </cell>
          <cell r="K1925">
            <v>1</v>
          </cell>
        </row>
        <row r="1926">
          <cell r="F1926" t="str">
            <v>Matching Current Transformer (CT)</v>
          </cell>
          <cell r="G1926">
            <v>0</v>
          </cell>
          <cell r="H1926" t="str">
            <v>Ogidi</v>
          </cell>
          <cell r="I1926">
            <v>30</v>
          </cell>
          <cell r="J1926">
            <v>43580</v>
          </cell>
          <cell r="K1926">
            <v>1</v>
          </cell>
        </row>
        <row r="1927">
          <cell r="F1927" t="str">
            <v>33 Voltage Transformer O/D (VT)</v>
          </cell>
          <cell r="G1927">
            <v>0</v>
          </cell>
          <cell r="H1927" t="str">
            <v>Ogidi</v>
          </cell>
          <cell r="I1927">
            <v>30</v>
          </cell>
          <cell r="J1927">
            <v>43580</v>
          </cell>
          <cell r="K1927">
            <v>1</v>
          </cell>
        </row>
        <row r="1928">
          <cell r="F1928" t="str">
            <v>11KV Feeder Panel 1250A</v>
          </cell>
          <cell r="G1928">
            <v>0</v>
          </cell>
          <cell r="H1928" t="str">
            <v>Ogidi</v>
          </cell>
          <cell r="I1928">
            <v>30</v>
          </cell>
          <cell r="J1928">
            <v>43580</v>
          </cell>
          <cell r="K1928">
            <v>1</v>
          </cell>
        </row>
        <row r="1929">
          <cell r="F1929" t="str">
            <v>11KV Feeder Panel 630A</v>
          </cell>
          <cell r="G1929">
            <v>0</v>
          </cell>
          <cell r="H1929" t="str">
            <v>Ogidi</v>
          </cell>
          <cell r="I1929">
            <v>30</v>
          </cell>
          <cell r="J1929">
            <v>43580</v>
          </cell>
          <cell r="K1929">
            <v>2</v>
          </cell>
        </row>
        <row r="1930">
          <cell r="F1930" t="str">
            <v>100KVA 33/0.415KV Transformer</v>
          </cell>
          <cell r="G1930">
            <v>0</v>
          </cell>
          <cell r="H1930" t="str">
            <v>OGBARU</v>
          </cell>
          <cell r="I1930">
            <v>29</v>
          </cell>
          <cell r="J1930">
            <v>43580</v>
          </cell>
          <cell r="K1930">
            <v>1</v>
          </cell>
        </row>
        <row r="1931">
          <cell r="F1931" t="str">
            <v>33KV Gang Isolator</v>
          </cell>
          <cell r="G1931">
            <v>0</v>
          </cell>
          <cell r="H1931" t="str">
            <v>Ogidi</v>
          </cell>
          <cell r="I1931">
            <v>30</v>
          </cell>
          <cell r="J1931">
            <v>43580</v>
          </cell>
          <cell r="K1931">
            <v>4</v>
          </cell>
        </row>
        <row r="1932">
          <cell r="F1932" t="str">
            <v>11KV Metering Bus Coupler 1230A</v>
          </cell>
          <cell r="G1932">
            <v>0</v>
          </cell>
          <cell r="H1932" t="str">
            <v>Ogidi</v>
          </cell>
          <cell r="I1932">
            <v>30</v>
          </cell>
          <cell r="J1932">
            <v>43580</v>
          </cell>
          <cell r="K1932">
            <v>1</v>
          </cell>
        </row>
        <row r="1933">
          <cell r="F1933" t="str">
            <v>Material Stores ACC_May 2019</v>
          </cell>
          <cell r="G1933">
            <v>0</v>
          </cell>
          <cell r="H1933" t="str">
            <v>Ogidi</v>
          </cell>
          <cell r="I1933">
            <v>30</v>
          </cell>
          <cell r="J1933">
            <v>43616</v>
          </cell>
          <cell r="K1933">
            <v>1</v>
          </cell>
        </row>
        <row r="1934">
          <cell r="F1934" t="str">
            <v>4 way Feeder Pillar_Alaba International Market 300KVA S/s New Owerri</v>
          </cell>
          <cell r="G1934">
            <v>0</v>
          </cell>
          <cell r="H1934" t="str">
            <v>New Owerri</v>
          </cell>
          <cell r="I1934">
            <v>26</v>
          </cell>
          <cell r="J1934">
            <v>43580</v>
          </cell>
          <cell r="K1934">
            <v>1</v>
          </cell>
        </row>
        <row r="1935">
          <cell r="F1935" t="str">
            <v>33KV Gang Isolator_Alaba International Market 300KVA S/s New Owerri</v>
          </cell>
          <cell r="G1935">
            <v>0</v>
          </cell>
          <cell r="H1935" t="str">
            <v>New Owerri</v>
          </cell>
          <cell r="I1935">
            <v>26</v>
          </cell>
          <cell r="J1935">
            <v>43580</v>
          </cell>
          <cell r="K1935">
            <v>1</v>
          </cell>
        </row>
        <row r="1936">
          <cell r="F1936" t="str">
            <v>4 way Feeder Pillar_Completion of Imo Housing Estate Extension Layout 300KVA Relief S/s Umuguna New Owerri</v>
          </cell>
          <cell r="G1936">
            <v>0</v>
          </cell>
          <cell r="H1936" t="str">
            <v xml:space="preserve">New Owerri </v>
          </cell>
          <cell r="I1936">
            <v>26</v>
          </cell>
          <cell r="J1936">
            <v>43602</v>
          </cell>
          <cell r="K1936">
            <v>1</v>
          </cell>
        </row>
        <row r="1937">
          <cell r="F1937" t="str">
            <v>11KV Gang Isolator_Completion of Imo Housing Estate Extension Layout 300KVA Relief S/s Umuguna New Owerri</v>
          </cell>
          <cell r="G1937">
            <v>0</v>
          </cell>
          <cell r="H1937" t="str">
            <v xml:space="preserve">New Owerri </v>
          </cell>
          <cell r="I1937">
            <v>26</v>
          </cell>
          <cell r="J1937">
            <v>43602</v>
          </cell>
          <cell r="K1937">
            <v>1</v>
          </cell>
        </row>
        <row r="1938">
          <cell r="F1938" t="str">
            <v>Generator Set_Sumec Fireman 3000E2</v>
          </cell>
          <cell r="G1938">
            <v>0</v>
          </cell>
          <cell r="H1938" t="str">
            <v>CHQ</v>
          </cell>
          <cell r="I1938">
            <v>19</v>
          </cell>
          <cell r="J1938">
            <v>43607</v>
          </cell>
          <cell r="K1938">
            <v>4</v>
          </cell>
        </row>
        <row r="1939">
          <cell r="F1939" t="str">
            <v>33KV Auto-Recloser Unit_Noja Power Pole Mounted (Rated 38KV)</v>
          </cell>
          <cell r="G1939">
            <v>0</v>
          </cell>
          <cell r="H1939" t="str">
            <v>Ogidi</v>
          </cell>
          <cell r="I1939">
            <v>30</v>
          </cell>
          <cell r="J1939">
            <v>43580</v>
          </cell>
          <cell r="K1939">
            <v>1</v>
          </cell>
        </row>
        <row r="1940">
          <cell r="F1940" t="str">
            <v>500KVA, 33/0.415KV Transformer</v>
          </cell>
          <cell r="G1940">
            <v>0</v>
          </cell>
          <cell r="H1940" t="str">
            <v xml:space="preserve">Umuahia </v>
          </cell>
          <cell r="I1940">
            <v>35</v>
          </cell>
          <cell r="J1940">
            <v>43610</v>
          </cell>
          <cell r="K1940">
            <v>2</v>
          </cell>
        </row>
        <row r="1941">
          <cell r="F1941" t="str">
            <v>4 Way Feeder Pillar_Construction of Ndiagu Amechi 300KVA relief S/s, Awkunannaw</v>
          </cell>
          <cell r="G1941">
            <v>0</v>
          </cell>
          <cell r="H1941" t="str">
            <v xml:space="preserve">Awkunanaw </v>
          </cell>
          <cell r="I1941">
            <v>23</v>
          </cell>
          <cell r="J1941">
            <v>43642</v>
          </cell>
          <cell r="K1941">
            <v>1</v>
          </cell>
        </row>
        <row r="1942">
          <cell r="F1942" t="str">
            <v>33KV Gang Isolator_Construction of Ndiagu Amechi 300KVA relief S/s, Awkunannaw</v>
          </cell>
          <cell r="G1942">
            <v>0</v>
          </cell>
          <cell r="H1942" t="str">
            <v xml:space="preserve">Awkunanaw </v>
          </cell>
          <cell r="I1942">
            <v>23</v>
          </cell>
          <cell r="J1942">
            <v>43642</v>
          </cell>
          <cell r="K1942">
            <v>1</v>
          </cell>
        </row>
        <row r="1943">
          <cell r="F1943" t="str">
            <v>Current Transformer (Siemens)</v>
          </cell>
          <cell r="G1943">
            <v>0</v>
          </cell>
          <cell r="H1943" t="str">
            <v>Umuahia</v>
          </cell>
          <cell r="I1943">
            <v>35</v>
          </cell>
          <cell r="J1943">
            <v>43719</v>
          </cell>
          <cell r="K1943">
            <v>6</v>
          </cell>
        </row>
        <row r="1944">
          <cell r="F1944" t="str">
            <v>Accounts Payable JV_33KV Line Isolator</v>
          </cell>
          <cell r="G1944">
            <v>0</v>
          </cell>
          <cell r="H1944" t="str">
            <v>Onitsha</v>
          </cell>
          <cell r="I1944">
            <v>32</v>
          </cell>
          <cell r="J1944">
            <v>43789</v>
          </cell>
          <cell r="K1944">
            <v>1</v>
          </cell>
        </row>
        <row r="1945">
          <cell r="F1945" t="str">
            <v>Accounts Payable JV_4way feeder Pillar</v>
          </cell>
          <cell r="G1945">
            <v>0</v>
          </cell>
          <cell r="H1945" t="str">
            <v>Onitsha</v>
          </cell>
          <cell r="I1945">
            <v>32</v>
          </cell>
          <cell r="J1945">
            <v>43829</v>
          </cell>
          <cell r="K1945">
            <v>1</v>
          </cell>
        </row>
        <row r="1946">
          <cell r="F1946" t="str">
            <v>Accounts Payable JV_33Kv Gang Isolator</v>
          </cell>
          <cell r="G1946">
            <v>0</v>
          </cell>
          <cell r="H1946" t="str">
            <v>Onitsha</v>
          </cell>
          <cell r="I1946">
            <v>32</v>
          </cell>
          <cell r="J1946">
            <v>43829</v>
          </cell>
          <cell r="K1946">
            <v>1</v>
          </cell>
        </row>
        <row r="1947">
          <cell r="F1947" t="str">
            <v>Accounts Payable JV_Distribution Transformer</v>
          </cell>
          <cell r="G1947">
            <v>0</v>
          </cell>
          <cell r="H1947" t="str">
            <v>Onitsha</v>
          </cell>
          <cell r="I1947">
            <v>32</v>
          </cell>
          <cell r="J1947">
            <v>43829</v>
          </cell>
          <cell r="K1947">
            <v>1</v>
          </cell>
        </row>
        <row r="1948">
          <cell r="F1948" t="str">
            <v>Accounts Payable JV_33Kv Gang Isolator</v>
          </cell>
          <cell r="G1948">
            <v>0</v>
          </cell>
          <cell r="H1948" t="str">
            <v>Onitsha</v>
          </cell>
          <cell r="I1948">
            <v>32</v>
          </cell>
          <cell r="J1948">
            <v>43782</v>
          </cell>
          <cell r="K1948">
            <v>1</v>
          </cell>
        </row>
        <row r="1949">
          <cell r="F1949" t="str">
            <v>Power Generator</v>
          </cell>
          <cell r="G1949">
            <v>0</v>
          </cell>
          <cell r="H1949" t="str">
            <v>CHQ</v>
          </cell>
          <cell r="I1949">
            <v>19</v>
          </cell>
          <cell r="J1949">
            <v>43734</v>
          </cell>
          <cell r="K1949">
            <v>1</v>
          </cell>
        </row>
        <row r="1950">
          <cell r="F1950" t="str">
            <v>Sumec Generator</v>
          </cell>
          <cell r="G1950">
            <v>0</v>
          </cell>
          <cell r="H1950" t="str">
            <v>CHQ</v>
          </cell>
          <cell r="I1950">
            <v>19</v>
          </cell>
          <cell r="J1950">
            <v>43819</v>
          </cell>
          <cell r="K1950">
            <v>2</v>
          </cell>
        </row>
        <row r="1951">
          <cell r="F1951" t="str">
            <v>Generator</v>
          </cell>
          <cell r="G1951">
            <v>0</v>
          </cell>
          <cell r="H1951" t="str">
            <v>CHQ</v>
          </cell>
          <cell r="I1951">
            <v>19</v>
          </cell>
          <cell r="J1951">
            <v>43797</v>
          </cell>
          <cell r="K1951">
            <v>2</v>
          </cell>
        </row>
        <row r="1952">
          <cell r="F1952" t="str">
            <v>Sumec Generator</v>
          </cell>
          <cell r="G1952">
            <v>0</v>
          </cell>
          <cell r="H1952" t="str">
            <v>CHQ</v>
          </cell>
          <cell r="I1952">
            <v>19</v>
          </cell>
          <cell r="J1952">
            <v>43819</v>
          </cell>
          <cell r="K1952">
            <v>5</v>
          </cell>
        </row>
        <row r="1953">
          <cell r="F1953" t="str">
            <v>Construction of Transformer coil winding machine up to 2.5mm coil and extension of CHQ workshop oven at Independence Layout Enugu</v>
          </cell>
          <cell r="G1953">
            <v>0</v>
          </cell>
          <cell r="H1953" t="str">
            <v>Onitsha</v>
          </cell>
          <cell r="I1953">
            <v>32</v>
          </cell>
          <cell r="J1953">
            <v>43782</v>
          </cell>
          <cell r="K1953">
            <v>1</v>
          </cell>
        </row>
        <row r="1954">
          <cell r="F1954" t="str">
            <v>Sumec Fireman Generator - 4000E2</v>
          </cell>
          <cell r="G1954">
            <v>0</v>
          </cell>
          <cell r="H1954" t="str">
            <v>CHQ</v>
          </cell>
          <cell r="I1954">
            <v>19</v>
          </cell>
          <cell r="J1954">
            <v>43889</v>
          </cell>
          <cell r="K1954">
            <v>1</v>
          </cell>
        </row>
        <row r="1955">
          <cell r="F1955" t="str">
            <v xml:space="preserve">Sumec Fireman Generator </v>
          </cell>
          <cell r="G1955">
            <v>0</v>
          </cell>
          <cell r="H1955" t="str">
            <v>CHQ</v>
          </cell>
          <cell r="I1955">
            <v>19</v>
          </cell>
          <cell r="J1955">
            <v>43889</v>
          </cell>
          <cell r="K1955">
            <v>1</v>
          </cell>
        </row>
        <row r="1956">
          <cell r="F1956" t="str">
            <v>Generator 4000E2 Sumec Fireman</v>
          </cell>
          <cell r="G1956">
            <v>0</v>
          </cell>
          <cell r="H1956" t="str">
            <v>CHQ</v>
          </cell>
          <cell r="I1956">
            <v>19</v>
          </cell>
          <cell r="J1956">
            <v>43889</v>
          </cell>
          <cell r="K1956">
            <v>1</v>
          </cell>
        </row>
        <row r="1957">
          <cell r="F1957" t="str">
            <v>15MVA 33/11KV Power Tranformer</v>
          </cell>
          <cell r="G1957">
            <v>0</v>
          </cell>
          <cell r="H1957" t="str">
            <v>Onitsha</v>
          </cell>
          <cell r="I1957">
            <v>32</v>
          </cell>
          <cell r="J1957">
            <v>43580</v>
          </cell>
          <cell r="K1957">
            <v>1</v>
          </cell>
        </row>
        <row r="1958">
          <cell r="F1958" t="str">
            <v>11KV Schneider ring main unit - Ring Master</v>
          </cell>
          <cell r="G1958">
            <v>0</v>
          </cell>
          <cell r="H1958" t="str">
            <v>Onitsha</v>
          </cell>
          <cell r="I1958">
            <v>32</v>
          </cell>
          <cell r="J1958">
            <v>43787</v>
          </cell>
          <cell r="K1958">
            <v>1</v>
          </cell>
        </row>
        <row r="1959">
          <cell r="F1959" t="str">
            <v>4-way Feeder Pillar</v>
          </cell>
          <cell r="G1959">
            <v>0</v>
          </cell>
          <cell r="H1959" t="str">
            <v>Orlu</v>
          </cell>
          <cell r="I1959">
            <v>33</v>
          </cell>
          <cell r="J1959">
            <v>43964</v>
          </cell>
          <cell r="K1959">
            <v>1</v>
          </cell>
        </row>
        <row r="1960">
          <cell r="F1960" t="str">
            <v>Auto Recloser</v>
          </cell>
          <cell r="G1960">
            <v>0</v>
          </cell>
          <cell r="H1960" t="str">
            <v>Orlu</v>
          </cell>
          <cell r="I1960">
            <v>33</v>
          </cell>
          <cell r="J1960">
            <v>43875</v>
          </cell>
          <cell r="K1960">
            <v>6</v>
          </cell>
        </row>
        <row r="1961">
          <cell r="F1961" t="str">
            <v>800A Feeder pillar</v>
          </cell>
          <cell r="G1961">
            <v>0</v>
          </cell>
          <cell r="H1961" t="str">
            <v>Orlu</v>
          </cell>
          <cell r="I1961">
            <v>33</v>
          </cell>
          <cell r="J1961">
            <v>43769</v>
          </cell>
          <cell r="K1961">
            <v>5</v>
          </cell>
        </row>
        <row r="1962">
          <cell r="F1962" t="str">
            <v>Generator 3000E2</v>
          </cell>
          <cell r="G1962">
            <v>0</v>
          </cell>
          <cell r="H1962" t="str">
            <v>CHQ</v>
          </cell>
          <cell r="I1962">
            <v>19</v>
          </cell>
          <cell r="J1962">
            <v>44018</v>
          </cell>
          <cell r="K1962">
            <v>1</v>
          </cell>
        </row>
        <row r="1963">
          <cell r="F1963" t="str">
            <v>Generator 4000E2</v>
          </cell>
          <cell r="G1963">
            <v>0</v>
          </cell>
          <cell r="H1963" t="str">
            <v>CHQ</v>
          </cell>
          <cell r="I1963">
            <v>19</v>
          </cell>
          <cell r="J1963">
            <v>44018</v>
          </cell>
          <cell r="K1963">
            <v>3</v>
          </cell>
        </row>
        <row r="1964">
          <cell r="F1964" t="str">
            <v>4-way Feeder Pillar 800Amps_Installation of 500KVA Transformer for Palm Kernel Crushers Group Onu Ogba Nike</v>
          </cell>
          <cell r="G1964">
            <v>0</v>
          </cell>
          <cell r="H1964" t="str">
            <v>Abakpa</v>
          </cell>
          <cell r="I1964">
            <v>21</v>
          </cell>
          <cell r="J1964">
            <v>43843</v>
          </cell>
          <cell r="K1964">
            <v>1</v>
          </cell>
        </row>
        <row r="1965">
          <cell r="F1965" t="str">
            <v>Gang Isolator_Installation of 500KVA Transformer for Palm Kernel Crushers Group Onu Ogba Nike</v>
          </cell>
          <cell r="G1965">
            <v>0</v>
          </cell>
          <cell r="H1965" t="str">
            <v>Abakpa</v>
          </cell>
          <cell r="I1965">
            <v>21</v>
          </cell>
          <cell r="J1965">
            <v>43843</v>
          </cell>
          <cell r="K1965">
            <v>1</v>
          </cell>
        </row>
        <row r="1966">
          <cell r="F1966" t="str">
            <v>33KV Circuit Breaker</v>
          </cell>
          <cell r="G1966">
            <v>0</v>
          </cell>
          <cell r="H1966" t="str">
            <v>Orlu</v>
          </cell>
          <cell r="I1966">
            <v>33</v>
          </cell>
          <cell r="J1966">
            <v>43874</v>
          </cell>
          <cell r="K1966">
            <v>1</v>
          </cell>
        </row>
        <row r="1967">
          <cell r="F1967" t="str">
            <v>CT 33KV 600/300/1/1A</v>
          </cell>
          <cell r="G1967">
            <v>0</v>
          </cell>
          <cell r="H1967" t="str">
            <v>Orlu</v>
          </cell>
          <cell r="I1967">
            <v>33</v>
          </cell>
          <cell r="J1967">
            <v>43874</v>
          </cell>
          <cell r="K1967">
            <v>1</v>
          </cell>
        </row>
        <row r="1968">
          <cell r="F1968" t="str">
            <v>33KV Line Control Panel</v>
          </cell>
          <cell r="G1968">
            <v>0</v>
          </cell>
          <cell r="H1968" t="str">
            <v>Orlu</v>
          </cell>
          <cell r="I1968">
            <v>33</v>
          </cell>
          <cell r="J1968">
            <v>43874</v>
          </cell>
          <cell r="K1968">
            <v>1</v>
          </cell>
        </row>
        <row r="1969">
          <cell r="F1969" t="str">
            <v>4-way Feeder Pillar _Installation of 300KVA Transformers at Barracks/Oduani &amp; Akolowa Street Fegge Ogidi District</v>
          </cell>
          <cell r="G1969">
            <v>0</v>
          </cell>
          <cell r="H1969" t="str">
            <v xml:space="preserve">Ogidi </v>
          </cell>
          <cell r="I1969">
            <v>30</v>
          </cell>
          <cell r="J1969">
            <v>43908</v>
          </cell>
          <cell r="K1969">
            <v>2</v>
          </cell>
        </row>
        <row r="1970">
          <cell r="F1970" t="str">
            <v>Gang Isolator_Installation of 300KVA Transformers at Barracks/Oduani &amp; Akolowa Street Fegge Ogidi District</v>
          </cell>
          <cell r="G1970">
            <v>0</v>
          </cell>
          <cell r="H1970" t="str">
            <v xml:space="preserve">Ogidi </v>
          </cell>
          <cell r="I1970">
            <v>30</v>
          </cell>
          <cell r="J1970">
            <v>43908</v>
          </cell>
          <cell r="K1970">
            <v>1</v>
          </cell>
        </row>
        <row r="1971">
          <cell r="F1971" t="str">
            <v>Over-current Relay</v>
          </cell>
          <cell r="G1971">
            <v>0</v>
          </cell>
          <cell r="H1971" t="str">
            <v>Orlu</v>
          </cell>
          <cell r="I1971">
            <v>33</v>
          </cell>
          <cell r="J1971">
            <v>44018</v>
          </cell>
          <cell r="K1971">
            <v>15</v>
          </cell>
        </row>
        <row r="1972">
          <cell r="F1972" t="str">
            <v>Differential Relay</v>
          </cell>
          <cell r="G1972">
            <v>0</v>
          </cell>
          <cell r="H1972" t="str">
            <v>OWERRI</v>
          </cell>
          <cell r="I1972">
            <v>34</v>
          </cell>
          <cell r="J1972">
            <v>44018</v>
          </cell>
          <cell r="K1972">
            <v>2</v>
          </cell>
        </row>
        <row r="1973">
          <cell r="F1973" t="str">
            <v>11KV Gang Isolator</v>
          </cell>
          <cell r="G1973">
            <v>0</v>
          </cell>
          <cell r="H1973" t="str">
            <v>OWERRI</v>
          </cell>
          <cell r="I1973">
            <v>34</v>
          </cell>
          <cell r="J1973">
            <v>43991</v>
          </cell>
          <cell r="K1973">
            <v>17</v>
          </cell>
        </row>
        <row r="1974">
          <cell r="F1974" t="str">
            <v>33KV Gang Isolator</v>
          </cell>
          <cell r="G1974">
            <v>0</v>
          </cell>
          <cell r="H1974" t="str">
            <v>OWERRI</v>
          </cell>
          <cell r="I1974">
            <v>34</v>
          </cell>
          <cell r="J1974">
            <v>43991</v>
          </cell>
          <cell r="K1974">
            <v>2</v>
          </cell>
        </row>
        <row r="1975">
          <cell r="F1975" t="str">
            <v>Generator 3.5KVA</v>
          </cell>
          <cell r="G1975">
            <v>0</v>
          </cell>
          <cell r="H1975" t="str">
            <v>CHQ</v>
          </cell>
          <cell r="I1975">
            <v>19</v>
          </cell>
          <cell r="J1975">
            <v>44054</v>
          </cell>
          <cell r="K1975">
            <v>3</v>
          </cell>
        </row>
        <row r="1976">
          <cell r="F1976" t="str">
            <v>Generator 2.5KVA</v>
          </cell>
          <cell r="G1976">
            <v>0</v>
          </cell>
          <cell r="H1976" t="str">
            <v>CHQ</v>
          </cell>
          <cell r="I1976">
            <v>19</v>
          </cell>
          <cell r="J1976">
            <v>44054</v>
          </cell>
          <cell r="K1976">
            <v>1</v>
          </cell>
        </row>
        <row r="1977">
          <cell r="F1977" t="str">
            <v>33KV Gang Isolator</v>
          </cell>
          <cell r="G1977">
            <v>0</v>
          </cell>
          <cell r="H1977" t="str">
            <v>OWERRI</v>
          </cell>
          <cell r="I1977">
            <v>34</v>
          </cell>
          <cell r="J1977">
            <v>44050</v>
          </cell>
          <cell r="K1977">
            <v>6</v>
          </cell>
        </row>
        <row r="1978">
          <cell r="F1978" t="str">
            <v>4-Way Feeder Pillar</v>
          </cell>
          <cell r="G1978">
            <v>0</v>
          </cell>
          <cell r="H1978" t="str">
            <v>OWERRI</v>
          </cell>
          <cell r="I1978">
            <v>34</v>
          </cell>
          <cell r="J1978">
            <v>44151</v>
          </cell>
          <cell r="K1978">
            <v>1</v>
          </cell>
        </row>
        <row r="1979">
          <cell r="F1979" t="str">
            <v>4-Way Feeder Pillar</v>
          </cell>
          <cell r="G1979">
            <v>0</v>
          </cell>
          <cell r="H1979" t="str">
            <v>OWERRI</v>
          </cell>
          <cell r="I1979">
            <v>34</v>
          </cell>
          <cell r="J1979">
            <v>44070</v>
          </cell>
          <cell r="K1979">
            <v>1</v>
          </cell>
        </row>
        <row r="1980">
          <cell r="F1980" t="str">
            <v>11KV Gang Isolator</v>
          </cell>
          <cell r="G1980">
            <v>0</v>
          </cell>
          <cell r="H1980" t="str">
            <v>OWERRI</v>
          </cell>
          <cell r="I1980">
            <v>34</v>
          </cell>
          <cell r="J1980">
            <v>44070</v>
          </cell>
          <cell r="K1980">
            <v>1</v>
          </cell>
        </row>
        <row r="1981">
          <cell r="F1981" t="str">
            <v>Differential Relay</v>
          </cell>
          <cell r="G1981">
            <v>0</v>
          </cell>
          <cell r="H1981" t="str">
            <v>OWERRI</v>
          </cell>
          <cell r="I1981">
            <v>34</v>
          </cell>
          <cell r="J1981">
            <v>44088</v>
          </cell>
          <cell r="K1981">
            <v>2</v>
          </cell>
        </row>
        <row r="1982">
          <cell r="F1982" t="str">
            <v>Over Current Relay</v>
          </cell>
          <cell r="G1982">
            <v>0</v>
          </cell>
          <cell r="H1982" t="str">
            <v>OWERRI</v>
          </cell>
          <cell r="I1982">
            <v>34</v>
          </cell>
          <cell r="J1982">
            <v>44088</v>
          </cell>
          <cell r="K1982">
            <v>14</v>
          </cell>
        </row>
        <row r="1983">
          <cell r="F1983" t="str">
            <v>11KV ABB VD4 Outgoing Circuit Breaker Panel 630A Inddor Vacuum CB</v>
          </cell>
          <cell r="G1983">
            <v>0</v>
          </cell>
          <cell r="H1983" t="str">
            <v>Ogui</v>
          </cell>
          <cell r="I1983">
            <v>31</v>
          </cell>
          <cell r="J1983">
            <v>44161</v>
          </cell>
          <cell r="K1983">
            <v>1</v>
          </cell>
        </row>
        <row r="1984">
          <cell r="F1984" t="str">
            <v>Accounts Payable JV December 2020</v>
          </cell>
          <cell r="G1984">
            <v>0</v>
          </cell>
          <cell r="H1984" t="str">
            <v>Ogui</v>
          </cell>
          <cell r="I1984">
            <v>31</v>
          </cell>
          <cell r="J1984">
            <v>44196</v>
          </cell>
          <cell r="K1984">
            <v>12</v>
          </cell>
        </row>
        <row r="1985">
          <cell r="F1985" t="str">
            <v>Accounts Payable JV December 2020</v>
          </cell>
          <cell r="G1985">
            <v>0</v>
          </cell>
          <cell r="H1985" t="str">
            <v>Ogui</v>
          </cell>
          <cell r="I1985">
            <v>31</v>
          </cell>
          <cell r="J1985">
            <v>44196</v>
          </cell>
          <cell r="K1985">
            <v>1</v>
          </cell>
        </row>
        <row r="1986">
          <cell r="F1986" t="str">
            <v>Auto recloser 500KVA TF</v>
          </cell>
          <cell r="G1986">
            <v>0</v>
          </cell>
          <cell r="H1986" t="str">
            <v xml:space="preserve">Umuahia </v>
          </cell>
          <cell r="I1986">
            <v>35</v>
          </cell>
          <cell r="J1986">
            <v>44270</v>
          </cell>
          <cell r="K1986">
            <v>1</v>
          </cell>
        </row>
        <row r="1987">
          <cell r="F1987" t="str">
            <v>3.4KVA Power Generator SUMEC</v>
          </cell>
          <cell r="G1987">
            <v>0</v>
          </cell>
          <cell r="H1987" t="str">
            <v>CHQ</v>
          </cell>
          <cell r="I1987">
            <v>19</v>
          </cell>
          <cell r="J1987">
            <v>44385</v>
          </cell>
          <cell r="K1987">
            <v>1</v>
          </cell>
        </row>
        <row r="1988">
          <cell r="F1988" t="str">
            <v>4Way Feeder Pillar</v>
          </cell>
          <cell r="G1988">
            <v>0</v>
          </cell>
          <cell r="H1988" t="str">
            <v>Ogui</v>
          </cell>
          <cell r="I1988">
            <v>31</v>
          </cell>
          <cell r="J1988">
            <v>44385</v>
          </cell>
          <cell r="K1988">
            <v>1</v>
          </cell>
        </row>
        <row r="1989">
          <cell r="F1989" t="str">
            <v>4Way Feeder Pillar</v>
          </cell>
          <cell r="G1989">
            <v>1</v>
          </cell>
          <cell r="H1989" t="str">
            <v>Ogui</v>
          </cell>
          <cell r="I1989">
            <v>31</v>
          </cell>
          <cell r="J1989">
            <v>44389</v>
          </cell>
          <cell r="K1989">
            <v>1</v>
          </cell>
        </row>
        <row r="1990">
          <cell r="F1990" t="str">
            <v>20/1A Current Transformer</v>
          </cell>
          <cell r="G1990">
            <v>0</v>
          </cell>
          <cell r="H1990" t="str">
            <v>Ogui</v>
          </cell>
          <cell r="I1990">
            <v>31</v>
          </cell>
          <cell r="J1990">
            <v>44229</v>
          </cell>
          <cell r="K1990">
            <v>3</v>
          </cell>
        </row>
        <row r="1991">
          <cell r="F1991" t="str">
            <v>2KVA Power Generator</v>
          </cell>
          <cell r="G1991">
            <v>0</v>
          </cell>
          <cell r="H1991" t="str">
            <v>CHQ</v>
          </cell>
          <cell r="I1991">
            <v>19</v>
          </cell>
          <cell r="J1991">
            <v>44266</v>
          </cell>
          <cell r="K1991">
            <v>3</v>
          </cell>
        </row>
        <row r="1992">
          <cell r="F1992" t="str">
            <v>JV_Accounts Payable</v>
          </cell>
          <cell r="G1992">
            <v>0</v>
          </cell>
          <cell r="H1992" t="str">
            <v xml:space="preserve">Umuahia </v>
          </cell>
          <cell r="I1992">
            <v>35</v>
          </cell>
          <cell r="J1992">
            <v>44561</v>
          </cell>
          <cell r="K1992">
            <v>62</v>
          </cell>
        </row>
        <row r="1993">
          <cell r="F1993" t="str">
            <v>33KV Auto Recloser</v>
          </cell>
          <cell r="G1993">
            <v>0</v>
          </cell>
          <cell r="H1993" t="str">
            <v xml:space="preserve">Awkunanaw </v>
          </cell>
          <cell r="I1993">
            <v>23</v>
          </cell>
          <cell r="J1993">
            <v>44665</v>
          </cell>
          <cell r="K1993">
            <v>1</v>
          </cell>
        </row>
        <row r="1994">
          <cell r="F1994" t="str">
            <v>4-way Feeder Pillar</v>
          </cell>
          <cell r="G1994">
            <v>0</v>
          </cell>
          <cell r="H1994" t="str">
            <v xml:space="preserve">Awkunanaw </v>
          </cell>
          <cell r="I1994">
            <v>23</v>
          </cell>
          <cell r="J1994">
            <v>44670</v>
          </cell>
          <cell r="K1994">
            <v>1</v>
          </cell>
        </row>
        <row r="1995">
          <cell r="F1995" t="str">
            <v>4-way Feeder Pillar</v>
          </cell>
          <cell r="G1995">
            <v>0</v>
          </cell>
          <cell r="H1995" t="str">
            <v xml:space="preserve">Awkunanaw </v>
          </cell>
          <cell r="I1995">
            <v>23</v>
          </cell>
          <cell r="J1995">
            <v>44677</v>
          </cell>
          <cell r="K1995">
            <v>1</v>
          </cell>
        </row>
        <row r="1996">
          <cell r="F1996" t="str">
            <v>33KV Gang Isolator</v>
          </cell>
          <cell r="G1996">
            <v>0</v>
          </cell>
          <cell r="H1996" t="str">
            <v xml:space="preserve">Awkunanaw </v>
          </cell>
          <cell r="I1996">
            <v>23</v>
          </cell>
          <cell r="J1996">
            <v>44729</v>
          </cell>
          <cell r="K1996">
            <v>2</v>
          </cell>
        </row>
        <row r="1997">
          <cell r="F1997" t="str">
            <v>Sumec Fireman Generator</v>
          </cell>
          <cell r="G1997">
            <v>0</v>
          </cell>
          <cell r="H1997" t="str">
            <v xml:space="preserve">New Owerri </v>
          </cell>
          <cell r="I1997">
            <v>26</v>
          </cell>
          <cell r="J1997">
            <v>44776</v>
          </cell>
          <cell r="K1997">
            <v>1</v>
          </cell>
        </row>
        <row r="1998">
          <cell r="F1998" t="str">
            <v>SENCI Generator Model - 6000E (ENG No. AP170FD-210600342)</v>
          </cell>
          <cell r="G1998">
            <v>0</v>
          </cell>
          <cell r="H1998" t="str">
            <v xml:space="preserve">Onitsha </v>
          </cell>
          <cell r="I1998">
            <v>32</v>
          </cell>
          <cell r="J1998">
            <v>44664</v>
          </cell>
          <cell r="K1998">
            <v>1</v>
          </cell>
        </row>
        <row r="1999">
          <cell r="F1999" t="str">
            <v>4 WAY FEEDER PILLAR PROCURED BY THE DISTRICT</v>
          </cell>
          <cell r="G1999">
            <v>0</v>
          </cell>
          <cell r="H1999" t="str">
            <v xml:space="preserve">Ogidi </v>
          </cell>
          <cell r="I1999">
            <v>30</v>
          </cell>
          <cell r="J1999">
            <v>44625</v>
          </cell>
          <cell r="K1999">
            <v>1</v>
          </cell>
        </row>
        <row r="2000">
          <cell r="F2000" t="str">
            <v>Adjustment to reflect value as at Dec 31, 2022</v>
          </cell>
          <cell r="G2000">
            <v>0</v>
          </cell>
          <cell r="H2000" t="str">
            <v>CHQ</v>
          </cell>
          <cell r="I2000">
            <v>19</v>
          </cell>
          <cell r="J2000">
            <v>44926</v>
          </cell>
          <cell r="K2000">
            <v>1</v>
          </cell>
        </row>
        <row r="2001">
          <cell r="F2001" t="str">
            <v>11KV Incomer Board Panels (ABB AD4)</v>
          </cell>
          <cell r="G2001">
            <v>0</v>
          </cell>
          <cell r="H2001" t="str">
            <v>Ogui</v>
          </cell>
          <cell r="I2001">
            <v>31</v>
          </cell>
          <cell r="J2001">
            <v>44999</v>
          </cell>
          <cell r="K2001">
            <v>1</v>
          </cell>
        </row>
        <row r="2002">
          <cell r="F2002" t="str">
            <v>11KV Outgoing Board Panels (ABB AD4)</v>
          </cell>
          <cell r="G2002">
            <v>0</v>
          </cell>
          <cell r="H2002" t="str">
            <v>Ogui</v>
          </cell>
          <cell r="I2002">
            <v>31</v>
          </cell>
          <cell r="J2002">
            <v>44999</v>
          </cell>
          <cell r="K2002">
            <v>3</v>
          </cell>
        </row>
        <row r="2003">
          <cell r="F2003" t="str">
            <v>5 Sets of 33KV GANG ISOLATORS</v>
          </cell>
          <cell r="G2003">
            <v>0</v>
          </cell>
          <cell r="H2003" t="str">
            <v>Ogidi</v>
          </cell>
          <cell r="I2003">
            <v>30</v>
          </cell>
          <cell r="J2003">
            <v>44927</v>
          </cell>
          <cell r="K2003">
            <v>5</v>
          </cell>
        </row>
        <row r="2004">
          <cell r="F2004" t="str">
            <v>SET OF GANG ISOLATORS (SRA 26337)</v>
          </cell>
          <cell r="G2004">
            <v>0</v>
          </cell>
          <cell r="H2004" t="str">
            <v>Ogidi</v>
          </cell>
          <cell r="I2004">
            <v>30</v>
          </cell>
          <cell r="J2004">
            <v>45108</v>
          </cell>
          <cell r="K2004">
            <v>3</v>
          </cell>
        </row>
        <row r="2005">
          <cell r="F2005" t="str">
            <v>33KV ABB Outdoor Circuit Breaker</v>
          </cell>
          <cell r="G2005">
            <v>0</v>
          </cell>
          <cell r="H2005" t="str">
            <v>Ogidi</v>
          </cell>
          <cell r="I2005">
            <v>30</v>
          </cell>
          <cell r="J2005">
            <v>45108</v>
          </cell>
          <cell r="K2005">
            <v>1</v>
          </cell>
        </row>
        <row r="2006">
          <cell r="F2006" t="str">
            <v>33KV ABB Outdoor Circuit Breaker Vacuum Outdoor</v>
          </cell>
          <cell r="G2006">
            <v>0</v>
          </cell>
          <cell r="H2006" t="str">
            <v>Ogidi</v>
          </cell>
          <cell r="I2006">
            <v>30</v>
          </cell>
          <cell r="J2006">
            <v>45139</v>
          </cell>
          <cell r="K2006">
            <v>1</v>
          </cell>
        </row>
        <row r="2007">
          <cell r="F2007" t="str">
            <v>11KV Indoor Circuit Breaker (ABB Type VD4 1712-25)</v>
          </cell>
          <cell r="G2007">
            <v>0</v>
          </cell>
          <cell r="H2007" t="str">
            <v>OWERRI</v>
          </cell>
          <cell r="I2007">
            <v>34</v>
          </cell>
          <cell r="J2007">
            <v>45139</v>
          </cell>
          <cell r="K2007">
            <v>1</v>
          </cell>
        </row>
        <row r="2008">
          <cell r="F2008" t="str">
            <v>11KV Indoor Circuit Breaker (ABB Type VD4 1712-25) with Stand (Voltage 17.5KV. Normal Circuit: 1250A)</v>
          </cell>
          <cell r="G2008">
            <v>0</v>
          </cell>
          <cell r="H2008" t="str">
            <v>OWERRI</v>
          </cell>
          <cell r="I2008">
            <v>34</v>
          </cell>
          <cell r="J2008">
            <v>45170</v>
          </cell>
          <cell r="K2008">
            <v>1</v>
          </cell>
        </row>
        <row r="2009">
          <cell r="F2009" t="str">
            <v>33KV Outdoor Circuit Breaker (ABB)</v>
          </cell>
          <cell r="G2009">
            <v>0</v>
          </cell>
          <cell r="H2009" t="str">
            <v>OWERRI</v>
          </cell>
          <cell r="I2009">
            <v>34</v>
          </cell>
          <cell r="J2009">
            <v>45170</v>
          </cell>
          <cell r="K2009">
            <v>1</v>
          </cell>
        </row>
        <row r="2010">
          <cell r="F2010" t="str">
            <v>11KV Indoor Circuit Breaker (Normal Current; 1250A)</v>
          </cell>
          <cell r="G2010">
            <v>0</v>
          </cell>
          <cell r="H2010" t="str">
            <v>OWERRI</v>
          </cell>
          <cell r="I2010">
            <v>34</v>
          </cell>
          <cell r="J2010">
            <v>45231</v>
          </cell>
          <cell r="K2010">
            <v>1</v>
          </cell>
        </row>
        <row r="2011">
          <cell r="F2011" t="str">
            <v>33KV Gang Isolator (Line) Set</v>
          </cell>
          <cell r="G2011">
            <v>0</v>
          </cell>
          <cell r="H2011" t="str">
            <v>Nnewi</v>
          </cell>
          <cell r="I2011">
            <v>27</v>
          </cell>
          <cell r="J2011">
            <v>45261</v>
          </cell>
          <cell r="K2011">
            <v>1</v>
          </cell>
        </row>
        <row r="2012">
          <cell r="F2012" t="str">
            <v>33KV Gang Isolator (Line) Set</v>
          </cell>
          <cell r="G2012">
            <v>0</v>
          </cell>
          <cell r="H2012" t="str">
            <v xml:space="preserve">Umuahia </v>
          </cell>
          <cell r="I2012">
            <v>35</v>
          </cell>
          <cell r="J2012">
            <v>45292</v>
          </cell>
          <cell r="K2012">
            <v>8</v>
          </cell>
        </row>
        <row r="2013">
          <cell r="F2013" t="str">
            <v>33KV/110V Auxillary Voltage Transformer</v>
          </cell>
          <cell r="G2013">
            <v>0</v>
          </cell>
          <cell r="H2013" t="str">
            <v xml:space="preserve">Umuahia </v>
          </cell>
          <cell r="I2013">
            <v>35</v>
          </cell>
          <cell r="J2013">
            <v>45352</v>
          </cell>
          <cell r="K2013">
            <v>1</v>
          </cell>
        </row>
        <row r="2014">
          <cell r="F2014" t="str">
            <v xml:space="preserve">Set of 11KV Gang Isolator </v>
          </cell>
          <cell r="G2014">
            <v>0</v>
          </cell>
          <cell r="H2014" t="str">
            <v xml:space="preserve">Umuahia </v>
          </cell>
          <cell r="I2014">
            <v>35</v>
          </cell>
          <cell r="J2014">
            <v>45413</v>
          </cell>
          <cell r="K2014">
            <v>1</v>
          </cell>
        </row>
        <row r="2015">
          <cell r="F2015" t="str">
            <v xml:space="preserve">Set of 33KV Line Isolator </v>
          </cell>
          <cell r="G2015">
            <v>0</v>
          </cell>
          <cell r="H2015" t="str">
            <v xml:space="preserve">Umuahia </v>
          </cell>
          <cell r="I2015">
            <v>35</v>
          </cell>
          <cell r="J2015">
            <v>45474</v>
          </cell>
          <cell r="K2015">
            <v>2</v>
          </cell>
        </row>
        <row r="2016">
          <cell r="F2016" t="str">
            <v>SUPPLY OF SAFETY WARE</v>
          </cell>
          <cell r="G2016">
            <v>0</v>
          </cell>
          <cell r="H2016" t="str">
            <v>Awka</v>
          </cell>
          <cell r="I2016">
            <v>19</v>
          </cell>
          <cell r="J2016">
            <v>41760</v>
          </cell>
          <cell r="K2016">
            <v>1</v>
          </cell>
        </row>
        <row r="2017">
          <cell r="F2017" t="str">
            <v>LT LADDER FIBRE</v>
          </cell>
          <cell r="G2017">
            <v>0</v>
          </cell>
          <cell r="H2017" t="str">
            <v>Awka</v>
          </cell>
          <cell r="I2017">
            <v>19</v>
          </cell>
          <cell r="J2017">
            <v>41791</v>
          </cell>
          <cell r="K2017">
            <v>25</v>
          </cell>
        </row>
        <row r="2018">
          <cell r="F2018" t="str">
            <v>HT LADDER FIBRE</v>
          </cell>
          <cell r="G2018">
            <v>0</v>
          </cell>
          <cell r="H2018" t="str">
            <v>Awka</v>
          </cell>
          <cell r="I2018">
            <v>19</v>
          </cell>
          <cell r="J2018">
            <v>41791</v>
          </cell>
          <cell r="K2018">
            <v>10</v>
          </cell>
        </row>
        <row r="2019">
          <cell r="F2019" t="str">
            <v>HARD HAT HELMET</v>
          </cell>
          <cell r="G2019">
            <v>0</v>
          </cell>
          <cell r="H2019" t="str">
            <v>Awka</v>
          </cell>
          <cell r="I2019">
            <v>19</v>
          </cell>
          <cell r="J2019">
            <v>41791</v>
          </cell>
          <cell r="K2019">
            <v>100</v>
          </cell>
        </row>
        <row r="2020">
          <cell r="F2020" t="str">
            <v>GROUNDING LEAD</v>
          </cell>
          <cell r="G2020">
            <v>0</v>
          </cell>
          <cell r="H2020" t="str">
            <v>Awka</v>
          </cell>
          <cell r="I2020">
            <v>19</v>
          </cell>
          <cell r="J2020">
            <v>41791</v>
          </cell>
          <cell r="K2020">
            <v>9</v>
          </cell>
        </row>
        <row r="2021">
          <cell r="F2021" t="str">
            <v>MBAISE - PURCHASE OF LOW TENSION LADDERS</v>
          </cell>
          <cell r="G2021">
            <v>0</v>
          </cell>
          <cell r="H2021" t="str">
            <v>Onitsha</v>
          </cell>
          <cell r="I2021">
            <v>25</v>
          </cell>
          <cell r="J2021">
            <v>41791</v>
          </cell>
          <cell r="K2021">
            <v>1</v>
          </cell>
        </row>
        <row r="2022">
          <cell r="F2022" t="str">
            <v>OPERATING RODS</v>
          </cell>
          <cell r="G2022">
            <v>0</v>
          </cell>
          <cell r="H2022" t="str">
            <v>Awka</v>
          </cell>
          <cell r="I2022">
            <v>19</v>
          </cell>
          <cell r="J2022">
            <v>41821</v>
          </cell>
          <cell r="K2022">
            <v>25</v>
          </cell>
        </row>
        <row r="2023">
          <cell r="F2023" t="str">
            <v>LOW TWNSION FIBRE GLASS LADDER</v>
          </cell>
          <cell r="G2023">
            <v>0</v>
          </cell>
          <cell r="H2023" t="str">
            <v>Awka</v>
          </cell>
          <cell r="I2023">
            <v>19</v>
          </cell>
          <cell r="J2023">
            <v>41821</v>
          </cell>
          <cell r="K2023">
            <v>25</v>
          </cell>
        </row>
        <row r="2024">
          <cell r="F2024" t="str">
            <v>HIGH TENSION FIBRE GLASS LADDER</v>
          </cell>
          <cell r="G2024">
            <v>0</v>
          </cell>
          <cell r="H2024" t="str">
            <v>Awka</v>
          </cell>
          <cell r="I2024">
            <v>19</v>
          </cell>
          <cell r="J2024">
            <v>41821</v>
          </cell>
          <cell r="K2024">
            <v>10</v>
          </cell>
        </row>
        <row r="2025">
          <cell r="F2025" t="str">
            <v>GROUNDING LEAD</v>
          </cell>
          <cell r="G2025">
            <v>0</v>
          </cell>
          <cell r="H2025" t="str">
            <v>Awka</v>
          </cell>
          <cell r="I2025">
            <v>19</v>
          </cell>
          <cell r="J2025">
            <v>41821</v>
          </cell>
          <cell r="K2025">
            <v>9</v>
          </cell>
        </row>
        <row r="2026">
          <cell r="F2026" t="str">
            <v>DANGER PLATE</v>
          </cell>
          <cell r="G2026">
            <v>0</v>
          </cell>
          <cell r="H2026" t="str">
            <v>Abakaliki</v>
          </cell>
          <cell r="I2026">
            <v>19</v>
          </cell>
          <cell r="J2026">
            <v>41974</v>
          </cell>
          <cell r="K2026">
            <v>37</v>
          </cell>
        </row>
        <row r="2027">
          <cell r="F2027" t="str">
            <v>Electrical Tool Box - for CAPMI Program</v>
          </cell>
          <cell r="G2027">
            <v>0</v>
          </cell>
          <cell r="H2027" t="str">
            <v>Awkunanaw</v>
          </cell>
          <cell r="I2027">
            <v>19</v>
          </cell>
          <cell r="J2027">
            <v>42430</v>
          </cell>
          <cell r="K2027">
            <v>36</v>
          </cell>
        </row>
        <row r="2028">
          <cell r="F2028" t="str">
            <v>6ft Aluminum Step Ladder</v>
          </cell>
          <cell r="G2028">
            <v>0</v>
          </cell>
          <cell r="H2028" t="str">
            <v>Abakaliki</v>
          </cell>
          <cell r="I2028">
            <v>19</v>
          </cell>
          <cell r="J2028" t="str">
            <v>21/7/2016</v>
          </cell>
          <cell r="K2028">
            <v>15</v>
          </cell>
        </row>
        <row r="2029">
          <cell r="F2029" t="str">
            <v>Low Tension 28ft Fiberglass Ladder (Louisville Brand)</v>
          </cell>
          <cell r="G2029">
            <v>0</v>
          </cell>
          <cell r="H2029" t="str">
            <v>Awka</v>
          </cell>
          <cell r="I2029">
            <v>19</v>
          </cell>
          <cell r="J2029" t="str">
            <v>14/8/2016</v>
          </cell>
          <cell r="K2029">
            <v>18</v>
          </cell>
        </row>
        <row r="2030">
          <cell r="F2030" t="str">
            <v>Clamp on meter (Mastech Brand)</v>
          </cell>
          <cell r="G2030">
            <v>0</v>
          </cell>
          <cell r="H2030" t="str">
            <v>Awkunanaw</v>
          </cell>
          <cell r="I2030">
            <v>19</v>
          </cell>
          <cell r="J2030">
            <v>42690</v>
          </cell>
          <cell r="K2030">
            <v>150</v>
          </cell>
        </row>
        <row r="2031">
          <cell r="F2031" t="str">
            <v>LT Fibre Ladder</v>
          </cell>
          <cell r="G2031">
            <v>0</v>
          </cell>
          <cell r="H2031" t="str">
            <v>Umuahia</v>
          </cell>
          <cell r="I2031">
            <v>19</v>
          </cell>
          <cell r="J2031">
            <v>42780</v>
          </cell>
          <cell r="K2031">
            <v>100</v>
          </cell>
        </row>
        <row r="2032">
          <cell r="F2032" t="str">
            <v>HT Fibre Ladder</v>
          </cell>
          <cell r="G2032">
            <v>0</v>
          </cell>
          <cell r="H2032" t="str">
            <v>Ogui</v>
          </cell>
          <cell r="I2032">
            <v>19</v>
          </cell>
          <cell r="J2032">
            <v>42780</v>
          </cell>
          <cell r="K2032">
            <v>100</v>
          </cell>
        </row>
        <row r="2033">
          <cell r="F2033" t="str">
            <v>20 Litre Gas Welding Kit/Cylinder (Tesuco)</v>
          </cell>
          <cell r="G2033">
            <v>0</v>
          </cell>
          <cell r="H2033" t="str">
            <v>Abakpa</v>
          </cell>
          <cell r="I2033">
            <v>19</v>
          </cell>
          <cell r="J2033">
            <v>42831</v>
          </cell>
          <cell r="K2033">
            <v>1</v>
          </cell>
        </row>
        <row r="2034">
          <cell r="F2034" t="str">
            <v>HAND CRIMPING TOOLS (HYDRAULIC COMPRESSOR)</v>
          </cell>
          <cell r="G2034">
            <v>0</v>
          </cell>
          <cell r="H2034" t="str">
            <v>Ogidi</v>
          </cell>
          <cell r="I2034">
            <v>19</v>
          </cell>
          <cell r="J2034">
            <v>42964</v>
          </cell>
          <cell r="K2034">
            <v>18</v>
          </cell>
        </row>
        <row r="2035">
          <cell r="F2035" t="str">
            <v>INSULATION RESISTANCE TESTER</v>
          </cell>
          <cell r="G2035">
            <v>0</v>
          </cell>
          <cell r="H2035" t="str">
            <v>CHQ</v>
          </cell>
          <cell r="I2035">
            <v>19</v>
          </cell>
          <cell r="J2035">
            <v>42970</v>
          </cell>
          <cell r="K2035">
            <v>6</v>
          </cell>
        </row>
        <row r="2036">
          <cell r="F2036" t="str">
            <v>Bosch Impact Drill with drilling bits</v>
          </cell>
          <cell r="G2036">
            <v>0</v>
          </cell>
          <cell r="H2036" t="str">
            <v>Ogbaru</v>
          </cell>
          <cell r="I2036">
            <v>19</v>
          </cell>
          <cell r="J2036">
            <v>43026</v>
          </cell>
          <cell r="K2036">
            <v>1</v>
          </cell>
        </row>
        <row r="2037">
          <cell r="F2037" t="str">
            <v>Hand Crimping Tool</v>
          </cell>
          <cell r="G2037">
            <v>0</v>
          </cell>
          <cell r="H2037" t="str">
            <v>Ogbaru</v>
          </cell>
          <cell r="I2037">
            <v>19</v>
          </cell>
          <cell r="J2037">
            <v>43024</v>
          </cell>
          <cell r="K2037">
            <v>18</v>
          </cell>
        </row>
        <row r="2038">
          <cell r="F2038" t="str">
            <v>Transformer coil drying oxen &amp; rewinding machine</v>
          </cell>
          <cell r="G2038">
            <v>0</v>
          </cell>
          <cell r="H2038" t="str">
            <v xml:space="preserve">Umuahia </v>
          </cell>
          <cell r="I2038">
            <v>35</v>
          </cell>
          <cell r="J2038">
            <v>43076</v>
          </cell>
          <cell r="K2038">
            <v>1</v>
          </cell>
        </row>
        <row r="2039">
          <cell r="F2039" t="str">
            <v>Petrol ChainSaw</v>
          </cell>
          <cell r="G2039">
            <v>0</v>
          </cell>
          <cell r="H2039" t="str">
            <v>Ogbaru</v>
          </cell>
          <cell r="I2039">
            <v>19</v>
          </cell>
          <cell r="J2039">
            <v>43080</v>
          </cell>
          <cell r="K2039">
            <v>18</v>
          </cell>
        </row>
        <row r="2040">
          <cell r="F2040" t="str">
            <v>32FT HT Fibre Ladder</v>
          </cell>
          <cell r="G2040">
            <v>0</v>
          </cell>
          <cell r="H2040" t="str">
            <v>Abakaliki</v>
          </cell>
          <cell r="I2040">
            <v>19</v>
          </cell>
          <cell r="J2040">
            <v>43103</v>
          </cell>
          <cell r="K2040">
            <v>20</v>
          </cell>
        </row>
        <row r="2041">
          <cell r="F2041" t="str">
            <v>28FT HT Fibre Ladder</v>
          </cell>
          <cell r="G2041">
            <v>0</v>
          </cell>
          <cell r="H2041" t="str">
            <v>OWERRI</v>
          </cell>
          <cell r="I2041">
            <v>19</v>
          </cell>
          <cell r="J2041">
            <v>43103</v>
          </cell>
          <cell r="K2041">
            <v>110</v>
          </cell>
        </row>
        <row r="2042">
          <cell r="F2042" t="str">
            <v>Hand Crimping Tool</v>
          </cell>
          <cell r="G2042">
            <v>0</v>
          </cell>
          <cell r="H2042" t="str">
            <v>NSUKKA</v>
          </cell>
          <cell r="I2042">
            <v>19</v>
          </cell>
          <cell r="J2042">
            <v>43125</v>
          </cell>
          <cell r="K2042">
            <v>9</v>
          </cell>
        </row>
        <row r="2043">
          <cell r="F2043" t="str">
            <v>28FT LT Fibre glass Ladder</v>
          </cell>
          <cell r="G2043">
            <v>0</v>
          </cell>
          <cell r="H2043" t="str">
            <v>CHQ</v>
          </cell>
          <cell r="I2043">
            <v>19</v>
          </cell>
          <cell r="J2043">
            <v>43157</v>
          </cell>
          <cell r="K2043">
            <v>200</v>
          </cell>
        </row>
        <row r="2044">
          <cell r="F2044" t="str">
            <v>32FT HT Fibre glass Ladder</v>
          </cell>
          <cell r="G2044">
            <v>0</v>
          </cell>
          <cell r="H2044" t="str">
            <v>Abakpa</v>
          </cell>
          <cell r="I2044">
            <v>19</v>
          </cell>
          <cell r="J2044">
            <v>43157</v>
          </cell>
          <cell r="K2044">
            <v>50</v>
          </cell>
        </row>
        <row r="2045">
          <cell r="F2045" t="str">
            <v>Accucher Meter Testing Kit</v>
          </cell>
          <cell r="G2045">
            <v>0</v>
          </cell>
          <cell r="H2045" t="str">
            <v>New Owerri</v>
          </cell>
          <cell r="I2045">
            <v>26</v>
          </cell>
          <cell r="J2045">
            <v>43151</v>
          </cell>
          <cell r="K2045">
            <v>1</v>
          </cell>
        </row>
        <row r="2046">
          <cell r="F2046" t="str">
            <v>3-TON Pallet Truck</v>
          </cell>
          <cell r="G2046">
            <v>0</v>
          </cell>
          <cell r="H2046" t="str">
            <v>Abakpa</v>
          </cell>
          <cell r="I2046">
            <v>19</v>
          </cell>
          <cell r="J2046">
            <v>43214</v>
          </cell>
          <cell r="K2046">
            <v>1</v>
          </cell>
        </row>
        <row r="2047">
          <cell r="F2047" t="str">
            <v>5KV Insulation Resistant Tester</v>
          </cell>
          <cell r="G2047">
            <v>0</v>
          </cell>
          <cell r="H2047" t="str">
            <v>Abakpa</v>
          </cell>
          <cell r="I2047">
            <v>19</v>
          </cell>
          <cell r="J2047">
            <v>43214</v>
          </cell>
          <cell r="K2047">
            <v>1</v>
          </cell>
        </row>
        <row r="2048">
          <cell r="F2048" t="str">
            <v>Tool Kit Box (Proskit)</v>
          </cell>
          <cell r="G2048">
            <v>0</v>
          </cell>
          <cell r="H2048" t="str">
            <v>Abakaliki</v>
          </cell>
          <cell r="I2048">
            <v>19</v>
          </cell>
          <cell r="J2048">
            <v>43202</v>
          </cell>
          <cell r="K2048">
            <v>7</v>
          </cell>
        </row>
        <row r="2049">
          <cell r="F2049" t="str">
            <v>Material Stores_Nov 2018</v>
          </cell>
          <cell r="G2049">
            <v>0</v>
          </cell>
          <cell r="H2049" t="str">
            <v>Abakpa</v>
          </cell>
          <cell r="I2049">
            <v>19</v>
          </cell>
          <cell r="J2049">
            <v>43434</v>
          </cell>
          <cell r="K2049">
            <v>1</v>
          </cell>
        </row>
        <row r="2050">
          <cell r="F2050" t="str">
            <v>Deep cycle Industrial Battery (100Ah-12V)</v>
          </cell>
          <cell r="G2050">
            <v>0</v>
          </cell>
          <cell r="H2050" t="str">
            <v>Abakpa</v>
          </cell>
          <cell r="I2050">
            <v>19</v>
          </cell>
          <cell r="J2050">
            <v>43390</v>
          </cell>
          <cell r="K2050">
            <v>18</v>
          </cell>
        </row>
        <row r="2051">
          <cell r="F2051" t="str">
            <v>Mechanical Tool Box</v>
          </cell>
          <cell r="G2051">
            <v>0</v>
          </cell>
          <cell r="H2051" t="str">
            <v>Abakpa</v>
          </cell>
          <cell r="I2051">
            <v>19</v>
          </cell>
          <cell r="J2051">
            <v>43416</v>
          </cell>
          <cell r="K2051">
            <v>4</v>
          </cell>
        </row>
        <row r="2052">
          <cell r="F2052" t="str">
            <v>Industrial Battery (150Ah-12V)_Injection substation</v>
          </cell>
          <cell r="G2052">
            <v>0</v>
          </cell>
          <cell r="H2052" t="str">
            <v xml:space="preserve">Nnewi </v>
          </cell>
          <cell r="I2052">
            <v>27</v>
          </cell>
          <cell r="J2052">
            <v>43384</v>
          </cell>
          <cell r="K2052">
            <v>4</v>
          </cell>
        </row>
        <row r="2053">
          <cell r="F2053" t="str">
            <v>Industrial Battery (150Ah-12V)_Injection substation</v>
          </cell>
          <cell r="G2053">
            <v>0</v>
          </cell>
          <cell r="H2053" t="str">
            <v xml:space="preserve">Nnewi </v>
          </cell>
          <cell r="I2053">
            <v>27</v>
          </cell>
          <cell r="J2053">
            <v>43368</v>
          </cell>
          <cell r="K2053">
            <v>5</v>
          </cell>
        </row>
        <row r="2054">
          <cell r="F2054" t="str">
            <v>May 2018 Current ACC</v>
          </cell>
          <cell r="G2054">
            <v>0</v>
          </cell>
          <cell r="H2054" t="str">
            <v>OWERRI</v>
          </cell>
          <cell r="I2054">
            <v>31</v>
          </cell>
          <cell r="J2054">
            <v>43251</v>
          </cell>
          <cell r="K2054">
            <v>1</v>
          </cell>
        </row>
        <row r="2055">
          <cell r="F2055" t="str">
            <v>Tool  Box Complete_ Ultimate Brand with all accessories</v>
          </cell>
          <cell r="G2055">
            <v>0</v>
          </cell>
          <cell r="H2055" t="str">
            <v xml:space="preserve">Nnewi </v>
          </cell>
          <cell r="I2055">
            <v>27</v>
          </cell>
          <cell r="J2055">
            <v>43496</v>
          </cell>
          <cell r="K2055">
            <v>13</v>
          </cell>
        </row>
        <row r="2056">
          <cell r="F2056" t="str">
            <v>Spherical Electrode Oil Vessel</v>
          </cell>
          <cell r="G2056">
            <v>0</v>
          </cell>
          <cell r="H2056" t="str">
            <v>Abakpa</v>
          </cell>
          <cell r="I2056">
            <v>19</v>
          </cell>
          <cell r="J2056">
            <v>43528</v>
          </cell>
          <cell r="K2056">
            <v>1</v>
          </cell>
        </row>
        <row r="2057">
          <cell r="F2057" t="str">
            <v>28FT LT FiberGlass Ladder</v>
          </cell>
          <cell r="G2057">
            <v>0</v>
          </cell>
          <cell r="H2057" t="str">
            <v>CHQ</v>
          </cell>
          <cell r="I2057">
            <v>19</v>
          </cell>
          <cell r="J2057">
            <v>43537</v>
          </cell>
          <cell r="K2057">
            <v>312</v>
          </cell>
        </row>
        <row r="2058">
          <cell r="F2058" t="str">
            <v>32FT LT FiberGlass Ladder</v>
          </cell>
          <cell r="G2058">
            <v>0</v>
          </cell>
          <cell r="H2058" t="str">
            <v>CHQ</v>
          </cell>
          <cell r="I2058">
            <v>19</v>
          </cell>
          <cell r="J2058">
            <v>43537</v>
          </cell>
          <cell r="K2058">
            <v>130</v>
          </cell>
        </row>
        <row r="2059">
          <cell r="F2059" t="str">
            <v>Tripping Units 110V 25A Charger 100Am Batteries</v>
          </cell>
          <cell r="G2059">
            <v>0</v>
          </cell>
          <cell r="H2059" t="str">
            <v>Onitsha</v>
          </cell>
          <cell r="I2059">
            <v>33</v>
          </cell>
          <cell r="J2059">
            <v>43580</v>
          </cell>
          <cell r="K2059">
            <v>1</v>
          </cell>
        </row>
        <row r="2060">
          <cell r="F2060" t="str">
            <v>Insulation Testing Unit</v>
          </cell>
          <cell r="G2060">
            <v>0</v>
          </cell>
          <cell r="H2060" t="str">
            <v>New Owerri</v>
          </cell>
          <cell r="I2060">
            <v>26</v>
          </cell>
          <cell r="J2060">
            <v>43502</v>
          </cell>
          <cell r="K2060">
            <v>2</v>
          </cell>
        </row>
        <row r="2061">
          <cell r="F2061" t="str">
            <v>12 -200AH Indistrial Batttery for Tripping Unit</v>
          </cell>
          <cell r="G2061">
            <v>0</v>
          </cell>
          <cell r="H2061" t="str">
            <v>Orlu</v>
          </cell>
          <cell r="I2061">
            <v>33</v>
          </cell>
          <cell r="J2061">
            <v>43579</v>
          </cell>
          <cell r="K2061">
            <v>9</v>
          </cell>
        </row>
        <row r="2062">
          <cell r="F2062" t="str">
            <v>Earth Clamp Tester</v>
          </cell>
          <cell r="G2062">
            <v>0</v>
          </cell>
          <cell r="H2062" t="str">
            <v>NSUKKA</v>
          </cell>
          <cell r="I2062">
            <v>19</v>
          </cell>
          <cell r="J2062">
            <v>43584</v>
          </cell>
          <cell r="K2062">
            <v>5</v>
          </cell>
        </row>
        <row r="2063">
          <cell r="F2063" t="str">
            <v>Clamp-on Meter</v>
          </cell>
          <cell r="G2063">
            <v>0</v>
          </cell>
          <cell r="H2063" t="str">
            <v>Ogui</v>
          </cell>
          <cell r="I2063">
            <v>19</v>
          </cell>
          <cell r="J2063">
            <v>43615</v>
          </cell>
          <cell r="K2063">
            <v>12</v>
          </cell>
        </row>
        <row r="2064">
          <cell r="F2064" t="str">
            <v>5KV Insulation Resistant Tester</v>
          </cell>
          <cell r="G2064">
            <v>0</v>
          </cell>
          <cell r="H2064" t="str">
            <v>Nnewi</v>
          </cell>
          <cell r="I2064">
            <v>19</v>
          </cell>
          <cell r="J2064">
            <v>43607</v>
          </cell>
          <cell r="K2064">
            <v>4</v>
          </cell>
        </row>
        <row r="2065">
          <cell r="F2065" t="str">
            <v>Earth Resistance Tester</v>
          </cell>
          <cell r="G2065">
            <v>0</v>
          </cell>
          <cell r="H2065" t="str">
            <v>Awkunanaw</v>
          </cell>
          <cell r="I2065">
            <v>19</v>
          </cell>
          <cell r="J2065">
            <v>43607</v>
          </cell>
          <cell r="K2065">
            <v>5</v>
          </cell>
        </row>
        <row r="2066">
          <cell r="F2066" t="str">
            <v>Deep Cycle batteries (12V 200AH Capital Brand)</v>
          </cell>
          <cell r="G2066">
            <v>0</v>
          </cell>
          <cell r="H2066" t="str">
            <v>Awkunanaw</v>
          </cell>
          <cell r="I2066">
            <v>19</v>
          </cell>
          <cell r="J2066">
            <v>43656</v>
          </cell>
          <cell r="K2066">
            <v>36</v>
          </cell>
        </row>
        <row r="2067">
          <cell r="F2067" t="str">
            <v>Deep Cycle batteries (12V 200AH)</v>
          </cell>
          <cell r="G2067">
            <v>0</v>
          </cell>
          <cell r="H2067" t="str">
            <v>Ogidi</v>
          </cell>
          <cell r="I2067">
            <v>19</v>
          </cell>
          <cell r="J2067">
            <v>43746</v>
          </cell>
          <cell r="K2067">
            <v>4</v>
          </cell>
        </row>
        <row r="2068">
          <cell r="F2068" t="str">
            <v>5KV Insulation Tester</v>
          </cell>
          <cell r="G2068">
            <v>0</v>
          </cell>
          <cell r="H2068" t="str">
            <v>Ogidi</v>
          </cell>
          <cell r="I2068">
            <v>19</v>
          </cell>
          <cell r="J2068">
            <v>43700</v>
          </cell>
          <cell r="K2068">
            <v>3</v>
          </cell>
        </row>
        <row r="2069">
          <cell r="F2069" t="str">
            <v>Earth Resistance Tester</v>
          </cell>
          <cell r="G2069">
            <v>0</v>
          </cell>
          <cell r="H2069" t="str">
            <v>Ekwulobia</v>
          </cell>
          <cell r="I2069">
            <v>19</v>
          </cell>
          <cell r="J2069">
            <v>43700</v>
          </cell>
          <cell r="K2069">
            <v>2</v>
          </cell>
        </row>
        <row r="2070">
          <cell r="F2070" t="str">
            <v>Current Injection Test Kit</v>
          </cell>
          <cell r="G2070">
            <v>0</v>
          </cell>
          <cell r="H2070" t="str">
            <v>CHQ</v>
          </cell>
          <cell r="I2070">
            <v>19</v>
          </cell>
          <cell r="J2070">
            <v>43686</v>
          </cell>
          <cell r="K2070">
            <v>2</v>
          </cell>
        </row>
        <row r="2071">
          <cell r="F2071" t="str">
            <v>Construction of transformer coil winding machine(for up to 2.5MVA coil)</v>
          </cell>
          <cell r="G2071">
            <v>0</v>
          </cell>
          <cell r="H2071" t="str">
            <v xml:space="preserve">Umuahia </v>
          </cell>
          <cell r="I2071">
            <v>35</v>
          </cell>
          <cell r="J2071">
            <v>43766</v>
          </cell>
          <cell r="K2071">
            <v>1</v>
          </cell>
        </row>
        <row r="2072">
          <cell r="F2072" t="str">
            <v>100Amps Battery_purchased at Ogidi District</v>
          </cell>
          <cell r="G2072">
            <v>0</v>
          </cell>
          <cell r="H2072" t="str">
            <v>Ogidi</v>
          </cell>
          <cell r="I2072">
            <v>30</v>
          </cell>
          <cell r="J2072">
            <v>43502</v>
          </cell>
          <cell r="K2072">
            <v>9</v>
          </cell>
        </row>
        <row r="2073">
          <cell r="F2073" t="str">
            <v>Deep Cycle batteries (12V 200AH)</v>
          </cell>
          <cell r="G2073">
            <v>0</v>
          </cell>
          <cell r="H2073" t="str">
            <v>NSUKKA</v>
          </cell>
          <cell r="I2073">
            <v>19</v>
          </cell>
          <cell r="J2073">
            <v>43916</v>
          </cell>
          <cell r="K2073">
            <v>9</v>
          </cell>
        </row>
        <row r="2074">
          <cell r="F2074" t="str">
            <v>Deep Cycle batteries (12V 200AH)</v>
          </cell>
          <cell r="G2074">
            <v>0</v>
          </cell>
          <cell r="H2074" t="str">
            <v>Ogidi</v>
          </cell>
          <cell r="I2074">
            <v>19</v>
          </cell>
          <cell r="J2074">
            <v>43769</v>
          </cell>
          <cell r="K2074">
            <v>20</v>
          </cell>
        </row>
        <row r="2075">
          <cell r="F2075" t="str">
            <v>28Ft LT Fibre Glass Extension Ladders - Louisville Brand</v>
          </cell>
          <cell r="G2075">
            <v>0</v>
          </cell>
          <cell r="H2075" t="str">
            <v>Ogidi</v>
          </cell>
          <cell r="I2075">
            <v>19</v>
          </cell>
          <cell r="J2075">
            <v>43738</v>
          </cell>
          <cell r="K2075">
            <v>12</v>
          </cell>
        </row>
        <row r="2076">
          <cell r="F2076" t="str">
            <v>Deep Cycle batteries (12V 100AH) locally purchased by Orlu</v>
          </cell>
          <cell r="G2076">
            <v>0</v>
          </cell>
          <cell r="H2076" t="str">
            <v xml:space="preserve">Orlu </v>
          </cell>
          <cell r="I2076">
            <v>33</v>
          </cell>
          <cell r="J2076">
            <v>43948</v>
          </cell>
          <cell r="K2076">
            <v>9</v>
          </cell>
        </row>
        <row r="2077">
          <cell r="F2077" t="str">
            <v>Low tension fibre ladder</v>
          </cell>
          <cell r="G2077">
            <v>0</v>
          </cell>
          <cell r="H2077" t="str">
            <v>Ogui</v>
          </cell>
          <cell r="I2077">
            <v>19</v>
          </cell>
          <cell r="J2077">
            <v>44007</v>
          </cell>
          <cell r="K2077">
            <v>1</v>
          </cell>
        </row>
        <row r="2078">
          <cell r="F2078" t="str">
            <v>5KV Insulation tester Kit</v>
          </cell>
          <cell r="G2078">
            <v>0</v>
          </cell>
          <cell r="H2078" t="str">
            <v>NSUKKA</v>
          </cell>
          <cell r="I2078">
            <v>19</v>
          </cell>
          <cell r="J2078">
            <v>43997</v>
          </cell>
          <cell r="K2078">
            <v>1</v>
          </cell>
        </row>
        <row r="2079">
          <cell r="F2079" t="str">
            <v>Weighing Scale</v>
          </cell>
          <cell r="G2079">
            <v>0</v>
          </cell>
          <cell r="H2079" t="str">
            <v>OWERRI</v>
          </cell>
          <cell r="I2079">
            <v>19</v>
          </cell>
          <cell r="J2079">
            <v>44155</v>
          </cell>
          <cell r="K2079">
            <v>18</v>
          </cell>
        </row>
        <row r="2080">
          <cell r="F2080" t="str">
            <v>Accounts Payable JV December 2020</v>
          </cell>
          <cell r="G2080">
            <v>0</v>
          </cell>
          <cell r="H2080" t="str">
            <v>CHQ</v>
          </cell>
          <cell r="I2080">
            <v>19</v>
          </cell>
          <cell r="J2080">
            <v>44196</v>
          </cell>
          <cell r="K2080">
            <v>1</v>
          </cell>
        </row>
        <row r="2081">
          <cell r="F2081" t="str">
            <v>Set of complete Gloor cutting &amp; welding kit</v>
          </cell>
          <cell r="G2081">
            <v>0</v>
          </cell>
          <cell r="H2081" t="str">
            <v>OWERRI</v>
          </cell>
          <cell r="I2081">
            <v>19</v>
          </cell>
          <cell r="J2081">
            <v>44209</v>
          </cell>
          <cell r="K2081">
            <v>1</v>
          </cell>
        </row>
        <row r="2082">
          <cell r="F2082" t="str">
            <v>Construction of Crane Weighing Scale stand/hanger at the Central Store</v>
          </cell>
          <cell r="G2082">
            <v>0</v>
          </cell>
          <cell r="H2082" t="str">
            <v>CHQ</v>
          </cell>
          <cell r="I2082">
            <v>19</v>
          </cell>
          <cell r="J2082">
            <v>44392</v>
          </cell>
          <cell r="K2082">
            <v>1</v>
          </cell>
        </row>
        <row r="2083">
          <cell r="F2083" t="str">
            <v>Set of Electrical and Mechanical Tools</v>
          </cell>
          <cell r="G2083">
            <v>0</v>
          </cell>
          <cell r="H2083" t="str">
            <v>New Owerri</v>
          </cell>
          <cell r="I2083">
            <v>19</v>
          </cell>
          <cell r="J2083">
            <v>44502</v>
          </cell>
          <cell r="K2083">
            <v>1</v>
          </cell>
        </row>
        <row r="2084">
          <cell r="F2084" t="str">
            <v>JV_Accounts Payable</v>
          </cell>
          <cell r="G2084">
            <v>0</v>
          </cell>
          <cell r="H2084" t="str">
            <v>CHQ</v>
          </cell>
          <cell r="I2084">
            <v>19</v>
          </cell>
          <cell r="J2084">
            <v>44561</v>
          </cell>
          <cell r="K2084">
            <v>1</v>
          </cell>
        </row>
        <row r="2085">
          <cell r="F2085" t="str">
            <v>Low Tension ladders</v>
          </cell>
          <cell r="G2085">
            <v>0</v>
          </cell>
          <cell r="H2085" t="str">
            <v>Abakpa</v>
          </cell>
          <cell r="I2085">
            <v>19</v>
          </cell>
          <cell r="J2085">
            <v>44623</v>
          </cell>
          <cell r="K2085">
            <v>45</v>
          </cell>
        </row>
        <row r="2086">
          <cell r="F2086" t="str">
            <v>LT Ladder</v>
          </cell>
          <cell r="G2086">
            <v>0</v>
          </cell>
          <cell r="H2086" t="str">
            <v>NSUKKA</v>
          </cell>
          <cell r="I2086">
            <v>19</v>
          </cell>
          <cell r="J2086">
            <v>44671</v>
          </cell>
          <cell r="K2086">
            <v>1</v>
          </cell>
        </row>
        <row r="2087">
          <cell r="F2087" t="str">
            <v>LT Ladder</v>
          </cell>
          <cell r="G2087">
            <v>0</v>
          </cell>
          <cell r="H2087" t="str">
            <v>NSUKKA</v>
          </cell>
          <cell r="I2087">
            <v>19</v>
          </cell>
          <cell r="J2087">
            <v>44713</v>
          </cell>
          <cell r="K2087">
            <v>14</v>
          </cell>
        </row>
        <row r="2088">
          <cell r="F2088" t="str">
            <v>Megger Tester (MITS20/2)</v>
          </cell>
          <cell r="G2088">
            <v>0</v>
          </cell>
          <cell r="H2088" t="str">
            <v>NSUKKA</v>
          </cell>
          <cell r="I2088">
            <v>19</v>
          </cell>
          <cell r="J2088">
            <v>44713</v>
          </cell>
          <cell r="K2088">
            <v>1</v>
          </cell>
        </row>
        <row r="2089">
          <cell r="F2089" t="str">
            <v>Fluke Clamp on Meter</v>
          </cell>
          <cell r="G2089">
            <v>0</v>
          </cell>
          <cell r="H2089" t="str">
            <v>Ogidi</v>
          </cell>
          <cell r="I2089">
            <v>30</v>
          </cell>
          <cell r="J2089">
            <v>44758</v>
          </cell>
          <cell r="K2089">
            <v>1</v>
          </cell>
        </row>
        <row r="2090">
          <cell r="F2090" t="str">
            <v>Adjustment to reflect value as at Dec 31, 2022</v>
          </cell>
          <cell r="G2090">
            <v>0</v>
          </cell>
          <cell r="H2090" t="str">
            <v>CHQ</v>
          </cell>
          <cell r="I2090">
            <v>19</v>
          </cell>
          <cell r="J2090">
            <v>44926</v>
          </cell>
          <cell r="K2090">
            <v>1</v>
          </cell>
        </row>
        <row r="2091">
          <cell r="F2091" t="str">
            <v>PE Brand Low-Tension (LT 28ft Fibreglass Extension Ladder)</v>
          </cell>
          <cell r="G2091">
            <v>0</v>
          </cell>
          <cell r="H2091" t="str">
            <v>Onitsha</v>
          </cell>
          <cell r="I2091">
            <v>19</v>
          </cell>
          <cell r="J2091">
            <v>44967</v>
          </cell>
          <cell r="K2091">
            <v>13</v>
          </cell>
        </row>
        <row r="2092">
          <cell r="F2092" t="str">
            <v>PE Brand Low-Tension (LT 28ft Fibreglass Extension Ladder)</v>
          </cell>
          <cell r="G2092">
            <v>0</v>
          </cell>
          <cell r="H2092" t="str">
            <v>Ogui</v>
          </cell>
          <cell r="I2092">
            <v>19</v>
          </cell>
          <cell r="J2092">
            <v>44967</v>
          </cell>
          <cell r="K2092">
            <v>7</v>
          </cell>
        </row>
        <row r="2093">
          <cell r="F2093" t="str">
            <v>Low-Tension Ladder (LT 28ft)</v>
          </cell>
          <cell r="G2093">
            <v>0</v>
          </cell>
          <cell r="H2093" t="str">
            <v>Ogidi</v>
          </cell>
          <cell r="I2093">
            <v>19</v>
          </cell>
          <cell r="J2093">
            <v>44999</v>
          </cell>
          <cell r="K2093">
            <v>20</v>
          </cell>
        </row>
        <row r="2094">
          <cell r="F2094" t="str">
            <v>Low-Tension Fibre Glass Ladder (LT 28ft)</v>
          </cell>
          <cell r="G2094">
            <v>0</v>
          </cell>
          <cell r="H2094" t="str">
            <v>MBAISE</v>
          </cell>
          <cell r="I2094">
            <v>19</v>
          </cell>
          <cell r="J2094">
            <v>45047</v>
          </cell>
          <cell r="K2094">
            <v>20</v>
          </cell>
        </row>
        <row r="2095">
          <cell r="F2095" t="str">
            <v>500mm Hydraulic Cable Lock Compressor (35-500mm)</v>
          </cell>
          <cell r="G2095">
            <v>0</v>
          </cell>
          <cell r="H2095" t="str">
            <v>ONITSHA</v>
          </cell>
          <cell r="I2095">
            <v>32</v>
          </cell>
          <cell r="J2095">
            <v>44958</v>
          </cell>
          <cell r="K2095">
            <v>1</v>
          </cell>
        </row>
        <row r="2096">
          <cell r="F2096" t="str">
            <v>28FT LT LADDER</v>
          </cell>
          <cell r="G2096">
            <v>0</v>
          </cell>
          <cell r="H2096" t="str">
            <v>NEW OWERRI</v>
          </cell>
          <cell r="I2096">
            <v>26</v>
          </cell>
          <cell r="J2096">
            <v>44986</v>
          </cell>
          <cell r="K2096">
            <v>1</v>
          </cell>
        </row>
        <row r="2097">
          <cell r="F2097" t="str">
            <v>PF Fibreglass 28ft Extension Ladder</v>
          </cell>
          <cell r="G2097">
            <v>0</v>
          </cell>
          <cell r="H2097" t="str">
            <v>Ogidi</v>
          </cell>
          <cell r="I2097">
            <v>30</v>
          </cell>
          <cell r="J2097">
            <v>44958</v>
          </cell>
          <cell r="K2097">
            <v>3</v>
          </cell>
        </row>
        <row r="2098">
          <cell r="F2098" t="str">
            <v>5KV Insulation Test Equipment</v>
          </cell>
          <cell r="G2098">
            <v>0</v>
          </cell>
          <cell r="H2098" t="str">
            <v>ORLU</v>
          </cell>
          <cell r="I2098">
            <v>33</v>
          </cell>
          <cell r="J2098">
            <v>45139</v>
          </cell>
          <cell r="K2098">
            <v>1</v>
          </cell>
        </row>
        <row r="2099">
          <cell r="F2099" t="str">
            <v>A Set of LT Fibreglass Ladder</v>
          </cell>
          <cell r="G2099">
            <v>0</v>
          </cell>
          <cell r="H2099" t="str">
            <v xml:space="preserve">Ogbaru </v>
          </cell>
          <cell r="I2099">
            <v>29</v>
          </cell>
          <cell r="J2099">
            <v>45078</v>
          </cell>
          <cell r="K2099">
            <v>1</v>
          </cell>
        </row>
        <row r="2100">
          <cell r="F2100" t="str">
            <v>A Set of TLK220 SureGrip Accessory Kit</v>
          </cell>
          <cell r="G2100">
            <v>0</v>
          </cell>
          <cell r="H2100" t="str">
            <v xml:space="preserve">Ogbaru </v>
          </cell>
          <cell r="I2100">
            <v>29</v>
          </cell>
          <cell r="J2100">
            <v>45078</v>
          </cell>
          <cell r="K2100">
            <v>1</v>
          </cell>
        </row>
        <row r="2101">
          <cell r="F2101" t="str">
            <v>5KV Insulation Test Equipment</v>
          </cell>
          <cell r="G2101">
            <v>0</v>
          </cell>
          <cell r="H2101" t="str">
            <v>Orlu</v>
          </cell>
          <cell r="I2101">
            <v>33</v>
          </cell>
          <cell r="J2101">
            <v>45139</v>
          </cell>
          <cell r="K2101">
            <v>1</v>
          </cell>
        </row>
        <row r="2102">
          <cell r="F2102" t="str">
            <v xml:space="preserve">Cylinders - SFG Gas (50KG) </v>
          </cell>
          <cell r="G2102">
            <v>0</v>
          </cell>
          <cell r="H2102" t="str">
            <v>MBAISE</v>
          </cell>
          <cell r="I2102">
            <v>19</v>
          </cell>
          <cell r="J2102">
            <v>45169</v>
          </cell>
          <cell r="K2102">
            <v>2</v>
          </cell>
        </row>
        <row r="2103">
          <cell r="F2103" t="str">
            <v>28ft Fairly Used Louis Ville Ladder</v>
          </cell>
          <cell r="G2103">
            <v>0</v>
          </cell>
          <cell r="H2103" t="str">
            <v>Ogui</v>
          </cell>
          <cell r="I2103">
            <v>31</v>
          </cell>
          <cell r="J2103">
            <v>45139</v>
          </cell>
          <cell r="K2103">
            <v>2</v>
          </cell>
        </row>
        <row r="2104">
          <cell r="F2104" t="str">
            <v>LT Fibre Ladder</v>
          </cell>
          <cell r="G2104">
            <v>0</v>
          </cell>
          <cell r="H2104" t="str">
            <v>AWKA</v>
          </cell>
          <cell r="I2104">
            <v>22</v>
          </cell>
          <cell r="J2104">
            <v>45170</v>
          </cell>
          <cell r="K2104">
            <v>6</v>
          </cell>
        </row>
        <row r="2105">
          <cell r="F2105" t="str">
            <v>HT Fibre Ladder</v>
          </cell>
          <cell r="G2105">
            <v>0</v>
          </cell>
          <cell r="H2105" t="str">
            <v>Ogidi</v>
          </cell>
          <cell r="I2105">
            <v>22</v>
          </cell>
          <cell r="J2105">
            <v>45170</v>
          </cell>
          <cell r="K2105">
            <v>1</v>
          </cell>
        </row>
        <row r="2106">
          <cell r="F2106" t="str">
            <v>28FT  LT Fibre LADDER</v>
          </cell>
          <cell r="G2106">
            <v>0</v>
          </cell>
          <cell r="H2106" t="str">
            <v xml:space="preserve">Ogbaru </v>
          </cell>
          <cell r="I2106">
            <v>29</v>
          </cell>
          <cell r="J2106">
            <v>45170</v>
          </cell>
          <cell r="K2106">
            <v>4</v>
          </cell>
        </row>
        <row r="2107">
          <cell r="F2107" t="str">
            <v>28ft Fibreglass Extention Ladder</v>
          </cell>
          <cell r="G2107">
            <v>0</v>
          </cell>
          <cell r="H2107" t="str">
            <v>Ekwulobia</v>
          </cell>
          <cell r="I2107">
            <v>19</v>
          </cell>
          <cell r="J2107">
            <v>45170</v>
          </cell>
          <cell r="K2107">
            <v>24</v>
          </cell>
        </row>
        <row r="2108">
          <cell r="F2108" t="str">
            <v>Low Tension 28ft Ladder</v>
          </cell>
          <cell r="G2108">
            <v>0</v>
          </cell>
          <cell r="H2108" t="str">
            <v>Nnewi</v>
          </cell>
          <cell r="I2108">
            <v>27</v>
          </cell>
          <cell r="J2108">
            <v>45260</v>
          </cell>
          <cell r="K2108">
            <v>5</v>
          </cell>
        </row>
        <row r="2109">
          <cell r="F2109" t="str">
            <v>14x2 Feet Fiber Ladder</v>
          </cell>
          <cell r="G2109">
            <v>0</v>
          </cell>
          <cell r="H2109" t="str">
            <v>Ogidi</v>
          </cell>
          <cell r="I2109">
            <v>30</v>
          </cell>
          <cell r="J2109">
            <v>45261</v>
          </cell>
          <cell r="K2109">
            <v>2</v>
          </cell>
        </row>
        <row r="2110">
          <cell r="F2110" t="str">
            <v>18x2 Feet Fiber Ladder HT</v>
          </cell>
          <cell r="G2110">
            <v>0</v>
          </cell>
          <cell r="H2110" t="str">
            <v>Ogidi</v>
          </cell>
          <cell r="I2110">
            <v>30</v>
          </cell>
          <cell r="J2110">
            <v>45261</v>
          </cell>
          <cell r="K2110">
            <v>1</v>
          </cell>
        </row>
        <row r="2111">
          <cell r="F2111" t="str">
            <v>36ft High-Tension Fibre Ladder</v>
          </cell>
          <cell r="G2111">
            <v>0</v>
          </cell>
          <cell r="H2111" t="str">
            <v>Ekwulobia</v>
          </cell>
          <cell r="I2111">
            <v>19</v>
          </cell>
          <cell r="J2111">
            <v>45261</v>
          </cell>
          <cell r="K2111">
            <v>5</v>
          </cell>
        </row>
        <row r="2112">
          <cell r="F2112" t="str">
            <v>34ft High-Tension Fibre Ladder</v>
          </cell>
          <cell r="G2112">
            <v>0</v>
          </cell>
          <cell r="H2112" t="str">
            <v>Onitsha</v>
          </cell>
          <cell r="I2112">
            <v>19</v>
          </cell>
          <cell r="J2112">
            <v>45231</v>
          </cell>
          <cell r="K2112">
            <v>15</v>
          </cell>
        </row>
        <row r="2113">
          <cell r="F2113" t="str">
            <v>Per 2022 EY-Audit Adjustment</v>
          </cell>
          <cell r="G2113">
            <v>0</v>
          </cell>
          <cell r="H2113" t="str">
            <v>CHQ</v>
          </cell>
          <cell r="I2113">
            <v>19</v>
          </cell>
          <cell r="J2113">
            <v>45291</v>
          </cell>
          <cell r="K2113">
            <v>1</v>
          </cell>
        </row>
        <row r="2114">
          <cell r="F2114" t="str">
            <v>HT Pull Lift</v>
          </cell>
          <cell r="G2114">
            <v>0</v>
          </cell>
          <cell r="H2114" t="str">
            <v>Nnewi</v>
          </cell>
          <cell r="I2114">
            <v>27</v>
          </cell>
          <cell r="J2114">
            <v>45292</v>
          </cell>
          <cell r="K2114">
            <v>1</v>
          </cell>
        </row>
        <row r="2115">
          <cell r="F2115" t="str">
            <v>18'' x 2 (36ft) Fibre Ladder</v>
          </cell>
          <cell r="G2115">
            <v>0</v>
          </cell>
          <cell r="H2115" t="str">
            <v>Ogidi</v>
          </cell>
          <cell r="I2115">
            <v>30</v>
          </cell>
          <cell r="J2115">
            <v>45323</v>
          </cell>
          <cell r="K2115">
            <v>1</v>
          </cell>
        </row>
        <row r="2116">
          <cell r="F2116" t="str">
            <v>28ft Fibre Ladder</v>
          </cell>
          <cell r="G2116">
            <v>0</v>
          </cell>
          <cell r="H2116" t="str">
            <v>Umuahia</v>
          </cell>
          <cell r="I2116">
            <v>30</v>
          </cell>
          <cell r="J2116">
            <v>45323</v>
          </cell>
          <cell r="K2116">
            <v>4</v>
          </cell>
        </row>
        <row r="2117">
          <cell r="F2117" t="str">
            <v>5KV Merger Insulation Tester</v>
          </cell>
          <cell r="G2117">
            <v>0</v>
          </cell>
          <cell r="H2117" t="str">
            <v>Ogidi</v>
          </cell>
          <cell r="I2117">
            <v>19</v>
          </cell>
          <cell r="J2117">
            <v>45352</v>
          </cell>
          <cell r="K2117">
            <v>1</v>
          </cell>
        </row>
        <row r="2118">
          <cell r="F2118" t="str">
            <v>28ft LT Fibre Ladder</v>
          </cell>
          <cell r="G2118">
            <v>0</v>
          </cell>
          <cell r="H2118" t="str">
            <v>Onitsha</v>
          </cell>
          <cell r="I2118">
            <v>32</v>
          </cell>
          <cell r="J2118">
            <v>45323</v>
          </cell>
          <cell r="K2118">
            <v>1</v>
          </cell>
        </row>
        <row r="2119">
          <cell r="F2119" t="str">
            <v xml:space="preserve">3 Units Digital Clamp </v>
          </cell>
          <cell r="G2119">
            <v>0</v>
          </cell>
          <cell r="H2119" t="str">
            <v>Ekwulobia</v>
          </cell>
          <cell r="I2119">
            <v>24</v>
          </cell>
          <cell r="J2119">
            <v>45383</v>
          </cell>
          <cell r="K2119">
            <v>1</v>
          </cell>
        </row>
        <row r="2120">
          <cell r="F2120" t="str">
            <v>Clamp on Meter</v>
          </cell>
          <cell r="G2120">
            <v>0</v>
          </cell>
          <cell r="H2120" t="str">
            <v>Umuahia</v>
          </cell>
          <cell r="I2120">
            <v>31</v>
          </cell>
          <cell r="J2120">
            <v>45505</v>
          </cell>
          <cell r="K2120">
            <v>2</v>
          </cell>
        </row>
        <row r="2122">
          <cell r="K2122">
            <v>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4395"/>
  <sheetViews>
    <sheetView showGridLines="0" topLeftCell="AE3" zoomScale="136" zoomScaleNormal="136" workbookViewId="0">
      <selection activeCell="AG5" sqref="AG5"/>
    </sheetView>
  </sheetViews>
  <sheetFormatPr defaultColWidth="9.140625" defaultRowHeight="15" x14ac:dyDescent="0.25"/>
  <cols>
    <col min="1" max="1" width="5.42578125" style="2" customWidth="1"/>
    <col min="2" max="2" width="11.140625" style="2" bestFit="1" customWidth="1"/>
    <col min="3" max="4" width="15.85546875" style="2" customWidth="1"/>
    <col min="5" max="5" width="8" style="2" customWidth="1"/>
    <col min="6" max="6" width="36.5703125" style="2" customWidth="1"/>
    <col min="7" max="7" width="10.42578125" style="2" bestFit="1" customWidth="1"/>
    <col min="8" max="8" width="10.42578125" style="3" bestFit="1" customWidth="1"/>
    <col min="9" max="9" width="18.140625" style="4" bestFit="1" customWidth="1"/>
    <col min="10" max="10" width="16.5703125" style="4" customWidth="1"/>
    <col min="11" max="11" width="19" style="4" customWidth="1"/>
    <col min="12" max="12" width="20.140625" style="4" bestFit="1" customWidth="1"/>
    <col min="13" max="14" width="19" style="4" bestFit="1" customWidth="1"/>
    <col min="15" max="15" width="17" style="4" customWidth="1"/>
    <col min="16" max="16" width="19" style="4" bestFit="1" customWidth="1"/>
    <col min="17" max="19" width="17" style="4" customWidth="1"/>
    <col min="20" max="22" width="21.140625" style="4" bestFit="1" customWidth="1"/>
    <col min="23" max="23" width="21" style="4" customWidth="1"/>
    <col min="24" max="24" width="14" style="4" bestFit="1" customWidth="1"/>
    <col min="25" max="28" width="17.85546875" style="4" customWidth="1"/>
    <col min="29" max="29" width="17.140625" style="4" bestFit="1" customWidth="1"/>
    <col min="30" max="30" width="16.140625" style="2" bestFit="1" customWidth="1"/>
    <col min="31" max="32" width="17.140625" style="2" bestFit="1" customWidth="1"/>
    <col min="33" max="33" width="8.5703125" style="6" bestFit="1" customWidth="1"/>
    <col min="34" max="34" width="10" style="6" customWidth="1"/>
    <col min="35" max="35" width="10.85546875" style="6" customWidth="1"/>
    <col min="36" max="36" width="10.140625" style="6" customWidth="1"/>
    <col min="37" max="37" width="11" style="6" bestFit="1" customWidth="1"/>
    <col min="38" max="16384" width="9.140625" style="6"/>
  </cols>
  <sheetData>
    <row r="1" spans="1:37" x14ac:dyDescent="0.25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AE1" s="5"/>
    </row>
    <row r="2" spans="1:37" x14ac:dyDescent="0.25">
      <c r="A2" s="7" t="s">
        <v>1</v>
      </c>
    </row>
    <row r="3" spans="1:37" ht="15.75" thickBot="1" x14ac:dyDescent="0.3">
      <c r="A3" s="7"/>
      <c r="W3" s="8"/>
    </row>
    <row r="4" spans="1:37" s="9" customFormat="1" x14ac:dyDescent="0.25">
      <c r="J4" s="10" t="s">
        <v>2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14"/>
      <c r="AJ4" s="14"/>
      <c r="AK4" s="14"/>
    </row>
    <row r="5" spans="1:37" s="23" customFormat="1" ht="15.75" thickBot="1" x14ac:dyDescent="0.3">
      <c r="A5" s="15"/>
      <c r="B5" s="16"/>
      <c r="C5" s="16"/>
      <c r="D5" s="16"/>
      <c r="E5" s="16"/>
      <c r="F5" s="16"/>
      <c r="G5" s="16"/>
      <c r="H5" s="17"/>
      <c r="I5" s="18"/>
      <c r="J5" s="19" t="s">
        <v>3</v>
      </c>
      <c r="K5" s="19" t="s">
        <v>4</v>
      </c>
      <c r="L5" s="19" t="s">
        <v>5</v>
      </c>
      <c r="M5" s="19" t="s">
        <v>6</v>
      </c>
      <c r="N5" s="19" t="s">
        <v>7</v>
      </c>
      <c r="O5" s="19" t="s">
        <v>8</v>
      </c>
      <c r="P5" s="19" t="s">
        <v>9</v>
      </c>
      <c r="Q5" s="19" t="s">
        <v>10</v>
      </c>
      <c r="R5" s="19" t="s">
        <v>11</v>
      </c>
      <c r="S5" s="19" t="s">
        <v>12</v>
      </c>
      <c r="T5" s="19">
        <v>12014</v>
      </c>
      <c r="U5" s="19" t="s">
        <v>13</v>
      </c>
      <c r="V5" s="20">
        <v>12050</v>
      </c>
      <c r="W5" s="19">
        <v>12099</v>
      </c>
      <c r="X5" s="21"/>
      <c r="Y5" s="21"/>
      <c r="Z5" s="21"/>
      <c r="AA5" s="21"/>
      <c r="AB5" s="21"/>
      <c r="AC5" s="21"/>
      <c r="AD5" s="22"/>
      <c r="AE5" s="22"/>
      <c r="AF5" s="22"/>
      <c r="AG5" s="22"/>
      <c r="AH5" s="22"/>
      <c r="AI5" s="22"/>
      <c r="AJ5" s="22"/>
      <c r="AK5" s="22"/>
    </row>
    <row r="6" spans="1:37" s="35" customFormat="1" ht="75" x14ac:dyDescent="0.25">
      <c r="A6" s="24" t="s">
        <v>14</v>
      </c>
      <c r="B6" s="25" t="s">
        <v>15</v>
      </c>
      <c r="C6" s="25" t="s">
        <v>16</v>
      </c>
      <c r="D6" s="25" t="s">
        <v>3093</v>
      </c>
      <c r="E6" s="25" t="s">
        <v>17</v>
      </c>
      <c r="F6" s="25" t="s">
        <v>18</v>
      </c>
      <c r="G6" s="25" t="s">
        <v>19</v>
      </c>
      <c r="H6" s="26" t="s">
        <v>20</v>
      </c>
      <c r="I6" s="27" t="s">
        <v>21</v>
      </c>
      <c r="J6" s="28" t="s">
        <v>22</v>
      </c>
      <c r="K6" s="29" t="s">
        <v>23</v>
      </c>
      <c r="L6" s="29" t="s">
        <v>24</v>
      </c>
      <c r="M6" s="29" t="s">
        <v>25</v>
      </c>
      <c r="N6" s="29" t="s">
        <v>26</v>
      </c>
      <c r="O6" s="29" t="s">
        <v>27</v>
      </c>
      <c r="P6" s="29" t="s">
        <v>28</v>
      </c>
      <c r="Q6" s="29" t="s">
        <v>29</v>
      </c>
      <c r="R6" s="29" t="s">
        <v>30</v>
      </c>
      <c r="S6" s="29" t="s">
        <v>31</v>
      </c>
      <c r="T6" s="30" t="s">
        <v>32</v>
      </c>
      <c r="U6" s="30" t="s">
        <v>33</v>
      </c>
      <c r="V6" s="29" t="s">
        <v>34</v>
      </c>
      <c r="W6" s="31" t="s">
        <v>35</v>
      </c>
      <c r="X6" s="32" t="s">
        <v>36</v>
      </c>
      <c r="Y6" s="32" t="s">
        <v>37</v>
      </c>
      <c r="Z6" s="33" t="s">
        <v>38</v>
      </c>
      <c r="AA6" s="33" t="s">
        <v>39</v>
      </c>
      <c r="AB6" s="33" t="s">
        <v>40</v>
      </c>
      <c r="AC6" s="33" t="s">
        <v>41</v>
      </c>
      <c r="AD6" s="33" t="s">
        <v>42</v>
      </c>
      <c r="AE6" s="33" t="s">
        <v>43</v>
      </c>
      <c r="AF6" s="33" t="s">
        <v>44</v>
      </c>
      <c r="AG6" s="32" t="s">
        <v>45</v>
      </c>
      <c r="AH6" s="34" t="s">
        <v>46</v>
      </c>
      <c r="AI6" s="34" t="s">
        <v>47</v>
      </c>
      <c r="AJ6" s="34" t="s">
        <v>48</v>
      </c>
      <c r="AK6" s="34" t="s">
        <v>49</v>
      </c>
    </row>
    <row r="7" spans="1:37" s="46" customFormat="1" ht="12.75" x14ac:dyDescent="0.25">
      <c r="A7" s="36">
        <v>1</v>
      </c>
      <c r="B7" s="37">
        <v>41640</v>
      </c>
      <c r="C7" s="36" t="s">
        <v>50</v>
      </c>
      <c r="D7" s="36"/>
      <c r="E7" s="36">
        <v>12006</v>
      </c>
      <c r="F7" s="36" t="s">
        <v>51</v>
      </c>
      <c r="G7" s="36" t="s">
        <v>52</v>
      </c>
      <c r="H7" s="38">
        <v>1</v>
      </c>
      <c r="I7" s="39">
        <v>297199000</v>
      </c>
      <c r="J7" s="39"/>
      <c r="K7" s="39"/>
      <c r="L7" s="39"/>
      <c r="M7" s="39"/>
      <c r="N7" s="39">
        <v>297199000</v>
      </c>
      <c r="O7" s="39"/>
      <c r="P7" s="39"/>
      <c r="Q7" s="36"/>
      <c r="R7" s="36"/>
      <c r="S7" s="36"/>
      <c r="T7" s="36"/>
      <c r="U7" s="36"/>
      <c r="V7" s="40"/>
      <c r="W7" s="36"/>
      <c r="X7" s="39">
        <f t="shared" ref="X7:X70" si="0">IF(I7&lt;0,0,IF(I7&gt;0,((1/365.25*(IF(E7=12002,I7*3%,IF(E7=12003,I7*3%,IF(E7=12004,I7*3%,IF(E7=12006,I7*2%,IF(E7=12007,I7*10%,IF(E7=12008,I7*3%,IF(E7=12009,I7*10%,IF(E7=12010,I7*10%,IF(E7=12011,I7*20%,IF(E7=12012,I7*3%,IF(E7=12099,I7*10%))))))))))))))))</f>
        <v>16273.730321697467</v>
      </c>
      <c r="Y7" s="39">
        <f t="shared" ref="Y7:Y70" si="1">X7*30.4375</f>
        <v>495331.66666666663</v>
      </c>
      <c r="Z7" s="41">
        <f t="shared" ref="Z7:Z70" si="2">IF(I7&lt;0,0,IF(I7&gt;0,(IF(AI7*Y7&lt;=I7,Y7*AI7,IF(Y7*AI7&gt;I7,I7,IF(AI7*Y7=I7,I7))))))</f>
        <v>65371574.702258728</v>
      </c>
      <c r="AA7" s="41">
        <v>59415389.404517449</v>
      </c>
      <c r="AB7" s="41">
        <v>7885147.0979512846</v>
      </c>
      <c r="AC7" s="41">
        <f>AA7+AB7</f>
        <v>67300536.502468735</v>
      </c>
      <c r="AD7" s="42">
        <f>Z7-AA7</f>
        <v>5956185.297741279</v>
      </c>
      <c r="AE7" s="41">
        <f t="shared" ref="AE7:AE70" si="3">AC7+AD7</f>
        <v>73256721.800210014</v>
      </c>
      <c r="AF7" s="42">
        <f t="shared" ref="AF7:AF70" si="4">I7-AE7</f>
        <v>223942278.19979</v>
      </c>
      <c r="AG7" s="43">
        <f t="shared" ref="AG7:AG70" si="5">(365.25/30.4375*(IF(E7=12002,1/3%,IF(E7=12003,1/3%,IF(E7=12004,1/3%,IF(E7=12006,1/2%,IF(E7=12007,1/10%,IF(E7=12008,1/3%,IF(E7=12009,1/10%,IF(E7=12010,1/10%,IF(E7=12011,1/20%,IF(E7=12012,1/3%))))))))))))</f>
        <v>600</v>
      </c>
      <c r="AH7" s="44">
        <f t="shared" ref="AH7:AH70" si="6">IF(AG7&gt;AI7,AG7-AI7,IF(AG7&lt;=AI7,0))</f>
        <v>468.02464065708421</v>
      </c>
      <c r="AI7" s="36">
        <f t="shared" ref="AI7:AI70" si="7">AJ7/30.4375</f>
        <v>131.97535934291582</v>
      </c>
      <c r="AJ7" s="36">
        <f t="shared" ref="AJ7:AJ70" si="8">AK7-B7</f>
        <v>4017</v>
      </c>
      <c r="AK7" s="45">
        <v>45657</v>
      </c>
    </row>
    <row r="8" spans="1:37" s="46" customFormat="1" ht="12.75" x14ac:dyDescent="0.25">
      <c r="A8" s="36">
        <v>2</v>
      </c>
      <c r="B8" s="37">
        <v>41640</v>
      </c>
      <c r="C8" s="36" t="s">
        <v>50</v>
      </c>
      <c r="D8" s="36"/>
      <c r="E8" s="36">
        <v>12002</v>
      </c>
      <c r="F8" s="36" t="s">
        <v>53</v>
      </c>
      <c r="G8" s="36" t="s">
        <v>52</v>
      </c>
      <c r="H8" s="38">
        <v>1</v>
      </c>
      <c r="I8" s="39">
        <v>52438000</v>
      </c>
      <c r="J8" s="39">
        <v>52438000</v>
      </c>
      <c r="K8" s="39"/>
      <c r="L8" s="39"/>
      <c r="M8" s="39"/>
      <c r="N8" s="39"/>
      <c r="O8" s="39"/>
      <c r="P8" s="39"/>
      <c r="Q8" s="36"/>
      <c r="R8" s="36"/>
      <c r="S8" s="36"/>
      <c r="T8" s="36"/>
      <c r="U8" s="36"/>
      <c r="V8" s="40"/>
      <c r="W8" s="36"/>
      <c r="X8" s="39">
        <f t="shared" si="0"/>
        <v>4307.0225872689934</v>
      </c>
      <c r="Y8" s="39">
        <f t="shared" si="1"/>
        <v>131095</v>
      </c>
      <c r="Z8" s="41">
        <f t="shared" si="2"/>
        <v>17301309.733059552</v>
      </c>
      <c r="AA8" s="41">
        <v>15724939.466119096</v>
      </c>
      <c r="AB8" s="41">
        <v>-322289.31691549101</v>
      </c>
      <c r="AC8" s="41">
        <f t="shared" ref="AC8:AC71" si="9">AA8+AB8</f>
        <v>15402650.149203604</v>
      </c>
      <c r="AD8" s="47">
        <f>Z8-AA8</f>
        <v>1576370.2669404559</v>
      </c>
      <c r="AE8" s="41">
        <f t="shared" si="3"/>
        <v>16979020.416144058</v>
      </c>
      <c r="AF8" s="42">
        <f t="shared" si="4"/>
        <v>35458979.583855942</v>
      </c>
      <c r="AG8" s="43">
        <f t="shared" si="5"/>
        <v>400</v>
      </c>
      <c r="AH8" s="44">
        <f t="shared" si="6"/>
        <v>268.02464065708421</v>
      </c>
      <c r="AI8" s="36">
        <f t="shared" si="7"/>
        <v>131.97535934291582</v>
      </c>
      <c r="AJ8" s="36">
        <f t="shared" si="8"/>
        <v>4017</v>
      </c>
      <c r="AK8" s="45">
        <v>45657</v>
      </c>
    </row>
    <row r="9" spans="1:37" s="46" customFormat="1" ht="12.75" x14ac:dyDescent="0.25">
      <c r="A9" s="36">
        <v>3</v>
      </c>
      <c r="B9" s="37">
        <v>41640</v>
      </c>
      <c r="C9" s="36" t="s">
        <v>50</v>
      </c>
      <c r="D9" s="36"/>
      <c r="E9" s="36">
        <v>12002</v>
      </c>
      <c r="F9" s="36" t="s">
        <v>54</v>
      </c>
      <c r="G9" s="36" t="s">
        <v>52</v>
      </c>
      <c r="H9" s="38">
        <v>1</v>
      </c>
      <c r="I9" s="39">
        <v>26832000</v>
      </c>
      <c r="J9" s="39">
        <v>26832000</v>
      </c>
      <c r="K9" s="39"/>
      <c r="L9" s="39"/>
      <c r="M9" s="39"/>
      <c r="N9" s="39"/>
      <c r="O9" s="39"/>
      <c r="P9" s="39"/>
      <c r="Q9" s="36"/>
      <c r="R9" s="36"/>
      <c r="S9" s="36"/>
      <c r="T9" s="36"/>
      <c r="U9" s="36"/>
      <c r="V9" s="40"/>
      <c r="W9" s="36"/>
      <c r="X9" s="39">
        <f t="shared" si="0"/>
        <v>2203.8603696098562</v>
      </c>
      <c r="Y9" s="39">
        <f t="shared" si="1"/>
        <v>67080</v>
      </c>
      <c r="Z9" s="41">
        <f t="shared" si="2"/>
        <v>8852907.1047227941</v>
      </c>
      <c r="AA9" s="41">
        <v>8046294.2094455846</v>
      </c>
      <c r="AB9" s="41">
        <v>-164912.21922034505</v>
      </c>
      <c r="AC9" s="41">
        <f t="shared" si="9"/>
        <v>7881381.9902252397</v>
      </c>
      <c r="AD9" s="42">
        <f t="shared" ref="AD9:AD72" si="10">Z9-AA9</f>
        <v>806612.89527720958</v>
      </c>
      <c r="AE9" s="41">
        <f t="shared" si="3"/>
        <v>8687994.8855024502</v>
      </c>
      <c r="AF9" s="42">
        <f t="shared" si="4"/>
        <v>18144005.11449755</v>
      </c>
      <c r="AG9" s="43">
        <f t="shared" si="5"/>
        <v>400</v>
      </c>
      <c r="AH9" s="44">
        <f t="shared" si="6"/>
        <v>268.02464065708421</v>
      </c>
      <c r="AI9" s="36">
        <f t="shared" si="7"/>
        <v>131.97535934291582</v>
      </c>
      <c r="AJ9" s="36">
        <f t="shared" si="8"/>
        <v>4017</v>
      </c>
      <c r="AK9" s="45">
        <v>45657</v>
      </c>
    </row>
    <row r="10" spans="1:37" s="46" customFormat="1" ht="12.75" x14ac:dyDescent="0.25">
      <c r="A10" s="36">
        <v>4</v>
      </c>
      <c r="B10" s="37">
        <v>41640</v>
      </c>
      <c r="C10" s="36" t="s">
        <v>50</v>
      </c>
      <c r="D10" s="36"/>
      <c r="E10" s="36">
        <v>12002</v>
      </c>
      <c r="F10" s="36" t="s">
        <v>55</v>
      </c>
      <c r="G10" s="36" t="s">
        <v>56</v>
      </c>
      <c r="H10" s="38">
        <v>1</v>
      </c>
      <c r="I10" s="39">
        <v>10635000</v>
      </c>
      <c r="J10" s="39">
        <v>10635000</v>
      </c>
      <c r="K10" s="39"/>
      <c r="L10" s="39"/>
      <c r="M10" s="39"/>
      <c r="N10" s="39"/>
      <c r="O10" s="39"/>
      <c r="P10" s="39"/>
      <c r="Q10" s="36"/>
      <c r="R10" s="36"/>
      <c r="S10" s="36"/>
      <c r="T10" s="36"/>
      <c r="U10" s="36"/>
      <c r="V10" s="40"/>
      <c r="W10" s="36"/>
      <c r="X10" s="39">
        <f t="shared" si="0"/>
        <v>873.51129363449695</v>
      </c>
      <c r="Y10" s="39">
        <f t="shared" si="1"/>
        <v>26587.5</v>
      </c>
      <c r="Z10" s="41">
        <f t="shared" si="2"/>
        <v>3508894.8665297744</v>
      </c>
      <c r="AA10" s="41">
        <v>3189189.7330595483</v>
      </c>
      <c r="AB10" s="41">
        <v>-65363.798874790169</v>
      </c>
      <c r="AC10" s="41">
        <f t="shared" si="9"/>
        <v>3123825.934184758</v>
      </c>
      <c r="AD10" s="42">
        <f t="shared" si="10"/>
        <v>319705.13347022608</v>
      </c>
      <c r="AE10" s="41">
        <f t="shared" si="3"/>
        <v>3443531.0676549841</v>
      </c>
      <c r="AF10" s="42">
        <f t="shared" si="4"/>
        <v>7191468.9323450159</v>
      </c>
      <c r="AG10" s="43">
        <f t="shared" si="5"/>
        <v>400</v>
      </c>
      <c r="AH10" s="44">
        <f t="shared" si="6"/>
        <v>268.02464065708421</v>
      </c>
      <c r="AI10" s="36">
        <f t="shared" si="7"/>
        <v>131.97535934291582</v>
      </c>
      <c r="AJ10" s="36">
        <f t="shared" si="8"/>
        <v>4017</v>
      </c>
      <c r="AK10" s="45">
        <v>45657</v>
      </c>
    </row>
    <row r="11" spans="1:37" s="46" customFormat="1" ht="12.75" x14ac:dyDescent="0.25">
      <c r="A11" s="36">
        <v>5</v>
      </c>
      <c r="B11" s="37">
        <v>41640</v>
      </c>
      <c r="C11" s="36" t="s">
        <v>50</v>
      </c>
      <c r="D11" s="36"/>
      <c r="E11" s="36">
        <v>12006</v>
      </c>
      <c r="F11" s="36" t="s">
        <v>57</v>
      </c>
      <c r="G11" s="36" t="s">
        <v>58</v>
      </c>
      <c r="H11" s="38">
        <v>1</v>
      </c>
      <c r="I11" s="39">
        <v>50100000</v>
      </c>
      <c r="J11" s="39"/>
      <c r="K11" s="39"/>
      <c r="L11" s="39"/>
      <c r="M11" s="39"/>
      <c r="N11" s="39">
        <v>50100000</v>
      </c>
      <c r="O11" s="39"/>
      <c r="P11" s="39"/>
      <c r="Q11" s="36"/>
      <c r="R11" s="36"/>
      <c r="S11" s="36"/>
      <c r="T11" s="36"/>
      <c r="U11" s="36"/>
      <c r="V11" s="40"/>
      <c r="W11" s="36"/>
      <c r="X11" s="39">
        <f t="shared" si="0"/>
        <v>2743.3264887063656</v>
      </c>
      <c r="Y11" s="39">
        <f t="shared" si="1"/>
        <v>83500</v>
      </c>
      <c r="Z11" s="41">
        <f t="shared" si="2"/>
        <v>11019942.505133471</v>
      </c>
      <c r="AA11" s="41">
        <v>10015885.010266939</v>
      </c>
      <c r="AB11" s="41">
        <v>1329230.1441369564</v>
      </c>
      <c r="AC11" s="41">
        <f t="shared" si="9"/>
        <v>11345115.154403895</v>
      </c>
      <c r="AD11" s="42">
        <f t="shared" si="10"/>
        <v>1004057.4948665313</v>
      </c>
      <c r="AE11" s="41">
        <f t="shared" si="3"/>
        <v>12349172.649270426</v>
      </c>
      <c r="AF11" s="42">
        <f t="shared" si="4"/>
        <v>37750827.35072957</v>
      </c>
      <c r="AG11" s="43">
        <f t="shared" si="5"/>
        <v>600</v>
      </c>
      <c r="AH11" s="44">
        <f t="shared" si="6"/>
        <v>468.02464065708421</v>
      </c>
      <c r="AI11" s="36">
        <f t="shared" si="7"/>
        <v>131.97535934291582</v>
      </c>
      <c r="AJ11" s="36">
        <f t="shared" si="8"/>
        <v>4017</v>
      </c>
      <c r="AK11" s="45">
        <v>45657</v>
      </c>
    </row>
    <row r="12" spans="1:37" s="46" customFormat="1" ht="12.75" x14ac:dyDescent="0.25">
      <c r="A12" s="36">
        <v>6</v>
      </c>
      <c r="B12" s="37">
        <v>41640</v>
      </c>
      <c r="C12" s="36" t="s">
        <v>50</v>
      </c>
      <c r="D12" s="36"/>
      <c r="E12" s="36">
        <v>12002</v>
      </c>
      <c r="F12" s="36" t="s">
        <v>59</v>
      </c>
      <c r="G12" s="36" t="s">
        <v>58</v>
      </c>
      <c r="H12" s="38">
        <v>1</v>
      </c>
      <c r="I12" s="39">
        <v>17379000</v>
      </c>
      <c r="J12" s="39">
        <v>17379000</v>
      </c>
      <c r="K12" s="39"/>
      <c r="L12" s="39"/>
      <c r="M12" s="39"/>
      <c r="N12" s="39"/>
      <c r="O12" s="39"/>
      <c r="P12" s="39"/>
      <c r="Q12" s="36"/>
      <c r="R12" s="36"/>
      <c r="S12" s="36"/>
      <c r="T12" s="36"/>
      <c r="U12" s="36"/>
      <c r="V12" s="40"/>
      <c r="W12" s="36"/>
      <c r="X12" s="39">
        <f t="shared" si="0"/>
        <v>1427.4332648870636</v>
      </c>
      <c r="Y12" s="39">
        <f t="shared" si="1"/>
        <v>43447.5</v>
      </c>
      <c r="Z12" s="41">
        <f t="shared" si="2"/>
        <v>5733999.4250513352</v>
      </c>
      <c r="AA12" s="41">
        <v>5211558.8501026696</v>
      </c>
      <c r="AB12" s="41">
        <v>-106813.11336577137</v>
      </c>
      <c r="AC12" s="41">
        <f t="shared" si="9"/>
        <v>5104745.7367368983</v>
      </c>
      <c r="AD12" s="42">
        <f t="shared" si="10"/>
        <v>522440.57494866569</v>
      </c>
      <c r="AE12" s="41">
        <f t="shared" si="3"/>
        <v>5627186.311685564</v>
      </c>
      <c r="AF12" s="42">
        <f t="shared" si="4"/>
        <v>11751813.688314436</v>
      </c>
      <c r="AG12" s="43">
        <f t="shared" si="5"/>
        <v>400</v>
      </c>
      <c r="AH12" s="44">
        <f t="shared" si="6"/>
        <v>268.02464065708421</v>
      </c>
      <c r="AI12" s="36">
        <f t="shared" si="7"/>
        <v>131.97535934291582</v>
      </c>
      <c r="AJ12" s="36">
        <f t="shared" si="8"/>
        <v>4017</v>
      </c>
      <c r="AK12" s="45">
        <v>45657</v>
      </c>
    </row>
    <row r="13" spans="1:37" s="46" customFormat="1" ht="12.75" x14ac:dyDescent="0.25">
      <c r="A13" s="36">
        <v>7</v>
      </c>
      <c r="B13" s="37">
        <v>41640</v>
      </c>
      <c r="C13" s="36" t="s">
        <v>50</v>
      </c>
      <c r="D13" s="36"/>
      <c r="E13" s="36">
        <v>12002</v>
      </c>
      <c r="F13" s="36" t="s">
        <v>60</v>
      </c>
      <c r="G13" s="36" t="s">
        <v>58</v>
      </c>
      <c r="H13" s="38">
        <v>1</v>
      </c>
      <c r="I13" s="39">
        <v>31507000</v>
      </c>
      <c r="J13" s="39">
        <v>31507000</v>
      </c>
      <c r="K13" s="39"/>
      <c r="L13" s="39"/>
      <c r="M13" s="39"/>
      <c r="N13" s="39"/>
      <c r="O13" s="39"/>
      <c r="P13" s="39"/>
      <c r="Q13" s="36"/>
      <c r="R13" s="36"/>
      <c r="S13" s="36"/>
      <c r="T13" s="36"/>
      <c r="U13" s="36"/>
      <c r="V13" s="40"/>
      <c r="W13" s="36"/>
      <c r="X13" s="39">
        <f t="shared" si="0"/>
        <v>2587.8439425051333</v>
      </c>
      <c r="Y13" s="39">
        <f t="shared" si="1"/>
        <v>78767.5</v>
      </c>
      <c r="Z13" s="41">
        <f t="shared" si="2"/>
        <v>10395369.117043123</v>
      </c>
      <c r="AA13" s="41">
        <v>9448218.2340862416</v>
      </c>
      <c r="AB13" s="41">
        <v>-193645.24787475448</v>
      </c>
      <c r="AC13" s="41">
        <f t="shared" si="9"/>
        <v>9254572.9862114862</v>
      </c>
      <c r="AD13" s="42">
        <f t="shared" si="10"/>
        <v>947150.88295688108</v>
      </c>
      <c r="AE13" s="41">
        <f t="shared" si="3"/>
        <v>10201723.869168367</v>
      </c>
      <c r="AF13" s="42">
        <f t="shared" si="4"/>
        <v>21305276.130831633</v>
      </c>
      <c r="AG13" s="43">
        <f t="shared" si="5"/>
        <v>400</v>
      </c>
      <c r="AH13" s="44">
        <f t="shared" si="6"/>
        <v>268.02464065708421</v>
      </c>
      <c r="AI13" s="36">
        <f t="shared" si="7"/>
        <v>131.97535934291582</v>
      </c>
      <c r="AJ13" s="36">
        <f t="shared" si="8"/>
        <v>4017</v>
      </c>
      <c r="AK13" s="45">
        <v>45657</v>
      </c>
    </row>
    <row r="14" spans="1:37" s="46" customFormat="1" ht="12.75" x14ac:dyDescent="0.25">
      <c r="A14" s="36">
        <v>8</v>
      </c>
      <c r="B14" s="37">
        <v>41640</v>
      </c>
      <c r="C14" s="36" t="s">
        <v>50</v>
      </c>
      <c r="D14" s="36"/>
      <c r="E14" s="36">
        <v>12002</v>
      </c>
      <c r="F14" s="36" t="s">
        <v>61</v>
      </c>
      <c r="G14" s="36" t="s">
        <v>62</v>
      </c>
      <c r="H14" s="38">
        <v>1</v>
      </c>
      <c r="I14" s="39">
        <v>40717000</v>
      </c>
      <c r="J14" s="39">
        <v>40717000</v>
      </c>
      <c r="K14" s="39"/>
      <c r="L14" s="39"/>
      <c r="M14" s="39"/>
      <c r="N14" s="39"/>
      <c r="O14" s="39"/>
      <c r="P14" s="39"/>
      <c r="Q14" s="36"/>
      <c r="R14" s="36"/>
      <c r="S14" s="36"/>
      <c r="T14" s="36"/>
      <c r="U14" s="36"/>
      <c r="V14" s="40"/>
      <c r="W14" s="36"/>
      <c r="X14" s="39">
        <f t="shared" si="0"/>
        <v>3344.3121149897329</v>
      </c>
      <c r="Y14" s="39">
        <f t="shared" si="1"/>
        <v>101792.5</v>
      </c>
      <c r="Z14" s="41">
        <f t="shared" si="2"/>
        <v>13434101.765913758</v>
      </c>
      <c r="AA14" s="41">
        <v>12210083.531827515</v>
      </c>
      <c r="AB14" s="41">
        <v>-250250.85084953753</v>
      </c>
      <c r="AC14" s="41">
        <f t="shared" si="9"/>
        <v>11959832.680977978</v>
      </c>
      <c r="AD14" s="42">
        <f t="shared" si="10"/>
        <v>1224018.2340862434</v>
      </c>
      <c r="AE14" s="41">
        <f t="shared" si="3"/>
        <v>13183850.915064221</v>
      </c>
      <c r="AF14" s="42">
        <f t="shared" si="4"/>
        <v>27533149.084935777</v>
      </c>
      <c r="AG14" s="43">
        <f t="shared" si="5"/>
        <v>400</v>
      </c>
      <c r="AH14" s="44">
        <f t="shared" si="6"/>
        <v>268.02464065708421</v>
      </c>
      <c r="AI14" s="36">
        <f t="shared" si="7"/>
        <v>131.97535934291582</v>
      </c>
      <c r="AJ14" s="36">
        <f t="shared" si="8"/>
        <v>4017</v>
      </c>
      <c r="AK14" s="45">
        <v>45657</v>
      </c>
    </row>
    <row r="15" spans="1:37" s="46" customFormat="1" ht="12.75" x14ac:dyDescent="0.25">
      <c r="A15" s="36">
        <v>9</v>
      </c>
      <c r="B15" s="37">
        <v>41640</v>
      </c>
      <c r="C15" s="36" t="s">
        <v>50</v>
      </c>
      <c r="D15" s="36"/>
      <c r="E15" s="36">
        <v>12002</v>
      </c>
      <c r="F15" s="36" t="s">
        <v>63</v>
      </c>
      <c r="G15" s="36" t="s">
        <v>62</v>
      </c>
      <c r="H15" s="38">
        <v>1</v>
      </c>
      <c r="I15" s="39">
        <v>9167000</v>
      </c>
      <c r="J15" s="39">
        <v>9167000</v>
      </c>
      <c r="K15" s="39"/>
      <c r="L15" s="39"/>
      <c r="M15" s="39"/>
      <c r="N15" s="39"/>
      <c r="O15" s="39"/>
      <c r="P15" s="39"/>
      <c r="Q15" s="36"/>
      <c r="R15" s="36"/>
      <c r="S15" s="36"/>
      <c r="T15" s="36"/>
      <c r="U15" s="36"/>
      <c r="V15" s="40"/>
      <c r="W15" s="36"/>
      <c r="X15" s="39">
        <f t="shared" si="0"/>
        <v>752.93634496919913</v>
      </c>
      <c r="Y15" s="39">
        <f t="shared" si="1"/>
        <v>22917.5</v>
      </c>
      <c r="Z15" s="41">
        <f t="shared" si="2"/>
        <v>3024545.2977412734</v>
      </c>
      <c r="AA15" s="41">
        <v>2748970.5954825459</v>
      </c>
      <c r="AB15" s="41">
        <v>-56341.320572186305</v>
      </c>
      <c r="AC15" s="41">
        <f t="shared" si="9"/>
        <v>2692629.2749103596</v>
      </c>
      <c r="AD15" s="42">
        <f t="shared" si="10"/>
        <v>275574.70225872751</v>
      </c>
      <c r="AE15" s="41">
        <f t="shared" si="3"/>
        <v>2968203.9771690872</v>
      </c>
      <c r="AF15" s="42">
        <f t="shared" si="4"/>
        <v>6198796.0228309128</v>
      </c>
      <c r="AG15" s="43">
        <f t="shared" si="5"/>
        <v>400</v>
      </c>
      <c r="AH15" s="44">
        <f t="shared" si="6"/>
        <v>268.02464065708421</v>
      </c>
      <c r="AI15" s="36">
        <f t="shared" si="7"/>
        <v>131.97535934291582</v>
      </c>
      <c r="AJ15" s="36">
        <f t="shared" si="8"/>
        <v>4017</v>
      </c>
      <c r="AK15" s="45">
        <v>45657</v>
      </c>
    </row>
    <row r="16" spans="1:37" s="46" customFormat="1" ht="12.75" x14ac:dyDescent="0.25">
      <c r="A16" s="36">
        <v>10</v>
      </c>
      <c r="B16" s="37">
        <v>41640</v>
      </c>
      <c r="C16" s="36" t="s">
        <v>50</v>
      </c>
      <c r="D16" s="36"/>
      <c r="E16" s="36">
        <v>12006</v>
      </c>
      <c r="F16" s="36" t="s">
        <v>64</v>
      </c>
      <c r="G16" s="36" t="s">
        <v>65</v>
      </c>
      <c r="H16" s="38">
        <v>1</v>
      </c>
      <c r="I16" s="39">
        <v>86726000</v>
      </c>
      <c r="J16" s="39"/>
      <c r="K16" s="39"/>
      <c r="L16" s="39"/>
      <c r="M16" s="39"/>
      <c r="N16" s="39">
        <v>86726000</v>
      </c>
      <c r="O16" s="39"/>
      <c r="P16" s="39"/>
      <c r="Q16" s="36"/>
      <c r="R16" s="36"/>
      <c r="S16" s="36"/>
      <c r="T16" s="36"/>
      <c r="U16" s="36"/>
      <c r="V16" s="40"/>
      <c r="W16" s="36"/>
      <c r="X16" s="39">
        <f t="shared" si="0"/>
        <v>4748.8569472963727</v>
      </c>
      <c r="Y16" s="39">
        <f t="shared" si="1"/>
        <v>144543.33333333334</v>
      </c>
      <c r="Z16" s="41">
        <f t="shared" si="2"/>
        <v>19076158.35728953</v>
      </c>
      <c r="AA16" s="41">
        <v>17338076.714579057</v>
      </c>
      <c r="AB16" s="41">
        <v>2300974.3209665013</v>
      </c>
      <c r="AC16" s="41">
        <f t="shared" si="9"/>
        <v>19639051.035545558</v>
      </c>
      <c r="AD16" s="42">
        <f t="shared" si="10"/>
        <v>1738081.6427104734</v>
      </c>
      <c r="AE16" s="41">
        <f t="shared" si="3"/>
        <v>21377132.678256031</v>
      </c>
      <c r="AF16" s="42">
        <f t="shared" si="4"/>
        <v>65348867.321743965</v>
      </c>
      <c r="AG16" s="43">
        <f t="shared" si="5"/>
        <v>600</v>
      </c>
      <c r="AH16" s="44">
        <f t="shared" si="6"/>
        <v>468.02464065708421</v>
      </c>
      <c r="AI16" s="36">
        <f t="shared" si="7"/>
        <v>131.97535934291582</v>
      </c>
      <c r="AJ16" s="36">
        <f t="shared" si="8"/>
        <v>4017</v>
      </c>
      <c r="AK16" s="45">
        <v>45657</v>
      </c>
    </row>
    <row r="17" spans="1:37" s="46" customFormat="1" ht="12.75" x14ac:dyDescent="0.25">
      <c r="A17" s="36">
        <v>11</v>
      </c>
      <c r="B17" s="37">
        <v>41640</v>
      </c>
      <c r="C17" s="36" t="s">
        <v>50</v>
      </c>
      <c r="D17" s="36"/>
      <c r="E17" s="36">
        <v>12002</v>
      </c>
      <c r="F17" s="36" t="s">
        <v>66</v>
      </c>
      <c r="G17" s="36" t="s">
        <v>65</v>
      </c>
      <c r="H17" s="38">
        <v>1</v>
      </c>
      <c r="I17" s="39">
        <v>40222000</v>
      </c>
      <c r="J17" s="39">
        <v>40222000</v>
      </c>
      <c r="K17" s="39"/>
      <c r="L17" s="39"/>
      <c r="M17" s="39"/>
      <c r="N17" s="39"/>
      <c r="O17" s="39"/>
      <c r="P17" s="39"/>
      <c r="Q17" s="36"/>
      <c r="R17" s="36"/>
      <c r="S17" s="36"/>
      <c r="T17" s="36"/>
      <c r="U17" s="36"/>
      <c r="V17" s="40"/>
      <c r="W17" s="36"/>
      <c r="X17" s="39">
        <f t="shared" si="0"/>
        <v>3303.6550308008214</v>
      </c>
      <c r="Y17" s="39">
        <f t="shared" si="1"/>
        <v>100555</v>
      </c>
      <c r="Z17" s="41">
        <f t="shared" si="2"/>
        <v>13270782.2587269</v>
      </c>
      <c r="AA17" s="41">
        <v>12061644.517453799</v>
      </c>
      <c r="AB17" s="41">
        <v>-247208.53016848245</v>
      </c>
      <c r="AC17" s="41">
        <f t="shared" si="9"/>
        <v>11814435.987285316</v>
      </c>
      <c r="AD17" s="42">
        <f t="shared" si="10"/>
        <v>1209137.7412731014</v>
      </c>
      <c r="AE17" s="41">
        <f t="shared" si="3"/>
        <v>13023573.728558417</v>
      </c>
      <c r="AF17" s="42">
        <f t="shared" si="4"/>
        <v>27198426.271441583</v>
      </c>
      <c r="AG17" s="43">
        <f t="shared" si="5"/>
        <v>400</v>
      </c>
      <c r="AH17" s="44">
        <f t="shared" si="6"/>
        <v>268.02464065708421</v>
      </c>
      <c r="AI17" s="36">
        <f t="shared" si="7"/>
        <v>131.97535934291582</v>
      </c>
      <c r="AJ17" s="36">
        <f t="shared" si="8"/>
        <v>4017</v>
      </c>
      <c r="AK17" s="45">
        <v>45657</v>
      </c>
    </row>
    <row r="18" spans="1:37" s="46" customFormat="1" ht="12.75" x14ac:dyDescent="0.25">
      <c r="A18" s="36">
        <v>12</v>
      </c>
      <c r="B18" s="37">
        <v>41640</v>
      </c>
      <c r="C18" s="36" t="s">
        <v>50</v>
      </c>
      <c r="D18" s="36"/>
      <c r="E18" s="36">
        <v>12002</v>
      </c>
      <c r="F18" s="36" t="s">
        <v>67</v>
      </c>
      <c r="G18" s="36" t="s">
        <v>65</v>
      </c>
      <c r="H18" s="38">
        <v>1</v>
      </c>
      <c r="I18" s="39">
        <v>16009000</v>
      </c>
      <c r="J18" s="39">
        <v>16009000</v>
      </c>
      <c r="K18" s="39"/>
      <c r="L18" s="39"/>
      <c r="M18" s="39"/>
      <c r="N18" s="39"/>
      <c r="O18" s="39"/>
      <c r="P18" s="39"/>
      <c r="Q18" s="36"/>
      <c r="R18" s="36"/>
      <c r="S18" s="36"/>
      <c r="T18" s="36"/>
      <c r="U18" s="36"/>
      <c r="V18" s="40"/>
      <c r="W18" s="36"/>
      <c r="X18" s="39">
        <f t="shared" si="0"/>
        <v>1314.9075975359342</v>
      </c>
      <c r="Y18" s="39">
        <f t="shared" si="1"/>
        <v>40022.5</v>
      </c>
      <c r="Z18" s="41">
        <f t="shared" si="2"/>
        <v>5281983.8193018483</v>
      </c>
      <c r="AA18" s="41">
        <v>4800727.6386036957</v>
      </c>
      <c r="AB18" s="41">
        <v>-98392.953096992569</v>
      </c>
      <c r="AC18" s="41">
        <f t="shared" si="9"/>
        <v>4702334.6855067033</v>
      </c>
      <c r="AD18" s="42">
        <f t="shared" si="10"/>
        <v>481256.18069815263</v>
      </c>
      <c r="AE18" s="41">
        <f t="shared" si="3"/>
        <v>5183590.866204856</v>
      </c>
      <c r="AF18" s="42">
        <f t="shared" si="4"/>
        <v>10825409.133795144</v>
      </c>
      <c r="AG18" s="43">
        <f t="shared" si="5"/>
        <v>400</v>
      </c>
      <c r="AH18" s="44">
        <f t="shared" si="6"/>
        <v>268.02464065708421</v>
      </c>
      <c r="AI18" s="36">
        <f t="shared" si="7"/>
        <v>131.97535934291582</v>
      </c>
      <c r="AJ18" s="36">
        <f t="shared" si="8"/>
        <v>4017</v>
      </c>
      <c r="AK18" s="45">
        <v>45657</v>
      </c>
    </row>
    <row r="19" spans="1:37" s="46" customFormat="1" ht="12.75" x14ac:dyDescent="0.25">
      <c r="A19" s="36">
        <v>13</v>
      </c>
      <c r="B19" s="37">
        <v>41640</v>
      </c>
      <c r="C19" s="36" t="s">
        <v>50</v>
      </c>
      <c r="D19" s="36"/>
      <c r="E19" s="36">
        <v>12002</v>
      </c>
      <c r="F19" s="36" t="s">
        <v>68</v>
      </c>
      <c r="G19" s="36" t="s">
        <v>65</v>
      </c>
      <c r="H19" s="38">
        <v>1</v>
      </c>
      <c r="I19" s="39">
        <v>4244000</v>
      </c>
      <c r="J19" s="39">
        <v>4244000</v>
      </c>
      <c r="K19" s="39"/>
      <c r="L19" s="39"/>
      <c r="M19" s="39"/>
      <c r="N19" s="39"/>
      <c r="O19" s="39"/>
      <c r="P19" s="39"/>
      <c r="Q19" s="36"/>
      <c r="R19" s="36"/>
      <c r="S19" s="36"/>
      <c r="T19" s="36"/>
      <c r="U19" s="36"/>
      <c r="V19" s="40"/>
      <c r="W19" s="36"/>
      <c r="X19" s="39">
        <f t="shared" si="0"/>
        <v>348.58316221765915</v>
      </c>
      <c r="Y19" s="39">
        <f t="shared" si="1"/>
        <v>10610</v>
      </c>
      <c r="Z19" s="41">
        <f t="shared" si="2"/>
        <v>1400258.5626283369</v>
      </c>
      <c r="AA19" s="41">
        <v>1272677.1252566734</v>
      </c>
      <c r="AB19" s="41">
        <v>-26084.058526056368</v>
      </c>
      <c r="AC19" s="41">
        <f t="shared" si="9"/>
        <v>1246593.0667306171</v>
      </c>
      <c r="AD19" s="42">
        <f t="shared" si="10"/>
        <v>127581.43737166352</v>
      </c>
      <c r="AE19" s="41">
        <f t="shared" si="3"/>
        <v>1374174.5041022806</v>
      </c>
      <c r="AF19" s="42">
        <f t="shared" si="4"/>
        <v>2869825.4958977196</v>
      </c>
      <c r="AG19" s="43">
        <f t="shared" si="5"/>
        <v>400</v>
      </c>
      <c r="AH19" s="44">
        <f t="shared" si="6"/>
        <v>268.02464065708421</v>
      </c>
      <c r="AI19" s="36">
        <f t="shared" si="7"/>
        <v>131.97535934291582</v>
      </c>
      <c r="AJ19" s="36">
        <f t="shared" si="8"/>
        <v>4017</v>
      </c>
      <c r="AK19" s="45">
        <v>45657</v>
      </c>
    </row>
    <row r="20" spans="1:37" s="46" customFormat="1" ht="12.75" x14ac:dyDescent="0.25">
      <c r="A20" s="36">
        <v>14</v>
      </c>
      <c r="B20" s="37">
        <v>41640</v>
      </c>
      <c r="C20" s="36" t="s">
        <v>50</v>
      </c>
      <c r="D20" s="36"/>
      <c r="E20" s="36">
        <v>12006</v>
      </c>
      <c r="F20" s="36" t="s">
        <v>69</v>
      </c>
      <c r="G20" s="36" t="s">
        <v>70</v>
      </c>
      <c r="H20" s="38">
        <v>1</v>
      </c>
      <c r="I20" s="39">
        <v>266495000</v>
      </c>
      <c r="J20" s="39"/>
      <c r="K20" s="39"/>
      <c r="L20" s="39"/>
      <c r="M20" s="39"/>
      <c r="N20" s="39">
        <v>266495000</v>
      </c>
      <c r="O20" s="39"/>
      <c r="P20" s="39"/>
      <c r="Q20" s="36"/>
      <c r="R20" s="36"/>
      <c r="S20" s="36"/>
      <c r="T20" s="36"/>
      <c r="U20" s="36"/>
      <c r="V20" s="40"/>
      <c r="W20" s="36"/>
      <c r="X20" s="39">
        <f t="shared" si="0"/>
        <v>14592.470910335387</v>
      </c>
      <c r="Y20" s="39">
        <f t="shared" si="1"/>
        <v>444158.33333333337</v>
      </c>
      <c r="Z20" s="41">
        <f t="shared" si="2"/>
        <v>58617955.646817259</v>
      </c>
      <c r="AA20" s="41">
        <v>53277111.293634497</v>
      </c>
      <c r="AB20" s="41">
        <v>7070522.6998358937</v>
      </c>
      <c r="AC20" s="41">
        <f t="shared" si="9"/>
        <v>60347633.993470393</v>
      </c>
      <c r="AD20" s="42">
        <f t="shared" si="10"/>
        <v>5340844.3531827629</v>
      </c>
      <c r="AE20" s="41">
        <f t="shared" si="3"/>
        <v>65688478.346653156</v>
      </c>
      <c r="AF20" s="42">
        <f t="shared" si="4"/>
        <v>200806521.65334684</v>
      </c>
      <c r="AG20" s="43">
        <f t="shared" si="5"/>
        <v>600</v>
      </c>
      <c r="AH20" s="44">
        <f t="shared" si="6"/>
        <v>468.02464065708421</v>
      </c>
      <c r="AI20" s="36">
        <f t="shared" si="7"/>
        <v>131.97535934291582</v>
      </c>
      <c r="AJ20" s="36">
        <f t="shared" si="8"/>
        <v>4017</v>
      </c>
      <c r="AK20" s="45">
        <v>45657</v>
      </c>
    </row>
    <row r="21" spans="1:37" s="46" customFormat="1" ht="12.75" x14ac:dyDescent="0.25">
      <c r="A21" s="36">
        <v>15</v>
      </c>
      <c r="B21" s="37">
        <v>41640</v>
      </c>
      <c r="C21" s="36" t="s">
        <v>50</v>
      </c>
      <c r="D21" s="36"/>
      <c r="E21" s="36">
        <v>12002</v>
      </c>
      <c r="F21" s="36" t="s">
        <v>71</v>
      </c>
      <c r="G21" s="36" t="s">
        <v>70</v>
      </c>
      <c r="H21" s="38">
        <v>1</v>
      </c>
      <c r="I21" s="39">
        <v>95375000</v>
      </c>
      <c r="J21" s="39">
        <v>95375000</v>
      </c>
      <c r="K21" s="39"/>
      <c r="L21" s="39"/>
      <c r="M21" s="39"/>
      <c r="N21" s="39"/>
      <c r="O21" s="39"/>
      <c r="P21" s="39"/>
      <c r="Q21" s="36"/>
      <c r="R21" s="36"/>
      <c r="S21" s="36"/>
      <c r="T21" s="36"/>
      <c r="U21" s="36"/>
      <c r="V21" s="40"/>
      <c r="W21" s="36"/>
      <c r="X21" s="39">
        <f t="shared" si="0"/>
        <v>7833.6755646817246</v>
      </c>
      <c r="Y21" s="39">
        <f t="shared" si="1"/>
        <v>238437.5</v>
      </c>
      <c r="Z21" s="41">
        <f t="shared" si="2"/>
        <v>31467874.743326493</v>
      </c>
      <c r="AA21" s="41">
        <v>28600749.486652978</v>
      </c>
      <c r="AB21" s="41">
        <v>-586184.51506188186</v>
      </c>
      <c r="AC21" s="41">
        <f t="shared" si="9"/>
        <v>28014564.971591096</v>
      </c>
      <c r="AD21" s="42">
        <f t="shared" si="10"/>
        <v>2867125.2566735148</v>
      </c>
      <c r="AE21" s="41">
        <f t="shared" si="3"/>
        <v>30881690.228264611</v>
      </c>
      <c r="AF21" s="42">
        <f t="shared" si="4"/>
        <v>64493309.771735385</v>
      </c>
      <c r="AG21" s="43">
        <f t="shared" si="5"/>
        <v>400</v>
      </c>
      <c r="AH21" s="44">
        <f t="shared" si="6"/>
        <v>268.02464065708421</v>
      </c>
      <c r="AI21" s="36">
        <f t="shared" si="7"/>
        <v>131.97535934291582</v>
      </c>
      <c r="AJ21" s="36">
        <f t="shared" si="8"/>
        <v>4017</v>
      </c>
      <c r="AK21" s="45">
        <v>45657</v>
      </c>
    </row>
    <row r="22" spans="1:37" s="46" customFormat="1" ht="12.75" x14ac:dyDescent="0.25">
      <c r="A22" s="36">
        <v>16</v>
      </c>
      <c r="B22" s="37">
        <v>41640</v>
      </c>
      <c r="C22" s="36" t="s">
        <v>50</v>
      </c>
      <c r="D22" s="36"/>
      <c r="E22" s="36">
        <v>12002</v>
      </c>
      <c r="F22" s="36" t="s">
        <v>72</v>
      </c>
      <c r="G22" s="36" t="s">
        <v>70</v>
      </c>
      <c r="H22" s="38">
        <v>1</v>
      </c>
      <c r="I22" s="39">
        <v>26959000</v>
      </c>
      <c r="J22" s="39">
        <v>26959000</v>
      </c>
      <c r="K22" s="39"/>
      <c r="L22" s="39"/>
      <c r="M22" s="39"/>
      <c r="N22" s="39"/>
      <c r="O22" s="39"/>
      <c r="P22" s="39"/>
      <c r="Q22" s="36"/>
      <c r="R22" s="36"/>
      <c r="S22" s="36"/>
      <c r="T22" s="36"/>
      <c r="U22" s="36"/>
      <c r="V22" s="40"/>
      <c r="W22" s="36"/>
      <c r="X22" s="39">
        <f t="shared" si="0"/>
        <v>2214.2915811088296</v>
      </c>
      <c r="Y22" s="39">
        <f t="shared" si="1"/>
        <v>67397.5</v>
      </c>
      <c r="Z22" s="41">
        <f t="shared" si="2"/>
        <v>8894809.28131417</v>
      </c>
      <c r="AA22" s="41">
        <v>8084378.5626283363</v>
      </c>
      <c r="AB22" s="41">
        <v>-165692.77422336326</v>
      </c>
      <c r="AC22" s="41">
        <f t="shared" si="9"/>
        <v>7918685.7884049732</v>
      </c>
      <c r="AD22" s="42">
        <f t="shared" si="10"/>
        <v>810430.71868583374</v>
      </c>
      <c r="AE22" s="41">
        <f t="shared" si="3"/>
        <v>8729116.507090807</v>
      </c>
      <c r="AF22" s="42">
        <f t="shared" si="4"/>
        <v>18229883.492909193</v>
      </c>
      <c r="AG22" s="43">
        <f t="shared" si="5"/>
        <v>400</v>
      </c>
      <c r="AH22" s="44">
        <f t="shared" si="6"/>
        <v>268.02464065708421</v>
      </c>
      <c r="AI22" s="36">
        <f t="shared" si="7"/>
        <v>131.97535934291582</v>
      </c>
      <c r="AJ22" s="36">
        <f t="shared" si="8"/>
        <v>4017</v>
      </c>
      <c r="AK22" s="45">
        <v>45657</v>
      </c>
    </row>
    <row r="23" spans="1:37" s="46" customFormat="1" ht="12.75" x14ac:dyDescent="0.25">
      <c r="A23" s="36">
        <v>17</v>
      </c>
      <c r="B23" s="37">
        <v>41640</v>
      </c>
      <c r="C23" s="36" t="s">
        <v>50</v>
      </c>
      <c r="D23" s="36"/>
      <c r="E23" s="36">
        <v>12002</v>
      </c>
      <c r="F23" s="36" t="s">
        <v>73</v>
      </c>
      <c r="G23" s="36" t="s">
        <v>52</v>
      </c>
      <c r="H23" s="38">
        <v>2</v>
      </c>
      <c r="I23" s="39">
        <v>215714000</v>
      </c>
      <c r="J23" s="39">
        <v>215714000</v>
      </c>
      <c r="K23" s="39"/>
      <c r="L23" s="39"/>
      <c r="M23" s="39"/>
      <c r="N23" s="39"/>
      <c r="O23" s="39"/>
      <c r="P23" s="39"/>
      <c r="Q23" s="36"/>
      <c r="R23" s="36"/>
      <c r="S23" s="36"/>
      <c r="T23" s="36"/>
      <c r="U23" s="36"/>
      <c r="V23" s="40"/>
      <c r="W23" s="36"/>
      <c r="X23" s="39">
        <f t="shared" si="0"/>
        <v>17717.782340862424</v>
      </c>
      <c r="Y23" s="39">
        <f t="shared" si="1"/>
        <v>539285</v>
      </c>
      <c r="Z23" s="41">
        <f t="shared" si="2"/>
        <v>71172331.663244367</v>
      </c>
      <c r="AA23" s="41">
        <v>64687623.326488703</v>
      </c>
      <c r="AB23" s="41">
        <v>-1325800.3300871167</v>
      </c>
      <c r="AC23" s="41">
        <f t="shared" si="9"/>
        <v>63361822.996401586</v>
      </c>
      <c r="AD23" s="42">
        <f t="shared" si="10"/>
        <v>6484708.3367556632</v>
      </c>
      <c r="AE23" s="41">
        <f t="shared" si="3"/>
        <v>69846531.333157241</v>
      </c>
      <c r="AF23" s="42">
        <f t="shared" si="4"/>
        <v>145867468.66684276</v>
      </c>
      <c r="AG23" s="43">
        <f t="shared" si="5"/>
        <v>400</v>
      </c>
      <c r="AH23" s="44">
        <f t="shared" si="6"/>
        <v>268.02464065708421</v>
      </c>
      <c r="AI23" s="36">
        <f t="shared" si="7"/>
        <v>131.97535934291582</v>
      </c>
      <c r="AJ23" s="36">
        <f t="shared" si="8"/>
        <v>4017</v>
      </c>
      <c r="AK23" s="45">
        <v>45657</v>
      </c>
    </row>
    <row r="24" spans="1:37" s="46" customFormat="1" ht="12.75" x14ac:dyDescent="0.25">
      <c r="A24" s="36">
        <v>18</v>
      </c>
      <c r="B24" s="37">
        <v>41640</v>
      </c>
      <c r="C24" s="36" t="s">
        <v>50</v>
      </c>
      <c r="D24" s="36"/>
      <c r="E24" s="36">
        <v>12002</v>
      </c>
      <c r="F24" s="36" t="s">
        <v>74</v>
      </c>
      <c r="G24" s="36" t="s">
        <v>52</v>
      </c>
      <c r="H24" s="38">
        <v>2</v>
      </c>
      <c r="I24" s="39">
        <v>134009000</v>
      </c>
      <c r="J24" s="39">
        <v>134009000</v>
      </c>
      <c r="K24" s="39"/>
      <c r="L24" s="39"/>
      <c r="M24" s="39"/>
      <c r="N24" s="39"/>
      <c r="O24" s="39"/>
      <c r="P24" s="39"/>
      <c r="Q24" s="36"/>
      <c r="R24" s="36"/>
      <c r="S24" s="36"/>
      <c r="T24" s="36"/>
      <c r="U24" s="36"/>
      <c r="V24" s="40"/>
      <c r="W24" s="36"/>
      <c r="X24" s="39">
        <f t="shared" si="0"/>
        <v>11006.899383983573</v>
      </c>
      <c r="Y24" s="39">
        <f t="shared" si="1"/>
        <v>335022.5</v>
      </c>
      <c r="Z24" s="41">
        <f t="shared" si="2"/>
        <v>44214714.825462013</v>
      </c>
      <c r="AA24" s="41">
        <v>40186189.65092402</v>
      </c>
      <c r="AB24" s="41">
        <v>-823633.03464144398</v>
      </c>
      <c r="AC24" s="41">
        <f t="shared" si="9"/>
        <v>39362556.616282575</v>
      </c>
      <c r="AD24" s="42">
        <f t="shared" si="10"/>
        <v>4028525.174537994</v>
      </c>
      <c r="AE24" s="41">
        <f t="shared" si="3"/>
        <v>43391081.790820569</v>
      </c>
      <c r="AF24" s="42">
        <f t="shared" si="4"/>
        <v>90617918.209179431</v>
      </c>
      <c r="AG24" s="43">
        <f t="shared" si="5"/>
        <v>400</v>
      </c>
      <c r="AH24" s="44">
        <f t="shared" si="6"/>
        <v>268.02464065708421</v>
      </c>
      <c r="AI24" s="36">
        <f t="shared" si="7"/>
        <v>131.97535934291582</v>
      </c>
      <c r="AJ24" s="36">
        <f t="shared" si="8"/>
        <v>4017</v>
      </c>
      <c r="AK24" s="45">
        <v>45657</v>
      </c>
    </row>
    <row r="25" spans="1:37" s="46" customFormat="1" ht="12.75" x14ac:dyDescent="0.25">
      <c r="A25" s="36">
        <v>19</v>
      </c>
      <c r="B25" s="37">
        <v>41640</v>
      </c>
      <c r="C25" s="36" t="s">
        <v>50</v>
      </c>
      <c r="D25" s="36"/>
      <c r="E25" s="36">
        <v>12002</v>
      </c>
      <c r="F25" s="36" t="s">
        <v>75</v>
      </c>
      <c r="G25" s="36" t="s">
        <v>65</v>
      </c>
      <c r="H25" s="38">
        <v>1</v>
      </c>
      <c r="I25" s="39">
        <v>67729000</v>
      </c>
      <c r="J25" s="39">
        <v>67729000</v>
      </c>
      <c r="K25" s="39"/>
      <c r="L25" s="39"/>
      <c r="M25" s="39"/>
      <c r="N25" s="39"/>
      <c r="O25" s="39"/>
      <c r="P25" s="39"/>
      <c r="Q25" s="36"/>
      <c r="R25" s="36"/>
      <c r="S25" s="36"/>
      <c r="T25" s="36"/>
      <c r="U25" s="36"/>
      <c r="V25" s="40"/>
      <c r="W25" s="36"/>
      <c r="X25" s="39">
        <f t="shared" si="0"/>
        <v>5562.9568788501028</v>
      </c>
      <c r="Y25" s="39">
        <f t="shared" si="1"/>
        <v>169322.5</v>
      </c>
      <c r="Z25" s="41">
        <f t="shared" si="2"/>
        <v>22346397.782340866</v>
      </c>
      <c r="AA25" s="41">
        <v>20310355.564681724</v>
      </c>
      <c r="AB25" s="41">
        <v>-416269.3684993572</v>
      </c>
      <c r="AC25" s="41">
        <f t="shared" si="9"/>
        <v>19894086.196182366</v>
      </c>
      <c r="AD25" s="42">
        <f t="shared" si="10"/>
        <v>2036042.2176591419</v>
      </c>
      <c r="AE25" s="41">
        <f t="shared" si="3"/>
        <v>21930128.413841508</v>
      </c>
      <c r="AF25" s="42">
        <f t="shared" si="4"/>
        <v>45798871.586158492</v>
      </c>
      <c r="AG25" s="43">
        <f t="shared" si="5"/>
        <v>400</v>
      </c>
      <c r="AH25" s="44">
        <f t="shared" si="6"/>
        <v>268.02464065708421</v>
      </c>
      <c r="AI25" s="36">
        <f t="shared" si="7"/>
        <v>131.97535934291582</v>
      </c>
      <c r="AJ25" s="36">
        <f t="shared" si="8"/>
        <v>4017</v>
      </c>
      <c r="AK25" s="45">
        <v>45657</v>
      </c>
    </row>
    <row r="26" spans="1:37" s="46" customFormat="1" ht="12.75" x14ac:dyDescent="0.25">
      <c r="A26" s="36">
        <v>20</v>
      </c>
      <c r="B26" s="37">
        <v>41640</v>
      </c>
      <c r="C26" s="36" t="s">
        <v>50</v>
      </c>
      <c r="D26" s="36"/>
      <c r="E26" s="36">
        <v>12002</v>
      </c>
      <c r="F26" s="36" t="s">
        <v>76</v>
      </c>
      <c r="G26" s="36" t="s">
        <v>65</v>
      </c>
      <c r="H26" s="38">
        <v>2</v>
      </c>
      <c r="I26" s="39">
        <v>143424000</v>
      </c>
      <c r="J26" s="39">
        <v>143424000</v>
      </c>
      <c r="K26" s="39"/>
      <c r="L26" s="39"/>
      <c r="M26" s="39"/>
      <c r="N26" s="39"/>
      <c r="O26" s="39"/>
      <c r="P26" s="39"/>
      <c r="Q26" s="36"/>
      <c r="R26" s="36"/>
      <c r="S26" s="36"/>
      <c r="T26" s="36"/>
      <c r="U26" s="36"/>
      <c r="V26" s="40"/>
      <c r="W26" s="36"/>
      <c r="X26" s="39">
        <f t="shared" si="0"/>
        <v>11780.205338809035</v>
      </c>
      <c r="Y26" s="39">
        <f t="shared" si="1"/>
        <v>358560</v>
      </c>
      <c r="Z26" s="41">
        <f t="shared" si="2"/>
        <v>47321084.845995896</v>
      </c>
      <c r="AA26" s="41">
        <v>43009529.691991784</v>
      </c>
      <c r="AB26" s="41">
        <v>-881498.58860535081</v>
      </c>
      <c r="AC26" s="41">
        <f t="shared" si="9"/>
        <v>42128031.103386432</v>
      </c>
      <c r="AD26" s="42">
        <f t="shared" si="10"/>
        <v>4311555.1540041119</v>
      </c>
      <c r="AE26" s="41">
        <f t="shared" si="3"/>
        <v>46439586.257390544</v>
      </c>
      <c r="AF26" s="42">
        <f t="shared" si="4"/>
        <v>96984413.742609456</v>
      </c>
      <c r="AG26" s="43">
        <f t="shared" si="5"/>
        <v>400</v>
      </c>
      <c r="AH26" s="44">
        <f t="shared" si="6"/>
        <v>268.02464065708421</v>
      </c>
      <c r="AI26" s="36">
        <f t="shared" si="7"/>
        <v>131.97535934291582</v>
      </c>
      <c r="AJ26" s="36">
        <f t="shared" si="8"/>
        <v>4017</v>
      </c>
      <c r="AK26" s="45">
        <v>45657</v>
      </c>
    </row>
    <row r="27" spans="1:37" s="46" customFormat="1" ht="12.75" x14ac:dyDescent="0.25">
      <c r="A27" s="36">
        <v>21</v>
      </c>
      <c r="B27" s="37">
        <v>41640</v>
      </c>
      <c r="C27" s="36" t="s">
        <v>50</v>
      </c>
      <c r="D27" s="36"/>
      <c r="E27" s="36">
        <v>12002</v>
      </c>
      <c r="F27" s="36" t="s">
        <v>77</v>
      </c>
      <c r="G27" s="36" t="s">
        <v>65</v>
      </c>
      <c r="H27" s="38">
        <v>1</v>
      </c>
      <c r="I27" s="39">
        <v>30955000</v>
      </c>
      <c r="J27" s="39">
        <v>30955000</v>
      </c>
      <c r="K27" s="39"/>
      <c r="L27" s="39"/>
      <c r="M27" s="39"/>
      <c r="N27" s="39"/>
      <c r="O27" s="39"/>
      <c r="P27" s="39"/>
      <c r="Q27" s="36"/>
      <c r="R27" s="36"/>
      <c r="S27" s="36"/>
      <c r="T27" s="36"/>
      <c r="U27" s="36"/>
      <c r="V27" s="40"/>
      <c r="W27" s="36"/>
      <c r="X27" s="39">
        <f t="shared" si="0"/>
        <v>2542.5051334702257</v>
      </c>
      <c r="Y27" s="39">
        <f t="shared" si="1"/>
        <v>77387.5</v>
      </c>
      <c r="Z27" s="41">
        <f t="shared" si="2"/>
        <v>10213243.121149898</v>
      </c>
      <c r="AA27" s="41">
        <v>9282686.2422997952</v>
      </c>
      <c r="AB27" s="41">
        <v>-190252.5993576991</v>
      </c>
      <c r="AC27" s="41">
        <f t="shared" si="9"/>
        <v>9092433.6429420952</v>
      </c>
      <c r="AD27" s="42">
        <f t="shared" si="10"/>
        <v>930556.87885010242</v>
      </c>
      <c r="AE27" s="41">
        <f t="shared" si="3"/>
        <v>10022990.521792198</v>
      </c>
      <c r="AF27" s="42">
        <f t="shared" si="4"/>
        <v>20932009.478207804</v>
      </c>
      <c r="AG27" s="43">
        <f t="shared" si="5"/>
        <v>400</v>
      </c>
      <c r="AH27" s="44">
        <f t="shared" si="6"/>
        <v>268.02464065708421</v>
      </c>
      <c r="AI27" s="36">
        <f t="shared" si="7"/>
        <v>131.97535934291582</v>
      </c>
      <c r="AJ27" s="36">
        <f t="shared" si="8"/>
        <v>4017</v>
      </c>
      <c r="AK27" s="45">
        <v>45657</v>
      </c>
    </row>
    <row r="28" spans="1:37" s="46" customFormat="1" ht="12.75" x14ac:dyDescent="0.25">
      <c r="A28" s="36">
        <v>22</v>
      </c>
      <c r="B28" s="37">
        <v>41640</v>
      </c>
      <c r="C28" s="36" t="s">
        <v>50</v>
      </c>
      <c r="D28" s="36"/>
      <c r="E28" s="36">
        <v>12002</v>
      </c>
      <c r="F28" s="36" t="s">
        <v>78</v>
      </c>
      <c r="G28" s="36" t="s">
        <v>65</v>
      </c>
      <c r="H28" s="38">
        <v>2</v>
      </c>
      <c r="I28" s="39">
        <v>25370000</v>
      </c>
      <c r="J28" s="39">
        <v>25370000</v>
      </c>
      <c r="K28" s="39"/>
      <c r="L28" s="39"/>
      <c r="M28" s="39"/>
      <c r="N28" s="39"/>
      <c r="O28" s="39"/>
      <c r="P28" s="39"/>
      <c r="Q28" s="36"/>
      <c r="R28" s="36"/>
      <c r="S28" s="36"/>
      <c r="T28" s="36"/>
      <c r="U28" s="36"/>
      <c r="V28" s="40"/>
      <c r="W28" s="36"/>
      <c r="X28" s="39">
        <f t="shared" si="0"/>
        <v>2083.7782340862423</v>
      </c>
      <c r="Y28" s="39">
        <f t="shared" si="1"/>
        <v>63425</v>
      </c>
      <c r="Z28" s="41">
        <f t="shared" si="2"/>
        <v>8370537.1663244357</v>
      </c>
      <c r="AA28" s="41">
        <v>7607874.3326488705</v>
      </c>
      <c r="AB28" s="41">
        <v>-155926.61753205705</v>
      </c>
      <c r="AC28" s="41">
        <f t="shared" si="9"/>
        <v>7451947.7151168138</v>
      </c>
      <c r="AD28" s="42">
        <f t="shared" si="10"/>
        <v>762662.8336755652</v>
      </c>
      <c r="AE28" s="41">
        <f t="shared" si="3"/>
        <v>8214610.548792379</v>
      </c>
      <c r="AF28" s="42">
        <f t="shared" si="4"/>
        <v>17155389.451207623</v>
      </c>
      <c r="AG28" s="43">
        <f t="shared" si="5"/>
        <v>400</v>
      </c>
      <c r="AH28" s="44">
        <f t="shared" si="6"/>
        <v>268.02464065708421</v>
      </c>
      <c r="AI28" s="36">
        <f t="shared" si="7"/>
        <v>131.97535934291582</v>
      </c>
      <c r="AJ28" s="36">
        <f t="shared" si="8"/>
        <v>4017</v>
      </c>
      <c r="AK28" s="45">
        <v>45657</v>
      </c>
    </row>
    <row r="29" spans="1:37" s="46" customFormat="1" ht="12.75" x14ac:dyDescent="0.25">
      <c r="A29" s="36">
        <v>23</v>
      </c>
      <c r="B29" s="37">
        <v>41640</v>
      </c>
      <c r="C29" s="36" t="s">
        <v>50</v>
      </c>
      <c r="D29" s="36"/>
      <c r="E29" s="36">
        <v>12002</v>
      </c>
      <c r="F29" s="36" t="s">
        <v>79</v>
      </c>
      <c r="G29" s="36" t="s">
        <v>58</v>
      </c>
      <c r="H29" s="38">
        <v>2</v>
      </c>
      <c r="I29" s="39">
        <v>125542000</v>
      </c>
      <c r="J29" s="39">
        <v>125542000</v>
      </c>
      <c r="K29" s="39"/>
      <c r="L29" s="39"/>
      <c r="M29" s="39"/>
      <c r="N29" s="39"/>
      <c r="O29" s="39"/>
      <c r="P29" s="39"/>
      <c r="Q29" s="36"/>
      <c r="R29" s="36"/>
      <c r="S29" s="36"/>
      <c r="T29" s="36"/>
      <c r="U29" s="36"/>
      <c r="V29" s="40"/>
      <c r="W29" s="36"/>
      <c r="X29" s="39">
        <f t="shared" si="0"/>
        <v>10311.457905544148</v>
      </c>
      <c r="Y29" s="39">
        <f t="shared" si="1"/>
        <v>313855</v>
      </c>
      <c r="Z29" s="41">
        <f t="shared" si="2"/>
        <v>41421126.406570844</v>
      </c>
      <c r="AA29" s="41">
        <v>37647132.813141681</v>
      </c>
      <c r="AB29" s="41">
        <v>-771593.98573943658</v>
      </c>
      <c r="AC29" s="41">
        <f t="shared" si="9"/>
        <v>36875538.827402242</v>
      </c>
      <c r="AD29" s="42">
        <f t="shared" si="10"/>
        <v>3773993.5934291631</v>
      </c>
      <c r="AE29" s="41">
        <f t="shared" si="3"/>
        <v>40649532.420831405</v>
      </c>
      <c r="AF29" s="42">
        <f t="shared" si="4"/>
        <v>84892467.579168588</v>
      </c>
      <c r="AG29" s="43">
        <f t="shared" si="5"/>
        <v>400</v>
      </c>
      <c r="AH29" s="44">
        <f t="shared" si="6"/>
        <v>268.02464065708421</v>
      </c>
      <c r="AI29" s="36">
        <f t="shared" si="7"/>
        <v>131.97535934291582</v>
      </c>
      <c r="AJ29" s="36">
        <f t="shared" si="8"/>
        <v>4017</v>
      </c>
      <c r="AK29" s="45">
        <v>45657</v>
      </c>
    </row>
    <row r="30" spans="1:37" s="46" customFormat="1" ht="12.75" x14ac:dyDescent="0.25">
      <c r="A30" s="36">
        <v>24</v>
      </c>
      <c r="B30" s="37">
        <v>41640</v>
      </c>
      <c r="C30" s="36" t="s">
        <v>50</v>
      </c>
      <c r="D30" s="36"/>
      <c r="E30" s="36">
        <v>12002</v>
      </c>
      <c r="F30" s="36" t="s">
        <v>80</v>
      </c>
      <c r="G30" s="36" t="s">
        <v>58</v>
      </c>
      <c r="H30" s="38">
        <v>2</v>
      </c>
      <c r="I30" s="39">
        <v>111684000</v>
      </c>
      <c r="J30" s="39">
        <v>111684000</v>
      </c>
      <c r="K30" s="39"/>
      <c r="L30" s="39"/>
      <c r="M30" s="39"/>
      <c r="N30" s="39"/>
      <c r="O30" s="39"/>
      <c r="P30" s="39"/>
      <c r="Q30" s="36"/>
      <c r="R30" s="36"/>
      <c r="S30" s="36"/>
      <c r="T30" s="36"/>
      <c r="U30" s="36"/>
      <c r="V30" s="40"/>
      <c r="W30" s="36"/>
      <c r="X30" s="39">
        <f t="shared" si="0"/>
        <v>9173.2238193018475</v>
      </c>
      <c r="Y30" s="39">
        <f t="shared" si="1"/>
        <v>279210</v>
      </c>
      <c r="Z30" s="41">
        <f t="shared" si="2"/>
        <v>36848840.082135528</v>
      </c>
      <c r="AA30" s="41">
        <v>33491440.164271045</v>
      </c>
      <c r="AB30" s="41">
        <v>-686421.29887466528</v>
      </c>
      <c r="AC30" s="41">
        <f t="shared" si="9"/>
        <v>32805018.86539638</v>
      </c>
      <c r="AD30" s="42">
        <f>Z30-AA30</f>
        <v>3357399.9178644828</v>
      </c>
      <c r="AE30" s="41">
        <f t="shared" si="3"/>
        <v>36162418.783260867</v>
      </c>
      <c r="AF30" s="42">
        <f t="shared" si="4"/>
        <v>75521581.216739133</v>
      </c>
      <c r="AG30" s="43">
        <f t="shared" si="5"/>
        <v>400</v>
      </c>
      <c r="AH30" s="44">
        <f t="shared" si="6"/>
        <v>268.02464065708421</v>
      </c>
      <c r="AI30" s="36">
        <f t="shared" si="7"/>
        <v>131.97535934291582</v>
      </c>
      <c r="AJ30" s="36">
        <f t="shared" si="8"/>
        <v>4017</v>
      </c>
      <c r="AK30" s="45">
        <v>45657</v>
      </c>
    </row>
    <row r="31" spans="1:37" s="46" customFormat="1" ht="12.75" x14ac:dyDescent="0.25">
      <c r="A31" s="36">
        <v>25</v>
      </c>
      <c r="B31" s="37">
        <v>41640</v>
      </c>
      <c r="C31" s="36" t="s">
        <v>50</v>
      </c>
      <c r="D31" s="36"/>
      <c r="E31" s="36">
        <v>12002</v>
      </c>
      <c r="F31" s="36" t="s">
        <v>81</v>
      </c>
      <c r="G31" s="36" t="s">
        <v>58</v>
      </c>
      <c r="H31" s="38">
        <v>1</v>
      </c>
      <c r="I31" s="39">
        <v>12025000</v>
      </c>
      <c r="J31" s="39">
        <v>12025000</v>
      </c>
      <c r="K31" s="39"/>
      <c r="L31" s="39"/>
      <c r="M31" s="39"/>
      <c r="N31" s="39"/>
      <c r="O31" s="39"/>
      <c r="P31" s="39"/>
      <c r="Q31" s="36"/>
      <c r="R31" s="36"/>
      <c r="S31" s="36"/>
      <c r="T31" s="36"/>
      <c r="U31" s="36"/>
      <c r="V31" s="40"/>
      <c r="W31" s="36"/>
      <c r="X31" s="39">
        <f t="shared" si="0"/>
        <v>987.67967145790556</v>
      </c>
      <c r="Y31" s="39">
        <f t="shared" si="1"/>
        <v>30062.5</v>
      </c>
      <c r="Z31" s="41">
        <f t="shared" si="2"/>
        <v>3967509.2402464068</v>
      </c>
      <c r="AA31" s="41">
        <v>3606018.480492813</v>
      </c>
      <c r="AB31" s="41">
        <v>-73906.881191288368</v>
      </c>
      <c r="AC31" s="41">
        <f t="shared" si="9"/>
        <v>3532111.5993015245</v>
      </c>
      <c r="AD31" s="42">
        <f t="shared" si="10"/>
        <v>361490.75975359371</v>
      </c>
      <c r="AE31" s="41">
        <f t="shared" si="3"/>
        <v>3893602.3590551182</v>
      </c>
      <c r="AF31" s="42">
        <f t="shared" si="4"/>
        <v>8131397.6409448814</v>
      </c>
      <c r="AG31" s="43">
        <f t="shared" si="5"/>
        <v>400</v>
      </c>
      <c r="AH31" s="44">
        <f t="shared" si="6"/>
        <v>268.02464065708421</v>
      </c>
      <c r="AI31" s="36">
        <f t="shared" si="7"/>
        <v>131.97535934291582</v>
      </c>
      <c r="AJ31" s="36">
        <f t="shared" si="8"/>
        <v>4017</v>
      </c>
      <c r="AK31" s="45">
        <v>45657</v>
      </c>
    </row>
    <row r="32" spans="1:37" s="46" customFormat="1" ht="12.75" x14ac:dyDescent="0.25">
      <c r="A32" s="36">
        <v>26</v>
      </c>
      <c r="B32" s="37">
        <v>41640</v>
      </c>
      <c r="C32" s="36" t="s">
        <v>50</v>
      </c>
      <c r="D32" s="36"/>
      <c r="E32" s="36">
        <v>12002</v>
      </c>
      <c r="F32" s="36" t="s">
        <v>82</v>
      </c>
      <c r="G32" s="36" t="s">
        <v>58</v>
      </c>
      <c r="H32" s="38">
        <v>2</v>
      </c>
      <c r="I32" s="39">
        <v>36400000</v>
      </c>
      <c r="J32" s="39">
        <v>36400000</v>
      </c>
      <c r="K32" s="39"/>
      <c r="L32" s="39"/>
      <c r="M32" s="39"/>
      <c r="N32" s="39"/>
      <c r="O32" s="39"/>
      <c r="P32" s="39"/>
      <c r="Q32" s="36"/>
      <c r="R32" s="36"/>
      <c r="S32" s="36"/>
      <c r="T32" s="36"/>
      <c r="U32" s="36"/>
      <c r="V32" s="40"/>
      <c r="W32" s="36"/>
      <c r="X32" s="39">
        <f t="shared" si="0"/>
        <v>2989.7330595482545</v>
      </c>
      <c r="Y32" s="39">
        <f t="shared" si="1"/>
        <v>91000</v>
      </c>
      <c r="Z32" s="41">
        <f t="shared" si="2"/>
        <v>12009757.700205339</v>
      </c>
      <c r="AA32" s="41">
        <v>10915515.400410676</v>
      </c>
      <c r="AB32" s="41">
        <v>-223718.12684930535</v>
      </c>
      <c r="AC32" s="41">
        <f t="shared" si="9"/>
        <v>10691797.273561371</v>
      </c>
      <c r="AD32" s="42">
        <f t="shared" si="10"/>
        <v>1094242.2997946627</v>
      </c>
      <c r="AE32" s="41">
        <f t="shared" si="3"/>
        <v>11786039.573356034</v>
      </c>
      <c r="AF32" s="42">
        <f t="shared" si="4"/>
        <v>24613960.426643968</v>
      </c>
      <c r="AG32" s="43">
        <f t="shared" si="5"/>
        <v>400</v>
      </c>
      <c r="AH32" s="44">
        <f t="shared" si="6"/>
        <v>268.02464065708421</v>
      </c>
      <c r="AI32" s="36">
        <f t="shared" si="7"/>
        <v>131.97535934291582</v>
      </c>
      <c r="AJ32" s="36">
        <f t="shared" si="8"/>
        <v>4017</v>
      </c>
      <c r="AK32" s="45">
        <v>45657</v>
      </c>
    </row>
    <row r="33" spans="1:37" s="46" customFormat="1" ht="12.75" x14ac:dyDescent="0.25">
      <c r="A33" s="36">
        <v>27</v>
      </c>
      <c r="B33" s="37">
        <v>41640</v>
      </c>
      <c r="C33" s="36" t="s">
        <v>50</v>
      </c>
      <c r="D33" s="36"/>
      <c r="E33" s="36">
        <v>12002</v>
      </c>
      <c r="F33" s="36" t="s">
        <v>83</v>
      </c>
      <c r="G33" s="36" t="s">
        <v>58</v>
      </c>
      <c r="H33" s="38">
        <v>1</v>
      </c>
      <c r="I33" s="39">
        <v>10360000</v>
      </c>
      <c r="J33" s="39">
        <v>10360000</v>
      </c>
      <c r="K33" s="39"/>
      <c r="L33" s="39"/>
      <c r="M33" s="39"/>
      <c r="N33" s="39"/>
      <c r="O33" s="39"/>
      <c r="P33" s="39"/>
      <c r="Q33" s="36"/>
      <c r="R33" s="36"/>
      <c r="S33" s="36"/>
      <c r="T33" s="36"/>
      <c r="U33" s="36"/>
      <c r="V33" s="40"/>
      <c r="W33" s="36"/>
      <c r="X33" s="39">
        <f t="shared" si="0"/>
        <v>850.92402464065708</v>
      </c>
      <c r="Y33" s="39">
        <f t="shared" si="1"/>
        <v>25900</v>
      </c>
      <c r="Z33" s="41">
        <f t="shared" si="2"/>
        <v>3418161.8069815198</v>
      </c>
      <c r="AA33" s="41">
        <v>3106723.6139630387</v>
      </c>
      <c r="AB33" s="41">
        <v>-63673.620718648439</v>
      </c>
      <c r="AC33" s="41">
        <f t="shared" si="9"/>
        <v>3043049.99324439</v>
      </c>
      <c r="AD33" s="42">
        <f t="shared" si="10"/>
        <v>311438.19301848114</v>
      </c>
      <c r="AE33" s="41">
        <f t="shared" si="3"/>
        <v>3354488.1862628711</v>
      </c>
      <c r="AF33" s="42">
        <f t="shared" si="4"/>
        <v>7005511.8137371289</v>
      </c>
      <c r="AG33" s="43">
        <f t="shared" si="5"/>
        <v>400</v>
      </c>
      <c r="AH33" s="44">
        <f t="shared" si="6"/>
        <v>268.02464065708421</v>
      </c>
      <c r="AI33" s="36">
        <f t="shared" si="7"/>
        <v>131.97535934291582</v>
      </c>
      <c r="AJ33" s="36">
        <f t="shared" si="8"/>
        <v>4017</v>
      </c>
      <c r="AK33" s="45">
        <v>45657</v>
      </c>
    </row>
    <row r="34" spans="1:37" s="46" customFormat="1" ht="12.75" x14ac:dyDescent="0.25">
      <c r="A34" s="36">
        <v>28</v>
      </c>
      <c r="B34" s="37">
        <v>41640</v>
      </c>
      <c r="C34" s="36" t="s">
        <v>50</v>
      </c>
      <c r="D34" s="36"/>
      <c r="E34" s="36">
        <v>12002</v>
      </c>
      <c r="F34" s="36" t="s">
        <v>84</v>
      </c>
      <c r="G34" s="36" t="s">
        <v>70</v>
      </c>
      <c r="H34" s="38">
        <v>2</v>
      </c>
      <c r="I34" s="39">
        <v>122483000</v>
      </c>
      <c r="J34" s="39">
        <v>122483000</v>
      </c>
      <c r="K34" s="39"/>
      <c r="L34" s="39"/>
      <c r="M34" s="39"/>
      <c r="N34" s="39"/>
      <c r="O34" s="39"/>
      <c r="P34" s="39"/>
      <c r="Q34" s="36"/>
      <c r="R34" s="36"/>
      <c r="S34" s="36"/>
      <c r="T34" s="36"/>
      <c r="U34" s="36"/>
      <c r="V34" s="40"/>
      <c r="W34" s="36"/>
      <c r="X34" s="39">
        <f t="shared" si="0"/>
        <v>10060.205338809035</v>
      </c>
      <c r="Y34" s="39">
        <f t="shared" si="1"/>
        <v>306207.5</v>
      </c>
      <c r="Z34" s="41">
        <f t="shared" si="2"/>
        <v>40411844.845995896</v>
      </c>
      <c r="AA34" s="41">
        <v>36729809.691991784</v>
      </c>
      <c r="AB34" s="41">
        <v>-752793.05854075449</v>
      </c>
      <c r="AC34" s="41">
        <f t="shared" si="9"/>
        <v>35977016.63345103</v>
      </c>
      <c r="AD34" s="42">
        <f t="shared" si="10"/>
        <v>3682035.1540041119</v>
      </c>
      <c r="AE34" s="41">
        <f t="shared" si="3"/>
        <v>39659051.787455142</v>
      </c>
      <c r="AF34" s="42">
        <f t="shared" si="4"/>
        <v>82823948.212544858</v>
      </c>
      <c r="AG34" s="43">
        <f t="shared" si="5"/>
        <v>400</v>
      </c>
      <c r="AH34" s="44">
        <f t="shared" si="6"/>
        <v>268.02464065708421</v>
      </c>
      <c r="AI34" s="36">
        <f t="shared" si="7"/>
        <v>131.97535934291582</v>
      </c>
      <c r="AJ34" s="36">
        <f t="shared" si="8"/>
        <v>4017</v>
      </c>
      <c r="AK34" s="45">
        <v>45657</v>
      </c>
    </row>
    <row r="35" spans="1:37" s="46" customFormat="1" ht="12.75" x14ac:dyDescent="0.25">
      <c r="A35" s="36">
        <v>29</v>
      </c>
      <c r="B35" s="37">
        <v>41640</v>
      </c>
      <c r="C35" s="36" t="s">
        <v>50</v>
      </c>
      <c r="D35" s="36"/>
      <c r="E35" s="36">
        <v>12002</v>
      </c>
      <c r="F35" s="36" t="s">
        <v>85</v>
      </c>
      <c r="G35" s="36" t="s">
        <v>70</v>
      </c>
      <c r="H35" s="38">
        <v>1</v>
      </c>
      <c r="I35" s="39">
        <v>110262000</v>
      </c>
      <c r="J35" s="39">
        <v>110262000</v>
      </c>
      <c r="K35" s="39"/>
      <c r="L35" s="39"/>
      <c r="M35" s="39"/>
      <c r="N35" s="39"/>
      <c r="O35" s="39"/>
      <c r="P35" s="39"/>
      <c r="Q35" s="36"/>
      <c r="R35" s="36"/>
      <c r="S35" s="36"/>
      <c r="T35" s="36"/>
      <c r="U35" s="36"/>
      <c r="V35" s="40"/>
      <c r="W35" s="36"/>
      <c r="X35" s="39">
        <f t="shared" si="0"/>
        <v>9056.4271047227921</v>
      </c>
      <c r="Y35" s="39">
        <f t="shared" si="1"/>
        <v>275655</v>
      </c>
      <c r="Z35" s="41">
        <f t="shared" si="2"/>
        <v>36379667.679671459</v>
      </c>
      <c r="AA35" s="41">
        <v>33065015.359342914</v>
      </c>
      <c r="AB35" s="41">
        <v>-677681.54128181608</v>
      </c>
      <c r="AC35" s="41">
        <f t="shared" si="9"/>
        <v>32387333.818061098</v>
      </c>
      <c r="AD35" s="42">
        <f t="shared" si="10"/>
        <v>3314652.3203285448</v>
      </c>
      <c r="AE35" s="41">
        <f t="shared" si="3"/>
        <v>35701986.138389647</v>
      </c>
      <c r="AF35" s="42">
        <f t="shared" si="4"/>
        <v>74560013.861610353</v>
      </c>
      <c r="AG35" s="43">
        <f t="shared" si="5"/>
        <v>400</v>
      </c>
      <c r="AH35" s="44">
        <f t="shared" si="6"/>
        <v>268.02464065708421</v>
      </c>
      <c r="AI35" s="36">
        <f t="shared" si="7"/>
        <v>131.97535934291582</v>
      </c>
      <c r="AJ35" s="36">
        <f t="shared" si="8"/>
        <v>4017</v>
      </c>
      <c r="AK35" s="45">
        <v>45657</v>
      </c>
    </row>
    <row r="36" spans="1:37" s="46" customFormat="1" ht="12.75" x14ac:dyDescent="0.25">
      <c r="A36" s="36">
        <v>30</v>
      </c>
      <c r="B36" s="37">
        <v>41640</v>
      </c>
      <c r="C36" s="36" t="s">
        <v>50</v>
      </c>
      <c r="D36" s="36"/>
      <c r="E36" s="36">
        <v>12002</v>
      </c>
      <c r="F36" s="36" t="s">
        <v>86</v>
      </c>
      <c r="G36" s="36" t="s">
        <v>70</v>
      </c>
      <c r="H36" s="38">
        <v>1</v>
      </c>
      <c r="I36" s="39">
        <v>165050000</v>
      </c>
      <c r="J36" s="39">
        <v>165050000</v>
      </c>
      <c r="K36" s="39"/>
      <c r="L36" s="39"/>
      <c r="M36" s="39"/>
      <c r="N36" s="39"/>
      <c r="O36" s="39"/>
      <c r="P36" s="39"/>
      <c r="Q36" s="36"/>
      <c r="R36" s="36"/>
      <c r="S36" s="36"/>
      <c r="T36" s="36"/>
      <c r="U36" s="36"/>
      <c r="V36" s="40"/>
      <c r="W36" s="36"/>
      <c r="X36" s="39">
        <f t="shared" si="0"/>
        <v>13556.4681724846</v>
      </c>
      <c r="Y36" s="39">
        <f t="shared" si="1"/>
        <v>412625</v>
      </c>
      <c r="Z36" s="41">
        <f t="shared" si="2"/>
        <v>54456332.64887064</v>
      </c>
      <c r="AA36" s="41">
        <v>49494665.297741272</v>
      </c>
      <c r="AB36" s="41">
        <v>-1014414.1988043364</v>
      </c>
      <c r="AC36" s="41">
        <f t="shared" si="9"/>
        <v>48480251.098936938</v>
      </c>
      <c r="AD36" s="42">
        <f t="shared" si="10"/>
        <v>4961667.3511293679</v>
      </c>
      <c r="AE36" s="41">
        <f t="shared" si="3"/>
        <v>53441918.450066306</v>
      </c>
      <c r="AF36" s="42">
        <f t="shared" si="4"/>
        <v>111608081.5499337</v>
      </c>
      <c r="AG36" s="43">
        <f t="shared" si="5"/>
        <v>400</v>
      </c>
      <c r="AH36" s="44">
        <f t="shared" si="6"/>
        <v>268.02464065708421</v>
      </c>
      <c r="AI36" s="36">
        <f t="shared" si="7"/>
        <v>131.97535934291582</v>
      </c>
      <c r="AJ36" s="36">
        <f t="shared" si="8"/>
        <v>4017</v>
      </c>
      <c r="AK36" s="45">
        <v>45657</v>
      </c>
    </row>
    <row r="37" spans="1:37" s="46" customFormat="1" ht="12.75" x14ac:dyDescent="0.25">
      <c r="A37" s="36">
        <v>31</v>
      </c>
      <c r="B37" s="37">
        <v>41640</v>
      </c>
      <c r="C37" s="36" t="s">
        <v>50</v>
      </c>
      <c r="D37" s="36"/>
      <c r="E37" s="36">
        <v>12002</v>
      </c>
      <c r="F37" s="36" t="s">
        <v>87</v>
      </c>
      <c r="G37" s="36" t="s">
        <v>56</v>
      </c>
      <c r="H37" s="38">
        <v>1</v>
      </c>
      <c r="I37" s="39">
        <v>12264000</v>
      </c>
      <c r="J37" s="39">
        <v>12264000</v>
      </c>
      <c r="K37" s="39"/>
      <c r="L37" s="39"/>
      <c r="M37" s="39"/>
      <c r="N37" s="39"/>
      <c r="O37" s="39"/>
      <c r="P37" s="39"/>
      <c r="Q37" s="36"/>
      <c r="R37" s="36"/>
      <c r="S37" s="36"/>
      <c r="T37" s="36"/>
      <c r="U37" s="36"/>
      <c r="V37" s="40"/>
      <c r="W37" s="36"/>
      <c r="X37" s="39">
        <f t="shared" si="0"/>
        <v>1007.3100616016427</v>
      </c>
      <c r="Y37" s="39">
        <f t="shared" si="1"/>
        <v>30660</v>
      </c>
      <c r="Z37" s="41">
        <f t="shared" si="2"/>
        <v>4046364.517453799</v>
      </c>
      <c r="AA37" s="41">
        <v>3677689.0349075976</v>
      </c>
      <c r="AB37" s="41">
        <v>-75375.799661535188</v>
      </c>
      <c r="AC37" s="41">
        <f t="shared" si="9"/>
        <v>3602313.2352460623</v>
      </c>
      <c r="AD37" s="42">
        <f t="shared" si="10"/>
        <v>368675.48254620144</v>
      </c>
      <c r="AE37" s="41">
        <f t="shared" si="3"/>
        <v>3970988.7177922637</v>
      </c>
      <c r="AF37" s="42">
        <f t="shared" si="4"/>
        <v>8293011.2822077367</v>
      </c>
      <c r="AG37" s="43">
        <f t="shared" si="5"/>
        <v>400</v>
      </c>
      <c r="AH37" s="44">
        <f t="shared" si="6"/>
        <v>268.02464065708421</v>
      </c>
      <c r="AI37" s="36">
        <f t="shared" si="7"/>
        <v>131.97535934291582</v>
      </c>
      <c r="AJ37" s="36">
        <f t="shared" si="8"/>
        <v>4017</v>
      </c>
      <c r="AK37" s="45">
        <v>45657</v>
      </c>
    </row>
    <row r="38" spans="1:37" s="46" customFormat="1" ht="12.75" x14ac:dyDescent="0.25">
      <c r="A38" s="36">
        <v>32</v>
      </c>
      <c r="B38" s="37">
        <v>41640</v>
      </c>
      <c r="C38" s="36" t="s">
        <v>50</v>
      </c>
      <c r="D38" s="36"/>
      <c r="E38" s="36">
        <v>12002</v>
      </c>
      <c r="F38" s="36" t="s">
        <v>88</v>
      </c>
      <c r="G38" s="36" t="s">
        <v>56</v>
      </c>
      <c r="H38" s="38">
        <v>1</v>
      </c>
      <c r="I38" s="39">
        <v>12558000</v>
      </c>
      <c r="J38" s="39">
        <v>12558000</v>
      </c>
      <c r="K38" s="39"/>
      <c r="L38" s="39"/>
      <c r="M38" s="39"/>
      <c r="N38" s="39"/>
      <c r="O38" s="39"/>
      <c r="P38" s="39"/>
      <c r="Q38" s="36"/>
      <c r="R38" s="36"/>
      <c r="S38" s="36"/>
      <c r="T38" s="36"/>
      <c r="U38" s="36"/>
      <c r="V38" s="40"/>
      <c r="W38" s="36"/>
      <c r="X38" s="39">
        <f t="shared" si="0"/>
        <v>1031.4579055441479</v>
      </c>
      <c r="Y38" s="39">
        <f t="shared" si="1"/>
        <v>31395.000000000004</v>
      </c>
      <c r="Z38" s="41">
        <f t="shared" si="2"/>
        <v>4143366.406570843</v>
      </c>
      <c r="AA38" s="41">
        <v>3765852.813141684</v>
      </c>
      <c r="AB38" s="41">
        <v>-77182.753763010347</v>
      </c>
      <c r="AC38" s="41">
        <f t="shared" si="9"/>
        <v>3688670.0593786738</v>
      </c>
      <c r="AD38" s="42">
        <f t="shared" si="10"/>
        <v>377513.59342915891</v>
      </c>
      <c r="AE38" s="41">
        <f t="shared" si="3"/>
        <v>4066183.6528078327</v>
      </c>
      <c r="AF38" s="42">
        <f t="shared" si="4"/>
        <v>8491816.3471921682</v>
      </c>
      <c r="AG38" s="43">
        <f t="shared" si="5"/>
        <v>400</v>
      </c>
      <c r="AH38" s="44">
        <f t="shared" si="6"/>
        <v>268.02464065708421</v>
      </c>
      <c r="AI38" s="36">
        <f t="shared" si="7"/>
        <v>131.97535934291582</v>
      </c>
      <c r="AJ38" s="36">
        <f t="shared" si="8"/>
        <v>4017</v>
      </c>
      <c r="AK38" s="45">
        <v>45657</v>
      </c>
    </row>
    <row r="39" spans="1:37" s="46" customFormat="1" ht="12.75" x14ac:dyDescent="0.25">
      <c r="A39" s="36">
        <v>33</v>
      </c>
      <c r="B39" s="37">
        <v>41640</v>
      </c>
      <c r="C39" s="36" t="s">
        <v>50</v>
      </c>
      <c r="D39" s="36"/>
      <c r="E39" s="36">
        <v>12002</v>
      </c>
      <c r="F39" s="36" t="s">
        <v>89</v>
      </c>
      <c r="G39" s="36" t="s">
        <v>56</v>
      </c>
      <c r="H39" s="38">
        <v>1</v>
      </c>
      <c r="I39" s="39">
        <v>10812000</v>
      </c>
      <c r="J39" s="39">
        <v>10812000</v>
      </c>
      <c r="K39" s="39"/>
      <c r="L39" s="39"/>
      <c r="M39" s="39"/>
      <c r="N39" s="39"/>
      <c r="O39" s="39"/>
      <c r="P39" s="39"/>
      <c r="Q39" s="36"/>
      <c r="R39" s="36"/>
      <c r="S39" s="36"/>
      <c r="T39" s="36"/>
      <c r="U39" s="36"/>
      <c r="V39" s="40"/>
      <c r="W39" s="36"/>
      <c r="X39" s="39">
        <f t="shared" si="0"/>
        <v>888.04928131416841</v>
      </c>
      <c r="Y39" s="39">
        <f t="shared" si="1"/>
        <v>27030</v>
      </c>
      <c r="Z39" s="41">
        <f t="shared" si="2"/>
        <v>3567293.9630390145</v>
      </c>
      <c r="AA39" s="41">
        <v>3242267.9260780285</v>
      </c>
      <c r="AB39" s="41">
        <v>-66451.658997106846</v>
      </c>
      <c r="AC39" s="41">
        <f t="shared" si="9"/>
        <v>3175816.2670809217</v>
      </c>
      <c r="AD39" s="42">
        <f t="shared" si="10"/>
        <v>325026.03696098598</v>
      </c>
      <c r="AE39" s="41">
        <f t="shared" si="3"/>
        <v>3500842.3040419077</v>
      </c>
      <c r="AF39" s="42">
        <f t="shared" si="4"/>
        <v>7311157.6959580928</v>
      </c>
      <c r="AG39" s="43">
        <f t="shared" si="5"/>
        <v>400</v>
      </c>
      <c r="AH39" s="44">
        <f t="shared" si="6"/>
        <v>268.02464065708421</v>
      </c>
      <c r="AI39" s="36">
        <f t="shared" si="7"/>
        <v>131.97535934291582</v>
      </c>
      <c r="AJ39" s="36">
        <f t="shared" si="8"/>
        <v>4017</v>
      </c>
      <c r="AK39" s="45">
        <v>45657</v>
      </c>
    </row>
    <row r="40" spans="1:37" s="46" customFormat="1" ht="12.75" x14ac:dyDescent="0.25">
      <c r="A40" s="36">
        <v>34</v>
      </c>
      <c r="B40" s="37">
        <v>41640</v>
      </c>
      <c r="C40" s="36" t="s">
        <v>50</v>
      </c>
      <c r="D40" s="36"/>
      <c r="E40" s="36">
        <v>12002</v>
      </c>
      <c r="F40" s="36" t="s">
        <v>90</v>
      </c>
      <c r="G40" s="36" t="s">
        <v>56</v>
      </c>
      <c r="H40" s="38">
        <v>2</v>
      </c>
      <c r="I40" s="39">
        <v>21624000</v>
      </c>
      <c r="J40" s="39">
        <v>21624000</v>
      </c>
      <c r="K40" s="39"/>
      <c r="L40" s="39"/>
      <c r="M40" s="39"/>
      <c r="N40" s="39"/>
      <c r="O40" s="39"/>
      <c r="P40" s="39"/>
      <c r="Q40" s="36"/>
      <c r="R40" s="36"/>
      <c r="S40" s="36"/>
      <c r="T40" s="36"/>
      <c r="U40" s="36"/>
      <c r="V40" s="40"/>
      <c r="W40" s="36"/>
      <c r="X40" s="39">
        <f t="shared" si="0"/>
        <v>1776.0985626283368</v>
      </c>
      <c r="Y40" s="39">
        <f t="shared" si="1"/>
        <v>54060</v>
      </c>
      <c r="Z40" s="41">
        <f t="shared" si="2"/>
        <v>7134587.926078029</v>
      </c>
      <c r="AA40" s="41">
        <v>6484535.852156057</v>
      </c>
      <c r="AB40" s="41">
        <v>-132903.31799421369</v>
      </c>
      <c r="AC40" s="41">
        <f t="shared" si="9"/>
        <v>6351632.5341618434</v>
      </c>
      <c r="AD40" s="42">
        <f t="shared" si="10"/>
        <v>650052.07392197195</v>
      </c>
      <c r="AE40" s="41">
        <f t="shared" si="3"/>
        <v>7001684.6080838153</v>
      </c>
      <c r="AF40" s="42">
        <f t="shared" si="4"/>
        <v>14622315.391916186</v>
      </c>
      <c r="AG40" s="43">
        <f t="shared" si="5"/>
        <v>400</v>
      </c>
      <c r="AH40" s="44">
        <f t="shared" si="6"/>
        <v>268.02464065708421</v>
      </c>
      <c r="AI40" s="36">
        <f t="shared" si="7"/>
        <v>131.97535934291582</v>
      </c>
      <c r="AJ40" s="36">
        <f t="shared" si="8"/>
        <v>4017</v>
      </c>
      <c r="AK40" s="45">
        <v>45657</v>
      </c>
    </row>
    <row r="41" spans="1:37" s="46" customFormat="1" ht="12.75" x14ac:dyDescent="0.25">
      <c r="A41" s="36">
        <v>35</v>
      </c>
      <c r="B41" s="37">
        <v>41640</v>
      </c>
      <c r="C41" s="36" t="s">
        <v>50</v>
      </c>
      <c r="D41" s="36"/>
      <c r="E41" s="36">
        <v>12002</v>
      </c>
      <c r="F41" s="36" t="s">
        <v>91</v>
      </c>
      <c r="G41" s="36" t="s">
        <v>56</v>
      </c>
      <c r="H41" s="38">
        <v>1</v>
      </c>
      <c r="I41" s="39">
        <v>15456000</v>
      </c>
      <c r="J41" s="39">
        <v>15456000</v>
      </c>
      <c r="K41" s="39"/>
      <c r="L41" s="39"/>
      <c r="M41" s="39"/>
      <c r="N41" s="39"/>
      <c r="O41" s="39"/>
      <c r="P41" s="39"/>
      <c r="Q41" s="36"/>
      <c r="R41" s="36"/>
      <c r="S41" s="36"/>
      <c r="T41" s="36"/>
      <c r="U41" s="36"/>
      <c r="V41" s="40"/>
      <c r="W41" s="36"/>
      <c r="X41" s="39">
        <f t="shared" si="0"/>
        <v>1269.4866529774126</v>
      </c>
      <c r="Y41" s="39">
        <f t="shared" si="1"/>
        <v>38640</v>
      </c>
      <c r="Z41" s="41">
        <f t="shared" si="2"/>
        <v>5099527.8850102676</v>
      </c>
      <c r="AA41" s="41">
        <v>4634895.7700205334</v>
      </c>
      <c r="AB41" s="41">
        <v>-94994.158477551187</v>
      </c>
      <c r="AC41" s="41">
        <f t="shared" si="9"/>
        <v>4539901.611542982</v>
      </c>
      <c r="AD41" s="42">
        <f t="shared" si="10"/>
        <v>464632.11498973425</v>
      </c>
      <c r="AE41" s="41">
        <f t="shared" si="3"/>
        <v>5004533.7265327163</v>
      </c>
      <c r="AF41" s="42">
        <f t="shared" si="4"/>
        <v>10451466.273467284</v>
      </c>
      <c r="AG41" s="43">
        <f t="shared" si="5"/>
        <v>400</v>
      </c>
      <c r="AH41" s="44">
        <f t="shared" si="6"/>
        <v>268.02464065708421</v>
      </c>
      <c r="AI41" s="36">
        <f t="shared" si="7"/>
        <v>131.97535934291582</v>
      </c>
      <c r="AJ41" s="36">
        <f t="shared" si="8"/>
        <v>4017</v>
      </c>
      <c r="AK41" s="45">
        <v>45657</v>
      </c>
    </row>
    <row r="42" spans="1:37" s="46" customFormat="1" ht="12.75" x14ac:dyDescent="0.25">
      <c r="A42" s="36">
        <v>36</v>
      </c>
      <c r="B42" s="37">
        <v>41640</v>
      </c>
      <c r="C42" s="36" t="s">
        <v>50</v>
      </c>
      <c r="D42" s="36"/>
      <c r="E42" s="36">
        <v>12002</v>
      </c>
      <c r="F42" s="36" t="s">
        <v>92</v>
      </c>
      <c r="G42" s="36" t="s">
        <v>56</v>
      </c>
      <c r="H42" s="38">
        <v>1</v>
      </c>
      <c r="I42" s="39">
        <v>13524000</v>
      </c>
      <c r="J42" s="39">
        <v>13524000</v>
      </c>
      <c r="K42" s="39"/>
      <c r="L42" s="39"/>
      <c r="M42" s="39"/>
      <c r="N42" s="39"/>
      <c r="O42" s="39"/>
      <c r="P42" s="39"/>
      <c r="Q42" s="36"/>
      <c r="R42" s="36"/>
      <c r="S42" s="36"/>
      <c r="T42" s="36"/>
      <c r="U42" s="36"/>
      <c r="V42" s="40"/>
      <c r="W42" s="36"/>
      <c r="X42" s="39">
        <f t="shared" si="0"/>
        <v>1110.8008213552362</v>
      </c>
      <c r="Y42" s="39">
        <f t="shared" si="1"/>
        <v>33810</v>
      </c>
      <c r="Z42" s="41">
        <f t="shared" si="2"/>
        <v>4462086.8993839836</v>
      </c>
      <c r="AA42" s="41">
        <v>4055533.7987679671</v>
      </c>
      <c r="AB42" s="41">
        <v>-83119.888667857289</v>
      </c>
      <c r="AC42" s="41">
        <f t="shared" si="9"/>
        <v>3972413.9101001099</v>
      </c>
      <c r="AD42" s="42">
        <f t="shared" si="10"/>
        <v>406553.10061601643</v>
      </c>
      <c r="AE42" s="41">
        <f t="shared" si="3"/>
        <v>4378967.0107161263</v>
      </c>
      <c r="AF42" s="42">
        <f t="shared" si="4"/>
        <v>9145032.9892838746</v>
      </c>
      <c r="AG42" s="43">
        <f t="shared" si="5"/>
        <v>400</v>
      </c>
      <c r="AH42" s="44">
        <f t="shared" si="6"/>
        <v>268.02464065708421</v>
      </c>
      <c r="AI42" s="36">
        <f t="shared" si="7"/>
        <v>131.97535934291582</v>
      </c>
      <c r="AJ42" s="36">
        <f t="shared" si="8"/>
        <v>4017</v>
      </c>
      <c r="AK42" s="45">
        <v>45657</v>
      </c>
    </row>
    <row r="43" spans="1:37" s="46" customFormat="1" ht="12.75" x14ac:dyDescent="0.25">
      <c r="A43" s="36">
        <v>37</v>
      </c>
      <c r="B43" s="37">
        <v>41640</v>
      </c>
      <c r="C43" s="36" t="s">
        <v>50</v>
      </c>
      <c r="D43" s="36"/>
      <c r="E43" s="36">
        <v>12002</v>
      </c>
      <c r="F43" s="36" t="s">
        <v>93</v>
      </c>
      <c r="G43" s="36" t="s">
        <v>56</v>
      </c>
      <c r="H43" s="38">
        <v>1</v>
      </c>
      <c r="I43" s="39">
        <v>11592000</v>
      </c>
      <c r="J43" s="39">
        <v>11592000</v>
      </c>
      <c r="K43" s="39"/>
      <c r="L43" s="39"/>
      <c r="M43" s="39"/>
      <c r="N43" s="39"/>
      <c r="O43" s="39"/>
      <c r="P43" s="39"/>
      <c r="Q43" s="36"/>
      <c r="R43" s="36"/>
      <c r="S43" s="36"/>
      <c r="T43" s="36"/>
      <c r="U43" s="36"/>
      <c r="V43" s="40"/>
      <c r="W43" s="36"/>
      <c r="X43" s="39">
        <f t="shared" si="0"/>
        <v>952.11498973305959</v>
      </c>
      <c r="Y43" s="39">
        <f t="shared" si="1"/>
        <v>28980</v>
      </c>
      <c r="Z43" s="41">
        <f t="shared" si="2"/>
        <v>3824645.9137577005</v>
      </c>
      <c r="AA43" s="41">
        <v>3476171.8275154005</v>
      </c>
      <c r="AB43" s="41">
        <v>-71245.618858163391</v>
      </c>
      <c r="AC43" s="41">
        <f t="shared" si="9"/>
        <v>3404926.2086572372</v>
      </c>
      <c r="AD43" s="42">
        <f t="shared" si="10"/>
        <v>348474.08624229999</v>
      </c>
      <c r="AE43" s="41">
        <f t="shared" si="3"/>
        <v>3753400.2948995372</v>
      </c>
      <c r="AF43" s="42">
        <f t="shared" si="4"/>
        <v>7838599.7051004628</v>
      </c>
      <c r="AG43" s="43">
        <f t="shared" si="5"/>
        <v>400</v>
      </c>
      <c r="AH43" s="44">
        <f t="shared" si="6"/>
        <v>268.02464065708421</v>
      </c>
      <c r="AI43" s="36">
        <f t="shared" si="7"/>
        <v>131.97535934291582</v>
      </c>
      <c r="AJ43" s="36">
        <f t="shared" si="8"/>
        <v>4017</v>
      </c>
      <c r="AK43" s="45">
        <v>45657</v>
      </c>
    </row>
    <row r="44" spans="1:37" s="46" customFormat="1" ht="12.75" x14ac:dyDescent="0.25">
      <c r="A44" s="36">
        <v>38</v>
      </c>
      <c r="B44" s="37">
        <v>41640</v>
      </c>
      <c r="C44" s="36" t="s">
        <v>50</v>
      </c>
      <c r="D44" s="36"/>
      <c r="E44" s="36">
        <v>12002</v>
      </c>
      <c r="F44" s="36" t="s">
        <v>94</v>
      </c>
      <c r="G44" s="36" t="s">
        <v>62</v>
      </c>
      <c r="H44" s="38">
        <v>2</v>
      </c>
      <c r="I44" s="39">
        <v>118089000</v>
      </c>
      <c r="J44" s="39">
        <v>118089000</v>
      </c>
      <c r="K44" s="39"/>
      <c r="L44" s="39"/>
      <c r="M44" s="39"/>
      <c r="N44" s="39"/>
      <c r="O44" s="39"/>
      <c r="P44" s="39"/>
      <c r="Q44" s="36"/>
      <c r="R44" s="36"/>
      <c r="S44" s="36"/>
      <c r="T44" s="36"/>
      <c r="U44" s="36"/>
      <c r="V44" s="40"/>
      <c r="W44" s="36"/>
      <c r="X44" s="39">
        <f t="shared" si="0"/>
        <v>9699.301848049281</v>
      </c>
      <c r="Y44" s="39">
        <f t="shared" si="1"/>
        <v>295222.5</v>
      </c>
      <c r="Z44" s="41">
        <f t="shared" si="2"/>
        <v>38962095.523613967</v>
      </c>
      <c r="AA44" s="41">
        <v>35412151.047227927</v>
      </c>
      <c r="AB44" s="41">
        <v>-725787.08465680259</v>
      </c>
      <c r="AC44" s="41">
        <f t="shared" si="9"/>
        <v>34686363.962571122</v>
      </c>
      <c r="AD44" s="42">
        <f t="shared" si="10"/>
        <v>3549944.4763860404</v>
      </c>
      <c r="AE44" s="41">
        <f t="shared" si="3"/>
        <v>38236308.438957162</v>
      </c>
      <c r="AF44" s="42">
        <f t="shared" si="4"/>
        <v>79852691.561042845</v>
      </c>
      <c r="AG44" s="43">
        <f t="shared" si="5"/>
        <v>400</v>
      </c>
      <c r="AH44" s="44">
        <f t="shared" si="6"/>
        <v>268.02464065708421</v>
      </c>
      <c r="AI44" s="36">
        <f t="shared" si="7"/>
        <v>131.97535934291582</v>
      </c>
      <c r="AJ44" s="36">
        <f t="shared" si="8"/>
        <v>4017</v>
      </c>
      <c r="AK44" s="45">
        <v>45657</v>
      </c>
    </row>
    <row r="45" spans="1:37" s="46" customFormat="1" ht="12.75" x14ac:dyDescent="0.25">
      <c r="A45" s="36">
        <v>39</v>
      </c>
      <c r="B45" s="37">
        <v>41640</v>
      </c>
      <c r="C45" s="36" t="s">
        <v>50</v>
      </c>
      <c r="D45" s="36"/>
      <c r="E45" s="36">
        <v>12002</v>
      </c>
      <c r="F45" s="36" t="s">
        <v>95</v>
      </c>
      <c r="G45" s="36" t="s">
        <v>62</v>
      </c>
      <c r="H45" s="38">
        <v>1</v>
      </c>
      <c r="I45" s="39">
        <v>76568000</v>
      </c>
      <c r="J45" s="39">
        <v>76568000</v>
      </c>
      <c r="K45" s="39"/>
      <c r="L45" s="39"/>
      <c r="M45" s="39"/>
      <c r="N45" s="39"/>
      <c r="O45" s="39"/>
      <c r="P45" s="39"/>
      <c r="Q45" s="39"/>
      <c r="R45" s="36"/>
      <c r="S45" s="36"/>
      <c r="T45" s="36"/>
      <c r="U45" s="36"/>
      <c r="V45" s="40"/>
      <c r="W45" s="36"/>
      <c r="X45" s="39">
        <f t="shared" si="0"/>
        <v>6288.9527720739216</v>
      </c>
      <c r="Y45" s="39">
        <f t="shared" si="1"/>
        <v>191420</v>
      </c>
      <c r="Z45" s="41">
        <f t="shared" si="2"/>
        <v>25262723.285420947</v>
      </c>
      <c r="AA45" s="41">
        <v>22960966.57084189</v>
      </c>
      <c r="AB45" s="41">
        <v>-470594.76748894545</v>
      </c>
      <c r="AC45" s="41">
        <f t="shared" si="9"/>
        <v>22490371.803352945</v>
      </c>
      <c r="AD45" s="42">
        <f t="shared" si="10"/>
        <v>2301756.7145790569</v>
      </c>
      <c r="AE45" s="41">
        <f t="shared" si="3"/>
        <v>24792128.517932002</v>
      </c>
      <c r="AF45" s="42">
        <f t="shared" si="4"/>
        <v>51775871.482068002</v>
      </c>
      <c r="AG45" s="43">
        <f t="shared" si="5"/>
        <v>400</v>
      </c>
      <c r="AH45" s="44">
        <f t="shared" si="6"/>
        <v>268.02464065708421</v>
      </c>
      <c r="AI45" s="36">
        <f t="shared" si="7"/>
        <v>131.97535934291582</v>
      </c>
      <c r="AJ45" s="36">
        <f t="shared" si="8"/>
        <v>4017</v>
      </c>
      <c r="AK45" s="45">
        <v>45657</v>
      </c>
    </row>
    <row r="46" spans="1:37" s="46" customFormat="1" ht="12.75" x14ac:dyDescent="0.25">
      <c r="A46" s="36">
        <v>40</v>
      </c>
      <c r="B46" s="37">
        <v>41640</v>
      </c>
      <c r="C46" s="36" t="s">
        <v>50</v>
      </c>
      <c r="D46" s="36"/>
      <c r="E46" s="36">
        <v>12008</v>
      </c>
      <c r="F46" s="36" t="s">
        <v>96</v>
      </c>
      <c r="G46" s="36" t="s">
        <v>52</v>
      </c>
      <c r="H46" s="38">
        <v>2</v>
      </c>
      <c r="I46" s="39">
        <v>2206308.2283557099</v>
      </c>
      <c r="J46" s="39"/>
      <c r="K46" s="39"/>
      <c r="L46" s="39"/>
      <c r="M46" s="39"/>
      <c r="N46" s="39"/>
      <c r="O46" s="39"/>
      <c r="P46" s="39">
        <v>2206308.2283557099</v>
      </c>
      <c r="Q46" s="48"/>
      <c r="R46" s="36"/>
      <c r="S46" s="36"/>
      <c r="T46" s="36"/>
      <c r="U46" s="36"/>
      <c r="V46" s="40"/>
      <c r="W46" s="36"/>
      <c r="X46" s="39">
        <f t="shared" si="0"/>
        <v>181.21628158979135</v>
      </c>
      <c r="Y46" s="39">
        <f t="shared" si="1"/>
        <v>5515.7705708892745</v>
      </c>
      <c r="Z46" s="41">
        <f t="shared" si="2"/>
        <v>727945.80314619199</v>
      </c>
      <c r="AA46" s="41">
        <v>661620.6440843282</v>
      </c>
      <c r="AB46" s="41">
        <v>-13560.196266482109</v>
      </c>
      <c r="AC46" s="41">
        <f t="shared" si="9"/>
        <v>648060.44781784608</v>
      </c>
      <c r="AD46" s="42">
        <f t="shared" si="10"/>
        <v>66325.159061863786</v>
      </c>
      <c r="AE46" s="41">
        <f t="shared" si="3"/>
        <v>714385.60687970987</v>
      </c>
      <c r="AF46" s="42">
        <f t="shared" si="4"/>
        <v>1491922.6214760002</v>
      </c>
      <c r="AG46" s="43">
        <f t="shared" si="5"/>
        <v>400</v>
      </c>
      <c r="AH46" s="44">
        <f t="shared" si="6"/>
        <v>268.02464065708421</v>
      </c>
      <c r="AI46" s="36">
        <f t="shared" si="7"/>
        <v>131.97535934291582</v>
      </c>
      <c r="AJ46" s="36">
        <f t="shared" si="8"/>
        <v>4017</v>
      </c>
      <c r="AK46" s="45">
        <v>45657</v>
      </c>
    </row>
    <row r="47" spans="1:37" s="46" customFormat="1" ht="12.75" x14ac:dyDescent="0.25">
      <c r="A47" s="36">
        <v>41</v>
      </c>
      <c r="B47" s="37">
        <v>41640</v>
      </c>
      <c r="C47" s="36" t="s">
        <v>50</v>
      </c>
      <c r="D47" s="36"/>
      <c r="E47" s="36">
        <v>12008</v>
      </c>
      <c r="F47" s="36" t="s">
        <v>97</v>
      </c>
      <c r="G47" s="36" t="s">
        <v>52</v>
      </c>
      <c r="H47" s="38">
        <v>5</v>
      </c>
      <c r="I47" s="39">
        <v>3090000</v>
      </c>
      <c r="J47" s="39"/>
      <c r="K47" s="39"/>
      <c r="L47" s="39"/>
      <c r="M47" s="39"/>
      <c r="N47" s="39"/>
      <c r="O47" s="39"/>
      <c r="P47" s="39">
        <v>3090000</v>
      </c>
      <c r="Q47" s="36"/>
      <c r="R47" s="36"/>
      <c r="S47" s="36"/>
      <c r="T47" s="36"/>
      <c r="U47" s="36"/>
      <c r="V47" s="40"/>
      <c r="W47" s="36"/>
      <c r="X47" s="39">
        <f t="shared" si="0"/>
        <v>253.79876796714578</v>
      </c>
      <c r="Y47" s="39">
        <f t="shared" si="1"/>
        <v>7725</v>
      </c>
      <c r="Z47" s="41">
        <f t="shared" si="2"/>
        <v>1019509.6509240248</v>
      </c>
      <c r="AA47" s="41">
        <v>926619.30184804928</v>
      </c>
      <c r="AB47" s="41">
        <v>-18991.456372647077</v>
      </c>
      <c r="AC47" s="41">
        <f t="shared" si="9"/>
        <v>907627.8454754022</v>
      </c>
      <c r="AD47" s="42">
        <f t="shared" si="10"/>
        <v>92890.349075975479</v>
      </c>
      <c r="AE47" s="41">
        <f t="shared" si="3"/>
        <v>1000518.1945513777</v>
      </c>
      <c r="AF47" s="42">
        <f t="shared" si="4"/>
        <v>2089481.8054486224</v>
      </c>
      <c r="AG47" s="43">
        <f t="shared" si="5"/>
        <v>400</v>
      </c>
      <c r="AH47" s="44">
        <f t="shared" si="6"/>
        <v>268.02464065708421</v>
      </c>
      <c r="AI47" s="36">
        <f t="shared" si="7"/>
        <v>131.97535934291582</v>
      </c>
      <c r="AJ47" s="36">
        <f t="shared" si="8"/>
        <v>4017</v>
      </c>
      <c r="AK47" s="45">
        <v>45657</v>
      </c>
    </row>
    <row r="48" spans="1:37" s="46" customFormat="1" ht="12.75" x14ac:dyDescent="0.25">
      <c r="A48" s="36">
        <v>42</v>
      </c>
      <c r="B48" s="37">
        <v>41640</v>
      </c>
      <c r="C48" s="36" t="s">
        <v>50</v>
      </c>
      <c r="D48" s="36"/>
      <c r="E48" s="36">
        <v>12008</v>
      </c>
      <c r="F48" s="36" t="s">
        <v>98</v>
      </c>
      <c r="G48" s="36" t="s">
        <v>52</v>
      </c>
      <c r="H48" s="38">
        <v>1</v>
      </c>
      <c r="I48" s="39">
        <v>5525000</v>
      </c>
      <c r="J48" s="39"/>
      <c r="K48" s="39"/>
      <c r="L48" s="39"/>
      <c r="M48" s="39"/>
      <c r="N48" s="39"/>
      <c r="O48" s="39"/>
      <c r="P48" s="39">
        <v>5525000</v>
      </c>
      <c r="Q48" s="36"/>
      <c r="R48" s="36"/>
      <c r="S48" s="36"/>
      <c r="T48" s="36"/>
      <c r="U48" s="36"/>
      <c r="V48" s="40"/>
      <c r="W48" s="36"/>
      <c r="X48" s="39">
        <f t="shared" si="0"/>
        <v>453.79876796714581</v>
      </c>
      <c r="Y48" s="39">
        <f t="shared" si="1"/>
        <v>13812.5</v>
      </c>
      <c r="Z48" s="41">
        <f t="shared" si="2"/>
        <v>1822909.6509240249</v>
      </c>
      <c r="AA48" s="41">
        <v>1656819.3018480493</v>
      </c>
      <c r="AB48" s="41">
        <v>-33957.215682483846</v>
      </c>
      <c r="AC48" s="41">
        <f t="shared" si="9"/>
        <v>1622862.0861655655</v>
      </c>
      <c r="AD48" s="42">
        <f t="shared" si="10"/>
        <v>166090.3490759756</v>
      </c>
      <c r="AE48" s="41">
        <f t="shared" si="3"/>
        <v>1788952.4352415411</v>
      </c>
      <c r="AF48" s="42">
        <f t="shared" si="4"/>
        <v>3736047.5647584591</v>
      </c>
      <c r="AG48" s="43">
        <f t="shared" si="5"/>
        <v>400</v>
      </c>
      <c r="AH48" s="44">
        <f t="shared" si="6"/>
        <v>268.02464065708421</v>
      </c>
      <c r="AI48" s="36">
        <f t="shared" si="7"/>
        <v>131.97535934291582</v>
      </c>
      <c r="AJ48" s="36">
        <f t="shared" si="8"/>
        <v>4017</v>
      </c>
      <c r="AK48" s="45">
        <v>45657</v>
      </c>
    </row>
    <row r="49" spans="1:37" s="46" customFormat="1" ht="12.75" x14ac:dyDescent="0.25">
      <c r="A49" s="36">
        <v>43</v>
      </c>
      <c r="B49" s="37">
        <v>41640</v>
      </c>
      <c r="C49" s="36" t="s">
        <v>50</v>
      </c>
      <c r="D49" s="36"/>
      <c r="E49" s="36">
        <v>12008</v>
      </c>
      <c r="F49" s="36" t="s">
        <v>99</v>
      </c>
      <c r="G49" s="36" t="s">
        <v>52</v>
      </c>
      <c r="H49" s="38">
        <v>1</v>
      </c>
      <c r="I49" s="39">
        <v>3900000</v>
      </c>
      <c r="J49" s="39"/>
      <c r="K49" s="39"/>
      <c r="L49" s="39"/>
      <c r="M49" s="39"/>
      <c r="N49" s="39"/>
      <c r="O49" s="39"/>
      <c r="P49" s="39">
        <v>3900000</v>
      </c>
      <c r="Q49" s="36"/>
      <c r="R49" s="36"/>
      <c r="S49" s="36"/>
      <c r="T49" s="36"/>
      <c r="U49" s="36"/>
      <c r="V49" s="40"/>
      <c r="W49" s="36"/>
      <c r="X49" s="39">
        <f t="shared" si="0"/>
        <v>320.32854209445583</v>
      </c>
      <c r="Y49" s="39">
        <f t="shared" si="1"/>
        <v>9750</v>
      </c>
      <c r="Z49" s="41">
        <f t="shared" si="2"/>
        <v>1286759.7535934292</v>
      </c>
      <c r="AA49" s="41">
        <v>1169519.5071868582</v>
      </c>
      <c r="AB49" s="41">
        <v>-23969.799305282715</v>
      </c>
      <c r="AC49" s="41">
        <f t="shared" si="9"/>
        <v>1145549.7078815755</v>
      </c>
      <c r="AD49" s="42">
        <f t="shared" si="10"/>
        <v>117240.24640657101</v>
      </c>
      <c r="AE49" s="41">
        <f t="shared" si="3"/>
        <v>1262789.9542881465</v>
      </c>
      <c r="AF49" s="42">
        <f t="shared" si="4"/>
        <v>2637210.0457118535</v>
      </c>
      <c r="AG49" s="43">
        <f t="shared" si="5"/>
        <v>400</v>
      </c>
      <c r="AH49" s="44">
        <f t="shared" si="6"/>
        <v>268.02464065708421</v>
      </c>
      <c r="AI49" s="36">
        <f t="shared" si="7"/>
        <v>131.97535934291582</v>
      </c>
      <c r="AJ49" s="36">
        <f t="shared" si="8"/>
        <v>4017</v>
      </c>
      <c r="AK49" s="45">
        <v>45657</v>
      </c>
    </row>
    <row r="50" spans="1:37" s="46" customFormat="1" ht="12.75" x14ac:dyDescent="0.25">
      <c r="A50" s="36">
        <v>44</v>
      </c>
      <c r="B50" s="37">
        <v>41640</v>
      </c>
      <c r="C50" s="36" t="s">
        <v>50</v>
      </c>
      <c r="D50" s="36"/>
      <c r="E50" s="36">
        <v>12008</v>
      </c>
      <c r="F50" s="36" t="s">
        <v>100</v>
      </c>
      <c r="G50" s="36" t="s">
        <v>52</v>
      </c>
      <c r="H50" s="38">
        <v>2</v>
      </c>
      <c r="I50" s="39">
        <v>5200000</v>
      </c>
      <c r="J50" s="39"/>
      <c r="K50" s="39"/>
      <c r="L50" s="39"/>
      <c r="M50" s="39"/>
      <c r="N50" s="39"/>
      <c r="O50" s="39"/>
      <c r="P50" s="39">
        <v>5200000</v>
      </c>
      <c r="Q50" s="36"/>
      <c r="R50" s="36"/>
      <c r="S50" s="36"/>
      <c r="T50" s="36"/>
      <c r="U50" s="36"/>
      <c r="V50" s="40"/>
      <c r="W50" s="36"/>
      <c r="X50" s="39">
        <f t="shared" si="0"/>
        <v>427.10472279260779</v>
      </c>
      <c r="Y50" s="39">
        <f t="shared" si="1"/>
        <v>13000</v>
      </c>
      <c r="Z50" s="41">
        <f t="shared" si="2"/>
        <v>1715679.6714579058</v>
      </c>
      <c r="AA50" s="41">
        <v>1559359.3429158111</v>
      </c>
      <c r="AB50" s="41">
        <v>-31959.732407043615</v>
      </c>
      <c r="AC50" s="41">
        <f t="shared" si="9"/>
        <v>1527399.6105087674</v>
      </c>
      <c r="AD50" s="42">
        <f t="shared" si="10"/>
        <v>156320.32854209468</v>
      </c>
      <c r="AE50" s="41">
        <f t="shared" si="3"/>
        <v>1683719.9390508621</v>
      </c>
      <c r="AF50" s="42">
        <f t="shared" si="4"/>
        <v>3516280.0609491379</v>
      </c>
      <c r="AG50" s="43">
        <f t="shared" si="5"/>
        <v>400</v>
      </c>
      <c r="AH50" s="44">
        <f t="shared" si="6"/>
        <v>268.02464065708421</v>
      </c>
      <c r="AI50" s="36">
        <f t="shared" si="7"/>
        <v>131.97535934291582</v>
      </c>
      <c r="AJ50" s="36">
        <f t="shared" si="8"/>
        <v>4017</v>
      </c>
      <c r="AK50" s="45">
        <v>45657</v>
      </c>
    </row>
    <row r="51" spans="1:37" s="46" customFormat="1" ht="12.75" x14ac:dyDescent="0.25">
      <c r="A51" s="36">
        <v>45</v>
      </c>
      <c r="B51" s="37">
        <v>41640</v>
      </c>
      <c r="C51" s="36" t="s">
        <v>50</v>
      </c>
      <c r="D51" s="36"/>
      <c r="E51" s="36">
        <v>12008</v>
      </c>
      <c r="F51" s="36" t="s">
        <v>101</v>
      </c>
      <c r="G51" s="36" t="s">
        <v>52</v>
      </c>
      <c r="H51" s="38">
        <v>37</v>
      </c>
      <c r="I51" s="39">
        <v>15873000</v>
      </c>
      <c r="J51" s="39"/>
      <c r="K51" s="39"/>
      <c r="L51" s="39"/>
      <c r="M51" s="39"/>
      <c r="N51" s="39"/>
      <c r="O51" s="39"/>
      <c r="P51" s="39">
        <v>15873000</v>
      </c>
      <c r="Q51" s="36"/>
      <c r="R51" s="36"/>
      <c r="S51" s="36"/>
      <c r="T51" s="36"/>
      <c r="U51" s="36"/>
      <c r="V51" s="40"/>
      <c r="W51" s="36"/>
      <c r="X51" s="39">
        <f t="shared" si="0"/>
        <v>1303.7371663244353</v>
      </c>
      <c r="Y51" s="39">
        <f t="shared" si="1"/>
        <v>39682.5</v>
      </c>
      <c r="Z51" s="41">
        <f t="shared" si="2"/>
        <v>5237112.197125257</v>
      </c>
      <c r="AA51" s="41">
        <v>4759944.3942505131</v>
      </c>
      <c r="AB51" s="41">
        <v>-97557.083172500657</v>
      </c>
      <c r="AC51" s="41">
        <f t="shared" si="9"/>
        <v>4662387.311078012</v>
      </c>
      <c r="AD51" s="42">
        <f t="shared" si="10"/>
        <v>477167.80287474394</v>
      </c>
      <c r="AE51" s="41">
        <f t="shared" si="3"/>
        <v>5139555.1139527559</v>
      </c>
      <c r="AF51" s="42">
        <f t="shared" si="4"/>
        <v>10733444.886047244</v>
      </c>
      <c r="AG51" s="43">
        <f t="shared" si="5"/>
        <v>400</v>
      </c>
      <c r="AH51" s="44">
        <f t="shared" si="6"/>
        <v>268.02464065708421</v>
      </c>
      <c r="AI51" s="36">
        <f t="shared" si="7"/>
        <v>131.97535934291582</v>
      </c>
      <c r="AJ51" s="36">
        <f t="shared" si="8"/>
        <v>4017</v>
      </c>
      <c r="AK51" s="45">
        <v>45657</v>
      </c>
    </row>
    <row r="52" spans="1:37" s="46" customFormat="1" ht="12.75" x14ac:dyDescent="0.25">
      <c r="A52" s="36">
        <v>46</v>
      </c>
      <c r="B52" s="37">
        <v>41640</v>
      </c>
      <c r="C52" s="36" t="s">
        <v>50</v>
      </c>
      <c r="D52" s="36"/>
      <c r="E52" s="36">
        <v>12008</v>
      </c>
      <c r="F52" s="36" t="s">
        <v>102</v>
      </c>
      <c r="G52" s="36" t="s">
        <v>56</v>
      </c>
      <c r="H52" s="38">
        <v>16</v>
      </c>
      <c r="I52" s="39">
        <v>23520000</v>
      </c>
      <c r="J52" s="39"/>
      <c r="K52" s="39"/>
      <c r="L52" s="39"/>
      <c r="M52" s="39"/>
      <c r="N52" s="39"/>
      <c r="O52" s="39"/>
      <c r="P52" s="39">
        <v>23520000</v>
      </c>
      <c r="Q52" s="36"/>
      <c r="R52" s="36"/>
      <c r="S52" s="36"/>
      <c r="T52" s="36"/>
      <c r="U52" s="36"/>
      <c r="V52" s="40"/>
      <c r="W52" s="36"/>
      <c r="X52" s="39">
        <f t="shared" si="0"/>
        <v>1931.8275154004107</v>
      </c>
      <c r="Y52" s="39">
        <f t="shared" si="1"/>
        <v>58800</v>
      </c>
      <c r="Z52" s="41">
        <f t="shared" si="2"/>
        <v>7760151.1293634502</v>
      </c>
      <c r="AA52" s="41">
        <v>7053102.2587268995</v>
      </c>
      <c r="AB52" s="41">
        <v>-144556.32811801269</v>
      </c>
      <c r="AC52" s="41">
        <f t="shared" si="9"/>
        <v>6908545.9306088872</v>
      </c>
      <c r="AD52" s="42">
        <f t="shared" si="10"/>
        <v>707048.87063655071</v>
      </c>
      <c r="AE52" s="41">
        <f t="shared" si="3"/>
        <v>7615594.8012454379</v>
      </c>
      <c r="AF52" s="42">
        <f t="shared" si="4"/>
        <v>15904405.198754562</v>
      </c>
      <c r="AG52" s="43">
        <f t="shared" si="5"/>
        <v>400</v>
      </c>
      <c r="AH52" s="44">
        <f t="shared" si="6"/>
        <v>268.02464065708421</v>
      </c>
      <c r="AI52" s="36">
        <f t="shared" si="7"/>
        <v>131.97535934291582</v>
      </c>
      <c r="AJ52" s="36">
        <f t="shared" si="8"/>
        <v>4017</v>
      </c>
      <c r="AK52" s="45">
        <v>45657</v>
      </c>
    </row>
    <row r="53" spans="1:37" s="46" customFormat="1" ht="12.75" x14ac:dyDescent="0.25">
      <c r="A53" s="36">
        <v>47</v>
      </c>
      <c r="B53" s="37">
        <v>41640</v>
      </c>
      <c r="C53" s="36" t="s">
        <v>50</v>
      </c>
      <c r="D53" s="36"/>
      <c r="E53" s="36">
        <v>12008</v>
      </c>
      <c r="F53" s="36" t="s">
        <v>103</v>
      </c>
      <c r="G53" s="36" t="s">
        <v>56</v>
      </c>
      <c r="H53" s="38">
        <v>24</v>
      </c>
      <c r="I53" s="39">
        <v>25344000</v>
      </c>
      <c r="J53" s="39"/>
      <c r="K53" s="39"/>
      <c r="L53" s="39"/>
      <c r="M53" s="39"/>
      <c r="N53" s="39"/>
      <c r="O53" s="39"/>
      <c r="P53" s="39">
        <v>25344000</v>
      </c>
      <c r="Q53" s="36"/>
      <c r="R53" s="36"/>
      <c r="S53" s="36"/>
      <c r="T53" s="36"/>
      <c r="U53" s="36"/>
      <c r="V53" s="40"/>
      <c r="W53" s="36"/>
      <c r="X53" s="39">
        <f t="shared" si="0"/>
        <v>2081.6427104722793</v>
      </c>
      <c r="Y53" s="39">
        <f t="shared" si="1"/>
        <v>63360</v>
      </c>
      <c r="Z53" s="41">
        <f t="shared" si="2"/>
        <v>8361958.7679671468</v>
      </c>
      <c r="AA53" s="41">
        <v>7600077.5359342908</v>
      </c>
      <c r="AB53" s="41">
        <v>-155766.81887002182</v>
      </c>
      <c r="AC53" s="41">
        <f t="shared" si="9"/>
        <v>7444310.7170642689</v>
      </c>
      <c r="AD53" s="42">
        <f t="shared" si="10"/>
        <v>761881.23203285597</v>
      </c>
      <c r="AE53" s="41">
        <f t="shared" si="3"/>
        <v>8206191.9490971249</v>
      </c>
      <c r="AF53" s="42">
        <f t="shared" si="4"/>
        <v>17137808.050902873</v>
      </c>
      <c r="AG53" s="43">
        <f t="shared" si="5"/>
        <v>400</v>
      </c>
      <c r="AH53" s="44">
        <f t="shared" si="6"/>
        <v>268.02464065708421</v>
      </c>
      <c r="AI53" s="36">
        <f t="shared" si="7"/>
        <v>131.97535934291582</v>
      </c>
      <c r="AJ53" s="36">
        <f t="shared" si="8"/>
        <v>4017</v>
      </c>
      <c r="AK53" s="45">
        <v>45657</v>
      </c>
    </row>
    <row r="54" spans="1:37" s="46" customFormat="1" ht="12.75" x14ac:dyDescent="0.25">
      <c r="A54" s="36">
        <v>48</v>
      </c>
      <c r="B54" s="37">
        <v>41640</v>
      </c>
      <c r="C54" s="36" t="s">
        <v>50</v>
      </c>
      <c r="D54" s="36"/>
      <c r="E54" s="36">
        <v>12008</v>
      </c>
      <c r="F54" s="36" t="s">
        <v>104</v>
      </c>
      <c r="G54" s="36" t="s">
        <v>56</v>
      </c>
      <c r="H54" s="38">
        <v>30</v>
      </c>
      <c r="I54" s="39">
        <v>23760000</v>
      </c>
      <c r="J54" s="39"/>
      <c r="K54" s="39"/>
      <c r="L54" s="39"/>
      <c r="M54" s="39"/>
      <c r="N54" s="39"/>
      <c r="O54" s="39"/>
      <c r="P54" s="39">
        <v>23760000</v>
      </c>
      <c r="Q54" s="36"/>
      <c r="R54" s="36"/>
      <c r="S54" s="36"/>
      <c r="T54" s="36"/>
      <c r="U54" s="36"/>
      <c r="V54" s="40"/>
      <c r="W54" s="36"/>
      <c r="X54" s="39">
        <f t="shared" si="0"/>
        <v>1951.5400410677619</v>
      </c>
      <c r="Y54" s="39">
        <f t="shared" si="1"/>
        <v>59400</v>
      </c>
      <c r="Z54" s="41">
        <f t="shared" si="2"/>
        <v>7839336.3449692</v>
      </c>
      <c r="AA54" s="41">
        <v>7125072.6899383981</v>
      </c>
      <c r="AB54" s="41">
        <v>-146031.39269064547</v>
      </c>
      <c r="AC54" s="41">
        <f t="shared" si="9"/>
        <v>6979041.2972477525</v>
      </c>
      <c r="AD54" s="42">
        <f t="shared" si="10"/>
        <v>714263.65503080189</v>
      </c>
      <c r="AE54" s="41">
        <f t="shared" si="3"/>
        <v>7693304.9522785544</v>
      </c>
      <c r="AF54" s="42">
        <f t="shared" si="4"/>
        <v>16066695.047721446</v>
      </c>
      <c r="AG54" s="43">
        <f t="shared" si="5"/>
        <v>400</v>
      </c>
      <c r="AH54" s="44">
        <f t="shared" si="6"/>
        <v>268.02464065708421</v>
      </c>
      <c r="AI54" s="36">
        <f t="shared" si="7"/>
        <v>131.97535934291582</v>
      </c>
      <c r="AJ54" s="36">
        <f t="shared" si="8"/>
        <v>4017</v>
      </c>
      <c r="AK54" s="45">
        <v>45657</v>
      </c>
    </row>
    <row r="55" spans="1:37" s="46" customFormat="1" ht="12.75" x14ac:dyDescent="0.25">
      <c r="A55" s="36">
        <v>49</v>
      </c>
      <c r="B55" s="37">
        <v>41640</v>
      </c>
      <c r="C55" s="36" t="s">
        <v>50</v>
      </c>
      <c r="D55" s="36"/>
      <c r="E55" s="36">
        <v>12008</v>
      </c>
      <c r="F55" s="36" t="s">
        <v>105</v>
      </c>
      <c r="G55" s="36" t="s">
        <v>56</v>
      </c>
      <c r="H55" s="38">
        <v>1</v>
      </c>
      <c r="I55" s="39">
        <v>618000</v>
      </c>
      <c r="J55" s="39"/>
      <c r="K55" s="39"/>
      <c r="L55" s="39"/>
      <c r="M55" s="39"/>
      <c r="N55" s="39"/>
      <c r="O55" s="39"/>
      <c r="P55" s="39">
        <v>618000</v>
      </c>
      <c r="Q55" s="36"/>
      <c r="R55" s="36"/>
      <c r="S55" s="36"/>
      <c r="T55" s="36"/>
      <c r="U55" s="36"/>
      <c r="V55" s="40"/>
      <c r="W55" s="36"/>
      <c r="X55" s="39">
        <f t="shared" si="0"/>
        <v>50.75975359342916</v>
      </c>
      <c r="Y55" s="39">
        <f t="shared" si="1"/>
        <v>1545</v>
      </c>
      <c r="Z55" s="41">
        <f t="shared" si="2"/>
        <v>203901.93018480495</v>
      </c>
      <c r="AA55" s="41">
        <v>185323.86036960984</v>
      </c>
      <c r="AB55" s="41">
        <v>-3798.2912745294143</v>
      </c>
      <c r="AC55" s="41">
        <f t="shared" si="9"/>
        <v>181525.56909508043</v>
      </c>
      <c r="AD55" s="42">
        <f t="shared" si="10"/>
        <v>18578.069815195107</v>
      </c>
      <c r="AE55" s="41">
        <f t="shared" si="3"/>
        <v>200103.63891027553</v>
      </c>
      <c r="AF55" s="42">
        <f t="shared" si="4"/>
        <v>417896.36108972447</v>
      </c>
      <c r="AG55" s="43">
        <f t="shared" si="5"/>
        <v>400</v>
      </c>
      <c r="AH55" s="44">
        <f t="shared" si="6"/>
        <v>268.02464065708421</v>
      </c>
      <c r="AI55" s="36">
        <f t="shared" si="7"/>
        <v>131.97535934291582</v>
      </c>
      <c r="AJ55" s="36">
        <f t="shared" si="8"/>
        <v>4017</v>
      </c>
      <c r="AK55" s="45">
        <v>45657</v>
      </c>
    </row>
    <row r="56" spans="1:37" s="46" customFormat="1" ht="12.75" x14ac:dyDescent="0.25">
      <c r="A56" s="36">
        <v>50</v>
      </c>
      <c r="B56" s="37">
        <v>41640</v>
      </c>
      <c r="C56" s="36" t="s">
        <v>50</v>
      </c>
      <c r="D56" s="36"/>
      <c r="E56" s="36">
        <v>12008</v>
      </c>
      <c r="F56" s="36" t="s">
        <v>106</v>
      </c>
      <c r="G56" s="36" t="s">
        <v>56</v>
      </c>
      <c r="H56" s="38">
        <v>24</v>
      </c>
      <c r="I56" s="39">
        <v>17160000</v>
      </c>
      <c r="J56" s="39"/>
      <c r="K56" s="39"/>
      <c r="L56" s="39"/>
      <c r="M56" s="39"/>
      <c r="N56" s="39"/>
      <c r="O56" s="39"/>
      <c r="P56" s="39">
        <v>17160000</v>
      </c>
      <c r="Q56" s="36"/>
      <c r="R56" s="36"/>
      <c r="S56" s="36"/>
      <c r="T56" s="36"/>
      <c r="U56" s="36"/>
      <c r="V56" s="40"/>
      <c r="W56" s="36"/>
      <c r="X56" s="39">
        <f t="shared" si="0"/>
        <v>1409.4455852156057</v>
      </c>
      <c r="Y56" s="39">
        <f t="shared" si="1"/>
        <v>42900</v>
      </c>
      <c r="Z56" s="41">
        <f t="shared" si="2"/>
        <v>5661742.9158110889</v>
      </c>
      <c r="AA56" s="41">
        <v>5145885.8316221768</v>
      </c>
      <c r="AB56" s="41">
        <v>-105467.11694324395</v>
      </c>
      <c r="AC56" s="41">
        <f t="shared" si="9"/>
        <v>5040418.7146789329</v>
      </c>
      <c r="AD56" s="42">
        <f t="shared" si="10"/>
        <v>515857.08418891206</v>
      </c>
      <c r="AE56" s="41">
        <f t="shared" si="3"/>
        <v>5556275.798867845</v>
      </c>
      <c r="AF56" s="42">
        <f t="shared" si="4"/>
        <v>11603724.201132156</v>
      </c>
      <c r="AG56" s="43">
        <f t="shared" si="5"/>
        <v>400</v>
      </c>
      <c r="AH56" s="44">
        <f t="shared" si="6"/>
        <v>268.02464065708421</v>
      </c>
      <c r="AI56" s="36">
        <f t="shared" si="7"/>
        <v>131.97535934291582</v>
      </c>
      <c r="AJ56" s="36">
        <f t="shared" si="8"/>
        <v>4017</v>
      </c>
      <c r="AK56" s="45">
        <v>45657</v>
      </c>
    </row>
    <row r="57" spans="1:37" s="46" customFormat="1" ht="12.75" x14ac:dyDescent="0.25">
      <c r="A57" s="36">
        <v>51</v>
      </c>
      <c r="B57" s="37">
        <v>41640</v>
      </c>
      <c r="C57" s="36" t="s">
        <v>50</v>
      </c>
      <c r="D57" s="36"/>
      <c r="E57" s="36">
        <v>12008</v>
      </c>
      <c r="F57" s="36" t="s">
        <v>107</v>
      </c>
      <c r="G57" s="36" t="s">
        <v>56</v>
      </c>
      <c r="H57" s="38">
        <v>1</v>
      </c>
      <c r="I57" s="39">
        <v>501000</v>
      </c>
      <c r="J57" s="39"/>
      <c r="K57" s="39"/>
      <c r="L57" s="39"/>
      <c r="M57" s="39"/>
      <c r="N57" s="39"/>
      <c r="O57" s="39"/>
      <c r="P57" s="39">
        <v>501000</v>
      </c>
      <c r="Q57" s="36"/>
      <c r="R57" s="36"/>
      <c r="S57" s="36"/>
      <c r="T57" s="36"/>
      <c r="U57" s="36"/>
      <c r="V57" s="40"/>
      <c r="W57" s="36"/>
      <c r="X57" s="39">
        <f t="shared" si="0"/>
        <v>41.149897330595479</v>
      </c>
      <c r="Y57" s="39">
        <f t="shared" si="1"/>
        <v>1252.5</v>
      </c>
      <c r="Z57" s="41">
        <f t="shared" si="2"/>
        <v>165299.13757700208</v>
      </c>
      <c r="AA57" s="41">
        <v>150238.27515400411</v>
      </c>
      <c r="AB57" s="41">
        <v>-3079.1972953709333</v>
      </c>
      <c r="AC57" s="41">
        <f t="shared" si="9"/>
        <v>147159.07785863319</v>
      </c>
      <c r="AD57" s="42">
        <f t="shared" si="10"/>
        <v>15060.862422997976</v>
      </c>
      <c r="AE57" s="41">
        <f t="shared" si="3"/>
        <v>162219.94028163116</v>
      </c>
      <c r="AF57" s="42">
        <f t="shared" si="4"/>
        <v>338780.05971836881</v>
      </c>
      <c r="AG57" s="43">
        <f t="shared" si="5"/>
        <v>400</v>
      </c>
      <c r="AH57" s="44">
        <f t="shared" si="6"/>
        <v>268.02464065708421</v>
      </c>
      <c r="AI57" s="36">
        <f t="shared" si="7"/>
        <v>131.97535934291582</v>
      </c>
      <c r="AJ57" s="36">
        <f t="shared" si="8"/>
        <v>4017</v>
      </c>
      <c r="AK57" s="45">
        <v>45657</v>
      </c>
    </row>
    <row r="58" spans="1:37" s="46" customFormat="1" ht="12.75" x14ac:dyDescent="0.25">
      <c r="A58" s="36">
        <v>52</v>
      </c>
      <c r="B58" s="37">
        <v>41640</v>
      </c>
      <c r="C58" s="36" t="s">
        <v>50</v>
      </c>
      <c r="D58" s="36"/>
      <c r="E58" s="36">
        <v>12008</v>
      </c>
      <c r="F58" s="36" t="s">
        <v>108</v>
      </c>
      <c r="G58" s="36" t="s">
        <v>56</v>
      </c>
      <c r="H58" s="38">
        <v>1</v>
      </c>
      <c r="I58" s="39">
        <v>2600000</v>
      </c>
      <c r="J58" s="39"/>
      <c r="K58" s="39"/>
      <c r="L58" s="39"/>
      <c r="M58" s="39"/>
      <c r="N58" s="39"/>
      <c r="O58" s="39"/>
      <c r="P58" s="39">
        <v>2600000</v>
      </c>
      <c r="Q58" s="36"/>
      <c r="R58" s="36"/>
      <c r="S58" s="36"/>
      <c r="T58" s="36"/>
      <c r="U58" s="36"/>
      <c r="V58" s="40"/>
      <c r="W58" s="36"/>
      <c r="X58" s="39">
        <f t="shared" si="0"/>
        <v>213.55236139630389</v>
      </c>
      <c r="Y58" s="39">
        <f t="shared" si="1"/>
        <v>6500</v>
      </c>
      <c r="Z58" s="41">
        <f t="shared" si="2"/>
        <v>857839.83572895289</v>
      </c>
      <c r="AA58" s="41">
        <v>779679.67145790556</v>
      </c>
      <c r="AB58" s="41">
        <v>-15979.866203521808</v>
      </c>
      <c r="AC58" s="41">
        <f t="shared" si="9"/>
        <v>763699.80525438371</v>
      </c>
      <c r="AD58" s="42">
        <f t="shared" si="10"/>
        <v>78160.164271047339</v>
      </c>
      <c r="AE58" s="41">
        <f t="shared" si="3"/>
        <v>841859.96952543105</v>
      </c>
      <c r="AF58" s="42">
        <f t="shared" si="4"/>
        <v>1758140.030474569</v>
      </c>
      <c r="AG58" s="43">
        <f t="shared" si="5"/>
        <v>400</v>
      </c>
      <c r="AH58" s="44">
        <f t="shared" si="6"/>
        <v>268.02464065708421</v>
      </c>
      <c r="AI58" s="36">
        <f t="shared" si="7"/>
        <v>131.97535934291582</v>
      </c>
      <c r="AJ58" s="36">
        <f t="shared" si="8"/>
        <v>4017</v>
      </c>
      <c r="AK58" s="45">
        <v>45657</v>
      </c>
    </row>
    <row r="59" spans="1:37" s="46" customFormat="1" ht="12.75" x14ac:dyDescent="0.25">
      <c r="A59" s="36">
        <v>53</v>
      </c>
      <c r="B59" s="37">
        <v>41640</v>
      </c>
      <c r="C59" s="36" t="s">
        <v>50</v>
      </c>
      <c r="D59" s="36"/>
      <c r="E59" s="36">
        <v>12008</v>
      </c>
      <c r="F59" s="36" t="s">
        <v>109</v>
      </c>
      <c r="G59" s="36" t="s">
        <v>56</v>
      </c>
      <c r="H59" s="38">
        <v>2</v>
      </c>
      <c r="I59" s="39">
        <v>3185000</v>
      </c>
      <c r="J59" s="39"/>
      <c r="K59" s="39"/>
      <c r="L59" s="39"/>
      <c r="M59" s="39"/>
      <c r="N59" s="39"/>
      <c r="O59" s="39"/>
      <c r="P59" s="39">
        <v>3185000</v>
      </c>
      <c r="Q59" s="36"/>
      <c r="R59" s="36"/>
      <c r="S59" s="36"/>
      <c r="T59" s="36"/>
      <c r="U59" s="36"/>
      <c r="V59" s="40"/>
      <c r="W59" s="36"/>
      <c r="X59" s="39">
        <f t="shared" si="0"/>
        <v>261.60164271047228</v>
      </c>
      <c r="Y59" s="39">
        <f t="shared" si="1"/>
        <v>7962.5</v>
      </c>
      <c r="Z59" s="41">
        <f t="shared" si="2"/>
        <v>1050853.7987679671</v>
      </c>
      <c r="AA59" s="41">
        <v>955107.5975359343</v>
      </c>
      <c r="AB59" s="41">
        <v>-19575.33609931422</v>
      </c>
      <c r="AC59" s="41">
        <f t="shared" si="9"/>
        <v>935532.26143662003</v>
      </c>
      <c r="AD59" s="42">
        <f t="shared" si="10"/>
        <v>95746.20123203285</v>
      </c>
      <c r="AE59" s="41">
        <f t="shared" si="3"/>
        <v>1031278.4626686529</v>
      </c>
      <c r="AF59" s="42">
        <f t="shared" si="4"/>
        <v>2153721.5373313474</v>
      </c>
      <c r="AG59" s="43">
        <f t="shared" si="5"/>
        <v>400</v>
      </c>
      <c r="AH59" s="44">
        <f t="shared" si="6"/>
        <v>268.02464065708421</v>
      </c>
      <c r="AI59" s="36">
        <f t="shared" si="7"/>
        <v>131.97535934291582</v>
      </c>
      <c r="AJ59" s="36">
        <f t="shared" si="8"/>
        <v>4017</v>
      </c>
      <c r="AK59" s="45">
        <v>45657</v>
      </c>
    </row>
    <row r="60" spans="1:37" s="46" customFormat="1" ht="12.75" x14ac:dyDescent="0.25">
      <c r="A60" s="36">
        <v>54</v>
      </c>
      <c r="B60" s="37">
        <v>41640</v>
      </c>
      <c r="C60" s="36" t="s">
        <v>50</v>
      </c>
      <c r="D60" s="36"/>
      <c r="E60" s="36">
        <v>12008</v>
      </c>
      <c r="F60" s="36" t="s">
        <v>110</v>
      </c>
      <c r="G60" s="36" t="s">
        <v>56</v>
      </c>
      <c r="H60" s="38">
        <v>2</v>
      </c>
      <c r="I60" s="39">
        <v>2288000</v>
      </c>
      <c r="J60" s="39"/>
      <c r="K60" s="39"/>
      <c r="L60" s="39"/>
      <c r="M60" s="39"/>
      <c r="N60" s="39"/>
      <c r="O60" s="39"/>
      <c r="P60" s="39">
        <v>2288000</v>
      </c>
      <c r="Q60" s="36"/>
      <c r="R60" s="36"/>
      <c r="S60" s="36"/>
      <c r="T60" s="36"/>
      <c r="U60" s="36"/>
      <c r="V60" s="40"/>
      <c r="W60" s="36"/>
      <c r="X60" s="39">
        <f t="shared" si="0"/>
        <v>187.92607802874744</v>
      </c>
      <c r="Y60" s="39">
        <f t="shared" si="1"/>
        <v>5720</v>
      </c>
      <c r="Z60" s="41">
        <f t="shared" si="2"/>
        <v>754899.0554414785</v>
      </c>
      <c r="AA60" s="41">
        <v>686118.11088295688</v>
      </c>
      <c r="AB60" s="41">
        <v>-14062.282259099193</v>
      </c>
      <c r="AC60" s="41">
        <f t="shared" si="9"/>
        <v>672055.8286238577</v>
      </c>
      <c r="AD60" s="42">
        <f t="shared" si="10"/>
        <v>68780.944558521616</v>
      </c>
      <c r="AE60" s="41">
        <f t="shared" si="3"/>
        <v>740836.77318237931</v>
      </c>
      <c r="AF60" s="42">
        <f t="shared" si="4"/>
        <v>1547163.2268176207</v>
      </c>
      <c r="AG60" s="43">
        <f t="shared" si="5"/>
        <v>400</v>
      </c>
      <c r="AH60" s="44">
        <f t="shared" si="6"/>
        <v>268.02464065708421</v>
      </c>
      <c r="AI60" s="36">
        <f t="shared" si="7"/>
        <v>131.97535934291582</v>
      </c>
      <c r="AJ60" s="36">
        <f t="shared" si="8"/>
        <v>4017</v>
      </c>
      <c r="AK60" s="45">
        <v>45657</v>
      </c>
    </row>
    <row r="61" spans="1:37" s="46" customFormat="1" ht="12.75" x14ac:dyDescent="0.25">
      <c r="A61" s="36">
        <v>55</v>
      </c>
      <c r="B61" s="37">
        <v>41640</v>
      </c>
      <c r="C61" s="36" t="s">
        <v>50</v>
      </c>
      <c r="D61" s="36"/>
      <c r="E61" s="36">
        <v>12008</v>
      </c>
      <c r="F61" s="36" t="s">
        <v>111</v>
      </c>
      <c r="G61" s="36" t="s">
        <v>56</v>
      </c>
      <c r="H61" s="38">
        <v>20</v>
      </c>
      <c r="I61" s="39">
        <v>17160000</v>
      </c>
      <c r="J61" s="39"/>
      <c r="K61" s="39"/>
      <c r="L61" s="39"/>
      <c r="M61" s="39"/>
      <c r="N61" s="39"/>
      <c r="O61" s="39"/>
      <c r="P61" s="39">
        <v>17160000</v>
      </c>
      <c r="Q61" s="36"/>
      <c r="R61" s="36"/>
      <c r="S61" s="36"/>
      <c r="T61" s="36"/>
      <c r="U61" s="36"/>
      <c r="V61" s="40"/>
      <c r="W61" s="36"/>
      <c r="X61" s="39">
        <f t="shared" si="0"/>
        <v>1409.4455852156057</v>
      </c>
      <c r="Y61" s="39">
        <f t="shared" si="1"/>
        <v>42900</v>
      </c>
      <c r="Z61" s="41">
        <f t="shared" si="2"/>
        <v>5661742.9158110889</v>
      </c>
      <c r="AA61" s="41">
        <v>5145885.8316221768</v>
      </c>
      <c r="AB61" s="41">
        <v>-105467.11694324395</v>
      </c>
      <c r="AC61" s="41">
        <f t="shared" si="9"/>
        <v>5040418.7146789329</v>
      </c>
      <c r="AD61" s="42">
        <f t="shared" si="10"/>
        <v>515857.08418891206</v>
      </c>
      <c r="AE61" s="41">
        <f t="shared" si="3"/>
        <v>5556275.798867845</v>
      </c>
      <c r="AF61" s="42">
        <f t="shared" si="4"/>
        <v>11603724.201132156</v>
      </c>
      <c r="AG61" s="43">
        <f t="shared" si="5"/>
        <v>400</v>
      </c>
      <c r="AH61" s="44">
        <f t="shared" si="6"/>
        <v>268.02464065708421</v>
      </c>
      <c r="AI61" s="36">
        <f t="shared" si="7"/>
        <v>131.97535934291582</v>
      </c>
      <c r="AJ61" s="36">
        <f t="shared" si="8"/>
        <v>4017</v>
      </c>
      <c r="AK61" s="45">
        <v>45657</v>
      </c>
    </row>
    <row r="62" spans="1:37" s="46" customFormat="1" ht="12.75" x14ac:dyDescent="0.25">
      <c r="A62" s="36">
        <v>56</v>
      </c>
      <c r="B62" s="37">
        <v>41640</v>
      </c>
      <c r="C62" s="36" t="s">
        <v>50</v>
      </c>
      <c r="D62" s="36"/>
      <c r="E62" s="36">
        <v>12008</v>
      </c>
      <c r="F62" s="36" t="s">
        <v>112</v>
      </c>
      <c r="G62" s="36" t="s">
        <v>56</v>
      </c>
      <c r="H62" s="38">
        <v>19</v>
      </c>
      <c r="I62" s="39">
        <v>11742000</v>
      </c>
      <c r="J62" s="39"/>
      <c r="K62" s="39"/>
      <c r="L62" s="39"/>
      <c r="M62" s="39"/>
      <c r="N62" s="39"/>
      <c r="O62" s="39"/>
      <c r="P62" s="39">
        <v>11742000</v>
      </c>
      <c r="Q62" s="36"/>
      <c r="R62" s="36"/>
      <c r="S62" s="36"/>
      <c r="T62" s="36"/>
      <c r="U62" s="36"/>
      <c r="V62" s="40"/>
      <c r="W62" s="36"/>
      <c r="X62" s="39">
        <f t="shared" si="0"/>
        <v>964.43531827515403</v>
      </c>
      <c r="Y62" s="39">
        <f t="shared" si="1"/>
        <v>29355</v>
      </c>
      <c r="Z62" s="41">
        <f t="shared" si="2"/>
        <v>3874136.6735112942</v>
      </c>
      <c r="AA62" s="41">
        <v>3521153.347022587</v>
      </c>
      <c r="AB62" s="41">
        <v>-72167.534216058877</v>
      </c>
      <c r="AC62" s="41">
        <f t="shared" si="9"/>
        <v>3448985.8128065281</v>
      </c>
      <c r="AD62" s="42">
        <f t="shared" si="10"/>
        <v>352983.32648870721</v>
      </c>
      <c r="AE62" s="41">
        <f t="shared" si="3"/>
        <v>3801969.1392952353</v>
      </c>
      <c r="AF62" s="42">
        <f t="shared" si="4"/>
        <v>7940030.8607047647</v>
      </c>
      <c r="AG62" s="43">
        <f t="shared" si="5"/>
        <v>400</v>
      </c>
      <c r="AH62" s="44">
        <f t="shared" si="6"/>
        <v>268.02464065708421</v>
      </c>
      <c r="AI62" s="36">
        <f t="shared" si="7"/>
        <v>131.97535934291582</v>
      </c>
      <c r="AJ62" s="36">
        <f t="shared" si="8"/>
        <v>4017</v>
      </c>
      <c r="AK62" s="45">
        <v>45657</v>
      </c>
    </row>
    <row r="63" spans="1:37" s="46" customFormat="1" ht="12.75" x14ac:dyDescent="0.25">
      <c r="A63" s="36">
        <v>57</v>
      </c>
      <c r="B63" s="37">
        <v>41640</v>
      </c>
      <c r="C63" s="36" t="s">
        <v>50</v>
      </c>
      <c r="D63" s="36"/>
      <c r="E63" s="36">
        <v>12008</v>
      </c>
      <c r="F63" s="36" t="s">
        <v>107</v>
      </c>
      <c r="G63" s="36" t="s">
        <v>56</v>
      </c>
      <c r="H63" s="38">
        <v>1</v>
      </c>
      <c r="I63" s="39">
        <v>429000</v>
      </c>
      <c r="J63" s="39"/>
      <c r="K63" s="39"/>
      <c r="L63" s="39"/>
      <c r="M63" s="39"/>
      <c r="N63" s="39"/>
      <c r="O63" s="39"/>
      <c r="P63" s="39">
        <v>429000</v>
      </c>
      <c r="Q63" s="36"/>
      <c r="R63" s="36"/>
      <c r="S63" s="36"/>
      <c r="T63" s="36"/>
      <c r="U63" s="36"/>
      <c r="V63" s="40"/>
      <c r="W63" s="36"/>
      <c r="X63" s="39">
        <f t="shared" si="0"/>
        <v>35.236139630390142</v>
      </c>
      <c r="Y63" s="39">
        <f t="shared" si="1"/>
        <v>1072.5</v>
      </c>
      <c r="Z63" s="41">
        <f t="shared" si="2"/>
        <v>141543.57289527723</v>
      </c>
      <c r="AA63" s="41">
        <v>128647.14579055441</v>
      </c>
      <c r="AB63" s="41">
        <v>-2636.6779235810986</v>
      </c>
      <c r="AC63" s="41">
        <f t="shared" si="9"/>
        <v>126010.46786697331</v>
      </c>
      <c r="AD63" s="42">
        <f t="shared" si="10"/>
        <v>12896.427104722825</v>
      </c>
      <c r="AE63" s="41">
        <f t="shared" si="3"/>
        <v>138906.89497169614</v>
      </c>
      <c r="AF63" s="42">
        <f t="shared" si="4"/>
        <v>290093.10502830386</v>
      </c>
      <c r="AG63" s="43">
        <f t="shared" si="5"/>
        <v>400</v>
      </c>
      <c r="AH63" s="44">
        <f t="shared" si="6"/>
        <v>268.02464065708421</v>
      </c>
      <c r="AI63" s="36">
        <f t="shared" si="7"/>
        <v>131.97535934291582</v>
      </c>
      <c r="AJ63" s="36">
        <f t="shared" si="8"/>
        <v>4017</v>
      </c>
      <c r="AK63" s="45">
        <v>45657</v>
      </c>
    </row>
    <row r="64" spans="1:37" s="46" customFormat="1" ht="12.75" x14ac:dyDescent="0.25">
      <c r="A64" s="36">
        <v>58</v>
      </c>
      <c r="B64" s="37">
        <v>41640</v>
      </c>
      <c r="C64" s="36" t="s">
        <v>50</v>
      </c>
      <c r="D64" s="36"/>
      <c r="E64" s="36">
        <v>12008</v>
      </c>
      <c r="F64" s="36" t="s">
        <v>113</v>
      </c>
      <c r="G64" s="36" t="s">
        <v>56</v>
      </c>
      <c r="H64" s="38">
        <v>2</v>
      </c>
      <c r="I64" s="39">
        <v>5720000</v>
      </c>
      <c r="J64" s="39"/>
      <c r="K64" s="39"/>
      <c r="L64" s="39"/>
      <c r="M64" s="39"/>
      <c r="N64" s="39"/>
      <c r="O64" s="39"/>
      <c r="P64" s="39">
        <v>5720000</v>
      </c>
      <c r="Q64" s="36"/>
      <c r="R64" s="36"/>
      <c r="S64" s="36"/>
      <c r="T64" s="36"/>
      <c r="U64" s="36"/>
      <c r="V64" s="40"/>
      <c r="W64" s="36"/>
      <c r="X64" s="39">
        <f t="shared" si="0"/>
        <v>469.81519507186857</v>
      </c>
      <c r="Y64" s="39">
        <f t="shared" si="1"/>
        <v>14300</v>
      </c>
      <c r="Z64" s="41">
        <f t="shared" si="2"/>
        <v>1887247.6386036964</v>
      </c>
      <c r="AA64" s="41">
        <v>1715295.277207392</v>
      </c>
      <c r="AB64" s="41">
        <v>-35155.705647747978</v>
      </c>
      <c r="AC64" s="41">
        <f t="shared" si="9"/>
        <v>1680139.5715596441</v>
      </c>
      <c r="AD64" s="42">
        <f t="shared" si="10"/>
        <v>171952.36139630433</v>
      </c>
      <c r="AE64" s="41">
        <f t="shared" si="3"/>
        <v>1852091.9329559484</v>
      </c>
      <c r="AF64" s="42">
        <f t="shared" si="4"/>
        <v>3867908.0670440514</v>
      </c>
      <c r="AG64" s="43">
        <f t="shared" si="5"/>
        <v>400</v>
      </c>
      <c r="AH64" s="44">
        <f t="shared" si="6"/>
        <v>268.02464065708421</v>
      </c>
      <c r="AI64" s="36">
        <f t="shared" si="7"/>
        <v>131.97535934291582</v>
      </c>
      <c r="AJ64" s="36">
        <f t="shared" si="8"/>
        <v>4017</v>
      </c>
      <c r="AK64" s="45">
        <v>45657</v>
      </c>
    </row>
    <row r="65" spans="1:37" s="46" customFormat="1" ht="12.75" x14ac:dyDescent="0.25">
      <c r="A65" s="36">
        <v>59</v>
      </c>
      <c r="B65" s="37">
        <v>41640</v>
      </c>
      <c r="C65" s="36" t="s">
        <v>50</v>
      </c>
      <c r="D65" s="36"/>
      <c r="E65" s="36">
        <v>12008</v>
      </c>
      <c r="F65" s="36" t="s">
        <v>114</v>
      </c>
      <c r="G65" s="36" t="s">
        <v>56</v>
      </c>
      <c r="H65" s="38">
        <v>1</v>
      </c>
      <c r="I65" s="39">
        <v>1820000</v>
      </c>
      <c r="J65" s="39"/>
      <c r="K65" s="39"/>
      <c r="L65" s="39"/>
      <c r="M65" s="39"/>
      <c r="N65" s="39"/>
      <c r="O65" s="39"/>
      <c r="P65" s="39">
        <v>1820000</v>
      </c>
      <c r="Q65" s="36"/>
      <c r="R65" s="36"/>
      <c r="S65" s="36"/>
      <c r="T65" s="36"/>
      <c r="U65" s="36"/>
      <c r="V65" s="40"/>
      <c r="W65" s="36"/>
      <c r="X65" s="39">
        <f t="shared" si="0"/>
        <v>149.48665297741272</v>
      </c>
      <c r="Y65" s="39">
        <f t="shared" si="1"/>
        <v>4550</v>
      </c>
      <c r="Z65" s="41">
        <f t="shared" si="2"/>
        <v>600487.88501026703</v>
      </c>
      <c r="AA65" s="41">
        <v>545775.77002053382</v>
      </c>
      <c r="AB65" s="41">
        <v>-11185.906342465263</v>
      </c>
      <c r="AC65" s="41">
        <f t="shared" si="9"/>
        <v>534589.8636780685</v>
      </c>
      <c r="AD65" s="42">
        <f t="shared" si="10"/>
        <v>54712.114989733207</v>
      </c>
      <c r="AE65" s="41">
        <f t="shared" si="3"/>
        <v>589301.97866780171</v>
      </c>
      <c r="AF65" s="42">
        <f t="shared" si="4"/>
        <v>1230698.0213321983</v>
      </c>
      <c r="AG65" s="43">
        <f t="shared" si="5"/>
        <v>400</v>
      </c>
      <c r="AH65" s="44">
        <f t="shared" si="6"/>
        <v>268.02464065708421</v>
      </c>
      <c r="AI65" s="36">
        <f t="shared" si="7"/>
        <v>131.97535934291582</v>
      </c>
      <c r="AJ65" s="36">
        <f t="shared" si="8"/>
        <v>4017</v>
      </c>
      <c r="AK65" s="45">
        <v>45657</v>
      </c>
    </row>
    <row r="66" spans="1:37" s="46" customFormat="1" ht="12.75" x14ac:dyDescent="0.25">
      <c r="A66" s="36">
        <v>60</v>
      </c>
      <c r="B66" s="37">
        <v>41640</v>
      </c>
      <c r="C66" s="36" t="s">
        <v>50</v>
      </c>
      <c r="D66" s="36"/>
      <c r="E66" s="36">
        <v>12008</v>
      </c>
      <c r="F66" s="36" t="s">
        <v>115</v>
      </c>
      <c r="G66" s="36" t="s">
        <v>56</v>
      </c>
      <c r="H66" s="38">
        <v>3</v>
      </c>
      <c r="I66" s="39">
        <v>3900000</v>
      </c>
      <c r="J66" s="39"/>
      <c r="K66" s="39"/>
      <c r="L66" s="39"/>
      <c r="M66" s="39"/>
      <c r="N66" s="39"/>
      <c r="O66" s="39"/>
      <c r="P66" s="39">
        <v>3900000</v>
      </c>
      <c r="Q66" s="36"/>
      <c r="R66" s="36"/>
      <c r="S66" s="36"/>
      <c r="T66" s="36"/>
      <c r="U66" s="36"/>
      <c r="V66" s="40"/>
      <c r="W66" s="36"/>
      <c r="X66" s="39">
        <f t="shared" si="0"/>
        <v>320.32854209445583</v>
      </c>
      <c r="Y66" s="39">
        <f t="shared" si="1"/>
        <v>9750</v>
      </c>
      <c r="Z66" s="41">
        <f t="shared" si="2"/>
        <v>1286759.7535934292</v>
      </c>
      <c r="AA66" s="41">
        <v>1169519.5071868582</v>
      </c>
      <c r="AB66" s="41">
        <v>-23969.799305282715</v>
      </c>
      <c r="AC66" s="41">
        <f t="shared" si="9"/>
        <v>1145549.7078815755</v>
      </c>
      <c r="AD66" s="42">
        <f t="shared" si="10"/>
        <v>117240.24640657101</v>
      </c>
      <c r="AE66" s="41">
        <f t="shared" si="3"/>
        <v>1262789.9542881465</v>
      </c>
      <c r="AF66" s="42">
        <f t="shared" si="4"/>
        <v>2637210.0457118535</v>
      </c>
      <c r="AG66" s="43">
        <f t="shared" si="5"/>
        <v>400</v>
      </c>
      <c r="AH66" s="44">
        <f t="shared" si="6"/>
        <v>268.02464065708421</v>
      </c>
      <c r="AI66" s="36">
        <f t="shared" si="7"/>
        <v>131.97535934291582</v>
      </c>
      <c r="AJ66" s="36">
        <f t="shared" si="8"/>
        <v>4017</v>
      </c>
      <c r="AK66" s="45">
        <v>45657</v>
      </c>
    </row>
    <row r="67" spans="1:37" s="46" customFormat="1" ht="12.75" x14ac:dyDescent="0.25">
      <c r="A67" s="36">
        <v>61</v>
      </c>
      <c r="B67" s="37">
        <v>41640</v>
      </c>
      <c r="C67" s="36" t="s">
        <v>50</v>
      </c>
      <c r="D67" s="36"/>
      <c r="E67" s="36">
        <v>12008</v>
      </c>
      <c r="F67" s="36" t="s">
        <v>116</v>
      </c>
      <c r="G67" s="36" t="s">
        <v>56</v>
      </c>
      <c r="H67" s="38">
        <v>5</v>
      </c>
      <c r="I67" s="39">
        <v>5200000</v>
      </c>
      <c r="J67" s="39"/>
      <c r="K67" s="39"/>
      <c r="L67" s="39"/>
      <c r="M67" s="39"/>
      <c r="N67" s="39"/>
      <c r="O67" s="39"/>
      <c r="P67" s="39">
        <v>5200000</v>
      </c>
      <c r="Q67" s="36"/>
      <c r="R67" s="36"/>
      <c r="S67" s="36"/>
      <c r="T67" s="36"/>
      <c r="U67" s="36"/>
      <c r="V67" s="40"/>
      <c r="W67" s="36"/>
      <c r="X67" s="39">
        <f t="shared" si="0"/>
        <v>427.10472279260779</v>
      </c>
      <c r="Y67" s="39">
        <f t="shared" si="1"/>
        <v>13000</v>
      </c>
      <c r="Z67" s="41">
        <f t="shared" si="2"/>
        <v>1715679.6714579058</v>
      </c>
      <c r="AA67" s="41">
        <v>1559359.3429158111</v>
      </c>
      <c r="AB67" s="41">
        <v>-31959.732407043615</v>
      </c>
      <c r="AC67" s="41">
        <f t="shared" si="9"/>
        <v>1527399.6105087674</v>
      </c>
      <c r="AD67" s="42">
        <f t="shared" si="10"/>
        <v>156320.32854209468</v>
      </c>
      <c r="AE67" s="41">
        <f t="shared" si="3"/>
        <v>1683719.9390508621</v>
      </c>
      <c r="AF67" s="42">
        <f t="shared" si="4"/>
        <v>3516280.0609491379</v>
      </c>
      <c r="AG67" s="43">
        <f t="shared" si="5"/>
        <v>400</v>
      </c>
      <c r="AH67" s="44">
        <f t="shared" si="6"/>
        <v>268.02464065708421</v>
      </c>
      <c r="AI67" s="36">
        <f t="shared" si="7"/>
        <v>131.97535934291582</v>
      </c>
      <c r="AJ67" s="36">
        <f t="shared" si="8"/>
        <v>4017</v>
      </c>
      <c r="AK67" s="45">
        <v>45657</v>
      </c>
    </row>
    <row r="68" spans="1:37" s="46" customFormat="1" ht="12.75" x14ac:dyDescent="0.25">
      <c r="A68" s="36">
        <v>62</v>
      </c>
      <c r="B68" s="37">
        <v>41640</v>
      </c>
      <c r="C68" s="36" t="s">
        <v>50</v>
      </c>
      <c r="D68" s="36"/>
      <c r="E68" s="36">
        <v>12008</v>
      </c>
      <c r="F68" s="36" t="s">
        <v>97</v>
      </c>
      <c r="G68" s="36" t="s">
        <v>56</v>
      </c>
      <c r="H68" s="38">
        <v>5</v>
      </c>
      <c r="I68" s="39">
        <v>3575000</v>
      </c>
      <c r="J68" s="39"/>
      <c r="K68" s="39"/>
      <c r="L68" s="39"/>
      <c r="M68" s="39"/>
      <c r="N68" s="39"/>
      <c r="O68" s="39"/>
      <c r="P68" s="39">
        <v>3575000</v>
      </c>
      <c r="Q68" s="36"/>
      <c r="R68" s="36"/>
      <c r="S68" s="36"/>
      <c r="T68" s="36"/>
      <c r="U68" s="36"/>
      <c r="V68" s="40"/>
      <c r="W68" s="36"/>
      <c r="X68" s="39">
        <f t="shared" si="0"/>
        <v>293.63449691991786</v>
      </c>
      <c r="Y68" s="39">
        <f t="shared" si="1"/>
        <v>8937.5</v>
      </c>
      <c r="Z68" s="41">
        <f t="shared" si="2"/>
        <v>1179529.7741273101</v>
      </c>
      <c r="AA68" s="41">
        <v>1072059.5482546201</v>
      </c>
      <c r="AB68" s="41">
        <v>-21972.316029842492</v>
      </c>
      <c r="AC68" s="41">
        <f t="shared" si="9"/>
        <v>1050087.2322247776</v>
      </c>
      <c r="AD68" s="42">
        <f t="shared" si="10"/>
        <v>107470.22587269009</v>
      </c>
      <c r="AE68" s="41">
        <f t="shared" si="3"/>
        <v>1157557.4580974677</v>
      </c>
      <c r="AF68" s="42">
        <f t="shared" si="4"/>
        <v>2417442.5419025323</v>
      </c>
      <c r="AG68" s="43">
        <f t="shared" si="5"/>
        <v>400</v>
      </c>
      <c r="AH68" s="44">
        <f t="shared" si="6"/>
        <v>268.02464065708421</v>
      </c>
      <c r="AI68" s="36">
        <f t="shared" si="7"/>
        <v>131.97535934291582</v>
      </c>
      <c r="AJ68" s="36">
        <f t="shared" si="8"/>
        <v>4017</v>
      </c>
      <c r="AK68" s="45">
        <v>45657</v>
      </c>
    </row>
    <row r="69" spans="1:37" s="46" customFormat="1" ht="12.75" x14ac:dyDescent="0.25">
      <c r="A69" s="36">
        <v>63</v>
      </c>
      <c r="B69" s="37">
        <v>41640</v>
      </c>
      <c r="C69" s="36" t="s">
        <v>50</v>
      </c>
      <c r="D69" s="36"/>
      <c r="E69" s="36">
        <v>12008</v>
      </c>
      <c r="F69" s="36" t="s">
        <v>117</v>
      </c>
      <c r="G69" s="36" t="s">
        <v>56</v>
      </c>
      <c r="H69" s="38">
        <v>7</v>
      </c>
      <c r="I69" s="39">
        <v>3507000</v>
      </c>
      <c r="J69" s="39"/>
      <c r="K69" s="39"/>
      <c r="L69" s="39"/>
      <c r="M69" s="39"/>
      <c r="N69" s="39"/>
      <c r="O69" s="39"/>
      <c r="P69" s="39">
        <v>3507000</v>
      </c>
      <c r="Q69" s="36"/>
      <c r="R69" s="36"/>
      <c r="S69" s="36"/>
      <c r="T69" s="36"/>
      <c r="U69" s="36"/>
      <c r="V69" s="40"/>
      <c r="W69" s="36"/>
      <c r="X69" s="39">
        <f t="shared" si="0"/>
        <v>288.04928131416835</v>
      </c>
      <c r="Y69" s="39">
        <f t="shared" si="1"/>
        <v>8767.5</v>
      </c>
      <c r="Z69" s="41">
        <f t="shared" si="2"/>
        <v>1157093.9630390145</v>
      </c>
      <c r="AA69" s="41">
        <v>1051667.9260780287</v>
      </c>
      <c r="AB69" s="41">
        <v>-21554.381067596532</v>
      </c>
      <c r="AC69" s="41">
        <f t="shared" si="9"/>
        <v>1030113.5450104323</v>
      </c>
      <c r="AD69" s="42">
        <f t="shared" si="10"/>
        <v>105426.03696098574</v>
      </c>
      <c r="AE69" s="41">
        <f t="shared" si="3"/>
        <v>1135539.5819714181</v>
      </c>
      <c r="AF69" s="42">
        <f t="shared" si="4"/>
        <v>2371460.4180285819</v>
      </c>
      <c r="AG69" s="43">
        <f t="shared" si="5"/>
        <v>400</v>
      </c>
      <c r="AH69" s="44">
        <f t="shared" si="6"/>
        <v>268.02464065708421</v>
      </c>
      <c r="AI69" s="36">
        <f t="shared" si="7"/>
        <v>131.97535934291582</v>
      </c>
      <c r="AJ69" s="36">
        <f t="shared" si="8"/>
        <v>4017</v>
      </c>
      <c r="AK69" s="45">
        <v>45657</v>
      </c>
    </row>
    <row r="70" spans="1:37" s="46" customFormat="1" ht="12.75" x14ac:dyDescent="0.25">
      <c r="A70" s="36">
        <v>64</v>
      </c>
      <c r="B70" s="37">
        <v>41640</v>
      </c>
      <c r="C70" s="36" t="s">
        <v>50</v>
      </c>
      <c r="D70" s="36"/>
      <c r="E70" s="36">
        <v>12008</v>
      </c>
      <c r="F70" s="36" t="s">
        <v>118</v>
      </c>
      <c r="G70" s="36" t="s">
        <v>58</v>
      </c>
      <c r="H70" s="38">
        <v>2</v>
      </c>
      <c r="I70" s="39">
        <v>4800000</v>
      </c>
      <c r="J70" s="39"/>
      <c r="K70" s="39"/>
      <c r="L70" s="39"/>
      <c r="M70" s="39"/>
      <c r="N70" s="39"/>
      <c r="O70" s="39"/>
      <c r="P70" s="39">
        <v>4800000</v>
      </c>
      <c r="Q70" s="36"/>
      <c r="R70" s="36"/>
      <c r="S70" s="36"/>
      <c r="T70" s="36"/>
      <c r="U70" s="36"/>
      <c r="V70" s="40"/>
      <c r="W70" s="36"/>
      <c r="X70" s="39">
        <f t="shared" si="0"/>
        <v>394.2505133470226</v>
      </c>
      <c r="Y70" s="39">
        <f t="shared" si="1"/>
        <v>12000</v>
      </c>
      <c r="Z70" s="41">
        <f t="shared" si="2"/>
        <v>1583704.3121149899</v>
      </c>
      <c r="AA70" s="41">
        <v>1439408.6242299795</v>
      </c>
      <c r="AB70" s="41">
        <v>-29501.291452655652</v>
      </c>
      <c r="AC70" s="41">
        <f t="shared" si="9"/>
        <v>1409907.3327773239</v>
      </c>
      <c r="AD70" s="42">
        <f t="shared" si="10"/>
        <v>144295.68788501038</v>
      </c>
      <c r="AE70" s="41">
        <f t="shared" si="3"/>
        <v>1554203.0206623343</v>
      </c>
      <c r="AF70" s="42">
        <f t="shared" si="4"/>
        <v>3245796.9793376657</v>
      </c>
      <c r="AG70" s="43">
        <f t="shared" si="5"/>
        <v>400</v>
      </c>
      <c r="AH70" s="44">
        <f t="shared" si="6"/>
        <v>268.02464065708421</v>
      </c>
      <c r="AI70" s="36">
        <f t="shared" si="7"/>
        <v>131.97535934291582</v>
      </c>
      <c r="AJ70" s="36">
        <f t="shared" si="8"/>
        <v>4017</v>
      </c>
      <c r="AK70" s="45">
        <v>45657</v>
      </c>
    </row>
    <row r="71" spans="1:37" s="46" customFormat="1" ht="12.75" x14ac:dyDescent="0.25">
      <c r="A71" s="36">
        <v>65</v>
      </c>
      <c r="B71" s="37">
        <v>41640</v>
      </c>
      <c r="C71" s="36" t="s">
        <v>50</v>
      </c>
      <c r="D71" s="36"/>
      <c r="E71" s="36">
        <v>12008</v>
      </c>
      <c r="F71" s="36" t="s">
        <v>119</v>
      </c>
      <c r="G71" s="36" t="s">
        <v>58</v>
      </c>
      <c r="H71" s="38">
        <v>1</v>
      </c>
      <c r="I71" s="39">
        <v>2160000</v>
      </c>
      <c r="J71" s="39"/>
      <c r="K71" s="39"/>
      <c r="L71" s="39"/>
      <c r="M71" s="39"/>
      <c r="N71" s="39"/>
      <c r="O71" s="39"/>
      <c r="P71" s="39">
        <v>2160000</v>
      </c>
      <c r="Q71" s="36"/>
      <c r="R71" s="36"/>
      <c r="S71" s="36"/>
      <c r="T71" s="36"/>
      <c r="U71" s="36"/>
      <c r="V71" s="40"/>
      <c r="W71" s="36"/>
      <c r="X71" s="39">
        <f t="shared" ref="X71:X134" si="11">IF(I71&lt;0,0,IF(I71&gt;0,((1/365.25*(IF(E71=12002,I71*3%,IF(E71=12003,I71*3%,IF(E71=12004,I71*3%,IF(E71=12006,I71*2%,IF(E71=12007,I71*10%,IF(E71=12008,I71*3%,IF(E71=12009,I71*10%,IF(E71=12010,I71*10%,IF(E71=12011,I71*20%,IF(E71=12012,I71*3%,IF(E71=12099,I71*10%))))))))))))))))</f>
        <v>177.41273100616016</v>
      </c>
      <c r="Y71" s="39">
        <f t="shared" ref="Y71:Y134" si="12">X71*30.4375</f>
        <v>5400</v>
      </c>
      <c r="Z71" s="41">
        <f t="shared" ref="Z71:Z134" si="13">IF(I71&lt;0,0,IF(I71&gt;0,(IF(AI71*Y71&lt;=I71,Y71*AI71,IF(Y71*AI71&gt;I71,I71,IF(AI71*Y71=I71,I71))))))</f>
        <v>712666.94045174541</v>
      </c>
      <c r="AA71" s="41">
        <v>647733.8809034907</v>
      </c>
      <c r="AB71" s="41">
        <v>-13275.58115369504</v>
      </c>
      <c r="AC71" s="41">
        <f t="shared" si="9"/>
        <v>634458.2997497957</v>
      </c>
      <c r="AD71" s="42">
        <f t="shared" si="10"/>
        <v>64933.059548254707</v>
      </c>
      <c r="AE71" s="41">
        <f t="shared" ref="AE71:AE134" si="14">AC71+AD71</f>
        <v>699391.3592980504</v>
      </c>
      <c r="AF71" s="42">
        <f t="shared" ref="AF71:AF134" si="15">I71-AE71</f>
        <v>1460608.6407019496</v>
      </c>
      <c r="AG71" s="43">
        <f t="shared" ref="AG71:AG134" si="16">(365.25/30.4375*(IF(E71=12002,1/3%,IF(E71=12003,1/3%,IF(E71=12004,1/3%,IF(E71=12006,1/2%,IF(E71=12007,1/10%,IF(E71=12008,1/3%,IF(E71=12009,1/10%,IF(E71=12010,1/10%,IF(E71=12011,1/20%,IF(E71=12012,1/3%))))))))))))</f>
        <v>400</v>
      </c>
      <c r="AH71" s="44">
        <f t="shared" ref="AH71:AH134" si="17">IF(AG71&gt;AI71,AG71-AI71,IF(AG71&lt;=AI71,0))</f>
        <v>268.02464065708421</v>
      </c>
      <c r="AI71" s="36">
        <f t="shared" ref="AI71:AI134" si="18">AJ71/30.4375</f>
        <v>131.97535934291582</v>
      </c>
      <c r="AJ71" s="36">
        <f t="shared" ref="AJ71:AJ134" si="19">AK71-B71</f>
        <v>4017</v>
      </c>
      <c r="AK71" s="45">
        <v>45657</v>
      </c>
    </row>
    <row r="72" spans="1:37" s="46" customFormat="1" ht="12.75" x14ac:dyDescent="0.25">
      <c r="A72" s="36">
        <v>66</v>
      </c>
      <c r="B72" s="37">
        <v>41640</v>
      </c>
      <c r="C72" s="36" t="s">
        <v>50</v>
      </c>
      <c r="D72" s="36"/>
      <c r="E72" s="36">
        <v>12008</v>
      </c>
      <c r="F72" s="36" t="s">
        <v>120</v>
      </c>
      <c r="G72" s="36" t="s">
        <v>58</v>
      </c>
      <c r="H72" s="38">
        <v>26</v>
      </c>
      <c r="I72" s="39">
        <v>27456000</v>
      </c>
      <c r="J72" s="39"/>
      <c r="K72" s="39"/>
      <c r="L72" s="39"/>
      <c r="M72" s="39"/>
      <c r="N72" s="39"/>
      <c r="O72" s="39"/>
      <c r="P72" s="39">
        <v>27456000</v>
      </c>
      <c r="Q72" s="36"/>
      <c r="R72" s="36"/>
      <c r="S72" s="36"/>
      <c r="T72" s="36"/>
      <c r="U72" s="36"/>
      <c r="V72" s="40"/>
      <c r="W72" s="36"/>
      <c r="X72" s="39">
        <f t="shared" si="11"/>
        <v>2255.1129363449691</v>
      </c>
      <c r="Y72" s="39">
        <f t="shared" si="12"/>
        <v>68640</v>
      </c>
      <c r="Z72" s="41">
        <f t="shared" si="13"/>
        <v>9058788.6652977429</v>
      </c>
      <c r="AA72" s="41">
        <v>8233417.3305954821</v>
      </c>
      <c r="AB72" s="41">
        <v>-168747.38710919031</v>
      </c>
      <c r="AC72" s="41">
        <f t="shared" ref="AC72:AC135" si="20">AA72+AB72</f>
        <v>8064669.9434862919</v>
      </c>
      <c r="AD72" s="42">
        <f t="shared" si="10"/>
        <v>825371.33470226079</v>
      </c>
      <c r="AE72" s="41">
        <f t="shared" si="14"/>
        <v>8890041.2781885527</v>
      </c>
      <c r="AF72" s="42">
        <f t="shared" si="15"/>
        <v>18565958.721811447</v>
      </c>
      <c r="AG72" s="43">
        <f t="shared" si="16"/>
        <v>400</v>
      </c>
      <c r="AH72" s="44">
        <f t="shared" si="17"/>
        <v>268.02464065708421</v>
      </c>
      <c r="AI72" s="36">
        <f t="shared" si="18"/>
        <v>131.97535934291582</v>
      </c>
      <c r="AJ72" s="36">
        <f t="shared" si="19"/>
        <v>4017</v>
      </c>
      <c r="AK72" s="45">
        <v>45657</v>
      </c>
    </row>
    <row r="73" spans="1:37" s="46" customFormat="1" ht="12.75" x14ac:dyDescent="0.25">
      <c r="A73" s="36">
        <v>67</v>
      </c>
      <c r="B73" s="37">
        <v>41640</v>
      </c>
      <c r="C73" s="36" t="s">
        <v>50</v>
      </c>
      <c r="D73" s="36"/>
      <c r="E73" s="36">
        <v>12008</v>
      </c>
      <c r="F73" s="36" t="s">
        <v>121</v>
      </c>
      <c r="G73" s="36" t="s">
        <v>58</v>
      </c>
      <c r="H73" s="38">
        <v>13</v>
      </c>
      <c r="I73" s="39">
        <v>11154000</v>
      </c>
      <c r="J73" s="39"/>
      <c r="K73" s="39"/>
      <c r="L73" s="39"/>
      <c r="M73" s="39"/>
      <c r="N73" s="39"/>
      <c r="O73" s="39"/>
      <c r="P73" s="39">
        <v>11154000</v>
      </c>
      <c r="Q73" s="36"/>
      <c r="R73" s="36"/>
      <c r="S73" s="36"/>
      <c r="T73" s="36"/>
      <c r="U73" s="36"/>
      <c r="V73" s="40"/>
      <c r="W73" s="36"/>
      <c r="X73" s="39">
        <f t="shared" si="11"/>
        <v>916.13963039014368</v>
      </c>
      <c r="Y73" s="39">
        <f t="shared" si="12"/>
        <v>27885</v>
      </c>
      <c r="Z73" s="41">
        <f t="shared" si="13"/>
        <v>3680132.8952772077</v>
      </c>
      <c r="AA73" s="41">
        <v>3344825.7905544145</v>
      </c>
      <c r="AB73" s="41">
        <v>-68553.626013108573</v>
      </c>
      <c r="AC73" s="41">
        <f t="shared" si="20"/>
        <v>3276272.164541306</v>
      </c>
      <c r="AD73" s="42">
        <f t="shared" ref="AD73:AD136" si="21">Z73-AA73</f>
        <v>335307.10472279321</v>
      </c>
      <c r="AE73" s="41">
        <f t="shared" si="14"/>
        <v>3611579.2692640992</v>
      </c>
      <c r="AF73" s="42">
        <f t="shared" si="15"/>
        <v>7542420.7307359008</v>
      </c>
      <c r="AG73" s="43">
        <f t="shared" si="16"/>
        <v>400</v>
      </c>
      <c r="AH73" s="44">
        <f t="shared" si="17"/>
        <v>268.02464065708421</v>
      </c>
      <c r="AI73" s="36">
        <f t="shared" si="18"/>
        <v>131.97535934291582</v>
      </c>
      <c r="AJ73" s="36">
        <f t="shared" si="19"/>
        <v>4017</v>
      </c>
      <c r="AK73" s="45">
        <v>45657</v>
      </c>
    </row>
    <row r="74" spans="1:37" s="46" customFormat="1" ht="12.75" x14ac:dyDescent="0.25">
      <c r="A74" s="36">
        <v>68</v>
      </c>
      <c r="B74" s="37">
        <v>41640</v>
      </c>
      <c r="C74" s="36" t="s">
        <v>50</v>
      </c>
      <c r="D74" s="36"/>
      <c r="E74" s="36">
        <v>12008</v>
      </c>
      <c r="F74" s="36" t="s">
        <v>122</v>
      </c>
      <c r="G74" s="36" t="s">
        <v>58</v>
      </c>
      <c r="H74" s="38">
        <v>8</v>
      </c>
      <c r="I74" s="39">
        <v>4944000</v>
      </c>
      <c r="J74" s="39"/>
      <c r="K74" s="39"/>
      <c r="L74" s="39"/>
      <c r="M74" s="39"/>
      <c r="N74" s="39"/>
      <c r="O74" s="39"/>
      <c r="P74" s="39">
        <v>4944000</v>
      </c>
      <c r="Q74" s="36"/>
      <c r="R74" s="36"/>
      <c r="S74" s="36"/>
      <c r="T74" s="36"/>
      <c r="U74" s="36"/>
      <c r="V74" s="40"/>
      <c r="W74" s="36"/>
      <c r="X74" s="39">
        <f t="shared" si="11"/>
        <v>406.07802874743328</v>
      </c>
      <c r="Y74" s="39">
        <f t="shared" si="12"/>
        <v>12360</v>
      </c>
      <c r="Z74" s="41">
        <f t="shared" si="13"/>
        <v>1631215.4414784396</v>
      </c>
      <c r="AA74" s="41">
        <v>1482590.8829568787</v>
      </c>
      <c r="AB74" s="41">
        <v>-30386.330196235314</v>
      </c>
      <c r="AC74" s="41">
        <f t="shared" si="20"/>
        <v>1452204.5527606434</v>
      </c>
      <c r="AD74" s="42">
        <f t="shared" si="21"/>
        <v>148624.55852156086</v>
      </c>
      <c r="AE74" s="41">
        <f t="shared" si="14"/>
        <v>1600829.1112822043</v>
      </c>
      <c r="AF74" s="42">
        <f t="shared" si="15"/>
        <v>3343170.8887177957</v>
      </c>
      <c r="AG74" s="43">
        <f t="shared" si="16"/>
        <v>400</v>
      </c>
      <c r="AH74" s="44">
        <f t="shared" si="17"/>
        <v>268.02464065708421</v>
      </c>
      <c r="AI74" s="36">
        <f t="shared" si="18"/>
        <v>131.97535934291582</v>
      </c>
      <c r="AJ74" s="36">
        <f t="shared" si="19"/>
        <v>4017</v>
      </c>
      <c r="AK74" s="45">
        <v>45657</v>
      </c>
    </row>
    <row r="75" spans="1:37" s="46" customFormat="1" ht="12.75" x14ac:dyDescent="0.25">
      <c r="A75" s="36">
        <v>69</v>
      </c>
      <c r="B75" s="37">
        <v>41640</v>
      </c>
      <c r="C75" s="36" t="s">
        <v>50</v>
      </c>
      <c r="D75" s="36"/>
      <c r="E75" s="36">
        <v>12008</v>
      </c>
      <c r="F75" s="36" t="s">
        <v>123</v>
      </c>
      <c r="G75" s="36" t="s">
        <v>58</v>
      </c>
      <c r="H75" s="38">
        <v>1</v>
      </c>
      <c r="I75" s="39">
        <v>429000</v>
      </c>
      <c r="J75" s="39"/>
      <c r="K75" s="39"/>
      <c r="L75" s="39"/>
      <c r="M75" s="39"/>
      <c r="N75" s="39"/>
      <c r="O75" s="39"/>
      <c r="P75" s="39">
        <v>429000</v>
      </c>
      <c r="Q75" s="36"/>
      <c r="R75" s="36"/>
      <c r="S75" s="36"/>
      <c r="T75" s="36"/>
      <c r="U75" s="36"/>
      <c r="V75" s="40"/>
      <c r="W75" s="36"/>
      <c r="X75" s="39">
        <f t="shared" si="11"/>
        <v>35.236139630390142</v>
      </c>
      <c r="Y75" s="39">
        <f t="shared" si="12"/>
        <v>1072.5</v>
      </c>
      <c r="Z75" s="41">
        <f t="shared" si="13"/>
        <v>141543.57289527723</v>
      </c>
      <c r="AA75" s="41">
        <v>128647.14579055441</v>
      </c>
      <c r="AB75" s="41">
        <v>-2636.6779235810986</v>
      </c>
      <c r="AC75" s="41">
        <f t="shared" si="20"/>
        <v>126010.46786697331</v>
      </c>
      <c r="AD75" s="42">
        <f t="shared" si="21"/>
        <v>12896.427104722825</v>
      </c>
      <c r="AE75" s="41">
        <f t="shared" si="14"/>
        <v>138906.89497169614</v>
      </c>
      <c r="AF75" s="42">
        <f t="shared" si="15"/>
        <v>290093.10502830386</v>
      </c>
      <c r="AG75" s="43">
        <f t="shared" si="16"/>
        <v>400</v>
      </c>
      <c r="AH75" s="44">
        <f t="shared" si="17"/>
        <v>268.02464065708421</v>
      </c>
      <c r="AI75" s="36">
        <f t="shared" si="18"/>
        <v>131.97535934291582</v>
      </c>
      <c r="AJ75" s="36">
        <f t="shared" si="19"/>
        <v>4017</v>
      </c>
      <c r="AK75" s="45">
        <v>45657</v>
      </c>
    </row>
    <row r="76" spans="1:37" s="46" customFormat="1" ht="12.75" x14ac:dyDescent="0.25">
      <c r="A76" s="36">
        <v>70</v>
      </c>
      <c r="B76" s="37">
        <v>41640</v>
      </c>
      <c r="C76" s="36" t="s">
        <v>50</v>
      </c>
      <c r="D76" s="36"/>
      <c r="E76" s="36">
        <v>12008</v>
      </c>
      <c r="F76" s="36" t="s">
        <v>124</v>
      </c>
      <c r="G76" s="36" t="s">
        <v>58</v>
      </c>
      <c r="H76" s="38">
        <v>6</v>
      </c>
      <c r="I76" s="39">
        <v>15840000</v>
      </c>
      <c r="J76" s="39"/>
      <c r="K76" s="39"/>
      <c r="L76" s="39"/>
      <c r="M76" s="39"/>
      <c r="N76" s="39"/>
      <c r="O76" s="39"/>
      <c r="P76" s="39">
        <v>15840000</v>
      </c>
      <c r="Q76" s="36"/>
      <c r="R76" s="36"/>
      <c r="S76" s="36"/>
      <c r="T76" s="36"/>
      <c r="U76" s="36"/>
      <c r="V76" s="40"/>
      <c r="W76" s="36"/>
      <c r="X76" s="39">
        <f t="shared" si="11"/>
        <v>1301.0266940451745</v>
      </c>
      <c r="Y76" s="39">
        <f t="shared" si="12"/>
        <v>39600</v>
      </c>
      <c r="Z76" s="41">
        <f t="shared" si="13"/>
        <v>5226224.2299794666</v>
      </c>
      <c r="AA76" s="41">
        <v>4750048.4599589324</v>
      </c>
      <c r="AB76" s="41">
        <v>-97354.261793763639</v>
      </c>
      <c r="AC76" s="41">
        <f t="shared" si="20"/>
        <v>4652694.198165169</v>
      </c>
      <c r="AD76" s="42">
        <f t="shared" si="21"/>
        <v>476175.77002053428</v>
      </c>
      <c r="AE76" s="41">
        <f t="shared" si="14"/>
        <v>5128869.9681857033</v>
      </c>
      <c r="AF76" s="42">
        <f t="shared" si="15"/>
        <v>10711130.031814296</v>
      </c>
      <c r="AG76" s="43">
        <f t="shared" si="16"/>
        <v>400</v>
      </c>
      <c r="AH76" s="44">
        <f t="shared" si="17"/>
        <v>268.02464065708421</v>
      </c>
      <c r="AI76" s="36">
        <f t="shared" si="18"/>
        <v>131.97535934291582</v>
      </c>
      <c r="AJ76" s="36">
        <f t="shared" si="19"/>
        <v>4017</v>
      </c>
      <c r="AK76" s="45">
        <v>45657</v>
      </c>
    </row>
    <row r="77" spans="1:37" s="46" customFormat="1" ht="12.75" x14ac:dyDescent="0.25">
      <c r="A77" s="36">
        <v>71</v>
      </c>
      <c r="B77" s="37">
        <v>41640</v>
      </c>
      <c r="C77" s="36" t="s">
        <v>50</v>
      </c>
      <c r="D77" s="36"/>
      <c r="E77" s="36">
        <v>12008</v>
      </c>
      <c r="F77" s="36" t="s">
        <v>125</v>
      </c>
      <c r="G77" s="36" t="s">
        <v>58</v>
      </c>
      <c r="H77" s="38">
        <v>7</v>
      </c>
      <c r="I77" s="39">
        <v>9030000</v>
      </c>
      <c r="J77" s="39"/>
      <c r="K77" s="39"/>
      <c r="L77" s="39"/>
      <c r="M77" s="39"/>
      <c r="N77" s="39"/>
      <c r="O77" s="39"/>
      <c r="P77" s="39">
        <v>9030000</v>
      </c>
      <c r="Q77" s="36"/>
      <c r="R77" s="36"/>
      <c r="S77" s="36"/>
      <c r="T77" s="36"/>
      <c r="U77" s="36"/>
      <c r="V77" s="40"/>
      <c r="W77" s="36"/>
      <c r="X77" s="39">
        <f t="shared" si="11"/>
        <v>741.68377823408628</v>
      </c>
      <c r="Y77" s="39">
        <f t="shared" si="12"/>
        <v>22575</v>
      </c>
      <c r="Z77" s="41">
        <f t="shared" si="13"/>
        <v>2979343.7371663246</v>
      </c>
      <c r="AA77" s="41">
        <v>2707887.4743326488</v>
      </c>
      <c r="AB77" s="41">
        <v>-55499.304545308449</v>
      </c>
      <c r="AC77" s="41">
        <f t="shared" si="20"/>
        <v>2652388.1697873403</v>
      </c>
      <c r="AD77" s="42">
        <f t="shared" si="21"/>
        <v>271456.26283367584</v>
      </c>
      <c r="AE77" s="41">
        <f t="shared" si="14"/>
        <v>2923844.4326210162</v>
      </c>
      <c r="AF77" s="42">
        <f t="shared" si="15"/>
        <v>6106155.5673789838</v>
      </c>
      <c r="AG77" s="43">
        <f t="shared" si="16"/>
        <v>400</v>
      </c>
      <c r="AH77" s="44">
        <f t="shared" si="17"/>
        <v>268.02464065708421</v>
      </c>
      <c r="AI77" s="36">
        <f t="shared" si="18"/>
        <v>131.97535934291582</v>
      </c>
      <c r="AJ77" s="36">
        <f t="shared" si="19"/>
        <v>4017</v>
      </c>
      <c r="AK77" s="45">
        <v>45657</v>
      </c>
    </row>
    <row r="78" spans="1:37" s="46" customFormat="1" ht="12.75" x14ac:dyDescent="0.25">
      <c r="A78" s="36">
        <v>72</v>
      </c>
      <c r="B78" s="37">
        <v>41640</v>
      </c>
      <c r="C78" s="36" t="s">
        <v>50</v>
      </c>
      <c r="D78" s="36"/>
      <c r="E78" s="36">
        <v>12008</v>
      </c>
      <c r="F78" s="36" t="s">
        <v>122</v>
      </c>
      <c r="G78" s="36" t="s">
        <v>58</v>
      </c>
      <c r="H78" s="38">
        <v>8</v>
      </c>
      <c r="I78" s="39">
        <v>5720000</v>
      </c>
      <c r="J78" s="39"/>
      <c r="K78" s="39"/>
      <c r="L78" s="39"/>
      <c r="M78" s="39"/>
      <c r="N78" s="39"/>
      <c r="O78" s="39"/>
      <c r="P78" s="39">
        <v>5720000</v>
      </c>
      <c r="Q78" s="36"/>
      <c r="R78" s="36"/>
      <c r="S78" s="36"/>
      <c r="T78" s="36"/>
      <c r="U78" s="36"/>
      <c r="V78" s="40"/>
      <c r="W78" s="36"/>
      <c r="X78" s="39">
        <f t="shared" si="11"/>
        <v>469.81519507186857</v>
      </c>
      <c r="Y78" s="39">
        <f t="shared" si="12"/>
        <v>14300</v>
      </c>
      <c r="Z78" s="41">
        <f t="shared" si="13"/>
        <v>1887247.6386036964</v>
      </c>
      <c r="AA78" s="41">
        <v>1715295.277207392</v>
      </c>
      <c r="AB78" s="41">
        <v>-35155.705647747978</v>
      </c>
      <c r="AC78" s="41">
        <f t="shared" si="20"/>
        <v>1680139.5715596441</v>
      </c>
      <c r="AD78" s="42">
        <f t="shared" si="21"/>
        <v>171952.36139630433</v>
      </c>
      <c r="AE78" s="41">
        <f t="shared" si="14"/>
        <v>1852091.9329559484</v>
      </c>
      <c r="AF78" s="42">
        <f t="shared" si="15"/>
        <v>3867908.0670440514</v>
      </c>
      <c r="AG78" s="43">
        <f t="shared" si="16"/>
        <v>400</v>
      </c>
      <c r="AH78" s="44">
        <f t="shared" si="17"/>
        <v>268.02464065708421</v>
      </c>
      <c r="AI78" s="36">
        <f t="shared" si="18"/>
        <v>131.97535934291582</v>
      </c>
      <c r="AJ78" s="36">
        <f t="shared" si="19"/>
        <v>4017</v>
      </c>
      <c r="AK78" s="45">
        <v>45657</v>
      </c>
    </row>
    <row r="79" spans="1:37" s="46" customFormat="1" ht="12.75" x14ac:dyDescent="0.25">
      <c r="A79" s="36">
        <v>73</v>
      </c>
      <c r="B79" s="37">
        <v>41640</v>
      </c>
      <c r="C79" s="36" t="s">
        <v>50</v>
      </c>
      <c r="D79" s="36"/>
      <c r="E79" s="36">
        <v>12008</v>
      </c>
      <c r="F79" s="36" t="s">
        <v>126</v>
      </c>
      <c r="G79" s="36" t="s">
        <v>58</v>
      </c>
      <c r="H79" s="38">
        <v>4</v>
      </c>
      <c r="I79" s="39">
        <v>2004000</v>
      </c>
      <c r="J79" s="39"/>
      <c r="K79" s="39"/>
      <c r="L79" s="39"/>
      <c r="M79" s="39"/>
      <c r="N79" s="39"/>
      <c r="O79" s="39"/>
      <c r="P79" s="39">
        <v>2004000</v>
      </c>
      <c r="Q79" s="36"/>
      <c r="R79" s="36"/>
      <c r="S79" s="36"/>
      <c r="T79" s="36"/>
      <c r="U79" s="36"/>
      <c r="V79" s="40"/>
      <c r="W79" s="36"/>
      <c r="X79" s="39">
        <f t="shared" si="11"/>
        <v>164.59958932238192</v>
      </c>
      <c r="Y79" s="39">
        <f t="shared" si="12"/>
        <v>5010</v>
      </c>
      <c r="Z79" s="41">
        <f t="shared" si="13"/>
        <v>661196.55030800833</v>
      </c>
      <c r="AA79" s="41">
        <v>600953.10061601643</v>
      </c>
      <c r="AB79" s="41">
        <v>-12316.789181483733</v>
      </c>
      <c r="AC79" s="41">
        <f t="shared" si="20"/>
        <v>588636.31143453275</v>
      </c>
      <c r="AD79" s="42">
        <f t="shared" si="21"/>
        <v>60243.449691991904</v>
      </c>
      <c r="AE79" s="41">
        <f t="shared" si="14"/>
        <v>648879.76112652465</v>
      </c>
      <c r="AF79" s="42">
        <f t="shared" si="15"/>
        <v>1355120.2388734752</v>
      </c>
      <c r="AG79" s="43">
        <f t="shared" si="16"/>
        <v>400</v>
      </c>
      <c r="AH79" s="44">
        <f t="shared" si="17"/>
        <v>268.02464065708421</v>
      </c>
      <c r="AI79" s="36">
        <f t="shared" si="18"/>
        <v>131.97535934291582</v>
      </c>
      <c r="AJ79" s="36">
        <f t="shared" si="19"/>
        <v>4017</v>
      </c>
      <c r="AK79" s="45">
        <v>45657</v>
      </c>
    </row>
    <row r="80" spans="1:37" s="46" customFormat="1" ht="12.75" x14ac:dyDescent="0.25">
      <c r="A80" s="36">
        <v>74</v>
      </c>
      <c r="B80" s="37">
        <v>41640</v>
      </c>
      <c r="C80" s="36" t="s">
        <v>50</v>
      </c>
      <c r="D80" s="36"/>
      <c r="E80" s="36">
        <v>12008</v>
      </c>
      <c r="F80" s="36" t="s">
        <v>127</v>
      </c>
      <c r="G80" s="36" t="s">
        <v>58</v>
      </c>
      <c r="H80" s="38">
        <v>2</v>
      </c>
      <c r="I80" s="39">
        <v>9558000</v>
      </c>
      <c r="J80" s="39"/>
      <c r="K80" s="39"/>
      <c r="L80" s="39"/>
      <c r="M80" s="39"/>
      <c r="N80" s="39"/>
      <c r="O80" s="39"/>
      <c r="P80" s="39">
        <v>9558000</v>
      </c>
      <c r="Q80" s="36"/>
      <c r="R80" s="36"/>
      <c r="S80" s="36"/>
      <c r="T80" s="36"/>
      <c r="U80" s="36"/>
      <c r="V80" s="40"/>
      <c r="W80" s="36"/>
      <c r="X80" s="39">
        <f t="shared" si="11"/>
        <v>785.05133470225871</v>
      </c>
      <c r="Y80" s="39">
        <f t="shared" si="12"/>
        <v>23895</v>
      </c>
      <c r="Z80" s="41">
        <f t="shared" si="13"/>
        <v>3153551.2114989734</v>
      </c>
      <c r="AA80" s="41">
        <v>2866222.4229979464</v>
      </c>
      <c r="AB80" s="41">
        <v>-58744.446605100558</v>
      </c>
      <c r="AC80" s="41">
        <f t="shared" si="20"/>
        <v>2807477.9763928456</v>
      </c>
      <c r="AD80" s="42">
        <f t="shared" si="21"/>
        <v>287328.78850102704</v>
      </c>
      <c r="AE80" s="41">
        <f t="shared" si="14"/>
        <v>3094806.7648938727</v>
      </c>
      <c r="AF80" s="42">
        <f t="shared" si="15"/>
        <v>6463193.2351061273</v>
      </c>
      <c r="AG80" s="43">
        <f t="shared" si="16"/>
        <v>400</v>
      </c>
      <c r="AH80" s="44">
        <f t="shared" si="17"/>
        <v>268.02464065708421</v>
      </c>
      <c r="AI80" s="36">
        <f t="shared" si="18"/>
        <v>131.97535934291582</v>
      </c>
      <c r="AJ80" s="36">
        <f t="shared" si="19"/>
        <v>4017</v>
      </c>
      <c r="AK80" s="45">
        <v>45657</v>
      </c>
    </row>
    <row r="81" spans="1:37" s="46" customFormat="1" ht="12.75" x14ac:dyDescent="0.25">
      <c r="A81" s="36">
        <v>75</v>
      </c>
      <c r="B81" s="37">
        <v>41640</v>
      </c>
      <c r="C81" s="36" t="s">
        <v>50</v>
      </c>
      <c r="D81" s="36"/>
      <c r="E81" s="36">
        <v>12008</v>
      </c>
      <c r="F81" s="36" t="s">
        <v>128</v>
      </c>
      <c r="G81" s="36" t="s">
        <v>58</v>
      </c>
      <c r="H81" s="38">
        <v>1</v>
      </c>
      <c r="I81" s="39">
        <v>1144000</v>
      </c>
      <c r="J81" s="39"/>
      <c r="K81" s="39"/>
      <c r="L81" s="39"/>
      <c r="M81" s="39"/>
      <c r="N81" s="39"/>
      <c r="O81" s="39"/>
      <c r="P81" s="39">
        <v>1144000</v>
      </c>
      <c r="Q81" s="36"/>
      <c r="R81" s="36"/>
      <c r="S81" s="36"/>
      <c r="T81" s="36"/>
      <c r="U81" s="36"/>
      <c r="V81" s="40"/>
      <c r="W81" s="36"/>
      <c r="X81" s="39">
        <f t="shared" si="11"/>
        <v>93.96303901437372</v>
      </c>
      <c r="Y81" s="39">
        <f t="shared" si="12"/>
        <v>2860</v>
      </c>
      <c r="Z81" s="41">
        <f t="shared" si="13"/>
        <v>377449.52772073925</v>
      </c>
      <c r="AA81" s="41">
        <v>343059.05544147844</v>
      </c>
      <c r="AB81" s="41">
        <v>-7031.1411295495964</v>
      </c>
      <c r="AC81" s="41">
        <f t="shared" si="20"/>
        <v>336027.91431192885</v>
      </c>
      <c r="AD81" s="42">
        <f t="shared" si="21"/>
        <v>34390.472279260808</v>
      </c>
      <c r="AE81" s="41">
        <f t="shared" si="14"/>
        <v>370418.38659118966</v>
      </c>
      <c r="AF81" s="42">
        <f t="shared" si="15"/>
        <v>773581.61340881034</v>
      </c>
      <c r="AG81" s="43">
        <f t="shared" si="16"/>
        <v>400</v>
      </c>
      <c r="AH81" s="44">
        <f t="shared" si="17"/>
        <v>268.02464065708421</v>
      </c>
      <c r="AI81" s="36">
        <f t="shared" si="18"/>
        <v>131.97535934291582</v>
      </c>
      <c r="AJ81" s="36">
        <f t="shared" si="19"/>
        <v>4017</v>
      </c>
      <c r="AK81" s="45">
        <v>45657</v>
      </c>
    </row>
    <row r="82" spans="1:37" s="46" customFormat="1" ht="12.75" x14ac:dyDescent="0.25">
      <c r="A82" s="36">
        <v>76</v>
      </c>
      <c r="B82" s="37">
        <v>41640</v>
      </c>
      <c r="C82" s="36" t="s">
        <v>50</v>
      </c>
      <c r="D82" s="36"/>
      <c r="E82" s="36">
        <v>12008</v>
      </c>
      <c r="F82" s="36" t="s">
        <v>129</v>
      </c>
      <c r="G82" s="36" t="s">
        <v>58</v>
      </c>
      <c r="H82" s="38">
        <v>17</v>
      </c>
      <c r="I82" s="39">
        <v>14586000</v>
      </c>
      <c r="J82" s="39"/>
      <c r="K82" s="39"/>
      <c r="L82" s="39"/>
      <c r="M82" s="39"/>
      <c r="N82" s="39"/>
      <c r="O82" s="39"/>
      <c r="P82" s="39">
        <v>14586000</v>
      </c>
      <c r="Q82" s="36"/>
      <c r="R82" s="36"/>
      <c r="S82" s="36"/>
      <c r="T82" s="36"/>
      <c r="U82" s="36"/>
      <c r="V82" s="40"/>
      <c r="W82" s="36"/>
      <c r="X82" s="39">
        <f t="shared" si="11"/>
        <v>1198.0287474332649</v>
      </c>
      <c r="Y82" s="39">
        <f t="shared" si="12"/>
        <v>36465</v>
      </c>
      <c r="Z82" s="41">
        <f t="shared" si="13"/>
        <v>4812481.4784394251</v>
      </c>
      <c r="AA82" s="41">
        <v>4374002.9568788502</v>
      </c>
      <c r="AB82" s="41">
        <v>-89647.049401757366</v>
      </c>
      <c r="AC82" s="41">
        <f t="shared" si="20"/>
        <v>4284355.9074770929</v>
      </c>
      <c r="AD82" s="42">
        <f t="shared" si="21"/>
        <v>438478.52156057488</v>
      </c>
      <c r="AE82" s="41">
        <f t="shared" si="14"/>
        <v>4722834.4290376678</v>
      </c>
      <c r="AF82" s="42">
        <f t="shared" si="15"/>
        <v>9863165.5709623322</v>
      </c>
      <c r="AG82" s="43">
        <f t="shared" si="16"/>
        <v>400</v>
      </c>
      <c r="AH82" s="44">
        <f t="shared" si="17"/>
        <v>268.02464065708421</v>
      </c>
      <c r="AI82" s="36">
        <f t="shared" si="18"/>
        <v>131.97535934291582</v>
      </c>
      <c r="AJ82" s="36">
        <f t="shared" si="19"/>
        <v>4017</v>
      </c>
      <c r="AK82" s="45">
        <v>45657</v>
      </c>
    </row>
    <row r="83" spans="1:37" s="46" customFormat="1" ht="12.75" x14ac:dyDescent="0.25">
      <c r="A83" s="36">
        <v>77</v>
      </c>
      <c r="B83" s="37">
        <v>41640</v>
      </c>
      <c r="C83" s="36" t="s">
        <v>50</v>
      </c>
      <c r="D83" s="36"/>
      <c r="E83" s="36">
        <v>12008</v>
      </c>
      <c r="F83" s="36" t="s">
        <v>130</v>
      </c>
      <c r="G83" s="36" t="s">
        <v>58</v>
      </c>
      <c r="H83" s="38">
        <v>24</v>
      </c>
      <c r="I83" s="39">
        <v>14832000</v>
      </c>
      <c r="J83" s="39"/>
      <c r="K83" s="39"/>
      <c r="L83" s="39"/>
      <c r="M83" s="39"/>
      <c r="N83" s="39"/>
      <c r="O83" s="39"/>
      <c r="P83" s="39">
        <v>14832000</v>
      </c>
      <c r="Q83" s="36"/>
      <c r="R83" s="36"/>
      <c r="S83" s="36"/>
      <c r="T83" s="36"/>
      <c r="U83" s="36"/>
      <c r="V83" s="40"/>
      <c r="W83" s="36"/>
      <c r="X83" s="39">
        <f t="shared" si="11"/>
        <v>1218.2340862422998</v>
      </c>
      <c r="Y83" s="39">
        <f t="shared" si="12"/>
        <v>37080</v>
      </c>
      <c r="Z83" s="41">
        <f t="shared" si="13"/>
        <v>4893646.3244353188</v>
      </c>
      <c r="AA83" s="41">
        <v>4447772.6488706367</v>
      </c>
      <c r="AB83" s="41">
        <v>-91158.990588705972</v>
      </c>
      <c r="AC83" s="41">
        <f t="shared" si="20"/>
        <v>4356613.6582819307</v>
      </c>
      <c r="AD83" s="42">
        <f t="shared" si="21"/>
        <v>445873.67556468211</v>
      </c>
      <c r="AE83" s="41">
        <f t="shared" si="14"/>
        <v>4802487.3338466128</v>
      </c>
      <c r="AF83" s="42">
        <f t="shared" si="15"/>
        <v>10029512.666153386</v>
      </c>
      <c r="AG83" s="43">
        <f t="shared" si="16"/>
        <v>400</v>
      </c>
      <c r="AH83" s="44">
        <f t="shared" si="17"/>
        <v>268.02464065708421</v>
      </c>
      <c r="AI83" s="36">
        <f t="shared" si="18"/>
        <v>131.97535934291582</v>
      </c>
      <c r="AJ83" s="36">
        <f t="shared" si="19"/>
        <v>4017</v>
      </c>
      <c r="AK83" s="45">
        <v>45657</v>
      </c>
    </row>
    <row r="84" spans="1:37" s="46" customFormat="1" ht="12.75" x14ac:dyDescent="0.25">
      <c r="A84" s="36">
        <v>78</v>
      </c>
      <c r="B84" s="37">
        <v>41640</v>
      </c>
      <c r="C84" s="36" t="s">
        <v>50</v>
      </c>
      <c r="D84" s="36"/>
      <c r="E84" s="36">
        <v>12008</v>
      </c>
      <c r="F84" s="36" t="s">
        <v>131</v>
      </c>
      <c r="G84" s="36" t="s">
        <v>58</v>
      </c>
      <c r="H84" s="38">
        <v>8</v>
      </c>
      <c r="I84" s="39">
        <v>3432000</v>
      </c>
      <c r="J84" s="39"/>
      <c r="K84" s="39"/>
      <c r="L84" s="39"/>
      <c r="M84" s="39"/>
      <c r="N84" s="39"/>
      <c r="O84" s="39"/>
      <c r="P84" s="39">
        <v>3432000</v>
      </c>
      <c r="Q84" s="36"/>
      <c r="R84" s="36"/>
      <c r="S84" s="36"/>
      <c r="T84" s="36"/>
      <c r="U84" s="36"/>
      <c r="V84" s="40"/>
      <c r="W84" s="36"/>
      <c r="X84" s="39">
        <f t="shared" si="11"/>
        <v>281.88911704312113</v>
      </c>
      <c r="Y84" s="39">
        <f t="shared" si="12"/>
        <v>8580</v>
      </c>
      <c r="Z84" s="41">
        <f t="shared" si="13"/>
        <v>1132348.5831622179</v>
      </c>
      <c r="AA84" s="41">
        <v>1029177.1663244353</v>
      </c>
      <c r="AB84" s="41">
        <v>-21093.423388648789</v>
      </c>
      <c r="AC84" s="41">
        <f t="shared" si="20"/>
        <v>1008083.7429357865</v>
      </c>
      <c r="AD84" s="42">
        <f t="shared" si="21"/>
        <v>103171.4168377826</v>
      </c>
      <c r="AE84" s="41">
        <f t="shared" si="14"/>
        <v>1111255.1597735691</v>
      </c>
      <c r="AF84" s="42">
        <f t="shared" si="15"/>
        <v>2320744.8402264309</v>
      </c>
      <c r="AG84" s="43">
        <f t="shared" si="16"/>
        <v>400</v>
      </c>
      <c r="AH84" s="44">
        <f t="shared" si="17"/>
        <v>268.02464065708421</v>
      </c>
      <c r="AI84" s="36">
        <f t="shared" si="18"/>
        <v>131.97535934291582</v>
      </c>
      <c r="AJ84" s="36">
        <f t="shared" si="19"/>
        <v>4017</v>
      </c>
      <c r="AK84" s="45">
        <v>45657</v>
      </c>
    </row>
    <row r="85" spans="1:37" s="46" customFormat="1" ht="12.75" x14ac:dyDescent="0.25">
      <c r="A85" s="36">
        <v>79</v>
      </c>
      <c r="B85" s="37">
        <v>41640</v>
      </c>
      <c r="C85" s="36" t="s">
        <v>50</v>
      </c>
      <c r="D85" s="36"/>
      <c r="E85" s="36">
        <v>12008</v>
      </c>
      <c r="F85" s="36" t="s">
        <v>132</v>
      </c>
      <c r="G85" s="36" t="s">
        <v>58</v>
      </c>
      <c r="H85" s="38">
        <v>6</v>
      </c>
      <c r="I85" s="39">
        <v>17160000</v>
      </c>
      <c r="J85" s="39"/>
      <c r="K85" s="39"/>
      <c r="L85" s="39"/>
      <c r="M85" s="39"/>
      <c r="N85" s="39"/>
      <c r="O85" s="39"/>
      <c r="P85" s="39">
        <v>17160000</v>
      </c>
      <c r="Q85" s="36"/>
      <c r="R85" s="36"/>
      <c r="S85" s="36"/>
      <c r="T85" s="36"/>
      <c r="U85" s="36"/>
      <c r="V85" s="40"/>
      <c r="W85" s="36"/>
      <c r="X85" s="39">
        <f t="shared" si="11"/>
        <v>1409.4455852156057</v>
      </c>
      <c r="Y85" s="39">
        <f t="shared" si="12"/>
        <v>42900</v>
      </c>
      <c r="Z85" s="41">
        <f t="shared" si="13"/>
        <v>5661742.9158110889</v>
      </c>
      <c r="AA85" s="41">
        <v>5145885.8316221768</v>
      </c>
      <c r="AB85" s="41">
        <v>-105467.11694324395</v>
      </c>
      <c r="AC85" s="41">
        <f t="shared" si="20"/>
        <v>5040418.7146789329</v>
      </c>
      <c r="AD85" s="42">
        <f t="shared" si="21"/>
        <v>515857.08418891206</v>
      </c>
      <c r="AE85" s="41">
        <f t="shared" si="14"/>
        <v>5556275.798867845</v>
      </c>
      <c r="AF85" s="42">
        <f t="shared" si="15"/>
        <v>11603724.201132156</v>
      </c>
      <c r="AG85" s="43">
        <f t="shared" si="16"/>
        <v>400</v>
      </c>
      <c r="AH85" s="44">
        <f t="shared" si="17"/>
        <v>268.02464065708421</v>
      </c>
      <c r="AI85" s="36">
        <f t="shared" si="18"/>
        <v>131.97535934291582</v>
      </c>
      <c r="AJ85" s="36">
        <f t="shared" si="19"/>
        <v>4017</v>
      </c>
      <c r="AK85" s="45">
        <v>45657</v>
      </c>
    </row>
    <row r="86" spans="1:37" s="46" customFormat="1" ht="12.75" x14ac:dyDescent="0.25">
      <c r="A86" s="36">
        <v>80</v>
      </c>
      <c r="B86" s="37">
        <v>41640</v>
      </c>
      <c r="C86" s="36" t="s">
        <v>50</v>
      </c>
      <c r="D86" s="36"/>
      <c r="E86" s="36">
        <v>12008</v>
      </c>
      <c r="F86" s="36" t="s">
        <v>133</v>
      </c>
      <c r="G86" s="36" t="s">
        <v>58</v>
      </c>
      <c r="H86" s="38">
        <v>26</v>
      </c>
      <c r="I86" s="39">
        <v>47320000</v>
      </c>
      <c r="J86" s="39"/>
      <c r="K86" s="39"/>
      <c r="L86" s="39"/>
      <c r="M86" s="39"/>
      <c r="N86" s="39"/>
      <c r="O86" s="39"/>
      <c r="P86" s="39">
        <v>47320000</v>
      </c>
      <c r="Q86" s="36"/>
      <c r="R86" s="36"/>
      <c r="S86" s="36"/>
      <c r="T86" s="36"/>
      <c r="U86" s="36"/>
      <c r="V86" s="40"/>
      <c r="W86" s="36"/>
      <c r="X86" s="39">
        <f t="shared" si="11"/>
        <v>3886.6529774127312</v>
      </c>
      <c r="Y86" s="39">
        <f t="shared" si="12"/>
        <v>118300</v>
      </c>
      <c r="Z86" s="41">
        <f t="shared" si="13"/>
        <v>15612685.010266941</v>
      </c>
      <c r="AA86" s="41">
        <v>14190170.02053388</v>
      </c>
      <c r="AB86" s="41">
        <v>-290833.56490409694</v>
      </c>
      <c r="AC86" s="41">
        <f t="shared" si="20"/>
        <v>13899336.455629783</v>
      </c>
      <c r="AD86" s="42">
        <f t="shared" si="21"/>
        <v>1422514.9897330608</v>
      </c>
      <c r="AE86" s="41">
        <f t="shared" si="14"/>
        <v>15321851.445362844</v>
      </c>
      <c r="AF86" s="42">
        <f t="shared" si="15"/>
        <v>31998148.554637156</v>
      </c>
      <c r="AG86" s="43">
        <f t="shared" si="16"/>
        <v>400</v>
      </c>
      <c r="AH86" s="44">
        <f t="shared" si="17"/>
        <v>268.02464065708421</v>
      </c>
      <c r="AI86" s="36">
        <f t="shared" si="18"/>
        <v>131.97535934291582</v>
      </c>
      <c r="AJ86" s="36">
        <f t="shared" si="19"/>
        <v>4017</v>
      </c>
      <c r="AK86" s="45">
        <v>45657</v>
      </c>
    </row>
    <row r="87" spans="1:37" s="46" customFormat="1" ht="12.75" x14ac:dyDescent="0.25">
      <c r="A87" s="36">
        <v>81</v>
      </c>
      <c r="B87" s="37">
        <v>41640</v>
      </c>
      <c r="C87" s="36" t="s">
        <v>50</v>
      </c>
      <c r="D87" s="36"/>
      <c r="E87" s="36">
        <v>12008</v>
      </c>
      <c r="F87" s="36" t="s">
        <v>134</v>
      </c>
      <c r="G87" s="36" t="s">
        <v>58</v>
      </c>
      <c r="H87" s="38">
        <v>1</v>
      </c>
      <c r="I87" s="39">
        <v>1398000</v>
      </c>
      <c r="J87" s="39"/>
      <c r="K87" s="39"/>
      <c r="L87" s="39"/>
      <c r="M87" s="39"/>
      <c r="N87" s="39"/>
      <c r="O87" s="39"/>
      <c r="P87" s="39">
        <v>1398000</v>
      </c>
      <c r="Q87" s="36"/>
      <c r="R87" s="36"/>
      <c r="S87" s="36"/>
      <c r="T87" s="36"/>
      <c r="U87" s="36"/>
      <c r="V87" s="40"/>
      <c r="W87" s="36"/>
      <c r="X87" s="39">
        <f t="shared" si="11"/>
        <v>114.82546201232033</v>
      </c>
      <c r="Y87" s="39">
        <f t="shared" si="12"/>
        <v>3495</v>
      </c>
      <c r="Z87" s="41">
        <f t="shared" si="13"/>
        <v>461253.88090349082</v>
      </c>
      <c r="AA87" s="41">
        <v>419227.76180698152</v>
      </c>
      <c r="AB87" s="41">
        <v>-8592.2511355859588</v>
      </c>
      <c r="AC87" s="41">
        <f t="shared" si="20"/>
        <v>410635.51067139558</v>
      </c>
      <c r="AD87" s="42">
        <f t="shared" si="21"/>
        <v>42026.119096509297</v>
      </c>
      <c r="AE87" s="41">
        <f t="shared" si="14"/>
        <v>452661.62976790487</v>
      </c>
      <c r="AF87" s="42">
        <f t="shared" si="15"/>
        <v>945338.37023209513</v>
      </c>
      <c r="AG87" s="43">
        <f t="shared" si="16"/>
        <v>400</v>
      </c>
      <c r="AH87" s="44">
        <f t="shared" si="17"/>
        <v>268.02464065708421</v>
      </c>
      <c r="AI87" s="36">
        <f t="shared" si="18"/>
        <v>131.97535934291582</v>
      </c>
      <c r="AJ87" s="36">
        <f t="shared" si="19"/>
        <v>4017</v>
      </c>
      <c r="AK87" s="45">
        <v>45657</v>
      </c>
    </row>
    <row r="88" spans="1:37" s="46" customFormat="1" ht="12.75" x14ac:dyDescent="0.25">
      <c r="A88" s="36">
        <v>82</v>
      </c>
      <c r="B88" s="37">
        <v>41640</v>
      </c>
      <c r="C88" s="36" t="s">
        <v>50</v>
      </c>
      <c r="D88" s="36"/>
      <c r="E88" s="36">
        <v>12008</v>
      </c>
      <c r="F88" s="36" t="s">
        <v>135</v>
      </c>
      <c r="G88" s="36" t="s">
        <v>58</v>
      </c>
      <c r="H88" s="38">
        <v>21</v>
      </c>
      <c r="I88" s="39">
        <v>27300000</v>
      </c>
      <c r="J88" s="39"/>
      <c r="K88" s="39"/>
      <c r="L88" s="39"/>
      <c r="M88" s="39"/>
      <c r="N88" s="39"/>
      <c r="O88" s="39"/>
      <c r="P88" s="39">
        <v>27300000</v>
      </c>
      <c r="Q88" s="36"/>
      <c r="R88" s="36"/>
      <c r="S88" s="36"/>
      <c r="T88" s="36"/>
      <c r="U88" s="36"/>
      <c r="V88" s="40"/>
      <c r="W88" s="36"/>
      <c r="X88" s="39">
        <f t="shared" si="11"/>
        <v>2242.2997946611908</v>
      </c>
      <c r="Y88" s="39">
        <f t="shared" si="12"/>
        <v>68250</v>
      </c>
      <c r="Z88" s="41">
        <f t="shared" si="13"/>
        <v>9007318.2751540057</v>
      </c>
      <c r="AA88" s="41">
        <v>8186636.5503080077</v>
      </c>
      <c r="AB88" s="41">
        <v>-167788.59513697898</v>
      </c>
      <c r="AC88" s="41">
        <f t="shared" si="20"/>
        <v>8018847.9551710291</v>
      </c>
      <c r="AD88" s="42">
        <f t="shared" si="21"/>
        <v>820681.72484599799</v>
      </c>
      <c r="AE88" s="41">
        <f t="shared" si="14"/>
        <v>8839529.680017028</v>
      </c>
      <c r="AF88" s="42">
        <f t="shared" si="15"/>
        <v>18460470.319982972</v>
      </c>
      <c r="AG88" s="43">
        <f t="shared" si="16"/>
        <v>400</v>
      </c>
      <c r="AH88" s="44">
        <f t="shared" si="17"/>
        <v>268.02464065708421</v>
      </c>
      <c r="AI88" s="36">
        <f t="shared" si="18"/>
        <v>131.97535934291582</v>
      </c>
      <c r="AJ88" s="36">
        <f t="shared" si="19"/>
        <v>4017</v>
      </c>
      <c r="AK88" s="45">
        <v>45657</v>
      </c>
    </row>
    <row r="89" spans="1:37" s="46" customFormat="1" ht="12.75" x14ac:dyDescent="0.25">
      <c r="A89" s="36">
        <v>83</v>
      </c>
      <c r="B89" s="37">
        <v>41640</v>
      </c>
      <c r="C89" s="36" t="s">
        <v>50</v>
      </c>
      <c r="D89" s="36"/>
      <c r="E89" s="36">
        <v>12008</v>
      </c>
      <c r="F89" s="36" t="s">
        <v>136</v>
      </c>
      <c r="G89" s="36" t="s">
        <v>58</v>
      </c>
      <c r="H89" s="38">
        <v>35</v>
      </c>
      <c r="I89" s="39">
        <v>36400000</v>
      </c>
      <c r="J89" s="39"/>
      <c r="K89" s="39"/>
      <c r="L89" s="39"/>
      <c r="M89" s="39"/>
      <c r="N89" s="39"/>
      <c r="O89" s="39"/>
      <c r="P89" s="39">
        <v>36400000</v>
      </c>
      <c r="Q89" s="36"/>
      <c r="R89" s="36"/>
      <c r="S89" s="36"/>
      <c r="T89" s="36"/>
      <c r="U89" s="36"/>
      <c r="V89" s="40"/>
      <c r="W89" s="36"/>
      <c r="X89" s="39">
        <f t="shared" si="11"/>
        <v>2989.7330595482545</v>
      </c>
      <c r="Y89" s="39">
        <f t="shared" si="12"/>
        <v>91000</v>
      </c>
      <c r="Z89" s="41">
        <f t="shared" si="13"/>
        <v>12009757.700205339</v>
      </c>
      <c r="AA89" s="41">
        <v>10915515.400410676</v>
      </c>
      <c r="AB89" s="41">
        <v>-223718.12684930535</v>
      </c>
      <c r="AC89" s="41">
        <f t="shared" si="20"/>
        <v>10691797.273561371</v>
      </c>
      <c r="AD89" s="42">
        <f t="shared" si="21"/>
        <v>1094242.2997946627</v>
      </c>
      <c r="AE89" s="41">
        <f t="shared" si="14"/>
        <v>11786039.573356034</v>
      </c>
      <c r="AF89" s="42">
        <f t="shared" si="15"/>
        <v>24613960.426643968</v>
      </c>
      <c r="AG89" s="43">
        <f t="shared" si="16"/>
        <v>400</v>
      </c>
      <c r="AH89" s="44">
        <f t="shared" si="17"/>
        <v>268.02464065708421</v>
      </c>
      <c r="AI89" s="36">
        <f t="shared" si="18"/>
        <v>131.97535934291582</v>
      </c>
      <c r="AJ89" s="36">
        <f t="shared" si="19"/>
        <v>4017</v>
      </c>
      <c r="AK89" s="45">
        <v>45657</v>
      </c>
    </row>
    <row r="90" spans="1:37" s="46" customFormat="1" ht="12.75" x14ac:dyDescent="0.25">
      <c r="A90" s="36">
        <v>84</v>
      </c>
      <c r="B90" s="37">
        <v>41640</v>
      </c>
      <c r="C90" s="36" t="s">
        <v>50</v>
      </c>
      <c r="D90" s="36"/>
      <c r="E90" s="36">
        <v>12008</v>
      </c>
      <c r="F90" s="36" t="s">
        <v>137</v>
      </c>
      <c r="G90" s="36" t="s">
        <v>58</v>
      </c>
      <c r="H90" s="38">
        <v>54</v>
      </c>
      <c r="I90" s="39">
        <v>38610000</v>
      </c>
      <c r="J90" s="39"/>
      <c r="K90" s="39"/>
      <c r="L90" s="39"/>
      <c r="M90" s="39"/>
      <c r="N90" s="39"/>
      <c r="O90" s="39"/>
      <c r="P90" s="39">
        <v>38610000</v>
      </c>
      <c r="Q90" s="36"/>
      <c r="R90" s="36"/>
      <c r="S90" s="36"/>
      <c r="T90" s="36"/>
      <c r="U90" s="36"/>
      <c r="V90" s="40"/>
      <c r="W90" s="36"/>
      <c r="X90" s="39">
        <f t="shared" si="11"/>
        <v>3171.2525667351129</v>
      </c>
      <c r="Y90" s="39">
        <f t="shared" si="12"/>
        <v>96525</v>
      </c>
      <c r="Z90" s="41">
        <f t="shared" si="13"/>
        <v>12738921.560574951</v>
      </c>
      <c r="AA90" s="41">
        <v>11578243.121149898</v>
      </c>
      <c r="AB90" s="41">
        <v>-237301.01312229887</v>
      </c>
      <c r="AC90" s="41">
        <f t="shared" si="20"/>
        <v>11340942.108027598</v>
      </c>
      <c r="AD90" s="42">
        <f t="shared" si="21"/>
        <v>1160678.4394250531</v>
      </c>
      <c r="AE90" s="41">
        <f t="shared" si="14"/>
        <v>12501620.547452651</v>
      </c>
      <c r="AF90" s="42">
        <f t="shared" si="15"/>
        <v>26108379.452547349</v>
      </c>
      <c r="AG90" s="43">
        <f t="shared" si="16"/>
        <v>400</v>
      </c>
      <c r="AH90" s="44">
        <f t="shared" si="17"/>
        <v>268.02464065708421</v>
      </c>
      <c r="AI90" s="36">
        <f t="shared" si="18"/>
        <v>131.97535934291582</v>
      </c>
      <c r="AJ90" s="36">
        <f t="shared" si="19"/>
        <v>4017</v>
      </c>
      <c r="AK90" s="45">
        <v>45657</v>
      </c>
    </row>
    <row r="91" spans="1:37" s="46" customFormat="1" ht="12.75" x14ac:dyDescent="0.25">
      <c r="A91" s="36">
        <v>85</v>
      </c>
      <c r="B91" s="37">
        <v>41640</v>
      </c>
      <c r="C91" s="36" t="s">
        <v>50</v>
      </c>
      <c r="D91" s="36"/>
      <c r="E91" s="36">
        <v>12008</v>
      </c>
      <c r="F91" s="36" t="s">
        <v>131</v>
      </c>
      <c r="G91" s="36" t="s">
        <v>58</v>
      </c>
      <c r="H91" s="38">
        <v>8</v>
      </c>
      <c r="I91" s="39">
        <v>4000000</v>
      </c>
      <c r="J91" s="39"/>
      <c r="K91" s="39"/>
      <c r="L91" s="39"/>
      <c r="M91" s="39"/>
      <c r="N91" s="39"/>
      <c r="O91" s="39"/>
      <c r="P91" s="39">
        <v>4000000</v>
      </c>
      <c r="Q91" s="36"/>
      <c r="R91" s="36"/>
      <c r="S91" s="36"/>
      <c r="T91" s="36"/>
      <c r="U91" s="36"/>
      <c r="V91" s="40"/>
      <c r="W91" s="36"/>
      <c r="X91" s="39">
        <f t="shared" si="11"/>
        <v>328.54209445585212</v>
      </c>
      <c r="Y91" s="39">
        <f t="shared" si="12"/>
        <v>9999.9999999999982</v>
      </c>
      <c r="Z91" s="41">
        <f t="shared" si="13"/>
        <v>1319753.593429158</v>
      </c>
      <c r="AA91" s="41">
        <v>1199507.186858316</v>
      </c>
      <c r="AB91" s="41">
        <v>-24584.409543879701</v>
      </c>
      <c r="AC91" s="41">
        <f t="shared" si="20"/>
        <v>1174922.7773144362</v>
      </c>
      <c r="AD91" s="42">
        <f t="shared" si="21"/>
        <v>120246.40657084202</v>
      </c>
      <c r="AE91" s="41">
        <f t="shared" si="14"/>
        <v>1295169.1838852782</v>
      </c>
      <c r="AF91" s="42">
        <f t="shared" si="15"/>
        <v>2704830.8161147218</v>
      </c>
      <c r="AG91" s="43">
        <f t="shared" si="16"/>
        <v>400</v>
      </c>
      <c r="AH91" s="44">
        <f t="shared" si="17"/>
        <v>268.02464065708421</v>
      </c>
      <c r="AI91" s="36">
        <f t="shared" si="18"/>
        <v>131.97535934291582</v>
      </c>
      <c r="AJ91" s="36">
        <f t="shared" si="19"/>
        <v>4017</v>
      </c>
      <c r="AK91" s="45">
        <v>45657</v>
      </c>
    </row>
    <row r="92" spans="1:37" s="46" customFormat="1" ht="12.75" x14ac:dyDescent="0.25">
      <c r="A92" s="36">
        <v>86</v>
      </c>
      <c r="B92" s="37">
        <v>41640</v>
      </c>
      <c r="C92" s="36" t="s">
        <v>50</v>
      </c>
      <c r="D92" s="36"/>
      <c r="E92" s="36">
        <v>12008</v>
      </c>
      <c r="F92" s="36" t="s">
        <v>138</v>
      </c>
      <c r="G92" s="36" t="s">
        <v>62</v>
      </c>
      <c r="H92" s="38">
        <v>20</v>
      </c>
      <c r="I92" s="39">
        <v>21120000</v>
      </c>
      <c r="J92" s="39"/>
      <c r="K92" s="39"/>
      <c r="L92" s="39"/>
      <c r="M92" s="39"/>
      <c r="N92" s="39"/>
      <c r="O92" s="39"/>
      <c r="P92" s="39">
        <v>21120000</v>
      </c>
      <c r="Q92" s="36"/>
      <c r="R92" s="36"/>
      <c r="S92" s="36"/>
      <c r="T92" s="36"/>
      <c r="U92" s="36"/>
      <c r="V92" s="40"/>
      <c r="W92" s="36"/>
      <c r="X92" s="39">
        <f t="shared" si="11"/>
        <v>1734.7022587268993</v>
      </c>
      <c r="Y92" s="39">
        <f t="shared" si="12"/>
        <v>52800</v>
      </c>
      <c r="Z92" s="41">
        <f t="shared" si="13"/>
        <v>6968298.9733059555</v>
      </c>
      <c r="AA92" s="41">
        <v>6333397.9466119092</v>
      </c>
      <c r="AB92" s="41">
        <v>-129805.68239168484</v>
      </c>
      <c r="AC92" s="41">
        <f t="shared" si="20"/>
        <v>6203592.2642202247</v>
      </c>
      <c r="AD92" s="42">
        <f t="shared" si="21"/>
        <v>634901.02669404633</v>
      </c>
      <c r="AE92" s="41">
        <f t="shared" si="14"/>
        <v>6838493.290914271</v>
      </c>
      <c r="AF92" s="42">
        <f t="shared" si="15"/>
        <v>14281506.709085729</v>
      </c>
      <c r="AG92" s="43">
        <f t="shared" si="16"/>
        <v>400</v>
      </c>
      <c r="AH92" s="44">
        <f t="shared" si="17"/>
        <v>268.02464065708421</v>
      </c>
      <c r="AI92" s="36">
        <f t="shared" si="18"/>
        <v>131.97535934291582</v>
      </c>
      <c r="AJ92" s="36">
        <f t="shared" si="19"/>
        <v>4017</v>
      </c>
      <c r="AK92" s="45">
        <v>45657</v>
      </c>
    </row>
    <row r="93" spans="1:37" s="46" customFormat="1" ht="12.75" x14ac:dyDescent="0.25">
      <c r="A93" s="36">
        <v>87</v>
      </c>
      <c r="B93" s="37">
        <v>41640</v>
      </c>
      <c r="C93" s="36" t="s">
        <v>50</v>
      </c>
      <c r="D93" s="36"/>
      <c r="E93" s="36">
        <v>12008</v>
      </c>
      <c r="F93" s="36" t="s">
        <v>139</v>
      </c>
      <c r="G93" s="36" t="s">
        <v>62</v>
      </c>
      <c r="H93" s="38">
        <v>2</v>
      </c>
      <c r="I93" s="39">
        <v>3432000</v>
      </c>
      <c r="J93" s="39"/>
      <c r="K93" s="39"/>
      <c r="L93" s="39"/>
      <c r="M93" s="39"/>
      <c r="N93" s="39"/>
      <c r="O93" s="39"/>
      <c r="P93" s="39">
        <v>3432000</v>
      </c>
      <c r="Q93" s="36"/>
      <c r="R93" s="36"/>
      <c r="S93" s="36"/>
      <c r="T93" s="36"/>
      <c r="U93" s="36"/>
      <c r="V93" s="40"/>
      <c r="W93" s="36"/>
      <c r="X93" s="39">
        <f t="shared" si="11"/>
        <v>281.88911704312113</v>
      </c>
      <c r="Y93" s="39">
        <f t="shared" si="12"/>
        <v>8580</v>
      </c>
      <c r="Z93" s="41">
        <f t="shared" si="13"/>
        <v>1132348.5831622179</v>
      </c>
      <c r="AA93" s="41">
        <v>1029177.1663244353</v>
      </c>
      <c r="AB93" s="41">
        <v>-21093.423388648789</v>
      </c>
      <c r="AC93" s="41">
        <f t="shared" si="20"/>
        <v>1008083.7429357865</v>
      </c>
      <c r="AD93" s="42">
        <f t="shared" si="21"/>
        <v>103171.4168377826</v>
      </c>
      <c r="AE93" s="41">
        <f t="shared" si="14"/>
        <v>1111255.1597735691</v>
      </c>
      <c r="AF93" s="42">
        <f t="shared" si="15"/>
        <v>2320744.8402264309</v>
      </c>
      <c r="AG93" s="43">
        <f t="shared" si="16"/>
        <v>400</v>
      </c>
      <c r="AH93" s="44">
        <f t="shared" si="17"/>
        <v>268.02464065708421</v>
      </c>
      <c r="AI93" s="36">
        <f t="shared" si="18"/>
        <v>131.97535934291582</v>
      </c>
      <c r="AJ93" s="36">
        <f t="shared" si="19"/>
        <v>4017</v>
      </c>
      <c r="AK93" s="45">
        <v>45657</v>
      </c>
    </row>
    <row r="94" spans="1:37" s="46" customFormat="1" ht="12.75" x14ac:dyDescent="0.25">
      <c r="A94" s="36">
        <v>88</v>
      </c>
      <c r="B94" s="37">
        <v>41640</v>
      </c>
      <c r="C94" s="36" t="s">
        <v>50</v>
      </c>
      <c r="D94" s="36"/>
      <c r="E94" s="36">
        <v>12008</v>
      </c>
      <c r="F94" s="36" t="s">
        <v>140</v>
      </c>
      <c r="G94" s="36" t="s">
        <v>62</v>
      </c>
      <c r="H94" s="38">
        <v>2</v>
      </c>
      <c r="I94" s="39">
        <v>618000</v>
      </c>
      <c r="J94" s="39"/>
      <c r="K94" s="39"/>
      <c r="L94" s="39"/>
      <c r="M94" s="39"/>
      <c r="N94" s="39"/>
      <c r="O94" s="39"/>
      <c r="P94" s="39">
        <v>618000</v>
      </c>
      <c r="Q94" s="36"/>
      <c r="R94" s="36"/>
      <c r="S94" s="36"/>
      <c r="T94" s="36"/>
      <c r="U94" s="36"/>
      <c r="V94" s="40"/>
      <c r="W94" s="36"/>
      <c r="X94" s="39">
        <f t="shared" si="11"/>
        <v>50.75975359342916</v>
      </c>
      <c r="Y94" s="39">
        <f t="shared" si="12"/>
        <v>1545</v>
      </c>
      <c r="Z94" s="41">
        <f t="shared" si="13"/>
        <v>203901.93018480495</v>
      </c>
      <c r="AA94" s="41">
        <v>185323.86036960984</v>
      </c>
      <c r="AB94" s="41">
        <v>-3798.2912745294143</v>
      </c>
      <c r="AC94" s="41">
        <f t="shared" si="20"/>
        <v>181525.56909508043</v>
      </c>
      <c r="AD94" s="42">
        <f t="shared" si="21"/>
        <v>18578.069815195107</v>
      </c>
      <c r="AE94" s="41">
        <f t="shared" si="14"/>
        <v>200103.63891027553</v>
      </c>
      <c r="AF94" s="42">
        <f t="shared" si="15"/>
        <v>417896.36108972447</v>
      </c>
      <c r="AG94" s="43">
        <f t="shared" si="16"/>
        <v>400</v>
      </c>
      <c r="AH94" s="44">
        <f t="shared" si="17"/>
        <v>268.02464065708421</v>
      </c>
      <c r="AI94" s="36">
        <f t="shared" si="18"/>
        <v>131.97535934291582</v>
      </c>
      <c r="AJ94" s="36">
        <f t="shared" si="19"/>
        <v>4017</v>
      </c>
      <c r="AK94" s="45">
        <v>45657</v>
      </c>
    </row>
    <row r="95" spans="1:37" s="46" customFormat="1" ht="12.75" x14ac:dyDescent="0.25">
      <c r="A95" s="36">
        <v>89</v>
      </c>
      <c r="B95" s="37">
        <v>41640</v>
      </c>
      <c r="C95" s="36" t="s">
        <v>50</v>
      </c>
      <c r="D95" s="36"/>
      <c r="E95" s="36">
        <v>12008</v>
      </c>
      <c r="F95" s="36" t="s">
        <v>141</v>
      </c>
      <c r="G95" s="36" t="s">
        <v>62</v>
      </c>
      <c r="H95" s="38">
        <v>18</v>
      </c>
      <c r="I95" s="39">
        <v>30240000</v>
      </c>
      <c r="J95" s="39"/>
      <c r="K95" s="39"/>
      <c r="L95" s="39"/>
      <c r="M95" s="39"/>
      <c r="N95" s="39"/>
      <c r="O95" s="39"/>
      <c r="P95" s="39">
        <v>30240000</v>
      </c>
      <c r="Q95" s="36"/>
      <c r="R95" s="36"/>
      <c r="S95" s="36"/>
      <c r="T95" s="36"/>
      <c r="U95" s="36"/>
      <c r="V95" s="40"/>
      <c r="W95" s="36"/>
      <c r="X95" s="39">
        <f t="shared" si="11"/>
        <v>2483.7782340862423</v>
      </c>
      <c r="Y95" s="39">
        <f t="shared" si="12"/>
        <v>75600</v>
      </c>
      <c r="Z95" s="41">
        <f t="shared" si="13"/>
        <v>9977337.1663244367</v>
      </c>
      <c r="AA95" s="41">
        <v>9068274.3326488696</v>
      </c>
      <c r="AB95" s="41">
        <v>-185858.13615173055</v>
      </c>
      <c r="AC95" s="41">
        <f t="shared" si="20"/>
        <v>8882416.1964971386</v>
      </c>
      <c r="AD95" s="42">
        <f t="shared" si="21"/>
        <v>909062.83367556706</v>
      </c>
      <c r="AE95" s="41">
        <f t="shared" si="14"/>
        <v>9791479.0301727057</v>
      </c>
      <c r="AF95" s="42">
        <f t="shared" si="15"/>
        <v>20448520.969827294</v>
      </c>
      <c r="AG95" s="43">
        <f t="shared" si="16"/>
        <v>400</v>
      </c>
      <c r="AH95" s="44">
        <f t="shared" si="17"/>
        <v>268.02464065708421</v>
      </c>
      <c r="AI95" s="36">
        <f t="shared" si="18"/>
        <v>131.97535934291582</v>
      </c>
      <c r="AJ95" s="36">
        <f t="shared" si="19"/>
        <v>4017</v>
      </c>
      <c r="AK95" s="45">
        <v>45657</v>
      </c>
    </row>
    <row r="96" spans="1:37" s="46" customFormat="1" ht="12.75" x14ac:dyDescent="0.25">
      <c r="A96" s="36">
        <v>90</v>
      </c>
      <c r="B96" s="37">
        <v>41640</v>
      </c>
      <c r="C96" s="36" t="s">
        <v>50</v>
      </c>
      <c r="D96" s="36"/>
      <c r="E96" s="36">
        <v>12008</v>
      </c>
      <c r="F96" s="36" t="s">
        <v>142</v>
      </c>
      <c r="G96" s="36" t="s">
        <v>62</v>
      </c>
      <c r="H96" s="38">
        <v>12</v>
      </c>
      <c r="I96" s="39">
        <v>14400000</v>
      </c>
      <c r="J96" s="39"/>
      <c r="K96" s="39"/>
      <c r="L96" s="39"/>
      <c r="M96" s="39"/>
      <c r="N96" s="39"/>
      <c r="O96" s="39"/>
      <c r="P96" s="39">
        <v>14400000</v>
      </c>
      <c r="Q96" s="36"/>
      <c r="R96" s="36"/>
      <c r="S96" s="36"/>
      <c r="T96" s="36"/>
      <c r="U96" s="36"/>
      <c r="V96" s="40"/>
      <c r="W96" s="36"/>
      <c r="X96" s="39">
        <f t="shared" si="11"/>
        <v>1182.7515400410678</v>
      </c>
      <c r="Y96" s="39">
        <f t="shared" si="12"/>
        <v>36000</v>
      </c>
      <c r="Z96" s="41">
        <f t="shared" si="13"/>
        <v>4751112.93634497</v>
      </c>
      <c r="AA96" s="41">
        <v>4318225.8726899382</v>
      </c>
      <c r="AB96" s="41">
        <v>-88503.874357966954</v>
      </c>
      <c r="AC96" s="41">
        <f t="shared" si="20"/>
        <v>4229721.9983319715</v>
      </c>
      <c r="AD96" s="42">
        <f t="shared" si="21"/>
        <v>432887.06365503184</v>
      </c>
      <c r="AE96" s="41">
        <f t="shared" si="14"/>
        <v>4662609.0619870033</v>
      </c>
      <c r="AF96" s="42">
        <f t="shared" si="15"/>
        <v>9737390.9380129967</v>
      </c>
      <c r="AG96" s="43">
        <f t="shared" si="16"/>
        <v>400</v>
      </c>
      <c r="AH96" s="44">
        <f t="shared" si="17"/>
        <v>268.02464065708421</v>
      </c>
      <c r="AI96" s="36">
        <f t="shared" si="18"/>
        <v>131.97535934291582</v>
      </c>
      <c r="AJ96" s="36">
        <f t="shared" si="19"/>
        <v>4017</v>
      </c>
      <c r="AK96" s="45">
        <v>45657</v>
      </c>
    </row>
    <row r="97" spans="1:37" s="46" customFormat="1" ht="12.75" x14ac:dyDescent="0.25">
      <c r="A97" s="36">
        <v>91</v>
      </c>
      <c r="B97" s="37">
        <v>41640</v>
      </c>
      <c r="C97" s="36" t="s">
        <v>50</v>
      </c>
      <c r="D97" s="36"/>
      <c r="E97" s="36">
        <v>12008</v>
      </c>
      <c r="F97" s="36" t="s">
        <v>143</v>
      </c>
      <c r="G97" s="36" t="s">
        <v>62</v>
      </c>
      <c r="H97" s="38">
        <v>7</v>
      </c>
      <c r="I97" s="39">
        <v>7280000</v>
      </c>
      <c r="J97" s="39"/>
      <c r="K97" s="39"/>
      <c r="L97" s="39"/>
      <c r="M97" s="39"/>
      <c r="N97" s="39"/>
      <c r="O97" s="39"/>
      <c r="P97" s="39">
        <v>7280000</v>
      </c>
      <c r="Q97" s="36"/>
      <c r="R97" s="36"/>
      <c r="S97" s="36"/>
      <c r="T97" s="36"/>
      <c r="U97" s="36"/>
      <c r="V97" s="40"/>
      <c r="W97" s="36"/>
      <c r="X97" s="39">
        <f t="shared" si="11"/>
        <v>597.94661190965087</v>
      </c>
      <c r="Y97" s="39">
        <f t="shared" si="12"/>
        <v>18200</v>
      </c>
      <c r="Z97" s="41">
        <f t="shared" si="13"/>
        <v>2401951.5400410681</v>
      </c>
      <c r="AA97" s="41">
        <v>2183103.0800821353</v>
      </c>
      <c r="AB97" s="41">
        <v>-44743.625369861053</v>
      </c>
      <c r="AC97" s="41">
        <f t="shared" si="20"/>
        <v>2138359.454712274</v>
      </c>
      <c r="AD97" s="42">
        <f t="shared" si="21"/>
        <v>218848.45995893283</v>
      </c>
      <c r="AE97" s="41">
        <f t="shared" si="14"/>
        <v>2357207.9146712068</v>
      </c>
      <c r="AF97" s="42">
        <f t="shared" si="15"/>
        <v>4922792.0853287932</v>
      </c>
      <c r="AG97" s="43">
        <f t="shared" si="16"/>
        <v>400</v>
      </c>
      <c r="AH97" s="44">
        <f t="shared" si="17"/>
        <v>268.02464065708421</v>
      </c>
      <c r="AI97" s="36">
        <f t="shared" si="18"/>
        <v>131.97535934291582</v>
      </c>
      <c r="AJ97" s="36">
        <f t="shared" si="19"/>
        <v>4017</v>
      </c>
      <c r="AK97" s="45">
        <v>45657</v>
      </c>
    </row>
    <row r="98" spans="1:37" s="46" customFormat="1" ht="12.75" x14ac:dyDescent="0.25">
      <c r="A98" s="36">
        <v>92</v>
      </c>
      <c r="B98" s="37">
        <v>41640</v>
      </c>
      <c r="C98" s="36" t="s">
        <v>50</v>
      </c>
      <c r="D98" s="36"/>
      <c r="E98" s="36">
        <v>12008</v>
      </c>
      <c r="F98" s="36" t="s">
        <v>144</v>
      </c>
      <c r="G98" s="36" t="s">
        <v>62</v>
      </c>
      <c r="H98" s="38">
        <v>1</v>
      </c>
      <c r="I98" s="39">
        <v>715000</v>
      </c>
      <c r="J98" s="39"/>
      <c r="K98" s="39"/>
      <c r="L98" s="39"/>
      <c r="M98" s="39"/>
      <c r="N98" s="39"/>
      <c r="O98" s="39"/>
      <c r="P98" s="39">
        <v>715000</v>
      </c>
      <c r="Q98" s="36"/>
      <c r="R98" s="36"/>
      <c r="S98" s="36"/>
      <c r="T98" s="36"/>
      <c r="U98" s="36"/>
      <c r="V98" s="40"/>
      <c r="W98" s="36"/>
      <c r="X98" s="39">
        <f t="shared" si="11"/>
        <v>58.726899383983572</v>
      </c>
      <c r="Y98" s="39">
        <f t="shared" si="12"/>
        <v>1787.5</v>
      </c>
      <c r="Z98" s="41">
        <f t="shared" si="13"/>
        <v>235905.95482546205</v>
      </c>
      <c r="AA98" s="41">
        <v>214411.909650924</v>
      </c>
      <c r="AB98" s="41">
        <v>-4394.4632059684973</v>
      </c>
      <c r="AC98" s="41">
        <f t="shared" si="20"/>
        <v>210017.44644495551</v>
      </c>
      <c r="AD98" s="42">
        <f t="shared" si="21"/>
        <v>21494.045174538041</v>
      </c>
      <c r="AE98" s="41">
        <f t="shared" si="14"/>
        <v>231511.49161949355</v>
      </c>
      <c r="AF98" s="42">
        <f t="shared" si="15"/>
        <v>483488.50838050642</v>
      </c>
      <c r="AG98" s="43">
        <f t="shared" si="16"/>
        <v>400</v>
      </c>
      <c r="AH98" s="44">
        <f t="shared" si="17"/>
        <v>268.02464065708421</v>
      </c>
      <c r="AI98" s="36">
        <f t="shared" si="18"/>
        <v>131.97535934291582</v>
      </c>
      <c r="AJ98" s="36">
        <f t="shared" si="19"/>
        <v>4017</v>
      </c>
      <c r="AK98" s="45">
        <v>45657</v>
      </c>
    </row>
    <row r="99" spans="1:37" s="46" customFormat="1" ht="12.75" x14ac:dyDescent="0.25">
      <c r="A99" s="36">
        <v>93</v>
      </c>
      <c r="B99" s="37">
        <v>41640</v>
      </c>
      <c r="C99" s="36" t="s">
        <v>50</v>
      </c>
      <c r="D99" s="36"/>
      <c r="E99" s="36">
        <v>12008</v>
      </c>
      <c r="F99" s="36" t="s">
        <v>145</v>
      </c>
      <c r="G99" s="36" t="s">
        <v>62</v>
      </c>
      <c r="H99" s="38">
        <v>1</v>
      </c>
      <c r="I99" s="39">
        <v>7150000</v>
      </c>
      <c r="J99" s="39"/>
      <c r="K99" s="39"/>
      <c r="L99" s="39"/>
      <c r="M99" s="39"/>
      <c r="N99" s="39"/>
      <c r="O99" s="39"/>
      <c r="P99" s="39">
        <v>7150000</v>
      </c>
      <c r="Q99" s="36"/>
      <c r="R99" s="36"/>
      <c r="S99" s="36"/>
      <c r="T99" s="36"/>
      <c r="U99" s="36"/>
      <c r="V99" s="40"/>
      <c r="W99" s="36"/>
      <c r="X99" s="39">
        <f t="shared" si="11"/>
        <v>587.26899383983573</v>
      </c>
      <c r="Y99" s="39">
        <f t="shared" si="12"/>
        <v>17875</v>
      </c>
      <c r="Z99" s="41">
        <f t="shared" si="13"/>
        <v>2359059.5482546203</v>
      </c>
      <c r="AA99" s="41">
        <v>2144119.0965092401</v>
      </c>
      <c r="AB99" s="41">
        <v>-43944.632059684984</v>
      </c>
      <c r="AC99" s="41">
        <f t="shared" si="20"/>
        <v>2100174.4644495551</v>
      </c>
      <c r="AD99" s="42">
        <f t="shared" si="21"/>
        <v>214940.45174538018</v>
      </c>
      <c r="AE99" s="41">
        <f t="shared" si="14"/>
        <v>2315114.9161949353</v>
      </c>
      <c r="AF99" s="42">
        <f t="shared" si="15"/>
        <v>4834885.0838050647</v>
      </c>
      <c r="AG99" s="43">
        <f t="shared" si="16"/>
        <v>400</v>
      </c>
      <c r="AH99" s="44">
        <f t="shared" si="17"/>
        <v>268.02464065708421</v>
      </c>
      <c r="AI99" s="36">
        <f t="shared" si="18"/>
        <v>131.97535934291582</v>
      </c>
      <c r="AJ99" s="36">
        <f t="shared" si="19"/>
        <v>4017</v>
      </c>
      <c r="AK99" s="45">
        <v>45657</v>
      </c>
    </row>
    <row r="100" spans="1:37" s="46" customFormat="1" ht="12.75" x14ac:dyDescent="0.25">
      <c r="A100" s="36">
        <v>94</v>
      </c>
      <c r="B100" s="37">
        <v>41640</v>
      </c>
      <c r="C100" s="36" t="s">
        <v>50</v>
      </c>
      <c r="D100" s="36"/>
      <c r="E100" s="36">
        <v>12008</v>
      </c>
      <c r="F100" s="36" t="s">
        <v>146</v>
      </c>
      <c r="G100" s="36" t="s">
        <v>62</v>
      </c>
      <c r="H100" s="38">
        <v>1</v>
      </c>
      <c r="I100" s="39">
        <v>5525000</v>
      </c>
      <c r="J100" s="39"/>
      <c r="K100" s="39"/>
      <c r="L100" s="39"/>
      <c r="M100" s="39"/>
      <c r="N100" s="39"/>
      <c r="O100" s="39"/>
      <c r="P100" s="39">
        <v>5525000</v>
      </c>
      <c r="Q100" s="36"/>
      <c r="R100" s="36"/>
      <c r="S100" s="36"/>
      <c r="T100" s="36"/>
      <c r="U100" s="36"/>
      <c r="V100" s="40"/>
      <c r="W100" s="36"/>
      <c r="X100" s="39">
        <f t="shared" si="11"/>
        <v>453.79876796714581</v>
      </c>
      <c r="Y100" s="39">
        <f t="shared" si="12"/>
        <v>13812.5</v>
      </c>
      <c r="Z100" s="41">
        <f t="shared" si="13"/>
        <v>1822909.6509240249</v>
      </c>
      <c r="AA100" s="41">
        <v>1656819.3018480493</v>
      </c>
      <c r="AB100" s="41">
        <v>-33957.215682483846</v>
      </c>
      <c r="AC100" s="41">
        <f t="shared" si="20"/>
        <v>1622862.0861655655</v>
      </c>
      <c r="AD100" s="42">
        <f t="shared" si="21"/>
        <v>166090.3490759756</v>
      </c>
      <c r="AE100" s="41">
        <f t="shared" si="14"/>
        <v>1788952.4352415411</v>
      </c>
      <c r="AF100" s="42">
        <f t="shared" si="15"/>
        <v>3736047.5647584591</v>
      </c>
      <c r="AG100" s="43">
        <f t="shared" si="16"/>
        <v>400</v>
      </c>
      <c r="AH100" s="44">
        <f t="shared" si="17"/>
        <v>268.02464065708421</v>
      </c>
      <c r="AI100" s="36">
        <f t="shared" si="18"/>
        <v>131.97535934291582</v>
      </c>
      <c r="AJ100" s="36">
        <f t="shared" si="19"/>
        <v>4017</v>
      </c>
      <c r="AK100" s="45">
        <v>45657</v>
      </c>
    </row>
    <row r="101" spans="1:37" s="46" customFormat="1" ht="12.75" x14ac:dyDescent="0.25">
      <c r="A101" s="36">
        <v>95</v>
      </c>
      <c r="B101" s="37">
        <v>41640</v>
      </c>
      <c r="C101" s="36" t="s">
        <v>50</v>
      </c>
      <c r="D101" s="36"/>
      <c r="E101" s="36">
        <v>12008</v>
      </c>
      <c r="F101" s="36" t="s">
        <v>147</v>
      </c>
      <c r="G101" s="36" t="s">
        <v>62</v>
      </c>
      <c r="H101" s="38">
        <v>2</v>
      </c>
      <c r="I101" s="39">
        <v>8190000</v>
      </c>
      <c r="J101" s="39"/>
      <c r="K101" s="39"/>
      <c r="L101" s="39"/>
      <c r="M101" s="39"/>
      <c r="N101" s="39"/>
      <c r="O101" s="39"/>
      <c r="P101" s="39">
        <v>8190000</v>
      </c>
      <c r="Q101" s="36"/>
      <c r="R101" s="36"/>
      <c r="S101" s="36"/>
      <c r="T101" s="36"/>
      <c r="U101" s="36"/>
      <c r="V101" s="40"/>
      <c r="W101" s="36"/>
      <c r="X101" s="39">
        <f t="shared" si="11"/>
        <v>672.6899383983573</v>
      </c>
      <c r="Y101" s="39">
        <f t="shared" si="12"/>
        <v>20475</v>
      </c>
      <c r="Z101" s="41">
        <f t="shared" si="13"/>
        <v>2702195.4825462014</v>
      </c>
      <c r="AA101" s="41">
        <v>2455990.9650924024</v>
      </c>
      <c r="AB101" s="41">
        <v>-50336.57854109371</v>
      </c>
      <c r="AC101" s="41">
        <f t="shared" si="20"/>
        <v>2405654.3865513089</v>
      </c>
      <c r="AD101" s="42">
        <f t="shared" si="21"/>
        <v>246204.51745379902</v>
      </c>
      <c r="AE101" s="41">
        <f t="shared" si="14"/>
        <v>2651858.9040051079</v>
      </c>
      <c r="AF101" s="42">
        <f t="shared" si="15"/>
        <v>5538141.0959948916</v>
      </c>
      <c r="AG101" s="43">
        <f t="shared" si="16"/>
        <v>400</v>
      </c>
      <c r="AH101" s="44">
        <f t="shared" si="17"/>
        <v>268.02464065708421</v>
      </c>
      <c r="AI101" s="36">
        <f t="shared" si="18"/>
        <v>131.97535934291582</v>
      </c>
      <c r="AJ101" s="36">
        <f t="shared" si="19"/>
        <v>4017</v>
      </c>
      <c r="AK101" s="45">
        <v>45657</v>
      </c>
    </row>
    <row r="102" spans="1:37" s="46" customFormat="1" ht="12.75" x14ac:dyDescent="0.25">
      <c r="A102" s="36">
        <v>96</v>
      </c>
      <c r="B102" s="37">
        <v>41640</v>
      </c>
      <c r="C102" s="36" t="s">
        <v>50</v>
      </c>
      <c r="D102" s="36"/>
      <c r="E102" s="36">
        <v>12008</v>
      </c>
      <c r="F102" s="36" t="s">
        <v>148</v>
      </c>
      <c r="G102" s="36" t="s">
        <v>62</v>
      </c>
      <c r="H102" s="38">
        <v>10</v>
      </c>
      <c r="I102" s="39">
        <v>39000000</v>
      </c>
      <c r="J102" s="39"/>
      <c r="K102" s="39"/>
      <c r="L102" s="39"/>
      <c r="M102" s="39"/>
      <c r="N102" s="39"/>
      <c r="O102" s="39"/>
      <c r="P102" s="39">
        <v>39000000</v>
      </c>
      <c r="Q102" s="36"/>
      <c r="R102" s="36"/>
      <c r="S102" s="36"/>
      <c r="T102" s="36"/>
      <c r="U102" s="36"/>
      <c r="V102" s="40"/>
      <c r="W102" s="36"/>
      <c r="X102" s="39">
        <f t="shared" si="11"/>
        <v>3203.2854209445586</v>
      </c>
      <c r="Y102" s="39">
        <f t="shared" si="12"/>
        <v>97500</v>
      </c>
      <c r="Z102" s="41">
        <f t="shared" si="13"/>
        <v>12867597.535934294</v>
      </c>
      <c r="AA102" s="41">
        <v>11695195.071868584</v>
      </c>
      <c r="AB102" s="41">
        <v>-239697.99305282717</v>
      </c>
      <c r="AC102" s="41">
        <f t="shared" si="20"/>
        <v>11455497.078815756</v>
      </c>
      <c r="AD102" s="42">
        <f t="shared" si="21"/>
        <v>1172402.4640657101</v>
      </c>
      <c r="AE102" s="41">
        <f t="shared" si="14"/>
        <v>12627899.542881466</v>
      </c>
      <c r="AF102" s="42">
        <f t="shared" si="15"/>
        <v>26372100.457118534</v>
      </c>
      <c r="AG102" s="43">
        <f t="shared" si="16"/>
        <v>400</v>
      </c>
      <c r="AH102" s="44">
        <f t="shared" si="17"/>
        <v>268.02464065708421</v>
      </c>
      <c r="AI102" s="36">
        <f t="shared" si="18"/>
        <v>131.97535934291582</v>
      </c>
      <c r="AJ102" s="36">
        <f t="shared" si="19"/>
        <v>4017</v>
      </c>
      <c r="AK102" s="45">
        <v>45657</v>
      </c>
    </row>
    <row r="103" spans="1:37" s="46" customFormat="1" ht="12.75" x14ac:dyDescent="0.25">
      <c r="A103" s="36">
        <v>97</v>
      </c>
      <c r="B103" s="37">
        <v>41640</v>
      </c>
      <c r="C103" s="36" t="s">
        <v>50</v>
      </c>
      <c r="D103" s="36"/>
      <c r="E103" s="36">
        <v>12008</v>
      </c>
      <c r="F103" s="36" t="s">
        <v>149</v>
      </c>
      <c r="G103" s="36" t="s">
        <v>62</v>
      </c>
      <c r="H103" s="38">
        <v>15</v>
      </c>
      <c r="I103" s="39">
        <v>39000000</v>
      </c>
      <c r="J103" s="39"/>
      <c r="K103" s="39"/>
      <c r="L103" s="39"/>
      <c r="M103" s="39"/>
      <c r="N103" s="39"/>
      <c r="O103" s="39"/>
      <c r="P103" s="39">
        <v>39000000</v>
      </c>
      <c r="Q103" s="36"/>
      <c r="R103" s="36"/>
      <c r="S103" s="36"/>
      <c r="T103" s="36"/>
      <c r="U103" s="36"/>
      <c r="V103" s="40"/>
      <c r="W103" s="36"/>
      <c r="X103" s="39">
        <f t="shared" si="11"/>
        <v>3203.2854209445586</v>
      </c>
      <c r="Y103" s="39">
        <f t="shared" si="12"/>
        <v>97500</v>
      </c>
      <c r="Z103" s="41">
        <f t="shared" si="13"/>
        <v>12867597.535934294</v>
      </c>
      <c r="AA103" s="41">
        <v>11695195.071868584</v>
      </c>
      <c r="AB103" s="41">
        <v>-239697.99305282717</v>
      </c>
      <c r="AC103" s="41">
        <f t="shared" si="20"/>
        <v>11455497.078815756</v>
      </c>
      <c r="AD103" s="42">
        <f t="shared" si="21"/>
        <v>1172402.4640657101</v>
      </c>
      <c r="AE103" s="41">
        <f t="shared" si="14"/>
        <v>12627899.542881466</v>
      </c>
      <c r="AF103" s="42">
        <f t="shared" si="15"/>
        <v>26372100.457118534</v>
      </c>
      <c r="AG103" s="43">
        <f t="shared" si="16"/>
        <v>400</v>
      </c>
      <c r="AH103" s="44">
        <f t="shared" si="17"/>
        <v>268.02464065708421</v>
      </c>
      <c r="AI103" s="36">
        <f t="shared" si="18"/>
        <v>131.97535934291582</v>
      </c>
      <c r="AJ103" s="36">
        <f t="shared" si="19"/>
        <v>4017</v>
      </c>
      <c r="AK103" s="45">
        <v>45657</v>
      </c>
    </row>
    <row r="104" spans="1:37" s="46" customFormat="1" ht="12.75" x14ac:dyDescent="0.25">
      <c r="A104" s="36">
        <v>98</v>
      </c>
      <c r="B104" s="37">
        <v>41640</v>
      </c>
      <c r="C104" s="36" t="s">
        <v>50</v>
      </c>
      <c r="D104" s="36"/>
      <c r="E104" s="36">
        <v>12008</v>
      </c>
      <c r="F104" s="36" t="s">
        <v>119</v>
      </c>
      <c r="G104" s="36" t="s">
        <v>62</v>
      </c>
      <c r="H104" s="38">
        <v>1</v>
      </c>
      <c r="I104" s="39">
        <v>2340000</v>
      </c>
      <c r="J104" s="39"/>
      <c r="K104" s="39"/>
      <c r="L104" s="39"/>
      <c r="M104" s="39"/>
      <c r="N104" s="39"/>
      <c r="O104" s="39"/>
      <c r="P104" s="39">
        <v>2340000</v>
      </c>
      <c r="Q104" s="36"/>
      <c r="R104" s="36"/>
      <c r="S104" s="36"/>
      <c r="T104" s="36"/>
      <c r="U104" s="36"/>
      <c r="V104" s="40"/>
      <c r="W104" s="36"/>
      <c r="X104" s="39">
        <f t="shared" si="11"/>
        <v>192.1971252566735</v>
      </c>
      <c r="Y104" s="39">
        <f t="shared" si="12"/>
        <v>5850</v>
      </c>
      <c r="Z104" s="41">
        <f t="shared" si="13"/>
        <v>772055.8521560576</v>
      </c>
      <c r="AA104" s="41">
        <v>701711.70431211498</v>
      </c>
      <c r="AB104" s="41">
        <v>-14381.87958316963</v>
      </c>
      <c r="AC104" s="41">
        <f t="shared" si="20"/>
        <v>687329.82472894539</v>
      </c>
      <c r="AD104" s="42">
        <f t="shared" si="21"/>
        <v>70344.147843942628</v>
      </c>
      <c r="AE104" s="41">
        <f t="shared" si="14"/>
        <v>757673.97257288801</v>
      </c>
      <c r="AF104" s="42">
        <f t="shared" si="15"/>
        <v>1582326.027427112</v>
      </c>
      <c r="AG104" s="43">
        <f t="shared" si="16"/>
        <v>400</v>
      </c>
      <c r="AH104" s="44">
        <f t="shared" si="17"/>
        <v>268.02464065708421</v>
      </c>
      <c r="AI104" s="36">
        <f t="shared" si="18"/>
        <v>131.97535934291582</v>
      </c>
      <c r="AJ104" s="36">
        <f t="shared" si="19"/>
        <v>4017</v>
      </c>
      <c r="AK104" s="45">
        <v>45657</v>
      </c>
    </row>
    <row r="105" spans="1:37" s="46" customFormat="1" ht="12.75" x14ac:dyDescent="0.25">
      <c r="A105" s="36">
        <v>99</v>
      </c>
      <c r="B105" s="37">
        <v>41640</v>
      </c>
      <c r="C105" s="36" t="s">
        <v>50</v>
      </c>
      <c r="D105" s="36"/>
      <c r="E105" s="36">
        <v>12008</v>
      </c>
      <c r="F105" s="36" t="s">
        <v>150</v>
      </c>
      <c r="G105" s="36" t="s">
        <v>62</v>
      </c>
      <c r="H105" s="38">
        <v>27</v>
      </c>
      <c r="I105" s="39">
        <v>43011000</v>
      </c>
      <c r="J105" s="39"/>
      <c r="K105" s="39"/>
      <c r="L105" s="39"/>
      <c r="M105" s="39"/>
      <c r="N105" s="39"/>
      <c r="O105" s="39"/>
      <c r="P105" s="39">
        <v>43011000</v>
      </c>
      <c r="Q105" s="36"/>
      <c r="R105" s="36"/>
      <c r="S105" s="36"/>
      <c r="T105" s="36"/>
      <c r="U105" s="36"/>
      <c r="V105" s="40"/>
      <c r="W105" s="36"/>
      <c r="X105" s="39">
        <f t="shared" si="11"/>
        <v>3532.7310061601643</v>
      </c>
      <c r="Y105" s="39">
        <f t="shared" si="12"/>
        <v>107527.5</v>
      </c>
      <c r="Z105" s="41">
        <f t="shared" si="13"/>
        <v>14190980.451745382</v>
      </c>
      <c r="AA105" s="41">
        <v>12898000.903490759</v>
      </c>
      <c r="AB105" s="41">
        <v>-264350.0097229525</v>
      </c>
      <c r="AC105" s="41">
        <f t="shared" si="20"/>
        <v>12633650.893767808</v>
      </c>
      <c r="AD105" s="42">
        <f t="shared" si="21"/>
        <v>1292979.5482546221</v>
      </c>
      <c r="AE105" s="41">
        <f t="shared" si="14"/>
        <v>13926630.44202243</v>
      </c>
      <c r="AF105" s="42">
        <f t="shared" si="15"/>
        <v>29084369.557977572</v>
      </c>
      <c r="AG105" s="43">
        <f t="shared" si="16"/>
        <v>400</v>
      </c>
      <c r="AH105" s="44">
        <f t="shared" si="17"/>
        <v>268.02464065708421</v>
      </c>
      <c r="AI105" s="36">
        <f t="shared" si="18"/>
        <v>131.97535934291582</v>
      </c>
      <c r="AJ105" s="36">
        <f t="shared" si="19"/>
        <v>4017</v>
      </c>
      <c r="AK105" s="45">
        <v>45657</v>
      </c>
    </row>
    <row r="106" spans="1:37" s="46" customFormat="1" ht="12.75" x14ac:dyDescent="0.25">
      <c r="A106" s="36">
        <v>100</v>
      </c>
      <c r="B106" s="37">
        <v>41640</v>
      </c>
      <c r="C106" s="36" t="s">
        <v>50</v>
      </c>
      <c r="D106" s="36"/>
      <c r="E106" s="36">
        <v>12008</v>
      </c>
      <c r="F106" s="36" t="s">
        <v>134</v>
      </c>
      <c r="G106" s="36" t="s">
        <v>62</v>
      </c>
      <c r="H106" s="38">
        <v>1</v>
      </c>
      <c r="I106" s="39">
        <v>1170000</v>
      </c>
      <c r="J106" s="39"/>
      <c r="K106" s="39"/>
      <c r="L106" s="39"/>
      <c r="M106" s="39"/>
      <c r="N106" s="39"/>
      <c r="O106" s="39"/>
      <c r="P106" s="39">
        <v>1170000</v>
      </c>
      <c r="Q106" s="36"/>
      <c r="R106" s="36"/>
      <c r="S106" s="36"/>
      <c r="T106" s="36"/>
      <c r="U106" s="36"/>
      <c r="V106" s="40"/>
      <c r="W106" s="36"/>
      <c r="X106" s="39">
        <f t="shared" si="11"/>
        <v>96.098562628336751</v>
      </c>
      <c r="Y106" s="39">
        <f t="shared" si="12"/>
        <v>2925</v>
      </c>
      <c r="Z106" s="41">
        <f t="shared" si="13"/>
        <v>386027.9260780288</v>
      </c>
      <c r="AA106" s="41">
        <v>350855.85215605749</v>
      </c>
      <c r="AB106" s="41">
        <v>-7190.9397915848149</v>
      </c>
      <c r="AC106" s="41">
        <f t="shared" si="20"/>
        <v>343664.91236447269</v>
      </c>
      <c r="AD106" s="42">
        <f t="shared" si="21"/>
        <v>35172.073921971314</v>
      </c>
      <c r="AE106" s="41">
        <f t="shared" si="14"/>
        <v>378836.98628644401</v>
      </c>
      <c r="AF106" s="42">
        <f t="shared" si="15"/>
        <v>791163.01371355599</v>
      </c>
      <c r="AG106" s="43">
        <f t="shared" si="16"/>
        <v>400</v>
      </c>
      <c r="AH106" s="44">
        <f t="shared" si="17"/>
        <v>268.02464065708421</v>
      </c>
      <c r="AI106" s="36">
        <f t="shared" si="18"/>
        <v>131.97535934291582</v>
      </c>
      <c r="AJ106" s="36">
        <f t="shared" si="19"/>
        <v>4017</v>
      </c>
      <c r="AK106" s="45">
        <v>45657</v>
      </c>
    </row>
    <row r="107" spans="1:37" s="46" customFormat="1" ht="12.75" x14ac:dyDescent="0.25">
      <c r="A107" s="36">
        <v>101</v>
      </c>
      <c r="B107" s="37">
        <v>41640</v>
      </c>
      <c r="C107" s="36" t="s">
        <v>50</v>
      </c>
      <c r="D107" s="36"/>
      <c r="E107" s="36">
        <v>12008</v>
      </c>
      <c r="F107" s="36" t="s">
        <v>135</v>
      </c>
      <c r="G107" s="36" t="s">
        <v>62</v>
      </c>
      <c r="H107" s="38">
        <v>21</v>
      </c>
      <c r="I107" s="39">
        <v>24024000</v>
      </c>
      <c r="J107" s="39"/>
      <c r="K107" s="39"/>
      <c r="L107" s="39"/>
      <c r="M107" s="39"/>
      <c r="N107" s="39"/>
      <c r="O107" s="39"/>
      <c r="P107" s="39">
        <v>24024000</v>
      </c>
      <c r="Q107" s="36"/>
      <c r="R107" s="36"/>
      <c r="S107" s="36"/>
      <c r="T107" s="36"/>
      <c r="U107" s="36"/>
      <c r="V107" s="40"/>
      <c r="W107" s="36"/>
      <c r="X107" s="39">
        <f t="shared" si="11"/>
        <v>1973.2238193018479</v>
      </c>
      <c r="Y107" s="39">
        <f t="shared" si="12"/>
        <v>60059.999999999993</v>
      </c>
      <c r="Z107" s="41">
        <f t="shared" si="13"/>
        <v>7926440.0821355237</v>
      </c>
      <c r="AA107" s="41">
        <v>7204240.1642710464</v>
      </c>
      <c r="AB107" s="41">
        <v>-147653.96372054151</v>
      </c>
      <c r="AC107" s="41">
        <f t="shared" si="20"/>
        <v>7056586.200550505</v>
      </c>
      <c r="AD107" s="42">
        <f t="shared" si="21"/>
        <v>722199.91786447726</v>
      </c>
      <c r="AE107" s="41">
        <f t="shared" si="14"/>
        <v>7778786.1184149822</v>
      </c>
      <c r="AF107" s="42">
        <f t="shared" si="15"/>
        <v>16245213.881585017</v>
      </c>
      <c r="AG107" s="43">
        <f t="shared" si="16"/>
        <v>400</v>
      </c>
      <c r="AH107" s="44">
        <f t="shared" si="17"/>
        <v>268.02464065708421</v>
      </c>
      <c r="AI107" s="36">
        <f t="shared" si="18"/>
        <v>131.97535934291582</v>
      </c>
      <c r="AJ107" s="36">
        <f t="shared" si="19"/>
        <v>4017</v>
      </c>
      <c r="AK107" s="45">
        <v>45657</v>
      </c>
    </row>
    <row r="108" spans="1:37" s="46" customFormat="1" ht="12.75" x14ac:dyDescent="0.25">
      <c r="A108" s="36">
        <v>102</v>
      </c>
      <c r="B108" s="37">
        <v>41640</v>
      </c>
      <c r="C108" s="36" t="s">
        <v>50</v>
      </c>
      <c r="D108" s="36"/>
      <c r="E108" s="36">
        <v>12008</v>
      </c>
      <c r="F108" s="36" t="s">
        <v>151</v>
      </c>
      <c r="G108" s="36" t="s">
        <v>62</v>
      </c>
      <c r="H108" s="38">
        <v>34</v>
      </c>
      <c r="I108" s="39">
        <v>29172000</v>
      </c>
      <c r="J108" s="39"/>
      <c r="K108" s="39"/>
      <c r="L108" s="39"/>
      <c r="M108" s="39"/>
      <c r="N108" s="39"/>
      <c r="O108" s="39"/>
      <c r="P108" s="39">
        <v>29172000</v>
      </c>
      <c r="Q108" s="36"/>
      <c r="R108" s="36"/>
      <c r="S108" s="36"/>
      <c r="T108" s="36"/>
      <c r="U108" s="36"/>
      <c r="V108" s="40"/>
      <c r="W108" s="36"/>
      <c r="X108" s="39">
        <f t="shared" si="11"/>
        <v>2396.0574948665299</v>
      </c>
      <c r="Y108" s="39">
        <f t="shared" si="12"/>
        <v>72930</v>
      </c>
      <c r="Z108" s="41">
        <f t="shared" si="13"/>
        <v>9624962.9568788502</v>
      </c>
      <c r="AA108" s="41">
        <v>8748005.9137577005</v>
      </c>
      <c r="AB108" s="41">
        <v>-179294.09880351473</v>
      </c>
      <c r="AC108" s="41">
        <f t="shared" si="20"/>
        <v>8568711.8149541859</v>
      </c>
      <c r="AD108" s="42">
        <f t="shared" si="21"/>
        <v>876957.04312114976</v>
      </c>
      <c r="AE108" s="41">
        <f t="shared" si="14"/>
        <v>9445668.8580753356</v>
      </c>
      <c r="AF108" s="42">
        <f t="shared" si="15"/>
        <v>19726331.141924664</v>
      </c>
      <c r="AG108" s="43">
        <f t="shared" si="16"/>
        <v>400</v>
      </c>
      <c r="AH108" s="44">
        <f t="shared" si="17"/>
        <v>268.02464065708421</v>
      </c>
      <c r="AI108" s="36">
        <f t="shared" si="18"/>
        <v>131.97535934291582</v>
      </c>
      <c r="AJ108" s="36">
        <f t="shared" si="19"/>
        <v>4017</v>
      </c>
      <c r="AK108" s="45">
        <v>45657</v>
      </c>
    </row>
    <row r="109" spans="1:37" s="46" customFormat="1" ht="12.75" x14ac:dyDescent="0.25">
      <c r="A109" s="36">
        <v>103</v>
      </c>
      <c r="B109" s="37">
        <v>41640</v>
      </c>
      <c r="C109" s="36" t="s">
        <v>50</v>
      </c>
      <c r="D109" s="36"/>
      <c r="E109" s="36">
        <v>12008</v>
      </c>
      <c r="F109" s="36" t="s">
        <v>140</v>
      </c>
      <c r="G109" s="36" t="s">
        <v>62</v>
      </c>
      <c r="H109" s="38">
        <v>20</v>
      </c>
      <c r="I109" s="39">
        <v>12360000</v>
      </c>
      <c r="J109" s="39"/>
      <c r="K109" s="39"/>
      <c r="L109" s="39"/>
      <c r="M109" s="39"/>
      <c r="N109" s="39"/>
      <c r="O109" s="39"/>
      <c r="P109" s="39">
        <v>12360000</v>
      </c>
      <c r="Q109" s="36"/>
      <c r="R109" s="36"/>
      <c r="S109" s="36"/>
      <c r="T109" s="36"/>
      <c r="U109" s="36"/>
      <c r="V109" s="40"/>
      <c r="W109" s="36"/>
      <c r="X109" s="39">
        <f t="shared" si="11"/>
        <v>1015.1950718685831</v>
      </c>
      <c r="Y109" s="39">
        <f t="shared" si="12"/>
        <v>30900</v>
      </c>
      <c r="Z109" s="41">
        <f t="shared" si="13"/>
        <v>4078038.603696099</v>
      </c>
      <c r="AA109" s="41">
        <v>3706477.2073921971</v>
      </c>
      <c r="AB109" s="41">
        <v>-75965.825490588308</v>
      </c>
      <c r="AC109" s="41">
        <f t="shared" si="20"/>
        <v>3630511.3819016088</v>
      </c>
      <c r="AD109" s="42">
        <f t="shared" si="21"/>
        <v>371561.39630390191</v>
      </c>
      <c r="AE109" s="41">
        <f t="shared" si="14"/>
        <v>4002072.7782055107</v>
      </c>
      <c r="AF109" s="42">
        <f t="shared" si="15"/>
        <v>8357927.2217944898</v>
      </c>
      <c r="AG109" s="43">
        <f t="shared" si="16"/>
        <v>400</v>
      </c>
      <c r="AH109" s="44">
        <f t="shared" si="17"/>
        <v>268.02464065708421</v>
      </c>
      <c r="AI109" s="36">
        <f t="shared" si="18"/>
        <v>131.97535934291582</v>
      </c>
      <c r="AJ109" s="36">
        <f t="shared" si="19"/>
        <v>4017</v>
      </c>
      <c r="AK109" s="45">
        <v>45657</v>
      </c>
    </row>
    <row r="110" spans="1:37" s="46" customFormat="1" ht="12.75" x14ac:dyDescent="0.25">
      <c r="A110" s="36">
        <v>104</v>
      </c>
      <c r="B110" s="37">
        <v>41640</v>
      </c>
      <c r="C110" s="36" t="s">
        <v>50</v>
      </c>
      <c r="D110" s="36"/>
      <c r="E110" s="36">
        <v>12008</v>
      </c>
      <c r="F110" s="36" t="s">
        <v>131</v>
      </c>
      <c r="G110" s="36" t="s">
        <v>62</v>
      </c>
      <c r="H110" s="38">
        <v>8</v>
      </c>
      <c r="I110" s="39">
        <v>3432000</v>
      </c>
      <c r="J110" s="39"/>
      <c r="K110" s="39"/>
      <c r="L110" s="39"/>
      <c r="M110" s="39"/>
      <c r="N110" s="39"/>
      <c r="O110" s="39"/>
      <c r="P110" s="39">
        <v>3432000</v>
      </c>
      <c r="Q110" s="36"/>
      <c r="R110" s="36"/>
      <c r="S110" s="36"/>
      <c r="T110" s="36"/>
      <c r="U110" s="36"/>
      <c r="V110" s="40"/>
      <c r="W110" s="36"/>
      <c r="X110" s="39">
        <f t="shared" si="11"/>
        <v>281.88911704312113</v>
      </c>
      <c r="Y110" s="39">
        <f t="shared" si="12"/>
        <v>8580</v>
      </c>
      <c r="Z110" s="41">
        <f t="shared" si="13"/>
        <v>1132348.5831622179</v>
      </c>
      <c r="AA110" s="41">
        <v>1029177.1663244353</v>
      </c>
      <c r="AB110" s="41">
        <v>-21093.423388648789</v>
      </c>
      <c r="AC110" s="41">
        <f t="shared" si="20"/>
        <v>1008083.7429357865</v>
      </c>
      <c r="AD110" s="42">
        <f t="shared" si="21"/>
        <v>103171.4168377826</v>
      </c>
      <c r="AE110" s="41">
        <f t="shared" si="14"/>
        <v>1111255.1597735691</v>
      </c>
      <c r="AF110" s="42">
        <f t="shared" si="15"/>
        <v>2320744.8402264309</v>
      </c>
      <c r="AG110" s="43">
        <f t="shared" si="16"/>
        <v>400</v>
      </c>
      <c r="AH110" s="44">
        <f t="shared" si="17"/>
        <v>268.02464065708421</v>
      </c>
      <c r="AI110" s="36">
        <f t="shared" si="18"/>
        <v>131.97535934291582</v>
      </c>
      <c r="AJ110" s="36">
        <f t="shared" si="19"/>
        <v>4017</v>
      </c>
      <c r="AK110" s="45">
        <v>45657</v>
      </c>
    </row>
    <row r="111" spans="1:37" s="46" customFormat="1" ht="12.75" x14ac:dyDescent="0.25">
      <c r="A111" s="36">
        <v>105</v>
      </c>
      <c r="B111" s="37">
        <v>41640</v>
      </c>
      <c r="C111" s="36" t="s">
        <v>50</v>
      </c>
      <c r="D111" s="36"/>
      <c r="E111" s="36">
        <v>12008</v>
      </c>
      <c r="F111" s="36" t="s">
        <v>152</v>
      </c>
      <c r="G111" s="36" t="s">
        <v>62</v>
      </c>
      <c r="H111" s="38">
        <v>1</v>
      </c>
      <c r="I111" s="39">
        <v>4485000</v>
      </c>
      <c r="J111" s="39"/>
      <c r="K111" s="39"/>
      <c r="L111" s="39"/>
      <c r="M111" s="39"/>
      <c r="N111" s="39"/>
      <c r="O111" s="39"/>
      <c r="P111" s="39">
        <v>4485000</v>
      </c>
      <c r="Q111" s="36"/>
      <c r="R111" s="36"/>
      <c r="S111" s="36"/>
      <c r="T111" s="36"/>
      <c r="U111" s="36"/>
      <c r="V111" s="40"/>
      <c r="W111" s="36"/>
      <c r="X111" s="39">
        <f t="shared" si="11"/>
        <v>368.37782340862424</v>
      </c>
      <c r="Y111" s="39">
        <f t="shared" si="12"/>
        <v>11212.5</v>
      </c>
      <c r="Z111" s="41">
        <f t="shared" si="13"/>
        <v>1479773.7166324437</v>
      </c>
      <c r="AA111" s="41">
        <v>1344947.433264887</v>
      </c>
      <c r="AB111" s="41">
        <v>-27565.269201075127</v>
      </c>
      <c r="AC111" s="41">
        <f t="shared" si="20"/>
        <v>1317382.1640638118</v>
      </c>
      <c r="AD111" s="42">
        <f t="shared" si="21"/>
        <v>134826.28336755675</v>
      </c>
      <c r="AE111" s="41">
        <f t="shared" si="14"/>
        <v>1452208.4474313685</v>
      </c>
      <c r="AF111" s="42">
        <f t="shared" si="15"/>
        <v>3032791.5525686312</v>
      </c>
      <c r="AG111" s="43">
        <f t="shared" si="16"/>
        <v>400</v>
      </c>
      <c r="AH111" s="44">
        <f t="shared" si="17"/>
        <v>268.02464065708421</v>
      </c>
      <c r="AI111" s="36">
        <f t="shared" si="18"/>
        <v>131.97535934291582</v>
      </c>
      <c r="AJ111" s="36">
        <f t="shared" si="19"/>
        <v>4017</v>
      </c>
      <c r="AK111" s="45">
        <v>45657</v>
      </c>
    </row>
    <row r="112" spans="1:37" s="46" customFormat="1" ht="12.75" x14ac:dyDescent="0.25">
      <c r="A112" s="36">
        <v>106</v>
      </c>
      <c r="B112" s="37">
        <v>41640</v>
      </c>
      <c r="C112" s="36" t="s">
        <v>50</v>
      </c>
      <c r="D112" s="36"/>
      <c r="E112" s="36">
        <v>12008</v>
      </c>
      <c r="F112" s="36" t="s">
        <v>153</v>
      </c>
      <c r="G112" s="36" t="s">
        <v>62</v>
      </c>
      <c r="H112" s="38">
        <v>3</v>
      </c>
      <c r="I112" s="39">
        <v>8580000</v>
      </c>
      <c r="J112" s="39"/>
      <c r="K112" s="39"/>
      <c r="L112" s="39"/>
      <c r="M112" s="39"/>
      <c r="N112" s="39"/>
      <c r="O112" s="39"/>
      <c r="P112" s="39">
        <v>8580000</v>
      </c>
      <c r="Q112" s="36"/>
      <c r="R112" s="36"/>
      <c r="S112" s="36"/>
      <c r="T112" s="36"/>
      <c r="U112" s="36"/>
      <c r="V112" s="40"/>
      <c r="W112" s="36"/>
      <c r="X112" s="39">
        <f t="shared" si="11"/>
        <v>704.72279260780283</v>
      </c>
      <c r="Y112" s="39">
        <f t="shared" si="12"/>
        <v>21450</v>
      </c>
      <c r="Z112" s="41">
        <f t="shared" si="13"/>
        <v>2830871.4579055444</v>
      </c>
      <c r="AA112" s="41">
        <v>2572942.9158110884</v>
      </c>
      <c r="AB112" s="41">
        <v>-52733.558471621975</v>
      </c>
      <c r="AC112" s="41">
        <f t="shared" si="20"/>
        <v>2520209.3573394665</v>
      </c>
      <c r="AD112" s="42">
        <f t="shared" si="21"/>
        <v>257928.54209445603</v>
      </c>
      <c r="AE112" s="41">
        <f t="shared" si="14"/>
        <v>2778137.8994339225</v>
      </c>
      <c r="AF112" s="42">
        <f t="shared" si="15"/>
        <v>5801862.100566078</v>
      </c>
      <c r="AG112" s="43">
        <f t="shared" si="16"/>
        <v>400</v>
      </c>
      <c r="AH112" s="44">
        <f t="shared" si="17"/>
        <v>268.02464065708421</v>
      </c>
      <c r="AI112" s="36">
        <f t="shared" si="18"/>
        <v>131.97535934291582</v>
      </c>
      <c r="AJ112" s="36">
        <f t="shared" si="19"/>
        <v>4017</v>
      </c>
      <c r="AK112" s="45">
        <v>45657</v>
      </c>
    </row>
    <row r="113" spans="1:37" s="46" customFormat="1" ht="12.75" x14ac:dyDescent="0.25">
      <c r="A113" s="36">
        <v>107</v>
      </c>
      <c r="B113" s="37">
        <v>41640</v>
      </c>
      <c r="C113" s="36" t="s">
        <v>50</v>
      </c>
      <c r="D113" s="36"/>
      <c r="E113" s="36">
        <v>12008</v>
      </c>
      <c r="F113" s="36" t="s">
        <v>154</v>
      </c>
      <c r="G113" s="36" t="s">
        <v>62</v>
      </c>
      <c r="H113" s="38">
        <v>19</v>
      </c>
      <c r="I113" s="39">
        <v>34580000</v>
      </c>
      <c r="J113" s="39"/>
      <c r="K113" s="39"/>
      <c r="L113" s="39"/>
      <c r="M113" s="39"/>
      <c r="N113" s="39"/>
      <c r="O113" s="39"/>
      <c r="P113" s="39">
        <v>34580000</v>
      </c>
      <c r="Q113" s="36"/>
      <c r="R113" s="36"/>
      <c r="S113" s="36"/>
      <c r="T113" s="36"/>
      <c r="U113" s="36"/>
      <c r="V113" s="40"/>
      <c r="W113" s="36"/>
      <c r="X113" s="39">
        <f t="shared" si="11"/>
        <v>2840.2464065708418</v>
      </c>
      <c r="Y113" s="39">
        <f t="shared" si="12"/>
        <v>86450</v>
      </c>
      <c r="Z113" s="41">
        <f t="shared" si="13"/>
        <v>11409269.815195072</v>
      </c>
      <c r="AA113" s="41">
        <v>10369739.630390143</v>
      </c>
      <c r="AB113" s="41">
        <v>-212532.22050684004</v>
      </c>
      <c r="AC113" s="41">
        <f t="shared" si="20"/>
        <v>10157207.409883304</v>
      </c>
      <c r="AD113" s="42">
        <f t="shared" si="21"/>
        <v>1039530.1848049294</v>
      </c>
      <c r="AE113" s="41">
        <f t="shared" si="14"/>
        <v>11196737.594688233</v>
      </c>
      <c r="AF113" s="42">
        <f t="shared" si="15"/>
        <v>23383262.405311767</v>
      </c>
      <c r="AG113" s="43">
        <f t="shared" si="16"/>
        <v>400</v>
      </c>
      <c r="AH113" s="44">
        <f t="shared" si="17"/>
        <v>268.02464065708421</v>
      </c>
      <c r="AI113" s="36">
        <f t="shared" si="18"/>
        <v>131.97535934291582</v>
      </c>
      <c r="AJ113" s="36">
        <f t="shared" si="19"/>
        <v>4017</v>
      </c>
      <c r="AK113" s="45">
        <v>45657</v>
      </c>
    </row>
    <row r="114" spans="1:37" s="46" customFormat="1" ht="12.75" x14ac:dyDescent="0.25">
      <c r="A114" s="36">
        <v>108</v>
      </c>
      <c r="B114" s="37">
        <v>41640</v>
      </c>
      <c r="C114" s="36" t="s">
        <v>50</v>
      </c>
      <c r="D114" s="36"/>
      <c r="E114" s="36">
        <v>12008</v>
      </c>
      <c r="F114" s="36" t="s">
        <v>155</v>
      </c>
      <c r="G114" s="36" t="s">
        <v>62</v>
      </c>
      <c r="H114" s="38">
        <v>6</v>
      </c>
      <c r="I114" s="39">
        <v>7800000</v>
      </c>
      <c r="J114" s="39"/>
      <c r="K114" s="39"/>
      <c r="L114" s="39"/>
      <c r="M114" s="39"/>
      <c r="N114" s="39"/>
      <c r="O114" s="39"/>
      <c r="P114" s="39">
        <v>7800000</v>
      </c>
      <c r="Q114" s="36"/>
      <c r="R114" s="36"/>
      <c r="S114" s="36"/>
      <c r="T114" s="36"/>
      <c r="U114" s="36"/>
      <c r="V114" s="40"/>
      <c r="W114" s="36"/>
      <c r="X114" s="39">
        <f t="shared" si="11"/>
        <v>640.65708418891165</v>
      </c>
      <c r="Y114" s="39">
        <f t="shared" si="12"/>
        <v>19500</v>
      </c>
      <c r="Z114" s="41">
        <f t="shared" si="13"/>
        <v>2573519.5071868584</v>
      </c>
      <c r="AA114" s="41">
        <v>2339039.0143737164</v>
      </c>
      <c r="AB114" s="41">
        <v>-47939.59861056543</v>
      </c>
      <c r="AC114" s="41">
        <f t="shared" si="20"/>
        <v>2291099.4157631509</v>
      </c>
      <c r="AD114" s="42">
        <f t="shared" si="21"/>
        <v>234480.49281314202</v>
      </c>
      <c r="AE114" s="41">
        <f t="shared" si="14"/>
        <v>2525579.9085762929</v>
      </c>
      <c r="AF114" s="42">
        <f t="shared" si="15"/>
        <v>5274420.0914237071</v>
      </c>
      <c r="AG114" s="43">
        <f t="shared" si="16"/>
        <v>400</v>
      </c>
      <c r="AH114" s="44">
        <f t="shared" si="17"/>
        <v>268.02464065708421</v>
      </c>
      <c r="AI114" s="36">
        <f t="shared" si="18"/>
        <v>131.97535934291582</v>
      </c>
      <c r="AJ114" s="36">
        <f t="shared" si="19"/>
        <v>4017</v>
      </c>
      <c r="AK114" s="45">
        <v>45657</v>
      </c>
    </row>
    <row r="115" spans="1:37" s="46" customFormat="1" ht="12.75" x14ac:dyDescent="0.25">
      <c r="A115" s="36">
        <v>109</v>
      </c>
      <c r="B115" s="37">
        <v>41640</v>
      </c>
      <c r="C115" s="36" t="s">
        <v>50</v>
      </c>
      <c r="D115" s="36"/>
      <c r="E115" s="36">
        <v>12008</v>
      </c>
      <c r="F115" s="36" t="s">
        <v>143</v>
      </c>
      <c r="G115" s="36" t="s">
        <v>62</v>
      </c>
      <c r="H115" s="38">
        <v>7</v>
      </c>
      <c r="I115" s="39">
        <v>7280000</v>
      </c>
      <c r="J115" s="39"/>
      <c r="K115" s="39"/>
      <c r="L115" s="39"/>
      <c r="M115" s="39"/>
      <c r="N115" s="39"/>
      <c r="O115" s="39"/>
      <c r="P115" s="39">
        <v>7280000</v>
      </c>
      <c r="Q115" s="36"/>
      <c r="R115" s="36"/>
      <c r="S115" s="36"/>
      <c r="T115" s="36"/>
      <c r="U115" s="36"/>
      <c r="V115" s="40"/>
      <c r="W115" s="36"/>
      <c r="X115" s="39">
        <f t="shared" si="11"/>
        <v>597.94661190965087</v>
      </c>
      <c r="Y115" s="39">
        <f t="shared" si="12"/>
        <v>18200</v>
      </c>
      <c r="Z115" s="41">
        <f t="shared" si="13"/>
        <v>2401951.5400410681</v>
      </c>
      <c r="AA115" s="41">
        <v>2183103.0800821353</v>
      </c>
      <c r="AB115" s="41">
        <v>-44743.625369861053</v>
      </c>
      <c r="AC115" s="41">
        <f t="shared" si="20"/>
        <v>2138359.454712274</v>
      </c>
      <c r="AD115" s="42">
        <f t="shared" si="21"/>
        <v>218848.45995893283</v>
      </c>
      <c r="AE115" s="41">
        <f t="shared" si="14"/>
        <v>2357207.9146712068</v>
      </c>
      <c r="AF115" s="42">
        <f t="shared" si="15"/>
        <v>4922792.0853287932</v>
      </c>
      <c r="AG115" s="43">
        <f t="shared" si="16"/>
        <v>400</v>
      </c>
      <c r="AH115" s="44">
        <f t="shared" si="17"/>
        <v>268.02464065708421</v>
      </c>
      <c r="AI115" s="36">
        <f t="shared" si="18"/>
        <v>131.97535934291582</v>
      </c>
      <c r="AJ115" s="36">
        <f t="shared" si="19"/>
        <v>4017</v>
      </c>
      <c r="AK115" s="45">
        <v>45657</v>
      </c>
    </row>
    <row r="116" spans="1:37" s="46" customFormat="1" ht="12.75" x14ac:dyDescent="0.25">
      <c r="A116" s="36">
        <v>110</v>
      </c>
      <c r="B116" s="37">
        <v>41640</v>
      </c>
      <c r="C116" s="36" t="s">
        <v>50</v>
      </c>
      <c r="D116" s="36"/>
      <c r="E116" s="36">
        <v>12008</v>
      </c>
      <c r="F116" s="36" t="s">
        <v>156</v>
      </c>
      <c r="G116" s="36" t="s">
        <v>62</v>
      </c>
      <c r="H116" s="38">
        <v>3</v>
      </c>
      <c r="I116" s="39">
        <v>2145000</v>
      </c>
      <c r="J116" s="39"/>
      <c r="K116" s="39"/>
      <c r="L116" s="39"/>
      <c r="M116" s="39"/>
      <c r="N116" s="39"/>
      <c r="O116" s="39"/>
      <c r="P116" s="39">
        <v>2145000</v>
      </c>
      <c r="Q116" s="36"/>
      <c r="R116" s="36"/>
      <c r="S116" s="36"/>
      <c r="T116" s="36"/>
      <c r="U116" s="36"/>
      <c r="V116" s="40"/>
      <c r="W116" s="36"/>
      <c r="X116" s="39">
        <f t="shared" si="11"/>
        <v>176.18069815195071</v>
      </c>
      <c r="Y116" s="39">
        <f t="shared" si="12"/>
        <v>5362.5</v>
      </c>
      <c r="Z116" s="41">
        <f t="shared" si="13"/>
        <v>707717.86447638611</v>
      </c>
      <c r="AA116" s="41">
        <v>643235.7289527721</v>
      </c>
      <c r="AB116" s="41">
        <v>-13183.389617905494</v>
      </c>
      <c r="AC116" s="41">
        <f t="shared" si="20"/>
        <v>630052.33933486661</v>
      </c>
      <c r="AD116" s="42">
        <f t="shared" si="21"/>
        <v>64482.135523614008</v>
      </c>
      <c r="AE116" s="41">
        <f t="shared" si="14"/>
        <v>694534.47485848062</v>
      </c>
      <c r="AF116" s="42">
        <f t="shared" si="15"/>
        <v>1450465.5251415195</v>
      </c>
      <c r="AG116" s="43">
        <f t="shared" si="16"/>
        <v>400</v>
      </c>
      <c r="AH116" s="44">
        <f t="shared" si="17"/>
        <v>268.02464065708421</v>
      </c>
      <c r="AI116" s="36">
        <f t="shared" si="18"/>
        <v>131.97535934291582</v>
      </c>
      <c r="AJ116" s="36">
        <f t="shared" si="19"/>
        <v>4017</v>
      </c>
      <c r="AK116" s="45">
        <v>45657</v>
      </c>
    </row>
    <row r="117" spans="1:37" s="46" customFormat="1" ht="12.75" x14ac:dyDescent="0.25">
      <c r="A117" s="36">
        <v>111</v>
      </c>
      <c r="B117" s="37">
        <v>41640</v>
      </c>
      <c r="C117" s="36" t="s">
        <v>50</v>
      </c>
      <c r="D117" s="36"/>
      <c r="E117" s="36">
        <v>12008</v>
      </c>
      <c r="F117" s="36" t="s">
        <v>157</v>
      </c>
      <c r="G117" s="36" t="s">
        <v>62</v>
      </c>
      <c r="H117" s="38">
        <v>2</v>
      </c>
      <c r="I117" s="39">
        <v>1000000</v>
      </c>
      <c r="J117" s="39"/>
      <c r="K117" s="39"/>
      <c r="L117" s="39"/>
      <c r="M117" s="39"/>
      <c r="N117" s="39"/>
      <c r="O117" s="39"/>
      <c r="P117" s="39">
        <v>1000000</v>
      </c>
      <c r="Q117" s="36"/>
      <c r="R117" s="36"/>
      <c r="S117" s="36"/>
      <c r="T117" s="36"/>
      <c r="U117" s="36"/>
      <c r="V117" s="40"/>
      <c r="W117" s="36"/>
      <c r="X117" s="39">
        <f t="shared" si="11"/>
        <v>82.135523613963031</v>
      </c>
      <c r="Y117" s="39">
        <f t="shared" si="12"/>
        <v>2499.9999999999995</v>
      </c>
      <c r="Z117" s="41">
        <f t="shared" si="13"/>
        <v>329938.39835728949</v>
      </c>
      <c r="AA117" s="41">
        <v>299876.79671457899</v>
      </c>
      <c r="AB117" s="41">
        <v>-6146.1023859699253</v>
      </c>
      <c r="AC117" s="41">
        <f t="shared" si="20"/>
        <v>293730.69432860904</v>
      </c>
      <c r="AD117" s="42">
        <f t="shared" si="21"/>
        <v>30061.601642710506</v>
      </c>
      <c r="AE117" s="41">
        <f t="shared" si="14"/>
        <v>323792.29597131955</v>
      </c>
      <c r="AF117" s="42">
        <f t="shared" si="15"/>
        <v>676207.70402868045</v>
      </c>
      <c r="AG117" s="43">
        <f t="shared" si="16"/>
        <v>400</v>
      </c>
      <c r="AH117" s="44">
        <f t="shared" si="17"/>
        <v>268.02464065708421</v>
      </c>
      <c r="AI117" s="36">
        <f t="shared" si="18"/>
        <v>131.97535934291582</v>
      </c>
      <c r="AJ117" s="36">
        <f t="shared" si="19"/>
        <v>4017</v>
      </c>
      <c r="AK117" s="45">
        <v>45657</v>
      </c>
    </row>
    <row r="118" spans="1:37" s="46" customFormat="1" ht="12.75" x14ac:dyDescent="0.25">
      <c r="A118" s="36">
        <v>112</v>
      </c>
      <c r="B118" s="37">
        <v>41640</v>
      </c>
      <c r="C118" s="36" t="s">
        <v>50</v>
      </c>
      <c r="D118" s="36"/>
      <c r="E118" s="36">
        <v>12008</v>
      </c>
      <c r="F118" s="36" t="s">
        <v>158</v>
      </c>
      <c r="G118" s="36" t="s">
        <v>65</v>
      </c>
      <c r="H118" s="38">
        <v>1</v>
      </c>
      <c r="I118" s="39">
        <v>2400000</v>
      </c>
      <c r="J118" s="39"/>
      <c r="K118" s="39"/>
      <c r="L118" s="39"/>
      <c r="M118" s="39"/>
      <c r="N118" s="39"/>
      <c r="O118" s="39"/>
      <c r="P118" s="39">
        <v>2400000</v>
      </c>
      <c r="Q118" s="36"/>
      <c r="R118" s="36"/>
      <c r="S118" s="36"/>
      <c r="T118" s="36"/>
      <c r="U118" s="36"/>
      <c r="V118" s="40"/>
      <c r="W118" s="36"/>
      <c r="X118" s="39">
        <f t="shared" si="11"/>
        <v>197.1252566735113</v>
      </c>
      <c r="Y118" s="39">
        <f t="shared" si="12"/>
        <v>6000</v>
      </c>
      <c r="Z118" s="41">
        <f t="shared" si="13"/>
        <v>791852.15605749493</v>
      </c>
      <c r="AA118" s="41">
        <v>719704.31211498973</v>
      </c>
      <c r="AB118" s="41">
        <v>-14750.645726327826</v>
      </c>
      <c r="AC118" s="41">
        <f t="shared" si="20"/>
        <v>704953.66638866195</v>
      </c>
      <c r="AD118" s="42">
        <f t="shared" si="21"/>
        <v>72147.843942505191</v>
      </c>
      <c r="AE118" s="41">
        <f t="shared" si="14"/>
        <v>777101.51033116714</v>
      </c>
      <c r="AF118" s="42">
        <f t="shared" si="15"/>
        <v>1622898.4896688329</v>
      </c>
      <c r="AG118" s="43">
        <f t="shared" si="16"/>
        <v>400</v>
      </c>
      <c r="AH118" s="44">
        <f t="shared" si="17"/>
        <v>268.02464065708421</v>
      </c>
      <c r="AI118" s="36">
        <f t="shared" si="18"/>
        <v>131.97535934291582</v>
      </c>
      <c r="AJ118" s="36">
        <f t="shared" si="19"/>
        <v>4017</v>
      </c>
      <c r="AK118" s="45">
        <v>45657</v>
      </c>
    </row>
    <row r="119" spans="1:37" s="46" customFormat="1" ht="12.75" x14ac:dyDescent="0.25">
      <c r="A119" s="36">
        <v>113</v>
      </c>
      <c r="B119" s="37">
        <v>41640</v>
      </c>
      <c r="C119" s="36" t="s">
        <v>50</v>
      </c>
      <c r="D119" s="36"/>
      <c r="E119" s="36">
        <v>12008</v>
      </c>
      <c r="F119" s="36" t="s">
        <v>159</v>
      </c>
      <c r="G119" s="36" t="s">
        <v>65</v>
      </c>
      <c r="H119" s="38">
        <v>27</v>
      </c>
      <c r="I119" s="39">
        <v>28512000</v>
      </c>
      <c r="J119" s="39"/>
      <c r="K119" s="39"/>
      <c r="L119" s="39"/>
      <c r="M119" s="39"/>
      <c r="N119" s="39"/>
      <c r="O119" s="39"/>
      <c r="P119" s="39">
        <v>28512000</v>
      </c>
      <c r="Q119" s="36"/>
      <c r="R119" s="36"/>
      <c r="S119" s="36"/>
      <c r="T119" s="36"/>
      <c r="U119" s="36"/>
      <c r="V119" s="40"/>
      <c r="W119" s="36"/>
      <c r="X119" s="39">
        <f t="shared" si="11"/>
        <v>2341.8480492813142</v>
      </c>
      <c r="Y119" s="39">
        <f t="shared" si="12"/>
        <v>71280</v>
      </c>
      <c r="Z119" s="41">
        <f t="shared" si="13"/>
        <v>9407203.6139630396</v>
      </c>
      <c r="AA119" s="41">
        <v>8550087.2279260773</v>
      </c>
      <c r="AB119" s="41">
        <v>-175237.67122877453</v>
      </c>
      <c r="AC119" s="41">
        <f t="shared" si="20"/>
        <v>8374849.5566973025</v>
      </c>
      <c r="AD119" s="42">
        <f t="shared" si="21"/>
        <v>857116.38603696227</v>
      </c>
      <c r="AE119" s="41">
        <f t="shared" si="14"/>
        <v>9231965.9427342638</v>
      </c>
      <c r="AF119" s="42">
        <f t="shared" si="15"/>
        <v>19280034.057265736</v>
      </c>
      <c r="AG119" s="43">
        <f t="shared" si="16"/>
        <v>400</v>
      </c>
      <c r="AH119" s="44">
        <f t="shared" si="17"/>
        <v>268.02464065708421</v>
      </c>
      <c r="AI119" s="36">
        <f t="shared" si="18"/>
        <v>131.97535934291582</v>
      </c>
      <c r="AJ119" s="36">
        <f t="shared" si="19"/>
        <v>4017</v>
      </c>
      <c r="AK119" s="45">
        <v>45657</v>
      </c>
    </row>
    <row r="120" spans="1:37" s="46" customFormat="1" ht="12.75" x14ac:dyDescent="0.25">
      <c r="A120" s="36">
        <v>114</v>
      </c>
      <c r="B120" s="37">
        <v>41640</v>
      </c>
      <c r="C120" s="36" t="s">
        <v>50</v>
      </c>
      <c r="D120" s="36"/>
      <c r="E120" s="36">
        <v>12008</v>
      </c>
      <c r="F120" s="36" t="s">
        <v>129</v>
      </c>
      <c r="G120" s="36" t="s">
        <v>65</v>
      </c>
      <c r="H120" s="38">
        <v>17</v>
      </c>
      <c r="I120" s="39">
        <v>14586000</v>
      </c>
      <c r="J120" s="39"/>
      <c r="K120" s="39"/>
      <c r="L120" s="39"/>
      <c r="M120" s="39"/>
      <c r="N120" s="39"/>
      <c r="O120" s="39"/>
      <c r="P120" s="39">
        <v>14586000</v>
      </c>
      <c r="Q120" s="36"/>
      <c r="R120" s="36"/>
      <c r="S120" s="36"/>
      <c r="T120" s="36"/>
      <c r="U120" s="36"/>
      <c r="V120" s="40"/>
      <c r="W120" s="36"/>
      <c r="X120" s="39">
        <f t="shared" si="11"/>
        <v>1198.0287474332649</v>
      </c>
      <c r="Y120" s="39">
        <f t="shared" si="12"/>
        <v>36465</v>
      </c>
      <c r="Z120" s="41">
        <f t="shared" si="13"/>
        <v>4812481.4784394251</v>
      </c>
      <c r="AA120" s="41">
        <v>4374002.9568788502</v>
      </c>
      <c r="AB120" s="41">
        <v>-89647.049401757366</v>
      </c>
      <c r="AC120" s="41">
        <f t="shared" si="20"/>
        <v>4284355.9074770929</v>
      </c>
      <c r="AD120" s="42">
        <f t="shared" si="21"/>
        <v>438478.52156057488</v>
      </c>
      <c r="AE120" s="41">
        <f t="shared" si="14"/>
        <v>4722834.4290376678</v>
      </c>
      <c r="AF120" s="42">
        <f t="shared" si="15"/>
        <v>9863165.5709623322</v>
      </c>
      <c r="AG120" s="43">
        <f t="shared" si="16"/>
        <v>400</v>
      </c>
      <c r="AH120" s="44">
        <f t="shared" si="17"/>
        <v>268.02464065708421</v>
      </c>
      <c r="AI120" s="36">
        <f t="shared" si="18"/>
        <v>131.97535934291582</v>
      </c>
      <c r="AJ120" s="36">
        <f t="shared" si="19"/>
        <v>4017</v>
      </c>
      <c r="AK120" s="45">
        <v>45657</v>
      </c>
    </row>
    <row r="121" spans="1:37" s="46" customFormat="1" ht="12.75" x14ac:dyDescent="0.25">
      <c r="A121" s="36">
        <v>115</v>
      </c>
      <c r="B121" s="37">
        <v>41640</v>
      </c>
      <c r="C121" s="36" t="s">
        <v>50</v>
      </c>
      <c r="D121" s="36"/>
      <c r="E121" s="36">
        <v>12008</v>
      </c>
      <c r="F121" s="36" t="s">
        <v>160</v>
      </c>
      <c r="G121" s="36" t="s">
        <v>65</v>
      </c>
      <c r="H121" s="38">
        <v>2</v>
      </c>
      <c r="I121" s="39">
        <v>1236000</v>
      </c>
      <c r="J121" s="39"/>
      <c r="K121" s="39"/>
      <c r="L121" s="39"/>
      <c r="M121" s="39"/>
      <c r="N121" s="39"/>
      <c r="O121" s="39"/>
      <c r="P121" s="39">
        <v>1236000</v>
      </c>
      <c r="Q121" s="36"/>
      <c r="R121" s="36"/>
      <c r="S121" s="36"/>
      <c r="T121" s="36"/>
      <c r="U121" s="36"/>
      <c r="V121" s="40"/>
      <c r="W121" s="36"/>
      <c r="X121" s="39">
        <f t="shared" si="11"/>
        <v>101.51950718685832</v>
      </c>
      <c r="Y121" s="39">
        <f t="shared" si="12"/>
        <v>3090</v>
      </c>
      <c r="Z121" s="41">
        <f t="shared" si="13"/>
        <v>407803.8603696099</v>
      </c>
      <c r="AA121" s="41">
        <v>370647.72073921969</v>
      </c>
      <c r="AB121" s="41">
        <v>-7596.5825490588286</v>
      </c>
      <c r="AC121" s="41">
        <f t="shared" si="20"/>
        <v>363051.13819016085</v>
      </c>
      <c r="AD121" s="42">
        <f t="shared" si="21"/>
        <v>37156.139630390215</v>
      </c>
      <c r="AE121" s="41">
        <f t="shared" si="14"/>
        <v>400207.27782055107</v>
      </c>
      <c r="AF121" s="42">
        <f t="shared" si="15"/>
        <v>835792.72217944893</v>
      </c>
      <c r="AG121" s="43">
        <f t="shared" si="16"/>
        <v>400</v>
      </c>
      <c r="AH121" s="44">
        <f t="shared" si="17"/>
        <v>268.02464065708421</v>
      </c>
      <c r="AI121" s="36">
        <f t="shared" si="18"/>
        <v>131.97535934291582</v>
      </c>
      <c r="AJ121" s="36">
        <f t="shared" si="19"/>
        <v>4017</v>
      </c>
      <c r="AK121" s="45">
        <v>45657</v>
      </c>
    </row>
    <row r="122" spans="1:37" s="46" customFormat="1" ht="12.75" x14ac:dyDescent="0.25">
      <c r="A122" s="36">
        <v>116</v>
      </c>
      <c r="B122" s="37">
        <v>41640</v>
      </c>
      <c r="C122" s="36" t="s">
        <v>50</v>
      </c>
      <c r="D122" s="36"/>
      <c r="E122" s="36">
        <v>12008</v>
      </c>
      <c r="F122" s="36" t="s">
        <v>161</v>
      </c>
      <c r="G122" s="36" t="s">
        <v>65</v>
      </c>
      <c r="H122" s="38">
        <v>28</v>
      </c>
      <c r="I122" s="39">
        <v>47040000</v>
      </c>
      <c r="J122" s="39"/>
      <c r="K122" s="39"/>
      <c r="L122" s="39"/>
      <c r="M122" s="39"/>
      <c r="N122" s="39"/>
      <c r="O122" s="39"/>
      <c r="P122" s="39">
        <v>47040000</v>
      </c>
      <c r="Q122" s="36"/>
      <c r="R122" s="36"/>
      <c r="S122" s="36"/>
      <c r="T122" s="36"/>
      <c r="U122" s="36"/>
      <c r="V122" s="40"/>
      <c r="W122" s="36"/>
      <c r="X122" s="39">
        <f t="shared" si="11"/>
        <v>3863.6550308008214</v>
      </c>
      <c r="Y122" s="39">
        <f t="shared" si="12"/>
        <v>117600</v>
      </c>
      <c r="Z122" s="41">
        <f t="shared" si="13"/>
        <v>15520302.2587269</v>
      </c>
      <c r="AA122" s="41">
        <v>14106204.517453799</v>
      </c>
      <c r="AB122" s="41">
        <v>-289112.65623602539</v>
      </c>
      <c r="AC122" s="41">
        <f t="shared" si="20"/>
        <v>13817091.861217774</v>
      </c>
      <c r="AD122" s="42">
        <f t="shared" si="21"/>
        <v>1414097.7412731014</v>
      </c>
      <c r="AE122" s="41">
        <f t="shared" si="14"/>
        <v>15231189.602490876</v>
      </c>
      <c r="AF122" s="42">
        <f t="shared" si="15"/>
        <v>31808810.397509124</v>
      </c>
      <c r="AG122" s="43">
        <f t="shared" si="16"/>
        <v>400</v>
      </c>
      <c r="AH122" s="44">
        <f t="shared" si="17"/>
        <v>268.02464065708421</v>
      </c>
      <c r="AI122" s="36">
        <f t="shared" si="18"/>
        <v>131.97535934291582</v>
      </c>
      <c r="AJ122" s="36">
        <f t="shared" si="19"/>
        <v>4017</v>
      </c>
      <c r="AK122" s="45">
        <v>45657</v>
      </c>
    </row>
    <row r="123" spans="1:37" s="46" customFormat="1" ht="12.75" x14ac:dyDescent="0.25">
      <c r="A123" s="36">
        <v>117</v>
      </c>
      <c r="B123" s="37">
        <v>41640</v>
      </c>
      <c r="C123" s="36" t="s">
        <v>50</v>
      </c>
      <c r="D123" s="36"/>
      <c r="E123" s="36">
        <v>12008</v>
      </c>
      <c r="F123" s="36" t="s">
        <v>162</v>
      </c>
      <c r="G123" s="36" t="s">
        <v>65</v>
      </c>
      <c r="H123" s="38">
        <v>27</v>
      </c>
      <c r="I123" s="39">
        <v>28080000</v>
      </c>
      <c r="J123" s="39"/>
      <c r="K123" s="39"/>
      <c r="L123" s="39"/>
      <c r="M123" s="39"/>
      <c r="N123" s="39"/>
      <c r="O123" s="39"/>
      <c r="P123" s="39">
        <v>28080000</v>
      </c>
      <c r="Q123" s="36"/>
      <c r="R123" s="36"/>
      <c r="S123" s="36"/>
      <c r="T123" s="36"/>
      <c r="U123" s="36"/>
      <c r="V123" s="40"/>
      <c r="W123" s="36"/>
      <c r="X123" s="39">
        <f t="shared" si="11"/>
        <v>2306.3655030800819</v>
      </c>
      <c r="Y123" s="39">
        <f t="shared" si="12"/>
        <v>70200</v>
      </c>
      <c r="Z123" s="41">
        <f t="shared" si="13"/>
        <v>9264670.2258726899</v>
      </c>
      <c r="AA123" s="41">
        <v>8420540.4517453797</v>
      </c>
      <c r="AB123" s="41">
        <v>-172582.55499803554</v>
      </c>
      <c r="AC123" s="41">
        <f t="shared" si="20"/>
        <v>8247957.8967473442</v>
      </c>
      <c r="AD123" s="42">
        <f t="shared" si="21"/>
        <v>844129.77412731014</v>
      </c>
      <c r="AE123" s="41">
        <f t="shared" si="14"/>
        <v>9092087.6708746552</v>
      </c>
      <c r="AF123" s="42">
        <f t="shared" si="15"/>
        <v>18987912.329125345</v>
      </c>
      <c r="AG123" s="43">
        <f t="shared" si="16"/>
        <v>400</v>
      </c>
      <c r="AH123" s="44">
        <f t="shared" si="17"/>
        <v>268.02464065708421</v>
      </c>
      <c r="AI123" s="36">
        <f t="shared" si="18"/>
        <v>131.97535934291582</v>
      </c>
      <c r="AJ123" s="36">
        <f t="shared" si="19"/>
        <v>4017</v>
      </c>
      <c r="AK123" s="45">
        <v>45657</v>
      </c>
    </row>
    <row r="124" spans="1:37" s="46" customFormat="1" ht="12.75" x14ac:dyDescent="0.25">
      <c r="A124" s="36">
        <v>118</v>
      </c>
      <c r="B124" s="37">
        <v>41640</v>
      </c>
      <c r="C124" s="36" t="s">
        <v>50</v>
      </c>
      <c r="D124" s="36"/>
      <c r="E124" s="36">
        <v>12008</v>
      </c>
      <c r="F124" s="36" t="s">
        <v>163</v>
      </c>
      <c r="G124" s="36" t="s">
        <v>65</v>
      </c>
      <c r="H124" s="38">
        <v>22</v>
      </c>
      <c r="I124" s="39">
        <v>15730000</v>
      </c>
      <c r="J124" s="39"/>
      <c r="K124" s="39"/>
      <c r="L124" s="39"/>
      <c r="M124" s="39"/>
      <c r="N124" s="39"/>
      <c r="O124" s="39"/>
      <c r="P124" s="39">
        <v>15730000</v>
      </c>
      <c r="Q124" s="36"/>
      <c r="R124" s="36"/>
      <c r="S124" s="36"/>
      <c r="T124" s="36"/>
      <c r="U124" s="36"/>
      <c r="V124" s="40"/>
      <c r="W124" s="36"/>
      <c r="X124" s="39">
        <f t="shared" si="11"/>
        <v>1291.9917864476386</v>
      </c>
      <c r="Y124" s="39">
        <f t="shared" si="12"/>
        <v>39325</v>
      </c>
      <c r="Z124" s="41">
        <f t="shared" si="13"/>
        <v>5189931.0061601652</v>
      </c>
      <c r="AA124" s="41">
        <v>4717062.0123203285</v>
      </c>
      <c r="AB124" s="41">
        <v>-96678.190531306958</v>
      </c>
      <c r="AC124" s="41">
        <f t="shared" si="20"/>
        <v>4620383.8217890216</v>
      </c>
      <c r="AD124" s="42">
        <f t="shared" si="21"/>
        <v>472868.99383983668</v>
      </c>
      <c r="AE124" s="41">
        <f t="shared" si="14"/>
        <v>5093252.8156288583</v>
      </c>
      <c r="AF124" s="42">
        <f t="shared" si="15"/>
        <v>10636747.184371142</v>
      </c>
      <c r="AG124" s="43">
        <f t="shared" si="16"/>
        <v>400</v>
      </c>
      <c r="AH124" s="44">
        <f t="shared" si="17"/>
        <v>268.02464065708421</v>
      </c>
      <c r="AI124" s="36">
        <f t="shared" si="18"/>
        <v>131.97535934291582</v>
      </c>
      <c r="AJ124" s="36">
        <f t="shared" si="19"/>
        <v>4017</v>
      </c>
      <c r="AK124" s="45">
        <v>45657</v>
      </c>
    </row>
    <row r="125" spans="1:37" s="46" customFormat="1" ht="12.75" x14ac:dyDescent="0.25">
      <c r="A125" s="36">
        <v>119</v>
      </c>
      <c r="B125" s="37">
        <v>41640</v>
      </c>
      <c r="C125" s="36" t="s">
        <v>50</v>
      </c>
      <c r="D125" s="36"/>
      <c r="E125" s="36">
        <v>12008</v>
      </c>
      <c r="F125" s="36" t="s">
        <v>164</v>
      </c>
      <c r="G125" s="36" t="s">
        <v>65</v>
      </c>
      <c r="H125" s="38">
        <v>39</v>
      </c>
      <c r="I125" s="39">
        <v>62127000</v>
      </c>
      <c r="J125" s="39"/>
      <c r="K125" s="39"/>
      <c r="L125" s="39"/>
      <c r="M125" s="39"/>
      <c r="N125" s="39"/>
      <c r="O125" s="39"/>
      <c r="P125" s="39">
        <v>62127000</v>
      </c>
      <c r="Q125" s="36"/>
      <c r="R125" s="36"/>
      <c r="S125" s="36"/>
      <c r="T125" s="36"/>
      <c r="U125" s="36"/>
      <c r="V125" s="40"/>
      <c r="W125" s="36"/>
      <c r="X125" s="39">
        <f t="shared" si="11"/>
        <v>5102.8336755646815</v>
      </c>
      <c r="Y125" s="39">
        <f t="shared" si="12"/>
        <v>155317.5</v>
      </c>
      <c r="Z125" s="41">
        <f t="shared" si="13"/>
        <v>20498082.874743327</v>
      </c>
      <c r="AA125" s="41">
        <v>18630445.749486651</v>
      </c>
      <c r="AB125" s="41">
        <v>-381838.90293315361</v>
      </c>
      <c r="AC125" s="41">
        <f t="shared" si="20"/>
        <v>18248606.846553497</v>
      </c>
      <c r="AD125" s="42">
        <f t="shared" si="21"/>
        <v>1867637.1252566762</v>
      </c>
      <c r="AE125" s="41">
        <f t="shared" si="14"/>
        <v>20116243.971810173</v>
      </c>
      <c r="AF125" s="42">
        <f t="shared" si="15"/>
        <v>42010756.028189823</v>
      </c>
      <c r="AG125" s="43">
        <f t="shared" si="16"/>
        <v>400</v>
      </c>
      <c r="AH125" s="44">
        <f t="shared" si="17"/>
        <v>268.02464065708421</v>
      </c>
      <c r="AI125" s="36">
        <f t="shared" si="18"/>
        <v>131.97535934291582</v>
      </c>
      <c r="AJ125" s="36">
        <f t="shared" si="19"/>
        <v>4017</v>
      </c>
      <c r="AK125" s="45">
        <v>45657</v>
      </c>
    </row>
    <row r="126" spans="1:37" s="46" customFormat="1" ht="12.75" x14ac:dyDescent="0.25">
      <c r="A126" s="36">
        <v>120</v>
      </c>
      <c r="B126" s="37">
        <v>41640</v>
      </c>
      <c r="C126" s="36" t="s">
        <v>50</v>
      </c>
      <c r="D126" s="36"/>
      <c r="E126" s="36">
        <v>12008</v>
      </c>
      <c r="F126" s="36" t="s">
        <v>165</v>
      </c>
      <c r="G126" s="36" t="s">
        <v>65</v>
      </c>
      <c r="H126" s="38">
        <v>18</v>
      </c>
      <c r="I126" s="39">
        <v>20592000</v>
      </c>
      <c r="J126" s="39"/>
      <c r="K126" s="39"/>
      <c r="L126" s="39"/>
      <c r="M126" s="39"/>
      <c r="N126" s="39"/>
      <c r="O126" s="39"/>
      <c r="P126" s="39">
        <v>20592000</v>
      </c>
      <c r="Q126" s="36"/>
      <c r="R126" s="36"/>
      <c r="S126" s="36"/>
      <c r="T126" s="36"/>
      <c r="U126" s="36"/>
      <c r="V126" s="40"/>
      <c r="W126" s="36"/>
      <c r="X126" s="39">
        <f t="shared" si="11"/>
        <v>1691.3347022587268</v>
      </c>
      <c r="Y126" s="39">
        <f t="shared" si="12"/>
        <v>51480</v>
      </c>
      <c r="Z126" s="41">
        <f t="shared" si="13"/>
        <v>6794091.4989733063</v>
      </c>
      <c r="AA126" s="41">
        <v>6175062.9979466116</v>
      </c>
      <c r="AB126" s="41">
        <v>-126560.54033189276</v>
      </c>
      <c r="AC126" s="41">
        <f t="shared" si="20"/>
        <v>6048502.4576147189</v>
      </c>
      <c r="AD126" s="42">
        <f t="shared" si="21"/>
        <v>619028.50102669466</v>
      </c>
      <c r="AE126" s="41">
        <f t="shared" si="14"/>
        <v>6667530.9586414136</v>
      </c>
      <c r="AF126" s="42">
        <f t="shared" si="15"/>
        <v>13924469.041358586</v>
      </c>
      <c r="AG126" s="43">
        <f t="shared" si="16"/>
        <v>400</v>
      </c>
      <c r="AH126" s="44">
        <f t="shared" si="17"/>
        <v>268.02464065708421</v>
      </c>
      <c r="AI126" s="36">
        <f t="shared" si="18"/>
        <v>131.97535934291582</v>
      </c>
      <c r="AJ126" s="36">
        <f t="shared" si="19"/>
        <v>4017</v>
      </c>
      <c r="AK126" s="45">
        <v>45657</v>
      </c>
    </row>
    <row r="127" spans="1:37" s="46" customFormat="1" ht="12.75" x14ac:dyDescent="0.25">
      <c r="A127" s="36">
        <v>121</v>
      </c>
      <c r="B127" s="37">
        <v>41640</v>
      </c>
      <c r="C127" s="36" t="s">
        <v>50</v>
      </c>
      <c r="D127" s="36"/>
      <c r="E127" s="36">
        <v>12008</v>
      </c>
      <c r="F127" s="36" t="s">
        <v>166</v>
      </c>
      <c r="G127" s="36" t="s">
        <v>65</v>
      </c>
      <c r="H127" s="38">
        <v>27</v>
      </c>
      <c r="I127" s="39">
        <v>23166000</v>
      </c>
      <c r="J127" s="39"/>
      <c r="K127" s="39"/>
      <c r="L127" s="39"/>
      <c r="M127" s="39"/>
      <c r="N127" s="39"/>
      <c r="O127" s="39"/>
      <c r="P127" s="39">
        <v>23166000</v>
      </c>
      <c r="Q127" s="36"/>
      <c r="R127" s="36"/>
      <c r="S127" s="36"/>
      <c r="T127" s="36"/>
      <c r="U127" s="36"/>
      <c r="V127" s="40"/>
      <c r="W127" s="36"/>
      <c r="X127" s="39">
        <f t="shared" si="11"/>
        <v>1902.7515400410678</v>
      </c>
      <c r="Y127" s="39">
        <f t="shared" si="12"/>
        <v>57915</v>
      </c>
      <c r="Z127" s="41">
        <f t="shared" si="13"/>
        <v>7643352.93634497</v>
      </c>
      <c r="AA127" s="41">
        <v>6946945.8726899382</v>
      </c>
      <c r="AB127" s="41">
        <v>-142380.60787337931</v>
      </c>
      <c r="AC127" s="41">
        <f t="shared" si="20"/>
        <v>6804565.2648165589</v>
      </c>
      <c r="AD127" s="42">
        <f t="shared" si="21"/>
        <v>696407.06365503184</v>
      </c>
      <c r="AE127" s="41">
        <f t="shared" si="14"/>
        <v>7500972.3284715908</v>
      </c>
      <c r="AF127" s="42">
        <f t="shared" si="15"/>
        <v>15665027.67152841</v>
      </c>
      <c r="AG127" s="43">
        <f t="shared" si="16"/>
        <v>400</v>
      </c>
      <c r="AH127" s="44">
        <f t="shared" si="17"/>
        <v>268.02464065708421</v>
      </c>
      <c r="AI127" s="36">
        <f t="shared" si="18"/>
        <v>131.97535934291582</v>
      </c>
      <c r="AJ127" s="36">
        <f t="shared" si="19"/>
        <v>4017</v>
      </c>
      <c r="AK127" s="45">
        <v>45657</v>
      </c>
    </row>
    <row r="128" spans="1:37" s="46" customFormat="1" ht="12.75" x14ac:dyDescent="0.25">
      <c r="A128" s="36">
        <v>122</v>
      </c>
      <c r="B128" s="37">
        <v>41640</v>
      </c>
      <c r="C128" s="36" t="s">
        <v>50</v>
      </c>
      <c r="D128" s="36"/>
      <c r="E128" s="36">
        <v>12008</v>
      </c>
      <c r="F128" s="36" t="s">
        <v>167</v>
      </c>
      <c r="G128" s="36" t="s">
        <v>65</v>
      </c>
      <c r="H128" s="38">
        <v>10</v>
      </c>
      <c r="I128" s="39">
        <v>6180000</v>
      </c>
      <c r="J128" s="39"/>
      <c r="K128" s="39"/>
      <c r="L128" s="39"/>
      <c r="M128" s="39"/>
      <c r="N128" s="39"/>
      <c r="O128" s="39"/>
      <c r="P128" s="39">
        <v>6180000</v>
      </c>
      <c r="Q128" s="36"/>
      <c r="R128" s="36"/>
      <c r="S128" s="36"/>
      <c r="T128" s="36"/>
      <c r="U128" s="36"/>
      <c r="V128" s="40"/>
      <c r="W128" s="36"/>
      <c r="X128" s="39">
        <f t="shared" si="11"/>
        <v>507.59753593429156</v>
      </c>
      <c r="Y128" s="39">
        <f t="shared" si="12"/>
        <v>15450</v>
      </c>
      <c r="Z128" s="41">
        <f t="shared" si="13"/>
        <v>2039019.3018480495</v>
      </c>
      <c r="AA128" s="41">
        <v>1853238.6036960986</v>
      </c>
      <c r="AB128" s="41">
        <v>-37982.912745294154</v>
      </c>
      <c r="AC128" s="41">
        <f t="shared" si="20"/>
        <v>1815255.6909508044</v>
      </c>
      <c r="AD128" s="42">
        <f t="shared" si="21"/>
        <v>185780.69815195096</v>
      </c>
      <c r="AE128" s="41">
        <f t="shared" si="14"/>
        <v>2001036.3891027553</v>
      </c>
      <c r="AF128" s="42">
        <f t="shared" si="15"/>
        <v>4178963.6108972449</v>
      </c>
      <c r="AG128" s="43">
        <f t="shared" si="16"/>
        <v>400</v>
      </c>
      <c r="AH128" s="44">
        <f t="shared" si="17"/>
        <v>268.02464065708421</v>
      </c>
      <c r="AI128" s="36">
        <f t="shared" si="18"/>
        <v>131.97535934291582</v>
      </c>
      <c r="AJ128" s="36">
        <f t="shared" si="19"/>
        <v>4017</v>
      </c>
      <c r="AK128" s="45">
        <v>45657</v>
      </c>
    </row>
    <row r="129" spans="1:37" s="46" customFormat="1" ht="12.75" x14ac:dyDescent="0.25">
      <c r="A129" s="36">
        <v>123</v>
      </c>
      <c r="B129" s="37">
        <v>41640</v>
      </c>
      <c r="C129" s="36" t="s">
        <v>50</v>
      </c>
      <c r="D129" s="36"/>
      <c r="E129" s="36">
        <v>12008</v>
      </c>
      <c r="F129" s="36" t="s">
        <v>168</v>
      </c>
      <c r="G129" s="36" t="s">
        <v>65</v>
      </c>
      <c r="H129" s="38">
        <v>1</v>
      </c>
      <c r="I129" s="39">
        <v>2640000</v>
      </c>
      <c r="J129" s="39"/>
      <c r="K129" s="39"/>
      <c r="L129" s="39"/>
      <c r="M129" s="39"/>
      <c r="N129" s="39"/>
      <c r="O129" s="39"/>
      <c r="P129" s="39">
        <v>2640000</v>
      </c>
      <c r="Q129" s="36"/>
      <c r="R129" s="36"/>
      <c r="S129" s="36"/>
      <c r="T129" s="36"/>
      <c r="U129" s="36"/>
      <c r="V129" s="40"/>
      <c r="W129" s="36"/>
      <c r="X129" s="39">
        <f t="shared" si="11"/>
        <v>216.83778234086242</v>
      </c>
      <c r="Y129" s="39">
        <f t="shared" si="12"/>
        <v>6600</v>
      </c>
      <c r="Z129" s="41">
        <f t="shared" si="13"/>
        <v>871037.37166324444</v>
      </c>
      <c r="AA129" s="41">
        <v>791674.74332648865</v>
      </c>
      <c r="AB129" s="41">
        <v>-16225.710298960605</v>
      </c>
      <c r="AC129" s="41">
        <f t="shared" si="20"/>
        <v>775449.03302752809</v>
      </c>
      <c r="AD129" s="42">
        <f t="shared" si="21"/>
        <v>79362.628336755792</v>
      </c>
      <c r="AE129" s="41">
        <f t="shared" si="14"/>
        <v>854811.66136428388</v>
      </c>
      <c r="AF129" s="42">
        <f t="shared" si="15"/>
        <v>1785188.3386357161</v>
      </c>
      <c r="AG129" s="43">
        <f t="shared" si="16"/>
        <v>400</v>
      </c>
      <c r="AH129" s="44">
        <f t="shared" si="17"/>
        <v>268.02464065708421</v>
      </c>
      <c r="AI129" s="36">
        <f t="shared" si="18"/>
        <v>131.97535934291582</v>
      </c>
      <c r="AJ129" s="36">
        <f t="shared" si="19"/>
        <v>4017</v>
      </c>
      <c r="AK129" s="45">
        <v>45657</v>
      </c>
    </row>
    <row r="130" spans="1:37" s="46" customFormat="1" ht="12.75" x14ac:dyDescent="0.25">
      <c r="A130" s="36">
        <v>124</v>
      </c>
      <c r="B130" s="37">
        <v>41640</v>
      </c>
      <c r="C130" s="36" t="s">
        <v>50</v>
      </c>
      <c r="D130" s="36"/>
      <c r="E130" s="36">
        <v>12008</v>
      </c>
      <c r="F130" s="36" t="s">
        <v>169</v>
      </c>
      <c r="G130" s="36" t="s">
        <v>65</v>
      </c>
      <c r="H130" s="38">
        <v>35</v>
      </c>
      <c r="I130" s="39">
        <v>63700000</v>
      </c>
      <c r="J130" s="39"/>
      <c r="K130" s="39"/>
      <c r="L130" s="39"/>
      <c r="M130" s="39"/>
      <c r="N130" s="39"/>
      <c r="O130" s="39"/>
      <c r="P130" s="39">
        <v>63700000</v>
      </c>
      <c r="Q130" s="36"/>
      <c r="R130" s="36"/>
      <c r="S130" s="36"/>
      <c r="T130" s="36"/>
      <c r="U130" s="36"/>
      <c r="V130" s="40"/>
      <c r="W130" s="36"/>
      <c r="X130" s="39">
        <f t="shared" si="11"/>
        <v>5232.0328542094458</v>
      </c>
      <c r="Y130" s="39">
        <f t="shared" si="12"/>
        <v>159250</v>
      </c>
      <c r="Z130" s="41">
        <f t="shared" si="13"/>
        <v>21017075.975359343</v>
      </c>
      <c r="AA130" s="41">
        <v>19102151.950718686</v>
      </c>
      <c r="AB130" s="41">
        <v>-391506.72198628436</v>
      </c>
      <c r="AC130" s="41">
        <f t="shared" si="20"/>
        <v>18710645.228732403</v>
      </c>
      <c r="AD130" s="42">
        <f t="shared" si="21"/>
        <v>1914924.024640657</v>
      </c>
      <c r="AE130" s="41">
        <f t="shared" si="14"/>
        <v>20625569.25337306</v>
      </c>
      <c r="AF130" s="42">
        <f t="shared" si="15"/>
        <v>43074430.746626943</v>
      </c>
      <c r="AG130" s="43">
        <f t="shared" si="16"/>
        <v>400</v>
      </c>
      <c r="AH130" s="44">
        <f t="shared" si="17"/>
        <v>268.02464065708421</v>
      </c>
      <c r="AI130" s="36">
        <f t="shared" si="18"/>
        <v>131.97535934291582</v>
      </c>
      <c r="AJ130" s="36">
        <f t="shared" si="19"/>
        <v>4017</v>
      </c>
      <c r="AK130" s="45">
        <v>45657</v>
      </c>
    </row>
    <row r="131" spans="1:37" s="46" customFormat="1" ht="12.75" x14ac:dyDescent="0.25">
      <c r="A131" s="36">
        <v>125</v>
      </c>
      <c r="B131" s="37">
        <v>41640</v>
      </c>
      <c r="C131" s="36" t="s">
        <v>50</v>
      </c>
      <c r="D131" s="36"/>
      <c r="E131" s="36">
        <v>12008</v>
      </c>
      <c r="F131" s="36" t="s">
        <v>138</v>
      </c>
      <c r="G131" s="36" t="s">
        <v>65</v>
      </c>
      <c r="H131" s="38">
        <v>20</v>
      </c>
      <c r="I131" s="39">
        <v>26000000</v>
      </c>
      <c r="J131" s="39"/>
      <c r="K131" s="39"/>
      <c r="L131" s="39"/>
      <c r="M131" s="39"/>
      <c r="N131" s="39"/>
      <c r="O131" s="39"/>
      <c r="P131" s="39">
        <v>26000000</v>
      </c>
      <c r="Q131" s="36"/>
      <c r="R131" s="36"/>
      <c r="S131" s="36"/>
      <c r="T131" s="36"/>
      <c r="U131" s="36"/>
      <c r="V131" s="40"/>
      <c r="W131" s="36"/>
      <c r="X131" s="39">
        <f t="shared" si="11"/>
        <v>2135.5236139630388</v>
      </c>
      <c r="Y131" s="39">
        <f t="shared" si="12"/>
        <v>64999.999999999993</v>
      </c>
      <c r="Z131" s="41">
        <f t="shared" si="13"/>
        <v>8578398.3572895266</v>
      </c>
      <c r="AA131" s="41">
        <v>7796796.7145790542</v>
      </c>
      <c r="AB131" s="41">
        <v>-159798.66203521809</v>
      </c>
      <c r="AC131" s="41">
        <f t="shared" si="20"/>
        <v>7636998.0525438357</v>
      </c>
      <c r="AD131" s="42">
        <f t="shared" si="21"/>
        <v>781601.64271047246</v>
      </c>
      <c r="AE131" s="41">
        <f t="shared" si="14"/>
        <v>8418599.6952543072</v>
      </c>
      <c r="AF131" s="42">
        <f t="shared" si="15"/>
        <v>17581400.304745693</v>
      </c>
      <c r="AG131" s="43">
        <f t="shared" si="16"/>
        <v>400</v>
      </c>
      <c r="AH131" s="44">
        <f t="shared" si="17"/>
        <v>268.02464065708421</v>
      </c>
      <c r="AI131" s="36">
        <f t="shared" si="18"/>
        <v>131.97535934291582</v>
      </c>
      <c r="AJ131" s="36">
        <f t="shared" si="19"/>
        <v>4017</v>
      </c>
      <c r="AK131" s="45">
        <v>45657</v>
      </c>
    </row>
    <row r="132" spans="1:37" s="46" customFormat="1" ht="12.75" x14ac:dyDescent="0.25">
      <c r="A132" s="36">
        <v>126</v>
      </c>
      <c r="B132" s="37">
        <v>41640</v>
      </c>
      <c r="C132" s="36" t="s">
        <v>50</v>
      </c>
      <c r="D132" s="36"/>
      <c r="E132" s="36">
        <v>12008</v>
      </c>
      <c r="F132" s="36" t="s">
        <v>170</v>
      </c>
      <c r="G132" s="36" t="s">
        <v>65</v>
      </c>
      <c r="H132" s="38">
        <v>24</v>
      </c>
      <c r="I132" s="39">
        <v>24960000</v>
      </c>
      <c r="J132" s="39"/>
      <c r="K132" s="39"/>
      <c r="L132" s="39"/>
      <c r="M132" s="39"/>
      <c r="N132" s="39"/>
      <c r="O132" s="39"/>
      <c r="P132" s="39">
        <v>24960000</v>
      </c>
      <c r="Q132" s="36"/>
      <c r="R132" s="36"/>
      <c r="S132" s="36"/>
      <c r="T132" s="36"/>
      <c r="U132" s="36"/>
      <c r="V132" s="40"/>
      <c r="W132" s="36"/>
      <c r="X132" s="39">
        <f t="shared" si="11"/>
        <v>2050.1026694045172</v>
      </c>
      <c r="Y132" s="39">
        <f t="shared" si="12"/>
        <v>62399.999999999993</v>
      </c>
      <c r="Z132" s="41">
        <f t="shared" si="13"/>
        <v>8235262.4229979469</v>
      </c>
      <c r="AA132" s="41">
        <v>7484924.8459958918</v>
      </c>
      <c r="AB132" s="41">
        <v>-153406.71555380936</v>
      </c>
      <c r="AC132" s="41">
        <f t="shared" si="20"/>
        <v>7331518.1304420829</v>
      </c>
      <c r="AD132" s="42">
        <f t="shared" si="21"/>
        <v>750337.57700205501</v>
      </c>
      <c r="AE132" s="41">
        <f t="shared" si="14"/>
        <v>8081855.7074441379</v>
      </c>
      <c r="AF132" s="42">
        <f t="shared" si="15"/>
        <v>16878144.292555861</v>
      </c>
      <c r="AG132" s="43">
        <f t="shared" si="16"/>
        <v>400</v>
      </c>
      <c r="AH132" s="44">
        <f t="shared" si="17"/>
        <v>268.02464065708421</v>
      </c>
      <c r="AI132" s="36">
        <f t="shared" si="18"/>
        <v>131.97535934291582</v>
      </c>
      <c r="AJ132" s="36">
        <f t="shared" si="19"/>
        <v>4017</v>
      </c>
      <c r="AK132" s="45">
        <v>45657</v>
      </c>
    </row>
    <row r="133" spans="1:37" s="46" customFormat="1" ht="12.75" x14ac:dyDescent="0.25">
      <c r="A133" s="36">
        <v>127</v>
      </c>
      <c r="B133" s="37">
        <v>41640</v>
      </c>
      <c r="C133" s="36" t="s">
        <v>50</v>
      </c>
      <c r="D133" s="36"/>
      <c r="E133" s="36">
        <v>12008</v>
      </c>
      <c r="F133" s="36" t="s">
        <v>171</v>
      </c>
      <c r="G133" s="36" t="s">
        <v>65</v>
      </c>
      <c r="H133" s="38">
        <v>9</v>
      </c>
      <c r="I133" s="39">
        <v>6435000</v>
      </c>
      <c r="J133" s="39"/>
      <c r="K133" s="39"/>
      <c r="L133" s="39"/>
      <c r="M133" s="39"/>
      <c r="N133" s="39"/>
      <c r="O133" s="39"/>
      <c r="P133" s="39">
        <v>6435000</v>
      </c>
      <c r="Q133" s="36"/>
      <c r="R133" s="36"/>
      <c r="S133" s="36"/>
      <c r="T133" s="36"/>
      <c r="U133" s="36"/>
      <c r="V133" s="40"/>
      <c r="W133" s="36"/>
      <c r="X133" s="39">
        <f t="shared" si="11"/>
        <v>528.54209445585218</v>
      </c>
      <c r="Y133" s="39">
        <f t="shared" si="12"/>
        <v>16087.5</v>
      </c>
      <c r="Z133" s="41">
        <f t="shared" si="13"/>
        <v>2123153.5934291584</v>
      </c>
      <c r="AA133" s="41">
        <v>1929707.1868583162</v>
      </c>
      <c r="AB133" s="41">
        <v>-39550.168853716481</v>
      </c>
      <c r="AC133" s="41">
        <f t="shared" si="20"/>
        <v>1890157.0180045997</v>
      </c>
      <c r="AD133" s="42">
        <f t="shared" si="21"/>
        <v>193446.40657084226</v>
      </c>
      <c r="AE133" s="41">
        <f t="shared" si="14"/>
        <v>2083603.424575442</v>
      </c>
      <c r="AF133" s="42">
        <f t="shared" si="15"/>
        <v>4351396.5754245576</v>
      </c>
      <c r="AG133" s="43">
        <f t="shared" si="16"/>
        <v>400</v>
      </c>
      <c r="AH133" s="44">
        <f t="shared" si="17"/>
        <v>268.02464065708421</v>
      </c>
      <c r="AI133" s="36">
        <f t="shared" si="18"/>
        <v>131.97535934291582</v>
      </c>
      <c r="AJ133" s="36">
        <f t="shared" si="19"/>
        <v>4017</v>
      </c>
      <c r="AK133" s="45">
        <v>45657</v>
      </c>
    </row>
    <row r="134" spans="1:37" s="46" customFormat="1" ht="12.75" x14ac:dyDescent="0.25">
      <c r="A134" s="36">
        <v>128</v>
      </c>
      <c r="B134" s="37">
        <v>41640</v>
      </c>
      <c r="C134" s="36" t="s">
        <v>50</v>
      </c>
      <c r="D134" s="36"/>
      <c r="E134" s="36">
        <v>12008</v>
      </c>
      <c r="F134" s="36" t="s">
        <v>123</v>
      </c>
      <c r="G134" s="36" t="s">
        <v>65</v>
      </c>
      <c r="H134" s="38">
        <v>50</v>
      </c>
      <c r="I134" s="39">
        <v>500000</v>
      </c>
      <c r="J134" s="39"/>
      <c r="K134" s="39"/>
      <c r="L134" s="39"/>
      <c r="M134" s="39"/>
      <c r="N134" s="39"/>
      <c r="O134" s="39"/>
      <c r="P134" s="39">
        <v>500000</v>
      </c>
      <c r="Q134" s="36"/>
      <c r="R134" s="36"/>
      <c r="S134" s="36"/>
      <c r="T134" s="36"/>
      <c r="U134" s="36"/>
      <c r="V134" s="40"/>
      <c r="W134" s="36"/>
      <c r="X134" s="39">
        <f t="shared" si="11"/>
        <v>41.067761806981515</v>
      </c>
      <c r="Y134" s="39">
        <f t="shared" si="12"/>
        <v>1249.9999999999998</v>
      </c>
      <c r="Z134" s="41">
        <f t="shared" si="13"/>
        <v>164969.19917864475</v>
      </c>
      <c r="AA134" s="41">
        <v>149938.39835728949</v>
      </c>
      <c r="AB134" s="41">
        <v>-3073.0511929849627</v>
      </c>
      <c r="AC134" s="41">
        <f t="shared" si="20"/>
        <v>146865.34716430452</v>
      </c>
      <c r="AD134" s="42">
        <f t="shared" si="21"/>
        <v>15030.800821355253</v>
      </c>
      <c r="AE134" s="41">
        <f t="shared" si="14"/>
        <v>161896.14798565977</v>
      </c>
      <c r="AF134" s="42">
        <f t="shared" si="15"/>
        <v>338103.85201434023</v>
      </c>
      <c r="AG134" s="43">
        <f t="shared" si="16"/>
        <v>400</v>
      </c>
      <c r="AH134" s="44">
        <f t="shared" si="17"/>
        <v>268.02464065708421</v>
      </c>
      <c r="AI134" s="36">
        <f t="shared" si="18"/>
        <v>131.97535934291582</v>
      </c>
      <c r="AJ134" s="36">
        <f t="shared" si="19"/>
        <v>4017</v>
      </c>
      <c r="AK134" s="45">
        <v>45657</v>
      </c>
    </row>
    <row r="135" spans="1:37" s="46" customFormat="1" ht="12.75" x14ac:dyDescent="0.25">
      <c r="A135" s="36">
        <v>129</v>
      </c>
      <c r="B135" s="37">
        <v>41640</v>
      </c>
      <c r="C135" s="36" t="s">
        <v>50</v>
      </c>
      <c r="D135" s="36"/>
      <c r="E135" s="36">
        <v>12008</v>
      </c>
      <c r="F135" s="36" t="s">
        <v>172</v>
      </c>
      <c r="G135" s="36" t="s">
        <v>70</v>
      </c>
      <c r="H135" s="38">
        <v>1</v>
      </c>
      <c r="I135" s="39">
        <v>2160000</v>
      </c>
      <c r="J135" s="39"/>
      <c r="K135" s="39"/>
      <c r="L135" s="39"/>
      <c r="M135" s="39"/>
      <c r="N135" s="39"/>
      <c r="O135" s="39"/>
      <c r="P135" s="39">
        <v>2160000</v>
      </c>
      <c r="Q135" s="36"/>
      <c r="R135" s="36"/>
      <c r="S135" s="36"/>
      <c r="T135" s="36"/>
      <c r="U135" s="36"/>
      <c r="V135" s="40"/>
      <c r="W135" s="36"/>
      <c r="X135" s="39">
        <f t="shared" ref="X135:X198" si="22">IF(I135&lt;0,0,IF(I135&gt;0,((1/365.25*(IF(E135=12002,I135*3%,IF(E135=12003,I135*3%,IF(E135=12004,I135*3%,IF(E135=12006,I135*2%,IF(E135=12007,I135*10%,IF(E135=12008,I135*3%,IF(E135=12009,I135*10%,IF(E135=12010,I135*10%,IF(E135=12011,I135*20%,IF(E135=12012,I135*3%,IF(E135=12099,I135*10%))))))))))))))))</f>
        <v>177.41273100616016</v>
      </c>
      <c r="Y135" s="39">
        <f t="shared" ref="Y135:Y198" si="23">X135*30.4375</f>
        <v>5400</v>
      </c>
      <c r="Z135" s="41">
        <f t="shared" ref="Z135:Z198" si="24">IF(I135&lt;0,0,IF(I135&gt;0,(IF(AI135*Y135&lt;=I135,Y135*AI135,IF(Y135*AI135&gt;I135,I135,IF(AI135*Y135=I135,I135))))))</f>
        <v>712666.94045174541</v>
      </c>
      <c r="AA135" s="41">
        <v>647733.8809034907</v>
      </c>
      <c r="AB135" s="41">
        <v>-13275.58115369504</v>
      </c>
      <c r="AC135" s="41">
        <f t="shared" si="20"/>
        <v>634458.2997497957</v>
      </c>
      <c r="AD135" s="42">
        <f t="shared" si="21"/>
        <v>64933.059548254707</v>
      </c>
      <c r="AE135" s="41">
        <f t="shared" ref="AE135:AE198" si="25">AC135+AD135</f>
        <v>699391.3592980504</v>
      </c>
      <c r="AF135" s="42">
        <f t="shared" ref="AF135:AF198" si="26">I135-AE135</f>
        <v>1460608.6407019496</v>
      </c>
      <c r="AG135" s="43">
        <f t="shared" ref="AG135:AG198" si="27">(365.25/30.4375*(IF(E135=12002,1/3%,IF(E135=12003,1/3%,IF(E135=12004,1/3%,IF(E135=12006,1/2%,IF(E135=12007,1/10%,IF(E135=12008,1/3%,IF(E135=12009,1/10%,IF(E135=12010,1/10%,IF(E135=12011,1/20%,IF(E135=12012,1/3%))))))))))))</f>
        <v>400</v>
      </c>
      <c r="AH135" s="44">
        <f t="shared" ref="AH135:AH198" si="28">IF(AG135&gt;AI135,AG135-AI135,IF(AG135&lt;=AI135,0))</f>
        <v>268.02464065708421</v>
      </c>
      <c r="AI135" s="36">
        <f t="shared" ref="AI135:AI198" si="29">AJ135/30.4375</f>
        <v>131.97535934291582</v>
      </c>
      <c r="AJ135" s="36">
        <f t="shared" ref="AJ135:AJ198" si="30">AK135-B135</f>
        <v>4017</v>
      </c>
      <c r="AK135" s="45">
        <v>45657</v>
      </c>
    </row>
    <row r="136" spans="1:37" s="46" customFormat="1" ht="12.75" x14ac:dyDescent="0.25">
      <c r="A136" s="36">
        <v>130</v>
      </c>
      <c r="B136" s="37">
        <v>41640</v>
      </c>
      <c r="C136" s="36" t="s">
        <v>50</v>
      </c>
      <c r="D136" s="36"/>
      <c r="E136" s="36">
        <v>12008</v>
      </c>
      <c r="F136" s="36" t="s">
        <v>173</v>
      </c>
      <c r="G136" s="36" t="s">
        <v>70</v>
      </c>
      <c r="H136" s="38">
        <v>1</v>
      </c>
      <c r="I136" s="39">
        <v>1980000</v>
      </c>
      <c r="J136" s="39"/>
      <c r="K136" s="39"/>
      <c r="L136" s="39"/>
      <c r="M136" s="39"/>
      <c r="N136" s="39"/>
      <c r="O136" s="39"/>
      <c r="P136" s="39">
        <v>1980000</v>
      </c>
      <c r="Q136" s="36"/>
      <c r="R136" s="36"/>
      <c r="S136" s="36"/>
      <c r="T136" s="36"/>
      <c r="U136" s="36"/>
      <c r="V136" s="40"/>
      <c r="W136" s="36"/>
      <c r="X136" s="39">
        <f t="shared" si="22"/>
        <v>162.62833675564681</v>
      </c>
      <c r="Y136" s="39">
        <f t="shared" si="23"/>
        <v>4950</v>
      </c>
      <c r="Z136" s="41">
        <f t="shared" si="24"/>
        <v>653278.02874743333</v>
      </c>
      <c r="AA136" s="41">
        <v>593756.05749486655</v>
      </c>
      <c r="AB136" s="41">
        <v>-12169.282724220455</v>
      </c>
      <c r="AC136" s="41">
        <f t="shared" ref="AC136:AC199" si="31">AA136+AB136</f>
        <v>581586.77477064612</v>
      </c>
      <c r="AD136" s="42">
        <f t="shared" si="21"/>
        <v>59521.971252566786</v>
      </c>
      <c r="AE136" s="41">
        <f t="shared" si="25"/>
        <v>641108.74602321291</v>
      </c>
      <c r="AF136" s="42">
        <f t="shared" si="26"/>
        <v>1338891.253976787</v>
      </c>
      <c r="AG136" s="43">
        <f t="shared" si="27"/>
        <v>400</v>
      </c>
      <c r="AH136" s="44">
        <f t="shared" si="28"/>
        <v>268.02464065708421</v>
      </c>
      <c r="AI136" s="36">
        <f t="shared" si="29"/>
        <v>131.97535934291582</v>
      </c>
      <c r="AJ136" s="36">
        <f t="shared" si="30"/>
        <v>4017</v>
      </c>
      <c r="AK136" s="45">
        <v>45657</v>
      </c>
    </row>
    <row r="137" spans="1:37" s="46" customFormat="1" ht="12.75" x14ac:dyDescent="0.25">
      <c r="A137" s="36">
        <v>131</v>
      </c>
      <c r="B137" s="37">
        <v>41640</v>
      </c>
      <c r="C137" s="36" t="s">
        <v>50</v>
      </c>
      <c r="D137" s="36"/>
      <c r="E137" s="36">
        <v>12008</v>
      </c>
      <c r="F137" s="36" t="s">
        <v>174</v>
      </c>
      <c r="G137" s="36" t="s">
        <v>70</v>
      </c>
      <c r="H137" s="38">
        <v>60</v>
      </c>
      <c r="I137" s="39">
        <v>63360000</v>
      </c>
      <c r="J137" s="39"/>
      <c r="K137" s="39"/>
      <c r="L137" s="39"/>
      <c r="M137" s="39"/>
      <c r="N137" s="39"/>
      <c r="O137" s="39"/>
      <c r="P137" s="39">
        <v>63360000</v>
      </c>
      <c r="Q137" s="36"/>
      <c r="R137" s="36"/>
      <c r="S137" s="36"/>
      <c r="T137" s="36"/>
      <c r="U137" s="36"/>
      <c r="V137" s="40"/>
      <c r="W137" s="36"/>
      <c r="X137" s="39">
        <f t="shared" si="22"/>
        <v>5204.106776180698</v>
      </c>
      <c r="Y137" s="39">
        <f t="shared" si="23"/>
        <v>158400</v>
      </c>
      <c r="Z137" s="41">
        <f t="shared" si="24"/>
        <v>20904896.919917867</v>
      </c>
      <c r="AA137" s="41">
        <v>19000193.839835729</v>
      </c>
      <c r="AB137" s="41">
        <v>-389417.04717505455</v>
      </c>
      <c r="AC137" s="41">
        <f t="shared" si="31"/>
        <v>18610776.792660676</v>
      </c>
      <c r="AD137" s="42">
        <f t="shared" ref="AD137:AD200" si="32">Z137-AA137</f>
        <v>1904703.0800821371</v>
      </c>
      <c r="AE137" s="41">
        <f t="shared" si="25"/>
        <v>20515479.872742813</v>
      </c>
      <c r="AF137" s="42">
        <f t="shared" si="26"/>
        <v>42844520.127257183</v>
      </c>
      <c r="AG137" s="43">
        <f t="shared" si="27"/>
        <v>400</v>
      </c>
      <c r="AH137" s="44">
        <f t="shared" si="28"/>
        <v>268.02464065708421</v>
      </c>
      <c r="AI137" s="36">
        <f t="shared" si="29"/>
        <v>131.97535934291582</v>
      </c>
      <c r="AJ137" s="36">
        <f t="shared" si="30"/>
        <v>4017</v>
      </c>
      <c r="AK137" s="45">
        <v>45657</v>
      </c>
    </row>
    <row r="138" spans="1:37" s="46" customFormat="1" ht="12.75" x14ac:dyDescent="0.25">
      <c r="A138" s="36">
        <v>132</v>
      </c>
      <c r="B138" s="37">
        <v>41640</v>
      </c>
      <c r="C138" s="36" t="s">
        <v>50</v>
      </c>
      <c r="D138" s="36"/>
      <c r="E138" s="36">
        <v>12008</v>
      </c>
      <c r="F138" s="36" t="s">
        <v>139</v>
      </c>
      <c r="G138" s="36" t="s">
        <v>70</v>
      </c>
      <c r="H138" s="38">
        <v>20</v>
      </c>
      <c r="I138" s="39">
        <v>17160000</v>
      </c>
      <c r="J138" s="39"/>
      <c r="K138" s="39"/>
      <c r="L138" s="39"/>
      <c r="M138" s="39"/>
      <c r="N138" s="39"/>
      <c r="O138" s="39"/>
      <c r="P138" s="39">
        <v>17160000</v>
      </c>
      <c r="Q138" s="36"/>
      <c r="R138" s="36"/>
      <c r="S138" s="36"/>
      <c r="T138" s="36"/>
      <c r="U138" s="36"/>
      <c r="V138" s="40"/>
      <c r="W138" s="36"/>
      <c r="X138" s="39">
        <f t="shared" si="22"/>
        <v>1409.4455852156057</v>
      </c>
      <c r="Y138" s="39">
        <f t="shared" si="23"/>
        <v>42900</v>
      </c>
      <c r="Z138" s="41">
        <f t="shared" si="24"/>
        <v>5661742.9158110889</v>
      </c>
      <c r="AA138" s="41">
        <v>5145885.8316221768</v>
      </c>
      <c r="AB138" s="41">
        <v>-105467.11694324395</v>
      </c>
      <c r="AC138" s="41">
        <f t="shared" si="31"/>
        <v>5040418.7146789329</v>
      </c>
      <c r="AD138" s="42">
        <f t="shared" si="32"/>
        <v>515857.08418891206</v>
      </c>
      <c r="AE138" s="41">
        <f t="shared" si="25"/>
        <v>5556275.798867845</v>
      </c>
      <c r="AF138" s="42">
        <f t="shared" si="26"/>
        <v>11603724.201132156</v>
      </c>
      <c r="AG138" s="43">
        <f t="shared" si="27"/>
        <v>400</v>
      </c>
      <c r="AH138" s="44">
        <f t="shared" si="28"/>
        <v>268.02464065708421</v>
      </c>
      <c r="AI138" s="36">
        <f t="shared" si="29"/>
        <v>131.97535934291582</v>
      </c>
      <c r="AJ138" s="36">
        <f t="shared" si="30"/>
        <v>4017</v>
      </c>
      <c r="AK138" s="45">
        <v>45657</v>
      </c>
    </row>
    <row r="139" spans="1:37" s="46" customFormat="1" ht="12.75" x14ac:dyDescent="0.25">
      <c r="A139" s="36">
        <v>133</v>
      </c>
      <c r="B139" s="37">
        <v>41640</v>
      </c>
      <c r="C139" s="36" t="s">
        <v>50</v>
      </c>
      <c r="D139" s="36"/>
      <c r="E139" s="36">
        <v>12008</v>
      </c>
      <c r="F139" s="36" t="s">
        <v>175</v>
      </c>
      <c r="G139" s="36" t="s">
        <v>70</v>
      </c>
      <c r="H139" s="38">
        <v>4</v>
      </c>
      <c r="I139" s="39">
        <v>6720000</v>
      </c>
      <c r="J139" s="39"/>
      <c r="K139" s="39"/>
      <c r="L139" s="39"/>
      <c r="M139" s="39"/>
      <c r="N139" s="39"/>
      <c r="O139" s="39"/>
      <c r="P139" s="39">
        <v>6720000</v>
      </c>
      <c r="Q139" s="36"/>
      <c r="R139" s="36"/>
      <c r="S139" s="36"/>
      <c r="T139" s="36"/>
      <c r="U139" s="36"/>
      <c r="V139" s="40"/>
      <c r="W139" s="36"/>
      <c r="X139" s="39">
        <f t="shared" si="22"/>
        <v>551.95071868583159</v>
      </c>
      <c r="Y139" s="39">
        <f t="shared" si="23"/>
        <v>16800</v>
      </c>
      <c r="Z139" s="41">
        <f t="shared" si="24"/>
        <v>2217186.036960986</v>
      </c>
      <c r="AA139" s="41">
        <v>2015172.0739219713</v>
      </c>
      <c r="AB139" s="41">
        <v>-41301.808033717913</v>
      </c>
      <c r="AC139" s="41">
        <f t="shared" si="31"/>
        <v>1973870.2658882532</v>
      </c>
      <c r="AD139" s="42">
        <f t="shared" si="32"/>
        <v>202013.96303901472</v>
      </c>
      <c r="AE139" s="41">
        <f t="shared" si="25"/>
        <v>2175884.2289272677</v>
      </c>
      <c r="AF139" s="42">
        <f t="shared" si="26"/>
        <v>4544115.7710727323</v>
      </c>
      <c r="AG139" s="43">
        <f t="shared" si="27"/>
        <v>400</v>
      </c>
      <c r="AH139" s="44">
        <f t="shared" si="28"/>
        <v>268.02464065708421</v>
      </c>
      <c r="AI139" s="36">
        <f t="shared" si="29"/>
        <v>131.97535934291582</v>
      </c>
      <c r="AJ139" s="36">
        <f t="shared" si="30"/>
        <v>4017</v>
      </c>
      <c r="AK139" s="45">
        <v>45657</v>
      </c>
    </row>
    <row r="140" spans="1:37" s="46" customFormat="1" ht="12.75" x14ac:dyDescent="0.25">
      <c r="A140" s="36">
        <v>134</v>
      </c>
      <c r="B140" s="37">
        <v>41640</v>
      </c>
      <c r="C140" s="36" t="s">
        <v>50</v>
      </c>
      <c r="D140" s="36"/>
      <c r="E140" s="36">
        <v>12008</v>
      </c>
      <c r="F140" s="36" t="s">
        <v>176</v>
      </c>
      <c r="G140" s="36" t="s">
        <v>70</v>
      </c>
      <c r="H140" s="38">
        <v>1</v>
      </c>
      <c r="I140" s="39">
        <v>3600000</v>
      </c>
      <c r="J140" s="39"/>
      <c r="K140" s="39"/>
      <c r="L140" s="39"/>
      <c r="M140" s="39"/>
      <c r="N140" s="39"/>
      <c r="O140" s="39"/>
      <c r="P140" s="39">
        <v>3600000</v>
      </c>
      <c r="Q140" s="36"/>
      <c r="R140" s="36"/>
      <c r="S140" s="36"/>
      <c r="T140" s="36"/>
      <c r="U140" s="36"/>
      <c r="V140" s="40"/>
      <c r="W140" s="36"/>
      <c r="X140" s="39">
        <f t="shared" si="22"/>
        <v>295.68788501026694</v>
      </c>
      <c r="Y140" s="39">
        <f t="shared" si="23"/>
        <v>9000</v>
      </c>
      <c r="Z140" s="41">
        <f t="shared" si="24"/>
        <v>1187778.2340862425</v>
      </c>
      <c r="AA140" s="41">
        <v>1079556.4681724845</v>
      </c>
      <c r="AB140" s="41">
        <v>-22125.968589491738</v>
      </c>
      <c r="AC140" s="41">
        <f t="shared" si="31"/>
        <v>1057430.4995829929</v>
      </c>
      <c r="AD140" s="42">
        <f t="shared" si="32"/>
        <v>108221.76591375796</v>
      </c>
      <c r="AE140" s="41">
        <f t="shared" si="25"/>
        <v>1165652.2654967508</v>
      </c>
      <c r="AF140" s="42">
        <f t="shared" si="26"/>
        <v>2434347.7345032492</v>
      </c>
      <c r="AG140" s="43">
        <f t="shared" si="27"/>
        <v>400</v>
      </c>
      <c r="AH140" s="44">
        <f t="shared" si="28"/>
        <v>268.02464065708421</v>
      </c>
      <c r="AI140" s="36">
        <f t="shared" si="29"/>
        <v>131.97535934291582</v>
      </c>
      <c r="AJ140" s="36">
        <f t="shared" si="30"/>
        <v>4017</v>
      </c>
      <c r="AK140" s="45">
        <v>45657</v>
      </c>
    </row>
    <row r="141" spans="1:37" s="46" customFormat="1" ht="12.75" x14ac:dyDescent="0.25">
      <c r="A141" s="36">
        <v>135</v>
      </c>
      <c r="B141" s="37">
        <v>41640</v>
      </c>
      <c r="C141" s="36" t="s">
        <v>50</v>
      </c>
      <c r="D141" s="36"/>
      <c r="E141" s="36">
        <v>12008</v>
      </c>
      <c r="F141" s="36" t="s">
        <v>177</v>
      </c>
      <c r="G141" s="36" t="s">
        <v>70</v>
      </c>
      <c r="H141" s="38">
        <v>1</v>
      </c>
      <c r="I141" s="39">
        <v>1040000</v>
      </c>
      <c r="J141" s="39"/>
      <c r="K141" s="39"/>
      <c r="L141" s="39"/>
      <c r="M141" s="39"/>
      <c r="N141" s="39"/>
      <c r="O141" s="39"/>
      <c r="P141" s="39">
        <v>1040000</v>
      </c>
      <c r="Q141" s="36"/>
      <c r="R141" s="36"/>
      <c r="S141" s="36"/>
      <c r="T141" s="36"/>
      <c r="U141" s="36"/>
      <c r="V141" s="40"/>
      <c r="W141" s="36"/>
      <c r="X141" s="39">
        <f t="shared" si="22"/>
        <v>85.420944558521555</v>
      </c>
      <c r="Y141" s="39">
        <f t="shared" si="23"/>
        <v>2600</v>
      </c>
      <c r="Z141" s="41">
        <f t="shared" si="24"/>
        <v>343135.93429158116</v>
      </c>
      <c r="AA141" s="41">
        <v>311871.8685831622</v>
      </c>
      <c r="AB141" s="41">
        <v>-6391.9464814087241</v>
      </c>
      <c r="AC141" s="41">
        <f t="shared" si="31"/>
        <v>305479.92210175347</v>
      </c>
      <c r="AD141" s="42">
        <f t="shared" si="32"/>
        <v>31264.065708418959</v>
      </c>
      <c r="AE141" s="41">
        <f t="shared" si="25"/>
        <v>336743.98781017243</v>
      </c>
      <c r="AF141" s="42">
        <f t="shared" si="26"/>
        <v>703256.01218982763</v>
      </c>
      <c r="AG141" s="43">
        <f t="shared" si="27"/>
        <v>400</v>
      </c>
      <c r="AH141" s="44">
        <f t="shared" si="28"/>
        <v>268.02464065708421</v>
      </c>
      <c r="AI141" s="36">
        <f t="shared" si="29"/>
        <v>131.97535934291582</v>
      </c>
      <c r="AJ141" s="36">
        <f t="shared" si="30"/>
        <v>4017</v>
      </c>
      <c r="AK141" s="45">
        <v>45657</v>
      </c>
    </row>
    <row r="142" spans="1:37" s="46" customFormat="1" ht="12.75" x14ac:dyDescent="0.25">
      <c r="A142" s="36">
        <v>136</v>
      </c>
      <c r="B142" s="37">
        <v>41640</v>
      </c>
      <c r="C142" s="36" t="s">
        <v>50</v>
      </c>
      <c r="D142" s="36"/>
      <c r="E142" s="36">
        <v>12008</v>
      </c>
      <c r="F142" s="36" t="s">
        <v>178</v>
      </c>
      <c r="G142" s="36" t="s">
        <v>70</v>
      </c>
      <c r="H142" s="38">
        <v>2</v>
      </c>
      <c r="I142" s="39">
        <v>4290000</v>
      </c>
      <c r="J142" s="39"/>
      <c r="K142" s="39"/>
      <c r="L142" s="39"/>
      <c r="M142" s="39"/>
      <c r="N142" s="39"/>
      <c r="O142" s="39"/>
      <c r="P142" s="39">
        <v>4290000</v>
      </c>
      <c r="Q142" s="36"/>
      <c r="R142" s="36"/>
      <c r="S142" s="36"/>
      <c r="T142" s="36"/>
      <c r="U142" s="36"/>
      <c r="V142" s="40"/>
      <c r="W142" s="36"/>
      <c r="X142" s="39">
        <f t="shared" si="22"/>
        <v>352.36139630390142</v>
      </c>
      <c r="Y142" s="39">
        <f t="shared" si="23"/>
        <v>10725</v>
      </c>
      <c r="Z142" s="41">
        <f t="shared" si="24"/>
        <v>1415435.7289527722</v>
      </c>
      <c r="AA142" s="41">
        <v>1286471.4579055442</v>
      </c>
      <c r="AB142" s="41">
        <v>-26366.779235810987</v>
      </c>
      <c r="AC142" s="41">
        <f t="shared" si="31"/>
        <v>1260104.6786697332</v>
      </c>
      <c r="AD142" s="42">
        <f t="shared" si="32"/>
        <v>128964.27104722802</v>
      </c>
      <c r="AE142" s="41">
        <f t="shared" si="25"/>
        <v>1389068.9497169612</v>
      </c>
      <c r="AF142" s="42">
        <f t="shared" si="26"/>
        <v>2900931.050283039</v>
      </c>
      <c r="AG142" s="43">
        <f t="shared" si="27"/>
        <v>400</v>
      </c>
      <c r="AH142" s="44">
        <f t="shared" si="28"/>
        <v>268.02464065708421</v>
      </c>
      <c r="AI142" s="36">
        <f t="shared" si="29"/>
        <v>131.97535934291582</v>
      </c>
      <c r="AJ142" s="36">
        <f t="shared" si="30"/>
        <v>4017</v>
      </c>
      <c r="AK142" s="45">
        <v>45657</v>
      </c>
    </row>
    <row r="143" spans="1:37" s="46" customFormat="1" ht="12.75" x14ac:dyDescent="0.25">
      <c r="A143" s="36">
        <v>137</v>
      </c>
      <c r="B143" s="37">
        <v>41640</v>
      </c>
      <c r="C143" s="36" t="s">
        <v>50</v>
      </c>
      <c r="D143" s="36"/>
      <c r="E143" s="36">
        <v>12008</v>
      </c>
      <c r="F143" s="36" t="s">
        <v>179</v>
      </c>
      <c r="G143" s="36" t="s">
        <v>70</v>
      </c>
      <c r="H143" s="38">
        <v>36</v>
      </c>
      <c r="I143" s="39">
        <v>57348000</v>
      </c>
      <c r="J143" s="39"/>
      <c r="K143" s="39"/>
      <c r="L143" s="39"/>
      <c r="M143" s="39"/>
      <c r="N143" s="39"/>
      <c r="O143" s="39"/>
      <c r="P143" s="39">
        <v>57348000</v>
      </c>
      <c r="Q143" s="36"/>
      <c r="R143" s="36"/>
      <c r="S143" s="36"/>
      <c r="T143" s="36"/>
      <c r="U143" s="36"/>
      <c r="V143" s="40"/>
      <c r="W143" s="36"/>
      <c r="X143" s="39">
        <f t="shared" si="22"/>
        <v>4710.3080082135521</v>
      </c>
      <c r="Y143" s="39">
        <f t="shared" si="23"/>
        <v>143370</v>
      </c>
      <c r="Z143" s="41">
        <f t="shared" si="24"/>
        <v>18921307.268993843</v>
      </c>
      <c r="AA143" s="41">
        <v>17197334.537987679</v>
      </c>
      <c r="AB143" s="41">
        <v>-352466.67963060341</v>
      </c>
      <c r="AC143" s="41">
        <f t="shared" si="31"/>
        <v>16844867.858357076</v>
      </c>
      <c r="AD143" s="42">
        <f t="shared" si="32"/>
        <v>1723972.7310061641</v>
      </c>
      <c r="AE143" s="41">
        <f t="shared" si="25"/>
        <v>18568840.58936324</v>
      </c>
      <c r="AF143" s="42">
        <f t="shared" si="26"/>
        <v>38779159.41063676</v>
      </c>
      <c r="AG143" s="43">
        <f t="shared" si="27"/>
        <v>400</v>
      </c>
      <c r="AH143" s="44">
        <f t="shared" si="28"/>
        <v>268.02464065708421</v>
      </c>
      <c r="AI143" s="36">
        <f t="shared" si="29"/>
        <v>131.97535934291582</v>
      </c>
      <c r="AJ143" s="36">
        <f t="shared" si="30"/>
        <v>4017</v>
      </c>
      <c r="AK143" s="45">
        <v>45657</v>
      </c>
    </row>
    <row r="144" spans="1:37" s="46" customFormat="1" ht="12.75" x14ac:dyDescent="0.25">
      <c r="A144" s="36">
        <v>138</v>
      </c>
      <c r="B144" s="37">
        <v>41640</v>
      </c>
      <c r="C144" s="36" t="s">
        <v>50</v>
      </c>
      <c r="D144" s="36"/>
      <c r="E144" s="36">
        <v>12008</v>
      </c>
      <c r="F144" s="36" t="s">
        <v>180</v>
      </c>
      <c r="G144" s="36" t="s">
        <v>70</v>
      </c>
      <c r="H144" s="38">
        <v>48</v>
      </c>
      <c r="I144" s="39">
        <v>54912000</v>
      </c>
      <c r="J144" s="39"/>
      <c r="K144" s="39"/>
      <c r="L144" s="39"/>
      <c r="M144" s="39"/>
      <c r="N144" s="39"/>
      <c r="O144" s="39"/>
      <c r="P144" s="39">
        <v>54912000</v>
      </c>
      <c r="Q144" s="36"/>
      <c r="R144" s="36"/>
      <c r="S144" s="36"/>
      <c r="T144" s="36"/>
      <c r="U144" s="36"/>
      <c r="V144" s="40"/>
      <c r="W144" s="36"/>
      <c r="X144" s="39">
        <f t="shared" si="22"/>
        <v>4510.2258726899381</v>
      </c>
      <c r="Y144" s="39">
        <f t="shared" si="23"/>
        <v>137280</v>
      </c>
      <c r="Z144" s="41">
        <f t="shared" si="24"/>
        <v>18117577.330595486</v>
      </c>
      <c r="AA144" s="41">
        <v>16466834.661190964</v>
      </c>
      <c r="AB144" s="41">
        <v>-337494.77421838063</v>
      </c>
      <c r="AC144" s="41">
        <f t="shared" si="31"/>
        <v>16129339.886972584</v>
      </c>
      <c r="AD144" s="42">
        <f t="shared" si="32"/>
        <v>1650742.6694045216</v>
      </c>
      <c r="AE144" s="41">
        <f t="shared" si="25"/>
        <v>17780082.556377105</v>
      </c>
      <c r="AF144" s="42">
        <f t="shared" si="26"/>
        <v>37131917.443622895</v>
      </c>
      <c r="AG144" s="43">
        <f t="shared" si="27"/>
        <v>400</v>
      </c>
      <c r="AH144" s="44">
        <f t="shared" si="28"/>
        <v>268.02464065708421</v>
      </c>
      <c r="AI144" s="36">
        <f t="shared" si="29"/>
        <v>131.97535934291582</v>
      </c>
      <c r="AJ144" s="36">
        <f t="shared" si="30"/>
        <v>4017</v>
      </c>
      <c r="AK144" s="45">
        <v>45657</v>
      </c>
    </row>
    <row r="145" spans="1:37" s="46" customFormat="1" ht="12.75" x14ac:dyDescent="0.25">
      <c r="A145" s="36">
        <v>139</v>
      </c>
      <c r="B145" s="37">
        <v>41640</v>
      </c>
      <c r="C145" s="36" t="s">
        <v>50</v>
      </c>
      <c r="D145" s="36"/>
      <c r="E145" s="36">
        <v>12008</v>
      </c>
      <c r="F145" s="36" t="s">
        <v>181</v>
      </c>
      <c r="G145" s="36" t="s">
        <v>70</v>
      </c>
      <c r="H145" s="38">
        <v>76</v>
      </c>
      <c r="I145" s="39">
        <v>46968000</v>
      </c>
      <c r="J145" s="39"/>
      <c r="K145" s="39"/>
      <c r="L145" s="39"/>
      <c r="M145" s="39"/>
      <c r="N145" s="39"/>
      <c r="O145" s="39"/>
      <c r="P145" s="39">
        <v>46968000</v>
      </c>
      <c r="Q145" s="36"/>
      <c r="R145" s="36"/>
      <c r="S145" s="36"/>
      <c r="T145" s="36"/>
      <c r="U145" s="36"/>
      <c r="V145" s="40"/>
      <c r="W145" s="36"/>
      <c r="X145" s="39">
        <f t="shared" si="22"/>
        <v>3857.7412731006161</v>
      </c>
      <c r="Y145" s="39">
        <f t="shared" si="23"/>
        <v>117420</v>
      </c>
      <c r="Z145" s="41">
        <f t="shared" si="24"/>
        <v>15496546.694045177</v>
      </c>
      <c r="AA145" s="41">
        <v>14084613.388090348</v>
      </c>
      <c r="AB145" s="41">
        <v>-288670.13686423551</v>
      </c>
      <c r="AC145" s="41">
        <f t="shared" si="31"/>
        <v>13795943.251226112</v>
      </c>
      <c r="AD145" s="42">
        <f t="shared" si="32"/>
        <v>1411933.3059548289</v>
      </c>
      <c r="AE145" s="41">
        <f t="shared" si="25"/>
        <v>15207876.557180941</v>
      </c>
      <c r="AF145" s="42">
        <f t="shared" si="26"/>
        <v>31760123.442819059</v>
      </c>
      <c r="AG145" s="43">
        <f t="shared" si="27"/>
        <v>400</v>
      </c>
      <c r="AH145" s="44">
        <f t="shared" si="28"/>
        <v>268.02464065708421</v>
      </c>
      <c r="AI145" s="36">
        <f t="shared" si="29"/>
        <v>131.97535934291582</v>
      </c>
      <c r="AJ145" s="36">
        <f t="shared" si="30"/>
        <v>4017</v>
      </c>
      <c r="AK145" s="45">
        <v>45657</v>
      </c>
    </row>
    <row r="146" spans="1:37" s="46" customFormat="1" ht="12.75" x14ac:dyDescent="0.25">
      <c r="A146" s="36">
        <v>140</v>
      </c>
      <c r="B146" s="37">
        <v>41640</v>
      </c>
      <c r="C146" s="36" t="s">
        <v>50</v>
      </c>
      <c r="D146" s="36"/>
      <c r="E146" s="36">
        <v>12008</v>
      </c>
      <c r="F146" s="36" t="s">
        <v>182</v>
      </c>
      <c r="G146" s="36" t="s">
        <v>70</v>
      </c>
      <c r="H146" s="38">
        <v>34</v>
      </c>
      <c r="I146" s="39">
        <v>14586000</v>
      </c>
      <c r="J146" s="39"/>
      <c r="K146" s="39"/>
      <c r="L146" s="39"/>
      <c r="M146" s="39"/>
      <c r="N146" s="39"/>
      <c r="O146" s="39"/>
      <c r="P146" s="39">
        <v>14586000</v>
      </c>
      <c r="Q146" s="36"/>
      <c r="R146" s="36"/>
      <c r="S146" s="36"/>
      <c r="T146" s="36"/>
      <c r="U146" s="36"/>
      <c r="V146" s="40"/>
      <c r="W146" s="36"/>
      <c r="X146" s="39">
        <f t="shared" si="22"/>
        <v>1198.0287474332649</v>
      </c>
      <c r="Y146" s="39">
        <f t="shared" si="23"/>
        <v>36465</v>
      </c>
      <c r="Z146" s="41">
        <f t="shared" si="24"/>
        <v>4812481.4784394251</v>
      </c>
      <c r="AA146" s="41">
        <v>4374002.9568788502</v>
      </c>
      <c r="AB146" s="41">
        <v>-89647.049401757366</v>
      </c>
      <c r="AC146" s="41">
        <f t="shared" si="31"/>
        <v>4284355.9074770929</v>
      </c>
      <c r="AD146" s="42">
        <f t="shared" si="32"/>
        <v>438478.52156057488</v>
      </c>
      <c r="AE146" s="41">
        <f t="shared" si="25"/>
        <v>4722834.4290376678</v>
      </c>
      <c r="AF146" s="42">
        <f t="shared" si="26"/>
        <v>9863165.5709623322</v>
      </c>
      <c r="AG146" s="43">
        <f t="shared" si="27"/>
        <v>400</v>
      </c>
      <c r="AH146" s="44">
        <f t="shared" si="28"/>
        <v>268.02464065708421</v>
      </c>
      <c r="AI146" s="36">
        <f t="shared" si="29"/>
        <v>131.97535934291582</v>
      </c>
      <c r="AJ146" s="36">
        <f t="shared" si="30"/>
        <v>4017</v>
      </c>
      <c r="AK146" s="45">
        <v>45657</v>
      </c>
    </row>
    <row r="147" spans="1:37" s="46" customFormat="1" ht="12.75" x14ac:dyDescent="0.25">
      <c r="A147" s="36">
        <v>141</v>
      </c>
      <c r="B147" s="37">
        <v>41640</v>
      </c>
      <c r="C147" s="36" t="s">
        <v>50</v>
      </c>
      <c r="D147" s="36"/>
      <c r="E147" s="36">
        <v>12008</v>
      </c>
      <c r="F147" s="36" t="s">
        <v>183</v>
      </c>
      <c r="G147" s="36" t="s">
        <v>70</v>
      </c>
      <c r="H147" s="38">
        <v>4</v>
      </c>
      <c r="I147" s="39">
        <v>7280000</v>
      </c>
      <c r="J147" s="39"/>
      <c r="K147" s="39"/>
      <c r="L147" s="39"/>
      <c r="M147" s="39"/>
      <c r="N147" s="39"/>
      <c r="O147" s="39"/>
      <c r="P147" s="39">
        <v>7280000</v>
      </c>
      <c r="Q147" s="36"/>
      <c r="R147" s="36"/>
      <c r="S147" s="36"/>
      <c r="T147" s="36"/>
      <c r="U147" s="36"/>
      <c r="V147" s="40"/>
      <c r="W147" s="36"/>
      <c r="X147" s="39">
        <f t="shared" si="22"/>
        <v>597.94661190965087</v>
      </c>
      <c r="Y147" s="39">
        <f t="shared" si="23"/>
        <v>18200</v>
      </c>
      <c r="Z147" s="41">
        <f t="shared" si="24"/>
        <v>2401951.5400410681</v>
      </c>
      <c r="AA147" s="41">
        <v>2183103.0800821353</v>
      </c>
      <c r="AB147" s="41">
        <v>-44743.625369861053</v>
      </c>
      <c r="AC147" s="41">
        <f t="shared" si="31"/>
        <v>2138359.454712274</v>
      </c>
      <c r="AD147" s="42">
        <f t="shared" si="32"/>
        <v>218848.45995893283</v>
      </c>
      <c r="AE147" s="41">
        <f t="shared" si="25"/>
        <v>2357207.9146712068</v>
      </c>
      <c r="AF147" s="42">
        <f t="shared" si="26"/>
        <v>4922792.0853287932</v>
      </c>
      <c r="AG147" s="43">
        <f t="shared" si="27"/>
        <v>400</v>
      </c>
      <c r="AH147" s="44">
        <f t="shared" si="28"/>
        <v>268.02464065708421</v>
      </c>
      <c r="AI147" s="36">
        <f t="shared" si="29"/>
        <v>131.97535934291582</v>
      </c>
      <c r="AJ147" s="36">
        <f t="shared" si="30"/>
        <v>4017</v>
      </c>
      <c r="AK147" s="45">
        <v>45657</v>
      </c>
    </row>
    <row r="148" spans="1:37" s="46" customFormat="1" ht="12.75" x14ac:dyDescent="0.25">
      <c r="A148" s="36">
        <v>142</v>
      </c>
      <c r="B148" s="37">
        <v>41640</v>
      </c>
      <c r="C148" s="36" t="s">
        <v>50</v>
      </c>
      <c r="D148" s="36"/>
      <c r="E148" s="36">
        <v>12008</v>
      </c>
      <c r="F148" s="36" t="s">
        <v>184</v>
      </c>
      <c r="G148" s="36" t="s">
        <v>70</v>
      </c>
      <c r="H148" s="38">
        <v>4</v>
      </c>
      <c r="I148" s="39">
        <v>5200000</v>
      </c>
      <c r="J148" s="39"/>
      <c r="K148" s="39"/>
      <c r="L148" s="39"/>
      <c r="M148" s="39"/>
      <c r="N148" s="39"/>
      <c r="O148" s="39"/>
      <c r="P148" s="39">
        <v>5200000</v>
      </c>
      <c r="Q148" s="36"/>
      <c r="R148" s="36"/>
      <c r="S148" s="36"/>
      <c r="T148" s="36"/>
      <c r="U148" s="36"/>
      <c r="V148" s="40"/>
      <c r="W148" s="36"/>
      <c r="X148" s="39">
        <f t="shared" si="22"/>
        <v>427.10472279260779</v>
      </c>
      <c r="Y148" s="39">
        <f t="shared" si="23"/>
        <v>13000</v>
      </c>
      <c r="Z148" s="41">
        <f t="shared" si="24"/>
        <v>1715679.6714579058</v>
      </c>
      <c r="AA148" s="41">
        <v>1559359.3429158111</v>
      </c>
      <c r="AB148" s="41">
        <v>-31959.732407043615</v>
      </c>
      <c r="AC148" s="41">
        <f t="shared" si="31"/>
        <v>1527399.6105087674</v>
      </c>
      <c r="AD148" s="42">
        <f t="shared" si="32"/>
        <v>156320.32854209468</v>
      </c>
      <c r="AE148" s="41">
        <f t="shared" si="25"/>
        <v>1683719.9390508621</v>
      </c>
      <c r="AF148" s="42">
        <f t="shared" si="26"/>
        <v>3516280.0609491379</v>
      </c>
      <c r="AG148" s="43">
        <f t="shared" si="27"/>
        <v>400</v>
      </c>
      <c r="AH148" s="44">
        <f t="shared" si="28"/>
        <v>268.02464065708421</v>
      </c>
      <c r="AI148" s="36">
        <f t="shared" si="29"/>
        <v>131.97535934291582</v>
      </c>
      <c r="AJ148" s="36">
        <f t="shared" si="30"/>
        <v>4017</v>
      </c>
      <c r="AK148" s="45">
        <v>45657</v>
      </c>
    </row>
    <row r="149" spans="1:37" s="46" customFormat="1" ht="12.75" x14ac:dyDescent="0.25">
      <c r="A149" s="36">
        <v>143</v>
      </c>
      <c r="B149" s="37">
        <v>41640</v>
      </c>
      <c r="C149" s="36" t="s">
        <v>50</v>
      </c>
      <c r="D149" s="36"/>
      <c r="E149" s="36">
        <v>12008</v>
      </c>
      <c r="F149" s="36" t="s">
        <v>185</v>
      </c>
      <c r="G149" s="36" t="s">
        <v>70</v>
      </c>
      <c r="H149" s="38">
        <v>4</v>
      </c>
      <c r="I149" s="39">
        <v>4160000</v>
      </c>
      <c r="J149" s="39"/>
      <c r="K149" s="39"/>
      <c r="L149" s="39"/>
      <c r="M149" s="39"/>
      <c r="N149" s="39"/>
      <c r="O149" s="39"/>
      <c r="P149" s="39">
        <v>4160000</v>
      </c>
      <c r="Q149" s="36"/>
      <c r="R149" s="36"/>
      <c r="S149" s="36"/>
      <c r="T149" s="36"/>
      <c r="U149" s="36"/>
      <c r="V149" s="40"/>
      <c r="W149" s="36"/>
      <c r="X149" s="39">
        <f t="shared" si="22"/>
        <v>341.68377823408622</v>
      </c>
      <c r="Y149" s="39">
        <f t="shared" si="23"/>
        <v>10400</v>
      </c>
      <c r="Z149" s="41">
        <f t="shared" si="24"/>
        <v>1372543.7371663246</v>
      </c>
      <c r="AA149" s="41">
        <v>1247487.4743326488</v>
      </c>
      <c r="AB149" s="41">
        <v>-25567.785925634897</v>
      </c>
      <c r="AC149" s="41">
        <f t="shared" si="31"/>
        <v>1221919.6884070139</v>
      </c>
      <c r="AD149" s="42">
        <f t="shared" si="32"/>
        <v>125056.26283367584</v>
      </c>
      <c r="AE149" s="41">
        <f t="shared" si="25"/>
        <v>1346975.9512406897</v>
      </c>
      <c r="AF149" s="42">
        <f t="shared" si="26"/>
        <v>2813024.0487593105</v>
      </c>
      <c r="AG149" s="43">
        <f t="shared" si="27"/>
        <v>400</v>
      </c>
      <c r="AH149" s="44">
        <f t="shared" si="28"/>
        <v>268.02464065708421</v>
      </c>
      <c r="AI149" s="36">
        <f t="shared" si="29"/>
        <v>131.97535934291582</v>
      </c>
      <c r="AJ149" s="36">
        <f t="shared" si="30"/>
        <v>4017</v>
      </c>
      <c r="AK149" s="45">
        <v>45657</v>
      </c>
    </row>
    <row r="150" spans="1:37" s="46" customFormat="1" ht="12.75" x14ac:dyDescent="0.25">
      <c r="A150" s="36">
        <v>144</v>
      </c>
      <c r="B150" s="37">
        <v>41640</v>
      </c>
      <c r="C150" s="36" t="s">
        <v>50</v>
      </c>
      <c r="D150" s="36"/>
      <c r="E150" s="36">
        <v>12008</v>
      </c>
      <c r="F150" s="36" t="s">
        <v>186</v>
      </c>
      <c r="G150" s="36" t="s">
        <v>70</v>
      </c>
      <c r="H150" s="38">
        <v>11</v>
      </c>
      <c r="I150" s="39">
        <v>5500000</v>
      </c>
      <c r="J150" s="39"/>
      <c r="K150" s="39"/>
      <c r="L150" s="39"/>
      <c r="M150" s="39"/>
      <c r="N150" s="39"/>
      <c r="O150" s="39"/>
      <c r="P150" s="39">
        <v>5500000</v>
      </c>
      <c r="Q150" s="36"/>
      <c r="R150" s="36"/>
      <c r="S150" s="36"/>
      <c r="T150" s="36"/>
      <c r="U150" s="36"/>
      <c r="V150" s="40"/>
      <c r="W150" s="36"/>
      <c r="X150" s="39">
        <f t="shared" si="22"/>
        <v>451.74537987679673</v>
      </c>
      <c r="Y150" s="39">
        <f t="shared" si="23"/>
        <v>13750</v>
      </c>
      <c r="Z150" s="41">
        <f t="shared" si="24"/>
        <v>1814661.1909650925</v>
      </c>
      <c r="AA150" s="41">
        <v>1649322.3819301848</v>
      </c>
      <c r="AB150" s="41">
        <v>-33803.563122834596</v>
      </c>
      <c r="AC150" s="41">
        <f t="shared" si="31"/>
        <v>1615518.8188073502</v>
      </c>
      <c r="AD150" s="42">
        <f t="shared" si="32"/>
        <v>165338.80903490772</v>
      </c>
      <c r="AE150" s="41">
        <f t="shared" si="25"/>
        <v>1780857.627842258</v>
      </c>
      <c r="AF150" s="42">
        <f t="shared" si="26"/>
        <v>3719142.3721577423</v>
      </c>
      <c r="AG150" s="43">
        <f t="shared" si="27"/>
        <v>400</v>
      </c>
      <c r="AH150" s="44">
        <f t="shared" si="28"/>
        <v>268.02464065708421</v>
      </c>
      <c r="AI150" s="36">
        <f t="shared" si="29"/>
        <v>131.97535934291582</v>
      </c>
      <c r="AJ150" s="36">
        <f t="shared" si="30"/>
        <v>4017</v>
      </c>
      <c r="AK150" s="45">
        <v>45657</v>
      </c>
    </row>
    <row r="151" spans="1:37" s="46" customFormat="1" ht="12.75" x14ac:dyDescent="0.25">
      <c r="A151" s="36">
        <v>145</v>
      </c>
      <c r="B151" s="37">
        <v>41640</v>
      </c>
      <c r="C151" s="36" t="s">
        <v>50</v>
      </c>
      <c r="D151" s="36"/>
      <c r="E151" s="36">
        <v>12004</v>
      </c>
      <c r="F151" s="36" t="s">
        <v>187</v>
      </c>
      <c r="G151" s="36" t="s">
        <v>52</v>
      </c>
      <c r="H151" s="38">
        <v>9589</v>
      </c>
      <c r="I151" s="39">
        <v>191724754.86528516</v>
      </c>
      <c r="J151" s="39"/>
      <c r="K151" s="39"/>
      <c r="L151" s="39">
        <v>191724754.86528516</v>
      </c>
      <c r="M151" s="39"/>
      <c r="N151" s="39"/>
      <c r="O151" s="39"/>
      <c r="P151" s="39"/>
      <c r="Q151" s="36"/>
      <c r="R151" s="36"/>
      <c r="S151" s="36"/>
      <c r="T151" s="36"/>
      <c r="U151" s="36"/>
      <c r="V151" s="40"/>
      <c r="W151" s="36"/>
      <c r="X151" s="39">
        <f t="shared" si="22"/>
        <v>15747.413130618905</v>
      </c>
      <c r="Y151" s="39">
        <f t="shared" si="23"/>
        <v>479311.88716321293</v>
      </c>
      <c r="Z151" s="41">
        <f t="shared" si="24"/>
        <v>63257358.545696147</v>
      </c>
      <c r="AA151" s="41">
        <v>57493805.339889623</v>
      </c>
      <c r="AB151" s="41">
        <v>-1178359.9733270288</v>
      </c>
      <c r="AC151" s="41">
        <f t="shared" si="31"/>
        <v>56315445.366562597</v>
      </c>
      <c r="AD151" s="42">
        <f t="shared" si="32"/>
        <v>5763553.2058065236</v>
      </c>
      <c r="AE151" s="41">
        <f t="shared" si="25"/>
        <v>62078998.572369121</v>
      </c>
      <c r="AF151" s="42">
        <f t="shared" si="26"/>
        <v>129645756.29291603</v>
      </c>
      <c r="AG151" s="43">
        <f t="shared" si="27"/>
        <v>400</v>
      </c>
      <c r="AH151" s="44">
        <f t="shared" si="28"/>
        <v>268.02464065708421</v>
      </c>
      <c r="AI151" s="36">
        <f t="shared" si="29"/>
        <v>131.97535934291582</v>
      </c>
      <c r="AJ151" s="36">
        <f t="shared" si="30"/>
        <v>4017</v>
      </c>
      <c r="AK151" s="45">
        <v>45657</v>
      </c>
    </row>
    <row r="152" spans="1:37" s="46" customFormat="1" ht="12.75" x14ac:dyDescent="0.25">
      <c r="A152" s="36">
        <v>146</v>
      </c>
      <c r="B152" s="37">
        <v>41640</v>
      </c>
      <c r="C152" s="36" t="s">
        <v>50</v>
      </c>
      <c r="D152" s="36"/>
      <c r="E152" s="36">
        <v>12004</v>
      </c>
      <c r="F152" s="36" t="s">
        <v>188</v>
      </c>
      <c r="G152" s="36" t="s">
        <v>52</v>
      </c>
      <c r="H152" s="38">
        <v>1315</v>
      </c>
      <c r="I152" s="39">
        <v>55230000</v>
      </c>
      <c r="J152" s="39"/>
      <c r="K152" s="39"/>
      <c r="L152" s="39">
        <v>55230000</v>
      </c>
      <c r="M152" s="39"/>
      <c r="N152" s="39"/>
      <c r="O152" s="39"/>
      <c r="P152" s="39"/>
      <c r="Q152" s="36"/>
      <c r="R152" s="36"/>
      <c r="S152" s="36"/>
      <c r="T152" s="36"/>
      <c r="U152" s="36"/>
      <c r="V152" s="40"/>
      <c r="W152" s="36"/>
      <c r="X152" s="39">
        <f t="shared" si="22"/>
        <v>4536.3449691991782</v>
      </c>
      <c r="Y152" s="39">
        <f t="shared" si="23"/>
        <v>138075</v>
      </c>
      <c r="Z152" s="41">
        <f t="shared" si="24"/>
        <v>18222497.741273101</v>
      </c>
      <c r="AA152" s="41">
        <v>16562195.482546201</v>
      </c>
      <c r="AB152" s="41">
        <v>-339449.23477711901</v>
      </c>
      <c r="AC152" s="41">
        <f t="shared" si="31"/>
        <v>16222746.247769082</v>
      </c>
      <c r="AD152" s="42">
        <f t="shared" si="32"/>
        <v>1660302.2587269004</v>
      </c>
      <c r="AE152" s="41">
        <f t="shared" si="25"/>
        <v>17883048.506495982</v>
      </c>
      <c r="AF152" s="42">
        <f t="shared" si="26"/>
        <v>37346951.493504018</v>
      </c>
      <c r="AG152" s="43">
        <f t="shared" si="27"/>
        <v>400</v>
      </c>
      <c r="AH152" s="44">
        <f t="shared" si="28"/>
        <v>268.02464065708421</v>
      </c>
      <c r="AI152" s="36">
        <f t="shared" si="29"/>
        <v>131.97535934291582</v>
      </c>
      <c r="AJ152" s="36">
        <f t="shared" si="30"/>
        <v>4017</v>
      </c>
      <c r="AK152" s="45">
        <v>45657</v>
      </c>
    </row>
    <row r="153" spans="1:37" s="46" customFormat="1" ht="12.75" x14ac:dyDescent="0.25">
      <c r="A153" s="36">
        <v>147</v>
      </c>
      <c r="B153" s="37">
        <v>41640</v>
      </c>
      <c r="C153" s="36" t="s">
        <v>50</v>
      </c>
      <c r="D153" s="36"/>
      <c r="E153" s="36">
        <v>12004</v>
      </c>
      <c r="F153" s="36" t="s">
        <v>189</v>
      </c>
      <c r="G153" s="36" t="s">
        <v>52</v>
      </c>
      <c r="H153" s="38">
        <v>209</v>
      </c>
      <c r="I153" s="39">
        <v>17138000</v>
      </c>
      <c r="J153" s="39"/>
      <c r="K153" s="39"/>
      <c r="L153" s="39">
        <v>17138000</v>
      </c>
      <c r="M153" s="39"/>
      <c r="N153" s="39"/>
      <c r="O153" s="39"/>
      <c r="P153" s="39"/>
      <c r="Q153" s="36"/>
      <c r="R153" s="36"/>
      <c r="S153" s="36"/>
      <c r="T153" s="36"/>
      <c r="U153" s="36"/>
      <c r="V153" s="40"/>
      <c r="W153" s="36"/>
      <c r="X153" s="39">
        <f t="shared" si="22"/>
        <v>1407.6386036960985</v>
      </c>
      <c r="Y153" s="39">
        <f t="shared" si="23"/>
        <v>42845</v>
      </c>
      <c r="Z153" s="41">
        <f t="shared" si="24"/>
        <v>5654484.271047228</v>
      </c>
      <c r="AA153" s="41">
        <v>5139288.542094456</v>
      </c>
      <c r="AB153" s="41">
        <v>-105331.90269075263</v>
      </c>
      <c r="AC153" s="41">
        <f t="shared" si="31"/>
        <v>5033956.6394037036</v>
      </c>
      <c r="AD153" s="42">
        <f t="shared" si="32"/>
        <v>515195.72895277198</v>
      </c>
      <c r="AE153" s="41">
        <f t="shared" si="25"/>
        <v>5549152.3683564756</v>
      </c>
      <c r="AF153" s="42">
        <f t="shared" si="26"/>
        <v>11588847.631643524</v>
      </c>
      <c r="AG153" s="43">
        <f t="shared" si="27"/>
        <v>400</v>
      </c>
      <c r="AH153" s="44">
        <f t="shared" si="28"/>
        <v>268.02464065708421</v>
      </c>
      <c r="AI153" s="36">
        <f t="shared" si="29"/>
        <v>131.97535934291582</v>
      </c>
      <c r="AJ153" s="36">
        <f t="shared" si="30"/>
        <v>4017</v>
      </c>
      <c r="AK153" s="45">
        <v>45657</v>
      </c>
    </row>
    <row r="154" spans="1:37" s="46" customFormat="1" ht="12.75" x14ac:dyDescent="0.25">
      <c r="A154" s="36">
        <v>148</v>
      </c>
      <c r="B154" s="37">
        <v>41640</v>
      </c>
      <c r="C154" s="36" t="s">
        <v>50</v>
      </c>
      <c r="D154" s="36"/>
      <c r="E154" s="36">
        <v>12004</v>
      </c>
      <c r="F154" s="36" t="s">
        <v>190</v>
      </c>
      <c r="G154" s="36" t="s">
        <v>52</v>
      </c>
      <c r="H154" s="38">
        <v>10</v>
      </c>
      <c r="I154" s="39">
        <v>13300000</v>
      </c>
      <c r="J154" s="39"/>
      <c r="K154" s="39"/>
      <c r="L154" s="39">
        <v>13300000</v>
      </c>
      <c r="M154" s="39"/>
      <c r="N154" s="39"/>
      <c r="O154" s="39"/>
      <c r="P154" s="39"/>
      <c r="Q154" s="36"/>
      <c r="R154" s="36"/>
      <c r="S154" s="36"/>
      <c r="T154" s="36"/>
      <c r="U154" s="36"/>
      <c r="V154" s="40"/>
      <c r="W154" s="36"/>
      <c r="X154" s="39">
        <f t="shared" si="22"/>
        <v>1092.4024640657085</v>
      </c>
      <c r="Y154" s="39">
        <f t="shared" si="23"/>
        <v>33250</v>
      </c>
      <c r="Z154" s="41">
        <f t="shared" si="24"/>
        <v>4388180.6981519507</v>
      </c>
      <c r="AA154" s="41">
        <v>3988361.3963039014</v>
      </c>
      <c r="AB154" s="41">
        <v>-81743.161733400018</v>
      </c>
      <c r="AC154" s="41">
        <f t="shared" si="31"/>
        <v>3906618.2345705014</v>
      </c>
      <c r="AD154" s="42">
        <f t="shared" si="32"/>
        <v>399819.30184804928</v>
      </c>
      <c r="AE154" s="41">
        <f t="shared" si="25"/>
        <v>4306437.5364185506</v>
      </c>
      <c r="AF154" s="42">
        <f t="shared" si="26"/>
        <v>8993562.4635814503</v>
      </c>
      <c r="AG154" s="43">
        <f t="shared" si="27"/>
        <v>400</v>
      </c>
      <c r="AH154" s="44">
        <f t="shared" si="28"/>
        <v>268.02464065708421</v>
      </c>
      <c r="AI154" s="36">
        <f t="shared" si="29"/>
        <v>131.97535934291582</v>
      </c>
      <c r="AJ154" s="36">
        <f t="shared" si="30"/>
        <v>4017</v>
      </c>
      <c r="AK154" s="45">
        <v>45657</v>
      </c>
    </row>
    <row r="155" spans="1:37" s="46" customFormat="1" ht="12.75" x14ac:dyDescent="0.25">
      <c r="A155" s="36">
        <v>149</v>
      </c>
      <c r="B155" s="37">
        <v>41640</v>
      </c>
      <c r="C155" s="36" t="s">
        <v>50</v>
      </c>
      <c r="D155" s="36"/>
      <c r="E155" s="36">
        <v>12004</v>
      </c>
      <c r="F155" s="36" t="s">
        <v>191</v>
      </c>
      <c r="G155" s="36" t="s">
        <v>52</v>
      </c>
      <c r="H155" s="38">
        <v>10926</v>
      </c>
      <c r="I155" s="39">
        <v>174816000</v>
      </c>
      <c r="J155" s="39"/>
      <c r="K155" s="39"/>
      <c r="L155" s="39">
        <v>174816000</v>
      </c>
      <c r="M155" s="39"/>
      <c r="N155" s="39"/>
      <c r="O155" s="39"/>
      <c r="P155" s="39"/>
      <c r="Q155" s="36"/>
      <c r="R155" s="36"/>
      <c r="S155" s="36"/>
      <c r="T155" s="36"/>
      <c r="U155" s="36"/>
      <c r="V155" s="40"/>
      <c r="W155" s="36"/>
      <c r="X155" s="39">
        <f t="shared" si="22"/>
        <v>14358.603696098562</v>
      </c>
      <c r="Y155" s="39">
        <f t="shared" si="23"/>
        <v>437040</v>
      </c>
      <c r="Z155" s="41">
        <f t="shared" si="24"/>
        <v>57678511.047227934</v>
      </c>
      <c r="AA155" s="41">
        <v>52423262.094455853</v>
      </c>
      <c r="AB155" s="41">
        <v>-1074437.0347057187</v>
      </c>
      <c r="AC155" s="41">
        <f t="shared" si="31"/>
        <v>51348825.059750132</v>
      </c>
      <c r="AD155" s="42">
        <f t="shared" si="32"/>
        <v>5255248.9527720809</v>
      </c>
      <c r="AE155" s="41">
        <f t="shared" si="25"/>
        <v>56604074.012522213</v>
      </c>
      <c r="AF155" s="42">
        <f t="shared" si="26"/>
        <v>118211925.98747778</v>
      </c>
      <c r="AG155" s="43">
        <f t="shared" si="27"/>
        <v>400</v>
      </c>
      <c r="AH155" s="44">
        <f t="shared" si="28"/>
        <v>268.02464065708421</v>
      </c>
      <c r="AI155" s="36">
        <f t="shared" si="29"/>
        <v>131.97535934291582</v>
      </c>
      <c r="AJ155" s="36">
        <f t="shared" si="30"/>
        <v>4017</v>
      </c>
      <c r="AK155" s="45">
        <v>45657</v>
      </c>
    </row>
    <row r="156" spans="1:37" s="46" customFormat="1" ht="12.75" x14ac:dyDescent="0.25">
      <c r="A156" s="36">
        <v>150</v>
      </c>
      <c r="B156" s="37">
        <v>41640</v>
      </c>
      <c r="C156" s="36" t="s">
        <v>50</v>
      </c>
      <c r="D156" s="36"/>
      <c r="E156" s="36">
        <v>12004</v>
      </c>
      <c r="F156" s="36" t="s">
        <v>192</v>
      </c>
      <c r="G156" s="36" t="s">
        <v>52</v>
      </c>
      <c r="H156" s="38">
        <v>1679</v>
      </c>
      <c r="I156" s="39">
        <v>60444000</v>
      </c>
      <c r="J156" s="39"/>
      <c r="K156" s="39"/>
      <c r="L156" s="39">
        <v>60444000</v>
      </c>
      <c r="M156" s="39"/>
      <c r="N156" s="39"/>
      <c r="O156" s="39"/>
      <c r="P156" s="39"/>
      <c r="Q156" s="36"/>
      <c r="R156" s="36"/>
      <c r="S156" s="36"/>
      <c r="T156" s="36"/>
      <c r="U156" s="36"/>
      <c r="V156" s="40"/>
      <c r="W156" s="36"/>
      <c r="X156" s="39">
        <f t="shared" si="22"/>
        <v>4964.5995893223817</v>
      </c>
      <c r="Y156" s="39">
        <f t="shared" si="23"/>
        <v>151110</v>
      </c>
      <c r="Z156" s="41">
        <f t="shared" si="24"/>
        <v>19942796.550308011</v>
      </c>
      <c r="AA156" s="41">
        <v>18125753.100616015</v>
      </c>
      <c r="AB156" s="41">
        <v>-371495.01261756622</v>
      </c>
      <c r="AC156" s="41">
        <f t="shared" si="31"/>
        <v>17754258.08799845</v>
      </c>
      <c r="AD156" s="42">
        <f t="shared" si="32"/>
        <v>1817043.449691996</v>
      </c>
      <c r="AE156" s="41">
        <f t="shared" si="25"/>
        <v>19571301.537690446</v>
      </c>
      <c r="AF156" s="42">
        <f t="shared" si="26"/>
        <v>40872698.462309554</v>
      </c>
      <c r="AG156" s="43">
        <f t="shared" si="27"/>
        <v>400</v>
      </c>
      <c r="AH156" s="44">
        <f t="shared" si="28"/>
        <v>268.02464065708421</v>
      </c>
      <c r="AI156" s="36">
        <f t="shared" si="29"/>
        <v>131.97535934291582</v>
      </c>
      <c r="AJ156" s="36">
        <f t="shared" si="30"/>
        <v>4017</v>
      </c>
      <c r="AK156" s="45">
        <v>45657</v>
      </c>
    </row>
    <row r="157" spans="1:37" s="46" customFormat="1" ht="12.75" x14ac:dyDescent="0.25">
      <c r="A157" s="36">
        <v>151</v>
      </c>
      <c r="B157" s="37">
        <v>41640</v>
      </c>
      <c r="C157" s="36" t="s">
        <v>50</v>
      </c>
      <c r="D157" s="36"/>
      <c r="E157" s="36">
        <v>12004</v>
      </c>
      <c r="F157" s="36" t="s">
        <v>193</v>
      </c>
      <c r="G157" s="36" t="s">
        <v>56</v>
      </c>
      <c r="H157" s="38">
        <v>2499</v>
      </c>
      <c r="I157" s="39">
        <v>49980000</v>
      </c>
      <c r="J157" s="39"/>
      <c r="K157" s="39"/>
      <c r="L157" s="39">
        <v>49980000</v>
      </c>
      <c r="M157" s="39"/>
      <c r="N157" s="39"/>
      <c r="O157" s="39"/>
      <c r="P157" s="39"/>
      <c r="Q157" s="36"/>
      <c r="R157" s="36"/>
      <c r="S157" s="36"/>
      <c r="T157" s="36"/>
      <c r="U157" s="36"/>
      <c r="V157" s="40"/>
      <c r="W157" s="36"/>
      <c r="X157" s="39">
        <f t="shared" si="22"/>
        <v>4105.1334702258728</v>
      </c>
      <c r="Y157" s="39">
        <f t="shared" si="23"/>
        <v>124950</v>
      </c>
      <c r="Z157" s="41">
        <f t="shared" si="24"/>
        <v>16490321.149897331</v>
      </c>
      <c r="AA157" s="41">
        <v>14987842.299794661</v>
      </c>
      <c r="AB157" s="41">
        <v>-307182.19725077698</v>
      </c>
      <c r="AC157" s="41">
        <f t="shared" si="31"/>
        <v>14680660.102543883</v>
      </c>
      <c r="AD157" s="42">
        <f t="shared" si="32"/>
        <v>1502478.8501026705</v>
      </c>
      <c r="AE157" s="41">
        <f t="shared" si="25"/>
        <v>16183138.952646554</v>
      </c>
      <c r="AF157" s="42">
        <f t="shared" si="26"/>
        <v>33796861.047353446</v>
      </c>
      <c r="AG157" s="43">
        <f t="shared" si="27"/>
        <v>400</v>
      </c>
      <c r="AH157" s="44">
        <f t="shared" si="28"/>
        <v>268.02464065708421</v>
      </c>
      <c r="AI157" s="36">
        <f t="shared" si="29"/>
        <v>131.97535934291582</v>
      </c>
      <c r="AJ157" s="36">
        <f t="shared" si="30"/>
        <v>4017</v>
      </c>
      <c r="AK157" s="45">
        <v>45657</v>
      </c>
    </row>
    <row r="158" spans="1:37" s="46" customFormat="1" ht="12.75" x14ac:dyDescent="0.25">
      <c r="A158" s="36">
        <v>152</v>
      </c>
      <c r="B158" s="37">
        <v>41640</v>
      </c>
      <c r="C158" s="36" t="s">
        <v>50</v>
      </c>
      <c r="D158" s="36"/>
      <c r="E158" s="36">
        <v>12004</v>
      </c>
      <c r="F158" s="36" t="s">
        <v>194</v>
      </c>
      <c r="G158" s="36" t="s">
        <v>56</v>
      </c>
      <c r="H158" s="38">
        <v>179</v>
      </c>
      <c r="I158" s="39">
        <v>7518000</v>
      </c>
      <c r="J158" s="39"/>
      <c r="K158" s="39"/>
      <c r="L158" s="39">
        <v>7518000</v>
      </c>
      <c r="M158" s="39"/>
      <c r="N158" s="39"/>
      <c r="O158" s="39"/>
      <c r="P158" s="39"/>
      <c r="Q158" s="36"/>
      <c r="R158" s="36"/>
      <c r="S158" s="36"/>
      <c r="T158" s="36"/>
      <c r="U158" s="36"/>
      <c r="V158" s="40"/>
      <c r="W158" s="36"/>
      <c r="X158" s="39">
        <f t="shared" si="22"/>
        <v>617.49486652977407</v>
      </c>
      <c r="Y158" s="39">
        <f t="shared" si="23"/>
        <v>18795</v>
      </c>
      <c r="Z158" s="41">
        <f t="shared" si="24"/>
        <v>2480476.8788501029</v>
      </c>
      <c r="AA158" s="41">
        <v>2254473.7577002053</v>
      </c>
      <c r="AB158" s="41">
        <v>-46206.397737721913</v>
      </c>
      <c r="AC158" s="41">
        <f t="shared" si="31"/>
        <v>2208267.3599624834</v>
      </c>
      <c r="AD158" s="42">
        <f t="shared" si="32"/>
        <v>226003.12114989758</v>
      </c>
      <c r="AE158" s="41">
        <f t="shared" si="25"/>
        <v>2434270.481112381</v>
      </c>
      <c r="AF158" s="42">
        <f t="shared" si="26"/>
        <v>5083729.5188876186</v>
      </c>
      <c r="AG158" s="43">
        <f t="shared" si="27"/>
        <v>400</v>
      </c>
      <c r="AH158" s="44">
        <f t="shared" si="28"/>
        <v>268.02464065708421</v>
      </c>
      <c r="AI158" s="36">
        <f t="shared" si="29"/>
        <v>131.97535934291582</v>
      </c>
      <c r="AJ158" s="36">
        <f t="shared" si="30"/>
        <v>4017</v>
      </c>
      <c r="AK158" s="45">
        <v>45657</v>
      </c>
    </row>
    <row r="159" spans="1:37" s="46" customFormat="1" ht="12.75" x14ac:dyDescent="0.25">
      <c r="A159" s="36">
        <v>153</v>
      </c>
      <c r="B159" s="37">
        <v>41640</v>
      </c>
      <c r="C159" s="36" t="s">
        <v>50</v>
      </c>
      <c r="D159" s="36"/>
      <c r="E159" s="36">
        <v>12004</v>
      </c>
      <c r="F159" s="36" t="s">
        <v>195</v>
      </c>
      <c r="G159" s="36" t="s">
        <v>56</v>
      </c>
      <c r="H159" s="38">
        <v>46</v>
      </c>
      <c r="I159" s="39">
        <v>3772000</v>
      </c>
      <c r="J159" s="39"/>
      <c r="K159" s="39"/>
      <c r="L159" s="39">
        <v>3772000</v>
      </c>
      <c r="M159" s="39"/>
      <c r="N159" s="39"/>
      <c r="O159" s="39"/>
      <c r="P159" s="39"/>
      <c r="Q159" s="36"/>
      <c r="R159" s="36"/>
      <c r="S159" s="36"/>
      <c r="T159" s="36"/>
      <c r="U159" s="36"/>
      <c r="V159" s="40"/>
      <c r="W159" s="36"/>
      <c r="X159" s="39">
        <f t="shared" si="22"/>
        <v>309.81519507186857</v>
      </c>
      <c r="Y159" s="39">
        <f t="shared" si="23"/>
        <v>9430</v>
      </c>
      <c r="Z159" s="41">
        <f t="shared" si="24"/>
        <v>1244527.6386036961</v>
      </c>
      <c r="AA159" s="41">
        <v>1131135.2772073923</v>
      </c>
      <c r="AB159" s="41">
        <v>-23183.098199878565</v>
      </c>
      <c r="AC159" s="41">
        <f t="shared" si="31"/>
        <v>1107952.1790075137</v>
      </c>
      <c r="AD159" s="42">
        <f t="shared" si="32"/>
        <v>113392.36139630387</v>
      </c>
      <c r="AE159" s="41">
        <f t="shared" si="25"/>
        <v>1221344.5404038175</v>
      </c>
      <c r="AF159" s="42">
        <f t="shared" si="26"/>
        <v>2550655.4595961822</v>
      </c>
      <c r="AG159" s="43">
        <f t="shared" si="27"/>
        <v>400</v>
      </c>
      <c r="AH159" s="44">
        <f t="shared" si="28"/>
        <v>268.02464065708421</v>
      </c>
      <c r="AI159" s="36">
        <f t="shared" si="29"/>
        <v>131.97535934291582</v>
      </c>
      <c r="AJ159" s="36">
        <f t="shared" si="30"/>
        <v>4017</v>
      </c>
      <c r="AK159" s="45">
        <v>45657</v>
      </c>
    </row>
    <row r="160" spans="1:37" s="46" customFormat="1" ht="12.75" x14ac:dyDescent="0.25">
      <c r="A160" s="36">
        <v>154</v>
      </c>
      <c r="B160" s="37">
        <v>41640</v>
      </c>
      <c r="C160" s="36" t="s">
        <v>50</v>
      </c>
      <c r="D160" s="36"/>
      <c r="E160" s="36">
        <v>12004</v>
      </c>
      <c r="F160" s="36" t="s">
        <v>196</v>
      </c>
      <c r="G160" s="36" t="s">
        <v>56</v>
      </c>
      <c r="H160" s="38">
        <v>57</v>
      </c>
      <c r="I160" s="39">
        <v>912000</v>
      </c>
      <c r="J160" s="39"/>
      <c r="K160" s="39"/>
      <c r="L160" s="39">
        <v>912000</v>
      </c>
      <c r="M160" s="39"/>
      <c r="N160" s="39"/>
      <c r="O160" s="39"/>
      <c r="P160" s="39"/>
      <c r="Q160" s="36"/>
      <c r="R160" s="36"/>
      <c r="S160" s="36"/>
      <c r="T160" s="36"/>
      <c r="U160" s="36"/>
      <c r="V160" s="40"/>
      <c r="W160" s="36"/>
      <c r="X160" s="39">
        <f t="shared" si="22"/>
        <v>74.907597535934286</v>
      </c>
      <c r="Y160" s="39">
        <f t="shared" si="23"/>
        <v>2280</v>
      </c>
      <c r="Z160" s="41">
        <f t="shared" si="24"/>
        <v>300903.81930184807</v>
      </c>
      <c r="AA160" s="41">
        <v>273487.63860369608</v>
      </c>
      <c r="AB160" s="41">
        <v>-5605.2453760045737</v>
      </c>
      <c r="AC160" s="41">
        <f t="shared" si="31"/>
        <v>267882.39322769153</v>
      </c>
      <c r="AD160" s="42">
        <f t="shared" si="32"/>
        <v>27416.180698151991</v>
      </c>
      <c r="AE160" s="41">
        <f t="shared" si="25"/>
        <v>295298.57392584352</v>
      </c>
      <c r="AF160" s="42">
        <f t="shared" si="26"/>
        <v>616701.42607415654</v>
      </c>
      <c r="AG160" s="43">
        <f t="shared" si="27"/>
        <v>400</v>
      </c>
      <c r="AH160" s="44">
        <f t="shared" si="28"/>
        <v>268.02464065708421</v>
      </c>
      <c r="AI160" s="36">
        <f t="shared" si="29"/>
        <v>131.97535934291582</v>
      </c>
      <c r="AJ160" s="36">
        <f t="shared" si="30"/>
        <v>4017</v>
      </c>
      <c r="AK160" s="45">
        <v>45657</v>
      </c>
    </row>
    <row r="161" spans="1:37" s="46" customFormat="1" ht="12.75" x14ac:dyDescent="0.25">
      <c r="A161" s="36">
        <v>155</v>
      </c>
      <c r="B161" s="37">
        <v>41640</v>
      </c>
      <c r="C161" s="36" t="s">
        <v>50</v>
      </c>
      <c r="D161" s="36"/>
      <c r="E161" s="36">
        <v>12004</v>
      </c>
      <c r="F161" s="36" t="s">
        <v>197</v>
      </c>
      <c r="G161" s="36" t="s">
        <v>56</v>
      </c>
      <c r="H161" s="38">
        <v>50</v>
      </c>
      <c r="I161" s="39">
        <v>1800000</v>
      </c>
      <c r="J161" s="39"/>
      <c r="K161" s="39"/>
      <c r="L161" s="39">
        <v>1800000</v>
      </c>
      <c r="M161" s="39"/>
      <c r="N161" s="39"/>
      <c r="O161" s="39"/>
      <c r="P161" s="39"/>
      <c r="Q161" s="36"/>
      <c r="R161" s="36"/>
      <c r="S161" s="36"/>
      <c r="T161" s="36"/>
      <c r="U161" s="36"/>
      <c r="V161" s="40"/>
      <c r="W161" s="36"/>
      <c r="X161" s="39">
        <f t="shared" si="22"/>
        <v>147.84394250513347</v>
      </c>
      <c r="Y161" s="39">
        <f t="shared" si="23"/>
        <v>4500</v>
      </c>
      <c r="Z161" s="41">
        <f t="shared" si="24"/>
        <v>593889.11704312125</v>
      </c>
      <c r="AA161" s="41">
        <v>539778.23408624227</v>
      </c>
      <c r="AB161" s="41">
        <v>-11062.984294745869</v>
      </c>
      <c r="AC161" s="41">
        <f t="shared" si="31"/>
        <v>528715.24979149643</v>
      </c>
      <c r="AD161" s="42">
        <f t="shared" si="32"/>
        <v>54110.882956878981</v>
      </c>
      <c r="AE161" s="41">
        <f t="shared" si="25"/>
        <v>582826.13274837541</v>
      </c>
      <c r="AF161" s="42">
        <f t="shared" si="26"/>
        <v>1217173.8672516246</v>
      </c>
      <c r="AG161" s="43">
        <f t="shared" si="27"/>
        <v>400</v>
      </c>
      <c r="AH161" s="44">
        <f t="shared" si="28"/>
        <v>268.02464065708421</v>
      </c>
      <c r="AI161" s="36">
        <f t="shared" si="29"/>
        <v>131.97535934291582</v>
      </c>
      <c r="AJ161" s="36">
        <f t="shared" si="30"/>
        <v>4017</v>
      </c>
      <c r="AK161" s="45">
        <v>45657</v>
      </c>
    </row>
    <row r="162" spans="1:37" s="46" customFormat="1" ht="12.75" x14ac:dyDescent="0.25">
      <c r="A162" s="36">
        <v>156</v>
      </c>
      <c r="B162" s="37">
        <v>41640</v>
      </c>
      <c r="C162" s="36" t="s">
        <v>50</v>
      </c>
      <c r="D162" s="36"/>
      <c r="E162" s="36">
        <v>12004</v>
      </c>
      <c r="F162" s="36" t="s">
        <v>198</v>
      </c>
      <c r="G162" s="36" t="s">
        <v>58</v>
      </c>
      <c r="H162" s="38">
        <v>14868</v>
      </c>
      <c r="I162" s="39">
        <v>297360000</v>
      </c>
      <c r="J162" s="39"/>
      <c r="K162" s="39"/>
      <c r="L162" s="39">
        <v>297360000</v>
      </c>
      <c r="M162" s="39"/>
      <c r="N162" s="39"/>
      <c r="O162" s="39"/>
      <c r="P162" s="39"/>
      <c r="Q162" s="36"/>
      <c r="R162" s="36"/>
      <c r="S162" s="36"/>
      <c r="T162" s="36"/>
      <c r="U162" s="36"/>
      <c r="V162" s="40"/>
      <c r="W162" s="36"/>
      <c r="X162" s="39">
        <f t="shared" si="22"/>
        <v>24423.819301848049</v>
      </c>
      <c r="Y162" s="39">
        <f t="shared" si="23"/>
        <v>743400</v>
      </c>
      <c r="Z162" s="41">
        <f t="shared" si="24"/>
        <v>98110482.135523617</v>
      </c>
      <c r="AA162" s="41">
        <v>89171364.27104722</v>
      </c>
      <c r="AB162" s="41">
        <v>-1827605.0054920171</v>
      </c>
      <c r="AC162" s="41">
        <f t="shared" si="31"/>
        <v>87343759.265555203</v>
      </c>
      <c r="AD162" s="42">
        <f t="shared" si="32"/>
        <v>8939117.8644763976</v>
      </c>
      <c r="AE162" s="41">
        <f t="shared" si="25"/>
        <v>96282877.130031601</v>
      </c>
      <c r="AF162" s="42">
        <f t="shared" si="26"/>
        <v>201077122.86996841</v>
      </c>
      <c r="AG162" s="43">
        <f t="shared" si="27"/>
        <v>400</v>
      </c>
      <c r="AH162" s="44">
        <f t="shared" si="28"/>
        <v>268.02464065708421</v>
      </c>
      <c r="AI162" s="36">
        <f t="shared" si="29"/>
        <v>131.97535934291582</v>
      </c>
      <c r="AJ162" s="36">
        <f t="shared" si="30"/>
        <v>4017</v>
      </c>
      <c r="AK162" s="45">
        <v>45657</v>
      </c>
    </row>
    <row r="163" spans="1:37" s="46" customFormat="1" ht="12.75" x14ac:dyDescent="0.25">
      <c r="A163" s="36">
        <v>157</v>
      </c>
      <c r="B163" s="37">
        <v>41640</v>
      </c>
      <c r="C163" s="36" t="s">
        <v>50</v>
      </c>
      <c r="D163" s="36"/>
      <c r="E163" s="36">
        <v>12004</v>
      </c>
      <c r="F163" s="36" t="s">
        <v>199</v>
      </c>
      <c r="G163" s="36" t="s">
        <v>58</v>
      </c>
      <c r="H163" s="38">
        <v>495</v>
      </c>
      <c r="I163" s="39">
        <v>20790000</v>
      </c>
      <c r="J163" s="39"/>
      <c r="K163" s="39"/>
      <c r="L163" s="39">
        <v>20790000</v>
      </c>
      <c r="M163" s="39"/>
      <c r="N163" s="39"/>
      <c r="O163" s="39"/>
      <c r="P163" s="39"/>
      <c r="Q163" s="36"/>
      <c r="R163" s="36"/>
      <c r="S163" s="36"/>
      <c r="T163" s="36"/>
      <c r="U163" s="36"/>
      <c r="V163" s="40"/>
      <c r="W163" s="36"/>
      <c r="X163" s="39">
        <f t="shared" si="22"/>
        <v>1707.5975359342915</v>
      </c>
      <c r="Y163" s="39">
        <f t="shared" si="23"/>
        <v>51975</v>
      </c>
      <c r="Z163" s="41">
        <f t="shared" si="24"/>
        <v>6859419.3018480502</v>
      </c>
      <c r="AA163" s="41">
        <v>6234438.6036960986</v>
      </c>
      <c r="AB163" s="41">
        <v>-127777.46860431477</v>
      </c>
      <c r="AC163" s="41">
        <f t="shared" si="31"/>
        <v>6106661.1350917835</v>
      </c>
      <c r="AD163" s="42">
        <f t="shared" si="32"/>
        <v>624980.69815195166</v>
      </c>
      <c r="AE163" s="41">
        <f t="shared" si="25"/>
        <v>6731641.8332437351</v>
      </c>
      <c r="AF163" s="42">
        <f t="shared" si="26"/>
        <v>14058358.166756265</v>
      </c>
      <c r="AG163" s="43">
        <f t="shared" si="27"/>
        <v>400</v>
      </c>
      <c r="AH163" s="44">
        <f t="shared" si="28"/>
        <v>268.02464065708421</v>
      </c>
      <c r="AI163" s="36">
        <f t="shared" si="29"/>
        <v>131.97535934291582</v>
      </c>
      <c r="AJ163" s="36">
        <f t="shared" si="30"/>
        <v>4017</v>
      </c>
      <c r="AK163" s="45">
        <v>45657</v>
      </c>
    </row>
    <row r="164" spans="1:37" s="46" customFormat="1" ht="12.75" x14ac:dyDescent="0.25">
      <c r="A164" s="36">
        <v>158</v>
      </c>
      <c r="B164" s="37">
        <v>41640</v>
      </c>
      <c r="C164" s="36" t="s">
        <v>50</v>
      </c>
      <c r="D164" s="36"/>
      <c r="E164" s="36">
        <v>12004</v>
      </c>
      <c r="F164" s="36" t="s">
        <v>200</v>
      </c>
      <c r="G164" s="36" t="s">
        <v>58</v>
      </c>
      <c r="H164" s="38">
        <v>86</v>
      </c>
      <c r="I164" s="39">
        <v>7052000</v>
      </c>
      <c r="J164" s="39"/>
      <c r="K164" s="39"/>
      <c r="L164" s="39">
        <v>7052000</v>
      </c>
      <c r="M164" s="39"/>
      <c r="N164" s="39"/>
      <c r="O164" s="39"/>
      <c r="P164" s="39"/>
      <c r="Q164" s="36"/>
      <c r="R164" s="36"/>
      <c r="S164" s="36"/>
      <c r="T164" s="36"/>
      <c r="U164" s="36"/>
      <c r="V164" s="40"/>
      <c r="W164" s="36"/>
      <c r="X164" s="39">
        <f t="shared" si="22"/>
        <v>579.21971252566732</v>
      </c>
      <c r="Y164" s="39">
        <f t="shared" si="23"/>
        <v>17630</v>
      </c>
      <c r="Z164" s="41">
        <f t="shared" si="24"/>
        <v>2326725.5852156058</v>
      </c>
      <c r="AA164" s="41">
        <v>2114731.1704312116</v>
      </c>
      <c r="AB164" s="41">
        <v>-43342.314025859923</v>
      </c>
      <c r="AC164" s="41">
        <f t="shared" si="31"/>
        <v>2071388.8564053518</v>
      </c>
      <c r="AD164" s="42">
        <f t="shared" si="32"/>
        <v>211994.4147843942</v>
      </c>
      <c r="AE164" s="41">
        <f t="shared" si="25"/>
        <v>2283383.271189746</v>
      </c>
      <c r="AF164" s="42">
        <f t="shared" si="26"/>
        <v>4768616.7288102545</v>
      </c>
      <c r="AG164" s="43">
        <f t="shared" si="27"/>
        <v>400</v>
      </c>
      <c r="AH164" s="44">
        <f t="shared" si="28"/>
        <v>268.02464065708421</v>
      </c>
      <c r="AI164" s="36">
        <f t="shared" si="29"/>
        <v>131.97535934291582</v>
      </c>
      <c r="AJ164" s="36">
        <f t="shared" si="30"/>
        <v>4017</v>
      </c>
      <c r="AK164" s="45">
        <v>45657</v>
      </c>
    </row>
    <row r="165" spans="1:37" s="46" customFormat="1" ht="12.75" x14ac:dyDescent="0.25">
      <c r="A165" s="36">
        <v>159</v>
      </c>
      <c r="B165" s="37">
        <v>41640</v>
      </c>
      <c r="C165" s="36" t="s">
        <v>50</v>
      </c>
      <c r="D165" s="36"/>
      <c r="E165" s="36">
        <v>12004</v>
      </c>
      <c r="F165" s="36" t="s">
        <v>201</v>
      </c>
      <c r="G165" s="36" t="s">
        <v>58</v>
      </c>
      <c r="H165" s="38">
        <v>12</v>
      </c>
      <c r="I165" s="39">
        <v>15960000</v>
      </c>
      <c r="J165" s="39"/>
      <c r="K165" s="39"/>
      <c r="L165" s="39">
        <v>15960000</v>
      </c>
      <c r="M165" s="39"/>
      <c r="N165" s="39"/>
      <c r="O165" s="39"/>
      <c r="P165" s="39"/>
      <c r="Q165" s="36"/>
      <c r="R165" s="36"/>
      <c r="S165" s="36"/>
      <c r="T165" s="36"/>
      <c r="U165" s="36"/>
      <c r="V165" s="40"/>
      <c r="W165" s="36"/>
      <c r="X165" s="39">
        <f t="shared" si="22"/>
        <v>1310.8829568788501</v>
      </c>
      <c r="Y165" s="39">
        <f t="shared" si="23"/>
        <v>39900</v>
      </c>
      <c r="Z165" s="41">
        <f t="shared" si="24"/>
        <v>5265816.8377823411</v>
      </c>
      <c r="AA165" s="41">
        <v>4786033.6755646812</v>
      </c>
      <c r="AB165" s="41">
        <v>-98091.794080080013</v>
      </c>
      <c r="AC165" s="41">
        <f t="shared" si="31"/>
        <v>4687941.8814846007</v>
      </c>
      <c r="AD165" s="42">
        <f t="shared" si="32"/>
        <v>479783.16221765988</v>
      </c>
      <c r="AE165" s="41">
        <f t="shared" si="25"/>
        <v>5167725.0437022606</v>
      </c>
      <c r="AF165" s="42">
        <f t="shared" si="26"/>
        <v>10792274.95629774</v>
      </c>
      <c r="AG165" s="43">
        <f t="shared" si="27"/>
        <v>400</v>
      </c>
      <c r="AH165" s="44">
        <f t="shared" si="28"/>
        <v>268.02464065708421</v>
      </c>
      <c r="AI165" s="36">
        <f t="shared" si="29"/>
        <v>131.97535934291582</v>
      </c>
      <c r="AJ165" s="36">
        <f t="shared" si="30"/>
        <v>4017</v>
      </c>
      <c r="AK165" s="45">
        <v>45657</v>
      </c>
    </row>
    <row r="166" spans="1:37" s="46" customFormat="1" ht="12.75" x14ac:dyDescent="0.25">
      <c r="A166" s="36">
        <v>160</v>
      </c>
      <c r="B166" s="37">
        <v>41640</v>
      </c>
      <c r="C166" s="36" t="s">
        <v>50</v>
      </c>
      <c r="D166" s="36"/>
      <c r="E166" s="36">
        <v>12004</v>
      </c>
      <c r="F166" s="36" t="s">
        <v>202</v>
      </c>
      <c r="G166" s="36" t="s">
        <v>58</v>
      </c>
      <c r="H166" s="38">
        <v>6220</v>
      </c>
      <c r="I166" s="39">
        <v>99520000</v>
      </c>
      <c r="J166" s="39"/>
      <c r="K166" s="39"/>
      <c r="L166" s="39">
        <v>99520000</v>
      </c>
      <c r="M166" s="39"/>
      <c r="N166" s="39"/>
      <c r="O166" s="39"/>
      <c r="P166" s="39"/>
      <c r="Q166" s="36"/>
      <c r="R166" s="36"/>
      <c r="S166" s="36"/>
      <c r="T166" s="36"/>
      <c r="U166" s="36"/>
      <c r="V166" s="40"/>
      <c r="W166" s="36"/>
      <c r="X166" s="39">
        <f t="shared" si="22"/>
        <v>8174.1273100616017</v>
      </c>
      <c r="Y166" s="39">
        <f t="shared" si="23"/>
        <v>248800</v>
      </c>
      <c r="Z166" s="41">
        <f t="shared" si="24"/>
        <v>32835469.404517457</v>
      </c>
      <c r="AA166" s="41">
        <v>29843738.809034906</v>
      </c>
      <c r="AB166" s="41">
        <v>-611660.10945172713</v>
      </c>
      <c r="AC166" s="41">
        <f t="shared" si="31"/>
        <v>29232078.69958318</v>
      </c>
      <c r="AD166" s="42">
        <f t="shared" si="32"/>
        <v>2991730.5954825506</v>
      </c>
      <c r="AE166" s="41">
        <f t="shared" si="25"/>
        <v>32223809.295065731</v>
      </c>
      <c r="AF166" s="42">
        <f t="shared" si="26"/>
        <v>67296190.704934269</v>
      </c>
      <c r="AG166" s="43">
        <f t="shared" si="27"/>
        <v>400</v>
      </c>
      <c r="AH166" s="44">
        <f t="shared" si="28"/>
        <v>268.02464065708421</v>
      </c>
      <c r="AI166" s="36">
        <f t="shared" si="29"/>
        <v>131.97535934291582</v>
      </c>
      <c r="AJ166" s="36">
        <f t="shared" si="30"/>
        <v>4017</v>
      </c>
      <c r="AK166" s="45">
        <v>45657</v>
      </c>
    </row>
    <row r="167" spans="1:37" s="46" customFormat="1" ht="12.75" x14ac:dyDescent="0.25">
      <c r="A167" s="36">
        <v>161</v>
      </c>
      <c r="B167" s="37">
        <v>41640</v>
      </c>
      <c r="C167" s="36" t="s">
        <v>50</v>
      </c>
      <c r="D167" s="36"/>
      <c r="E167" s="36">
        <v>12004</v>
      </c>
      <c r="F167" s="36" t="s">
        <v>203</v>
      </c>
      <c r="G167" s="36" t="s">
        <v>58</v>
      </c>
      <c r="H167" s="38">
        <v>925</v>
      </c>
      <c r="I167" s="39">
        <v>33300000</v>
      </c>
      <c r="J167" s="39"/>
      <c r="K167" s="39"/>
      <c r="L167" s="39">
        <v>33300000</v>
      </c>
      <c r="M167" s="39"/>
      <c r="N167" s="39"/>
      <c r="O167" s="39"/>
      <c r="P167" s="39"/>
      <c r="Q167" s="36"/>
      <c r="R167" s="36"/>
      <c r="S167" s="36"/>
      <c r="T167" s="36"/>
      <c r="U167" s="36"/>
      <c r="V167" s="40"/>
      <c r="W167" s="36"/>
      <c r="X167" s="39">
        <f t="shared" si="22"/>
        <v>2735.1129363449691</v>
      </c>
      <c r="Y167" s="39">
        <f t="shared" si="23"/>
        <v>83250</v>
      </c>
      <c r="Z167" s="41">
        <f t="shared" si="24"/>
        <v>10986948.665297743</v>
      </c>
      <c r="AA167" s="41">
        <v>9985897.3305954821</v>
      </c>
      <c r="AB167" s="41">
        <v>-204665.20945279856</v>
      </c>
      <c r="AC167" s="41">
        <f t="shared" si="31"/>
        <v>9781232.1211426836</v>
      </c>
      <c r="AD167" s="42">
        <f t="shared" si="32"/>
        <v>1001051.3347022608</v>
      </c>
      <c r="AE167" s="41">
        <f t="shared" si="25"/>
        <v>10782283.455844944</v>
      </c>
      <c r="AF167" s="42">
        <f t="shared" si="26"/>
        <v>22517716.544155054</v>
      </c>
      <c r="AG167" s="43">
        <f t="shared" si="27"/>
        <v>400</v>
      </c>
      <c r="AH167" s="44">
        <f t="shared" si="28"/>
        <v>268.02464065708421</v>
      </c>
      <c r="AI167" s="36">
        <f t="shared" si="29"/>
        <v>131.97535934291582</v>
      </c>
      <c r="AJ167" s="36">
        <f t="shared" si="30"/>
        <v>4017</v>
      </c>
      <c r="AK167" s="45">
        <v>45657</v>
      </c>
    </row>
    <row r="168" spans="1:37" s="46" customFormat="1" ht="12.75" x14ac:dyDescent="0.25">
      <c r="A168" s="36">
        <v>162</v>
      </c>
      <c r="B168" s="37">
        <v>41640</v>
      </c>
      <c r="C168" s="36" t="s">
        <v>50</v>
      </c>
      <c r="D168" s="36"/>
      <c r="E168" s="36">
        <v>12004</v>
      </c>
      <c r="F168" s="36" t="s">
        <v>204</v>
      </c>
      <c r="G168" s="36" t="s">
        <v>62</v>
      </c>
      <c r="H168" s="38">
        <v>2093</v>
      </c>
      <c r="I168" s="39">
        <v>41860000</v>
      </c>
      <c r="J168" s="39"/>
      <c r="K168" s="39"/>
      <c r="L168" s="39">
        <v>41860000</v>
      </c>
      <c r="M168" s="39"/>
      <c r="N168" s="39"/>
      <c r="O168" s="39"/>
      <c r="P168" s="39"/>
      <c r="Q168" s="36"/>
      <c r="R168" s="36"/>
      <c r="S168" s="36"/>
      <c r="T168" s="36"/>
      <c r="U168" s="36"/>
      <c r="V168" s="40"/>
      <c r="W168" s="36"/>
      <c r="X168" s="39">
        <f t="shared" si="22"/>
        <v>3438.1930184804928</v>
      </c>
      <c r="Y168" s="39">
        <f t="shared" si="23"/>
        <v>104650</v>
      </c>
      <c r="Z168" s="41">
        <f t="shared" si="24"/>
        <v>13811221.355236141</v>
      </c>
      <c r="AA168" s="41">
        <v>12552842.710472278</v>
      </c>
      <c r="AB168" s="41">
        <v>-257275.84587670109</v>
      </c>
      <c r="AC168" s="41">
        <f t="shared" si="31"/>
        <v>12295566.864595577</v>
      </c>
      <c r="AD168" s="42">
        <f t="shared" si="32"/>
        <v>1258378.6447638627</v>
      </c>
      <c r="AE168" s="41">
        <f t="shared" si="25"/>
        <v>13553945.50935944</v>
      </c>
      <c r="AF168" s="42">
        <f t="shared" si="26"/>
        <v>28306054.490640558</v>
      </c>
      <c r="AG168" s="43">
        <f t="shared" si="27"/>
        <v>400</v>
      </c>
      <c r="AH168" s="44">
        <f t="shared" si="28"/>
        <v>268.02464065708421</v>
      </c>
      <c r="AI168" s="36">
        <f t="shared" si="29"/>
        <v>131.97535934291582</v>
      </c>
      <c r="AJ168" s="36">
        <f t="shared" si="30"/>
        <v>4017</v>
      </c>
      <c r="AK168" s="45">
        <v>45657</v>
      </c>
    </row>
    <row r="169" spans="1:37" s="46" customFormat="1" ht="12.75" x14ac:dyDescent="0.25">
      <c r="A169" s="36">
        <v>163</v>
      </c>
      <c r="B169" s="37">
        <v>41640</v>
      </c>
      <c r="C169" s="36" t="s">
        <v>50</v>
      </c>
      <c r="D169" s="36"/>
      <c r="E169" s="36">
        <v>12004</v>
      </c>
      <c r="F169" s="36" t="s">
        <v>205</v>
      </c>
      <c r="G169" s="36" t="s">
        <v>62</v>
      </c>
      <c r="H169" s="38">
        <v>1302</v>
      </c>
      <c r="I169" s="39">
        <v>54684000</v>
      </c>
      <c r="J169" s="39"/>
      <c r="K169" s="39"/>
      <c r="L169" s="39">
        <v>54684000</v>
      </c>
      <c r="M169" s="39"/>
      <c r="N169" s="39"/>
      <c r="O169" s="39"/>
      <c r="P169" s="39"/>
      <c r="Q169" s="36"/>
      <c r="R169" s="36"/>
      <c r="S169" s="36"/>
      <c r="T169" s="36"/>
      <c r="U169" s="36"/>
      <c r="V169" s="40"/>
      <c r="W169" s="36"/>
      <c r="X169" s="39">
        <f t="shared" si="22"/>
        <v>4491.4989733059547</v>
      </c>
      <c r="Y169" s="39">
        <f t="shared" si="23"/>
        <v>136710</v>
      </c>
      <c r="Z169" s="41">
        <f t="shared" si="24"/>
        <v>18042351.375770021</v>
      </c>
      <c r="AA169" s="41">
        <v>16398462.751540041</v>
      </c>
      <c r="AB169" s="41">
        <v>-336093.46287437947</v>
      </c>
      <c r="AC169" s="41">
        <f t="shared" si="31"/>
        <v>16062369.288665662</v>
      </c>
      <c r="AD169" s="42">
        <f t="shared" si="32"/>
        <v>1643888.6242299806</v>
      </c>
      <c r="AE169" s="41">
        <f t="shared" si="25"/>
        <v>17706257.912895642</v>
      </c>
      <c r="AF169" s="42">
        <f t="shared" si="26"/>
        <v>36977742.087104358</v>
      </c>
      <c r="AG169" s="43">
        <f t="shared" si="27"/>
        <v>400</v>
      </c>
      <c r="AH169" s="44">
        <f t="shared" si="28"/>
        <v>268.02464065708421</v>
      </c>
      <c r="AI169" s="36">
        <f t="shared" si="29"/>
        <v>131.97535934291582</v>
      </c>
      <c r="AJ169" s="36">
        <f t="shared" si="30"/>
        <v>4017</v>
      </c>
      <c r="AK169" s="45">
        <v>45657</v>
      </c>
    </row>
    <row r="170" spans="1:37" s="46" customFormat="1" ht="12.75" x14ac:dyDescent="0.25">
      <c r="A170" s="36">
        <v>164</v>
      </c>
      <c r="B170" s="37">
        <v>41640</v>
      </c>
      <c r="C170" s="36" t="s">
        <v>50</v>
      </c>
      <c r="D170" s="36"/>
      <c r="E170" s="36">
        <v>12004</v>
      </c>
      <c r="F170" s="36" t="s">
        <v>206</v>
      </c>
      <c r="G170" s="36" t="s">
        <v>62</v>
      </c>
      <c r="H170" s="38">
        <v>1</v>
      </c>
      <c r="I170" s="39">
        <v>738000</v>
      </c>
      <c r="J170" s="39"/>
      <c r="K170" s="39"/>
      <c r="L170" s="39">
        <v>738000</v>
      </c>
      <c r="M170" s="39"/>
      <c r="N170" s="39"/>
      <c r="O170" s="39"/>
      <c r="P170" s="39"/>
      <c r="Q170" s="36"/>
      <c r="R170" s="36"/>
      <c r="S170" s="36"/>
      <c r="T170" s="36"/>
      <c r="U170" s="36"/>
      <c r="V170" s="40"/>
      <c r="W170" s="36"/>
      <c r="X170" s="39">
        <f t="shared" si="22"/>
        <v>60.616016427104725</v>
      </c>
      <c r="Y170" s="39">
        <f t="shared" si="23"/>
        <v>1845</v>
      </c>
      <c r="Z170" s="41">
        <f t="shared" si="24"/>
        <v>243494.53798767968</v>
      </c>
      <c r="AA170" s="41">
        <v>221309.07597535933</v>
      </c>
      <c r="AB170" s="41">
        <v>-4535.8235608458062</v>
      </c>
      <c r="AC170" s="41">
        <f t="shared" si="31"/>
        <v>216773.25241451352</v>
      </c>
      <c r="AD170" s="42">
        <f t="shared" si="32"/>
        <v>22185.462012320349</v>
      </c>
      <c r="AE170" s="41">
        <f t="shared" si="25"/>
        <v>238958.71442683387</v>
      </c>
      <c r="AF170" s="42">
        <f t="shared" si="26"/>
        <v>499041.2855731661</v>
      </c>
      <c r="AG170" s="43">
        <f t="shared" si="27"/>
        <v>400</v>
      </c>
      <c r="AH170" s="44">
        <f t="shared" si="28"/>
        <v>268.02464065708421</v>
      </c>
      <c r="AI170" s="36">
        <f t="shared" si="29"/>
        <v>131.97535934291582</v>
      </c>
      <c r="AJ170" s="36">
        <f t="shared" si="30"/>
        <v>4017</v>
      </c>
      <c r="AK170" s="45">
        <v>45657</v>
      </c>
    </row>
    <row r="171" spans="1:37" s="46" customFormat="1" ht="12.75" x14ac:dyDescent="0.25">
      <c r="A171" s="36">
        <v>165</v>
      </c>
      <c r="B171" s="37">
        <v>41640</v>
      </c>
      <c r="C171" s="36" t="s">
        <v>50</v>
      </c>
      <c r="D171" s="36"/>
      <c r="E171" s="36">
        <v>12004</v>
      </c>
      <c r="F171" s="36" t="s">
        <v>207</v>
      </c>
      <c r="G171" s="36" t="s">
        <v>62</v>
      </c>
      <c r="H171" s="38">
        <v>17</v>
      </c>
      <c r="I171" s="39">
        <v>22610000</v>
      </c>
      <c r="J171" s="39"/>
      <c r="K171" s="39"/>
      <c r="L171" s="39">
        <v>22610000</v>
      </c>
      <c r="M171" s="39"/>
      <c r="N171" s="39"/>
      <c r="O171" s="39"/>
      <c r="P171" s="39"/>
      <c r="Q171" s="36"/>
      <c r="R171" s="36"/>
      <c r="S171" s="36"/>
      <c r="T171" s="36"/>
      <c r="U171" s="36"/>
      <c r="V171" s="40"/>
      <c r="W171" s="36"/>
      <c r="X171" s="39">
        <f t="shared" si="22"/>
        <v>1857.0841889117044</v>
      </c>
      <c r="Y171" s="39">
        <f t="shared" si="23"/>
        <v>56525</v>
      </c>
      <c r="Z171" s="41">
        <f t="shared" si="24"/>
        <v>7459907.1868583169</v>
      </c>
      <c r="AA171" s="41">
        <v>6780214.3737166319</v>
      </c>
      <c r="AB171" s="41">
        <v>-138963.37494678004</v>
      </c>
      <c r="AC171" s="41">
        <f t="shared" si="31"/>
        <v>6641250.9987698514</v>
      </c>
      <c r="AD171" s="42">
        <f t="shared" si="32"/>
        <v>679692.81314168498</v>
      </c>
      <c r="AE171" s="41">
        <f t="shared" si="25"/>
        <v>7320943.8119115364</v>
      </c>
      <c r="AF171" s="42">
        <f t="shared" si="26"/>
        <v>15289056.188088464</v>
      </c>
      <c r="AG171" s="43">
        <f t="shared" si="27"/>
        <v>400</v>
      </c>
      <c r="AH171" s="44">
        <f t="shared" si="28"/>
        <v>268.02464065708421</v>
      </c>
      <c r="AI171" s="36">
        <f t="shared" si="29"/>
        <v>131.97535934291582</v>
      </c>
      <c r="AJ171" s="36">
        <f t="shared" si="30"/>
        <v>4017</v>
      </c>
      <c r="AK171" s="45">
        <v>45657</v>
      </c>
    </row>
    <row r="172" spans="1:37" s="46" customFormat="1" ht="12.75" x14ac:dyDescent="0.25">
      <c r="A172" s="36">
        <v>166</v>
      </c>
      <c r="B172" s="37">
        <v>41640</v>
      </c>
      <c r="C172" s="36" t="s">
        <v>50</v>
      </c>
      <c r="D172" s="36"/>
      <c r="E172" s="36">
        <v>12004</v>
      </c>
      <c r="F172" s="36" t="s">
        <v>208</v>
      </c>
      <c r="G172" s="36" t="s">
        <v>62</v>
      </c>
      <c r="H172" s="38">
        <v>865</v>
      </c>
      <c r="I172" s="39">
        <v>13840000</v>
      </c>
      <c r="J172" s="39"/>
      <c r="K172" s="39"/>
      <c r="L172" s="39">
        <v>13840000</v>
      </c>
      <c r="M172" s="39"/>
      <c r="N172" s="39"/>
      <c r="O172" s="39"/>
      <c r="P172" s="39"/>
      <c r="Q172" s="36"/>
      <c r="R172" s="36"/>
      <c r="S172" s="36"/>
      <c r="T172" s="36"/>
      <c r="U172" s="36"/>
      <c r="V172" s="40"/>
      <c r="W172" s="36"/>
      <c r="X172" s="39">
        <f t="shared" si="22"/>
        <v>1136.7556468172484</v>
      </c>
      <c r="Y172" s="39">
        <f t="shared" si="23"/>
        <v>34600</v>
      </c>
      <c r="Z172" s="41">
        <f t="shared" si="24"/>
        <v>4566347.4332648879</v>
      </c>
      <c r="AA172" s="41">
        <v>4150294.8665297739</v>
      </c>
      <c r="AB172" s="41">
        <v>-85062.057021823799</v>
      </c>
      <c r="AC172" s="41">
        <f t="shared" si="31"/>
        <v>4065232.8095079502</v>
      </c>
      <c r="AD172" s="42">
        <f t="shared" si="32"/>
        <v>416052.56673511397</v>
      </c>
      <c r="AE172" s="41">
        <f t="shared" si="25"/>
        <v>4481285.3762430642</v>
      </c>
      <c r="AF172" s="42">
        <f t="shared" si="26"/>
        <v>9358714.6237569358</v>
      </c>
      <c r="AG172" s="43">
        <f t="shared" si="27"/>
        <v>400</v>
      </c>
      <c r="AH172" s="44">
        <f t="shared" si="28"/>
        <v>268.02464065708421</v>
      </c>
      <c r="AI172" s="36">
        <f t="shared" si="29"/>
        <v>131.97535934291582</v>
      </c>
      <c r="AJ172" s="36">
        <f t="shared" si="30"/>
        <v>4017</v>
      </c>
      <c r="AK172" s="45">
        <v>45657</v>
      </c>
    </row>
    <row r="173" spans="1:37" s="46" customFormat="1" ht="12.75" x14ac:dyDescent="0.25">
      <c r="A173" s="36">
        <v>167</v>
      </c>
      <c r="B173" s="37">
        <v>41640</v>
      </c>
      <c r="C173" s="36" t="s">
        <v>50</v>
      </c>
      <c r="D173" s="36"/>
      <c r="E173" s="36">
        <v>12004</v>
      </c>
      <c r="F173" s="36" t="s">
        <v>209</v>
      </c>
      <c r="G173" s="36" t="s">
        <v>62</v>
      </c>
      <c r="H173" s="38">
        <v>68</v>
      </c>
      <c r="I173" s="39">
        <v>2448000</v>
      </c>
      <c r="J173" s="39"/>
      <c r="K173" s="39"/>
      <c r="L173" s="39">
        <v>2448000</v>
      </c>
      <c r="M173" s="39"/>
      <c r="N173" s="39"/>
      <c r="O173" s="39"/>
      <c r="P173" s="39"/>
      <c r="Q173" s="36"/>
      <c r="R173" s="36"/>
      <c r="S173" s="36"/>
      <c r="T173" s="36"/>
      <c r="U173" s="36"/>
      <c r="V173" s="40"/>
      <c r="W173" s="36"/>
      <c r="X173" s="39">
        <f t="shared" si="22"/>
        <v>201.06776180698151</v>
      </c>
      <c r="Y173" s="39">
        <f t="shared" si="23"/>
        <v>6120</v>
      </c>
      <c r="Z173" s="41">
        <f t="shared" si="24"/>
        <v>807689.19917864481</v>
      </c>
      <c r="AA173" s="41">
        <v>734098.39835728949</v>
      </c>
      <c r="AB173" s="41">
        <v>-15045.658640854381</v>
      </c>
      <c r="AC173" s="41">
        <f t="shared" si="31"/>
        <v>719052.73971643508</v>
      </c>
      <c r="AD173" s="42">
        <f t="shared" si="32"/>
        <v>73590.800821355311</v>
      </c>
      <c r="AE173" s="41">
        <f t="shared" si="25"/>
        <v>792643.5405377904</v>
      </c>
      <c r="AF173" s="42">
        <f t="shared" si="26"/>
        <v>1655356.4594622096</v>
      </c>
      <c r="AG173" s="43">
        <f t="shared" si="27"/>
        <v>400</v>
      </c>
      <c r="AH173" s="44">
        <f t="shared" si="28"/>
        <v>268.02464065708421</v>
      </c>
      <c r="AI173" s="36">
        <f t="shared" si="29"/>
        <v>131.97535934291582</v>
      </c>
      <c r="AJ173" s="36">
        <f t="shared" si="30"/>
        <v>4017</v>
      </c>
      <c r="AK173" s="45">
        <v>45657</v>
      </c>
    </row>
    <row r="174" spans="1:37" s="46" customFormat="1" ht="12.75" x14ac:dyDescent="0.25">
      <c r="A174" s="36">
        <v>168</v>
      </c>
      <c r="B174" s="37">
        <v>41640</v>
      </c>
      <c r="C174" s="36" t="s">
        <v>50</v>
      </c>
      <c r="D174" s="36"/>
      <c r="E174" s="36">
        <v>12004</v>
      </c>
      <c r="F174" s="36" t="s">
        <v>210</v>
      </c>
      <c r="G174" s="36" t="s">
        <v>65</v>
      </c>
      <c r="H174" s="38">
        <v>9760</v>
      </c>
      <c r="I174" s="39">
        <v>195200000</v>
      </c>
      <c r="J174" s="39"/>
      <c r="K174" s="39"/>
      <c r="L174" s="39">
        <v>195200000</v>
      </c>
      <c r="M174" s="39"/>
      <c r="N174" s="39"/>
      <c r="O174" s="39"/>
      <c r="P174" s="39"/>
      <c r="Q174" s="36"/>
      <c r="R174" s="36"/>
      <c r="S174" s="36"/>
      <c r="T174" s="36"/>
      <c r="U174" s="36"/>
      <c r="V174" s="40"/>
      <c r="W174" s="36"/>
      <c r="X174" s="39">
        <f t="shared" si="22"/>
        <v>16032.854209445584</v>
      </c>
      <c r="Y174" s="39">
        <f t="shared" si="23"/>
        <v>488000</v>
      </c>
      <c r="Z174" s="41">
        <f t="shared" si="24"/>
        <v>64403975.359342925</v>
      </c>
      <c r="AA174" s="41">
        <v>58535950.718685828</v>
      </c>
      <c r="AB174" s="41">
        <v>-1199719.1857413296</v>
      </c>
      <c r="AC174" s="41">
        <f t="shared" si="31"/>
        <v>57336231.5329445</v>
      </c>
      <c r="AD174" s="42">
        <f t="shared" si="32"/>
        <v>5868024.6406570971</v>
      </c>
      <c r="AE174" s="41">
        <f t="shared" si="25"/>
        <v>63204256.173601598</v>
      </c>
      <c r="AF174" s="42">
        <f t="shared" si="26"/>
        <v>131995743.8263984</v>
      </c>
      <c r="AG174" s="43">
        <f t="shared" si="27"/>
        <v>400</v>
      </c>
      <c r="AH174" s="44">
        <f t="shared" si="28"/>
        <v>268.02464065708421</v>
      </c>
      <c r="AI174" s="36">
        <f t="shared" si="29"/>
        <v>131.97535934291582</v>
      </c>
      <c r="AJ174" s="36">
        <f t="shared" si="30"/>
        <v>4017</v>
      </c>
      <c r="AK174" s="45">
        <v>45657</v>
      </c>
    </row>
    <row r="175" spans="1:37" s="46" customFormat="1" ht="12.75" x14ac:dyDescent="0.25">
      <c r="A175" s="36">
        <v>169</v>
      </c>
      <c r="B175" s="37">
        <v>41640</v>
      </c>
      <c r="C175" s="36" t="s">
        <v>50</v>
      </c>
      <c r="D175" s="36"/>
      <c r="E175" s="36">
        <v>12004</v>
      </c>
      <c r="F175" s="36" t="s">
        <v>211</v>
      </c>
      <c r="G175" s="36" t="s">
        <v>65</v>
      </c>
      <c r="H175" s="38">
        <v>5370</v>
      </c>
      <c r="I175" s="39">
        <v>225540000</v>
      </c>
      <c r="J175" s="39"/>
      <c r="K175" s="39"/>
      <c r="L175" s="39">
        <v>225540000</v>
      </c>
      <c r="M175" s="39"/>
      <c r="N175" s="39"/>
      <c r="O175" s="39"/>
      <c r="P175" s="39"/>
      <c r="Q175" s="36"/>
      <c r="R175" s="36"/>
      <c r="S175" s="36"/>
      <c r="T175" s="36"/>
      <c r="U175" s="36"/>
      <c r="V175" s="40"/>
      <c r="W175" s="36"/>
      <c r="X175" s="39">
        <f t="shared" si="22"/>
        <v>18524.845995893225</v>
      </c>
      <c r="Y175" s="39">
        <f t="shared" si="23"/>
        <v>563850</v>
      </c>
      <c r="Z175" s="41">
        <f t="shared" si="24"/>
        <v>74414306.365503088</v>
      </c>
      <c r="AA175" s="41">
        <v>67634212.73100616</v>
      </c>
      <c r="AB175" s="41">
        <v>-1386191.9321316576</v>
      </c>
      <c r="AC175" s="41">
        <f t="shared" si="31"/>
        <v>66248020.798874505</v>
      </c>
      <c r="AD175" s="42">
        <f t="shared" si="32"/>
        <v>6780093.6344969273</v>
      </c>
      <c r="AE175" s="41">
        <f t="shared" si="25"/>
        <v>73028114.433371425</v>
      </c>
      <c r="AF175" s="42">
        <f t="shared" si="26"/>
        <v>152511885.56662858</v>
      </c>
      <c r="AG175" s="43">
        <f t="shared" si="27"/>
        <v>400</v>
      </c>
      <c r="AH175" s="44">
        <f t="shared" si="28"/>
        <v>268.02464065708421</v>
      </c>
      <c r="AI175" s="36">
        <f t="shared" si="29"/>
        <v>131.97535934291582</v>
      </c>
      <c r="AJ175" s="36">
        <f t="shared" si="30"/>
        <v>4017</v>
      </c>
      <c r="AK175" s="45">
        <v>45657</v>
      </c>
    </row>
    <row r="176" spans="1:37" s="46" customFormat="1" ht="12.75" x14ac:dyDescent="0.25">
      <c r="A176" s="36">
        <v>170</v>
      </c>
      <c r="B176" s="37">
        <v>41640</v>
      </c>
      <c r="C176" s="36" t="s">
        <v>50</v>
      </c>
      <c r="D176" s="36"/>
      <c r="E176" s="36">
        <v>12004</v>
      </c>
      <c r="F176" s="36" t="s">
        <v>212</v>
      </c>
      <c r="G176" s="36" t="s">
        <v>65</v>
      </c>
      <c r="H176" s="38">
        <v>199</v>
      </c>
      <c r="I176" s="39">
        <v>16318000</v>
      </c>
      <c r="J176" s="39"/>
      <c r="K176" s="39"/>
      <c r="L176" s="39">
        <v>16318000</v>
      </c>
      <c r="M176" s="39"/>
      <c r="N176" s="39"/>
      <c r="O176" s="39"/>
      <c r="P176" s="39"/>
      <c r="Q176" s="36"/>
      <c r="R176" s="36"/>
      <c r="S176" s="36"/>
      <c r="T176" s="36"/>
      <c r="U176" s="36"/>
      <c r="V176" s="40"/>
      <c r="W176" s="36"/>
      <c r="X176" s="39">
        <f t="shared" si="22"/>
        <v>1340.2874743326488</v>
      </c>
      <c r="Y176" s="39">
        <f t="shared" si="23"/>
        <v>40795</v>
      </c>
      <c r="Z176" s="41">
        <f t="shared" si="24"/>
        <v>5383934.7843942512</v>
      </c>
      <c r="AA176" s="41">
        <v>4893389.5687885005</v>
      </c>
      <c r="AB176" s="41">
        <v>-100292.09873425726</v>
      </c>
      <c r="AC176" s="41">
        <f t="shared" si="31"/>
        <v>4793097.4700542437</v>
      </c>
      <c r="AD176" s="42">
        <f>Z176-AA176</f>
        <v>490545.21560575068</v>
      </c>
      <c r="AE176" s="41">
        <f t="shared" si="25"/>
        <v>5283642.6856599944</v>
      </c>
      <c r="AF176" s="42">
        <f t="shared" si="26"/>
        <v>11034357.314340007</v>
      </c>
      <c r="AG176" s="43">
        <f t="shared" si="27"/>
        <v>400</v>
      </c>
      <c r="AH176" s="44">
        <f t="shared" si="28"/>
        <v>268.02464065708421</v>
      </c>
      <c r="AI176" s="36">
        <f t="shared" si="29"/>
        <v>131.97535934291582</v>
      </c>
      <c r="AJ176" s="36">
        <f t="shared" si="30"/>
        <v>4017</v>
      </c>
      <c r="AK176" s="45">
        <v>45657</v>
      </c>
    </row>
    <row r="177" spans="1:37" s="46" customFormat="1" ht="12.75" x14ac:dyDescent="0.25">
      <c r="A177" s="36">
        <v>171</v>
      </c>
      <c r="B177" s="37">
        <v>41640</v>
      </c>
      <c r="C177" s="36" t="s">
        <v>50</v>
      </c>
      <c r="D177" s="36"/>
      <c r="E177" s="36">
        <v>12004</v>
      </c>
      <c r="F177" s="36" t="s">
        <v>213</v>
      </c>
      <c r="G177" s="36" t="s">
        <v>65</v>
      </c>
      <c r="H177" s="38">
        <v>7</v>
      </c>
      <c r="I177" s="39">
        <v>9310000</v>
      </c>
      <c r="J177" s="39"/>
      <c r="K177" s="39"/>
      <c r="L177" s="39">
        <v>9310000</v>
      </c>
      <c r="M177" s="39"/>
      <c r="N177" s="39"/>
      <c r="O177" s="39"/>
      <c r="P177" s="39"/>
      <c r="Q177" s="36"/>
      <c r="R177" s="36"/>
      <c r="S177" s="36"/>
      <c r="T177" s="36"/>
      <c r="U177" s="36"/>
      <c r="V177" s="40"/>
      <c r="W177" s="36"/>
      <c r="X177" s="39">
        <f t="shared" si="22"/>
        <v>764.68172484599586</v>
      </c>
      <c r="Y177" s="39">
        <f t="shared" si="23"/>
        <v>23275</v>
      </c>
      <c r="Z177" s="41">
        <f t="shared" si="24"/>
        <v>3071726.4887063657</v>
      </c>
      <c r="AA177" s="41">
        <v>2791852.9774127309</v>
      </c>
      <c r="AB177" s="41">
        <v>-57220.213213380019</v>
      </c>
      <c r="AC177" s="41">
        <f t="shared" si="31"/>
        <v>2734632.764199351</v>
      </c>
      <c r="AD177" s="42">
        <f t="shared" si="32"/>
        <v>279873.51129363477</v>
      </c>
      <c r="AE177" s="41">
        <f t="shared" si="25"/>
        <v>3014506.2754929857</v>
      </c>
      <c r="AF177" s="42">
        <f t="shared" si="26"/>
        <v>6295493.7245070143</v>
      </c>
      <c r="AG177" s="43">
        <f t="shared" si="27"/>
        <v>400</v>
      </c>
      <c r="AH177" s="44">
        <f t="shared" si="28"/>
        <v>268.02464065708421</v>
      </c>
      <c r="AI177" s="36">
        <f t="shared" si="29"/>
        <v>131.97535934291582</v>
      </c>
      <c r="AJ177" s="36">
        <f t="shared" si="30"/>
        <v>4017</v>
      </c>
      <c r="AK177" s="45">
        <v>45657</v>
      </c>
    </row>
    <row r="178" spans="1:37" s="46" customFormat="1" ht="12.75" x14ac:dyDescent="0.25">
      <c r="A178" s="36">
        <v>172</v>
      </c>
      <c r="B178" s="37">
        <v>41640</v>
      </c>
      <c r="C178" s="36" t="s">
        <v>50</v>
      </c>
      <c r="D178" s="36"/>
      <c r="E178" s="36">
        <v>12004</v>
      </c>
      <c r="F178" s="36" t="s">
        <v>214</v>
      </c>
      <c r="G178" s="36" t="s">
        <v>65</v>
      </c>
      <c r="H178" s="38">
        <v>10627</v>
      </c>
      <c r="I178" s="39">
        <v>170032000</v>
      </c>
      <c r="J178" s="39"/>
      <c r="K178" s="39"/>
      <c r="L178" s="39">
        <v>170032000</v>
      </c>
      <c r="M178" s="39"/>
      <c r="N178" s="39"/>
      <c r="O178" s="39"/>
      <c r="P178" s="39"/>
      <c r="Q178" s="36"/>
      <c r="R178" s="36"/>
      <c r="S178" s="36"/>
      <c r="T178" s="36"/>
      <c r="U178" s="36"/>
      <c r="V178" s="40"/>
      <c r="W178" s="36"/>
      <c r="X178" s="39">
        <f t="shared" si="22"/>
        <v>13965.667351129363</v>
      </c>
      <c r="Y178" s="39">
        <f t="shared" si="23"/>
        <v>425080</v>
      </c>
      <c r="Z178" s="41">
        <f t="shared" si="24"/>
        <v>56100085.749486655</v>
      </c>
      <c r="AA178" s="41">
        <v>50988651.498973303</v>
      </c>
      <c r="AB178" s="41">
        <v>-1045034.0808912385</v>
      </c>
      <c r="AC178" s="41">
        <f t="shared" si="31"/>
        <v>49943617.418082066</v>
      </c>
      <c r="AD178" s="42">
        <f t="shared" si="32"/>
        <v>5111434.2505133525</v>
      </c>
      <c r="AE178" s="41">
        <f t="shared" si="25"/>
        <v>55055051.668595418</v>
      </c>
      <c r="AF178" s="42">
        <f t="shared" si="26"/>
        <v>114976948.33140458</v>
      </c>
      <c r="AG178" s="43">
        <f t="shared" si="27"/>
        <v>400</v>
      </c>
      <c r="AH178" s="44">
        <f t="shared" si="28"/>
        <v>268.02464065708421</v>
      </c>
      <c r="AI178" s="36">
        <f t="shared" si="29"/>
        <v>131.97535934291582</v>
      </c>
      <c r="AJ178" s="36">
        <f t="shared" si="30"/>
        <v>4017</v>
      </c>
      <c r="AK178" s="45">
        <v>45657</v>
      </c>
    </row>
    <row r="179" spans="1:37" s="46" customFormat="1" ht="12.75" x14ac:dyDescent="0.25">
      <c r="A179" s="36">
        <v>173</v>
      </c>
      <c r="B179" s="37">
        <v>41640</v>
      </c>
      <c r="C179" s="36" t="s">
        <v>50</v>
      </c>
      <c r="D179" s="36"/>
      <c r="E179" s="36">
        <v>12004</v>
      </c>
      <c r="F179" s="36" t="s">
        <v>215</v>
      </c>
      <c r="G179" s="36" t="s">
        <v>65</v>
      </c>
      <c r="H179" s="38">
        <v>410</v>
      </c>
      <c r="I179" s="39">
        <v>14760000</v>
      </c>
      <c r="J179" s="39"/>
      <c r="K179" s="39"/>
      <c r="L179" s="39">
        <v>14760000</v>
      </c>
      <c r="M179" s="39"/>
      <c r="N179" s="39"/>
      <c r="O179" s="39"/>
      <c r="P179" s="39"/>
      <c r="Q179" s="36"/>
      <c r="R179" s="36"/>
      <c r="S179" s="36"/>
      <c r="T179" s="36"/>
      <c r="U179" s="36"/>
      <c r="V179" s="40"/>
      <c r="W179" s="36"/>
      <c r="X179" s="39">
        <f t="shared" si="22"/>
        <v>1212.3203285420943</v>
      </c>
      <c r="Y179" s="39">
        <f t="shared" si="23"/>
        <v>36899.999999999993</v>
      </c>
      <c r="Z179" s="41">
        <f t="shared" si="24"/>
        <v>4869890.7597535932</v>
      </c>
      <c r="AA179" s="41">
        <v>4426181.5195071856</v>
      </c>
      <c r="AB179" s="41">
        <v>-90716.471216916092</v>
      </c>
      <c r="AC179" s="41">
        <f t="shared" si="31"/>
        <v>4335465.0482902694</v>
      </c>
      <c r="AD179" s="42">
        <f t="shared" si="32"/>
        <v>443709.24024640769</v>
      </c>
      <c r="AE179" s="41">
        <f t="shared" si="25"/>
        <v>4779174.2885366771</v>
      </c>
      <c r="AF179" s="42">
        <f t="shared" si="26"/>
        <v>9980825.7114633229</v>
      </c>
      <c r="AG179" s="43">
        <f t="shared" si="27"/>
        <v>400</v>
      </c>
      <c r="AH179" s="44">
        <f t="shared" si="28"/>
        <v>268.02464065708421</v>
      </c>
      <c r="AI179" s="36">
        <f t="shared" si="29"/>
        <v>131.97535934291582</v>
      </c>
      <c r="AJ179" s="36">
        <f t="shared" si="30"/>
        <v>4017</v>
      </c>
      <c r="AK179" s="45">
        <v>45657</v>
      </c>
    </row>
    <row r="180" spans="1:37" s="46" customFormat="1" ht="12.75" x14ac:dyDescent="0.25">
      <c r="A180" s="36">
        <v>174</v>
      </c>
      <c r="B180" s="37">
        <v>41640</v>
      </c>
      <c r="C180" s="36" t="s">
        <v>50</v>
      </c>
      <c r="D180" s="36"/>
      <c r="E180" s="36">
        <v>12004</v>
      </c>
      <c r="F180" s="36" t="s">
        <v>216</v>
      </c>
      <c r="G180" s="36" t="s">
        <v>70</v>
      </c>
      <c r="H180" s="38">
        <v>3844</v>
      </c>
      <c r="I180" s="39">
        <v>76880000</v>
      </c>
      <c r="J180" s="39"/>
      <c r="K180" s="39"/>
      <c r="L180" s="39">
        <v>76880000</v>
      </c>
      <c r="M180" s="39"/>
      <c r="N180" s="39"/>
      <c r="O180" s="39"/>
      <c r="P180" s="39"/>
      <c r="Q180" s="36"/>
      <c r="R180" s="36"/>
      <c r="S180" s="36"/>
      <c r="T180" s="36"/>
      <c r="U180" s="36"/>
      <c r="V180" s="40"/>
      <c r="W180" s="36"/>
      <c r="X180" s="39">
        <f t="shared" si="22"/>
        <v>6314.579055441478</v>
      </c>
      <c r="Y180" s="39">
        <f t="shared" si="23"/>
        <v>192200</v>
      </c>
      <c r="Z180" s="41">
        <f t="shared" si="24"/>
        <v>25365664.065708421</v>
      </c>
      <c r="AA180" s="41">
        <v>23054528.131416839</v>
      </c>
      <c r="AB180" s="41">
        <v>-472512.35143336805</v>
      </c>
      <c r="AC180" s="41">
        <f t="shared" si="31"/>
        <v>22582015.779983472</v>
      </c>
      <c r="AD180" s="42">
        <f t="shared" si="32"/>
        <v>2311135.9342915826</v>
      </c>
      <c r="AE180" s="41">
        <f t="shared" si="25"/>
        <v>24893151.714275055</v>
      </c>
      <c r="AF180" s="42">
        <f t="shared" si="26"/>
        <v>51986848.285724945</v>
      </c>
      <c r="AG180" s="43">
        <f t="shared" si="27"/>
        <v>400</v>
      </c>
      <c r="AH180" s="44">
        <f t="shared" si="28"/>
        <v>268.02464065708421</v>
      </c>
      <c r="AI180" s="36">
        <f t="shared" si="29"/>
        <v>131.97535934291582</v>
      </c>
      <c r="AJ180" s="36">
        <f t="shared" si="30"/>
        <v>4017</v>
      </c>
      <c r="AK180" s="45">
        <v>45657</v>
      </c>
    </row>
    <row r="181" spans="1:37" s="46" customFormat="1" ht="12.75" x14ac:dyDescent="0.25">
      <c r="A181" s="36">
        <v>175</v>
      </c>
      <c r="B181" s="37">
        <v>41640</v>
      </c>
      <c r="C181" s="36" t="s">
        <v>50</v>
      </c>
      <c r="D181" s="36"/>
      <c r="E181" s="36">
        <v>12004</v>
      </c>
      <c r="F181" s="36" t="s">
        <v>217</v>
      </c>
      <c r="G181" s="36" t="s">
        <v>70</v>
      </c>
      <c r="H181" s="38">
        <v>1584</v>
      </c>
      <c r="I181" s="39">
        <v>66528000</v>
      </c>
      <c r="J181" s="39"/>
      <c r="K181" s="39"/>
      <c r="L181" s="39">
        <v>66528000</v>
      </c>
      <c r="M181" s="39"/>
      <c r="N181" s="39"/>
      <c r="O181" s="39"/>
      <c r="P181" s="39"/>
      <c r="Q181" s="36"/>
      <c r="R181" s="36"/>
      <c r="S181" s="36"/>
      <c r="T181" s="36"/>
      <c r="U181" s="36"/>
      <c r="V181" s="40"/>
      <c r="W181" s="36"/>
      <c r="X181" s="39">
        <f t="shared" si="22"/>
        <v>5464.3121149897333</v>
      </c>
      <c r="Y181" s="39">
        <f t="shared" si="23"/>
        <v>166320</v>
      </c>
      <c r="Z181" s="41">
        <f t="shared" si="24"/>
        <v>21950141.765913758</v>
      </c>
      <c r="AA181" s="41">
        <v>19950203.531827513</v>
      </c>
      <c r="AB181" s="41">
        <v>-408887.89953380724</v>
      </c>
      <c r="AC181" s="41">
        <f t="shared" si="31"/>
        <v>19541315.632293705</v>
      </c>
      <c r="AD181" s="42">
        <f t="shared" si="32"/>
        <v>1999938.2340862453</v>
      </c>
      <c r="AE181" s="41">
        <f t="shared" si="25"/>
        <v>21541253.86637995</v>
      </c>
      <c r="AF181" s="42">
        <f t="shared" si="26"/>
        <v>44986746.133620054</v>
      </c>
      <c r="AG181" s="43">
        <f t="shared" si="27"/>
        <v>400</v>
      </c>
      <c r="AH181" s="44">
        <f t="shared" si="28"/>
        <v>268.02464065708421</v>
      </c>
      <c r="AI181" s="36">
        <f t="shared" si="29"/>
        <v>131.97535934291582</v>
      </c>
      <c r="AJ181" s="36">
        <f t="shared" si="30"/>
        <v>4017</v>
      </c>
      <c r="AK181" s="45">
        <v>45657</v>
      </c>
    </row>
    <row r="182" spans="1:37" s="46" customFormat="1" ht="12.75" x14ac:dyDescent="0.25">
      <c r="A182" s="36">
        <v>176</v>
      </c>
      <c r="B182" s="37">
        <v>41640</v>
      </c>
      <c r="C182" s="36" t="s">
        <v>50</v>
      </c>
      <c r="D182" s="36"/>
      <c r="E182" s="36">
        <v>12004</v>
      </c>
      <c r="F182" s="36" t="s">
        <v>218</v>
      </c>
      <c r="G182" s="36" t="s">
        <v>70</v>
      </c>
      <c r="H182" s="38">
        <v>159</v>
      </c>
      <c r="I182" s="39">
        <v>13038000</v>
      </c>
      <c r="J182" s="39"/>
      <c r="K182" s="39"/>
      <c r="L182" s="39">
        <v>13038000</v>
      </c>
      <c r="M182" s="39"/>
      <c r="N182" s="39"/>
      <c r="O182" s="39"/>
      <c r="P182" s="39"/>
      <c r="Q182" s="36"/>
      <c r="R182" s="36"/>
      <c r="S182" s="36"/>
      <c r="T182" s="36"/>
      <c r="U182" s="36"/>
      <c r="V182" s="40"/>
      <c r="W182" s="36"/>
      <c r="X182" s="39">
        <f t="shared" si="22"/>
        <v>1070.8829568788501</v>
      </c>
      <c r="Y182" s="39">
        <f t="shared" si="23"/>
        <v>32595</v>
      </c>
      <c r="Z182" s="41">
        <f t="shared" si="24"/>
        <v>4301736.8377823411</v>
      </c>
      <c r="AA182" s="41">
        <v>3909793.6755646816</v>
      </c>
      <c r="AB182" s="41">
        <v>-80132.882908275904</v>
      </c>
      <c r="AC182" s="41">
        <f t="shared" si="31"/>
        <v>3829660.7926564058</v>
      </c>
      <c r="AD182" s="42">
        <f t="shared" si="32"/>
        <v>391943.16221765941</v>
      </c>
      <c r="AE182" s="41">
        <f t="shared" si="25"/>
        <v>4221603.9548740648</v>
      </c>
      <c r="AF182" s="42">
        <f t="shared" si="26"/>
        <v>8816396.0451259352</v>
      </c>
      <c r="AG182" s="43">
        <f t="shared" si="27"/>
        <v>400</v>
      </c>
      <c r="AH182" s="44">
        <f t="shared" si="28"/>
        <v>268.02464065708421</v>
      </c>
      <c r="AI182" s="36">
        <f t="shared" si="29"/>
        <v>131.97535934291582</v>
      </c>
      <c r="AJ182" s="36">
        <f t="shared" si="30"/>
        <v>4017</v>
      </c>
      <c r="AK182" s="45">
        <v>45657</v>
      </c>
    </row>
    <row r="183" spans="1:37" s="46" customFormat="1" ht="12.75" x14ac:dyDescent="0.25">
      <c r="A183" s="36">
        <v>177</v>
      </c>
      <c r="B183" s="37">
        <v>41640</v>
      </c>
      <c r="C183" s="36" t="s">
        <v>50</v>
      </c>
      <c r="D183" s="36"/>
      <c r="E183" s="36">
        <v>12004</v>
      </c>
      <c r="F183" s="36" t="s">
        <v>219</v>
      </c>
      <c r="G183" s="36" t="s">
        <v>70</v>
      </c>
      <c r="H183" s="38">
        <v>25474</v>
      </c>
      <c r="I183" s="39">
        <v>407584000</v>
      </c>
      <c r="J183" s="39"/>
      <c r="K183" s="39"/>
      <c r="L183" s="39">
        <v>407584000</v>
      </c>
      <c r="M183" s="39"/>
      <c r="N183" s="39"/>
      <c r="O183" s="39"/>
      <c r="P183" s="39"/>
      <c r="Q183" s="36"/>
      <c r="R183" s="36"/>
      <c r="S183" s="36"/>
      <c r="T183" s="36"/>
      <c r="U183" s="36"/>
      <c r="V183" s="40"/>
      <c r="W183" s="36"/>
      <c r="X183" s="39">
        <f t="shared" si="22"/>
        <v>33477.125256673513</v>
      </c>
      <c r="Y183" s="39">
        <f t="shared" si="23"/>
        <v>1018960</v>
      </c>
      <c r="Z183" s="41">
        <f t="shared" si="24"/>
        <v>134477612.15605751</v>
      </c>
      <c r="AA183" s="41">
        <v>122224984.31211498</v>
      </c>
      <c r="AB183" s="41">
        <v>-2505052.9948831666</v>
      </c>
      <c r="AC183" s="41">
        <f t="shared" si="31"/>
        <v>119719931.31723182</v>
      </c>
      <c r="AD183" s="42">
        <f t="shared" si="32"/>
        <v>12252627.843942523</v>
      </c>
      <c r="AE183" s="41">
        <f t="shared" si="25"/>
        <v>131972559.16117434</v>
      </c>
      <c r="AF183" s="42">
        <f t="shared" si="26"/>
        <v>275611440.83882564</v>
      </c>
      <c r="AG183" s="43">
        <f t="shared" si="27"/>
        <v>400</v>
      </c>
      <c r="AH183" s="44">
        <f t="shared" si="28"/>
        <v>268.02464065708421</v>
      </c>
      <c r="AI183" s="36">
        <f t="shared" si="29"/>
        <v>131.97535934291582</v>
      </c>
      <c r="AJ183" s="36">
        <f t="shared" si="30"/>
        <v>4017</v>
      </c>
      <c r="AK183" s="45">
        <v>45657</v>
      </c>
    </row>
    <row r="184" spans="1:37" s="46" customFormat="1" ht="12.75" x14ac:dyDescent="0.25">
      <c r="A184" s="36">
        <v>178</v>
      </c>
      <c r="B184" s="37">
        <v>41640</v>
      </c>
      <c r="C184" s="36" t="s">
        <v>50</v>
      </c>
      <c r="D184" s="36"/>
      <c r="E184" s="36">
        <v>12004</v>
      </c>
      <c r="F184" s="36" t="s">
        <v>220</v>
      </c>
      <c r="G184" s="36" t="s">
        <v>70</v>
      </c>
      <c r="H184" s="38">
        <v>2419</v>
      </c>
      <c r="I184" s="39">
        <v>87084000</v>
      </c>
      <c r="J184" s="39"/>
      <c r="K184" s="39"/>
      <c r="L184" s="39">
        <v>87084000</v>
      </c>
      <c r="M184" s="39"/>
      <c r="N184" s="39"/>
      <c r="O184" s="39"/>
      <c r="P184" s="39"/>
      <c r="Q184" s="36"/>
      <c r="R184" s="36"/>
      <c r="S184" s="36"/>
      <c r="T184" s="36"/>
      <c r="U184" s="36"/>
      <c r="V184" s="40"/>
      <c r="W184" s="36"/>
      <c r="X184" s="39">
        <f t="shared" si="22"/>
        <v>7152.6899383983573</v>
      </c>
      <c r="Y184" s="39">
        <f t="shared" si="23"/>
        <v>217710</v>
      </c>
      <c r="Z184" s="41">
        <f t="shared" si="24"/>
        <v>28732355.482546203</v>
      </c>
      <c r="AA184" s="41">
        <v>26114470.965092402</v>
      </c>
      <c r="AB184" s="41">
        <v>-535227.18017980503</v>
      </c>
      <c r="AC184" s="41">
        <f t="shared" si="31"/>
        <v>25579243.784912597</v>
      </c>
      <c r="AD184" s="42">
        <f t="shared" si="32"/>
        <v>2617884.5174538009</v>
      </c>
      <c r="AE184" s="41">
        <f t="shared" si="25"/>
        <v>28197128.302366398</v>
      </c>
      <c r="AF184" s="42">
        <f t="shared" si="26"/>
        <v>58886871.697633602</v>
      </c>
      <c r="AG184" s="43">
        <f t="shared" si="27"/>
        <v>400</v>
      </c>
      <c r="AH184" s="44">
        <f t="shared" si="28"/>
        <v>268.02464065708421</v>
      </c>
      <c r="AI184" s="36">
        <f t="shared" si="29"/>
        <v>131.97535934291582</v>
      </c>
      <c r="AJ184" s="36">
        <f t="shared" si="30"/>
        <v>4017</v>
      </c>
      <c r="AK184" s="45">
        <v>45657</v>
      </c>
    </row>
    <row r="185" spans="1:37" s="46" customFormat="1" ht="12.75" x14ac:dyDescent="0.25">
      <c r="A185" s="36">
        <v>179</v>
      </c>
      <c r="B185" s="37">
        <v>41640</v>
      </c>
      <c r="C185" s="36" t="s">
        <v>50</v>
      </c>
      <c r="D185" s="36"/>
      <c r="E185" s="36">
        <v>12006</v>
      </c>
      <c r="F185" s="36" t="s">
        <v>221</v>
      </c>
      <c r="G185" s="36" t="s">
        <v>52</v>
      </c>
      <c r="H185" s="38">
        <v>1</v>
      </c>
      <c r="I185" s="39">
        <v>1100000</v>
      </c>
      <c r="J185" s="39"/>
      <c r="K185" s="39"/>
      <c r="L185" s="39"/>
      <c r="M185" s="39"/>
      <c r="N185" s="39">
        <v>1100000</v>
      </c>
      <c r="O185" s="39"/>
      <c r="P185" s="39"/>
      <c r="Q185" s="36"/>
      <c r="R185" s="36"/>
      <c r="S185" s="36"/>
      <c r="T185" s="36"/>
      <c r="U185" s="36"/>
      <c r="V185" s="40"/>
      <c r="W185" s="36"/>
      <c r="X185" s="39">
        <f t="shared" si="22"/>
        <v>60.232717316906225</v>
      </c>
      <c r="Y185" s="39">
        <f t="shared" si="23"/>
        <v>1833.3333333333333</v>
      </c>
      <c r="Z185" s="41">
        <f t="shared" si="24"/>
        <v>241954.82546201232</v>
      </c>
      <c r="AA185" s="41">
        <v>219909.65092402461</v>
      </c>
      <c r="AB185" s="41">
        <v>29184.693783446153</v>
      </c>
      <c r="AC185" s="41">
        <f t="shared" si="31"/>
        <v>249094.34470747077</v>
      </c>
      <c r="AD185" s="42">
        <f t="shared" si="32"/>
        <v>22045.17453798771</v>
      </c>
      <c r="AE185" s="41">
        <f t="shared" si="25"/>
        <v>271139.51924545848</v>
      </c>
      <c r="AF185" s="42">
        <f t="shared" si="26"/>
        <v>828860.48075454147</v>
      </c>
      <c r="AG185" s="43">
        <f t="shared" si="27"/>
        <v>600</v>
      </c>
      <c r="AH185" s="44">
        <f t="shared" si="28"/>
        <v>468.02464065708421</v>
      </c>
      <c r="AI185" s="36">
        <f t="shared" si="29"/>
        <v>131.97535934291582</v>
      </c>
      <c r="AJ185" s="36">
        <f t="shared" si="30"/>
        <v>4017</v>
      </c>
      <c r="AK185" s="45">
        <v>45657</v>
      </c>
    </row>
    <row r="186" spans="1:37" s="46" customFormat="1" ht="12.75" x14ac:dyDescent="0.25">
      <c r="A186" s="36">
        <v>180</v>
      </c>
      <c r="B186" s="37">
        <v>41640</v>
      </c>
      <c r="C186" s="36" t="s">
        <v>50</v>
      </c>
      <c r="D186" s="36"/>
      <c r="E186" s="36">
        <v>12006</v>
      </c>
      <c r="F186" s="36" t="s">
        <v>222</v>
      </c>
      <c r="G186" s="36" t="s">
        <v>58</v>
      </c>
      <c r="H186" s="38">
        <v>1</v>
      </c>
      <c r="I186" s="39">
        <v>1100000</v>
      </c>
      <c r="J186" s="39"/>
      <c r="K186" s="39"/>
      <c r="L186" s="39"/>
      <c r="M186" s="39"/>
      <c r="N186" s="39">
        <v>1100000</v>
      </c>
      <c r="O186" s="39"/>
      <c r="P186" s="39"/>
      <c r="Q186" s="36"/>
      <c r="R186" s="36"/>
      <c r="S186" s="36"/>
      <c r="T186" s="36"/>
      <c r="U186" s="36"/>
      <c r="V186" s="40"/>
      <c r="W186" s="36"/>
      <c r="X186" s="39">
        <f t="shared" si="22"/>
        <v>60.232717316906225</v>
      </c>
      <c r="Y186" s="39">
        <f t="shared" si="23"/>
        <v>1833.3333333333333</v>
      </c>
      <c r="Z186" s="41">
        <f t="shared" si="24"/>
        <v>241954.82546201232</v>
      </c>
      <c r="AA186" s="41">
        <v>219909.65092402461</v>
      </c>
      <c r="AB186" s="41">
        <v>29184.693783446153</v>
      </c>
      <c r="AC186" s="41">
        <f t="shared" si="31"/>
        <v>249094.34470747077</v>
      </c>
      <c r="AD186" s="42">
        <f t="shared" si="32"/>
        <v>22045.17453798771</v>
      </c>
      <c r="AE186" s="41">
        <f t="shared" si="25"/>
        <v>271139.51924545848</v>
      </c>
      <c r="AF186" s="42">
        <f t="shared" si="26"/>
        <v>828860.48075454147</v>
      </c>
      <c r="AG186" s="43">
        <f t="shared" si="27"/>
        <v>600</v>
      </c>
      <c r="AH186" s="44">
        <f t="shared" si="28"/>
        <v>468.02464065708421</v>
      </c>
      <c r="AI186" s="36">
        <f t="shared" si="29"/>
        <v>131.97535934291582</v>
      </c>
      <c r="AJ186" s="36">
        <f t="shared" si="30"/>
        <v>4017</v>
      </c>
      <c r="AK186" s="45">
        <v>45657</v>
      </c>
    </row>
    <row r="187" spans="1:37" s="46" customFormat="1" ht="12.75" x14ac:dyDescent="0.25">
      <c r="A187" s="36">
        <v>181</v>
      </c>
      <c r="B187" s="37">
        <v>41640</v>
      </c>
      <c r="C187" s="36" t="s">
        <v>50</v>
      </c>
      <c r="D187" s="36"/>
      <c r="E187" s="36">
        <v>12006</v>
      </c>
      <c r="F187" s="36" t="s">
        <v>223</v>
      </c>
      <c r="G187" s="36" t="s">
        <v>70</v>
      </c>
      <c r="H187" s="38">
        <v>1</v>
      </c>
      <c r="I187" s="39">
        <v>2250000</v>
      </c>
      <c r="J187" s="39"/>
      <c r="K187" s="39"/>
      <c r="L187" s="39"/>
      <c r="M187" s="39"/>
      <c r="N187" s="39">
        <v>2250000</v>
      </c>
      <c r="O187" s="39"/>
      <c r="P187" s="39"/>
      <c r="Q187" s="36"/>
      <c r="R187" s="36"/>
      <c r="S187" s="36"/>
      <c r="T187" s="36"/>
      <c r="U187" s="36"/>
      <c r="V187" s="40"/>
      <c r="W187" s="36"/>
      <c r="X187" s="39">
        <f t="shared" si="22"/>
        <v>123.20328542094455</v>
      </c>
      <c r="Y187" s="39">
        <f t="shared" si="23"/>
        <v>3750</v>
      </c>
      <c r="Z187" s="41">
        <f t="shared" si="24"/>
        <v>494907.59753593436</v>
      </c>
      <c r="AA187" s="41">
        <v>449815.19507186854</v>
      </c>
      <c r="AB187" s="41">
        <v>59695.964557048952</v>
      </c>
      <c r="AC187" s="41">
        <f t="shared" si="31"/>
        <v>509511.15962891746</v>
      </c>
      <c r="AD187" s="42">
        <f t="shared" si="32"/>
        <v>45092.402464065817</v>
      </c>
      <c r="AE187" s="41">
        <f t="shared" si="25"/>
        <v>554603.56209298328</v>
      </c>
      <c r="AF187" s="42">
        <f t="shared" si="26"/>
        <v>1695396.4379070168</v>
      </c>
      <c r="AG187" s="43">
        <f t="shared" si="27"/>
        <v>600</v>
      </c>
      <c r="AH187" s="44">
        <f t="shared" si="28"/>
        <v>468.02464065708421</v>
      </c>
      <c r="AI187" s="36">
        <f t="shared" si="29"/>
        <v>131.97535934291582</v>
      </c>
      <c r="AJ187" s="36">
        <f t="shared" si="30"/>
        <v>4017</v>
      </c>
      <c r="AK187" s="45">
        <v>45657</v>
      </c>
    </row>
    <row r="188" spans="1:37" s="46" customFormat="1" ht="12.75" x14ac:dyDescent="0.25">
      <c r="A188" s="36">
        <v>182</v>
      </c>
      <c r="B188" s="37">
        <v>41640</v>
      </c>
      <c r="C188" s="36" t="s">
        <v>50</v>
      </c>
      <c r="D188" s="36"/>
      <c r="E188" s="36">
        <v>12006</v>
      </c>
      <c r="F188" s="36" t="s">
        <v>224</v>
      </c>
      <c r="G188" s="36" t="s">
        <v>70</v>
      </c>
      <c r="H188" s="38">
        <v>1</v>
      </c>
      <c r="I188" s="39">
        <v>1125000</v>
      </c>
      <c r="J188" s="39"/>
      <c r="K188" s="39"/>
      <c r="L188" s="39"/>
      <c r="M188" s="39"/>
      <c r="N188" s="39">
        <v>1125000</v>
      </c>
      <c r="O188" s="39"/>
      <c r="P188" s="39"/>
      <c r="Q188" s="36"/>
      <c r="R188" s="36"/>
      <c r="S188" s="36"/>
      <c r="T188" s="36"/>
      <c r="U188" s="36"/>
      <c r="V188" s="40"/>
      <c r="W188" s="36"/>
      <c r="X188" s="39">
        <f t="shared" si="22"/>
        <v>61.601642710472277</v>
      </c>
      <c r="Y188" s="39">
        <f t="shared" si="23"/>
        <v>1875</v>
      </c>
      <c r="Z188" s="41">
        <f t="shared" si="24"/>
        <v>247453.79876796718</v>
      </c>
      <c r="AA188" s="41">
        <v>224907.59753593427</v>
      </c>
      <c r="AB188" s="41">
        <v>29847.982278524476</v>
      </c>
      <c r="AC188" s="41">
        <f t="shared" si="31"/>
        <v>254755.57981445873</v>
      </c>
      <c r="AD188" s="42">
        <f t="shared" si="32"/>
        <v>22546.201232032909</v>
      </c>
      <c r="AE188" s="41">
        <f t="shared" si="25"/>
        <v>277301.78104649164</v>
      </c>
      <c r="AF188" s="42">
        <f t="shared" si="26"/>
        <v>847698.21895350842</v>
      </c>
      <c r="AG188" s="43">
        <f t="shared" si="27"/>
        <v>600</v>
      </c>
      <c r="AH188" s="44">
        <f t="shared" si="28"/>
        <v>468.02464065708421</v>
      </c>
      <c r="AI188" s="36">
        <f t="shared" si="29"/>
        <v>131.97535934291582</v>
      </c>
      <c r="AJ188" s="36">
        <f t="shared" si="30"/>
        <v>4017</v>
      </c>
      <c r="AK188" s="45">
        <v>45657</v>
      </c>
    </row>
    <row r="189" spans="1:37" s="46" customFormat="1" ht="12.75" x14ac:dyDescent="0.25">
      <c r="A189" s="36">
        <v>183</v>
      </c>
      <c r="B189" s="37">
        <v>41640</v>
      </c>
      <c r="C189" s="36" t="s">
        <v>50</v>
      </c>
      <c r="D189" s="36"/>
      <c r="E189" s="36">
        <v>12006</v>
      </c>
      <c r="F189" s="36" t="s">
        <v>225</v>
      </c>
      <c r="G189" s="36" t="s">
        <v>70</v>
      </c>
      <c r="H189" s="38">
        <v>1</v>
      </c>
      <c r="I189" s="39">
        <v>1875000</v>
      </c>
      <c r="J189" s="39"/>
      <c r="K189" s="39"/>
      <c r="L189" s="39"/>
      <c r="M189" s="39"/>
      <c r="N189" s="39">
        <v>1875000</v>
      </c>
      <c r="O189" s="39"/>
      <c r="P189" s="39"/>
      <c r="Q189" s="36"/>
      <c r="R189" s="36"/>
      <c r="S189" s="36"/>
      <c r="T189" s="36"/>
      <c r="U189" s="36"/>
      <c r="V189" s="40"/>
      <c r="W189" s="36"/>
      <c r="X189" s="39">
        <f t="shared" si="22"/>
        <v>102.6694045174538</v>
      </c>
      <c r="Y189" s="39">
        <f t="shared" si="23"/>
        <v>3125</v>
      </c>
      <c r="Z189" s="41">
        <f t="shared" si="24"/>
        <v>412422.99794661195</v>
      </c>
      <c r="AA189" s="41">
        <v>374845.99589322379</v>
      </c>
      <c r="AB189" s="41">
        <v>49746.637130874129</v>
      </c>
      <c r="AC189" s="41">
        <f t="shared" si="31"/>
        <v>424592.63302409794</v>
      </c>
      <c r="AD189" s="42">
        <f t="shared" si="32"/>
        <v>37577.002053388162</v>
      </c>
      <c r="AE189" s="41">
        <f t="shared" si="25"/>
        <v>462169.63507748611</v>
      </c>
      <c r="AF189" s="42">
        <f t="shared" si="26"/>
        <v>1412830.364922514</v>
      </c>
      <c r="AG189" s="43">
        <f t="shared" si="27"/>
        <v>600</v>
      </c>
      <c r="AH189" s="44">
        <f t="shared" si="28"/>
        <v>468.02464065708421</v>
      </c>
      <c r="AI189" s="36">
        <f t="shared" si="29"/>
        <v>131.97535934291582</v>
      </c>
      <c r="AJ189" s="36">
        <f t="shared" si="30"/>
        <v>4017</v>
      </c>
      <c r="AK189" s="45">
        <v>45657</v>
      </c>
    </row>
    <row r="190" spans="1:37" s="46" customFormat="1" ht="12.75" x14ac:dyDescent="0.25">
      <c r="A190" s="36">
        <v>184</v>
      </c>
      <c r="B190" s="37">
        <v>41640</v>
      </c>
      <c r="C190" s="36" t="s">
        <v>50</v>
      </c>
      <c r="D190" s="36"/>
      <c r="E190" s="36">
        <v>12006</v>
      </c>
      <c r="F190" s="36" t="s">
        <v>226</v>
      </c>
      <c r="G190" s="36" t="s">
        <v>70</v>
      </c>
      <c r="H190" s="38">
        <v>3</v>
      </c>
      <c r="I190" s="39">
        <v>338000</v>
      </c>
      <c r="J190" s="39"/>
      <c r="K190" s="39"/>
      <c r="L190" s="39"/>
      <c r="M190" s="39"/>
      <c r="N190" s="39">
        <v>338000</v>
      </c>
      <c r="O190" s="39"/>
      <c r="P190" s="39"/>
      <c r="Q190" s="36"/>
      <c r="R190" s="36"/>
      <c r="S190" s="36"/>
      <c r="T190" s="36"/>
      <c r="U190" s="36"/>
      <c r="V190" s="40"/>
      <c r="W190" s="36"/>
      <c r="X190" s="39">
        <f t="shared" si="22"/>
        <v>18.507871321013006</v>
      </c>
      <c r="Y190" s="39">
        <f t="shared" si="23"/>
        <v>563.33333333333337</v>
      </c>
      <c r="Z190" s="41">
        <f t="shared" si="24"/>
        <v>74346.119096509254</v>
      </c>
      <c r="AA190" s="41">
        <v>67572.238193018478</v>
      </c>
      <c r="AB190" s="41">
        <v>8967.6604534589096</v>
      </c>
      <c r="AC190" s="41">
        <f t="shared" si="31"/>
        <v>76539.898646477392</v>
      </c>
      <c r="AD190" s="42">
        <f t="shared" si="32"/>
        <v>6773.8809034907754</v>
      </c>
      <c r="AE190" s="41">
        <f t="shared" si="25"/>
        <v>83313.779549968167</v>
      </c>
      <c r="AF190" s="42">
        <f t="shared" si="26"/>
        <v>254686.22045003183</v>
      </c>
      <c r="AG190" s="43">
        <f t="shared" si="27"/>
        <v>600</v>
      </c>
      <c r="AH190" s="44">
        <f t="shared" si="28"/>
        <v>468.02464065708421</v>
      </c>
      <c r="AI190" s="36">
        <f t="shared" si="29"/>
        <v>131.97535934291582</v>
      </c>
      <c r="AJ190" s="36">
        <f t="shared" si="30"/>
        <v>4017</v>
      </c>
      <c r="AK190" s="45">
        <v>45657</v>
      </c>
    </row>
    <row r="191" spans="1:37" s="46" customFormat="1" ht="12.75" x14ac:dyDescent="0.25">
      <c r="A191" s="36">
        <v>185</v>
      </c>
      <c r="B191" s="37">
        <v>41640</v>
      </c>
      <c r="C191" s="36" t="s">
        <v>50</v>
      </c>
      <c r="D191" s="36"/>
      <c r="E191" s="36">
        <v>12006</v>
      </c>
      <c r="F191" s="36" t="s">
        <v>227</v>
      </c>
      <c r="G191" s="36" t="s">
        <v>70</v>
      </c>
      <c r="H191" s="38">
        <v>2</v>
      </c>
      <c r="I191" s="39">
        <v>338000</v>
      </c>
      <c r="J191" s="39"/>
      <c r="K191" s="39"/>
      <c r="L191" s="39"/>
      <c r="M191" s="39"/>
      <c r="N191" s="39">
        <v>338000</v>
      </c>
      <c r="O191" s="39"/>
      <c r="P191" s="39"/>
      <c r="Q191" s="36"/>
      <c r="R191" s="36"/>
      <c r="S191" s="36"/>
      <c r="T191" s="36"/>
      <c r="U191" s="36"/>
      <c r="V191" s="40"/>
      <c r="W191" s="36"/>
      <c r="X191" s="39">
        <f t="shared" si="22"/>
        <v>18.507871321013006</v>
      </c>
      <c r="Y191" s="39">
        <f t="shared" si="23"/>
        <v>563.33333333333337</v>
      </c>
      <c r="Z191" s="41">
        <f t="shared" si="24"/>
        <v>74346.119096509254</v>
      </c>
      <c r="AA191" s="41">
        <v>67572.238193018478</v>
      </c>
      <c r="AB191" s="41">
        <v>8967.6604534589096</v>
      </c>
      <c r="AC191" s="41">
        <f t="shared" si="31"/>
        <v>76539.898646477392</v>
      </c>
      <c r="AD191" s="42">
        <f t="shared" si="32"/>
        <v>6773.8809034907754</v>
      </c>
      <c r="AE191" s="41">
        <f t="shared" si="25"/>
        <v>83313.779549968167</v>
      </c>
      <c r="AF191" s="42">
        <f t="shared" si="26"/>
        <v>254686.22045003183</v>
      </c>
      <c r="AG191" s="43">
        <f t="shared" si="27"/>
        <v>600</v>
      </c>
      <c r="AH191" s="44">
        <f t="shared" si="28"/>
        <v>468.02464065708421</v>
      </c>
      <c r="AI191" s="36">
        <f t="shared" si="29"/>
        <v>131.97535934291582</v>
      </c>
      <c r="AJ191" s="36">
        <f t="shared" si="30"/>
        <v>4017</v>
      </c>
      <c r="AK191" s="45">
        <v>45657</v>
      </c>
    </row>
    <row r="192" spans="1:37" s="46" customFormat="1" ht="12.75" x14ac:dyDescent="0.25">
      <c r="A192" s="36">
        <v>186</v>
      </c>
      <c r="B192" s="37">
        <v>41640</v>
      </c>
      <c r="C192" s="36" t="s">
        <v>50</v>
      </c>
      <c r="D192" s="36"/>
      <c r="E192" s="36">
        <v>12006</v>
      </c>
      <c r="F192" s="36" t="s">
        <v>228</v>
      </c>
      <c r="G192" s="36" t="s">
        <v>70</v>
      </c>
      <c r="H192" s="38">
        <v>1</v>
      </c>
      <c r="I192" s="39">
        <v>525000</v>
      </c>
      <c r="J192" s="39"/>
      <c r="K192" s="39"/>
      <c r="L192" s="39"/>
      <c r="M192" s="39"/>
      <c r="N192" s="39">
        <v>525000</v>
      </c>
      <c r="O192" s="39"/>
      <c r="P192" s="39"/>
      <c r="Q192" s="36"/>
      <c r="R192" s="36"/>
      <c r="S192" s="36"/>
      <c r="T192" s="36"/>
      <c r="U192" s="36"/>
      <c r="V192" s="40"/>
      <c r="W192" s="36"/>
      <c r="X192" s="39">
        <f t="shared" si="22"/>
        <v>28.747433264887064</v>
      </c>
      <c r="Y192" s="39">
        <f t="shared" si="23"/>
        <v>875</v>
      </c>
      <c r="Z192" s="41">
        <f t="shared" si="24"/>
        <v>115478.43942505134</v>
      </c>
      <c r="AA192" s="41">
        <v>104956.87885010267</v>
      </c>
      <c r="AB192" s="41">
        <v>13929.058396644758</v>
      </c>
      <c r="AC192" s="41">
        <f t="shared" si="31"/>
        <v>118885.93724674743</v>
      </c>
      <c r="AD192" s="42">
        <f t="shared" si="32"/>
        <v>10521.560574948671</v>
      </c>
      <c r="AE192" s="41">
        <f t="shared" si="25"/>
        <v>129407.4978216961</v>
      </c>
      <c r="AF192" s="42">
        <f t="shared" si="26"/>
        <v>395592.5021783039</v>
      </c>
      <c r="AG192" s="43">
        <f t="shared" si="27"/>
        <v>600</v>
      </c>
      <c r="AH192" s="44">
        <f t="shared" si="28"/>
        <v>468.02464065708421</v>
      </c>
      <c r="AI192" s="36">
        <f t="shared" si="29"/>
        <v>131.97535934291582</v>
      </c>
      <c r="AJ192" s="36">
        <f t="shared" si="30"/>
        <v>4017</v>
      </c>
      <c r="AK192" s="45">
        <v>45657</v>
      </c>
    </row>
    <row r="193" spans="1:37" s="46" customFormat="1" ht="12.75" x14ac:dyDescent="0.25">
      <c r="A193" s="36">
        <v>187</v>
      </c>
      <c r="B193" s="37">
        <v>41640</v>
      </c>
      <c r="C193" s="36" t="s">
        <v>50</v>
      </c>
      <c r="D193" s="36"/>
      <c r="E193" s="36">
        <v>12006</v>
      </c>
      <c r="F193" s="36" t="s">
        <v>229</v>
      </c>
      <c r="G193" s="36" t="s">
        <v>70</v>
      </c>
      <c r="H193" s="38">
        <v>3</v>
      </c>
      <c r="I193" s="39">
        <v>900000</v>
      </c>
      <c r="J193" s="39"/>
      <c r="K193" s="39"/>
      <c r="L193" s="39"/>
      <c r="M193" s="39"/>
      <c r="N193" s="39">
        <v>900000</v>
      </c>
      <c r="O193" s="39"/>
      <c r="P193" s="39"/>
      <c r="Q193" s="36"/>
      <c r="R193" s="36"/>
      <c r="S193" s="36"/>
      <c r="T193" s="36"/>
      <c r="U193" s="36"/>
      <c r="V193" s="40"/>
      <c r="W193" s="36"/>
      <c r="X193" s="39">
        <f t="shared" si="22"/>
        <v>49.281314168377826</v>
      </c>
      <c r="Y193" s="39">
        <f t="shared" si="23"/>
        <v>1500</v>
      </c>
      <c r="Z193" s="41">
        <f t="shared" si="24"/>
        <v>197963.03901437373</v>
      </c>
      <c r="AA193" s="41">
        <v>179926.07802874743</v>
      </c>
      <c r="AB193" s="41">
        <v>23878.385822819579</v>
      </c>
      <c r="AC193" s="41">
        <f t="shared" si="31"/>
        <v>203804.46385156701</v>
      </c>
      <c r="AD193" s="42">
        <f t="shared" si="32"/>
        <v>18036.960985626298</v>
      </c>
      <c r="AE193" s="41">
        <f t="shared" si="25"/>
        <v>221841.42483719331</v>
      </c>
      <c r="AF193" s="42">
        <f t="shared" si="26"/>
        <v>678158.57516280666</v>
      </c>
      <c r="AG193" s="43">
        <f t="shared" si="27"/>
        <v>600</v>
      </c>
      <c r="AH193" s="44">
        <f t="shared" si="28"/>
        <v>468.02464065708421</v>
      </c>
      <c r="AI193" s="36">
        <f t="shared" si="29"/>
        <v>131.97535934291582</v>
      </c>
      <c r="AJ193" s="36">
        <f t="shared" si="30"/>
        <v>4017</v>
      </c>
      <c r="AK193" s="45">
        <v>45657</v>
      </c>
    </row>
    <row r="194" spans="1:37" s="46" customFormat="1" ht="12.75" x14ac:dyDescent="0.25">
      <c r="A194" s="36">
        <v>188</v>
      </c>
      <c r="B194" s="37">
        <v>41640</v>
      </c>
      <c r="C194" s="36" t="s">
        <v>50</v>
      </c>
      <c r="D194" s="36"/>
      <c r="E194" s="36">
        <v>12011</v>
      </c>
      <c r="F194" s="36" t="s">
        <v>230</v>
      </c>
      <c r="G194" s="36" t="s">
        <v>52</v>
      </c>
      <c r="H194" s="38">
        <v>1</v>
      </c>
      <c r="I194" s="39">
        <v>3750000</v>
      </c>
      <c r="J194" s="39"/>
      <c r="K194" s="39"/>
      <c r="L194" s="39"/>
      <c r="M194" s="39"/>
      <c r="N194" s="39"/>
      <c r="O194" s="39"/>
      <c r="P194" s="39"/>
      <c r="Q194" s="36"/>
      <c r="R194" s="36"/>
      <c r="S194" s="39">
        <v>3750000</v>
      </c>
      <c r="T194" s="36"/>
      <c r="U194" s="36"/>
      <c r="V194" s="40"/>
      <c r="W194" s="48"/>
      <c r="X194" s="39">
        <f t="shared" si="22"/>
        <v>2053.3880903490758</v>
      </c>
      <c r="Y194" s="39">
        <f t="shared" si="23"/>
        <v>62499.999999999993</v>
      </c>
      <c r="Z194" s="41">
        <f t="shared" si="24"/>
        <v>3750000</v>
      </c>
      <c r="AA194" s="41">
        <v>3750000</v>
      </c>
      <c r="AB194" s="41">
        <v>0</v>
      </c>
      <c r="AC194" s="41">
        <f t="shared" si="31"/>
        <v>3750000</v>
      </c>
      <c r="AD194" s="42">
        <f t="shared" si="32"/>
        <v>0</v>
      </c>
      <c r="AE194" s="41">
        <f t="shared" si="25"/>
        <v>3750000</v>
      </c>
      <c r="AF194" s="42">
        <f t="shared" si="26"/>
        <v>0</v>
      </c>
      <c r="AG194" s="43">
        <f t="shared" si="27"/>
        <v>60</v>
      </c>
      <c r="AH194" s="44">
        <f t="shared" si="28"/>
        <v>0</v>
      </c>
      <c r="AI194" s="36">
        <f t="shared" si="29"/>
        <v>131.97535934291582</v>
      </c>
      <c r="AJ194" s="36">
        <f t="shared" si="30"/>
        <v>4017</v>
      </c>
      <c r="AK194" s="45">
        <v>45657</v>
      </c>
    </row>
    <row r="195" spans="1:37" s="46" customFormat="1" ht="12.75" x14ac:dyDescent="0.25">
      <c r="A195" s="36">
        <v>189</v>
      </c>
      <c r="B195" s="37">
        <v>41640</v>
      </c>
      <c r="C195" s="36" t="s">
        <v>50</v>
      </c>
      <c r="D195" s="36"/>
      <c r="E195" s="36">
        <v>12011</v>
      </c>
      <c r="F195" s="36" t="s">
        <v>231</v>
      </c>
      <c r="G195" s="36" t="s">
        <v>52</v>
      </c>
      <c r="H195" s="38">
        <v>1</v>
      </c>
      <c r="I195" s="39">
        <v>3750000</v>
      </c>
      <c r="J195" s="39"/>
      <c r="K195" s="39"/>
      <c r="L195" s="39"/>
      <c r="M195" s="39"/>
      <c r="N195" s="39"/>
      <c r="O195" s="39"/>
      <c r="P195" s="39"/>
      <c r="Q195" s="36"/>
      <c r="R195" s="36"/>
      <c r="S195" s="39">
        <v>3750000</v>
      </c>
      <c r="T195" s="36"/>
      <c r="U195" s="36"/>
      <c r="V195" s="40"/>
      <c r="W195" s="36"/>
      <c r="X195" s="39">
        <f t="shared" si="22"/>
        <v>2053.3880903490758</v>
      </c>
      <c r="Y195" s="39">
        <f t="shared" si="23"/>
        <v>62499.999999999993</v>
      </c>
      <c r="Z195" s="41">
        <f t="shared" si="24"/>
        <v>3750000</v>
      </c>
      <c r="AA195" s="41">
        <v>3750000</v>
      </c>
      <c r="AB195" s="41">
        <v>0</v>
      </c>
      <c r="AC195" s="41">
        <f t="shared" si="31"/>
        <v>3750000</v>
      </c>
      <c r="AD195" s="42">
        <f t="shared" si="32"/>
        <v>0</v>
      </c>
      <c r="AE195" s="41">
        <f t="shared" si="25"/>
        <v>3750000</v>
      </c>
      <c r="AF195" s="42">
        <f t="shared" si="26"/>
        <v>0</v>
      </c>
      <c r="AG195" s="43">
        <f t="shared" si="27"/>
        <v>60</v>
      </c>
      <c r="AH195" s="44">
        <f t="shared" si="28"/>
        <v>0</v>
      </c>
      <c r="AI195" s="36">
        <f t="shared" si="29"/>
        <v>131.97535934291582</v>
      </c>
      <c r="AJ195" s="36">
        <f t="shared" si="30"/>
        <v>4017</v>
      </c>
      <c r="AK195" s="45">
        <v>45657</v>
      </c>
    </row>
    <row r="196" spans="1:37" s="46" customFormat="1" ht="12.75" x14ac:dyDescent="0.25">
      <c r="A196" s="36">
        <v>190</v>
      </c>
      <c r="B196" s="37">
        <v>41640</v>
      </c>
      <c r="C196" s="36" t="s">
        <v>50</v>
      </c>
      <c r="D196" s="36"/>
      <c r="E196" s="36">
        <v>12011</v>
      </c>
      <c r="F196" s="36" t="s">
        <v>232</v>
      </c>
      <c r="G196" s="36" t="s">
        <v>52</v>
      </c>
      <c r="H196" s="38">
        <v>1</v>
      </c>
      <c r="I196" s="39">
        <v>3750000</v>
      </c>
      <c r="J196" s="39"/>
      <c r="K196" s="39"/>
      <c r="L196" s="39"/>
      <c r="M196" s="39"/>
      <c r="N196" s="39"/>
      <c r="O196" s="39"/>
      <c r="P196" s="39"/>
      <c r="Q196" s="36"/>
      <c r="R196" s="36"/>
      <c r="S196" s="39">
        <v>3750000</v>
      </c>
      <c r="T196" s="36"/>
      <c r="U196" s="36"/>
      <c r="V196" s="40"/>
      <c r="W196" s="36"/>
      <c r="X196" s="39">
        <f t="shared" si="22"/>
        <v>2053.3880903490758</v>
      </c>
      <c r="Y196" s="39">
        <f t="shared" si="23"/>
        <v>62499.999999999993</v>
      </c>
      <c r="Z196" s="41">
        <f t="shared" si="24"/>
        <v>3750000</v>
      </c>
      <c r="AA196" s="41">
        <v>3750000</v>
      </c>
      <c r="AB196" s="41">
        <v>0</v>
      </c>
      <c r="AC196" s="41">
        <f t="shared" si="31"/>
        <v>3750000</v>
      </c>
      <c r="AD196" s="42">
        <f t="shared" si="32"/>
        <v>0</v>
      </c>
      <c r="AE196" s="41">
        <f t="shared" si="25"/>
        <v>3750000</v>
      </c>
      <c r="AF196" s="42">
        <f t="shared" si="26"/>
        <v>0</v>
      </c>
      <c r="AG196" s="43">
        <f t="shared" si="27"/>
        <v>60</v>
      </c>
      <c r="AH196" s="44">
        <f t="shared" si="28"/>
        <v>0</v>
      </c>
      <c r="AI196" s="36">
        <f t="shared" si="29"/>
        <v>131.97535934291582</v>
      </c>
      <c r="AJ196" s="36">
        <f t="shared" si="30"/>
        <v>4017</v>
      </c>
      <c r="AK196" s="45">
        <v>45657</v>
      </c>
    </row>
    <row r="197" spans="1:37" s="46" customFormat="1" ht="12.75" x14ac:dyDescent="0.25">
      <c r="A197" s="36">
        <v>191</v>
      </c>
      <c r="B197" s="37">
        <v>41640</v>
      </c>
      <c r="C197" s="36" t="s">
        <v>50</v>
      </c>
      <c r="D197" s="36"/>
      <c r="E197" s="36">
        <v>12011</v>
      </c>
      <c r="F197" s="36" t="s">
        <v>233</v>
      </c>
      <c r="G197" s="36" t="s">
        <v>52</v>
      </c>
      <c r="H197" s="38">
        <v>1</v>
      </c>
      <c r="I197" s="39">
        <v>4250000</v>
      </c>
      <c r="J197" s="39"/>
      <c r="K197" s="39"/>
      <c r="L197" s="39"/>
      <c r="M197" s="39"/>
      <c r="N197" s="39"/>
      <c r="O197" s="39"/>
      <c r="P197" s="39"/>
      <c r="Q197" s="36"/>
      <c r="R197" s="36"/>
      <c r="S197" s="39">
        <v>4250000</v>
      </c>
      <c r="T197" s="36"/>
      <c r="U197" s="36"/>
      <c r="V197" s="40"/>
      <c r="W197" s="36"/>
      <c r="X197" s="39">
        <f t="shared" si="22"/>
        <v>2327.173169062286</v>
      </c>
      <c r="Y197" s="39">
        <f t="shared" si="23"/>
        <v>70833.333333333328</v>
      </c>
      <c r="Z197" s="41">
        <f t="shared" si="24"/>
        <v>4250000</v>
      </c>
      <c r="AA197" s="41">
        <v>4250000</v>
      </c>
      <c r="AB197" s="41">
        <v>0</v>
      </c>
      <c r="AC197" s="41">
        <f t="shared" si="31"/>
        <v>4250000</v>
      </c>
      <c r="AD197" s="42">
        <f t="shared" si="32"/>
        <v>0</v>
      </c>
      <c r="AE197" s="41">
        <f t="shared" si="25"/>
        <v>4250000</v>
      </c>
      <c r="AF197" s="42">
        <f t="shared" si="26"/>
        <v>0</v>
      </c>
      <c r="AG197" s="43">
        <f t="shared" si="27"/>
        <v>60</v>
      </c>
      <c r="AH197" s="44">
        <f t="shared" si="28"/>
        <v>0</v>
      </c>
      <c r="AI197" s="36">
        <f t="shared" si="29"/>
        <v>131.97535934291582</v>
      </c>
      <c r="AJ197" s="36">
        <f t="shared" si="30"/>
        <v>4017</v>
      </c>
      <c r="AK197" s="45">
        <v>45657</v>
      </c>
    </row>
    <row r="198" spans="1:37" s="46" customFormat="1" ht="12.75" x14ac:dyDescent="0.25">
      <c r="A198" s="36">
        <v>192</v>
      </c>
      <c r="B198" s="37">
        <v>41640</v>
      </c>
      <c r="C198" s="36" t="s">
        <v>50</v>
      </c>
      <c r="D198" s="36"/>
      <c r="E198" s="36">
        <v>12011</v>
      </c>
      <c r="F198" s="36" t="s">
        <v>234</v>
      </c>
      <c r="G198" s="36" t="s">
        <v>52</v>
      </c>
      <c r="H198" s="38">
        <v>1</v>
      </c>
      <c r="I198" s="39">
        <v>600000</v>
      </c>
      <c r="J198" s="39"/>
      <c r="K198" s="39"/>
      <c r="L198" s="39"/>
      <c r="M198" s="39"/>
      <c r="N198" s="39"/>
      <c r="O198" s="39"/>
      <c r="P198" s="39"/>
      <c r="Q198" s="36"/>
      <c r="R198" s="36"/>
      <c r="S198" s="39">
        <v>600000</v>
      </c>
      <c r="T198" s="36"/>
      <c r="U198" s="36"/>
      <c r="V198" s="40"/>
      <c r="W198" s="36"/>
      <c r="X198" s="39">
        <f t="shared" si="22"/>
        <v>328.54209445585212</v>
      </c>
      <c r="Y198" s="39">
        <f t="shared" si="23"/>
        <v>9999.9999999999982</v>
      </c>
      <c r="Z198" s="41">
        <f t="shared" si="24"/>
        <v>600000</v>
      </c>
      <c r="AA198" s="41">
        <v>600000</v>
      </c>
      <c r="AB198" s="41">
        <v>0</v>
      </c>
      <c r="AC198" s="41">
        <f t="shared" si="31"/>
        <v>600000</v>
      </c>
      <c r="AD198" s="42">
        <f t="shared" si="32"/>
        <v>0</v>
      </c>
      <c r="AE198" s="41">
        <f t="shared" si="25"/>
        <v>600000</v>
      </c>
      <c r="AF198" s="42">
        <f t="shared" si="26"/>
        <v>0</v>
      </c>
      <c r="AG198" s="43">
        <f t="shared" si="27"/>
        <v>60</v>
      </c>
      <c r="AH198" s="44">
        <f t="shared" si="28"/>
        <v>0</v>
      </c>
      <c r="AI198" s="36">
        <f t="shared" si="29"/>
        <v>131.97535934291582</v>
      </c>
      <c r="AJ198" s="36">
        <f t="shared" si="30"/>
        <v>4017</v>
      </c>
      <c r="AK198" s="45">
        <v>45657</v>
      </c>
    </row>
    <row r="199" spans="1:37" s="46" customFormat="1" ht="12.75" x14ac:dyDescent="0.25">
      <c r="A199" s="36">
        <v>193</v>
      </c>
      <c r="B199" s="37">
        <v>41640</v>
      </c>
      <c r="C199" s="36" t="s">
        <v>50</v>
      </c>
      <c r="D199" s="36"/>
      <c r="E199" s="36">
        <v>12011</v>
      </c>
      <c r="F199" s="36" t="s">
        <v>235</v>
      </c>
      <c r="G199" s="36" t="s">
        <v>52</v>
      </c>
      <c r="H199" s="38">
        <v>1</v>
      </c>
      <c r="I199" s="39">
        <v>600000</v>
      </c>
      <c r="J199" s="39"/>
      <c r="K199" s="39"/>
      <c r="L199" s="39"/>
      <c r="M199" s="39"/>
      <c r="N199" s="39"/>
      <c r="O199" s="39"/>
      <c r="P199" s="39"/>
      <c r="Q199" s="36"/>
      <c r="R199" s="36"/>
      <c r="S199" s="39">
        <v>600000</v>
      </c>
      <c r="T199" s="36"/>
      <c r="U199" s="36"/>
      <c r="V199" s="40"/>
      <c r="W199" s="36"/>
      <c r="X199" s="39">
        <f t="shared" ref="X199:X262" si="33">IF(I199&lt;0,0,IF(I199&gt;0,((1/365.25*(IF(E199=12002,I199*3%,IF(E199=12003,I199*3%,IF(E199=12004,I199*3%,IF(E199=12006,I199*2%,IF(E199=12007,I199*10%,IF(E199=12008,I199*3%,IF(E199=12009,I199*10%,IF(E199=12010,I199*10%,IF(E199=12011,I199*20%,IF(E199=12012,I199*3%,IF(E199=12099,I199*10%))))))))))))))))</f>
        <v>328.54209445585212</v>
      </c>
      <c r="Y199" s="39">
        <f t="shared" ref="Y199:Y262" si="34">X199*30.4375</f>
        <v>9999.9999999999982</v>
      </c>
      <c r="Z199" s="41">
        <f t="shared" ref="Z199:Z262" si="35">IF(I199&lt;0,0,IF(I199&gt;0,(IF(AI199*Y199&lt;=I199,Y199*AI199,IF(Y199*AI199&gt;I199,I199,IF(AI199*Y199=I199,I199))))))</f>
        <v>600000</v>
      </c>
      <c r="AA199" s="41">
        <v>600000</v>
      </c>
      <c r="AB199" s="41">
        <v>0</v>
      </c>
      <c r="AC199" s="41">
        <f t="shared" si="31"/>
        <v>600000</v>
      </c>
      <c r="AD199" s="42">
        <f t="shared" si="32"/>
        <v>0</v>
      </c>
      <c r="AE199" s="41">
        <f t="shared" ref="AE199:AE262" si="36">AC199+AD199</f>
        <v>600000</v>
      </c>
      <c r="AF199" s="42">
        <f t="shared" ref="AF199:AF262" si="37">I199-AE199</f>
        <v>0</v>
      </c>
      <c r="AG199" s="43">
        <f t="shared" ref="AG199:AG262" si="38">(365.25/30.4375*(IF(E199=12002,1/3%,IF(E199=12003,1/3%,IF(E199=12004,1/3%,IF(E199=12006,1/2%,IF(E199=12007,1/10%,IF(E199=12008,1/3%,IF(E199=12009,1/10%,IF(E199=12010,1/10%,IF(E199=12011,1/20%,IF(E199=12012,1/3%))))))))))))</f>
        <v>60</v>
      </c>
      <c r="AH199" s="44">
        <f t="shared" ref="AH199:AH262" si="39">IF(AG199&gt;AI199,AG199-AI199,IF(AG199&lt;=AI199,0))</f>
        <v>0</v>
      </c>
      <c r="AI199" s="36">
        <f t="shared" ref="AI199:AI262" si="40">AJ199/30.4375</f>
        <v>131.97535934291582</v>
      </c>
      <c r="AJ199" s="36">
        <f t="shared" ref="AJ199:AJ262" si="41">AK199-B199</f>
        <v>4017</v>
      </c>
      <c r="AK199" s="45">
        <v>45657</v>
      </c>
    </row>
    <row r="200" spans="1:37" s="46" customFormat="1" ht="12.75" x14ac:dyDescent="0.25">
      <c r="A200" s="36">
        <v>194</v>
      </c>
      <c r="B200" s="37">
        <v>41640</v>
      </c>
      <c r="C200" s="36" t="s">
        <v>50</v>
      </c>
      <c r="D200" s="36"/>
      <c r="E200" s="36">
        <v>12011</v>
      </c>
      <c r="F200" s="36" t="s">
        <v>236</v>
      </c>
      <c r="G200" s="36" t="s">
        <v>52</v>
      </c>
      <c r="H200" s="38">
        <v>1</v>
      </c>
      <c r="I200" s="39">
        <v>1500000</v>
      </c>
      <c r="J200" s="39"/>
      <c r="K200" s="39"/>
      <c r="L200" s="39"/>
      <c r="M200" s="39"/>
      <c r="N200" s="39"/>
      <c r="O200" s="39"/>
      <c r="P200" s="39"/>
      <c r="Q200" s="36"/>
      <c r="R200" s="36"/>
      <c r="S200" s="39">
        <v>1500000</v>
      </c>
      <c r="T200" s="36"/>
      <c r="U200" s="36"/>
      <c r="V200" s="40"/>
      <c r="W200" s="36"/>
      <c r="X200" s="39">
        <f t="shared" si="33"/>
        <v>821.35523613963039</v>
      </c>
      <c r="Y200" s="39">
        <f t="shared" si="34"/>
        <v>25000</v>
      </c>
      <c r="Z200" s="41">
        <f t="shared" si="35"/>
        <v>1500000</v>
      </c>
      <c r="AA200" s="41">
        <v>1500000</v>
      </c>
      <c r="AB200" s="41">
        <v>0</v>
      </c>
      <c r="AC200" s="41">
        <f t="shared" ref="AC200:AC263" si="42">AA200+AB200</f>
        <v>1500000</v>
      </c>
      <c r="AD200" s="42">
        <f t="shared" si="32"/>
        <v>0</v>
      </c>
      <c r="AE200" s="41">
        <f t="shared" si="36"/>
        <v>1500000</v>
      </c>
      <c r="AF200" s="42">
        <f t="shared" si="37"/>
        <v>0</v>
      </c>
      <c r="AG200" s="43">
        <f t="shared" si="38"/>
        <v>60</v>
      </c>
      <c r="AH200" s="44">
        <f t="shared" si="39"/>
        <v>0</v>
      </c>
      <c r="AI200" s="36">
        <f t="shared" si="40"/>
        <v>131.97535934291582</v>
      </c>
      <c r="AJ200" s="36">
        <f t="shared" si="41"/>
        <v>4017</v>
      </c>
      <c r="AK200" s="45">
        <v>45657</v>
      </c>
    </row>
    <row r="201" spans="1:37" s="46" customFormat="1" ht="12.75" x14ac:dyDescent="0.25">
      <c r="A201" s="36">
        <v>195</v>
      </c>
      <c r="B201" s="37">
        <v>41640</v>
      </c>
      <c r="C201" s="36" t="s">
        <v>50</v>
      </c>
      <c r="D201" s="36"/>
      <c r="E201" s="36">
        <v>12011</v>
      </c>
      <c r="F201" s="36" t="s">
        <v>237</v>
      </c>
      <c r="G201" s="36" t="s">
        <v>70</v>
      </c>
      <c r="H201" s="38">
        <v>1</v>
      </c>
      <c r="I201" s="39">
        <v>3750000</v>
      </c>
      <c r="J201" s="39"/>
      <c r="K201" s="39"/>
      <c r="L201" s="39"/>
      <c r="M201" s="39"/>
      <c r="N201" s="39"/>
      <c r="O201" s="39"/>
      <c r="P201" s="39"/>
      <c r="Q201" s="36"/>
      <c r="R201" s="36"/>
      <c r="S201" s="39">
        <v>3750000</v>
      </c>
      <c r="T201" s="36"/>
      <c r="U201" s="36"/>
      <c r="V201" s="40"/>
      <c r="W201" s="36"/>
      <c r="X201" s="39">
        <f t="shared" si="33"/>
        <v>2053.3880903490758</v>
      </c>
      <c r="Y201" s="39">
        <f t="shared" si="34"/>
        <v>62499.999999999993</v>
      </c>
      <c r="Z201" s="41">
        <f t="shared" si="35"/>
        <v>3750000</v>
      </c>
      <c r="AA201" s="41">
        <v>3750000</v>
      </c>
      <c r="AB201" s="41">
        <v>0</v>
      </c>
      <c r="AC201" s="41">
        <f t="shared" si="42"/>
        <v>3750000</v>
      </c>
      <c r="AD201" s="42">
        <f>Z201-AA201</f>
        <v>0</v>
      </c>
      <c r="AE201" s="41">
        <f t="shared" si="36"/>
        <v>3750000</v>
      </c>
      <c r="AF201" s="42">
        <f t="shared" si="37"/>
        <v>0</v>
      </c>
      <c r="AG201" s="43">
        <f t="shared" si="38"/>
        <v>60</v>
      </c>
      <c r="AH201" s="44">
        <f t="shared" si="39"/>
        <v>0</v>
      </c>
      <c r="AI201" s="36">
        <f t="shared" si="40"/>
        <v>131.97535934291582</v>
      </c>
      <c r="AJ201" s="36">
        <f t="shared" si="41"/>
        <v>4017</v>
      </c>
      <c r="AK201" s="45">
        <v>45657</v>
      </c>
    </row>
    <row r="202" spans="1:37" s="46" customFormat="1" ht="12.75" x14ac:dyDescent="0.25">
      <c r="A202" s="36">
        <v>196</v>
      </c>
      <c r="B202" s="37">
        <v>41640</v>
      </c>
      <c r="C202" s="36" t="s">
        <v>50</v>
      </c>
      <c r="D202" s="36"/>
      <c r="E202" s="36">
        <v>12011</v>
      </c>
      <c r="F202" s="36" t="s">
        <v>238</v>
      </c>
      <c r="G202" s="36" t="s">
        <v>70</v>
      </c>
      <c r="H202" s="38">
        <v>1</v>
      </c>
      <c r="I202" s="39">
        <v>3750000</v>
      </c>
      <c r="J202" s="39"/>
      <c r="K202" s="39"/>
      <c r="L202" s="39"/>
      <c r="M202" s="39"/>
      <c r="N202" s="39"/>
      <c r="O202" s="39"/>
      <c r="P202" s="39"/>
      <c r="Q202" s="36"/>
      <c r="R202" s="36"/>
      <c r="S202" s="39">
        <v>3750000</v>
      </c>
      <c r="T202" s="36"/>
      <c r="U202" s="36"/>
      <c r="V202" s="40"/>
      <c r="W202" s="36"/>
      <c r="X202" s="39">
        <f t="shared" si="33"/>
        <v>2053.3880903490758</v>
      </c>
      <c r="Y202" s="39">
        <f t="shared" si="34"/>
        <v>62499.999999999993</v>
      </c>
      <c r="Z202" s="41">
        <f t="shared" si="35"/>
        <v>3750000</v>
      </c>
      <c r="AA202" s="41">
        <v>3750000</v>
      </c>
      <c r="AB202" s="41">
        <v>0</v>
      </c>
      <c r="AC202" s="41">
        <f t="shared" si="42"/>
        <v>3750000</v>
      </c>
      <c r="AD202" s="42">
        <f t="shared" ref="AD202:AD265" si="43">Z202-AA202</f>
        <v>0</v>
      </c>
      <c r="AE202" s="41">
        <f t="shared" si="36"/>
        <v>3750000</v>
      </c>
      <c r="AF202" s="42">
        <f t="shared" si="37"/>
        <v>0</v>
      </c>
      <c r="AG202" s="43">
        <f t="shared" si="38"/>
        <v>60</v>
      </c>
      <c r="AH202" s="44">
        <f t="shared" si="39"/>
        <v>0</v>
      </c>
      <c r="AI202" s="36">
        <f t="shared" si="40"/>
        <v>131.97535934291582</v>
      </c>
      <c r="AJ202" s="36">
        <f t="shared" si="41"/>
        <v>4017</v>
      </c>
      <c r="AK202" s="45">
        <v>45657</v>
      </c>
    </row>
    <row r="203" spans="1:37" s="46" customFormat="1" ht="12.75" x14ac:dyDescent="0.25">
      <c r="A203" s="36">
        <v>197</v>
      </c>
      <c r="B203" s="37">
        <v>41640</v>
      </c>
      <c r="C203" s="36" t="s">
        <v>50</v>
      </c>
      <c r="D203" s="36"/>
      <c r="E203" s="36">
        <v>12011</v>
      </c>
      <c r="F203" s="36" t="s">
        <v>239</v>
      </c>
      <c r="G203" s="36" t="s">
        <v>70</v>
      </c>
      <c r="H203" s="38">
        <v>1</v>
      </c>
      <c r="I203" s="39">
        <v>4250000</v>
      </c>
      <c r="J203" s="39"/>
      <c r="K203" s="39"/>
      <c r="L203" s="39"/>
      <c r="M203" s="39"/>
      <c r="N203" s="39"/>
      <c r="O203" s="39"/>
      <c r="P203" s="39"/>
      <c r="Q203" s="36"/>
      <c r="R203" s="36"/>
      <c r="S203" s="39">
        <v>4250000</v>
      </c>
      <c r="T203" s="36"/>
      <c r="U203" s="36"/>
      <c r="V203" s="40"/>
      <c r="W203" s="36"/>
      <c r="X203" s="39">
        <f t="shared" si="33"/>
        <v>2327.173169062286</v>
      </c>
      <c r="Y203" s="39">
        <f t="shared" si="34"/>
        <v>70833.333333333328</v>
      </c>
      <c r="Z203" s="41">
        <f t="shared" si="35"/>
        <v>4250000</v>
      </c>
      <c r="AA203" s="41">
        <v>4250000</v>
      </c>
      <c r="AB203" s="41">
        <v>0</v>
      </c>
      <c r="AC203" s="41">
        <f t="shared" si="42"/>
        <v>4250000</v>
      </c>
      <c r="AD203" s="42">
        <f t="shared" si="43"/>
        <v>0</v>
      </c>
      <c r="AE203" s="41">
        <f t="shared" si="36"/>
        <v>4250000</v>
      </c>
      <c r="AF203" s="42">
        <f t="shared" si="37"/>
        <v>0</v>
      </c>
      <c r="AG203" s="43">
        <f t="shared" si="38"/>
        <v>60</v>
      </c>
      <c r="AH203" s="44">
        <f t="shared" si="39"/>
        <v>0</v>
      </c>
      <c r="AI203" s="36">
        <f t="shared" si="40"/>
        <v>131.97535934291582</v>
      </c>
      <c r="AJ203" s="36">
        <f t="shared" si="41"/>
        <v>4017</v>
      </c>
      <c r="AK203" s="45">
        <v>45657</v>
      </c>
    </row>
    <row r="204" spans="1:37" s="46" customFormat="1" ht="12.75" x14ac:dyDescent="0.25">
      <c r="A204" s="36">
        <v>198</v>
      </c>
      <c r="B204" s="37">
        <v>41640</v>
      </c>
      <c r="C204" s="36" t="s">
        <v>50</v>
      </c>
      <c r="D204" s="36"/>
      <c r="E204" s="36">
        <v>12011</v>
      </c>
      <c r="F204" s="36" t="s">
        <v>240</v>
      </c>
      <c r="G204" s="36" t="s">
        <v>65</v>
      </c>
      <c r="H204" s="38">
        <v>1</v>
      </c>
      <c r="I204" s="39">
        <v>4500000</v>
      </c>
      <c r="J204" s="39"/>
      <c r="K204" s="39"/>
      <c r="L204" s="39"/>
      <c r="M204" s="39"/>
      <c r="N204" s="39"/>
      <c r="O204" s="39"/>
      <c r="P204" s="39"/>
      <c r="Q204" s="36"/>
      <c r="R204" s="36"/>
      <c r="S204" s="39">
        <v>4500000</v>
      </c>
      <c r="T204" s="36"/>
      <c r="U204" s="36"/>
      <c r="V204" s="40"/>
      <c r="W204" s="36"/>
      <c r="X204" s="39">
        <f t="shared" si="33"/>
        <v>2464.0657084188911</v>
      </c>
      <c r="Y204" s="39">
        <f t="shared" si="34"/>
        <v>75000</v>
      </c>
      <c r="Z204" s="41">
        <f t="shared" si="35"/>
        <v>4500000</v>
      </c>
      <c r="AA204" s="41">
        <v>4500000</v>
      </c>
      <c r="AB204" s="41">
        <v>0</v>
      </c>
      <c r="AC204" s="41">
        <f t="shared" si="42"/>
        <v>4500000</v>
      </c>
      <c r="AD204" s="42">
        <f t="shared" si="43"/>
        <v>0</v>
      </c>
      <c r="AE204" s="41">
        <f t="shared" si="36"/>
        <v>4500000</v>
      </c>
      <c r="AF204" s="42">
        <f t="shared" si="37"/>
        <v>0</v>
      </c>
      <c r="AG204" s="43">
        <f t="shared" si="38"/>
        <v>60</v>
      </c>
      <c r="AH204" s="44">
        <f t="shared" si="39"/>
        <v>0</v>
      </c>
      <c r="AI204" s="36">
        <f t="shared" si="40"/>
        <v>131.97535934291582</v>
      </c>
      <c r="AJ204" s="36">
        <f t="shared" si="41"/>
        <v>4017</v>
      </c>
      <c r="AK204" s="45">
        <v>45657</v>
      </c>
    </row>
    <row r="205" spans="1:37" s="46" customFormat="1" ht="12.75" x14ac:dyDescent="0.25">
      <c r="A205" s="36">
        <v>199</v>
      </c>
      <c r="B205" s="37">
        <v>41640</v>
      </c>
      <c r="C205" s="36" t="s">
        <v>50</v>
      </c>
      <c r="D205" s="36"/>
      <c r="E205" s="36">
        <v>12011</v>
      </c>
      <c r="F205" s="36" t="s">
        <v>241</v>
      </c>
      <c r="G205" s="36" t="s">
        <v>65</v>
      </c>
      <c r="H205" s="38">
        <v>1</v>
      </c>
      <c r="I205" s="39">
        <v>4000000</v>
      </c>
      <c r="J205" s="39"/>
      <c r="K205" s="39"/>
      <c r="L205" s="39"/>
      <c r="M205" s="39"/>
      <c r="N205" s="39"/>
      <c r="O205" s="39"/>
      <c r="P205" s="39"/>
      <c r="Q205" s="36"/>
      <c r="R205" s="36"/>
      <c r="S205" s="39">
        <v>4000000</v>
      </c>
      <c r="T205" s="36"/>
      <c r="U205" s="36"/>
      <c r="V205" s="40"/>
      <c r="W205" s="36"/>
      <c r="X205" s="39">
        <f t="shared" si="33"/>
        <v>2190.2806297056809</v>
      </c>
      <c r="Y205" s="39">
        <f t="shared" si="34"/>
        <v>66666.666666666657</v>
      </c>
      <c r="Z205" s="41">
        <f t="shared" si="35"/>
        <v>4000000</v>
      </c>
      <c r="AA205" s="41">
        <v>4000000</v>
      </c>
      <c r="AB205" s="41">
        <v>0</v>
      </c>
      <c r="AC205" s="41">
        <f t="shared" si="42"/>
        <v>4000000</v>
      </c>
      <c r="AD205" s="42">
        <f t="shared" si="43"/>
        <v>0</v>
      </c>
      <c r="AE205" s="41">
        <f t="shared" si="36"/>
        <v>4000000</v>
      </c>
      <c r="AF205" s="42">
        <f t="shared" si="37"/>
        <v>0</v>
      </c>
      <c r="AG205" s="43">
        <f t="shared" si="38"/>
        <v>60</v>
      </c>
      <c r="AH205" s="44">
        <f t="shared" si="39"/>
        <v>0</v>
      </c>
      <c r="AI205" s="36">
        <f t="shared" si="40"/>
        <v>131.97535934291582</v>
      </c>
      <c r="AJ205" s="36">
        <f t="shared" si="41"/>
        <v>4017</v>
      </c>
      <c r="AK205" s="45">
        <v>45657</v>
      </c>
    </row>
    <row r="206" spans="1:37" s="46" customFormat="1" ht="12.75" x14ac:dyDescent="0.25">
      <c r="A206" s="36">
        <v>200</v>
      </c>
      <c r="B206" s="37">
        <v>41640</v>
      </c>
      <c r="C206" s="36" t="s">
        <v>50</v>
      </c>
      <c r="D206" s="36"/>
      <c r="E206" s="36">
        <v>12011</v>
      </c>
      <c r="F206" s="36" t="s">
        <v>242</v>
      </c>
      <c r="G206" s="36" t="s">
        <v>65</v>
      </c>
      <c r="H206" s="38">
        <v>1</v>
      </c>
      <c r="I206" s="39">
        <v>2800000</v>
      </c>
      <c r="J206" s="39"/>
      <c r="K206" s="39"/>
      <c r="L206" s="39"/>
      <c r="M206" s="39"/>
      <c r="N206" s="39"/>
      <c r="O206" s="39"/>
      <c r="P206" s="39"/>
      <c r="Q206" s="36"/>
      <c r="R206" s="36"/>
      <c r="S206" s="39">
        <v>2800000</v>
      </c>
      <c r="T206" s="36"/>
      <c r="U206" s="36"/>
      <c r="V206" s="40"/>
      <c r="W206" s="36"/>
      <c r="X206" s="39">
        <f t="shared" si="33"/>
        <v>1533.1964407939768</v>
      </c>
      <c r="Y206" s="39">
        <f t="shared" si="34"/>
        <v>46666.666666666664</v>
      </c>
      <c r="Z206" s="41">
        <f t="shared" si="35"/>
        <v>2800000</v>
      </c>
      <c r="AA206" s="41">
        <v>2800000</v>
      </c>
      <c r="AB206" s="41">
        <v>0</v>
      </c>
      <c r="AC206" s="41">
        <f t="shared" si="42"/>
        <v>2800000</v>
      </c>
      <c r="AD206" s="42">
        <f t="shared" si="43"/>
        <v>0</v>
      </c>
      <c r="AE206" s="41">
        <f t="shared" si="36"/>
        <v>2800000</v>
      </c>
      <c r="AF206" s="42">
        <f t="shared" si="37"/>
        <v>0</v>
      </c>
      <c r="AG206" s="43">
        <f t="shared" si="38"/>
        <v>60</v>
      </c>
      <c r="AH206" s="44">
        <f t="shared" si="39"/>
        <v>0</v>
      </c>
      <c r="AI206" s="36">
        <f t="shared" si="40"/>
        <v>131.97535934291582</v>
      </c>
      <c r="AJ206" s="36">
        <f t="shared" si="41"/>
        <v>4017</v>
      </c>
      <c r="AK206" s="45">
        <v>45657</v>
      </c>
    </row>
    <row r="207" spans="1:37" s="46" customFormat="1" ht="12.75" x14ac:dyDescent="0.25">
      <c r="A207" s="36">
        <v>201</v>
      </c>
      <c r="B207" s="37">
        <v>41640</v>
      </c>
      <c r="C207" s="36" t="s">
        <v>50</v>
      </c>
      <c r="D207" s="36"/>
      <c r="E207" s="36">
        <v>12011</v>
      </c>
      <c r="F207" s="36" t="s">
        <v>243</v>
      </c>
      <c r="G207" s="36" t="s">
        <v>65</v>
      </c>
      <c r="H207" s="38">
        <v>1</v>
      </c>
      <c r="I207" s="39">
        <v>2000000</v>
      </c>
      <c r="J207" s="39"/>
      <c r="K207" s="39"/>
      <c r="L207" s="39"/>
      <c r="M207" s="39"/>
      <c r="N207" s="39"/>
      <c r="O207" s="39"/>
      <c r="P207" s="39"/>
      <c r="Q207" s="36"/>
      <c r="R207" s="36"/>
      <c r="S207" s="39">
        <v>2000000</v>
      </c>
      <c r="T207" s="36"/>
      <c r="U207" s="36"/>
      <c r="V207" s="40"/>
      <c r="W207" s="36"/>
      <c r="X207" s="39">
        <f t="shared" si="33"/>
        <v>1095.1403148528404</v>
      </c>
      <c r="Y207" s="39">
        <f t="shared" si="34"/>
        <v>33333.333333333328</v>
      </c>
      <c r="Z207" s="41">
        <f t="shared" si="35"/>
        <v>2000000</v>
      </c>
      <c r="AA207" s="41">
        <v>2000000</v>
      </c>
      <c r="AB207" s="41">
        <v>0</v>
      </c>
      <c r="AC207" s="41">
        <f t="shared" si="42"/>
        <v>2000000</v>
      </c>
      <c r="AD207" s="42">
        <f t="shared" si="43"/>
        <v>0</v>
      </c>
      <c r="AE207" s="41">
        <f t="shared" si="36"/>
        <v>2000000</v>
      </c>
      <c r="AF207" s="42">
        <f t="shared" si="37"/>
        <v>0</v>
      </c>
      <c r="AG207" s="43">
        <f t="shared" si="38"/>
        <v>60</v>
      </c>
      <c r="AH207" s="44">
        <f t="shared" si="39"/>
        <v>0</v>
      </c>
      <c r="AI207" s="36">
        <f t="shared" si="40"/>
        <v>131.97535934291582</v>
      </c>
      <c r="AJ207" s="36">
        <f t="shared" si="41"/>
        <v>4017</v>
      </c>
      <c r="AK207" s="45">
        <v>45657</v>
      </c>
    </row>
    <row r="208" spans="1:37" s="46" customFormat="1" ht="12.75" x14ac:dyDescent="0.25">
      <c r="A208" s="36">
        <v>202</v>
      </c>
      <c r="B208" s="37">
        <v>41640</v>
      </c>
      <c r="C208" s="36" t="s">
        <v>50</v>
      </c>
      <c r="D208" s="36"/>
      <c r="E208" s="36">
        <v>12011</v>
      </c>
      <c r="F208" s="36" t="s">
        <v>244</v>
      </c>
      <c r="G208" s="36" t="s">
        <v>65</v>
      </c>
      <c r="H208" s="38">
        <v>1</v>
      </c>
      <c r="I208" s="39">
        <v>50000</v>
      </c>
      <c r="J208" s="39"/>
      <c r="K208" s="39"/>
      <c r="L208" s="39"/>
      <c r="M208" s="39"/>
      <c r="N208" s="39"/>
      <c r="O208" s="39"/>
      <c r="P208" s="39"/>
      <c r="Q208" s="36"/>
      <c r="R208" s="36"/>
      <c r="S208" s="39">
        <v>50000</v>
      </c>
      <c r="T208" s="36"/>
      <c r="U208" s="36"/>
      <c r="V208" s="40"/>
      <c r="W208" s="36"/>
      <c r="X208" s="39">
        <f t="shared" si="33"/>
        <v>27.378507871321013</v>
      </c>
      <c r="Y208" s="39">
        <f t="shared" si="34"/>
        <v>833.33333333333337</v>
      </c>
      <c r="Z208" s="41">
        <f t="shared" si="35"/>
        <v>50000</v>
      </c>
      <c r="AA208" s="41">
        <v>50000</v>
      </c>
      <c r="AB208" s="41">
        <v>0</v>
      </c>
      <c r="AC208" s="41">
        <f t="shared" si="42"/>
        <v>50000</v>
      </c>
      <c r="AD208" s="42">
        <f t="shared" si="43"/>
        <v>0</v>
      </c>
      <c r="AE208" s="41">
        <f t="shared" si="36"/>
        <v>50000</v>
      </c>
      <c r="AF208" s="42">
        <f t="shared" si="37"/>
        <v>0</v>
      </c>
      <c r="AG208" s="43">
        <f t="shared" si="38"/>
        <v>60</v>
      </c>
      <c r="AH208" s="44">
        <f t="shared" si="39"/>
        <v>0</v>
      </c>
      <c r="AI208" s="36">
        <f t="shared" si="40"/>
        <v>131.97535934291582</v>
      </c>
      <c r="AJ208" s="36">
        <f t="shared" si="41"/>
        <v>4017</v>
      </c>
      <c r="AK208" s="45">
        <v>45657</v>
      </c>
    </row>
    <row r="209" spans="1:37" s="46" customFormat="1" ht="12.75" x14ac:dyDescent="0.25">
      <c r="A209" s="36">
        <v>203</v>
      </c>
      <c r="B209" s="37">
        <v>41640</v>
      </c>
      <c r="C209" s="36" t="s">
        <v>50</v>
      </c>
      <c r="D209" s="36"/>
      <c r="E209" s="36">
        <v>12011</v>
      </c>
      <c r="F209" s="36" t="s">
        <v>245</v>
      </c>
      <c r="G209" s="36" t="s">
        <v>65</v>
      </c>
      <c r="H209" s="38">
        <v>1</v>
      </c>
      <c r="I209" s="39">
        <v>50000</v>
      </c>
      <c r="J209" s="39"/>
      <c r="K209" s="39"/>
      <c r="L209" s="39"/>
      <c r="M209" s="39"/>
      <c r="N209" s="39"/>
      <c r="O209" s="39"/>
      <c r="P209" s="39"/>
      <c r="Q209" s="36"/>
      <c r="R209" s="36"/>
      <c r="S209" s="39">
        <v>50000</v>
      </c>
      <c r="T209" s="36"/>
      <c r="U209" s="36"/>
      <c r="V209" s="40"/>
      <c r="W209" s="36"/>
      <c r="X209" s="39">
        <f t="shared" si="33"/>
        <v>27.378507871321013</v>
      </c>
      <c r="Y209" s="39">
        <f t="shared" si="34"/>
        <v>833.33333333333337</v>
      </c>
      <c r="Z209" s="41">
        <f t="shared" si="35"/>
        <v>50000</v>
      </c>
      <c r="AA209" s="41">
        <v>50000</v>
      </c>
      <c r="AB209" s="41">
        <v>0</v>
      </c>
      <c r="AC209" s="41">
        <f t="shared" si="42"/>
        <v>50000</v>
      </c>
      <c r="AD209" s="42">
        <f t="shared" si="43"/>
        <v>0</v>
      </c>
      <c r="AE209" s="41">
        <f t="shared" si="36"/>
        <v>50000</v>
      </c>
      <c r="AF209" s="42">
        <f t="shared" si="37"/>
        <v>0</v>
      </c>
      <c r="AG209" s="43">
        <f t="shared" si="38"/>
        <v>60</v>
      </c>
      <c r="AH209" s="44">
        <f t="shared" si="39"/>
        <v>0</v>
      </c>
      <c r="AI209" s="36">
        <f t="shared" si="40"/>
        <v>131.97535934291582</v>
      </c>
      <c r="AJ209" s="36">
        <f t="shared" si="41"/>
        <v>4017</v>
      </c>
      <c r="AK209" s="45">
        <v>45657</v>
      </c>
    </row>
    <row r="210" spans="1:37" s="46" customFormat="1" ht="12.75" x14ac:dyDescent="0.25">
      <c r="A210" s="36">
        <v>204</v>
      </c>
      <c r="B210" s="37">
        <v>41640</v>
      </c>
      <c r="C210" s="36" t="s">
        <v>50</v>
      </c>
      <c r="D210" s="36"/>
      <c r="E210" s="36">
        <v>12011</v>
      </c>
      <c r="F210" s="36" t="s">
        <v>246</v>
      </c>
      <c r="G210" s="36" t="s">
        <v>62</v>
      </c>
      <c r="H210" s="38">
        <v>1</v>
      </c>
      <c r="I210" s="39">
        <v>4000000</v>
      </c>
      <c r="J210" s="39"/>
      <c r="K210" s="39"/>
      <c r="L210" s="39"/>
      <c r="M210" s="39"/>
      <c r="N210" s="39"/>
      <c r="O210" s="39"/>
      <c r="P210" s="39"/>
      <c r="Q210" s="36"/>
      <c r="R210" s="36"/>
      <c r="S210" s="39">
        <v>4000000</v>
      </c>
      <c r="T210" s="36"/>
      <c r="U210" s="36"/>
      <c r="V210" s="40"/>
      <c r="W210" s="36"/>
      <c r="X210" s="39">
        <f t="shared" si="33"/>
        <v>2190.2806297056809</v>
      </c>
      <c r="Y210" s="39">
        <f t="shared" si="34"/>
        <v>66666.666666666657</v>
      </c>
      <c r="Z210" s="41">
        <f t="shared" si="35"/>
        <v>4000000</v>
      </c>
      <c r="AA210" s="41">
        <v>4000000</v>
      </c>
      <c r="AB210" s="41">
        <v>0</v>
      </c>
      <c r="AC210" s="41">
        <f t="shared" si="42"/>
        <v>4000000</v>
      </c>
      <c r="AD210" s="42">
        <f t="shared" si="43"/>
        <v>0</v>
      </c>
      <c r="AE210" s="41">
        <f t="shared" si="36"/>
        <v>4000000</v>
      </c>
      <c r="AF210" s="42">
        <f t="shared" si="37"/>
        <v>0</v>
      </c>
      <c r="AG210" s="43">
        <f t="shared" si="38"/>
        <v>60</v>
      </c>
      <c r="AH210" s="44">
        <f t="shared" si="39"/>
        <v>0</v>
      </c>
      <c r="AI210" s="36">
        <f t="shared" si="40"/>
        <v>131.97535934291582</v>
      </c>
      <c r="AJ210" s="36">
        <f t="shared" si="41"/>
        <v>4017</v>
      </c>
      <c r="AK210" s="45">
        <v>45657</v>
      </c>
    </row>
    <row r="211" spans="1:37" s="46" customFormat="1" ht="12.75" x14ac:dyDescent="0.25">
      <c r="A211" s="36">
        <v>205</v>
      </c>
      <c r="B211" s="37">
        <v>41640</v>
      </c>
      <c r="C211" s="36" t="s">
        <v>50</v>
      </c>
      <c r="D211" s="36"/>
      <c r="E211" s="36">
        <v>12011</v>
      </c>
      <c r="F211" s="36" t="s">
        <v>247</v>
      </c>
      <c r="G211" s="36" t="s">
        <v>62</v>
      </c>
      <c r="H211" s="38">
        <v>1</v>
      </c>
      <c r="I211" s="39">
        <v>3250000</v>
      </c>
      <c r="J211" s="39"/>
      <c r="K211" s="39"/>
      <c r="L211" s="39"/>
      <c r="M211" s="39"/>
      <c r="N211" s="39"/>
      <c r="O211" s="39"/>
      <c r="P211" s="39"/>
      <c r="Q211" s="36"/>
      <c r="R211" s="36"/>
      <c r="S211" s="39">
        <v>3250000</v>
      </c>
      <c r="T211" s="36"/>
      <c r="U211" s="36"/>
      <c r="V211" s="40"/>
      <c r="W211" s="36"/>
      <c r="X211" s="39">
        <f t="shared" si="33"/>
        <v>1779.6030116358659</v>
      </c>
      <c r="Y211" s="39">
        <f t="shared" si="34"/>
        <v>54166.666666666664</v>
      </c>
      <c r="Z211" s="41">
        <f t="shared" si="35"/>
        <v>3250000</v>
      </c>
      <c r="AA211" s="41">
        <v>3250000</v>
      </c>
      <c r="AB211" s="41">
        <v>0</v>
      </c>
      <c r="AC211" s="41">
        <f t="shared" si="42"/>
        <v>3250000</v>
      </c>
      <c r="AD211" s="42">
        <f t="shared" si="43"/>
        <v>0</v>
      </c>
      <c r="AE211" s="41">
        <f t="shared" si="36"/>
        <v>3250000</v>
      </c>
      <c r="AF211" s="42">
        <f t="shared" si="37"/>
        <v>0</v>
      </c>
      <c r="AG211" s="43">
        <f t="shared" si="38"/>
        <v>60</v>
      </c>
      <c r="AH211" s="44">
        <f t="shared" si="39"/>
        <v>0</v>
      </c>
      <c r="AI211" s="36">
        <f t="shared" si="40"/>
        <v>131.97535934291582</v>
      </c>
      <c r="AJ211" s="36">
        <f t="shared" si="41"/>
        <v>4017</v>
      </c>
      <c r="AK211" s="45">
        <v>45657</v>
      </c>
    </row>
    <row r="212" spans="1:37" s="46" customFormat="1" ht="12.75" x14ac:dyDescent="0.25">
      <c r="A212" s="36">
        <v>206</v>
      </c>
      <c r="B212" s="37">
        <v>41640</v>
      </c>
      <c r="C212" s="36" t="s">
        <v>50</v>
      </c>
      <c r="D212" s="36"/>
      <c r="E212" s="36">
        <v>12011</v>
      </c>
      <c r="F212" s="36" t="s">
        <v>248</v>
      </c>
      <c r="G212" s="36" t="s">
        <v>62</v>
      </c>
      <c r="H212" s="38">
        <v>1</v>
      </c>
      <c r="I212" s="39">
        <v>3250000</v>
      </c>
      <c r="J212" s="39"/>
      <c r="K212" s="39"/>
      <c r="L212" s="39"/>
      <c r="M212" s="39"/>
      <c r="N212" s="39"/>
      <c r="O212" s="39"/>
      <c r="P212" s="39"/>
      <c r="Q212" s="36"/>
      <c r="R212" s="36"/>
      <c r="S212" s="39">
        <v>3250000</v>
      </c>
      <c r="T212" s="36"/>
      <c r="U212" s="36"/>
      <c r="V212" s="40"/>
      <c r="W212" s="36"/>
      <c r="X212" s="39">
        <f t="shared" si="33"/>
        <v>1779.6030116358659</v>
      </c>
      <c r="Y212" s="39">
        <f t="shared" si="34"/>
        <v>54166.666666666664</v>
      </c>
      <c r="Z212" s="41">
        <f t="shared" si="35"/>
        <v>3250000</v>
      </c>
      <c r="AA212" s="41">
        <v>3250000</v>
      </c>
      <c r="AB212" s="41">
        <v>0</v>
      </c>
      <c r="AC212" s="41">
        <f t="shared" si="42"/>
        <v>3250000</v>
      </c>
      <c r="AD212" s="42">
        <f t="shared" si="43"/>
        <v>0</v>
      </c>
      <c r="AE212" s="41">
        <f t="shared" si="36"/>
        <v>3250000</v>
      </c>
      <c r="AF212" s="42">
        <f t="shared" si="37"/>
        <v>0</v>
      </c>
      <c r="AG212" s="43">
        <f t="shared" si="38"/>
        <v>60</v>
      </c>
      <c r="AH212" s="44">
        <f t="shared" si="39"/>
        <v>0</v>
      </c>
      <c r="AI212" s="36">
        <f t="shared" si="40"/>
        <v>131.97535934291582</v>
      </c>
      <c r="AJ212" s="36">
        <f t="shared" si="41"/>
        <v>4017</v>
      </c>
      <c r="AK212" s="45">
        <v>45657</v>
      </c>
    </row>
    <row r="213" spans="1:37" s="46" customFormat="1" ht="12.75" x14ac:dyDescent="0.25">
      <c r="A213" s="36">
        <v>207</v>
      </c>
      <c r="B213" s="37">
        <v>41640</v>
      </c>
      <c r="C213" s="36" t="s">
        <v>50</v>
      </c>
      <c r="D213" s="36"/>
      <c r="E213" s="36">
        <v>12011</v>
      </c>
      <c r="F213" s="36" t="s">
        <v>249</v>
      </c>
      <c r="G213" s="36" t="s">
        <v>62</v>
      </c>
      <c r="H213" s="38">
        <v>1</v>
      </c>
      <c r="I213" s="39">
        <v>3000000</v>
      </c>
      <c r="J213" s="39"/>
      <c r="K213" s="39"/>
      <c r="L213" s="39"/>
      <c r="M213" s="39"/>
      <c r="N213" s="39"/>
      <c r="O213" s="39"/>
      <c r="P213" s="39"/>
      <c r="Q213" s="36"/>
      <c r="R213" s="36"/>
      <c r="S213" s="39">
        <v>3000000</v>
      </c>
      <c r="T213" s="36"/>
      <c r="U213" s="36"/>
      <c r="V213" s="40"/>
      <c r="W213" s="36"/>
      <c r="X213" s="39">
        <f t="shared" si="33"/>
        <v>1642.7104722792608</v>
      </c>
      <c r="Y213" s="39">
        <f t="shared" si="34"/>
        <v>50000</v>
      </c>
      <c r="Z213" s="41">
        <f t="shared" si="35"/>
        <v>3000000</v>
      </c>
      <c r="AA213" s="41">
        <v>3000000</v>
      </c>
      <c r="AB213" s="41">
        <v>0</v>
      </c>
      <c r="AC213" s="41">
        <f t="shared" si="42"/>
        <v>3000000</v>
      </c>
      <c r="AD213" s="42">
        <f t="shared" si="43"/>
        <v>0</v>
      </c>
      <c r="AE213" s="41">
        <f t="shared" si="36"/>
        <v>3000000</v>
      </c>
      <c r="AF213" s="42">
        <f t="shared" si="37"/>
        <v>0</v>
      </c>
      <c r="AG213" s="43">
        <f t="shared" si="38"/>
        <v>60</v>
      </c>
      <c r="AH213" s="44">
        <f t="shared" si="39"/>
        <v>0</v>
      </c>
      <c r="AI213" s="36">
        <f t="shared" si="40"/>
        <v>131.97535934291582</v>
      </c>
      <c r="AJ213" s="36">
        <f t="shared" si="41"/>
        <v>4017</v>
      </c>
      <c r="AK213" s="45">
        <v>45657</v>
      </c>
    </row>
    <row r="214" spans="1:37" s="46" customFormat="1" ht="12.75" x14ac:dyDescent="0.25">
      <c r="A214" s="36">
        <v>208</v>
      </c>
      <c r="B214" s="37">
        <v>41640</v>
      </c>
      <c r="C214" s="36" t="s">
        <v>50</v>
      </c>
      <c r="D214" s="36"/>
      <c r="E214" s="36">
        <v>12011</v>
      </c>
      <c r="F214" s="36" t="s">
        <v>250</v>
      </c>
      <c r="G214" s="36" t="s">
        <v>62</v>
      </c>
      <c r="H214" s="38">
        <v>1</v>
      </c>
      <c r="I214" s="39">
        <v>1750000</v>
      </c>
      <c r="J214" s="39"/>
      <c r="K214" s="39"/>
      <c r="L214" s="39"/>
      <c r="M214" s="39"/>
      <c r="N214" s="39"/>
      <c r="O214" s="39"/>
      <c r="P214" s="39"/>
      <c r="Q214" s="36"/>
      <c r="R214" s="36"/>
      <c r="S214" s="39">
        <v>1750000</v>
      </c>
      <c r="T214" s="36"/>
      <c r="U214" s="36"/>
      <c r="V214" s="40"/>
      <c r="W214" s="36"/>
      <c r="X214" s="39">
        <f t="shared" si="33"/>
        <v>958.24777549623548</v>
      </c>
      <c r="Y214" s="39">
        <f t="shared" si="34"/>
        <v>29166.666666666668</v>
      </c>
      <c r="Z214" s="41">
        <f t="shared" si="35"/>
        <v>1750000</v>
      </c>
      <c r="AA214" s="41">
        <v>1750000</v>
      </c>
      <c r="AB214" s="41">
        <v>0</v>
      </c>
      <c r="AC214" s="41">
        <f t="shared" si="42"/>
        <v>1750000</v>
      </c>
      <c r="AD214" s="42">
        <f t="shared" si="43"/>
        <v>0</v>
      </c>
      <c r="AE214" s="41">
        <f t="shared" si="36"/>
        <v>1750000</v>
      </c>
      <c r="AF214" s="42">
        <f t="shared" si="37"/>
        <v>0</v>
      </c>
      <c r="AG214" s="43">
        <f t="shared" si="38"/>
        <v>60</v>
      </c>
      <c r="AH214" s="44">
        <f t="shared" si="39"/>
        <v>0</v>
      </c>
      <c r="AI214" s="36">
        <f t="shared" si="40"/>
        <v>131.97535934291582</v>
      </c>
      <c r="AJ214" s="36">
        <f t="shared" si="41"/>
        <v>4017</v>
      </c>
      <c r="AK214" s="45">
        <v>45657</v>
      </c>
    </row>
    <row r="215" spans="1:37" s="46" customFormat="1" ht="12.75" x14ac:dyDescent="0.25">
      <c r="A215" s="36">
        <v>209</v>
      </c>
      <c r="B215" s="37">
        <v>41640</v>
      </c>
      <c r="C215" s="36" t="s">
        <v>50</v>
      </c>
      <c r="D215" s="36"/>
      <c r="E215" s="36">
        <v>12011</v>
      </c>
      <c r="F215" s="36" t="s">
        <v>251</v>
      </c>
      <c r="G215" s="36" t="s">
        <v>62</v>
      </c>
      <c r="H215" s="38">
        <v>1</v>
      </c>
      <c r="I215" s="39">
        <v>2100000</v>
      </c>
      <c r="J215" s="39"/>
      <c r="K215" s="39"/>
      <c r="L215" s="39"/>
      <c r="M215" s="39"/>
      <c r="N215" s="39"/>
      <c r="O215" s="39"/>
      <c r="P215" s="39"/>
      <c r="Q215" s="36"/>
      <c r="R215" s="36"/>
      <c r="S215" s="39">
        <v>2100000</v>
      </c>
      <c r="T215" s="36"/>
      <c r="U215" s="36"/>
      <c r="V215" s="40"/>
      <c r="W215" s="36"/>
      <c r="X215" s="39">
        <f t="shared" si="33"/>
        <v>1149.8973305954826</v>
      </c>
      <c r="Y215" s="39">
        <f t="shared" si="34"/>
        <v>35000</v>
      </c>
      <c r="Z215" s="41">
        <f t="shared" si="35"/>
        <v>2100000</v>
      </c>
      <c r="AA215" s="41">
        <v>2100000</v>
      </c>
      <c r="AB215" s="41">
        <v>0</v>
      </c>
      <c r="AC215" s="41">
        <f t="shared" si="42"/>
        <v>2100000</v>
      </c>
      <c r="AD215" s="42">
        <f t="shared" si="43"/>
        <v>0</v>
      </c>
      <c r="AE215" s="41">
        <f t="shared" si="36"/>
        <v>2100000</v>
      </c>
      <c r="AF215" s="42">
        <f t="shared" si="37"/>
        <v>0</v>
      </c>
      <c r="AG215" s="43">
        <f t="shared" si="38"/>
        <v>60</v>
      </c>
      <c r="AH215" s="44">
        <f t="shared" si="39"/>
        <v>0</v>
      </c>
      <c r="AI215" s="36">
        <f t="shared" si="40"/>
        <v>131.97535934291582</v>
      </c>
      <c r="AJ215" s="36">
        <f t="shared" si="41"/>
        <v>4017</v>
      </c>
      <c r="AK215" s="45">
        <v>45657</v>
      </c>
    </row>
    <row r="216" spans="1:37" s="46" customFormat="1" ht="12.75" x14ac:dyDescent="0.25">
      <c r="A216" s="36">
        <v>210</v>
      </c>
      <c r="B216" s="37">
        <v>41640</v>
      </c>
      <c r="C216" s="36" t="s">
        <v>50</v>
      </c>
      <c r="D216" s="36"/>
      <c r="E216" s="36">
        <v>12011</v>
      </c>
      <c r="F216" s="36" t="s">
        <v>252</v>
      </c>
      <c r="G216" s="36" t="s">
        <v>58</v>
      </c>
      <c r="H216" s="38">
        <v>1</v>
      </c>
      <c r="I216" s="39">
        <v>3750000</v>
      </c>
      <c r="J216" s="39"/>
      <c r="K216" s="39"/>
      <c r="L216" s="39"/>
      <c r="M216" s="39"/>
      <c r="N216" s="39"/>
      <c r="O216" s="39"/>
      <c r="P216" s="39"/>
      <c r="Q216" s="36"/>
      <c r="R216" s="36"/>
      <c r="S216" s="39">
        <v>3750000</v>
      </c>
      <c r="T216" s="36"/>
      <c r="U216" s="36"/>
      <c r="V216" s="40"/>
      <c r="W216" s="36"/>
      <c r="X216" s="39">
        <f t="shared" si="33"/>
        <v>2053.3880903490758</v>
      </c>
      <c r="Y216" s="39">
        <f t="shared" si="34"/>
        <v>62499.999999999993</v>
      </c>
      <c r="Z216" s="41">
        <f t="shared" si="35"/>
        <v>3750000</v>
      </c>
      <c r="AA216" s="41">
        <v>3750000</v>
      </c>
      <c r="AB216" s="41">
        <v>0</v>
      </c>
      <c r="AC216" s="41">
        <f t="shared" si="42"/>
        <v>3750000</v>
      </c>
      <c r="AD216" s="42">
        <f t="shared" si="43"/>
        <v>0</v>
      </c>
      <c r="AE216" s="41">
        <f t="shared" si="36"/>
        <v>3750000</v>
      </c>
      <c r="AF216" s="42">
        <f t="shared" si="37"/>
        <v>0</v>
      </c>
      <c r="AG216" s="43">
        <f t="shared" si="38"/>
        <v>60</v>
      </c>
      <c r="AH216" s="44">
        <f t="shared" si="39"/>
        <v>0</v>
      </c>
      <c r="AI216" s="36">
        <f t="shared" si="40"/>
        <v>131.97535934291582</v>
      </c>
      <c r="AJ216" s="36">
        <f t="shared" si="41"/>
        <v>4017</v>
      </c>
      <c r="AK216" s="45">
        <v>45657</v>
      </c>
    </row>
    <row r="217" spans="1:37" s="46" customFormat="1" ht="12.75" x14ac:dyDescent="0.25">
      <c r="A217" s="36">
        <v>211</v>
      </c>
      <c r="B217" s="37">
        <v>41640</v>
      </c>
      <c r="C217" s="36" t="s">
        <v>50</v>
      </c>
      <c r="D217" s="36"/>
      <c r="E217" s="36">
        <v>12011</v>
      </c>
      <c r="F217" s="36" t="s">
        <v>253</v>
      </c>
      <c r="G217" s="36" t="s">
        <v>58</v>
      </c>
      <c r="H217" s="38">
        <v>1</v>
      </c>
      <c r="I217" s="39">
        <v>3750000</v>
      </c>
      <c r="J217" s="39"/>
      <c r="K217" s="39"/>
      <c r="L217" s="39"/>
      <c r="M217" s="39"/>
      <c r="N217" s="39"/>
      <c r="O217" s="39"/>
      <c r="P217" s="39"/>
      <c r="Q217" s="36"/>
      <c r="R217" s="36"/>
      <c r="S217" s="39">
        <v>3750000</v>
      </c>
      <c r="T217" s="36"/>
      <c r="U217" s="36"/>
      <c r="V217" s="40"/>
      <c r="W217" s="36"/>
      <c r="X217" s="39">
        <f t="shared" si="33"/>
        <v>2053.3880903490758</v>
      </c>
      <c r="Y217" s="39">
        <f t="shared" si="34"/>
        <v>62499.999999999993</v>
      </c>
      <c r="Z217" s="41">
        <f t="shared" si="35"/>
        <v>3750000</v>
      </c>
      <c r="AA217" s="41">
        <v>3750000</v>
      </c>
      <c r="AB217" s="41">
        <v>0</v>
      </c>
      <c r="AC217" s="41">
        <f t="shared" si="42"/>
        <v>3750000</v>
      </c>
      <c r="AD217" s="42">
        <f t="shared" si="43"/>
        <v>0</v>
      </c>
      <c r="AE217" s="41">
        <f t="shared" si="36"/>
        <v>3750000</v>
      </c>
      <c r="AF217" s="42">
        <f t="shared" si="37"/>
        <v>0</v>
      </c>
      <c r="AG217" s="43">
        <f t="shared" si="38"/>
        <v>60</v>
      </c>
      <c r="AH217" s="44">
        <f t="shared" si="39"/>
        <v>0</v>
      </c>
      <c r="AI217" s="36">
        <f t="shared" si="40"/>
        <v>131.97535934291582</v>
      </c>
      <c r="AJ217" s="36">
        <f t="shared" si="41"/>
        <v>4017</v>
      </c>
      <c r="AK217" s="45">
        <v>45657</v>
      </c>
    </row>
    <row r="218" spans="1:37" s="46" customFormat="1" ht="12.75" x14ac:dyDescent="0.25">
      <c r="A218" s="36">
        <v>212</v>
      </c>
      <c r="B218" s="37">
        <v>41640</v>
      </c>
      <c r="C218" s="36" t="s">
        <v>50</v>
      </c>
      <c r="D218" s="36"/>
      <c r="E218" s="36">
        <v>12011</v>
      </c>
      <c r="F218" s="36" t="s">
        <v>254</v>
      </c>
      <c r="G218" s="36" t="s">
        <v>58</v>
      </c>
      <c r="H218" s="38">
        <v>1</v>
      </c>
      <c r="I218" s="39">
        <v>2000000</v>
      </c>
      <c r="J218" s="39"/>
      <c r="K218" s="39"/>
      <c r="L218" s="39"/>
      <c r="M218" s="39"/>
      <c r="N218" s="39"/>
      <c r="O218" s="39"/>
      <c r="P218" s="39"/>
      <c r="Q218" s="36"/>
      <c r="R218" s="36"/>
      <c r="S218" s="39">
        <v>2000000</v>
      </c>
      <c r="T218" s="36"/>
      <c r="U218" s="36"/>
      <c r="V218" s="40"/>
      <c r="W218" s="36"/>
      <c r="X218" s="39">
        <f t="shared" si="33"/>
        <v>1095.1403148528404</v>
      </c>
      <c r="Y218" s="39">
        <f t="shared" si="34"/>
        <v>33333.333333333328</v>
      </c>
      <c r="Z218" s="41">
        <f t="shared" si="35"/>
        <v>2000000</v>
      </c>
      <c r="AA218" s="41">
        <v>2000000</v>
      </c>
      <c r="AB218" s="41">
        <v>0</v>
      </c>
      <c r="AC218" s="41">
        <f t="shared" si="42"/>
        <v>2000000</v>
      </c>
      <c r="AD218" s="42">
        <f t="shared" si="43"/>
        <v>0</v>
      </c>
      <c r="AE218" s="41">
        <f t="shared" si="36"/>
        <v>2000000</v>
      </c>
      <c r="AF218" s="42">
        <f t="shared" si="37"/>
        <v>0</v>
      </c>
      <c r="AG218" s="43">
        <f t="shared" si="38"/>
        <v>60</v>
      </c>
      <c r="AH218" s="44">
        <f t="shared" si="39"/>
        <v>0</v>
      </c>
      <c r="AI218" s="36">
        <f t="shared" si="40"/>
        <v>131.97535934291582</v>
      </c>
      <c r="AJ218" s="36">
        <f t="shared" si="41"/>
        <v>4017</v>
      </c>
      <c r="AK218" s="45">
        <v>45657</v>
      </c>
    </row>
    <row r="219" spans="1:37" s="46" customFormat="1" ht="12.75" x14ac:dyDescent="0.25">
      <c r="A219" s="36">
        <v>213</v>
      </c>
      <c r="B219" s="37">
        <v>41640</v>
      </c>
      <c r="C219" s="36" t="s">
        <v>50</v>
      </c>
      <c r="D219" s="36"/>
      <c r="E219" s="36">
        <v>12011</v>
      </c>
      <c r="F219" s="36" t="s">
        <v>255</v>
      </c>
      <c r="G219" s="36" t="s">
        <v>58</v>
      </c>
      <c r="H219" s="38">
        <v>1</v>
      </c>
      <c r="I219" s="39">
        <v>2500000</v>
      </c>
      <c r="J219" s="39"/>
      <c r="K219" s="39"/>
      <c r="L219" s="39"/>
      <c r="M219" s="39"/>
      <c r="N219" s="39"/>
      <c r="O219" s="39"/>
      <c r="P219" s="39"/>
      <c r="Q219" s="36"/>
      <c r="R219" s="36"/>
      <c r="S219" s="39">
        <v>2500000</v>
      </c>
      <c r="T219" s="36"/>
      <c r="U219" s="36"/>
      <c r="V219" s="40"/>
      <c r="W219" s="36"/>
      <c r="X219" s="39">
        <f t="shared" si="33"/>
        <v>1368.9253935660506</v>
      </c>
      <c r="Y219" s="39">
        <f t="shared" si="34"/>
        <v>41666.666666666664</v>
      </c>
      <c r="Z219" s="41">
        <f t="shared" si="35"/>
        <v>2500000</v>
      </c>
      <c r="AA219" s="41">
        <v>2500000</v>
      </c>
      <c r="AB219" s="41">
        <v>0</v>
      </c>
      <c r="AC219" s="41">
        <f t="shared" si="42"/>
        <v>2500000</v>
      </c>
      <c r="AD219" s="42">
        <f t="shared" si="43"/>
        <v>0</v>
      </c>
      <c r="AE219" s="41">
        <f t="shared" si="36"/>
        <v>2500000</v>
      </c>
      <c r="AF219" s="42">
        <f t="shared" si="37"/>
        <v>0</v>
      </c>
      <c r="AG219" s="43">
        <f t="shared" si="38"/>
        <v>60</v>
      </c>
      <c r="AH219" s="44">
        <f t="shared" si="39"/>
        <v>0</v>
      </c>
      <c r="AI219" s="36">
        <f t="shared" si="40"/>
        <v>131.97535934291582</v>
      </c>
      <c r="AJ219" s="36">
        <f t="shared" si="41"/>
        <v>4017</v>
      </c>
      <c r="AK219" s="45">
        <v>45657</v>
      </c>
    </row>
    <row r="220" spans="1:37" s="46" customFormat="1" ht="12.75" x14ac:dyDescent="0.25">
      <c r="A220" s="36">
        <v>214</v>
      </c>
      <c r="B220" s="37">
        <v>41640</v>
      </c>
      <c r="C220" s="36" t="s">
        <v>50</v>
      </c>
      <c r="D220" s="36"/>
      <c r="E220" s="36">
        <v>12011</v>
      </c>
      <c r="F220" s="36" t="s">
        <v>256</v>
      </c>
      <c r="G220" s="36" t="s">
        <v>58</v>
      </c>
      <c r="H220" s="38">
        <v>1</v>
      </c>
      <c r="I220" s="39">
        <v>1250000</v>
      </c>
      <c r="J220" s="39"/>
      <c r="K220" s="39"/>
      <c r="L220" s="39"/>
      <c r="M220" s="39"/>
      <c r="N220" s="39"/>
      <c r="O220" s="39"/>
      <c r="P220" s="39"/>
      <c r="Q220" s="36"/>
      <c r="R220" s="36"/>
      <c r="S220" s="39">
        <v>1250000</v>
      </c>
      <c r="T220" s="36"/>
      <c r="U220" s="36"/>
      <c r="V220" s="40"/>
      <c r="W220" s="36"/>
      <c r="X220" s="39">
        <f t="shared" si="33"/>
        <v>684.46269678302531</v>
      </c>
      <c r="Y220" s="39">
        <f t="shared" si="34"/>
        <v>20833.333333333332</v>
      </c>
      <c r="Z220" s="41">
        <f t="shared" si="35"/>
        <v>1250000</v>
      </c>
      <c r="AA220" s="41">
        <v>1250000</v>
      </c>
      <c r="AB220" s="41">
        <v>0</v>
      </c>
      <c r="AC220" s="41">
        <f t="shared" si="42"/>
        <v>1250000</v>
      </c>
      <c r="AD220" s="42">
        <f t="shared" si="43"/>
        <v>0</v>
      </c>
      <c r="AE220" s="41">
        <f t="shared" si="36"/>
        <v>1250000</v>
      </c>
      <c r="AF220" s="42">
        <f t="shared" si="37"/>
        <v>0</v>
      </c>
      <c r="AG220" s="43">
        <f t="shared" si="38"/>
        <v>60</v>
      </c>
      <c r="AH220" s="44">
        <f t="shared" si="39"/>
        <v>0</v>
      </c>
      <c r="AI220" s="36">
        <f t="shared" si="40"/>
        <v>131.97535934291582</v>
      </c>
      <c r="AJ220" s="36">
        <f t="shared" si="41"/>
        <v>4017</v>
      </c>
      <c r="AK220" s="45">
        <v>45657</v>
      </c>
    </row>
    <row r="221" spans="1:37" s="46" customFormat="1" ht="12.75" x14ac:dyDescent="0.25">
      <c r="A221" s="36">
        <v>215</v>
      </c>
      <c r="B221" s="37">
        <v>41640</v>
      </c>
      <c r="C221" s="36" t="s">
        <v>50</v>
      </c>
      <c r="D221" s="36"/>
      <c r="E221" s="36">
        <v>12011</v>
      </c>
      <c r="F221" s="36" t="s">
        <v>257</v>
      </c>
      <c r="G221" s="36" t="s">
        <v>58</v>
      </c>
      <c r="H221" s="38">
        <v>1</v>
      </c>
      <c r="I221" s="39">
        <v>2000000</v>
      </c>
      <c r="J221" s="39"/>
      <c r="K221" s="39"/>
      <c r="L221" s="39"/>
      <c r="M221" s="39"/>
      <c r="N221" s="39"/>
      <c r="O221" s="39"/>
      <c r="P221" s="39"/>
      <c r="Q221" s="36"/>
      <c r="R221" s="36"/>
      <c r="S221" s="39">
        <v>2000000</v>
      </c>
      <c r="T221" s="36"/>
      <c r="U221" s="36"/>
      <c r="V221" s="40"/>
      <c r="W221" s="36"/>
      <c r="X221" s="39">
        <f t="shared" si="33"/>
        <v>1095.1403148528404</v>
      </c>
      <c r="Y221" s="39">
        <f t="shared" si="34"/>
        <v>33333.333333333328</v>
      </c>
      <c r="Z221" s="41">
        <f t="shared" si="35"/>
        <v>2000000</v>
      </c>
      <c r="AA221" s="41">
        <v>2000000</v>
      </c>
      <c r="AB221" s="41">
        <v>0</v>
      </c>
      <c r="AC221" s="41">
        <f t="shared" si="42"/>
        <v>2000000</v>
      </c>
      <c r="AD221" s="42">
        <f t="shared" si="43"/>
        <v>0</v>
      </c>
      <c r="AE221" s="41">
        <f t="shared" si="36"/>
        <v>2000000</v>
      </c>
      <c r="AF221" s="42">
        <f t="shared" si="37"/>
        <v>0</v>
      </c>
      <c r="AG221" s="43">
        <f t="shared" si="38"/>
        <v>60</v>
      </c>
      <c r="AH221" s="44">
        <f t="shared" si="39"/>
        <v>0</v>
      </c>
      <c r="AI221" s="36">
        <f t="shared" si="40"/>
        <v>131.97535934291582</v>
      </c>
      <c r="AJ221" s="36">
        <f t="shared" si="41"/>
        <v>4017</v>
      </c>
      <c r="AK221" s="45">
        <v>45657</v>
      </c>
    </row>
    <row r="222" spans="1:37" s="46" customFormat="1" ht="12.75" x14ac:dyDescent="0.25">
      <c r="A222" s="36">
        <v>216</v>
      </c>
      <c r="B222" s="37">
        <v>41640</v>
      </c>
      <c r="C222" s="36" t="s">
        <v>50</v>
      </c>
      <c r="D222" s="36"/>
      <c r="E222" s="36">
        <v>12011</v>
      </c>
      <c r="F222" s="36" t="s">
        <v>258</v>
      </c>
      <c r="G222" s="36" t="s">
        <v>58</v>
      </c>
      <c r="H222" s="38">
        <v>1</v>
      </c>
      <c r="I222" s="39">
        <v>1400000</v>
      </c>
      <c r="J222" s="39"/>
      <c r="K222" s="39"/>
      <c r="L222" s="39"/>
      <c r="M222" s="39"/>
      <c r="N222" s="39"/>
      <c r="O222" s="39"/>
      <c r="P222" s="39"/>
      <c r="Q222" s="36"/>
      <c r="R222" s="36"/>
      <c r="S222" s="39">
        <v>1400000</v>
      </c>
      <c r="T222" s="36"/>
      <c r="U222" s="36"/>
      <c r="V222" s="40"/>
      <c r="W222" s="36"/>
      <c r="X222" s="39">
        <f t="shared" si="33"/>
        <v>766.59822039698838</v>
      </c>
      <c r="Y222" s="39">
        <f t="shared" si="34"/>
        <v>23333.333333333332</v>
      </c>
      <c r="Z222" s="41">
        <f t="shared" si="35"/>
        <v>1400000</v>
      </c>
      <c r="AA222" s="41">
        <v>1400000</v>
      </c>
      <c r="AB222" s="41">
        <v>0</v>
      </c>
      <c r="AC222" s="41">
        <f t="shared" si="42"/>
        <v>1400000</v>
      </c>
      <c r="AD222" s="42">
        <f t="shared" si="43"/>
        <v>0</v>
      </c>
      <c r="AE222" s="41">
        <f t="shared" si="36"/>
        <v>1400000</v>
      </c>
      <c r="AF222" s="42">
        <f t="shared" si="37"/>
        <v>0</v>
      </c>
      <c r="AG222" s="43">
        <f t="shared" si="38"/>
        <v>60</v>
      </c>
      <c r="AH222" s="44">
        <f t="shared" si="39"/>
        <v>0</v>
      </c>
      <c r="AI222" s="36">
        <f t="shared" si="40"/>
        <v>131.97535934291582</v>
      </c>
      <c r="AJ222" s="36">
        <f t="shared" si="41"/>
        <v>4017</v>
      </c>
      <c r="AK222" s="45">
        <v>45657</v>
      </c>
    </row>
    <row r="223" spans="1:37" s="46" customFormat="1" ht="12.75" x14ac:dyDescent="0.25">
      <c r="A223" s="36">
        <v>217</v>
      </c>
      <c r="B223" s="37">
        <v>41640</v>
      </c>
      <c r="C223" s="36" t="s">
        <v>50</v>
      </c>
      <c r="D223" s="36"/>
      <c r="E223" s="36">
        <v>12011</v>
      </c>
      <c r="F223" s="36" t="s">
        <v>259</v>
      </c>
      <c r="G223" s="36" t="s">
        <v>56</v>
      </c>
      <c r="H223" s="38">
        <v>1</v>
      </c>
      <c r="I223" s="39">
        <v>3500000</v>
      </c>
      <c r="J223" s="39"/>
      <c r="K223" s="39"/>
      <c r="L223" s="39"/>
      <c r="M223" s="39"/>
      <c r="N223" s="39"/>
      <c r="O223" s="39"/>
      <c r="P223" s="39"/>
      <c r="Q223" s="36"/>
      <c r="R223" s="36"/>
      <c r="S223" s="39">
        <v>3500000</v>
      </c>
      <c r="T223" s="36"/>
      <c r="U223" s="36"/>
      <c r="V223" s="40"/>
      <c r="W223" s="36"/>
      <c r="X223" s="39">
        <f t="shared" si="33"/>
        <v>1916.495550992471</v>
      </c>
      <c r="Y223" s="39">
        <f t="shared" si="34"/>
        <v>58333.333333333336</v>
      </c>
      <c r="Z223" s="41">
        <f t="shared" si="35"/>
        <v>3500000</v>
      </c>
      <c r="AA223" s="41">
        <v>3500000</v>
      </c>
      <c r="AB223" s="41">
        <v>0</v>
      </c>
      <c r="AC223" s="41">
        <f t="shared" si="42"/>
        <v>3500000</v>
      </c>
      <c r="AD223" s="42">
        <f t="shared" si="43"/>
        <v>0</v>
      </c>
      <c r="AE223" s="41">
        <f t="shared" si="36"/>
        <v>3500000</v>
      </c>
      <c r="AF223" s="42">
        <f t="shared" si="37"/>
        <v>0</v>
      </c>
      <c r="AG223" s="43">
        <f t="shared" si="38"/>
        <v>60</v>
      </c>
      <c r="AH223" s="44">
        <f t="shared" si="39"/>
        <v>0</v>
      </c>
      <c r="AI223" s="36">
        <f t="shared" si="40"/>
        <v>131.97535934291582</v>
      </c>
      <c r="AJ223" s="36">
        <f t="shared" si="41"/>
        <v>4017</v>
      </c>
      <c r="AK223" s="45">
        <v>45657</v>
      </c>
    </row>
    <row r="224" spans="1:37" s="46" customFormat="1" ht="12.75" x14ac:dyDescent="0.25">
      <c r="A224" s="36">
        <v>218</v>
      </c>
      <c r="B224" s="37">
        <v>41640</v>
      </c>
      <c r="C224" s="36" t="s">
        <v>50</v>
      </c>
      <c r="D224" s="36"/>
      <c r="E224" s="36">
        <v>12011</v>
      </c>
      <c r="F224" s="36" t="s">
        <v>260</v>
      </c>
      <c r="G224" s="36" t="s">
        <v>56</v>
      </c>
      <c r="H224" s="38">
        <v>1</v>
      </c>
      <c r="I224" s="39">
        <v>3200000</v>
      </c>
      <c r="J224" s="39"/>
      <c r="K224" s="39"/>
      <c r="L224" s="39"/>
      <c r="M224" s="39"/>
      <c r="N224" s="39"/>
      <c r="O224" s="39"/>
      <c r="P224" s="39"/>
      <c r="Q224" s="36"/>
      <c r="R224" s="36"/>
      <c r="S224" s="39">
        <v>3200000</v>
      </c>
      <c r="T224" s="36"/>
      <c r="U224" s="36"/>
      <c r="V224" s="40"/>
      <c r="W224" s="36"/>
      <c r="X224" s="39">
        <f t="shared" si="33"/>
        <v>1752.2245037645448</v>
      </c>
      <c r="Y224" s="39">
        <f t="shared" si="34"/>
        <v>53333.333333333336</v>
      </c>
      <c r="Z224" s="41">
        <f t="shared" si="35"/>
        <v>3200000</v>
      </c>
      <c r="AA224" s="41">
        <v>3200000</v>
      </c>
      <c r="AB224" s="41">
        <v>0</v>
      </c>
      <c r="AC224" s="41">
        <f t="shared" si="42"/>
        <v>3200000</v>
      </c>
      <c r="AD224" s="42">
        <f t="shared" si="43"/>
        <v>0</v>
      </c>
      <c r="AE224" s="41">
        <f t="shared" si="36"/>
        <v>3200000</v>
      </c>
      <c r="AF224" s="42">
        <f t="shared" si="37"/>
        <v>0</v>
      </c>
      <c r="AG224" s="43">
        <f t="shared" si="38"/>
        <v>60</v>
      </c>
      <c r="AH224" s="44">
        <f t="shared" si="39"/>
        <v>0</v>
      </c>
      <c r="AI224" s="36">
        <f t="shared" si="40"/>
        <v>131.97535934291582</v>
      </c>
      <c r="AJ224" s="36">
        <f t="shared" si="41"/>
        <v>4017</v>
      </c>
      <c r="AK224" s="45">
        <v>45657</v>
      </c>
    </row>
    <row r="225" spans="1:38" s="46" customFormat="1" ht="12.75" x14ac:dyDescent="0.25">
      <c r="A225" s="36">
        <v>219</v>
      </c>
      <c r="B225" s="37">
        <v>41640</v>
      </c>
      <c r="C225" s="36" t="s">
        <v>50</v>
      </c>
      <c r="D225" s="36"/>
      <c r="E225" s="36">
        <v>12011</v>
      </c>
      <c r="F225" s="36" t="s">
        <v>261</v>
      </c>
      <c r="G225" s="36" t="s">
        <v>56</v>
      </c>
      <c r="H225" s="38">
        <v>1</v>
      </c>
      <c r="I225" s="39">
        <v>3200000</v>
      </c>
      <c r="J225" s="39"/>
      <c r="K225" s="39"/>
      <c r="L225" s="39"/>
      <c r="M225" s="39"/>
      <c r="N225" s="39"/>
      <c r="O225" s="39"/>
      <c r="P225" s="39"/>
      <c r="Q225" s="36"/>
      <c r="R225" s="36"/>
      <c r="S225" s="39">
        <v>3200000</v>
      </c>
      <c r="T225" s="36"/>
      <c r="U225" s="36"/>
      <c r="V225" s="40"/>
      <c r="W225" s="36"/>
      <c r="X225" s="39">
        <f t="shared" si="33"/>
        <v>1752.2245037645448</v>
      </c>
      <c r="Y225" s="39">
        <f t="shared" si="34"/>
        <v>53333.333333333336</v>
      </c>
      <c r="Z225" s="41">
        <f t="shared" si="35"/>
        <v>3200000</v>
      </c>
      <c r="AA225" s="41">
        <v>3200000</v>
      </c>
      <c r="AB225" s="41">
        <v>0</v>
      </c>
      <c r="AC225" s="41">
        <f t="shared" si="42"/>
        <v>3200000</v>
      </c>
      <c r="AD225" s="42">
        <f t="shared" si="43"/>
        <v>0</v>
      </c>
      <c r="AE225" s="41">
        <f t="shared" si="36"/>
        <v>3200000</v>
      </c>
      <c r="AF225" s="42">
        <f t="shared" si="37"/>
        <v>0</v>
      </c>
      <c r="AG225" s="43">
        <f t="shared" si="38"/>
        <v>60</v>
      </c>
      <c r="AH225" s="44">
        <f t="shared" si="39"/>
        <v>0</v>
      </c>
      <c r="AI225" s="36">
        <f t="shared" si="40"/>
        <v>131.97535934291582</v>
      </c>
      <c r="AJ225" s="36">
        <f t="shared" si="41"/>
        <v>4017</v>
      </c>
      <c r="AK225" s="45">
        <v>45657</v>
      </c>
    </row>
    <row r="226" spans="1:38" s="46" customFormat="1" ht="12.75" x14ac:dyDescent="0.25">
      <c r="A226" s="36">
        <v>220</v>
      </c>
      <c r="B226" s="37">
        <v>41640</v>
      </c>
      <c r="C226" s="36" t="s">
        <v>50</v>
      </c>
      <c r="D226" s="36"/>
      <c r="E226" s="36">
        <v>12011</v>
      </c>
      <c r="F226" s="36" t="s">
        <v>262</v>
      </c>
      <c r="G226" s="36" t="s">
        <v>56</v>
      </c>
      <c r="H226" s="38">
        <v>1</v>
      </c>
      <c r="I226" s="39">
        <v>2275000</v>
      </c>
      <c r="J226" s="39"/>
      <c r="K226" s="39"/>
      <c r="L226" s="39"/>
      <c r="M226" s="39"/>
      <c r="N226" s="39"/>
      <c r="O226" s="39"/>
      <c r="P226" s="39"/>
      <c r="Q226" s="36"/>
      <c r="R226" s="36"/>
      <c r="S226" s="39">
        <v>2275000</v>
      </c>
      <c r="T226" s="36"/>
      <c r="U226" s="36"/>
      <c r="V226" s="40"/>
      <c r="W226" s="36"/>
      <c r="X226" s="39">
        <f t="shared" si="33"/>
        <v>1245.7221081451062</v>
      </c>
      <c r="Y226" s="39">
        <f t="shared" si="34"/>
        <v>37916.666666666672</v>
      </c>
      <c r="Z226" s="41">
        <f t="shared" si="35"/>
        <v>2275000</v>
      </c>
      <c r="AA226" s="41">
        <v>2275000</v>
      </c>
      <c r="AB226" s="41">
        <v>0</v>
      </c>
      <c r="AC226" s="41">
        <f t="shared" si="42"/>
        <v>2275000</v>
      </c>
      <c r="AD226" s="42">
        <f t="shared" si="43"/>
        <v>0</v>
      </c>
      <c r="AE226" s="41">
        <f t="shared" si="36"/>
        <v>2275000</v>
      </c>
      <c r="AF226" s="42">
        <f t="shared" si="37"/>
        <v>0</v>
      </c>
      <c r="AG226" s="43">
        <f t="shared" si="38"/>
        <v>60</v>
      </c>
      <c r="AH226" s="44">
        <f t="shared" si="39"/>
        <v>0</v>
      </c>
      <c r="AI226" s="36">
        <f t="shared" si="40"/>
        <v>131.97535934291582</v>
      </c>
      <c r="AJ226" s="36">
        <f t="shared" si="41"/>
        <v>4017</v>
      </c>
      <c r="AK226" s="45">
        <v>45657</v>
      </c>
    </row>
    <row r="227" spans="1:38" s="46" customFormat="1" ht="12.75" x14ac:dyDescent="0.25">
      <c r="A227" s="36">
        <v>221</v>
      </c>
      <c r="B227" s="37">
        <v>41640</v>
      </c>
      <c r="C227" s="36" t="s">
        <v>50</v>
      </c>
      <c r="D227" s="36"/>
      <c r="E227" s="36">
        <v>12003</v>
      </c>
      <c r="F227" s="36" t="s">
        <v>263</v>
      </c>
      <c r="G227" s="36" t="s">
        <v>52</v>
      </c>
      <c r="H227" s="38">
        <v>1</v>
      </c>
      <c r="I227" s="39">
        <v>526451634.19777304</v>
      </c>
      <c r="J227" s="39"/>
      <c r="K227" s="39">
        <v>526451634.19777304</v>
      </c>
      <c r="L227" s="39"/>
      <c r="M227" s="39"/>
      <c r="N227" s="39"/>
      <c r="O227" s="39"/>
      <c r="P227" s="39"/>
      <c r="Q227" s="36"/>
      <c r="R227" s="36"/>
      <c r="S227" s="36"/>
      <c r="T227" s="36"/>
      <c r="U227" s="36"/>
      <c r="V227" s="40"/>
      <c r="W227" s="36"/>
      <c r="X227" s="39">
        <f t="shared" si="33"/>
        <v>43240.380632260618</v>
      </c>
      <c r="Y227" s="39">
        <f t="shared" si="34"/>
        <v>1316129.0854944326</v>
      </c>
      <c r="Z227" s="41">
        <f t="shared" si="35"/>
        <v>173696608.99979094</v>
      </c>
      <c r="AA227" s="41">
        <v>157870629.68838352</v>
      </c>
      <c r="AB227" s="41">
        <v>-3235625.6450406997</v>
      </c>
      <c r="AC227" s="41">
        <f t="shared" si="42"/>
        <v>154635004.04334283</v>
      </c>
      <c r="AD227" s="42">
        <f t="shared" si="43"/>
        <v>15825979.311407417</v>
      </c>
      <c r="AE227" s="41">
        <f t="shared" si="36"/>
        <v>170460983.35475025</v>
      </c>
      <c r="AF227" s="42">
        <f t="shared" si="37"/>
        <v>355990650.84302282</v>
      </c>
      <c r="AG227" s="43">
        <f t="shared" si="38"/>
        <v>400</v>
      </c>
      <c r="AH227" s="44">
        <f t="shared" si="39"/>
        <v>268.02464065708421</v>
      </c>
      <c r="AI227" s="36">
        <f t="shared" si="40"/>
        <v>131.97535934291582</v>
      </c>
      <c r="AJ227" s="36">
        <f t="shared" si="41"/>
        <v>4017</v>
      </c>
      <c r="AK227" s="45">
        <v>45657</v>
      </c>
    </row>
    <row r="228" spans="1:38" s="46" customFormat="1" ht="12.75" x14ac:dyDescent="0.25">
      <c r="A228" s="36">
        <v>222</v>
      </c>
      <c r="B228" s="37">
        <v>41640</v>
      </c>
      <c r="C228" s="36" t="s">
        <v>50</v>
      </c>
      <c r="D228" s="36"/>
      <c r="E228" s="36">
        <v>12003</v>
      </c>
      <c r="F228" s="36" t="s">
        <v>263</v>
      </c>
      <c r="G228" s="36" t="s">
        <v>56</v>
      </c>
      <c r="H228" s="38">
        <v>1</v>
      </c>
      <c r="I228" s="39">
        <v>186558692.91849154</v>
      </c>
      <c r="J228" s="39"/>
      <c r="K228" s="39">
        <v>186558692.91849154</v>
      </c>
      <c r="L228" s="39"/>
      <c r="M228" s="39"/>
      <c r="N228" s="39"/>
      <c r="O228" s="39"/>
      <c r="P228" s="39"/>
      <c r="Q228" s="36"/>
      <c r="R228" s="36"/>
      <c r="S228" s="36"/>
      <c r="T228" s="36"/>
      <c r="U228" s="36"/>
      <c r="V228" s="40"/>
      <c r="W228" s="36"/>
      <c r="X228" s="39">
        <f t="shared" si="33"/>
        <v>15323.095927596842</v>
      </c>
      <c r="Y228" s="39">
        <f t="shared" si="34"/>
        <v>466396.73229622887</v>
      </c>
      <c r="Z228" s="41">
        <f t="shared" si="35"/>
        <v>61552876.34115652</v>
      </c>
      <c r="AA228" s="41">
        <v>55944623.231656067</v>
      </c>
      <c r="AB228" s="41">
        <v>-1146608.8276697719</v>
      </c>
      <c r="AC228" s="41">
        <f t="shared" si="42"/>
        <v>54798014.403986298</v>
      </c>
      <c r="AD228" s="42">
        <f t="shared" si="43"/>
        <v>5608253.1095004529</v>
      </c>
      <c r="AE228" s="41">
        <f t="shared" si="36"/>
        <v>60406267.51348675</v>
      </c>
      <c r="AF228" s="42">
        <f t="shared" si="37"/>
        <v>126152425.4050048</v>
      </c>
      <c r="AG228" s="43">
        <f t="shared" si="38"/>
        <v>400</v>
      </c>
      <c r="AH228" s="44">
        <f t="shared" si="39"/>
        <v>268.02464065708421</v>
      </c>
      <c r="AI228" s="36">
        <f t="shared" si="40"/>
        <v>131.97535934291582</v>
      </c>
      <c r="AJ228" s="36">
        <f t="shared" si="41"/>
        <v>4017</v>
      </c>
      <c r="AK228" s="45">
        <v>45657</v>
      </c>
    </row>
    <row r="229" spans="1:38" s="46" customFormat="1" ht="12.75" x14ac:dyDescent="0.25">
      <c r="A229" s="36">
        <v>223</v>
      </c>
      <c r="B229" s="37">
        <v>41640</v>
      </c>
      <c r="C229" s="36" t="s">
        <v>50</v>
      </c>
      <c r="D229" s="36"/>
      <c r="E229" s="36">
        <v>12003</v>
      </c>
      <c r="F229" s="36" t="s">
        <v>263</v>
      </c>
      <c r="G229" s="36" t="s">
        <v>58</v>
      </c>
      <c r="H229" s="38">
        <v>1</v>
      </c>
      <c r="I229" s="39">
        <v>309982580.43049663</v>
      </c>
      <c r="J229" s="39"/>
      <c r="K229" s="39">
        <v>309982580.43049663</v>
      </c>
      <c r="L229" s="39"/>
      <c r="M229" s="39"/>
      <c r="N229" s="39"/>
      <c r="O229" s="39"/>
      <c r="P229" s="39"/>
      <c r="Q229" s="36"/>
      <c r="R229" s="36"/>
      <c r="S229" s="36"/>
      <c r="T229" s="36"/>
      <c r="U229" s="36"/>
      <c r="V229" s="40"/>
      <c r="W229" s="36"/>
      <c r="X229" s="39">
        <f t="shared" si="33"/>
        <v>25460.58155486625</v>
      </c>
      <c r="Y229" s="39">
        <f t="shared" si="34"/>
        <v>774956.45107624144</v>
      </c>
      <c r="Z229" s="41">
        <f t="shared" si="35"/>
        <v>102275156.10589772</v>
      </c>
      <c r="AA229" s="41">
        <v>92956583.256816685</v>
      </c>
      <c r="AB229" s="41">
        <v>-1905184.6771929902</v>
      </c>
      <c r="AC229" s="41">
        <f t="shared" si="42"/>
        <v>91051398.579623699</v>
      </c>
      <c r="AD229" s="42">
        <f t="shared" si="43"/>
        <v>9318572.8490810394</v>
      </c>
      <c r="AE229" s="41">
        <f t="shared" si="36"/>
        <v>100369971.42870474</v>
      </c>
      <c r="AF229" s="42">
        <f t="shared" si="37"/>
        <v>209612609.00179189</v>
      </c>
      <c r="AG229" s="43">
        <f t="shared" si="38"/>
        <v>400</v>
      </c>
      <c r="AH229" s="44">
        <f t="shared" si="39"/>
        <v>268.02464065708421</v>
      </c>
      <c r="AI229" s="36">
        <f t="shared" si="40"/>
        <v>131.97535934291582</v>
      </c>
      <c r="AJ229" s="36">
        <f t="shared" si="41"/>
        <v>4017</v>
      </c>
      <c r="AK229" s="45">
        <v>45657</v>
      </c>
    </row>
    <row r="230" spans="1:38" s="46" customFormat="1" ht="12.75" x14ac:dyDescent="0.25">
      <c r="A230" s="36">
        <v>224</v>
      </c>
      <c r="B230" s="37">
        <v>41640</v>
      </c>
      <c r="C230" s="36" t="s">
        <v>50</v>
      </c>
      <c r="D230" s="36"/>
      <c r="E230" s="36">
        <v>12003</v>
      </c>
      <c r="F230" s="36" t="s">
        <v>263</v>
      </c>
      <c r="G230" s="36" t="s">
        <v>62</v>
      </c>
      <c r="H230" s="38">
        <v>1</v>
      </c>
      <c r="I230" s="39">
        <v>417202090.13741314</v>
      </c>
      <c r="J230" s="39"/>
      <c r="K230" s="39">
        <v>417202090.13741314</v>
      </c>
      <c r="L230" s="39"/>
      <c r="M230" s="39"/>
      <c r="N230" s="39"/>
      <c r="O230" s="39"/>
      <c r="P230" s="39"/>
      <c r="Q230" s="36"/>
      <c r="R230" s="36"/>
      <c r="S230" s="36"/>
      <c r="T230" s="36"/>
      <c r="U230" s="36"/>
      <c r="V230" s="40"/>
      <c r="W230" s="36"/>
      <c r="X230" s="39">
        <f t="shared" si="33"/>
        <v>34267.112126276232</v>
      </c>
      <c r="Y230" s="39">
        <f t="shared" si="34"/>
        <v>1043005.2253435329</v>
      </c>
      <c r="Z230" s="41">
        <f t="shared" si="35"/>
        <v>137650989.41125163</v>
      </c>
      <c r="AA230" s="41">
        <v>125109226.37303451</v>
      </c>
      <c r="AB230" s="41">
        <v>-2564166.7616251949</v>
      </c>
      <c r="AC230" s="41">
        <f t="shared" si="42"/>
        <v>122545059.61140931</v>
      </c>
      <c r="AD230" s="42">
        <f t="shared" si="43"/>
        <v>12541763.038217127</v>
      </c>
      <c r="AE230" s="41">
        <f t="shared" si="36"/>
        <v>135086822.64962643</v>
      </c>
      <c r="AF230" s="42">
        <f t="shared" si="37"/>
        <v>282115267.48778671</v>
      </c>
      <c r="AG230" s="43">
        <f t="shared" si="38"/>
        <v>400</v>
      </c>
      <c r="AH230" s="44">
        <f t="shared" si="39"/>
        <v>268.02464065708421</v>
      </c>
      <c r="AI230" s="36">
        <f t="shared" si="40"/>
        <v>131.97535934291582</v>
      </c>
      <c r="AJ230" s="36">
        <f t="shared" si="41"/>
        <v>4017</v>
      </c>
      <c r="AK230" s="45">
        <v>45657</v>
      </c>
    </row>
    <row r="231" spans="1:38" s="46" customFormat="1" ht="12.75" x14ac:dyDescent="0.25">
      <c r="A231" s="36">
        <v>225</v>
      </c>
      <c r="B231" s="37">
        <v>41640</v>
      </c>
      <c r="C231" s="36" t="s">
        <v>50</v>
      </c>
      <c r="D231" s="36"/>
      <c r="E231" s="36">
        <v>12003</v>
      </c>
      <c r="F231" s="36" t="s">
        <v>263</v>
      </c>
      <c r="G231" s="36" t="s">
        <v>65</v>
      </c>
      <c r="H231" s="38">
        <v>1</v>
      </c>
      <c r="I231" s="39">
        <v>751056343.97149241</v>
      </c>
      <c r="J231" s="39"/>
      <c r="K231" s="39">
        <v>751056343.97149241</v>
      </c>
      <c r="L231" s="39"/>
      <c r="M231" s="39"/>
      <c r="N231" s="39"/>
      <c r="O231" s="39"/>
      <c r="P231" s="39"/>
      <c r="Q231" s="36"/>
      <c r="R231" s="36"/>
      <c r="S231" s="36"/>
      <c r="T231" s="36"/>
      <c r="U231" s="36"/>
      <c r="V231" s="40"/>
      <c r="W231" s="36"/>
      <c r="X231" s="39">
        <f t="shared" si="33"/>
        <v>61688.406075687257</v>
      </c>
      <c r="Y231" s="39">
        <f t="shared" si="34"/>
        <v>1877640.8599287309</v>
      </c>
      <c r="Z231" s="41">
        <f t="shared" si="35"/>
        <v>247802327.20603573</v>
      </c>
      <c r="AA231" s="41">
        <v>225224370.58233416</v>
      </c>
      <c r="AB231" s="41">
        <v>-4616069.1876810389</v>
      </c>
      <c r="AC231" s="41">
        <f t="shared" si="42"/>
        <v>220608301.39465311</v>
      </c>
      <c r="AD231" s="42">
        <f t="shared" si="43"/>
        <v>22577956.623701572</v>
      </c>
      <c r="AE231" s="41">
        <f t="shared" si="36"/>
        <v>243186258.01835468</v>
      </c>
      <c r="AF231" s="42">
        <f t="shared" si="37"/>
        <v>507870085.95313776</v>
      </c>
      <c r="AG231" s="43">
        <f t="shared" si="38"/>
        <v>400</v>
      </c>
      <c r="AH231" s="44">
        <f t="shared" si="39"/>
        <v>268.02464065708421</v>
      </c>
      <c r="AI231" s="36">
        <f t="shared" si="40"/>
        <v>131.97535934291582</v>
      </c>
      <c r="AJ231" s="36">
        <f t="shared" si="41"/>
        <v>4017</v>
      </c>
      <c r="AK231" s="45">
        <v>45657</v>
      </c>
    </row>
    <row r="232" spans="1:38" s="46" customFormat="1" ht="12.75" x14ac:dyDescent="0.25">
      <c r="A232" s="36">
        <v>226</v>
      </c>
      <c r="B232" s="37">
        <v>41640</v>
      </c>
      <c r="C232" s="36" t="s">
        <v>50</v>
      </c>
      <c r="D232" s="36"/>
      <c r="E232" s="36">
        <v>12003</v>
      </c>
      <c r="F232" s="36" t="s">
        <v>263</v>
      </c>
      <c r="G232" s="36" t="s">
        <v>70</v>
      </c>
      <c r="H232" s="38">
        <v>1</v>
      </c>
      <c r="I232" s="39">
        <v>348007809.60649312</v>
      </c>
      <c r="J232" s="39"/>
      <c r="K232" s="39">
        <v>348007809.60649312</v>
      </c>
      <c r="L232" s="39"/>
      <c r="M232" s="39"/>
      <c r="N232" s="39"/>
      <c r="O232" s="39"/>
      <c r="P232" s="39"/>
      <c r="Q232" s="36"/>
      <c r="R232" s="36"/>
      <c r="S232" s="36"/>
      <c r="T232" s="36"/>
      <c r="U232" s="36"/>
      <c r="V232" s="40"/>
      <c r="W232" s="36"/>
      <c r="X232" s="39">
        <f t="shared" si="33"/>
        <v>28583.803663777664</v>
      </c>
      <c r="Y232" s="39">
        <f t="shared" si="34"/>
        <v>870019.5240162327</v>
      </c>
      <c r="Z232" s="41">
        <f t="shared" si="35"/>
        <v>114821139.3173949</v>
      </c>
      <c r="AA232" s="41">
        <v>104359467.17645225</v>
      </c>
      <c r="AB232" s="41">
        <v>-2138891.628958635</v>
      </c>
      <c r="AC232" s="41">
        <f t="shared" si="42"/>
        <v>102220575.54749361</v>
      </c>
      <c r="AD232" s="42">
        <f t="shared" si="43"/>
        <v>10461672.140942648</v>
      </c>
      <c r="AE232" s="41">
        <f t="shared" si="36"/>
        <v>112682247.68843625</v>
      </c>
      <c r="AF232" s="42">
        <f t="shared" si="37"/>
        <v>235325561.91805685</v>
      </c>
      <c r="AG232" s="43">
        <f t="shared" si="38"/>
        <v>400</v>
      </c>
      <c r="AH232" s="44">
        <f t="shared" si="39"/>
        <v>268.02464065708421</v>
      </c>
      <c r="AI232" s="36">
        <f t="shared" si="40"/>
        <v>131.97535934291582</v>
      </c>
      <c r="AJ232" s="36">
        <f t="shared" si="41"/>
        <v>4017</v>
      </c>
      <c r="AK232" s="45">
        <v>45657</v>
      </c>
    </row>
    <row r="233" spans="1:38" s="46" customFormat="1" ht="12.75" x14ac:dyDescent="0.25">
      <c r="A233" s="36">
        <v>227</v>
      </c>
      <c r="B233" s="37">
        <v>41640</v>
      </c>
      <c r="C233" s="36" t="s">
        <v>50</v>
      </c>
      <c r="D233" s="36"/>
      <c r="E233" s="36">
        <v>12003</v>
      </c>
      <c r="F233" s="36" t="s">
        <v>264</v>
      </c>
      <c r="G233" s="36" t="s">
        <v>52</v>
      </c>
      <c r="H233" s="38">
        <v>1</v>
      </c>
      <c r="I233" s="39">
        <v>501182399.55484802</v>
      </c>
      <c r="J233" s="39"/>
      <c r="K233" s="39">
        <v>501182399.55484802</v>
      </c>
      <c r="L233" s="39"/>
      <c r="M233" s="39"/>
      <c r="N233" s="39"/>
      <c r="O233" s="39"/>
      <c r="P233" s="39"/>
      <c r="Q233" s="36"/>
      <c r="R233" s="36"/>
      <c r="S233" s="36"/>
      <c r="T233" s="36"/>
      <c r="U233" s="36"/>
      <c r="V233" s="40"/>
      <c r="W233" s="36"/>
      <c r="X233" s="39">
        <f t="shared" si="33"/>
        <v>41164.878813539872</v>
      </c>
      <c r="Y233" s="39">
        <f t="shared" si="34"/>
        <v>1252955.9988871198</v>
      </c>
      <c r="Z233" s="41">
        <f t="shared" si="35"/>
        <v>165359318.19398966</v>
      </c>
      <c r="AA233" s="41">
        <v>150292972.54823408</v>
      </c>
      <c r="AB233" s="41">
        <v>-3080318.3417101842</v>
      </c>
      <c r="AC233" s="41">
        <f t="shared" si="42"/>
        <v>147212654.2065239</v>
      </c>
      <c r="AD233" s="42">
        <f t="shared" si="43"/>
        <v>15066345.645755589</v>
      </c>
      <c r="AE233" s="41">
        <f t="shared" si="36"/>
        <v>162278999.85227948</v>
      </c>
      <c r="AF233" s="42">
        <f t="shared" si="37"/>
        <v>338903399.70256853</v>
      </c>
      <c r="AG233" s="43">
        <f t="shared" si="38"/>
        <v>400</v>
      </c>
      <c r="AH233" s="44">
        <f t="shared" si="39"/>
        <v>268.02464065708421</v>
      </c>
      <c r="AI233" s="36">
        <f t="shared" si="40"/>
        <v>131.97535934291582</v>
      </c>
      <c r="AJ233" s="36">
        <f t="shared" si="41"/>
        <v>4017</v>
      </c>
      <c r="AK233" s="45">
        <v>45657</v>
      </c>
    </row>
    <row r="234" spans="1:38" s="46" customFormat="1" ht="12.75" x14ac:dyDescent="0.25">
      <c r="A234" s="36">
        <v>228</v>
      </c>
      <c r="B234" s="37">
        <v>41640</v>
      </c>
      <c r="C234" s="36" t="s">
        <v>50</v>
      </c>
      <c r="D234" s="36"/>
      <c r="E234" s="36">
        <v>12003</v>
      </c>
      <c r="F234" s="36" t="s">
        <v>264</v>
      </c>
      <c r="G234" s="36" t="s">
        <v>56</v>
      </c>
      <c r="H234" s="38">
        <v>1</v>
      </c>
      <c r="I234" s="39">
        <v>177604032.92732555</v>
      </c>
      <c r="J234" s="39"/>
      <c r="K234" s="39">
        <v>177604032.92732555</v>
      </c>
      <c r="L234" s="39"/>
      <c r="M234" s="39"/>
      <c r="N234" s="39"/>
      <c r="O234" s="39"/>
      <c r="P234" s="39"/>
      <c r="Q234" s="36"/>
      <c r="R234" s="36"/>
      <c r="S234" s="36"/>
      <c r="T234" s="36"/>
      <c r="U234" s="36"/>
      <c r="V234" s="40"/>
      <c r="W234" s="36"/>
      <c r="X234" s="39">
        <f t="shared" si="33"/>
        <v>14587.600240437418</v>
      </c>
      <c r="Y234" s="39">
        <f t="shared" si="34"/>
        <v>444010.08231831389</v>
      </c>
      <c r="Z234" s="41">
        <f t="shared" si="35"/>
        <v>58598390.165837109</v>
      </c>
      <c r="AA234" s="41">
        <v>53259328.477837004</v>
      </c>
      <c r="AB234" s="41">
        <v>-1091572.5705325168</v>
      </c>
      <c r="AC234" s="41">
        <f t="shared" si="42"/>
        <v>52167755.907304488</v>
      </c>
      <c r="AD234" s="42">
        <f t="shared" si="43"/>
        <v>5339061.6880001053</v>
      </c>
      <c r="AE234" s="41">
        <f t="shared" si="36"/>
        <v>57506817.595304593</v>
      </c>
      <c r="AF234" s="42">
        <f t="shared" si="37"/>
        <v>120097215.33202095</v>
      </c>
      <c r="AG234" s="43">
        <f t="shared" si="38"/>
        <v>400</v>
      </c>
      <c r="AH234" s="44">
        <f t="shared" si="39"/>
        <v>268.02464065708421</v>
      </c>
      <c r="AI234" s="36">
        <f t="shared" si="40"/>
        <v>131.97535934291582</v>
      </c>
      <c r="AJ234" s="36">
        <f t="shared" si="41"/>
        <v>4017</v>
      </c>
      <c r="AK234" s="45">
        <v>45657</v>
      </c>
    </row>
    <row r="235" spans="1:38" s="46" customFormat="1" ht="12.75" x14ac:dyDescent="0.25">
      <c r="A235" s="36">
        <v>229</v>
      </c>
      <c r="B235" s="37">
        <v>41640</v>
      </c>
      <c r="C235" s="36" t="s">
        <v>50</v>
      </c>
      <c r="D235" s="36"/>
      <c r="E235" s="36">
        <v>12003</v>
      </c>
      <c r="F235" s="36" t="s">
        <v>264</v>
      </c>
      <c r="G235" s="36" t="s">
        <v>58</v>
      </c>
      <c r="H235" s="38">
        <v>1</v>
      </c>
      <c r="I235" s="39">
        <v>295103677.88505417</v>
      </c>
      <c r="J235" s="39"/>
      <c r="K235" s="39">
        <v>295103677.88505417</v>
      </c>
      <c r="L235" s="39"/>
      <c r="M235" s="39"/>
      <c r="N235" s="39"/>
      <c r="O235" s="39"/>
      <c r="P235" s="39"/>
      <c r="Q235" s="36"/>
      <c r="R235" s="36"/>
      <c r="S235" s="36"/>
      <c r="T235" s="36"/>
      <c r="U235" s="36"/>
      <c r="V235" s="40"/>
      <c r="W235" s="36"/>
      <c r="X235" s="39">
        <f t="shared" si="33"/>
        <v>24238.49510349521</v>
      </c>
      <c r="Y235" s="39">
        <f t="shared" si="34"/>
        <v>737759.19471263548</v>
      </c>
      <c r="Z235" s="41">
        <f t="shared" si="35"/>
        <v>97366034.830740273</v>
      </c>
      <c r="AA235" s="41">
        <v>88494745.622860998</v>
      </c>
      <c r="AB235" s="41">
        <v>-1813737.4187578319</v>
      </c>
      <c r="AC235" s="41">
        <f t="shared" si="42"/>
        <v>86681008.204103172</v>
      </c>
      <c r="AD235" s="42">
        <f t="shared" si="43"/>
        <v>8871289.2078792751</v>
      </c>
      <c r="AE235" s="41">
        <f t="shared" si="36"/>
        <v>95552297.411982447</v>
      </c>
      <c r="AF235" s="42">
        <f t="shared" si="37"/>
        <v>199551380.47307172</v>
      </c>
      <c r="AG235" s="43">
        <f t="shared" si="38"/>
        <v>400</v>
      </c>
      <c r="AH235" s="44">
        <f t="shared" si="39"/>
        <v>268.02464065708421</v>
      </c>
      <c r="AI235" s="36">
        <f t="shared" si="40"/>
        <v>131.97535934291582</v>
      </c>
      <c r="AJ235" s="36">
        <f t="shared" si="41"/>
        <v>4017</v>
      </c>
      <c r="AK235" s="45">
        <v>45657</v>
      </c>
    </row>
    <row r="236" spans="1:38" s="46" customFormat="1" ht="12.75" x14ac:dyDescent="0.25">
      <c r="A236" s="36">
        <v>230</v>
      </c>
      <c r="B236" s="37">
        <v>41640</v>
      </c>
      <c r="C236" s="36" t="s">
        <v>50</v>
      </c>
      <c r="D236" s="36"/>
      <c r="E236" s="36">
        <v>12003</v>
      </c>
      <c r="F236" s="36" t="s">
        <v>264</v>
      </c>
      <c r="G236" s="36" t="s">
        <v>62</v>
      </c>
      <c r="H236" s="38">
        <v>1</v>
      </c>
      <c r="I236" s="39">
        <v>397176741.51205283</v>
      </c>
      <c r="J236" s="39"/>
      <c r="K236" s="39">
        <v>397176741.51205283</v>
      </c>
      <c r="L236" s="39"/>
      <c r="M236" s="39"/>
      <c r="N236" s="39"/>
      <c r="O236" s="39"/>
      <c r="P236" s="39"/>
      <c r="Q236" s="36"/>
      <c r="R236" s="36"/>
      <c r="S236" s="36"/>
      <c r="T236" s="36"/>
      <c r="U236" s="36"/>
      <c r="V236" s="40"/>
      <c r="W236" s="36"/>
      <c r="X236" s="39">
        <f t="shared" si="33"/>
        <v>32622.319631380109</v>
      </c>
      <c r="Y236" s="39">
        <f t="shared" si="34"/>
        <v>992941.85378013202</v>
      </c>
      <c r="Z236" s="41">
        <f t="shared" si="35"/>
        <v>131043857.95925391</v>
      </c>
      <c r="AA236" s="41">
        <v>119104088.97416878</v>
      </c>
      <c r="AB236" s="41">
        <v>-2441088.9186589886</v>
      </c>
      <c r="AC236" s="41">
        <f t="shared" si="42"/>
        <v>116663000.05550979</v>
      </c>
      <c r="AD236" s="42">
        <f t="shared" si="43"/>
        <v>11939768.98508513</v>
      </c>
      <c r="AE236" s="41">
        <f t="shared" si="36"/>
        <v>128602769.04059492</v>
      </c>
      <c r="AF236" s="42">
        <f t="shared" si="37"/>
        <v>268573972.4714579</v>
      </c>
      <c r="AG236" s="43">
        <f t="shared" si="38"/>
        <v>400</v>
      </c>
      <c r="AH236" s="44">
        <f t="shared" si="39"/>
        <v>268.02464065708421</v>
      </c>
      <c r="AI236" s="36">
        <f t="shared" si="40"/>
        <v>131.97535934291582</v>
      </c>
      <c r="AJ236" s="36">
        <f t="shared" si="41"/>
        <v>4017</v>
      </c>
      <c r="AK236" s="45">
        <v>45657</v>
      </c>
    </row>
    <row r="237" spans="1:38" s="46" customFormat="1" ht="12.75" x14ac:dyDescent="0.25">
      <c r="A237" s="36">
        <v>231</v>
      </c>
      <c r="B237" s="37">
        <v>41640</v>
      </c>
      <c r="C237" s="36" t="s">
        <v>50</v>
      </c>
      <c r="D237" s="36"/>
      <c r="E237" s="36">
        <v>12003</v>
      </c>
      <c r="F237" s="36" t="s">
        <v>264</v>
      </c>
      <c r="G237" s="36" t="s">
        <v>65</v>
      </c>
      <c r="H237" s="38">
        <v>1</v>
      </c>
      <c r="I237" s="39">
        <v>715006272.60113108</v>
      </c>
      <c r="J237" s="39"/>
      <c r="K237" s="39">
        <v>715006272.60113108</v>
      </c>
      <c r="L237" s="39"/>
      <c r="M237" s="39"/>
      <c r="N237" s="39"/>
      <c r="O237" s="39"/>
      <c r="P237" s="39"/>
      <c r="Q237" s="36"/>
      <c r="R237" s="36"/>
      <c r="S237" s="36"/>
      <c r="T237" s="36"/>
      <c r="U237" s="36"/>
      <c r="V237" s="40"/>
      <c r="W237" s="36"/>
      <c r="X237" s="39">
        <f t="shared" si="33"/>
        <v>58727.414587361898</v>
      </c>
      <c r="Y237" s="39">
        <f t="shared" si="34"/>
        <v>1787515.6815028277</v>
      </c>
      <c r="Z237" s="41">
        <f t="shared" si="35"/>
        <v>235908024.39743274</v>
      </c>
      <c r="AA237" s="41">
        <v>214413790.65845826</v>
      </c>
      <c r="AB237" s="41">
        <v>-4394501.7580172746</v>
      </c>
      <c r="AC237" s="41">
        <f t="shared" si="42"/>
        <v>210019288.90044099</v>
      </c>
      <c r="AD237" s="42">
        <f t="shared" si="43"/>
        <v>21494233.738974482</v>
      </c>
      <c r="AE237" s="41">
        <f t="shared" si="36"/>
        <v>231513522.63941547</v>
      </c>
      <c r="AF237" s="42">
        <f t="shared" si="37"/>
        <v>483492749.96171558</v>
      </c>
      <c r="AG237" s="43">
        <f t="shared" si="38"/>
        <v>400</v>
      </c>
      <c r="AH237" s="44">
        <f t="shared" si="39"/>
        <v>268.02464065708421</v>
      </c>
      <c r="AI237" s="36">
        <f t="shared" si="40"/>
        <v>131.97535934291582</v>
      </c>
      <c r="AJ237" s="36">
        <f t="shared" si="41"/>
        <v>4017</v>
      </c>
      <c r="AK237" s="45">
        <v>45657</v>
      </c>
    </row>
    <row r="238" spans="1:38" s="46" customFormat="1" ht="12.75" x14ac:dyDescent="0.25">
      <c r="A238" s="36">
        <v>232</v>
      </c>
      <c r="B238" s="37">
        <v>41640</v>
      </c>
      <c r="C238" s="36" t="s">
        <v>50</v>
      </c>
      <c r="D238" s="36"/>
      <c r="E238" s="36">
        <v>12003</v>
      </c>
      <c r="F238" s="36" t="s">
        <v>264</v>
      </c>
      <c r="G238" s="36" t="s">
        <v>70</v>
      </c>
      <c r="H238" s="38">
        <v>1</v>
      </c>
      <c r="I238" s="39">
        <v>331303728.11585945</v>
      </c>
      <c r="J238" s="39"/>
      <c r="K238" s="39">
        <v>331303728.11585945</v>
      </c>
      <c r="L238" s="39"/>
      <c r="M238" s="39"/>
      <c r="N238" s="39"/>
      <c r="O238" s="39"/>
      <c r="P238" s="39"/>
      <c r="Q238" s="36"/>
      <c r="R238" s="36"/>
      <c r="S238" s="36"/>
      <c r="T238" s="36"/>
      <c r="U238" s="36"/>
      <c r="V238" s="40"/>
      <c r="W238" s="36"/>
      <c r="X238" s="39">
        <f t="shared" si="33"/>
        <v>27211.805184054163</v>
      </c>
      <c r="Y238" s="39">
        <f t="shared" si="34"/>
        <v>828259.3202896486</v>
      </c>
      <c r="Z238" s="41">
        <f t="shared" si="35"/>
        <v>109309821.42434558</v>
      </c>
      <c r="AA238" s="41">
        <v>99350300.726981744</v>
      </c>
      <c r="AB238" s="41">
        <v>-2036226.6338536153</v>
      </c>
      <c r="AC238" s="41">
        <f t="shared" si="42"/>
        <v>97314074.09312813</v>
      </c>
      <c r="AD238" s="42">
        <f t="shared" si="43"/>
        <v>9959520.6973638386</v>
      </c>
      <c r="AE238" s="41">
        <f t="shared" si="36"/>
        <v>107273594.79049197</v>
      </c>
      <c r="AF238" s="42">
        <f t="shared" si="37"/>
        <v>224030133.32536748</v>
      </c>
      <c r="AG238" s="43">
        <f t="shared" si="38"/>
        <v>400</v>
      </c>
      <c r="AH238" s="44">
        <f t="shared" si="39"/>
        <v>268.02464065708421</v>
      </c>
      <c r="AI238" s="36">
        <f t="shared" si="40"/>
        <v>131.97535934291582</v>
      </c>
      <c r="AJ238" s="36">
        <f t="shared" si="41"/>
        <v>4017</v>
      </c>
      <c r="AK238" s="45">
        <v>45657</v>
      </c>
    </row>
    <row r="239" spans="1:38" s="52" customFormat="1" ht="12.75" x14ac:dyDescent="0.25">
      <c r="A239" s="36">
        <v>233</v>
      </c>
      <c r="B239" s="45">
        <v>41640</v>
      </c>
      <c r="C239" s="49" t="s">
        <v>265</v>
      </c>
      <c r="D239" s="49"/>
      <c r="E239" s="49">
        <v>12007</v>
      </c>
      <c r="F239" s="36" t="s">
        <v>266</v>
      </c>
      <c r="G239" s="36" t="s">
        <v>58</v>
      </c>
      <c r="H239" s="38">
        <v>1</v>
      </c>
      <c r="I239" s="50">
        <v>150000</v>
      </c>
      <c r="J239" s="39">
        <f t="shared" ref="J239:J245" si="44">IF(E239=12002,I239,IF(E239&lt;&gt;12002,0))</f>
        <v>0</v>
      </c>
      <c r="K239" s="39">
        <f t="shared" ref="K239:K245" si="45">IF(E239=12003,I239,IF(E239&lt;&gt;12003,0))</f>
        <v>0</v>
      </c>
      <c r="L239" s="39">
        <f t="shared" ref="L239:L245" si="46">IF(E239=12004,I239,IF(E239&lt;&gt;12004,0))</f>
        <v>0</v>
      </c>
      <c r="M239" s="39">
        <f>IF(C239=12006,H239,IF(C239&lt;&gt;12006,0))</f>
        <v>0</v>
      </c>
      <c r="N239" s="39">
        <f t="shared" ref="N239:N245" si="47">IF(E239=12006,I239,IF(E239&lt;&gt;12006,0))</f>
        <v>0</v>
      </c>
      <c r="O239" s="39">
        <f t="shared" ref="O239:O245" si="48">IF(E239=12007,I239,IF(E239&lt;&gt;12007,0))</f>
        <v>150000</v>
      </c>
      <c r="P239" s="39">
        <f t="shared" ref="P239:P245" si="49">IF(E239=12008,I239,IF(E239&lt;&gt;12008,0))</f>
        <v>0</v>
      </c>
      <c r="Q239" s="39">
        <f t="shared" ref="Q239:Q245" si="50">IF(E239=12009,I239,IF(E239&lt;&gt;12009,0))</f>
        <v>0</v>
      </c>
      <c r="R239" s="39">
        <f t="shared" ref="R239:R245" si="51">IF(E239=12010,I239,IF(E239&lt;&gt;12010,0))</f>
        <v>0</v>
      </c>
      <c r="S239" s="39">
        <f t="shared" ref="S239:S245" si="52">IF(E239=12011,I239,IF(E239&lt;&gt;12011,0))</f>
        <v>0</v>
      </c>
      <c r="T239" s="39"/>
      <c r="U239" s="39">
        <f t="shared" ref="U239:U245" si="53">IF(E239=12012,I239,IF(E239&lt;&gt;12012,0))</f>
        <v>0</v>
      </c>
      <c r="V239" s="51"/>
      <c r="W239" s="39"/>
      <c r="X239" s="39">
        <f t="shared" si="33"/>
        <v>41.067761806981515</v>
      </c>
      <c r="Y239" s="39">
        <f t="shared" si="34"/>
        <v>1249.9999999999998</v>
      </c>
      <c r="Z239" s="41">
        <f t="shared" si="35"/>
        <v>150000</v>
      </c>
      <c r="AA239" s="41">
        <v>149938.39835728949</v>
      </c>
      <c r="AB239" s="41">
        <v>0</v>
      </c>
      <c r="AC239" s="41">
        <f t="shared" si="42"/>
        <v>149938.39835728949</v>
      </c>
      <c r="AD239" s="42">
        <f t="shared" si="43"/>
        <v>61.601642710505985</v>
      </c>
      <c r="AE239" s="41">
        <f t="shared" si="36"/>
        <v>150000</v>
      </c>
      <c r="AF239" s="42">
        <f t="shared" si="37"/>
        <v>0</v>
      </c>
      <c r="AG239" s="43">
        <f t="shared" si="38"/>
        <v>120</v>
      </c>
      <c r="AH239" s="44">
        <f t="shared" si="39"/>
        <v>0</v>
      </c>
      <c r="AI239" s="36">
        <f t="shared" si="40"/>
        <v>131.97535934291582</v>
      </c>
      <c r="AJ239" s="36">
        <f t="shared" si="41"/>
        <v>4017</v>
      </c>
      <c r="AK239" s="45">
        <v>45657</v>
      </c>
      <c r="AL239" s="46"/>
    </row>
    <row r="240" spans="1:38" s="52" customFormat="1" ht="12.75" x14ac:dyDescent="0.25">
      <c r="A240" s="36">
        <v>234</v>
      </c>
      <c r="B240" s="45">
        <v>41640</v>
      </c>
      <c r="C240" s="49" t="s">
        <v>265</v>
      </c>
      <c r="D240" s="49"/>
      <c r="E240" s="49">
        <v>12007</v>
      </c>
      <c r="F240" s="36" t="s">
        <v>267</v>
      </c>
      <c r="G240" s="36" t="s">
        <v>268</v>
      </c>
      <c r="H240" s="38">
        <v>1</v>
      </c>
      <c r="I240" s="50">
        <v>350000</v>
      </c>
      <c r="J240" s="39">
        <f t="shared" si="44"/>
        <v>0</v>
      </c>
      <c r="K240" s="39">
        <f t="shared" si="45"/>
        <v>0</v>
      </c>
      <c r="L240" s="39">
        <f t="shared" si="46"/>
        <v>0</v>
      </c>
      <c r="M240" s="39">
        <f>IF(C240=12006,H240,IF(C240&lt;&gt;12006,0))</f>
        <v>0</v>
      </c>
      <c r="N240" s="39">
        <f t="shared" si="47"/>
        <v>0</v>
      </c>
      <c r="O240" s="39">
        <f t="shared" si="48"/>
        <v>350000</v>
      </c>
      <c r="P240" s="39">
        <f t="shared" si="49"/>
        <v>0</v>
      </c>
      <c r="Q240" s="39">
        <f t="shared" si="50"/>
        <v>0</v>
      </c>
      <c r="R240" s="39">
        <f t="shared" si="51"/>
        <v>0</v>
      </c>
      <c r="S240" s="39">
        <f t="shared" si="52"/>
        <v>0</v>
      </c>
      <c r="T240" s="39"/>
      <c r="U240" s="39">
        <f t="shared" si="53"/>
        <v>0</v>
      </c>
      <c r="V240" s="51"/>
      <c r="W240" s="39"/>
      <c r="X240" s="39">
        <f t="shared" si="33"/>
        <v>95.824777549623548</v>
      </c>
      <c r="Y240" s="39">
        <f t="shared" si="34"/>
        <v>2916.6666666666665</v>
      </c>
      <c r="Z240" s="41">
        <f t="shared" si="35"/>
        <v>350000</v>
      </c>
      <c r="AA240" s="41">
        <v>349856.26283367554</v>
      </c>
      <c r="AB240" s="41">
        <v>0</v>
      </c>
      <c r="AC240" s="41">
        <f t="shared" si="42"/>
        <v>349856.26283367554</v>
      </c>
      <c r="AD240" s="42">
        <f t="shared" si="43"/>
        <v>143.73716632445576</v>
      </c>
      <c r="AE240" s="41">
        <f t="shared" si="36"/>
        <v>350000</v>
      </c>
      <c r="AF240" s="42">
        <f t="shared" si="37"/>
        <v>0</v>
      </c>
      <c r="AG240" s="43">
        <f t="shared" si="38"/>
        <v>120</v>
      </c>
      <c r="AH240" s="44">
        <f t="shared" si="39"/>
        <v>0</v>
      </c>
      <c r="AI240" s="36">
        <f t="shared" si="40"/>
        <v>131.97535934291582</v>
      </c>
      <c r="AJ240" s="36">
        <f t="shared" si="41"/>
        <v>4017</v>
      </c>
      <c r="AK240" s="45">
        <v>45657</v>
      </c>
    </row>
    <row r="241" spans="1:37" s="52" customFormat="1" ht="12.75" x14ac:dyDescent="0.25">
      <c r="A241" s="36">
        <v>235</v>
      </c>
      <c r="B241" s="45">
        <v>41640</v>
      </c>
      <c r="C241" s="49" t="s">
        <v>265</v>
      </c>
      <c r="D241" s="49"/>
      <c r="E241" s="49">
        <v>12007</v>
      </c>
      <c r="F241" s="36" t="s">
        <v>269</v>
      </c>
      <c r="G241" s="36" t="s">
        <v>270</v>
      </c>
      <c r="H241" s="38">
        <v>1</v>
      </c>
      <c r="I241" s="50">
        <v>665000</v>
      </c>
      <c r="J241" s="39">
        <f t="shared" si="44"/>
        <v>0</v>
      </c>
      <c r="K241" s="39">
        <f t="shared" si="45"/>
        <v>0</v>
      </c>
      <c r="L241" s="39">
        <f t="shared" si="46"/>
        <v>0</v>
      </c>
      <c r="M241" s="39">
        <f>IF(C241=12006,H241,IF(C241&lt;&gt;12006,0))</f>
        <v>0</v>
      </c>
      <c r="N241" s="39">
        <f t="shared" si="47"/>
        <v>0</v>
      </c>
      <c r="O241" s="39">
        <f t="shared" si="48"/>
        <v>665000</v>
      </c>
      <c r="P241" s="39">
        <f t="shared" si="49"/>
        <v>0</v>
      </c>
      <c r="Q241" s="39">
        <f t="shared" si="50"/>
        <v>0</v>
      </c>
      <c r="R241" s="39">
        <f t="shared" si="51"/>
        <v>0</v>
      </c>
      <c r="S241" s="39">
        <f t="shared" si="52"/>
        <v>0</v>
      </c>
      <c r="T241" s="39"/>
      <c r="U241" s="39">
        <f t="shared" si="53"/>
        <v>0</v>
      </c>
      <c r="V241" s="51"/>
      <c r="W241" s="39"/>
      <c r="X241" s="39">
        <f t="shared" si="33"/>
        <v>182.06707734428474</v>
      </c>
      <c r="Y241" s="39">
        <f t="shared" si="34"/>
        <v>5541.666666666667</v>
      </c>
      <c r="Z241" s="41">
        <f t="shared" si="35"/>
        <v>665000</v>
      </c>
      <c r="AA241" s="41">
        <v>664726.89938398357</v>
      </c>
      <c r="AB241" s="41">
        <v>0</v>
      </c>
      <c r="AC241" s="41">
        <f t="shared" si="42"/>
        <v>664726.89938398357</v>
      </c>
      <c r="AD241" s="42">
        <f t="shared" si="43"/>
        <v>273.10061601642519</v>
      </c>
      <c r="AE241" s="41">
        <f t="shared" si="36"/>
        <v>665000</v>
      </c>
      <c r="AF241" s="42">
        <f t="shared" si="37"/>
        <v>0</v>
      </c>
      <c r="AG241" s="43">
        <f t="shared" si="38"/>
        <v>120</v>
      </c>
      <c r="AH241" s="44">
        <f t="shared" si="39"/>
        <v>0</v>
      </c>
      <c r="AI241" s="36">
        <f t="shared" si="40"/>
        <v>131.97535934291582</v>
      </c>
      <c r="AJ241" s="36">
        <f t="shared" si="41"/>
        <v>4017</v>
      </c>
      <c r="AK241" s="45">
        <v>45657</v>
      </c>
    </row>
    <row r="242" spans="1:37" s="52" customFormat="1" ht="12.75" x14ac:dyDescent="0.25">
      <c r="A242" s="36">
        <v>236</v>
      </c>
      <c r="B242" s="45">
        <v>41640</v>
      </c>
      <c r="C242" s="49" t="s">
        <v>265</v>
      </c>
      <c r="D242" s="49"/>
      <c r="E242" s="49">
        <v>12007</v>
      </c>
      <c r="F242" s="36" t="s">
        <v>269</v>
      </c>
      <c r="G242" s="36" t="s">
        <v>268</v>
      </c>
      <c r="H242" s="38">
        <v>1</v>
      </c>
      <c r="I242" s="50">
        <v>665000</v>
      </c>
      <c r="J242" s="39">
        <f t="shared" si="44"/>
        <v>0</v>
      </c>
      <c r="K242" s="39">
        <f t="shared" si="45"/>
        <v>0</v>
      </c>
      <c r="L242" s="39">
        <f t="shared" si="46"/>
        <v>0</v>
      </c>
      <c r="M242" s="39">
        <f>IF(C242=12006,H242,IF(C242&lt;&gt;12006,0))</f>
        <v>0</v>
      </c>
      <c r="N242" s="39">
        <f t="shared" si="47"/>
        <v>0</v>
      </c>
      <c r="O242" s="39">
        <f t="shared" si="48"/>
        <v>665000</v>
      </c>
      <c r="P242" s="39">
        <f t="shared" si="49"/>
        <v>0</v>
      </c>
      <c r="Q242" s="39">
        <f t="shared" si="50"/>
        <v>0</v>
      </c>
      <c r="R242" s="39">
        <f t="shared" si="51"/>
        <v>0</v>
      </c>
      <c r="S242" s="39">
        <f t="shared" si="52"/>
        <v>0</v>
      </c>
      <c r="T242" s="39"/>
      <c r="U242" s="39">
        <f t="shared" si="53"/>
        <v>0</v>
      </c>
      <c r="V242" s="51"/>
      <c r="W242" s="39"/>
      <c r="X242" s="39">
        <f t="shared" si="33"/>
        <v>182.06707734428474</v>
      </c>
      <c r="Y242" s="39">
        <f t="shared" si="34"/>
        <v>5541.666666666667</v>
      </c>
      <c r="Z242" s="41">
        <f t="shared" si="35"/>
        <v>665000</v>
      </c>
      <c r="AA242" s="41">
        <v>664726.89938398357</v>
      </c>
      <c r="AB242" s="41">
        <v>0</v>
      </c>
      <c r="AC242" s="41">
        <f t="shared" si="42"/>
        <v>664726.89938398357</v>
      </c>
      <c r="AD242" s="42">
        <f t="shared" si="43"/>
        <v>273.10061601642519</v>
      </c>
      <c r="AE242" s="41">
        <f t="shared" si="36"/>
        <v>665000</v>
      </c>
      <c r="AF242" s="42">
        <f t="shared" si="37"/>
        <v>0</v>
      </c>
      <c r="AG242" s="43">
        <f t="shared" si="38"/>
        <v>120</v>
      </c>
      <c r="AH242" s="44">
        <f t="shared" si="39"/>
        <v>0</v>
      </c>
      <c r="AI242" s="36">
        <f t="shared" si="40"/>
        <v>131.97535934291582</v>
      </c>
      <c r="AJ242" s="36">
        <f t="shared" si="41"/>
        <v>4017</v>
      </c>
      <c r="AK242" s="45">
        <v>45657</v>
      </c>
    </row>
    <row r="243" spans="1:37" s="52" customFormat="1" ht="12.75" x14ac:dyDescent="0.25">
      <c r="A243" s="36">
        <v>237</v>
      </c>
      <c r="B243" s="45">
        <v>41640</v>
      </c>
      <c r="C243" s="49" t="s">
        <v>265</v>
      </c>
      <c r="D243" s="49"/>
      <c r="E243" s="49">
        <v>12007</v>
      </c>
      <c r="F243" s="36" t="s">
        <v>271</v>
      </c>
      <c r="G243" s="36" t="s">
        <v>58</v>
      </c>
      <c r="H243" s="38">
        <v>1</v>
      </c>
      <c r="I243" s="50">
        <v>2755000</v>
      </c>
      <c r="J243" s="39">
        <f t="shared" si="44"/>
        <v>0</v>
      </c>
      <c r="K243" s="39">
        <f t="shared" si="45"/>
        <v>0</v>
      </c>
      <c r="L243" s="39">
        <f t="shared" si="46"/>
        <v>0</v>
      </c>
      <c r="M243" s="39">
        <f>IF(C243=12006,H243,IF(C243&lt;&gt;12006,0))</f>
        <v>0</v>
      </c>
      <c r="N243" s="39">
        <f t="shared" si="47"/>
        <v>0</v>
      </c>
      <c r="O243" s="39">
        <f t="shared" si="48"/>
        <v>2755000</v>
      </c>
      <c r="P243" s="39">
        <f t="shared" si="49"/>
        <v>0</v>
      </c>
      <c r="Q243" s="39">
        <f t="shared" si="50"/>
        <v>0</v>
      </c>
      <c r="R243" s="39">
        <f t="shared" si="51"/>
        <v>0</v>
      </c>
      <c r="S243" s="39">
        <f t="shared" si="52"/>
        <v>0</v>
      </c>
      <c r="T243" s="39"/>
      <c r="U243" s="39">
        <f t="shared" si="53"/>
        <v>0</v>
      </c>
      <c r="V243" s="51"/>
      <c r="W243" s="39"/>
      <c r="X243" s="39">
        <f t="shared" si="33"/>
        <v>754.27789185489394</v>
      </c>
      <c r="Y243" s="39">
        <f t="shared" si="34"/>
        <v>22958.333333333336</v>
      </c>
      <c r="Z243" s="41">
        <f t="shared" si="35"/>
        <v>2755000</v>
      </c>
      <c r="AA243" s="41">
        <v>2753868.5831622179</v>
      </c>
      <c r="AB243" s="41">
        <v>0</v>
      </c>
      <c r="AC243" s="41">
        <f t="shared" si="42"/>
        <v>2753868.5831622179</v>
      </c>
      <c r="AD243" s="42">
        <f t="shared" si="43"/>
        <v>1131.4168377821334</v>
      </c>
      <c r="AE243" s="41">
        <f t="shared" si="36"/>
        <v>2755000</v>
      </c>
      <c r="AF243" s="42">
        <f t="shared" si="37"/>
        <v>0</v>
      </c>
      <c r="AG243" s="43">
        <f t="shared" si="38"/>
        <v>120</v>
      </c>
      <c r="AH243" s="44">
        <f t="shared" si="39"/>
        <v>0</v>
      </c>
      <c r="AI243" s="36">
        <f t="shared" si="40"/>
        <v>131.97535934291582</v>
      </c>
      <c r="AJ243" s="36">
        <f t="shared" si="41"/>
        <v>4017</v>
      </c>
      <c r="AK243" s="45">
        <v>45657</v>
      </c>
    </row>
    <row r="244" spans="1:37" s="52" customFormat="1" ht="12.75" x14ac:dyDescent="0.25">
      <c r="A244" s="36">
        <v>238</v>
      </c>
      <c r="B244" s="45">
        <v>41640</v>
      </c>
      <c r="C244" s="49" t="s">
        <v>272</v>
      </c>
      <c r="D244" s="49"/>
      <c r="E244" s="49">
        <v>12010</v>
      </c>
      <c r="F244" s="36" t="s">
        <v>266</v>
      </c>
      <c r="G244" s="36" t="s">
        <v>58</v>
      </c>
      <c r="H244" s="38">
        <v>1</v>
      </c>
      <c r="I244" s="50">
        <v>150000</v>
      </c>
      <c r="J244" s="39">
        <f t="shared" si="44"/>
        <v>0</v>
      </c>
      <c r="K244" s="39">
        <f t="shared" si="45"/>
        <v>0</v>
      </c>
      <c r="L244" s="39">
        <f t="shared" si="46"/>
        <v>0</v>
      </c>
      <c r="M244" s="39">
        <f>IF(C244=12006,H244,IF(C244&lt;&gt;12006,0))</f>
        <v>0</v>
      </c>
      <c r="N244" s="39">
        <f t="shared" si="47"/>
        <v>0</v>
      </c>
      <c r="O244" s="39">
        <f t="shared" si="48"/>
        <v>0</v>
      </c>
      <c r="P244" s="39">
        <f t="shared" si="49"/>
        <v>0</v>
      </c>
      <c r="Q244" s="39">
        <f t="shared" si="50"/>
        <v>0</v>
      </c>
      <c r="R244" s="39">
        <f t="shared" si="51"/>
        <v>150000</v>
      </c>
      <c r="S244" s="39">
        <f t="shared" si="52"/>
        <v>0</v>
      </c>
      <c r="T244" s="39"/>
      <c r="U244" s="39">
        <f t="shared" si="53"/>
        <v>0</v>
      </c>
      <c r="V244" s="51"/>
      <c r="W244" s="39"/>
      <c r="X244" s="39">
        <f t="shared" si="33"/>
        <v>41.067761806981515</v>
      </c>
      <c r="Y244" s="39">
        <f t="shared" si="34"/>
        <v>1249.9999999999998</v>
      </c>
      <c r="Z244" s="41">
        <f t="shared" si="35"/>
        <v>150000</v>
      </c>
      <c r="AA244" s="41">
        <v>149938.39835728949</v>
      </c>
      <c r="AB244" s="41">
        <v>0</v>
      </c>
      <c r="AC244" s="41">
        <f t="shared" si="42"/>
        <v>149938.39835728949</v>
      </c>
      <c r="AD244" s="42">
        <f t="shared" si="43"/>
        <v>61.601642710505985</v>
      </c>
      <c r="AE244" s="41">
        <f t="shared" si="36"/>
        <v>150000</v>
      </c>
      <c r="AF244" s="42">
        <f t="shared" si="37"/>
        <v>0</v>
      </c>
      <c r="AG244" s="43">
        <f t="shared" si="38"/>
        <v>120</v>
      </c>
      <c r="AH244" s="44">
        <f t="shared" si="39"/>
        <v>0</v>
      </c>
      <c r="AI244" s="36">
        <f t="shared" si="40"/>
        <v>131.97535934291582</v>
      </c>
      <c r="AJ244" s="36">
        <f t="shared" si="41"/>
        <v>4017</v>
      </c>
      <c r="AK244" s="45">
        <v>45657</v>
      </c>
    </row>
    <row r="245" spans="1:37" s="46" customFormat="1" ht="12.75" x14ac:dyDescent="0.25">
      <c r="A245" s="36">
        <v>239</v>
      </c>
      <c r="B245" s="45">
        <v>41640</v>
      </c>
      <c r="C245" s="49" t="s">
        <v>272</v>
      </c>
      <c r="D245" s="49"/>
      <c r="E245" s="49">
        <v>12010</v>
      </c>
      <c r="F245" s="36" t="s">
        <v>273</v>
      </c>
      <c r="G245" s="36" t="s">
        <v>58</v>
      </c>
      <c r="H245" s="38">
        <v>2</v>
      </c>
      <c r="I245" s="50">
        <v>240000</v>
      </c>
      <c r="J245" s="39">
        <f t="shared" si="44"/>
        <v>0</v>
      </c>
      <c r="K245" s="39">
        <f t="shared" si="45"/>
        <v>0</v>
      </c>
      <c r="L245" s="39">
        <f t="shared" si="46"/>
        <v>0</v>
      </c>
      <c r="M245" s="39">
        <f>IF(C245=12006,H245,IF(C245&lt;&gt;12006,0))</f>
        <v>0</v>
      </c>
      <c r="N245" s="39">
        <f t="shared" si="47"/>
        <v>0</v>
      </c>
      <c r="O245" s="39">
        <f t="shared" si="48"/>
        <v>0</v>
      </c>
      <c r="P245" s="39">
        <f t="shared" si="49"/>
        <v>0</v>
      </c>
      <c r="Q245" s="39">
        <f t="shared" si="50"/>
        <v>0</v>
      </c>
      <c r="R245" s="39">
        <f t="shared" si="51"/>
        <v>240000</v>
      </c>
      <c r="S245" s="39">
        <f t="shared" si="52"/>
        <v>0</v>
      </c>
      <c r="T245" s="39"/>
      <c r="U245" s="39">
        <f t="shared" si="53"/>
        <v>0</v>
      </c>
      <c r="V245" s="51"/>
      <c r="W245" s="39"/>
      <c r="X245" s="39">
        <f t="shared" si="33"/>
        <v>65.708418891170425</v>
      </c>
      <c r="Y245" s="39">
        <f t="shared" si="34"/>
        <v>1999.9999999999998</v>
      </c>
      <c r="Z245" s="41">
        <f t="shared" si="35"/>
        <v>240000</v>
      </c>
      <c r="AA245" s="41">
        <v>239901.4373716632</v>
      </c>
      <c r="AB245" s="41">
        <v>0</v>
      </c>
      <c r="AC245" s="41">
        <f t="shared" si="42"/>
        <v>239901.4373716632</v>
      </c>
      <c r="AD245" s="42">
        <f t="shared" si="43"/>
        <v>98.562628336803755</v>
      </c>
      <c r="AE245" s="41">
        <f t="shared" si="36"/>
        <v>240000</v>
      </c>
      <c r="AF245" s="42">
        <f t="shared" si="37"/>
        <v>0</v>
      </c>
      <c r="AG245" s="43">
        <f t="shared" si="38"/>
        <v>120</v>
      </c>
      <c r="AH245" s="44">
        <f t="shared" si="39"/>
        <v>0</v>
      </c>
      <c r="AI245" s="36">
        <f t="shared" si="40"/>
        <v>131.97535934291582</v>
      </c>
      <c r="AJ245" s="36">
        <f t="shared" si="41"/>
        <v>4017</v>
      </c>
      <c r="AK245" s="45">
        <v>45657</v>
      </c>
    </row>
    <row r="246" spans="1:37" s="46" customFormat="1" ht="76.5" x14ac:dyDescent="0.25">
      <c r="A246" s="36">
        <v>240</v>
      </c>
      <c r="B246" s="37">
        <v>41640</v>
      </c>
      <c r="C246" s="36" t="s">
        <v>274</v>
      </c>
      <c r="D246" s="36"/>
      <c r="E246" s="53">
        <v>12006</v>
      </c>
      <c r="F246" s="53" t="s">
        <v>275</v>
      </c>
      <c r="G246" s="36" t="s">
        <v>276</v>
      </c>
      <c r="H246" s="54">
        <v>1</v>
      </c>
      <c r="I246" s="39">
        <v>88830000</v>
      </c>
      <c r="J246" s="39"/>
      <c r="K246" s="39"/>
      <c r="L246" s="39"/>
      <c r="M246" s="39"/>
      <c r="N246" s="39">
        <v>88830000</v>
      </c>
      <c r="O246" s="39"/>
      <c r="P246" s="39"/>
      <c r="Q246" s="39"/>
      <c r="R246" s="39"/>
      <c r="S246" s="39"/>
      <c r="T246" s="39"/>
      <c r="U246" s="39"/>
      <c r="V246" s="51"/>
      <c r="W246" s="39"/>
      <c r="X246" s="39">
        <f t="shared" si="33"/>
        <v>4864.0657084188915</v>
      </c>
      <c r="Y246" s="39">
        <f t="shared" si="34"/>
        <v>148050</v>
      </c>
      <c r="Z246" s="41">
        <f t="shared" si="35"/>
        <v>19538951.950718686</v>
      </c>
      <c r="AA246" s="41">
        <v>17758703.901437372</v>
      </c>
      <c r="AB246" s="41">
        <v>2418918.9981985129</v>
      </c>
      <c r="AC246" s="41">
        <f t="shared" si="42"/>
        <v>20177622.899635885</v>
      </c>
      <c r="AD246" s="42">
        <f t="shared" si="43"/>
        <v>1780248.049281314</v>
      </c>
      <c r="AE246" s="41">
        <f t="shared" si="36"/>
        <v>21957870.948917199</v>
      </c>
      <c r="AF246" s="42">
        <f t="shared" si="37"/>
        <v>66872129.051082805</v>
      </c>
      <c r="AG246" s="43">
        <f t="shared" si="38"/>
        <v>600</v>
      </c>
      <c r="AH246" s="44">
        <f t="shared" si="39"/>
        <v>468.02464065708421</v>
      </c>
      <c r="AI246" s="36">
        <f t="shared" si="40"/>
        <v>131.97535934291582</v>
      </c>
      <c r="AJ246" s="36">
        <f t="shared" si="41"/>
        <v>4017</v>
      </c>
      <c r="AK246" s="45">
        <v>45657</v>
      </c>
    </row>
    <row r="247" spans="1:37" s="46" customFormat="1" ht="63.75" x14ac:dyDescent="0.25">
      <c r="A247" s="36">
        <v>241</v>
      </c>
      <c r="B247" s="37">
        <v>41640</v>
      </c>
      <c r="C247" s="36" t="s">
        <v>274</v>
      </c>
      <c r="D247" s="36"/>
      <c r="E247" s="53">
        <v>12002</v>
      </c>
      <c r="F247" s="53" t="s">
        <v>277</v>
      </c>
      <c r="G247" s="36" t="s">
        <v>276</v>
      </c>
      <c r="H247" s="54">
        <v>1</v>
      </c>
      <c r="I247" s="39">
        <v>16344000</v>
      </c>
      <c r="J247" s="39">
        <v>16344000</v>
      </c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51"/>
      <c r="W247" s="39"/>
      <c r="X247" s="39">
        <f t="shared" si="33"/>
        <v>1342.422997946612</v>
      </c>
      <c r="Y247" s="39">
        <f t="shared" si="34"/>
        <v>40860</v>
      </c>
      <c r="Z247" s="41">
        <f t="shared" si="35"/>
        <v>5392513.1827515401</v>
      </c>
      <c r="AA247" s="41">
        <v>4901186.3655030802</v>
      </c>
      <c r="AB247" s="41">
        <v>-159844.99963396142</v>
      </c>
      <c r="AC247" s="41">
        <f t="shared" si="42"/>
        <v>4741341.3658691188</v>
      </c>
      <c r="AD247" s="42">
        <f t="shared" si="43"/>
        <v>491326.81724845991</v>
      </c>
      <c r="AE247" s="41">
        <f t="shared" si="36"/>
        <v>5232668.1831175787</v>
      </c>
      <c r="AF247" s="42">
        <f t="shared" si="37"/>
        <v>11111331.81688242</v>
      </c>
      <c r="AG247" s="43">
        <f t="shared" si="38"/>
        <v>400</v>
      </c>
      <c r="AH247" s="44">
        <f t="shared" si="39"/>
        <v>268.02464065708421</v>
      </c>
      <c r="AI247" s="36">
        <f t="shared" si="40"/>
        <v>131.97535934291582</v>
      </c>
      <c r="AJ247" s="36">
        <f t="shared" si="41"/>
        <v>4017</v>
      </c>
      <c r="AK247" s="45">
        <v>45657</v>
      </c>
    </row>
    <row r="248" spans="1:37" s="46" customFormat="1" ht="51" x14ac:dyDescent="0.25">
      <c r="A248" s="36">
        <v>242</v>
      </c>
      <c r="B248" s="37">
        <v>41640</v>
      </c>
      <c r="C248" s="36" t="s">
        <v>274</v>
      </c>
      <c r="D248" s="36"/>
      <c r="E248" s="53">
        <v>12002</v>
      </c>
      <c r="F248" s="53" t="s">
        <v>278</v>
      </c>
      <c r="G248" s="36" t="s">
        <v>276</v>
      </c>
      <c r="H248" s="54">
        <v>1</v>
      </c>
      <c r="I248" s="39">
        <v>15384000</v>
      </c>
      <c r="J248" s="39">
        <v>15384000</v>
      </c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51"/>
      <c r="W248" s="39"/>
      <c r="X248" s="39">
        <f t="shared" si="33"/>
        <v>1263.5728952772074</v>
      </c>
      <c r="Y248" s="39">
        <f t="shared" si="34"/>
        <v>38460</v>
      </c>
      <c r="Z248" s="41">
        <f t="shared" si="35"/>
        <v>5075772.320328543</v>
      </c>
      <c r="AA248" s="41">
        <v>4613304.6406570841</v>
      </c>
      <c r="AB248" s="41">
        <v>-150456.15971419861</v>
      </c>
      <c r="AC248" s="41">
        <f t="shared" si="42"/>
        <v>4462848.4809428854</v>
      </c>
      <c r="AD248" s="42">
        <f t="shared" si="43"/>
        <v>462467.6796714589</v>
      </c>
      <c r="AE248" s="41">
        <f t="shared" si="36"/>
        <v>4925316.1606143443</v>
      </c>
      <c r="AF248" s="42">
        <f t="shared" si="37"/>
        <v>10458683.839385655</v>
      </c>
      <c r="AG248" s="43">
        <f t="shared" si="38"/>
        <v>400</v>
      </c>
      <c r="AH248" s="44">
        <f t="shared" si="39"/>
        <v>268.02464065708421</v>
      </c>
      <c r="AI248" s="36">
        <f t="shared" si="40"/>
        <v>131.97535934291582</v>
      </c>
      <c r="AJ248" s="36">
        <f t="shared" si="41"/>
        <v>4017</v>
      </c>
      <c r="AK248" s="45">
        <v>45657</v>
      </c>
    </row>
    <row r="249" spans="1:37" s="46" customFormat="1" ht="25.5" x14ac:dyDescent="0.25">
      <c r="A249" s="36">
        <v>243</v>
      </c>
      <c r="B249" s="37">
        <v>41640</v>
      </c>
      <c r="C249" s="36" t="s">
        <v>274</v>
      </c>
      <c r="D249" s="36"/>
      <c r="E249" s="53">
        <v>12002</v>
      </c>
      <c r="F249" s="53" t="s">
        <v>279</v>
      </c>
      <c r="G249" s="36" t="s">
        <v>276</v>
      </c>
      <c r="H249" s="54">
        <v>2</v>
      </c>
      <c r="I249" s="39">
        <v>132521000</v>
      </c>
      <c r="J249" s="39">
        <v>132521000</v>
      </c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51"/>
      <c r="W249" s="39"/>
      <c r="X249" s="39">
        <f t="shared" si="33"/>
        <v>10884.681724845996</v>
      </c>
      <c r="Y249" s="39">
        <f t="shared" si="34"/>
        <v>331302.5</v>
      </c>
      <c r="Z249" s="41">
        <f t="shared" si="35"/>
        <v>43723766.488706373</v>
      </c>
      <c r="AA249" s="41">
        <v>39739972.97741273</v>
      </c>
      <c r="AB249" s="41">
        <v>-1296060.8906321707</v>
      </c>
      <c r="AC249" s="41">
        <f t="shared" si="42"/>
        <v>38443912.086780563</v>
      </c>
      <c r="AD249" s="42">
        <f t="shared" si="43"/>
        <v>3983793.5112936422</v>
      </c>
      <c r="AE249" s="41">
        <f t="shared" si="36"/>
        <v>42427705.598074205</v>
      </c>
      <c r="AF249" s="42">
        <f t="shared" si="37"/>
        <v>90093294.401925802</v>
      </c>
      <c r="AG249" s="43">
        <f t="shared" si="38"/>
        <v>400</v>
      </c>
      <c r="AH249" s="44">
        <f t="shared" si="39"/>
        <v>268.02464065708421</v>
      </c>
      <c r="AI249" s="36">
        <f t="shared" si="40"/>
        <v>131.97535934291582</v>
      </c>
      <c r="AJ249" s="36">
        <f t="shared" si="41"/>
        <v>4017</v>
      </c>
      <c r="AK249" s="45">
        <v>45657</v>
      </c>
    </row>
    <row r="250" spans="1:37" s="46" customFormat="1" ht="12.75" x14ac:dyDescent="0.25">
      <c r="A250" s="36">
        <v>244</v>
      </c>
      <c r="B250" s="37">
        <v>41640</v>
      </c>
      <c r="C250" s="36" t="s">
        <v>274</v>
      </c>
      <c r="D250" s="36"/>
      <c r="E250" s="53">
        <v>12002</v>
      </c>
      <c r="F250" s="53" t="s">
        <v>280</v>
      </c>
      <c r="G250" s="36" t="s">
        <v>276</v>
      </c>
      <c r="H250" s="54">
        <v>1</v>
      </c>
      <c r="I250" s="39">
        <v>79155000</v>
      </c>
      <c r="J250" s="39">
        <v>79155000</v>
      </c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51"/>
      <c r="W250" s="39"/>
      <c r="X250" s="39">
        <f t="shared" si="33"/>
        <v>6501.4373716632444</v>
      </c>
      <c r="Y250" s="39">
        <f t="shared" si="34"/>
        <v>197887.5</v>
      </c>
      <c r="Z250" s="41">
        <f t="shared" si="35"/>
        <v>26116273.921971254</v>
      </c>
      <c r="AA250" s="41">
        <v>23736747.843942504</v>
      </c>
      <c r="AB250" s="41">
        <v>-774139.19150919071</v>
      </c>
      <c r="AC250" s="41">
        <f t="shared" si="42"/>
        <v>22962608.652433313</v>
      </c>
      <c r="AD250" s="42">
        <f t="shared" si="43"/>
        <v>2379526.0780287497</v>
      </c>
      <c r="AE250" s="41">
        <f t="shared" si="36"/>
        <v>25342134.730462063</v>
      </c>
      <c r="AF250" s="42">
        <f t="shared" si="37"/>
        <v>53812865.269537941</v>
      </c>
      <c r="AG250" s="43">
        <f t="shared" si="38"/>
        <v>400</v>
      </c>
      <c r="AH250" s="44">
        <f t="shared" si="39"/>
        <v>268.02464065708421</v>
      </c>
      <c r="AI250" s="36">
        <f t="shared" si="40"/>
        <v>131.97535934291582</v>
      </c>
      <c r="AJ250" s="36">
        <f t="shared" si="41"/>
        <v>4017</v>
      </c>
      <c r="AK250" s="45">
        <v>45657</v>
      </c>
    </row>
    <row r="251" spans="1:37" s="46" customFormat="1" ht="25.5" x14ac:dyDescent="0.25">
      <c r="A251" s="36">
        <v>245</v>
      </c>
      <c r="B251" s="37">
        <v>41640</v>
      </c>
      <c r="C251" s="36" t="s">
        <v>274</v>
      </c>
      <c r="D251" s="36"/>
      <c r="E251" s="53">
        <v>12002</v>
      </c>
      <c r="F251" s="53" t="s">
        <v>281</v>
      </c>
      <c r="G251" s="36" t="s">
        <v>276</v>
      </c>
      <c r="H251" s="54">
        <v>1</v>
      </c>
      <c r="I251" s="39">
        <v>6870000</v>
      </c>
      <c r="J251" s="39">
        <v>6870000</v>
      </c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51"/>
      <c r="W251" s="39"/>
      <c r="X251" s="39">
        <f t="shared" si="33"/>
        <v>564.27104722792603</v>
      </c>
      <c r="Y251" s="39">
        <f t="shared" si="34"/>
        <v>17175</v>
      </c>
      <c r="Z251" s="41">
        <f t="shared" si="35"/>
        <v>2266676.7967145792</v>
      </c>
      <c r="AA251" s="41">
        <v>2060153.593429158</v>
      </c>
      <c r="AB251" s="41">
        <v>-67188.885675802405</v>
      </c>
      <c r="AC251" s="41">
        <f t="shared" si="42"/>
        <v>1992964.7077533556</v>
      </c>
      <c r="AD251" s="42">
        <f t="shared" si="43"/>
        <v>206523.20328542124</v>
      </c>
      <c r="AE251" s="41">
        <f t="shared" si="36"/>
        <v>2199487.9110387769</v>
      </c>
      <c r="AF251" s="42">
        <f t="shared" si="37"/>
        <v>4670512.0889612231</v>
      </c>
      <c r="AG251" s="43">
        <f t="shared" si="38"/>
        <v>400</v>
      </c>
      <c r="AH251" s="44">
        <f t="shared" si="39"/>
        <v>268.02464065708421</v>
      </c>
      <c r="AI251" s="36">
        <f t="shared" si="40"/>
        <v>131.97535934291582</v>
      </c>
      <c r="AJ251" s="36">
        <f t="shared" si="41"/>
        <v>4017</v>
      </c>
      <c r="AK251" s="45">
        <v>45657</v>
      </c>
    </row>
    <row r="252" spans="1:37" s="46" customFormat="1" ht="25.5" x14ac:dyDescent="0.25">
      <c r="A252" s="36">
        <v>246</v>
      </c>
      <c r="B252" s="37">
        <v>41640</v>
      </c>
      <c r="C252" s="36" t="s">
        <v>274</v>
      </c>
      <c r="D252" s="36"/>
      <c r="E252" s="53">
        <v>12002</v>
      </c>
      <c r="F252" s="53" t="s">
        <v>282</v>
      </c>
      <c r="G252" s="36" t="s">
        <v>276</v>
      </c>
      <c r="H252" s="54">
        <v>1</v>
      </c>
      <c r="I252" s="39">
        <v>18820000</v>
      </c>
      <c r="J252" s="39">
        <v>18820000</v>
      </c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51"/>
      <c r="W252" s="39"/>
      <c r="X252" s="39">
        <f t="shared" si="33"/>
        <v>1545.7905544147843</v>
      </c>
      <c r="Y252" s="39">
        <f t="shared" si="34"/>
        <v>47050</v>
      </c>
      <c r="Z252" s="41">
        <f t="shared" si="35"/>
        <v>6209440.6570841894</v>
      </c>
      <c r="AA252" s="41">
        <v>5643681.3141683778</v>
      </c>
      <c r="AB252" s="41">
        <v>-184060.38259368291</v>
      </c>
      <c r="AC252" s="41">
        <f t="shared" si="42"/>
        <v>5459620.9315746948</v>
      </c>
      <c r="AD252" s="42">
        <f t="shared" si="43"/>
        <v>565759.34291581158</v>
      </c>
      <c r="AE252" s="41">
        <f t="shared" si="36"/>
        <v>6025380.2744905064</v>
      </c>
      <c r="AF252" s="42">
        <f t="shared" si="37"/>
        <v>12794619.725509495</v>
      </c>
      <c r="AG252" s="43">
        <f t="shared" si="38"/>
        <v>400</v>
      </c>
      <c r="AH252" s="44">
        <f t="shared" si="39"/>
        <v>268.02464065708421</v>
      </c>
      <c r="AI252" s="36">
        <f t="shared" si="40"/>
        <v>131.97535934291582</v>
      </c>
      <c r="AJ252" s="36">
        <f t="shared" si="41"/>
        <v>4017</v>
      </c>
      <c r="AK252" s="45">
        <v>45657</v>
      </c>
    </row>
    <row r="253" spans="1:37" s="46" customFormat="1" ht="12.75" x14ac:dyDescent="0.25">
      <c r="A253" s="36">
        <v>247</v>
      </c>
      <c r="B253" s="37">
        <v>41640</v>
      </c>
      <c r="C253" s="36" t="s">
        <v>274</v>
      </c>
      <c r="D253" s="36"/>
      <c r="E253" s="53">
        <v>12002</v>
      </c>
      <c r="F253" s="53" t="s">
        <v>283</v>
      </c>
      <c r="G253" s="36" t="s">
        <v>276</v>
      </c>
      <c r="H253" s="54">
        <v>1</v>
      </c>
      <c r="I253" s="39">
        <v>34644000</v>
      </c>
      <c r="J253" s="39">
        <v>34644000</v>
      </c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51"/>
      <c r="W253" s="39"/>
      <c r="X253" s="39">
        <f t="shared" si="33"/>
        <v>2845.5030800821355</v>
      </c>
      <c r="Y253" s="39">
        <f t="shared" si="34"/>
        <v>86610</v>
      </c>
      <c r="Z253" s="41">
        <f t="shared" si="35"/>
        <v>11430385.87268994</v>
      </c>
      <c r="AA253" s="41">
        <v>10388931.745379876</v>
      </c>
      <c r="AB253" s="41">
        <v>-338819.76060443942</v>
      </c>
      <c r="AC253" s="41">
        <f t="shared" si="42"/>
        <v>10050111.984775437</v>
      </c>
      <c r="AD253" s="42">
        <f t="shared" si="43"/>
        <v>1041454.1273100637</v>
      </c>
      <c r="AE253" s="41">
        <f t="shared" si="36"/>
        <v>11091566.112085501</v>
      </c>
      <c r="AF253" s="42">
        <f t="shared" si="37"/>
        <v>23552433.887914501</v>
      </c>
      <c r="AG253" s="43">
        <f t="shared" si="38"/>
        <v>400</v>
      </c>
      <c r="AH253" s="44">
        <f t="shared" si="39"/>
        <v>268.02464065708421</v>
      </c>
      <c r="AI253" s="36">
        <f t="shared" si="40"/>
        <v>131.97535934291582</v>
      </c>
      <c r="AJ253" s="36">
        <f t="shared" si="41"/>
        <v>4017</v>
      </c>
      <c r="AK253" s="45">
        <v>45657</v>
      </c>
    </row>
    <row r="254" spans="1:37" s="46" customFormat="1" ht="38.25" x14ac:dyDescent="0.25">
      <c r="A254" s="36">
        <v>248</v>
      </c>
      <c r="B254" s="37">
        <v>41640</v>
      </c>
      <c r="C254" s="36" t="s">
        <v>274</v>
      </c>
      <c r="D254" s="36"/>
      <c r="E254" s="53">
        <v>12008</v>
      </c>
      <c r="F254" s="53" t="s">
        <v>284</v>
      </c>
      <c r="G254" s="36" t="s">
        <v>276</v>
      </c>
      <c r="H254" s="54">
        <v>50</v>
      </c>
      <c r="I254" s="39">
        <v>73338483.509815142</v>
      </c>
      <c r="J254" s="39"/>
      <c r="K254" s="39"/>
      <c r="L254" s="39"/>
      <c r="M254" s="39"/>
      <c r="N254" s="39"/>
      <c r="O254" s="39"/>
      <c r="P254" s="39">
        <v>73338483.509815142</v>
      </c>
      <c r="Q254" s="39"/>
      <c r="R254" s="39"/>
      <c r="S254" s="39"/>
      <c r="T254" s="39"/>
      <c r="U254" s="39"/>
      <c r="V254" s="51"/>
      <c r="W254" s="39"/>
      <c r="X254" s="39">
        <f t="shared" si="33"/>
        <v>6023.6947441326602</v>
      </c>
      <c r="Y254" s="39">
        <f t="shared" si="34"/>
        <v>183346.20877453784</v>
      </c>
      <c r="Z254" s="41">
        <f t="shared" si="35"/>
        <v>24197181.787180897</v>
      </c>
      <c r="AA254" s="41">
        <v>21992509.510828342</v>
      </c>
      <c r="AB254" s="41">
        <v>-717253.41836647596</v>
      </c>
      <c r="AC254" s="41">
        <f t="shared" si="42"/>
        <v>21275256.092461865</v>
      </c>
      <c r="AD254" s="42">
        <f t="shared" si="43"/>
        <v>2204672.2763525546</v>
      </c>
      <c r="AE254" s="41">
        <f t="shared" si="36"/>
        <v>23479928.36881442</v>
      </c>
      <c r="AF254" s="42">
        <f t="shared" si="37"/>
        <v>49858555.141000718</v>
      </c>
      <c r="AG254" s="43">
        <f t="shared" si="38"/>
        <v>400</v>
      </c>
      <c r="AH254" s="44">
        <f t="shared" si="39"/>
        <v>268.02464065708421</v>
      </c>
      <c r="AI254" s="36">
        <f t="shared" si="40"/>
        <v>131.97535934291582</v>
      </c>
      <c r="AJ254" s="36">
        <f t="shared" si="41"/>
        <v>4017</v>
      </c>
      <c r="AK254" s="45">
        <v>45657</v>
      </c>
    </row>
    <row r="255" spans="1:37" s="46" customFormat="1" ht="12.75" x14ac:dyDescent="0.25">
      <c r="A255" s="36">
        <v>249</v>
      </c>
      <c r="B255" s="37">
        <v>41640</v>
      </c>
      <c r="C255" s="36" t="s">
        <v>274</v>
      </c>
      <c r="D255" s="36"/>
      <c r="E255" s="53">
        <v>12008</v>
      </c>
      <c r="F255" s="53" t="s">
        <v>285</v>
      </c>
      <c r="G255" s="36" t="s">
        <v>276</v>
      </c>
      <c r="H255" s="54">
        <v>33</v>
      </c>
      <c r="I255" s="39">
        <v>34848000</v>
      </c>
      <c r="J255" s="39"/>
      <c r="K255" s="39"/>
      <c r="L255" s="39"/>
      <c r="M255" s="39"/>
      <c r="N255" s="39"/>
      <c r="O255" s="39"/>
      <c r="P255" s="39">
        <v>34848000</v>
      </c>
      <c r="Q255" s="39"/>
      <c r="R255" s="39"/>
      <c r="S255" s="39"/>
      <c r="T255" s="39"/>
      <c r="U255" s="39"/>
      <c r="V255" s="51"/>
      <c r="W255" s="39"/>
      <c r="X255" s="39">
        <f t="shared" si="33"/>
        <v>2862.2587268993839</v>
      </c>
      <c r="Y255" s="39">
        <f t="shared" si="34"/>
        <v>87120</v>
      </c>
      <c r="Z255" s="41">
        <f t="shared" si="35"/>
        <v>11497693.305954827</v>
      </c>
      <c r="AA255" s="41">
        <v>10450106.61190965</v>
      </c>
      <c r="AB255" s="41">
        <v>-340814.88908738899</v>
      </c>
      <c r="AC255" s="41">
        <f t="shared" si="42"/>
        <v>10109291.722822262</v>
      </c>
      <c r="AD255" s="42">
        <f t="shared" si="43"/>
        <v>1047586.6940451767</v>
      </c>
      <c r="AE255" s="41">
        <f t="shared" si="36"/>
        <v>11156878.416867439</v>
      </c>
      <c r="AF255" s="42">
        <f t="shared" si="37"/>
        <v>23691121.583132561</v>
      </c>
      <c r="AG255" s="43">
        <f t="shared" si="38"/>
        <v>400</v>
      </c>
      <c r="AH255" s="44">
        <f t="shared" si="39"/>
        <v>268.02464065708421</v>
      </c>
      <c r="AI255" s="36">
        <f t="shared" si="40"/>
        <v>131.97535934291582</v>
      </c>
      <c r="AJ255" s="36">
        <f t="shared" si="41"/>
        <v>4017</v>
      </c>
      <c r="AK255" s="45">
        <v>45657</v>
      </c>
    </row>
    <row r="256" spans="1:37" s="46" customFormat="1" ht="12.75" x14ac:dyDescent="0.25">
      <c r="A256" s="36">
        <v>250</v>
      </c>
      <c r="B256" s="37">
        <v>41640</v>
      </c>
      <c r="C256" s="36" t="s">
        <v>274</v>
      </c>
      <c r="D256" s="36"/>
      <c r="E256" s="53">
        <v>12008</v>
      </c>
      <c r="F256" s="53" t="s">
        <v>286</v>
      </c>
      <c r="G256" s="36" t="s">
        <v>276</v>
      </c>
      <c r="H256" s="54">
        <v>12</v>
      </c>
      <c r="I256" s="39">
        <v>10296000</v>
      </c>
      <c r="J256" s="39"/>
      <c r="K256" s="39"/>
      <c r="L256" s="39"/>
      <c r="M256" s="39"/>
      <c r="N256" s="39"/>
      <c r="O256" s="39"/>
      <c r="P256" s="39">
        <v>10296000</v>
      </c>
      <c r="Q256" s="39"/>
      <c r="R256" s="39"/>
      <c r="S256" s="39"/>
      <c r="T256" s="39"/>
      <c r="U256" s="39"/>
      <c r="V256" s="51"/>
      <c r="W256" s="39"/>
      <c r="X256" s="39">
        <f t="shared" si="33"/>
        <v>845.6673511293634</v>
      </c>
      <c r="Y256" s="39">
        <f t="shared" si="34"/>
        <v>25740</v>
      </c>
      <c r="Z256" s="41">
        <f t="shared" si="35"/>
        <v>3397045.7494866531</v>
      </c>
      <c r="AA256" s="41">
        <v>3087531.4989733058</v>
      </c>
      <c r="AB256" s="41">
        <v>-100695.30813945585</v>
      </c>
      <c r="AC256" s="41">
        <f t="shared" si="42"/>
        <v>2986836.1908338498</v>
      </c>
      <c r="AD256" s="42">
        <f t="shared" si="43"/>
        <v>309514.25051334733</v>
      </c>
      <c r="AE256" s="41">
        <f t="shared" si="36"/>
        <v>3296350.4413471972</v>
      </c>
      <c r="AF256" s="42">
        <f t="shared" si="37"/>
        <v>6999649.5586528033</v>
      </c>
      <c r="AG256" s="43">
        <f t="shared" si="38"/>
        <v>400</v>
      </c>
      <c r="AH256" s="44">
        <f t="shared" si="39"/>
        <v>268.02464065708421</v>
      </c>
      <c r="AI256" s="36">
        <f t="shared" si="40"/>
        <v>131.97535934291582</v>
      </c>
      <c r="AJ256" s="36">
        <f t="shared" si="41"/>
        <v>4017</v>
      </c>
      <c r="AK256" s="45">
        <v>45657</v>
      </c>
    </row>
    <row r="257" spans="1:37" s="46" customFormat="1" ht="12.75" x14ac:dyDescent="0.25">
      <c r="A257" s="36">
        <v>251</v>
      </c>
      <c r="B257" s="37">
        <v>41640</v>
      </c>
      <c r="C257" s="36" t="s">
        <v>274</v>
      </c>
      <c r="D257" s="36"/>
      <c r="E257" s="53">
        <v>12008</v>
      </c>
      <c r="F257" s="53" t="s">
        <v>287</v>
      </c>
      <c r="G257" s="36" t="s">
        <v>276</v>
      </c>
      <c r="H257" s="54">
        <v>1</v>
      </c>
      <c r="I257" s="39">
        <v>618000</v>
      </c>
      <c r="J257" s="39"/>
      <c r="K257" s="39"/>
      <c r="L257" s="39"/>
      <c r="M257" s="39"/>
      <c r="N257" s="39"/>
      <c r="O257" s="39"/>
      <c r="P257" s="39">
        <v>618000</v>
      </c>
      <c r="Q257" s="39"/>
      <c r="R257" s="39"/>
      <c r="S257" s="39"/>
      <c r="T257" s="39"/>
      <c r="U257" s="39"/>
      <c r="V257" s="51"/>
      <c r="W257" s="39"/>
      <c r="X257" s="39">
        <f t="shared" si="33"/>
        <v>50.75975359342916</v>
      </c>
      <c r="Y257" s="39">
        <f t="shared" si="34"/>
        <v>1545</v>
      </c>
      <c r="Z257" s="41">
        <f t="shared" si="35"/>
        <v>203901.93018480495</v>
      </c>
      <c r="AA257" s="41">
        <v>185323.86036960984</v>
      </c>
      <c r="AB257" s="41">
        <v>-6044.0656983472909</v>
      </c>
      <c r="AC257" s="41">
        <f t="shared" si="42"/>
        <v>179279.79467126256</v>
      </c>
      <c r="AD257" s="42">
        <f t="shared" si="43"/>
        <v>18578.069815195107</v>
      </c>
      <c r="AE257" s="41">
        <f t="shared" si="36"/>
        <v>197857.86448645766</v>
      </c>
      <c r="AF257" s="42">
        <f t="shared" si="37"/>
        <v>420142.13551354234</v>
      </c>
      <c r="AG257" s="43">
        <f t="shared" si="38"/>
        <v>400</v>
      </c>
      <c r="AH257" s="44">
        <f t="shared" si="39"/>
        <v>268.02464065708421</v>
      </c>
      <c r="AI257" s="36">
        <f t="shared" si="40"/>
        <v>131.97535934291582</v>
      </c>
      <c r="AJ257" s="36">
        <f t="shared" si="41"/>
        <v>4017</v>
      </c>
      <c r="AK257" s="45">
        <v>45657</v>
      </c>
    </row>
    <row r="258" spans="1:37" s="46" customFormat="1" ht="12.75" x14ac:dyDescent="0.25">
      <c r="A258" s="36">
        <v>252</v>
      </c>
      <c r="B258" s="37">
        <v>41640</v>
      </c>
      <c r="C258" s="36" t="s">
        <v>274</v>
      </c>
      <c r="D258" s="36"/>
      <c r="E258" s="53">
        <v>12008</v>
      </c>
      <c r="F258" s="53" t="s">
        <v>288</v>
      </c>
      <c r="G258" s="36" t="s">
        <v>276</v>
      </c>
      <c r="H258" s="54">
        <v>15</v>
      </c>
      <c r="I258" s="39">
        <v>10725000</v>
      </c>
      <c r="J258" s="39"/>
      <c r="K258" s="39"/>
      <c r="L258" s="39"/>
      <c r="M258" s="39"/>
      <c r="N258" s="39"/>
      <c r="O258" s="39"/>
      <c r="P258" s="39">
        <v>10725000</v>
      </c>
      <c r="Q258" s="39"/>
      <c r="R258" s="39"/>
      <c r="S258" s="39"/>
      <c r="T258" s="39"/>
      <c r="U258" s="39"/>
      <c r="V258" s="51"/>
      <c r="W258" s="39"/>
      <c r="X258" s="39">
        <f t="shared" si="33"/>
        <v>880.90349075975359</v>
      </c>
      <c r="Y258" s="39">
        <f t="shared" si="34"/>
        <v>26812.5</v>
      </c>
      <c r="Z258" s="41">
        <f t="shared" si="35"/>
        <v>3538589.3223819304</v>
      </c>
      <c r="AA258" s="41">
        <v>3216178.6447638604</v>
      </c>
      <c r="AB258" s="41">
        <v>-104890.94597859985</v>
      </c>
      <c r="AC258" s="41">
        <f t="shared" si="42"/>
        <v>3111287.6987852603</v>
      </c>
      <c r="AD258" s="42">
        <f t="shared" si="43"/>
        <v>322410.67761807004</v>
      </c>
      <c r="AE258" s="41">
        <f t="shared" si="36"/>
        <v>3433698.3764033304</v>
      </c>
      <c r="AF258" s="42">
        <f t="shared" si="37"/>
        <v>7291301.6235966701</v>
      </c>
      <c r="AG258" s="43">
        <f t="shared" si="38"/>
        <v>400</v>
      </c>
      <c r="AH258" s="44">
        <f t="shared" si="39"/>
        <v>268.02464065708421</v>
      </c>
      <c r="AI258" s="36">
        <f t="shared" si="40"/>
        <v>131.97535934291582</v>
      </c>
      <c r="AJ258" s="36">
        <f t="shared" si="41"/>
        <v>4017</v>
      </c>
      <c r="AK258" s="45">
        <v>45657</v>
      </c>
    </row>
    <row r="259" spans="1:37" s="46" customFormat="1" ht="25.5" x14ac:dyDescent="0.25">
      <c r="A259" s="36">
        <v>253</v>
      </c>
      <c r="B259" s="37">
        <v>41640</v>
      </c>
      <c r="C259" s="36" t="s">
        <v>274</v>
      </c>
      <c r="D259" s="36"/>
      <c r="E259" s="53">
        <v>12008</v>
      </c>
      <c r="F259" s="53" t="s">
        <v>289</v>
      </c>
      <c r="G259" s="36" t="s">
        <v>276</v>
      </c>
      <c r="H259" s="54">
        <v>1</v>
      </c>
      <c r="I259" s="39">
        <v>2600000</v>
      </c>
      <c r="J259" s="39"/>
      <c r="K259" s="39"/>
      <c r="L259" s="39"/>
      <c r="M259" s="39"/>
      <c r="N259" s="39"/>
      <c r="O259" s="39"/>
      <c r="P259" s="39">
        <v>2600000</v>
      </c>
      <c r="Q259" s="39"/>
      <c r="R259" s="39"/>
      <c r="S259" s="39"/>
      <c r="T259" s="39"/>
      <c r="U259" s="39"/>
      <c r="V259" s="51"/>
      <c r="W259" s="39"/>
      <c r="X259" s="39">
        <f t="shared" si="33"/>
        <v>213.55236139630389</v>
      </c>
      <c r="Y259" s="39">
        <f t="shared" si="34"/>
        <v>6500</v>
      </c>
      <c r="Z259" s="41">
        <f t="shared" si="35"/>
        <v>857839.83572895289</v>
      </c>
      <c r="AA259" s="41">
        <v>779679.67145790556</v>
      </c>
      <c r="AB259" s="41">
        <v>-25428.108116024207</v>
      </c>
      <c r="AC259" s="41">
        <f t="shared" si="42"/>
        <v>754251.56334188138</v>
      </c>
      <c r="AD259" s="42">
        <f t="shared" si="43"/>
        <v>78160.164271047339</v>
      </c>
      <c r="AE259" s="41">
        <f t="shared" si="36"/>
        <v>832411.72761292872</v>
      </c>
      <c r="AF259" s="42">
        <f t="shared" si="37"/>
        <v>1767588.2723870713</v>
      </c>
      <c r="AG259" s="43">
        <f t="shared" si="38"/>
        <v>400</v>
      </c>
      <c r="AH259" s="44">
        <f t="shared" si="39"/>
        <v>268.02464065708421</v>
      </c>
      <c r="AI259" s="36">
        <f t="shared" si="40"/>
        <v>131.97535934291582</v>
      </c>
      <c r="AJ259" s="36">
        <f t="shared" si="41"/>
        <v>4017</v>
      </c>
      <c r="AK259" s="45">
        <v>45657</v>
      </c>
    </row>
    <row r="260" spans="1:37" s="46" customFormat="1" ht="12.75" x14ac:dyDescent="0.25">
      <c r="A260" s="36">
        <v>254</v>
      </c>
      <c r="B260" s="37">
        <v>41640</v>
      </c>
      <c r="C260" s="36" t="s">
        <v>274</v>
      </c>
      <c r="D260" s="36"/>
      <c r="E260" s="53">
        <v>12008</v>
      </c>
      <c r="F260" s="53" t="s">
        <v>290</v>
      </c>
      <c r="G260" s="36" t="s">
        <v>276</v>
      </c>
      <c r="H260" s="54">
        <v>1</v>
      </c>
      <c r="I260" s="39">
        <v>2145000</v>
      </c>
      <c r="J260" s="39"/>
      <c r="K260" s="39"/>
      <c r="L260" s="39"/>
      <c r="M260" s="39"/>
      <c r="N260" s="39"/>
      <c r="O260" s="39"/>
      <c r="P260" s="39">
        <v>2145000</v>
      </c>
      <c r="Q260" s="39"/>
      <c r="R260" s="39"/>
      <c r="S260" s="39"/>
      <c r="T260" s="39"/>
      <c r="U260" s="39"/>
      <c r="V260" s="51"/>
      <c r="W260" s="39"/>
      <c r="X260" s="39">
        <f t="shared" si="33"/>
        <v>176.18069815195071</v>
      </c>
      <c r="Y260" s="39">
        <f t="shared" si="34"/>
        <v>5362.5</v>
      </c>
      <c r="Z260" s="41">
        <f t="shared" si="35"/>
        <v>707717.86447638611</v>
      </c>
      <c r="AA260" s="41">
        <v>643235.7289527721</v>
      </c>
      <c r="AB260" s="41">
        <v>-20978.18919571997</v>
      </c>
      <c r="AC260" s="41">
        <f t="shared" si="42"/>
        <v>622257.53975705209</v>
      </c>
      <c r="AD260" s="42">
        <f t="shared" si="43"/>
        <v>64482.135523614008</v>
      </c>
      <c r="AE260" s="41">
        <f t="shared" si="36"/>
        <v>686739.6752806661</v>
      </c>
      <c r="AF260" s="42">
        <f t="shared" si="37"/>
        <v>1458260.324719334</v>
      </c>
      <c r="AG260" s="43">
        <f t="shared" si="38"/>
        <v>400</v>
      </c>
      <c r="AH260" s="44">
        <f t="shared" si="39"/>
        <v>268.02464065708421</v>
      </c>
      <c r="AI260" s="36">
        <f t="shared" si="40"/>
        <v>131.97535934291582</v>
      </c>
      <c r="AJ260" s="36">
        <f t="shared" si="41"/>
        <v>4017</v>
      </c>
      <c r="AK260" s="45">
        <v>45657</v>
      </c>
    </row>
    <row r="261" spans="1:37" s="46" customFormat="1" ht="12.75" x14ac:dyDescent="0.25">
      <c r="A261" s="36">
        <v>255</v>
      </c>
      <c r="B261" s="37">
        <v>41640</v>
      </c>
      <c r="C261" s="36" t="s">
        <v>274</v>
      </c>
      <c r="D261" s="36"/>
      <c r="E261" s="53">
        <v>12008</v>
      </c>
      <c r="F261" s="53" t="s">
        <v>291</v>
      </c>
      <c r="G261" s="36" t="s">
        <v>276</v>
      </c>
      <c r="H261" s="54">
        <v>19</v>
      </c>
      <c r="I261" s="39">
        <v>30267000</v>
      </c>
      <c r="J261" s="39"/>
      <c r="K261" s="39"/>
      <c r="L261" s="39"/>
      <c r="M261" s="39"/>
      <c r="N261" s="39"/>
      <c r="O261" s="39"/>
      <c r="P261" s="39">
        <v>30267000</v>
      </c>
      <c r="Q261" s="39"/>
      <c r="R261" s="39"/>
      <c r="S261" s="39"/>
      <c r="T261" s="39"/>
      <c r="U261" s="39"/>
      <c r="V261" s="51"/>
      <c r="W261" s="39"/>
      <c r="X261" s="39">
        <f t="shared" si="33"/>
        <v>2485.9958932238192</v>
      </c>
      <c r="Y261" s="39">
        <f t="shared" si="34"/>
        <v>75667.5</v>
      </c>
      <c r="Z261" s="41">
        <f t="shared" si="35"/>
        <v>9986245.5030800831</v>
      </c>
      <c r="AA261" s="41">
        <v>9076371.0061601643</v>
      </c>
      <c r="AB261" s="41">
        <v>-296012.51859527099</v>
      </c>
      <c r="AC261" s="41">
        <f t="shared" si="42"/>
        <v>8780358.4875648934</v>
      </c>
      <c r="AD261" s="42">
        <f t="shared" si="43"/>
        <v>909874.49691991881</v>
      </c>
      <c r="AE261" s="41">
        <f t="shared" si="36"/>
        <v>9690232.9844848122</v>
      </c>
      <c r="AF261" s="42">
        <f t="shared" si="37"/>
        <v>20576767.015515186</v>
      </c>
      <c r="AG261" s="43">
        <f t="shared" si="38"/>
        <v>400</v>
      </c>
      <c r="AH261" s="44">
        <f t="shared" si="39"/>
        <v>268.02464065708421</v>
      </c>
      <c r="AI261" s="36">
        <f t="shared" si="40"/>
        <v>131.97535934291582</v>
      </c>
      <c r="AJ261" s="36">
        <f t="shared" si="41"/>
        <v>4017</v>
      </c>
      <c r="AK261" s="45">
        <v>45657</v>
      </c>
    </row>
    <row r="262" spans="1:37" s="46" customFormat="1" ht="12.75" x14ac:dyDescent="0.25">
      <c r="A262" s="36">
        <v>256</v>
      </c>
      <c r="B262" s="37">
        <v>41640</v>
      </c>
      <c r="C262" s="36" t="s">
        <v>274</v>
      </c>
      <c r="D262" s="36"/>
      <c r="E262" s="53">
        <v>12008</v>
      </c>
      <c r="F262" s="53" t="s">
        <v>292</v>
      </c>
      <c r="G262" s="36" t="s">
        <v>276</v>
      </c>
      <c r="H262" s="54">
        <v>12</v>
      </c>
      <c r="I262" s="39">
        <v>13728000</v>
      </c>
      <c r="J262" s="39"/>
      <c r="K262" s="39"/>
      <c r="L262" s="39"/>
      <c r="M262" s="39"/>
      <c r="N262" s="39"/>
      <c r="O262" s="39"/>
      <c r="P262" s="39">
        <v>13728000</v>
      </c>
      <c r="Q262" s="39"/>
      <c r="R262" s="39"/>
      <c r="S262" s="39"/>
      <c r="T262" s="39"/>
      <c r="U262" s="39"/>
      <c r="V262" s="51"/>
      <c r="W262" s="39"/>
      <c r="X262" s="39">
        <f t="shared" si="33"/>
        <v>1127.5564681724845</v>
      </c>
      <c r="Y262" s="39">
        <f t="shared" si="34"/>
        <v>34320</v>
      </c>
      <c r="Z262" s="41">
        <f t="shared" si="35"/>
        <v>4529394.3326488715</v>
      </c>
      <c r="AA262" s="41">
        <v>4116708.6652977411</v>
      </c>
      <c r="AB262" s="41">
        <v>-134260.41085260778</v>
      </c>
      <c r="AC262" s="41">
        <f t="shared" si="42"/>
        <v>3982448.2544451333</v>
      </c>
      <c r="AD262" s="42">
        <f t="shared" si="43"/>
        <v>412685.6673511304</v>
      </c>
      <c r="AE262" s="41">
        <f t="shared" si="36"/>
        <v>4395133.9217962641</v>
      </c>
      <c r="AF262" s="42">
        <f t="shared" si="37"/>
        <v>9332866.0782037359</v>
      </c>
      <c r="AG262" s="43">
        <f t="shared" si="38"/>
        <v>400</v>
      </c>
      <c r="AH262" s="44">
        <f t="shared" si="39"/>
        <v>268.02464065708421</v>
      </c>
      <c r="AI262" s="36">
        <f t="shared" si="40"/>
        <v>131.97535934291582</v>
      </c>
      <c r="AJ262" s="36">
        <f t="shared" si="41"/>
        <v>4017</v>
      </c>
      <c r="AK262" s="45">
        <v>45657</v>
      </c>
    </row>
    <row r="263" spans="1:37" s="46" customFormat="1" ht="12.75" x14ac:dyDescent="0.25">
      <c r="A263" s="36">
        <v>257</v>
      </c>
      <c r="B263" s="37">
        <v>41640</v>
      </c>
      <c r="C263" s="36" t="s">
        <v>274</v>
      </c>
      <c r="D263" s="36"/>
      <c r="E263" s="53">
        <v>12008</v>
      </c>
      <c r="F263" s="53" t="s">
        <v>293</v>
      </c>
      <c r="G263" s="36" t="s">
        <v>276</v>
      </c>
      <c r="H263" s="54">
        <v>29</v>
      </c>
      <c r="I263" s="39">
        <v>24882000</v>
      </c>
      <c r="J263" s="39"/>
      <c r="K263" s="39"/>
      <c r="L263" s="39"/>
      <c r="M263" s="39"/>
      <c r="N263" s="39"/>
      <c r="O263" s="39"/>
      <c r="P263" s="39">
        <v>24882000</v>
      </c>
      <c r="Q263" s="39"/>
      <c r="R263" s="39"/>
      <c r="S263" s="39"/>
      <c r="T263" s="39"/>
      <c r="U263" s="39"/>
      <c r="V263" s="51"/>
      <c r="W263" s="39"/>
      <c r="X263" s="39">
        <f t="shared" ref="X263:X326" si="54">IF(I263&lt;0,0,IF(I263&gt;0,((1/365.25*(IF(E263=12002,I263*3%,IF(E263=12003,I263*3%,IF(E263=12004,I263*3%,IF(E263=12006,I263*2%,IF(E263=12007,I263*10%,IF(E263=12008,I263*3%,IF(E263=12009,I263*10%,IF(E263=12010,I263*10%,IF(E263=12011,I263*20%,IF(E263=12012,I263*3%,IF(E263=12099,I263*10%))))))))))))))))</f>
        <v>2043.6960985626283</v>
      </c>
      <c r="Y263" s="39">
        <f t="shared" ref="Y263:Y326" si="55">X263*30.4375</f>
        <v>62205</v>
      </c>
      <c r="Z263" s="41">
        <f t="shared" ref="Z263:Z326" si="56">IF(I263&lt;0,0,IF(I263&gt;0,(IF(AI263*Y263&lt;=I263,Y263*AI263,IF(Y263*AI263&gt;I263,I263,IF(AI263*Y263=I263,I263))))))</f>
        <v>8209527.2279260792</v>
      </c>
      <c r="AA263" s="41">
        <v>7461534.4558521556</v>
      </c>
      <c r="AB263" s="41">
        <v>-243346.99467035162</v>
      </c>
      <c r="AC263" s="41">
        <f t="shared" si="42"/>
        <v>7218187.4611818036</v>
      </c>
      <c r="AD263" s="42">
        <f t="shared" si="43"/>
        <v>747992.77207392361</v>
      </c>
      <c r="AE263" s="41">
        <f t="shared" ref="AE263:AE326" si="57">AC263+AD263</f>
        <v>7966180.2332557272</v>
      </c>
      <c r="AF263" s="42">
        <f t="shared" ref="AF263:AF326" si="58">I263-AE263</f>
        <v>16915819.766744271</v>
      </c>
      <c r="AG263" s="43">
        <f t="shared" ref="AG263:AG326" si="59">(365.25/30.4375*(IF(E263=12002,1/3%,IF(E263=12003,1/3%,IF(E263=12004,1/3%,IF(E263=12006,1/2%,IF(E263=12007,1/10%,IF(E263=12008,1/3%,IF(E263=12009,1/10%,IF(E263=12010,1/10%,IF(E263=12011,1/20%,IF(E263=12012,1/3%))))))))))))</f>
        <v>400</v>
      </c>
      <c r="AH263" s="44">
        <f t="shared" ref="AH263:AH326" si="60">IF(AG263&gt;AI263,AG263-AI263,IF(AG263&lt;=AI263,0))</f>
        <v>268.02464065708421</v>
      </c>
      <c r="AI263" s="36">
        <f t="shared" ref="AI263:AI326" si="61">AJ263/30.4375</f>
        <v>131.97535934291582</v>
      </c>
      <c r="AJ263" s="36">
        <f t="shared" ref="AJ263:AJ326" si="62">AK263-B263</f>
        <v>4017</v>
      </c>
      <c r="AK263" s="45">
        <v>45657</v>
      </c>
    </row>
    <row r="264" spans="1:37" s="46" customFormat="1" ht="12.75" x14ac:dyDescent="0.25">
      <c r="A264" s="36">
        <v>258</v>
      </c>
      <c r="B264" s="37">
        <v>41640</v>
      </c>
      <c r="C264" s="36" t="s">
        <v>274</v>
      </c>
      <c r="D264" s="36"/>
      <c r="E264" s="53">
        <v>12008</v>
      </c>
      <c r="F264" s="53" t="s">
        <v>294</v>
      </c>
      <c r="G264" s="36" t="s">
        <v>276</v>
      </c>
      <c r="H264" s="54">
        <v>35</v>
      </c>
      <c r="I264" s="39">
        <v>21683938.106402218</v>
      </c>
      <c r="J264" s="39"/>
      <c r="K264" s="39"/>
      <c r="L264" s="39"/>
      <c r="M264" s="39"/>
      <c r="N264" s="39"/>
      <c r="O264" s="39"/>
      <c r="P264" s="39">
        <v>21683938.106402218</v>
      </c>
      <c r="Q264" s="39"/>
      <c r="R264" s="39"/>
      <c r="S264" s="39"/>
      <c r="T264" s="39"/>
      <c r="U264" s="39"/>
      <c r="V264" s="51"/>
      <c r="W264" s="39"/>
      <c r="X264" s="39">
        <f t="shared" si="54"/>
        <v>1781.0216103821124</v>
      </c>
      <c r="Y264" s="39">
        <f t="shared" si="55"/>
        <v>54209.845266005548</v>
      </c>
      <c r="Z264" s="41">
        <f t="shared" si="56"/>
        <v>7154363.8089049468</v>
      </c>
      <c r="AA264" s="41">
        <v>6502509.8995050928</v>
      </c>
      <c r="AB264" s="41">
        <v>-212069.81636568185</v>
      </c>
      <c r="AC264" s="41">
        <f t="shared" ref="AC264:AC327" si="63">AA264+AB264</f>
        <v>6290440.0831394112</v>
      </c>
      <c r="AD264" s="42">
        <f t="shared" si="43"/>
        <v>651853.90939985402</v>
      </c>
      <c r="AE264" s="41">
        <f t="shared" si="57"/>
        <v>6942293.9925392652</v>
      </c>
      <c r="AF264" s="42">
        <f t="shared" si="58"/>
        <v>14741644.113862954</v>
      </c>
      <c r="AG264" s="43">
        <f t="shared" si="59"/>
        <v>400</v>
      </c>
      <c r="AH264" s="44">
        <f t="shared" si="60"/>
        <v>268.02464065708421</v>
      </c>
      <c r="AI264" s="36">
        <f t="shared" si="61"/>
        <v>131.97535934291582</v>
      </c>
      <c r="AJ264" s="36">
        <f t="shared" si="62"/>
        <v>4017</v>
      </c>
      <c r="AK264" s="45">
        <v>45657</v>
      </c>
    </row>
    <row r="265" spans="1:37" s="46" customFormat="1" ht="12.75" x14ac:dyDescent="0.25">
      <c r="A265" s="36">
        <v>259</v>
      </c>
      <c r="B265" s="37">
        <v>41640</v>
      </c>
      <c r="C265" s="36" t="s">
        <v>274</v>
      </c>
      <c r="D265" s="36"/>
      <c r="E265" s="53">
        <v>12008</v>
      </c>
      <c r="F265" s="53" t="s">
        <v>295</v>
      </c>
      <c r="G265" s="36" t="s">
        <v>276</v>
      </c>
      <c r="H265" s="54">
        <v>18</v>
      </c>
      <c r="I265" s="39">
        <v>7722000</v>
      </c>
      <c r="J265" s="39"/>
      <c r="K265" s="39"/>
      <c r="L265" s="39"/>
      <c r="M265" s="39"/>
      <c r="N265" s="39"/>
      <c r="O265" s="39"/>
      <c r="P265" s="39">
        <v>7722000</v>
      </c>
      <c r="Q265" s="39"/>
      <c r="R265" s="39"/>
      <c r="S265" s="39"/>
      <c r="T265" s="39"/>
      <c r="U265" s="39"/>
      <c r="V265" s="51"/>
      <c r="W265" s="39"/>
      <c r="X265" s="39">
        <f t="shared" si="54"/>
        <v>634.25051334702255</v>
      </c>
      <c r="Y265" s="39">
        <f t="shared" si="55"/>
        <v>19305</v>
      </c>
      <c r="Z265" s="41">
        <f t="shared" si="56"/>
        <v>2547784.3121149899</v>
      </c>
      <c r="AA265" s="41">
        <v>2315648.6242299792</v>
      </c>
      <c r="AB265" s="41">
        <v>-75521.48110459189</v>
      </c>
      <c r="AC265" s="41">
        <f t="shared" si="63"/>
        <v>2240127.1431253874</v>
      </c>
      <c r="AD265" s="42">
        <f t="shared" si="43"/>
        <v>232135.68788501061</v>
      </c>
      <c r="AE265" s="41">
        <f t="shared" si="57"/>
        <v>2472262.831010398</v>
      </c>
      <c r="AF265" s="42">
        <f t="shared" si="58"/>
        <v>5249737.1689896025</v>
      </c>
      <c r="AG265" s="43">
        <f t="shared" si="59"/>
        <v>400</v>
      </c>
      <c r="AH265" s="44">
        <f t="shared" si="60"/>
        <v>268.02464065708421</v>
      </c>
      <c r="AI265" s="36">
        <f t="shared" si="61"/>
        <v>131.97535934291582</v>
      </c>
      <c r="AJ265" s="36">
        <f t="shared" si="62"/>
        <v>4017</v>
      </c>
      <c r="AK265" s="45">
        <v>45657</v>
      </c>
    </row>
    <row r="266" spans="1:37" s="46" customFormat="1" ht="38.25" x14ac:dyDescent="0.25">
      <c r="A266" s="36">
        <v>260</v>
      </c>
      <c r="B266" s="37">
        <v>41640</v>
      </c>
      <c r="C266" s="36" t="s">
        <v>274</v>
      </c>
      <c r="D266" s="36"/>
      <c r="E266" s="53">
        <v>12008</v>
      </c>
      <c r="F266" s="53" t="s">
        <v>296</v>
      </c>
      <c r="G266" s="36" t="s">
        <v>276</v>
      </c>
      <c r="H266" s="54">
        <v>2</v>
      </c>
      <c r="I266" s="39">
        <v>3640000</v>
      </c>
      <c r="J266" s="39"/>
      <c r="K266" s="39"/>
      <c r="L266" s="39"/>
      <c r="M266" s="39"/>
      <c r="N266" s="39"/>
      <c r="O266" s="39"/>
      <c r="P266" s="39">
        <v>3640000</v>
      </c>
      <c r="Q266" s="39"/>
      <c r="R266" s="39"/>
      <c r="S266" s="39"/>
      <c r="T266" s="39"/>
      <c r="U266" s="39"/>
      <c r="V266" s="51"/>
      <c r="W266" s="39"/>
      <c r="X266" s="39">
        <f t="shared" si="54"/>
        <v>298.97330595482543</v>
      </c>
      <c r="Y266" s="39">
        <f t="shared" si="55"/>
        <v>9100</v>
      </c>
      <c r="Z266" s="41">
        <f t="shared" si="56"/>
        <v>1200975.7700205341</v>
      </c>
      <c r="AA266" s="41">
        <v>1091551.5400410676</v>
      </c>
      <c r="AB266" s="41">
        <v>-35599.351362433881</v>
      </c>
      <c r="AC266" s="41">
        <f t="shared" si="63"/>
        <v>1055952.1886786337</v>
      </c>
      <c r="AD266" s="42">
        <f t="shared" ref="AD266:AD329" si="64">Z266-AA266</f>
        <v>109424.22997946641</v>
      </c>
      <c r="AE266" s="41">
        <f t="shared" si="57"/>
        <v>1165376.4186581001</v>
      </c>
      <c r="AF266" s="42">
        <f t="shared" si="58"/>
        <v>2474623.5813418999</v>
      </c>
      <c r="AG266" s="43">
        <f t="shared" si="59"/>
        <v>400</v>
      </c>
      <c r="AH266" s="44">
        <f t="shared" si="60"/>
        <v>268.02464065708421</v>
      </c>
      <c r="AI266" s="36">
        <f t="shared" si="61"/>
        <v>131.97535934291582</v>
      </c>
      <c r="AJ266" s="36">
        <f t="shared" si="62"/>
        <v>4017</v>
      </c>
      <c r="AK266" s="45">
        <v>45657</v>
      </c>
    </row>
    <row r="267" spans="1:37" s="46" customFormat="1" ht="12.75" x14ac:dyDescent="0.25">
      <c r="A267" s="36">
        <v>261</v>
      </c>
      <c r="B267" s="37">
        <v>41640</v>
      </c>
      <c r="C267" s="36" t="s">
        <v>274</v>
      </c>
      <c r="D267" s="36"/>
      <c r="E267" s="53">
        <v>12008</v>
      </c>
      <c r="F267" s="53" t="s">
        <v>297</v>
      </c>
      <c r="G267" s="36" t="s">
        <v>276</v>
      </c>
      <c r="H267" s="54">
        <v>5</v>
      </c>
      <c r="I267" s="39">
        <v>6500000</v>
      </c>
      <c r="J267" s="39"/>
      <c r="K267" s="39"/>
      <c r="L267" s="39"/>
      <c r="M267" s="39"/>
      <c r="N267" s="39"/>
      <c r="O267" s="39"/>
      <c r="P267" s="39">
        <v>6500000</v>
      </c>
      <c r="Q267" s="39"/>
      <c r="R267" s="39"/>
      <c r="S267" s="39"/>
      <c r="T267" s="39"/>
      <c r="U267" s="39"/>
      <c r="V267" s="51"/>
      <c r="W267" s="39"/>
      <c r="X267" s="39">
        <f t="shared" si="54"/>
        <v>533.88090349075969</v>
      </c>
      <c r="Y267" s="39">
        <f t="shared" si="55"/>
        <v>16249.999999999998</v>
      </c>
      <c r="Z267" s="41">
        <f t="shared" si="56"/>
        <v>2144599.5893223817</v>
      </c>
      <c r="AA267" s="41">
        <v>1949199.1786447635</v>
      </c>
      <c r="AB267" s="41">
        <v>-63570.2702900605</v>
      </c>
      <c r="AC267" s="41">
        <f t="shared" si="63"/>
        <v>1885628.9083547031</v>
      </c>
      <c r="AD267" s="42">
        <f t="shared" si="64"/>
        <v>195400.41067761811</v>
      </c>
      <c r="AE267" s="41">
        <f t="shared" si="57"/>
        <v>2081029.3190323212</v>
      </c>
      <c r="AF267" s="42">
        <f t="shared" si="58"/>
        <v>4418970.6809676792</v>
      </c>
      <c r="AG267" s="43">
        <f t="shared" si="59"/>
        <v>400</v>
      </c>
      <c r="AH267" s="44">
        <f t="shared" si="60"/>
        <v>268.02464065708421</v>
      </c>
      <c r="AI267" s="36">
        <f t="shared" si="61"/>
        <v>131.97535934291582</v>
      </c>
      <c r="AJ267" s="36">
        <f t="shared" si="62"/>
        <v>4017</v>
      </c>
      <c r="AK267" s="45">
        <v>45657</v>
      </c>
    </row>
    <row r="268" spans="1:37" s="46" customFormat="1" ht="12.75" x14ac:dyDescent="0.25">
      <c r="A268" s="36">
        <v>262</v>
      </c>
      <c r="B268" s="37">
        <v>41640</v>
      </c>
      <c r="C268" s="36" t="s">
        <v>274</v>
      </c>
      <c r="D268" s="36"/>
      <c r="E268" s="53">
        <v>12008</v>
      </c>
      <c r="F268" s="53" t="s">
        <v>298</v>
      </c>
      <c r="G268" s="36" t="s">
        <v>276</v>
      </c>
      <c r="H268" s="54">
        <v>9</v>
      </c>
      <c r="I268" s="39">
        <v>9360000</v>
      </c>
      <c r="J268" s="39"/>
      <c r="K268" s="39"/>
      <c r="L268" s="39"/>
      <c r="M268" s="39"/>
      <c r="N268" s="39"/>
      <c r="O268" s="39"/>
      <c r="P268" s="39">
        <v>9360000</v>
      </c>
      <c r="Q268" s="39"/>
      <c r="R268" s="39"/>
      <c r="S268" s="39"/>
      <c r="T268" s="39"/>
      <c r="U268" s="39"/>
      <c r="V268" s="51"/>
      <c r="W268" s="39"/>
      <c r="X268" s="39">
        <f t="shared" si="54"/>
        <v>768.78850102669401</v>
      </c>
      <c r="Y268" s="39">
        <f t="shared" si="55"/>
        <v>23400</v>
      </c>
      <c r="Z268" s="41">
        <f t="shared" si="56"/>
        <v>3088223.4086242304</v>
      </c>
      <c r="AA268" s="41">
        <v>2806846.8172484599</v>
      </c>
      <c r="AB268" s="41">
        <v>-91541.189217687133</v>
      </c>
      <c r="AC268" s="41">
        <f t="shared" si="63"/>
        <v>2715305.6280307728</v>
      </c>
      <c r="AD268" s="42">
        <f t="shared" si="64"/>
        <v>281376.59137577051</v>
      </c>
      <c r="AE268" s="41">
        <f t="shared" si="57"/>
        <v>2996682.2194065433</v>
      </c>
      <c r="AF268" s="42">
        <f t="shared" si="58"/>
        <v>6363317.7805934567</v>
      </c>
      <c r="AG268" s="43">
        <f t="shared" si="59"/>
        <v>400</v>
      </c>
      <c r="AH268" s="44">
        <f t="shared" si="60"/>
        <v>268.02464065708421</v>
      </c>
      <c r="AI268" s="36">
        <f t="shared" si="61"/>
        <v>131.97535934291582</v>
      </c>
      <c r="AJ268" s="36">
        <f t="shared" si="62"/>
        <v>4017</v>
      </c>
      <c r="AK268" s="45">
        <v>45657</v>
      </c>
    </row>
    <row r="269" spans="1:37" s="46" customFormat="1" ht="12.75" x14ac:dyDescent="0.25">
      <c r="A269" s="36">
        <v>263</v>
      </c>
      <c r="B269" s="37">
        <v>41640</v>
      </c>
      <c r="C269" s="36" t="s">
        <v>274</v>
      </c>
      <c r="D269" s="36"/>
      <c r="E269" s="53">
        <v>12008</v>
      </c>
      <c r="F269" s="53" t="s">
        <v>299</v>
      </c>
      <c r="G269" s="36" t="s">
        <v>276</v>
      </c>
      <c r="H269" s="54">
        <v>19</v>
      </c>
      <c r="I269" s="39">
        <v>13585000</v>
      </c>
      <c r="J269" s="39"/>
      <c r="K269" s="39"/>
      <c r="L269" s="39"/>
      <c r="M269" s="39"/>
      <c r="N269" s="39"/>
      <c r="O269" s="39"/>
      <c r="P269" s="39">
        <v>13585000</v>
      </c>
      <c r="Q269" s="39"/>
      <c r="R269" s="39"/>
      <c r="S269" s="39"/>
      <c r="T269" s="39"/>
      <c r="U269" s="39"/>
      <c r="V269" s="51"/>
      <c r="W269" s="39"/>
      <c r="X269" s="39">
        <f t="shared" si="54"/>
        <v>1115.8110882956878</v>
      </c>
      <c r="Y269" s="39">
        <f t="shared" si="55"/>
        <v>33962.5</v>
      </c>
      <c r="Z269" s="41">
        <f t="shared" si="56"/>
        <v>4482213.1416837787</v>
      </c>
      <c r="AA269" s="41">
        <v>4073826.2833675565</v>
      </c>
      <c r="AB269" s="41">
        <v>-132861.86490622649</v>
      </c>
      <c r="AC269" s="41">
        <f t="shared" si="63"/>
        <v>3940964.4184613302</v>
      </c>
      <c r="AD269" s="42">
        <f t="shared" si="64"/>
        <v>408386.85831622221</v>
      </c>
      <c r="AE269" s="41">
        <f t="shared" si="57"/>
        <v>4349351.2767775524</v>
      </c>
      <c r="AF269" s="42">
        <f t="shared" si="58"/>
        <v>9235648.7232224476</v>
      </c>
      <c r="AG269" s="43">
        <f t="shared" si="59"/>
        <v>400</v>
      </c>
      <c r="AH269" s="44">
        <f t="shared" si="60"/>
        <v>268.02464065708421</v>
      </c>
      <c r="AI269" s="36">
        <f t="shared" si="61"/>
        <v>131.97535934291582</v>
      </c>
      <c r="AJ269" s="36">
        <f t="shared" si="62"/>
        <v>4017</v>
      </c>
      <c r="AK269" s="45">
        <v>45657</v>
      </c>
    </row>
    <row r="270" spans="1:37" s="46" customFormat="1" ht="12.75" x14ac:dyDescent="0.25">
      <c r="A270" s="36">
        <v>264</v>
      </c>
      <c r="B270" s="37">
        <v>41640</v>
      </c>
      <c r="C270" s="36" t="s">
        <v>274</v>
      </c>
      <c r="D270" s="36"/>
      <c r="E270" s="53">
        <v>12008</v>
      </c>
      <c r="F270" s="53" t="s">
        <v>300</v>
      </c>
      <c r="G270" s="36" t="s">
        <v>276</v>
      </c>
      <c r="H270" s="54">
        <v>39</v>
      </c>
      <c r="I270" s="39">
        <v>19539000</v>
      </c>
      <c r="J270" s="39"/>
      <c r="K270" s="39"/>
      <c r="L270" s="39"/>
      <c r="M270" s="39"/>
      <c r="N270" s="39"/>
      <c r="O270" s="39"/>
      <c r="P270" s="39">
        <v>19539000</v>
      </c>
      <c r="Q270" s="39"/>
      <c r="R270" s="39"/>
      <c r="S270" s="39"/>
      <c r="T270" s="39"/>
      <c r="U270" s="39"/>
      <c r="V270" s="51"/>
      <c r="W270" s="39"/>
      <c r="X270" s="39">
        <f t="shared" si="54"/>
        <v>1604.8459958932237</v>
      </c>
      <c r="Y270" s="39">
        <f t="shared" si="55"/>
        <v>48847.5</v>
      </c>
      <c r="Z270" s="41">
        <f t="shared" si="56"/>
        <v>6446666.3655030811</v>
      </c>
      <c r="AA270" s="41">
        <v>5859292.7310061604</v>
      </c>
      <c r="AB270" s="41">
        <v>-191092.23249192192</v>
      </c>
      <c r="AC270" s="41">
        <f t="shared" si="63"/>
        <v>5668200.4985142387</v>
      </c>
      <c r="AD270" s="42">
        <f t="shared" si="64"/>
        <v>587373.63449692074</v>
      </c>
      <c r="AE270" s="41">
        <f t="shared" si="57"/>
        <v>6255574.1330111595</v>
      </c>
      <c r="AF270" s="42">
        <f t="shared" si="58"/>
        <v>13283425.866988841</v>
      </c>
      <c r="AG270" s="43">
        <f t="shared" si="59"/>
        <v>400</v>
      </c>
      <c r="AH270" s="44">
        <f t="shared" si="60"/>
        <v>268.02464065708421</v>
      </c>
      <c r="AI270" s="36">
        <f t="shared" si="61"/>
        <v>131.97535934291582</v>
      </c>
      <c r="AJ270" s="36">
        <f t="shared" si="62"/>
        <v>4017</v>
      </c>
      <c r="AK270" s="45">
        <v>45657</v>
      </c>
    </row>
    <row r="271" spans="1:37" s="46" customFormat="1" ht="25.5" x14ac:dyDescent="0.25">
      <c r="A271" s="36">
        <v>265</v>
      </c>
      <c r="B271" s="55">
        <v>41640</v>
      </c>
      <c r="C271" s="56" t="s">
        <v>274</v>
      </c>
      <c r="D271" s="56"/>
      <c r="E271" s="57">
        <v>12004</v>
      </c>
      <c r="F271" s="57" t="s">
        <v>301</v>
      </c>
      <c r="G271" s="36" t="s">
        <v>276</v>
      </c>
      <c r="H271" s="58">
        <v>8825</v>
      </c>
      <c r="I271" s="59">
        <v>176493253.57205492</v>
      </c>
      <c r="J271" s="59"/>
      <c r="K271" s="59"/>
      <c r="L271" s="59">
        <v>176493253.57205492</v>
      </c>
      <c r="M271" s="59"/>
      <c r="N271" s="59"/>
      <c r="O271" s="59"/>
      <c r="P271" s="59"/>
      <c r="Q271" s="59"/>
      <c r="R271" s="59"/>
      <c r="S271" s="59"/>
      <c r="T271" s="59"/>
      <c r="U271" s="59"/>
      <c r="V271" s="60"/>
      <c r="W271" s="59"/>
      <c r="X271" s="39">
        <f t="shared" si="54"/>
        <v>14496.365796472683</v>
      </c>
      <c r="Y271" s="39">
        <f t="shared" si="55"/>
        <v>441233.13393013726</v>
      </c>
      <c r="Z271" s="41">
        <f t="shared" si="56"/>
        <v>58231901.404430769</v>
      </c>
      <c r="AA271" s="41">
        <v>52926231.522921763</v>
      </c>
      <c r="AB271" s="41">
        <v>-4221781.3590688799</v>
      </c>
      <c r="AC271" s="41">
        <f t="shared" si="63"/>
        <v>48704450.163852885</v>
      </c>
      <c r="AD271" s="42">
        <f t="shared" si="64"/>
        <v>5305669.881509006</v>
      </c>
      <c r="AE271" s="41">
        <f t="shared" si="57"/>
        <v>54010120.045361891</v>
      </c>
      <c r="AF271" s="42">
        <f t="shared" si="58"/>
        <v>122483133.52669303</v>
      </c>
      <c r="AG271" s="43">
        <f t="shared" si="59"/>
        <v>400</v>
      </c>
      <c r="AH271" s="44">
        <f t="shared" si="60"/>
        <v>268.02464065708421</v>
      </c>
      <c r="AI271" s="36">
        <f t="shared" si="61"/>
        <v>131.97535934291582</v>
      </c>
      <c r="AJ271" s="36">
        <f t="shared" si="62"/>
        <v>4017</v>
      </c>
      <c r="AK271" s="45">
        <v>45657</v>
      </c>
    </row>
    <row r="272" spans="1:37" s="46" customFormat="1" ht="12.75" x14ac:dyDescent="0.25">
      <c r="A272" s="36">
        <v>266</v>
      </c>
      <c r="B272" s="55">
        <v>41640</v>
      </c>
      <c r="C272" s="56" t="s">
        <v>274</v>
      </c>
      <c r="D272" s="56"/>
      <c r="E272" s="57">
        <v>12004</v>
      </c>
      <c r="F272" s="57" t="s">
        <v>302</v>
      </c>
      <c r="G272" s="36" t="s">
        <v>276</v>
      </c>
      <c r="H272" s="58">
        <v>2511</v>
      </c>
      <c r="I272" s="59">
        <v>105462000</v>
      </c>
      <c r="J272" s="59"/>
      <c r="K272" s="59"/>
      <c r="L272" s="59">
        <v>105462000</v>
      </c>
      <c r="M272" s="59"/>
      <c r="N272" s="59"/>
      <c r="O272" s="59"/>
      <c r="P272" s="59"/>
      <c r="Q272" s="59"/>
      <c r="R272" s="59"/>
      <c r="S272" s="59"/>
      <c r="T272" s="59"/>
      <c r="U272" s="59"/>
      <c r="V272" s="60"/>
      <c r="W272" s="59"/>
      <c r="X272" s="39">
        <f t="shared" si="54"/>
        <v>8662.1765913757699</v>
      </c>
      <c r="Y272" s="39">
        <f t="shared" si="55"/>
        <v>263655</v>
      </c>
      <c r="Z272" s="41">
        <f t="shared" si="56"/>
        <v>34795963.367556468</v>
      </c>
      <c r="AA272" s="41">
        <v>31625606.735112935</v>
      </c>
      <c r="AB272" s="41">
        <v>-1031422.7454354402</v>
      </c>
      <c r="AC272" s="41">
        <f t="shared" si="63"/>
        <v>30594183.989677496</v>
      </c>
      <c r="AD272" s="42">
        <f t="shared" si="64"/>
        <v>3170356.6324435323</v>
      </c>
      <c r="AE272" s="41">
        <f t="shared" si="57"/>
        <v>33764540.622121029</v>
      </c>
      <c r="AF272" s="42">
        <f t="shared" si="58"/>
        <v>71697459.377878964</v>
      </c>
      <c r="AG272" s="43">
        <f t="shared" si="59"/>
        <v>400</v>
      </c>
      <c r="AH272" s="44">
        <f t="shared" si="60"/>
        <v>268.02464065708421</v>
      </c>
      <c r="AI272" s="36">
        <f t="shared" si="61"/>
        <v>131.97535934291582</v>
      </c>
      <c r="AJ272" s="36">
        <f t="shared" si="62"/>
        <v>4017</v>
      </c>
      <c r="AK272" s="45">
        <v>45657</v>
      </c>
    </row>
    <row r="273" spans="1:37" s="46" customFormat="1" ht="25.5" x14ac:dyDescent="0.25">
      <c r="A273" s="36">
        <v>267</v>
      </c>
      <c r="B273" s="55">
        <v>41640</v>
      </c>
      <c r="C273" s="56" t="s">
        <v>274</v>
      </c>
      <c r="D273" s="56"/>
      <c r="E273" s="57">
        <v>12004</v>
      </c>
      <c r="F273" s="57" t="s">
        <v>303</v>
      </c>
      <c r="G273" s="36" t="s">
        <v>276</v>
      </c>
      <c r="H273" s="58">
        <v>146</v>
      </c>
      <c r="I273" s="59">
        <v>11972000</v>
      </c>
      <c r="J273" s="59"/>
      <c r="K273" s="59"/>
      <c r="L273" s="59">
        <v>11972000</v>
      </c>
      <c r="M273" s="59"/>
      <c r="N273" s="59"/>
      <c r="O273" s="59"/>
      <c r="P273" s="59"/>
      <c r="Q273" s="59"/>
      <c r="R273" s="59"/>
      <c r="S273" s="59"/>
      <c r="T273" s="59"/>
      <c r="U273" s="59"/>
      <c r="V273" s="60"/>
      <c r="W273" s="59"/>
      <c r="X273" s="39">
        <f t="shared" si="54"/>
        <v>983.32648870636547</v>
      </c>
      <c r="Y273" s="39">
        <f t="shared" si="55"/>
        <v>29930</v>
      </c>
      <c r="Z273" s="41">
        <f t="shared" si="56"/>
        <v>3950022.5051334705</v>
      </c>
      <c r="AA273" s="41">
        <v>3590125.0102669401</v>
      </c>
      <c r="AB273" s="41">
        <v>-117086.65783270837</v>
      </c>
      <c r="AC273" s="41">
        <f t="shared" si="63"/>
        <v>3473038.3524342319</v>
      </c>
      <c r="AD273" s="42">
        <f t="shared" si="64"/>
        <v>359897.49486653041</v>
      </c>
      <c r="AE273" s="41">
        <f t="shared" si="57"/>
        <v>3832935.8473007623</v>
      </c>
      <c r="AF273" s="42">
        <f t="shared" si="58"/>
        <v>8139064.1526992377</v>
      </c>
      <c r="AG273" s="43">
        <f t="shared" si="59"/>
        <v>400</v>
      </c>
      <c r="AH273" s="44">
        <f t="shared" si="60"/>
        <v>268.02464065708421</v>
      </c>
      <c r="AI273" s="36">
        <f t="shared" si="61"/>
        <v>131.97535934291582</v>
      </c>
      <c r="AJ273" s="36">
        <f t="shared" si="62"/>
        <v>4017</v>
      </c>
      <c r="AK273" s="45">
        <v>45657</v>
      </c>
    </row>
    <row r="274" spans="1:37" s="46" customFormat="1" ht="12.75" x14ac:dyDescent="0.25">
      <c r="A274" s="36">
        <v>268</v>
      </c>
      <c r="B274" s="55">
        <v>41640</v>
      </c>
      <c r="C274" s="56" t="s">
        <v>274</v>
      </c>
      <c r="D274" s="56"/>
      <c r="E274" s="57">
        <v>12004</v>
      </c>
      <c r="F274" s="57" t="s">
        <v>304</v>
      </c>
      <c r="G274" s="36" t="s">
        <v>276</v>
      </c>
      <c r="H274" s="58">
        <v>1</v>
      </c>
      <c r="I274" s="59">
        <v>1330000</v>
      </c>
      <c r="J274" s="59"/>
      <c r="K274" s="59"/>
      <c r="L274" s="59">
        <v>1330000</v>
      </c>
      <c r="M274" s="59"/>
      <c r="N274" s="59"/>
      <c r="O274" s="59"/>
      <c r="P274" s="59"/>
      <c r="Q274" s="59"/>
      <c r="R274" s="59"/>
      <c r="S274" s="59"/>
      <c r="T274" s="59"/>
      <c r="U274" s="59"/>
      <c r="V274" s="60"/>
      <c r="W274" s="59"/>
      <c r="X274" s="39">
        <f t="shared" si="54"/>
        <v>109.24024640657085</v>
      </c>
      <c r="Y274" s="39">
        <f t="shared" si="55"/>
        <v>3325</v>
      </c>
      <c r="Z274" s="41">
        <f t="shared" si="56"/>
        <v>438818.06981519511</v>
      </c>
      <c r="AA274" s="41">
        <v>398836.13963039016</v>
      </c>
      <c r="AB274" s="41">
        <v>-13007.455305504691</v>
      </c>
      <c r="AC274" s="41">
        <f t="shared" si="63"/>
        <v>385828.68432488549</v>
      </c>
      <c r="AD274" s="42">
        <f t="shared" si="64"/>
        <v>39981.930184804951</v>
      </c>
      <c r="AE274" s="41">
        <f t="shared" si="57"/>
        <v>425810.61450969044</v>
      </c>
      <c r="AF274" s="42">
        <f t="shared" si="58"/>
        <v>904189.38549030956</v>
      </c>
      <c r="AG274" s="43">
        <f t="shared" si="59"/>
        <v>400</v>
      </c>
      <c r="AH274" s="44">
        <f t="shared" si="60"/>
        <v>268.02464065708421</v>
      </c>
      <c r="AI274" s="36">
        <f t="shared" si="61"/>
        <v>131.97535934291582</v>
      </c>
      <c r="AJ274" s="36">
        <f t="shared" si="62"/>
        <v>4017</v>
      </c>
      <c r="AK274" s="45">
        <v>45657</v>
      </c>
    </row>
    <row r="275" spans="1:37" s="46" customFormat="1" ht="12.75" x14ac:dyDescent="0.25">
      <c r="A275" s="36">
        <v>269</v>
      </c>
      <c r="B275" s="55">
        <v>41640</v>
      </c>
      <c r="C275" s="56" t="s">
        <v>274</v>
      </c>
      <c r="D275" s="56"/>
      <c r="E275" s="57">
        <v>12004</v>
      </c>
      <c r="F275" s="57" t="s">
        <v>305</v>
      </c>
      <c r="G275" s="36" t="s">
        <v>276</v>
      </c>
      <c r="H275" s="58">
        <v>981</v>
      </c>
      <c r="I275" s="59">
        <v>15696000</v>
      </c>
      <c r="J275" s="59"/>
      <c r="K275" s="59"/>
      <c r="L275" s="59">
        <v>15696000</v>
      </c>
      <c r="M275" s="59"/>
      <c r="N275" s="59"/>
      <c r="O275" s="59"/>
      <c r="P275" s="59"/>
      <c r="Q275" s="59"/>
      <c r="R275" s="59"/>
      <c r="S275" s="59"/>
      <c r="T275" s="59"/>
      <c r="U275" s="59"/>
      <c r="V275" s="60"/>
      <c r="W275" s="59"/>
      <c r="X275" s="39">
        <f t="shared" si="54"/>
        <v>1289.1991786447638</v>
      </c>
      <c r="Y275" s="39">
        <f t="shared" si="55"/>
        <v>39240</v>
      </c>
      <c r="Z275" s="41">
        <f t="shared" si="56"/>
        <v>5178713.1006160174</v>
      </c>
      <c r="AA275" s="41">
        <v>4706866.2012320329</v>
      </c>
      <c r="AB275" s="41">
        <v>-153507.53268812149</v>
      </c>
      <c r="AC275" s="41">
        <f t="shared" si="63"/>
        <v>4553358.6685439115</v>
      </c>
      <c r="AD275" s="42">
        <f t="shared" si="64"/>
        <v>471846.89938398451</v>
      </c>
      <c r="AE275" s="41">
        <f t="shared" si="57"/>
        <v>5025205.567927896</v>
      </c>
      <c r="AF275" s="42">
        <f t="shared" si="58"/>
        <v>10670794.432072103</v>
      </c>
      <c r="AG275" s="43">
        <f t="shared" si="59"/>
        <v>400</v>
      </c>
      <c r="AH275" s="44">
        <f t="shared" si="60"/>
        <v>268.02464065708421</v>
      </c>
      <c r="AI275" s="36">
        <f t="shared" si="61"/>
        <v>131.97535934291582</v>
      </c>
      <c r="AJ275" s="36">
        <f t="shared" si="62"/>
        <v>4017</v>
      </c>
      <c r="AK275" s="45">
        <v>45657</v>
      </c>
    </row>
    <row r="276" spans="1:37" s="46" customFormat="1" ht="12.75" x14ac:dyDescent="0.25">
      <c r="A276" s="36">
        <v>270</v>
      </c>
      <c r="B276" s="55">
        <v>41640</v>
      </c>
      <c r="C276" s="56" t="s">
        <v>274</v>
      </c>
      <c r="D276" s="56"/>
      <c r="E276" s="57">
        <v>12004</v>
      </c>
      <c r="F276" s="57" t="s">
        <v>306</v>
      </c>
      <c r="G276" s="36" t="s">
        <v>276</v>
      </c>
      <c r="H276" s="58">
        <v>204</v>
      </c>
      <c r="I276" s="59">
        <v>7344000</v>
      </c>
      <c r="J276" s="59"/>
      <c r="K276" s="59"/>
      <c r="L276" s="59">
        <v>7344000</v>
      </c>
      <c r="M276" s="59"/>
      <c r="N276" s="59"/>
      <c r="O276" s="59"/>
      <c r="P276" s="59"/>
      <c r="Q276" s="59"/>
      <c r="R276" s="59"/>
      <c r="S276" s="59"/>
      <c r="T276" s="59"/>
      <c r="U276" s="59"/>
      <c r="V276" s="60"/>
      <c r="W276" s="59"/>
      <c r="X276" s="39">
        <f t="shared" si="54"/>
        <v>603.20328542094455</v>
      </c>
      <c r="Y276" s="39">
        <f t="shared" si="55"/>
        <v>18360</v>
      </c>
      <c r="Z276" s="41">
        <f t="shared" si="56"/>
        <v>2423067.5975359343</v>
      </c>
      <c r="AA276" s="41">
        <v>2202295.1950718686</v>
      </c>
      <c r="AB276" s="41">
        <v>-71824.625386185275</v>
      </c>
      <c r="AC276" s="41">
        <f t="shared" si="63"/>
        <v>2130470.5696856831</v>
      </c>
      <c r="AD276" s="42">
        <f t="shared" si="64"/>
        <v>220772.4024640657</v>
      </c>
      <c r="AE276" s="41">
        <f t="shared" si="57"/>
        <v>2351242.9721497488</v>
      </c>
      <c r="AF276" s="42">
        <f t="shared" si="58"/>
        <v>4992757.0278502516</v>
      </c>
      <c r="AG276" s="43">
        <f t="shared" si="59"/>
        <v>400</v>
      </c>
      <c r="AH276" s="44">
        <f t="shared" si="60"/>
        <v>268.02464065708421</v>
      </c>
      <c r="AI276" s="36">
        <f t="shared" si="61"/>
        <v>131.97535934291582</v>
      </c>
      <c r="AJ276" s="36">
        <f t="shared" si="62"/>
        <v>4017</v>
      </c>
      <c r="AK276" s="45">
        <v>45657</v>
      </c>
    </row>
    <row r="277" spans="1:37" s="46" customFormat="1" ht="25.5" x14ac:dyDescent="0.25">
      <c r="A277" s="36">
        <v>271</v>
      </c>
      <c r="B277" s="55">
        <v>41640</v>
      </c>
      <c r="C277" s="56" t="s">
        <v>274</v>
      </c>
      <c r="D277" s="56"/>
      <c r="E277" s="57">
        <v>12011</v>
      </c>
      <c r="F277" s="57" t="s">
        <v>307</v>
      </c>
      <c r="G277" s="36" t="s">
        <v>276</v>
      </c>
      <c r="H277" s="58">
        <v>695</v>
      </c>
      <c r="I277" s="59">
        <v>3500000</v>
      </c>
      <c r="J277" s="59"/>
      <c r="K277" s="59"/>
      <c r="L277" s="59"/>
      <c r="M277" s="59"/>
      <c r="N277" s="59"/>
      <c r="O277" s="59"/>
      <c r="P277" s="59"/>
      <c r="Q277" s="59"/>
      <c r="R277" s="59"/>
      <c r="S277" s="59">
        <v>3500000</v>
      </c>
      <c r="T277" s="59"/>
      <c r="U277" s="59"/>
      <c r="V277" s="60"/>
      <c r="W277" s="59"/>
      <c r="X277" s="39">
        <f t="shared" si="54"/>
        <v>1916.495550992471</v>
      </c>
      <c r="Y277" s="39">
        <f t="shared" si="55"/>
        <v>58333.333333333336</v>
      </c>
      <c r="Z277" s="41">
        <f t="shared" si="56"/>
        <v>3500000</v>
      </c>
      <c r="AA277" s="41">
        <v>3500000</v>
      </c>
      <c r="AB277" s="41">
        <v>0</v>
      </c>
      <c r="AC277" s="41">
        <f t="shared" si="63"/>
        <v>3500000</v>
      </c>
      <c r="AD277" s="42">
        <f t="shared" si="64"/>
        <v>0</v>
      </c>
      <c r="AE277" s="41">
        <f t="shared" si="57"/>
        <v>3500000</v>
      </c>
      <c r="AF277" s="42">
        <f t="shared" si="58"/>
        <v>0</v>
      </c>
      <c r="AG277" s="43">
        <f t="shared" si="59"/>
        <v>60</v>
      </c>
      <c r="AH277" s="44">
        <f t="shared" si="60"/>
        <v>0</v>
      </c>
      <c r="AI277" s="36">
        <f t="shared" si="61"/>
        <v>131.97535934291582</v>
      </c>
      <c r="AJ277" s="36">
        <f t="shared" si="62"/>
        <v>4017</v>
      </c>
      <c r="AK277" s="45">
        <v>45657</v>
      </c>
    </row>
    <row r="278" spans="1:37" s="46" customFormat="1" ht="12.75" x14ac:dyDescent="0.25">
      <c r="A278" s="36">
        <v>272</v>
      </c>
      <c r="B278" s="37">
        <v>41640</v>
      </c>
      <c r="C278" s="36" t="s">
        <v>274</v>
      </c>
      <c r="D278" s="36"/>
      <c r="E278" s="57">
        <v>12011</v>
      </c>
      <c r="F278" s="53" t="s">
        <v>308</v>
      </c>
      <c r="G278" s="36" t="s">
        <v>276</v>
      </c>
      <c r="H278" s="54">
        <v>1</v>
      </c>
      <c r="I278" s="39">
        <v>3250000</v>
      </c>
      <c r="J278" s="39"/>
      <c r="K278" s="39"/>
      <c r="L278" s="39"/>
      <c r="M278" s="39"/>
      <c r="N278" s="39"/>
      <c r="O278" s="39"/>
      <c r="P278" s="39"/>
      <c r="Q278" s="39"/>
      <c r="R278" s="39"/>
      <c r="S278" s="39">
        <v>3250000</v>
      </c>
      <c r="T278" s="39"/>
      <c r="U278" s="39"/>
      <c r="V278" s="51"/>
      <c r="W278" s="39"/>
      <c r="X278" s="39">
        <f t="shared" si="54"/>
        <v>1779.6030116358659</v>
      </c>
      <c r="Y278" s="39">
        <f t="shared" si="55"/>
        <v>54166.666666666664</v>
      </c>
      <c r="Z278" s="41">
        <f t="shared" si="56"/>
        <v>3250000</v>
      </c>
      <c r="AA278" s="41">
        <v>3250000</v>
      </c>
      <c r="AB278" s="41">
        <v>0</v>
      </c>
      <c r="AC278" s="41">
        <f t="shared" si="63"/>
        <v>3250000</v>
      </c>
      <c r="AD278" s="42">
        <f t="shared" si="64"/>
        <v>0</v>
      </c>
      <c r="AE278" s="41">
        <f t="shared" si="57"/>
        <v>3250000</v>
      </c>
      <c r="AF278" s="42">
        <f t="shared" si="58"/>
        <v>0</v>
      </c>
      <c r="AG278" s="43">
        <f t="shared" si="59"/>
        <v>60</v>
      </c>
      <c r="AH278" s="44">
        <f t="shared" si="60"/>
        <v>0</v>
      </c>
      <c r="AI278" s="36">
        <f t="shared" si="61"/>
        <v>131.97535934291582</v>
      </c>
      <c r="AJ278" s="36">
        <f t="shared" si="62"/>
        <v>4017</v>
      </c>
      <c r="AK278" s="45">
        <v>45657</v>
      </c>
    </row>
    <row r="279" spans="1:37" s="46" customFormat="1" ht="12.75" x14ac:dyDescent="0.25">
      <c r="A279" s="36">
        <v>273</v>
      </c>
      <c r="B279" s="37">
        <v>41640</v>
      </c>
      <c r="C279" s="36" t="s">
        <v>274</v>
      </c>
      <c r="D279" s="36"/>
      <c r="E279" s="57">
        <v>12011</v>
      </c>
      <c r="F279" s="53" t="s">
        <v>309</v>
      </c>
      <c r="G279" s="36" t="s">
        <v>276</v>
      </c>
      <c r="H279" s="54">
        <v>1</v>
      </c>
      <c r="I279" s="39">
        <v>3000000</v>
      </c>
      <c r="J279" s="39"/>
      <c r="K279" s="39"/>
      <c r="L279" s="39"/>
      <c r="M279" s="39"/>
      <c r="N279" s="39"/>
      <c r="O279" s="39"/>
      <c r="P279" s="39"/>
      <c r="Q279" s="39"/>
      <c r="R279" s="39"/>
      <c r="S279" s="39">
        <v>3000000</v>
      </c>
      <c r="T279" s="39"/>
      <c r="U279" s="39"/>
      <c r="V279" s="51"/>
      <c r="W279" s="39"/>
      <c r="X279" s="39">
        <f t="shared" si="54"/>
        <v>1642.7104722792608</v>
      </c>
      <c r="Y279" s="39">
        <f t="shared" si="55"/>
        <v>50000</v>
      </c>
      <c r="Z279" s="41">
        <f t="shared" si="56"/>
        <v>3000000</v>
      </c>
      <c r="AA279" s="41">
        <v>3000000</v>
      </c>
      <c r="AB279" s="41">
        <v>0</v>
      </c>
      <c r="AC279" s="41">
        <f t="shared" si="63"/>
        <v>3000000</v>
      </c>
      <c r="AD279" s="42">
        <f t="shared" si="64"/>
        <v>0</v>
      </c>
      <c r="AE279" s="41">
        <f t="shared" si="57"/>
        <v>3000000</v>
      </c>
      <c r="AF279" s="42">
        <f t="shared" si="58"/>
        <v>0</v>
      </c>
      <c r="AG279" s="43">
        <f t="shared" si="59"/>
        <v>60</v>
      </c>
      <c r="AH279" s="44">
        <f t="shared" si="60"/>
        <v>0</v>
      </c>
      <c r="AI279" s="36">
        <f t="shared" si="61"/>
        <v>131.97535934291582</v>
      </c>
      <c r="AJ279" s="36">
        <f t="shared" si="62"/>
        <v>4017</v>
      </c>
      <c r="AK279" s="45">
        <v>45657</v>
      </c>
    </row>
    <row r="280" spans="1:37" s="46" customFormat="1" ht="12.75" x14ac:dyDescent="0.25">
      <c r="A280" s="36">
        <v>274</v>
      </c>
      <c r="B280" s="37">
        <v>41640</v>
      </c>
      <c r="C280" s="36" t="s">
        <v>274</v>
      </c>
      <c r="D280" s="36"/>
      <c r="E280" s="57">
        <v>12011</v>
      </c>
      <c r="F280" s="53" t="s">
        <v>310</v>
      </c>
      <c r="G280" s="36" t="s">
        <v>276</v>
      </c>
      <c r="H280" s="54">
        <v>1</v>
      </c>
      <c r="I280" s="39">
        <v>3500000</v>
      </c>
      <c r="J280" s="39"/>
      <c r="K280" s="39"/>
      <c r="L280" s="39"/>
      <c r="M280" s="39"/>
      <c r="N280" s="39"/>
      <c r="O280" s="39"/>
      <c r="P280" s="39"/>
      <c r="Q280" s="39"/>
      <c r="R280" s="39"/>
      <c r="S280" s="39">
        <v>3500000</v>
      </c>
      <c r="T280" s="39"/>
      <c r="U280" s="39"/>
      <c r="V280" s="51"/>
      <c r="W280" s="39"/>
      <c r="X280" s="39">
        <f t="shared" si="54"/>
        <v>1916.495550992471</v>
      </c>
      <c r="Y280" s="39">
        <f t="shared" si="55"/>
        <v>58333.333333333336</v>
      </c>
      <c r="Z280" s="41">
        <f t="shared" si="56"/>
        <v>3500000</v>
      </c>
      <c r="AA280" s="41">
        <v>3500000</v>
      </c>
      <c r="AB280" s="41">
        <v>0</v>
      </c>
      <c r="AC280" s="41">
        <f t="shared" si="63"/>
        <v>3500000</v>
      </c>
      <c r="AD280" s="42">
        <f t="shared" si="64"/>
        <v>0</v>
      </c>
      <c r="AE280" s="41">
        <f t="shared" si="57"/>
        <v>3500000</v>
      </c>
      <c r="AF280" s="42">
        <f t="shared" si="58"/>
        <v>0</v>
      </c>
      <c r="AG280" s="43">
        <f t="shared" si="59"/>
        <v>60</v>
      </c>
      <c r="AH280" s="44">
        <f t="shared" si="60"/>
        <v>0</v>
      </c>
      <c r="AI280" s="36">
        <f t="shared" si="61"/>
        <v>131.97535934291582</v>
      </c>
      <c r="AJ280" s="36">
        <f t="shared" si="62"/>
        <v>4017</v>
      </c>
      <c r="AK280" s="45">
        <v>45657</v>
      </c>
    </row>
    <row r="281" spans="1:37" s="46" customFormat="1" ht="12.75" x14ac:dyDescent="0.25">
      <c r="A281" s="36">
        <v>275</v>
      </c>
      <c r="B281" s="37">
        <v>41640</v>
      </c>
      <c r="C281" s="36" t="s">
        <v>274</v>
      </c>
      <c r="D281" s="36"/>
      <c r="E281" s="57">
        <v>12011</v>
      </c>
      <c r="F281" s="53" t="s">
        <v>311</v>
      </c>
      <c r="G281" s="36" t="s">
        <v>276</v>
      </c>
      <c r="H281" s="54">
        <v>1</v>
      </c>
      <c r="I281" s="39">
        <v>2200000</v>
      </c>
      <c r="J281" s="39"/>
      <c r="K281" s="39"/>
      <c r="L281" s="39"/>
      <c r="M281" s="39"/>
      <c r="N281" s="39"/>
      <c r="O281" s="39"/>
      <c r="P281" s="39"/>
      <c r="Q281" s="39"/>
      <c r="R281" s="39"/>
      <c r="S281" s="39">
        <v>2200000</v>
      </c>
      <c r="T281" s="39"/>
      <c r="U281" s="39"/>
      <c r="V281" s="51"/>
      <c r="W281" s="39"/>
      <c r="X281" s="39">
        <f t="shared" si="54"/>
        <v>1204.6543463381245</v>
      </c>
      <c r="Y281" s="39">
        <f t="shared" si="55"/>
        <v>36666.666666666664</v>
      </c>
      <c r="Z281" s="41">
        <f t="shared" si="56"/>
        <v>2200000</v>
      </c>
      <c r="AA281" s="41">
        <v>2200000</v>
      </c>
      <c r="AB281" s="41">
        <v>0</v>
      </c>
      <c r="AC281" s="41">
        <f t="shared" si="63"/>
        <v>2200000</v>
      </c>
      <c r="AD281" s="42">
        <f t="shared" si="64"/>
        <v>0</v>
      </c>
      <c r="AE281" s="41">
        <f t="shared" si="57"/>
        <v>2200000</v>
      </c>
      <c r="AF281" s="42">
        <f t="shared" si="58"/>
        <v>0</v>
      </c>
      <c r="AG281" s="43">
        <f t="shared" si="59"/>
        <v>60</v>
      </c>
      <c r="AH281" s="44">
        <f t="shared" si="60"/>
        <v>0</v>
      </c>
      <c r="AI281" s="36">
        <f t="shared" si="61"/>
        <v>131.97535934291582</v>
      </c>
      <c r="AJ281" s="36">
        <f t="shared" si="62"/>
        <v>4017</v>
      </c>
      <c r="AK281" s="45">
        <v>45657</v>
      </c>
    </row>
    <row r="282" spans="1:37" s="46" customFormat="1" ht="12.75" x14ac:dyDescent="0.25">
      <c r="A282" s="36">
        <v>276</v>
      </c>
      <c r="B282" s="37">
        <v>41640</v>
      </c>
      <c r="C282" s="36" t="s">
        <v>274</v>
      </c>
      <c r="D282" s="36"/>
      <c r="E282" s="57">
        <v>12011</v>
      </c>
      <c r="F282" s="53" t="s">
        <v>312</v>
      </c>
      <c r="G282" s="36" t="s">
        <v>276</v>
      </c>
      <c r="H282" s="54">
        <v>1</v>
      </c>
      <c r="I282" s="39">
        <v>3500000</v>
      </c>
      <c r="J282" s="39"/>
      <c r="K282" s="39"/>
      <c r="L282" s="39"/>
      <c r="M282" s="39"/>
      <c r="N282" s="39"/>
      <c r="O282" s="39"/>
      <c r="P282" s="39"/>
      <c r="Q282" s="39"/>
      <c r="R282" s="39"/>
      <c r="S282" s="39">
        <v>3500000</v>
      </c>
      <c r="T282" s="39"/>
      <c r="U282" s="39"/>
      <c r="V282" s="51"/>
      <c r="W282" s="39"/>
      <c r="X282" s="39">
        <f t="shared" si="54"/>
        <v>1916.495550992471</v>
      </c>
      <c r="Y282" s="39">
        <f t="shared" si="55"/>
        <v>58333.333333333336</v>
      </c>
      <c r="Z282" s="41">
        <f t="shared" si="56"/>
        <v>3500000</v>
      </c>
      <c r="AA282" s="41">
        <v>3500000</v>
      </c>
      <c r="AB282" s="41">
        <v>0</v>
      </c>
      <c r="AC282" s="41">
        <f t="shared" si="63"/>
        <v>3500000</v>
      </c>
      <c r="AD282" s="42">
        <f t="shared" si="64"/>
        <v>0</v>
      </c>
      <c r="AE282" s="41">
        <f t="shared" si="57"/>
        <v>3500000</v>
      </c>
      <c r="AF282" s="42">
        <f t="shared" si="58"/>
        <v>0</v>
      </c>
      <c r="AG282" s="43">
        <f t="shared" si="59"/>
        <v>60</v>
      </c>
      <c r="AH282" s="44">
        <f t="shared" si="60"/>
        <v>0</v>
      </c>
      <c r="AI282" s="36">
        <f t="shared" si="61"/>
        <v>131.97535934291582</v>
      </c>
      <c r="AJ282" s="36">
        <f t="shared" si="62"/>
        <v>4017</v>
      </c>
      <c r="AK282" s="45">
        <v>45657</v>
      </c>
    </row>
    <row r="283" spans="1:37" s="46" customFormat="1" ht="12.75" x14ac:dyDescent="0.25">
      <c r="A283" s="36">
        <v>277</v>
      </c>
      <c r="B283" s="37">
        <v>41640</v>
      </c>
      <c r="C283" s="36" t="s">
        <v>274</v>
      </c>
      <c r="D283" s="36"/>
      <c r="E283" s="57">
        <v>12011</v>
      </c>
      <c r="F283" s="53" t="s">
        <v>313</v>
      </c>
      <c r="G283" s="36" t="s">
        <v>276</v>
      </c>
      <c r="H283" s="54">
        <v>1</v>
      </c>
      <c r="I283" s="39">
        <v>1050000</v>
      </c>
      <c r="J283" s="39"/>
      <c r="K283" s="39"/>
      <c r="L283" s="39"/>
      <c r="M283" s="39"/>
      <c r="N283" s="39"/>
      <c r="O283" s="39"/>
      <c r="P283" s="39"/>
      <c r="Q283" s="39"/>
      <c r="R283" s="39"/>
      <c r="S283" s="39">
        <v>1050000</v>
      </c>
      <c r="T283" s="39"/>
      <c r="U283" s="39"/>
      <c r="V283" s="51"/>
      <c r="W283" s="39"/>
      <c r="X283" s="39">
        <f t="shared" si="54"/>
        <v>574.94866529774129</v>
      </c>
      <c r="Y283" s="39">
        <f t="shared" si="55"/>
        <v>17500</v>
      </c>
      <c r="Z283" s="41">
        <f t="shared" si="56"/>
        <v>1050000</v>
      </c>
      <c r="AA283" s="41">
        <v>1050000</v>
      </c>
      <c r="AB283" s="41">
        <v>0</v>
      </c>
      <c r="AC283" s="41">
        <f t="shared" si="63"/>
        <v>1050000</v>
      </c>
      <c r="AD283" s="42">
        <f t="shared" si="64"/>
        <v>0</v>
      </c>
      <c r="AE283" s="41">
        <f t="shared" si="57"/>
        <v>1050000</v>
      </c>
      <c r="AF283" s="42">
        <f t="shared" si="58"/>
        <v>0</v>
      </c>
      <c r="AG283" s="43">
        <f t="shared" si="59"/>
        <v>60</v>
      </c>
      <c r="AH283" s="44">
        <f t="shared" si="60"/>
        <v>0</v>
      </c>
      <c r="AI283" s="36">
        <f t="shared" si="61"/>
        <v>131.97535934291582</v>
      </c>
      <c r="AJ283" s="36">
        <f t="shared" si="62"/>
        <v>4017</v>
      </c>
      <c r="AK283" s="45">
        <v>45657</v>
      </c>
    </row>
    <row r="284" spans="1:37" s="46" customFormat="1" ht="12.75" x14ac:dyDescent="0.25">
      <c r="A284" s="36">
        <v>278</v>
      </c>
      <c r="B284" s="37">
        <v>41640</v>
      </c>
      <c r="C284" s="36" t="s">
        <v>274</v>
      </c>
      <c r="D284" s="36"/>
      <c r="E284" s="57">
        <v>12011</v>
      </c>
      <c r="F284" s="53" t="s">
        <v>314</v>
      </c>
      <c r="G284" s="36" t="s">
        <v>276</v>
      </c>
      <c r="H284" s="54">
        <v>1</v>
      </c>
      <c r="I284" s="39">
        <v>2400000</v>
      </c>
      <c r="J284" s="39"/>
      <c r="K284" s="39"/>
      <c r="L284" s="39"/>
      <c r="M284" s="39"/>
      <c r="N284" s="39"/>
      <c r="O284" s="39"/>
      <c r="P284" s="39"/>
      <c r="Q284" s="39"/>
      <c r="R284" s="39"/>
      <c r="S284" s="39">
        <v>2400000</v>
      </c>
      <c r="T284" s="39"/>
      <c r="U284" s="39"/>
      <c r="V284" s="51"/>
      <c r="W284" s="39"/>
      <c r="X284" s="39">
        <f t="shared" si="54"/>
        <v>1314.1683778234085</v>
      </c>
      <c r="Y284" s="39">
        <f t="shared" si="55"/>
        <v>39999.999999999993</v>
      </c>
      <c r="Z284" s="41">
        <f t="shared" si="56"/>
        <v>2400000</v>
      </c>
      <c r="AA284" s="41">
        <v>2400000</v>
      </c>
      <c r="AB284" s="41">
        <v>0</v>
      </c>
      <c r="AC284" s="41">
        <f t="shared" si="63"/>
        <v>2400000</v>
      </c>
      <c r="AD284" s="42">
        <f t="shared" si="64"/>
        <v>0</v>
      </c>
      <c r="AE284" s="41">
        <f t="shared" si="57"/>
        <v>2400000</v>
      </c>
      <c r="AF284" s="42">
        <f t="shared" si="58"/>
        <v>0</v>
      </c>
      <c r="AG284" s="43">
        <f t="shared" si="59"/>
        <v>60</v>
      </c>
      <c r="AH284" s="44">
        <f t="shared" si="60"/>
        <v>0</v>
      </c>
      <c r="AI284" s="36">
        <f t="shared" si="61"/>
        <v>131.97535934291582</v>
      </c>
      <c r="AJ284" s="36">
        <f t="shared" si="62"/>
        <v>4017</v>
      </c>
      <c r="AK284" s="45">
        <v>45657</v>
      </c>
    </row>
    <row r="285" spans="1:37" s="46" customFormat="1" ht="25.5" x14ac:dyDescent="0.25">
      <c r="A285" s="36">
        <v>279</v>
      </c>
      <c r="B285" s="37">
        <v>41640</v>
      </c>
      <c r="C285" s="36" t="s">
        <v>274</v>
      </c>
      <c r="D285" s="36"/>
      <c r="E285" s="53">
        <v>12003</v>
      </c>
      <c r="F285" s="53" t="s">
        <v>263</v>
      </c>
      <c r="G285" s="36" t="s">
        <v>276</v>
      </c>
      <c r="H285" s="54"/>
      <c r="I285" s="39">
        <v>284007897.03039408</v>
      </c>
      <c r="J285" s="39"/>
      <c r="K285" s="39">
        <v>284007897.03039408</v>
      </c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51"/>
      <c r="W285" s="39"/>
      <c r="X285" s="39">
        <f t="shared" si="54"/>
        <v>23327.137333091916</v>
      </c>
      <c r="Y285" s="39">
        <f t="shared" si="55"/>
        <v>710019.74257598515</v>
      </c>
      <c r="Z285" s="41">
        <f t="shared" si="56"/>
        <v>93705110.66703023</v>
      </c>
      <c r="AA285" s="41">
        <v>85167378.403118581</v>
      </c>
      <c r="AB285" s="41">
        <v>-2775669.8228821298</v>
      </c>
      <c r="AC285" s="41">
        <f t="shared" si="63"/>
        <v>82391708.58023645</v>
      </c>
      <c r="AD285" s="42">
        <f t="shared" si="64"/>
        <v>8537732.2639116496</v>
      </c>
      <c r="AE285" s="41">
        <f t="shared" si="57"/>
        <v>90929440.844148099</v>
      </c>
      <c r="AF285" s="42">
        <f t="shared" si="58"/>
        <v>193078456.18624598</v>
      </c>
      <c r="AG285" s="43">
        <f t="shared" si="59"/>
        <v>400</v>
      </c>
      <c r="AH285" s="44">
        <f t="shared" si="60"/>
        <v>268.02464065708421</v>
      </c>
      <c r="AI285" s="36">
        <f t="shared" si="61"/>
        <v>131.97535934291582</v>
      </c>
      <c r="AJ285" s="36">
        <f t="shared" si="62"/>
        <v>4017</v>
      </c>
      <c r="AK285" s="45">
        <v>45657</v>
      </c>
    </row>
    <row r="286" spans="1:37" s="46" customFormat="1" ht="25.5" x14ac:dyDescent="0.25">
      <c r="A286" s="36">
        <v>280</v>
      </c>
      <c r="B286" s="37">
        <v>41640</v>
      </c>
      <c r="C286" s="36" t="s">
        <v>274</v>
      </c>
      <c r="D286" s="36"/>
      <c r="E286" s="53">
        <v>12003</v>
      </c>
      <c r="F286" s="53" t="s">
        <v>264</v>
      </c>
      <c r="G286" s="36" t="s">
        <v>276</v>
      </c>
      <c r="H286" s="54"/>
      <c r="I286" s="39">
        <v>270442471.44919056</v>
      </c>
      <c r="J286" s="39"/>
      <c r="K286" s="39">
        <v>270442471.44919056</v>
      </c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51"/>
      <c r="W286" s="39"/>
      <c r="X286" s="39">
        <f t="shared" si="54"/>
        <v>22212.933999933513</v>
      </c>
      <c r="Y286" s="39">
        <f t="shared" si="55"/>
        <v>676106.17862297629</v>
      </c>
      <c r="Z286" s="41">
        <f t="shared" si="56"/>
        <v>89229355.877732933</v>
      </c>
      <c r="AA286" s="41">
        <v>81099422.033757254</v>
      </c>
      <c r="AB286" s="41">
        <v>-2644938.6166056944</v>
      </c>
      <c r="AC286" s="41">
        <f t="shared" si="63"/>
        <v>78454483.417151555</v>
      </c>
      <c r="AD286" s="42">
        <f t="shared" si="64"/>
        <v>8129933.8439756781</v>
      </c>
      <c r="AE286" s="41">
        <f t="shared" si="57"/>
        <v>86584417.261127234</v>
      </c>
      <c r="AF286" s="42">
        <f t="shared" si="58"/>
        <v>183858054.18806332</v>
      </c>
      <c r="AG286" s="43">
        <f t="shared" si="59"/>
        <v>400</v>
      </c>
      <c r="AH286" s="44">
        <f t="shared" si="60"/>
        <v>268.02464065708421</v>
      </c>
      <c r="AI286" s="36">
        <f t="shared" si="61"/>
        <v>131.97535934291582</v>
      </c>
      <c r="AJ286" s="36">
        <f t="shared" si="62"/>
        <v>4017</v>
      </c>
      <c r="AK286" s="45">
        <v>45657</v>
      </c>
    </row>
    <row r="287" spans="1:37" s="46" customFormat="1" ht="12.75" x14ac:dyDescent="0.25">
      <c r="A287" s="36">
        <v>281</v>
      </c>
      <c r="B287" s="45">
        <v>41640</v>
      </c>
      <c r="C287" s="36" t="s">
        <v>315</v>
      </c>
      <c r="D287" s="36"/>
      <c r="E287" s="36">
        <v>12008</v>
      </c>
      <c r="F287" s="36" t="s">
        <v>316</v>
      </c>
      <c r="G287" s="36" t="s">
        <v>276</v>
      </c>
      <c r="H287" s="38">
        <v>1</v>
      </c>
      <c r="I287" s="50">
        <v>100000</v>
      </c>
      <c r="J287" s="39">
        <f>IF(E287=12002,I287,IF(E287&lt;&gt;12002,0))</f>
        <v>0</v>
      </c>
      <c r="K287" s="39">
        <f>IF(E287=12003,I287,IF(E287&lt;&gt;12003,0))</f>
        <v>0</v>
      </c>
      <c r="L287" s="39">
        <f>IF(E287=12004,I287,IF(E287&lt;&gt;12004,0))</f>
        <v>0</v>
      </c>
      <c r="M287" s="39">
        <f>IF(C287=12006,H287,IF(C287&lt;&gt;12006,0))</f>
        <v>0</v>
      </c>
      <c r="N287" s="39">
        <f>IF(E287=12006,I287,IF(E287&lt;&gt;12006,0))</f>
        <v>0</v>
      </c>
      <c r="O287" s="39">
        <f>IF(E287=12007,I287,IF(E287&lt;&gt;12007,0))</f>
        <v>0</v>
      </c>
      <c r="P287" s="39">
        <f>IF(E287=12008,I287,IF(E287&lt;&gt;12008,0))</f>
        <v>100000</v>
      </c>
      <c r="Q287" s="39">
        <f>IF(E287=12009,I287,IF(E287&lt;&gt;12009,0))</f>
        <v>0</v>
      </c>
      <c r="R287" s="39">
        <f>IF(E287=12010,I287,IF(E287&lt;&gt;12010,0))</f>
        <v>0</v>
      </c>
      <c r="S287" s="39">
        <f>IF(E287=12011,I287,IF(E287&lt;&gt;12011,0))</f>
        <v>0</v>
      </c>
      <c r="T287" s="39">
        <f>IF(E287=12011,I287,IF(E287&lt;&gt;12011,0))</f>
        <v>0</v>
      </c>
      <c r="U287" s="39">
        <f>IF(E287=12012,I287,IF(E287&lt;&gt;12012,0))</f>
        <v>0</v>
      </c>
      <c r="V287" s="51">
        <f>IF(E287=12050,I287,IF(E287&lt;&gt;12050,0))</f>
        <v>0</v>
      </c>
      <c r="W287" s="39"/>
      <c r="X287" s="39">
        <f t="shared" si="54"/>
        <v>8.2135523613963031</v>
      </c>
      <c r="Y287" s="39">
        <f t="shared" si="55"/>
        <v>249.99999999999997</v>
      </c>
      <c r="Z287" s="41">
        <f t="shared" si="56"/>
        <v>32993.839835728955</v>
      </c>
      <c r="AA287" s="41">
        <v>29987.6796714579</v>
      </c>
      <c r="AB287" s="41">
        <v>0</v>
      </c>
      <c r="AC287" s="41">
        <f t="shared" si="63"/>
        <v>29987.6796714579</v>
      </c>
      <c r="AD287" s="42">
        <f t="shared" si="64"/>
        <v>3006.1601642710557</v>
      </c>
      <c r="AE287" s="41">
        <f t="shared" si="57"/>
        <v>32993.839835728955</v>
      </c>
      <c r="AF287" s="42">
        <f t="shared" si="58"/>
        <v>67006.160164271045</v>
      </c>
      <c r="AG287" s="43">
        <f t="shared" si="59"/>
        <v>400</v>
      </c>
      <c r="AH287" s="44">
        <f t="shared" si="60"/>
        <v>268.02464065708421</v>
      </c>
      <c r="AI287" s="36">
        <f t="shared" si="61"/>
        <v>131.97535934291582</v>
      </c>
      <c r="AJ287" s="36">
        <f t="shared" si="62"/>
        <v>4017</v>
      </c>
      <c r="AK287" s="45">
        <v>45657</v>
      </c>
    </row>
    <row r="288" spans="1:37" s="46" customFormat="1" ht="12.75" x14ac:dyDescent="0.25">
      <c r="A288" s="36">
        <v>282</v>
      </c>
      <c r="B288" s="37">
        <v>41640</v>
      </c>
      <c r="C288" s="36" t="s">
        <v>274</v>
      </c>
      <c r="D288" s="36"/>
      <c r="E288" s="36">
        <v>12002</v>
      </c>
      <c r="F288" s="36" t="s">
        <v>317</v>
      </c>
      <c r="G288" s="38" t="s">
        <v>318</v>
      </c>
      <c r="H288" s="61">
        <v>1</v>
      </c>
      <c r="I288" s="39">
        <v>12806000</v>
      </c>
      <c r="J288" s="39">
        <v>12806000</v>
      </c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51"/>
      <c r="W288" s="39"/>
      <c r="X288" s="39">
        <f t="shared" si="54"/>
        <v>1051.8275154004107</v>
      </c>
      <c r="Y288" s="39">
        <f t="shared" si="55"/>
        <v>32015</v>
      </c>
      <c r="Z288" s="41">
        <f t="shared" si="56"/>
        <v>4225191.1293634502</v>
      </c>
      <c r="AA288" s="41">
        <v>3840222.258726899</v>
      </c>
      <c r="AB288" s="41">
        <v>-100043.31368587025</v>
      </c>
      <c r="AC288" s="41">
        <f t="shared" si="63"/>
        <v>3740178.9450410288</v>
      </c>
      <c r="AD288" s="42">
        <f t="shared" si="64"/>
        <v>384968.87063655118</v>
      </c>
      <c r="AE288" s="41">
        <f t="shared" si="57"/>
        <v>4125147.81567758</v>
      </c>
      <c r="AF288" s="42">
        <f t="shared" si="58"/>
        <v>8680852.1843224205</v>
      </c>
      <c r="AG288" s="43">
        <f t="shared" si="59"/>
        <v>400</v>
      </c>
      <c r="AH288" s="44">
        <f t="shared" si="60"/>
        <v>268.02464065708421</v>
      </c>
      <c r="AI288" s="36">
        <f t="shared" si="61"/>
        <v>131.97535934291582</v>
      </c>
      <c r="AJ288" s="36">
        <f t="shared" si="62"/>
        <v>4017</v>
      </c>
      <c r="AK288" s="45">
        <v>45657</v>
      </c>
    </row>
    <row r="289" spans="1:37" s="46" customFormat="1" ht="12.75" x14ac:dyDescent="0.25">
      <c r="A289" s="36">
        <v>283</v>
      </c>
      <c r="B289" s="37">
        <v>41640</v>
      </c>
      <c r="C289" s="36" t="s">
        <v>274</v>
      </c>
      <c r="D289" s="36"/>
      <c r="E289" s="36">
        <v>12002</v>
      </c>
      <c r="F289" s="36" t="s">
        <v>319</v>
      </c>
      <c r="G289" s="38" t="s">
        <v>320</v>
      </c>
      <c r="H289" s="61">
        <v>1</v>
      </c>
      <c r="I289" s="39">
        <v>142711000</v>
      </c>
      <c r="J289" s="39">
        <v>142711000</v>
      </c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51"/>
      <c r="W289" s="39"/>
      <c r="X289" s="39">
        <f t="shared" si="54"/>
        <v>11721.642710472279</v>
      </c>
      <c r="Y289" s="39">
        <f t="shared" si="55"/>
        <v>356777.5</v>
      </c>
      <c r="Z289" s="41">
        <f t="shared" si="56"/>
        <v>47085838.76796715</v>
      </c>
      <c r="AA289" s="41">
        <v>42795717.535934292</v>
      </c>
      <c r="AB289" s="41">
        <v>-1114889.999955039</v>
      </c>
      <c r="AC289" s="41">
        <f t="shared" si="63"/>
        <v>41680827.535979256</v>
      </c>
      <c r="AD289" s="42">
        <f t="shared" si="64"/>
        <v>4290121.2320328578</v>
      </c>
      <c r="AE289" s="41">
        <f t="shared" si="57"/>
        <v>45970948.768012114</v>
      </c>
      <c r="AF289" s="42">
        <f t="shared" si="58"/>
        <v>96740051.231987894</v>
      </c>
      <c r="AG289" s="43">
        <f t="shared" si="59"/>
        <v>400</v>
      </c>
      <c r="AH289" s="44">
        <f t="shared" si="60"/>
        <v>268.02464065708421</v>
      </c>
      <c r="AI289" s="36">
        <f t="shared" si="61"/>
        <v>131.97535934291582</v>
      </c>
      <c r="AJ289" s="36">
        <f t="shared" si="62"/>
        <v>4017</v>
      </c>
      <c r="AK289" s="45">
        <v>45657</v>
      </c>
    </row>
    <row r="290" spans="1:37" s="46" customFormat="1" ht="12.75" x14ac:dyDescent="0.25">
      <c r="A290" s="36">
        <v>284</v>
      </c>
      <c r="B290" s="37">
        <v>41640</v>
      </c>
      <c r="C290" s="36" t="s">
        <v>274</v>
      </c>
      <c r="D290" s="36"/>
      <c r="E290" s="36">
        <v>12002</v>
      </c>
      <c r="F290" s="36" t="s">
        <v>321</v>
      </c>
      <c r="G290" s="38" t="s">
        <v>322</v>
      </c>
      <c r="H290" s="61">
        <v>1</v>
      </c>
      <c r="I290" s="39">
        <v>74546000</v>
      </c>
      <c r="J290" s="39">
        <v>74546000</v>
      </c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51"/>
      <c r="W290" s="39"/>
      <c r="X290" s="39">
        <f t="shared" si="54"/>
        <v>6122.8747433264889</v>
      </c>
      <c r="Y290" s="39">
        <f t="shared" si="55"/>
        <v>186365</v>
      </c>
      <c r="Z290" s="41">
        <f t="shared" si="56"/>
        <v>24595587.843942508</v>
      </c>
      <c r="AA290" s="41">
        <v>22354615.687885009</v>
      </c>
      <c r="AB290" s="41">
        <v>-582369.89395805751</v>
      </c>
      <c r="AC290" s="41">
        <f t="shared" si="63"/>
        <v>21772245.793926951</v>
      </c>
      <c r="AD290" s="42">
        <f t="shared" si="64"/>
        <v>2240972.1560574993</v>
      </c>
      <c r="AE290" s="41">
        <f t="shared" si="57"/>
        <v>24013217.94998445</v>
      </c>
      <c r="AF290" s="42">
        <f t="shared" si="58"/>
        <v>50532782.050015554</v>
      </c>
      <c r="AG290" s="43">
        <f t="shared" si="59"/>
        <v>400</v>
      </c>
      <c r="AH290" s="44">
        <f t="shared" si="60"/>
        <v>268.02464065708421</v>
      </c>
      <c r="AI290" s="36">
        <f t="shared" si="61"/>
        <v>131.97535934291582</v>
      </c>
      <c r="AJ290" s="36">
        <f t="shared" si="62"/>
        <v>4017</v>
      </c>
      <c r="AK290" s="45">
        <v>45657</v>
      </c>
    </row>
    <row r="291" spans="1:37" s="46" customFormat="1" ht="12.75" x14ac:dyDescent="0.25">
      <c r="A291" s="36">
        <v>285</v>
      </c>
      <c r="B291" s="37">
        <v>41640</v>
      </c>
      <c r="C291" s="36" t="s">
        <v>274</v>
      </c>
      <c r="D291" s="36"/>
      <c r="E291" s="36">
        <v>12002</v>
      </c>
      <c r="F291" s="36" t="s">
        <v>323</v>
      </c>
      <c r="G291" s="38" t="s">
        <v>322</v>
      </c>
      <c r="H291" s="61">
        <v>1</v>
      </c>
      <c r="I291" s="39">
        <v>14295000</v>
      </c>
      <c r="J291" s="39">
        <v>14295000</v>
      </c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51"/>
      <c r="W291" s="39"/>
      <c r="X291" s="39">
        <f t="shared" si="54"/>
        <v>1174.1273100616015</v>
      </c>
      <c r="Y291" s="39">
        <f t="shared" si="55"/>
        <v>35737.499999999993</v>
      </c>
      <c r="Z291" s="41">
        <f t="shared" si="56"/>
        <v>4716469.4045174532</v>
      </c>
      <c r="AA291" s="41">
        <v>4286738.8090349063</v>
      </c>
      <c r="AB291" s="41">
        <v>-111675.71209897823</v>
      </c>
      <c r="AC291" s="41">
        <f t="shared" si="63"/>
        <v>4175063.0969359279</v>
      </c>
      <c r="AD291" s="42">
        <f t="shared" si="64"/>
        <v>429730.59548254684</v>
      </c>
      <c r="AE291" s="41">
        <f t="shared" si="57"/>
        <v>4604793.6924184747</v>
      </c>
      <c r="AF291" s="42">
        <f t="shared" si="58"/>
        <v>9690206.3075815253</v>
      </c>
      <c r="AG291" s="43">
        <f t="shared" si="59"/>
        <v>400</v>
      </c>
      <c r="AH291" s="44">
        <f t="shared" si="60"/>
        <v>268.02464065708421</v>
      </c>
      <c r="AI291" s="36">
        <f t="shared" si="61"/>
        <v>131.97535934291582</v>
      </c>
      <c r="AJ291" s="36">
        <f t="shared" si="62"/>
        <v>4017</v>
      </c>
      <c r="AK291" s="45">
        <v>45657</v>
      </c>
    </row>
    <row r="292" spans="1:37" s="46" customFormat="1" ht="12.75" x14ac:dyDescent="0.25">
      <c r="A292" s="36">
        <v>286</v>
      </c>
      <c r="B292" s="37">
        <v>41640</v>
      </c>
      <c r="C292" s="36" t="s">
        <v>274</v>
      </c>
      <c r="D292" s="36"/>
      <c r="E292" s="36">
        <v>12002</v>
      </c>
      <c r="F292" s="36" t="s">
        <v>324</v>
      </c>
      <c r="G292" s="38" t="s">
        <v>322</v>
      </c>
      <c r="H292" s="61">
        <v>1</v>
      </c>
      <c r="I292" s="39">
        <v>10975000</v>
      </c>
      <c r="J292" s="39">
        <v>10975000</v>
      </c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51"/>
      <c r="W292" s="39"/>
      <c r="X292" s="39">
        <f t="shared" si="54"/>
        <v>901.43737166324433</v>
      </c>
      <c r="Y292" s="39">
        <f t="shared" si="55"/>
        <v>27437.5</v>
      </c>
      <c r="Z292" s="41">
        <f t="shared" si="56"/>
        <v>3621073.9219712531</v>
      </c>
      <c r="AA292" s="41">
        <v>3291147.8439425048</v>
      </c>
      <c r="AB292" s="41">
        <v>-85739.135382041699</v>
      </c>
      <c r="AC292" s="41">
        <f t="shared" si="63"/>
        <v>3205408.708560463</v>
      </c>
      <c r="AD292" s="42">
        <f t="shared" si="64"/>
        <v>329926.07802874828</v>
      </c>
      <c r="AE292" s="41">
        <f t="shared" si="57"/>
        <v>3535334.7865892113</v>
      </c>
      <c r="AF292" s="42">
        <f t="shared" si="58"/>
        <v>7439665.2134107891</v>
      </c>
      <c r="AG292" s="43">
        <f t="shared" si="59"/>
        <v>400</v>
      </c>
      <c r="AH292" s="44">
        <f t="shared" si="60"/>
        <v>268.02464065708421</v>
      </c>
      <c r="AI292" s="36">
        <f t="shared" si="61"/>
        <v>131.97535934291582</v>
      </c>
      <c r="AJ292" s="36">
        <f t="shared" si="62"/>
        <v>4017</v>
      </c>
      <c r="AK292" s="45">
        <v>45657</v>
      </c>
    </row>
    <row r="293" spans="1:37" s="46" customFormat="1" ht="12.75" x14ac:dyDescent="0.25">
      <c r="A293" s="36">
        <v>287</v>
      </c>
      <c r="B293" s="37">
        <v>41640</v>
      </c>
      <c r="C293" s="36" t="s">
        <v>274</v>
      </c>
      <c r="D293" s="36"/>
      <c r="E293" s="36">
        <v>12002</v>
      </c>
      <c r="F293" s="36" t="s">
        <v>325</v>
      </c>
      <c r="G293" s="38" t="s">
        <v>322</v>
      </c>
      <c r="H293" s="61">
        <v>1</v>
      </c>
      <c r="I293" s="39">
        <v>34019000</v>
      </c>
      <c r="J293" s="39">
        <v>34019000</v>
      </c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51"/>
      <c r="W293" s="39"/>
      <c r="X293" s="39">
        <f t="shared" si="54"/>
        <v>2794.1683778234087</v>
      </c>
      <c r="Y293" s="39">
        <f t="shared" si="55"/>
        <v>85047.5</v>
      </c>
      <c r="Z293" s="41">
        <f t="shared" si="56"/>
        <v>11224174.373716634</v>
      </c>
      <c r="AA293" s="41">
        <v>10201508.747433264</v>
      </c>
      <c r="AB293" s="41">
        <v>-265763.97690766986</v>
      </c>
      <c r="AC293" s="41">
        <f t="shared" si="63"/>
        <v>9935744.7705255933</v>
      </c>
      <c r="AD293" s="42">
        <f t="shared" si="64"/>
        <v>1022665.62628337</v>
      </c>
      <c r="AE293" s="41">
        <f t="shared" si="57"/>
        <v>10958410.396808963</v>
      </c>
      <c r="AF293" s="42">
        <f t="shared" si="58"/>
        <v>23060589.603191037</v>
      </c>
      <c r="AG293" s="43">
        <f t="shared" si="59"/>
        <v>400</v>
      </c>
      <c r="AH293" s="44">
        <f t="shared" si="60"/>
        <v>268.02464065708421</v>
      </c>
      <c r="AI293" s="36">
        <f t="shared" si="61"/>
        <v>131.97535934291582</v>
      </c>
      <c r="AJ293" s="36">
        <f t="shared" si="62"/>
        <v>4017</v>
      </c>
      <c r="AK293" s="45">
        <v>45657</v>
      </c>
    </row>
    <row r="294" spans="1:37" s="46" customFormat="1" ht="12.75" x14ac:dyDescent="0.25">
      <c r="A294" s="36">
        <v>288</v>
      </c>
      <c r="B294" s="37">
        <v>41640</v>
      </c>
      <c r="C294" s="36" t="s">
        <v>274</v>
      </c>
      <c r="D294" s="36"/>
      <c r="E294" s="36">
        <v>12002</v>
      </c>
      <c r="F294" s="36" t="s">
        <v>326</v>
      </c>
      <c r="G294" s="38" t="s">
        <v>322</v>
      </c>
      <c r="H294" s="61">
        <v>1</v>
      </c>
      <c r="I294" s="39">
        <v>16765000</v>
      </c>
      <c r="J294" s="39">
        <v>16765000</v>
      </c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51"/>
      <c r="W294" s="39"/>
      <c r="X294" s="39">
        <f t="shared" si="54"/>
        <v>1377.0020533880904</v>
      </c>
      <c r="Y294" s="39">
        <f t="shared" si="55"/>
        <v>41912.5</v>
      </c>
      <c r="Z294" s="41">
        <f t="shared" si="56"/>
        <v>5531417.2484599594</v>
      </c>
      <c r="AA294" s="41">
        <v>5027434.4969199179</v>
      </c>
      <c r="AB294" s="41">
        <v>-130971.90019862683</v>
      </c>
      <c r="AC294" s="41">
        <f t="shared" si="63"/>
        <v>4896462.5967212906</v>
      </c>
      <c r="AD294" s="42">
        <f t="shared" si="64"/>
        <v>503982.75154004153</v>
      </c>
      <c r="AE294" s="41">
        <f t="shared" si="57"/>
        <v>5400445.3482613321</v>
      </c>
      <c r="AF294" s="42">
        <f t="shared" si="58"/>
        <v>11364554.651738668</v>
      </c>
      <c r="AG294" s="43">
        <f t="shared" si="59"/>
        <v>400</v>
      </c>
      <c r="AH294" s="44">
        <f t="shared" si="60"/>
        <v>268.02464065708421</v>
      </c>
      <c r="AI294" s="36">
        <f t="shared" si="61"/>
        <v>131.97535934291582</v>
      </c>
      <c r="AJ294" s="36">
        <f t="shared" si="62"/>
        <v>4017</v>
      </c>
      <c r="AK294" s="45">
        <v>45657</v>
      </c>
    </row>
    <row r="295" spans="1:37" s="46" customFormat="1" ht="12.75" x14ac:dyDescent="0.25">
      <c r="A295" s="36">
        <v>289</v>
      </c>
      <c r="B295" s="37">
        <v>41640</v>
      </c>
      <c r="C295" s="36" t="s">
        <v>274</v>
      </c>
      <c r="D295" s="36"/>
      <c r="E295" s="36">
        <v>12002</v>
      </c>
      <c r="F295" s="36" t="s">
        <v>327</v>
      </c>
      <c r="G295" s="38" t="s">
        <v>322</v>
      </c>
      <c r="H295" s="61">
        <v>1</v>
      </c>
      <c r="I295" s="39">
        <v>16378000</v>
      </c>
      <c r="J295" s="39">
        <v>16378000</v>
      </c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51"/>
      <c r="W295" s="39"/>
      <c r="X295" s="39">
        <f t="shared" si="54"/>
        <v>1345.2156057494867</v>
      </c>
      <c r="Y295" s="39">
        <f t="shared" si="55"/>
        <v>40945</v>
      </c>
      <c r="Z295" s="41">
        <f t="shared" si="56"/>
        <v>5403731.0882956879</v>
      </c>
      <c r="AA295" s="41">
        <v>4911382.1765913758</v>
      </c>
      <c r="AB295" s="41">
        <v>-127948.5703222851</v>
      </c>
      <c r="AC295" s="41">
        <f t="shared" si="63"/>
        <v>4783433.6062690904</v>
      </c>
      <c r="AD295" s="42">
        <f t="shared" si="64"/>
        <v>492348.91170431208</v>
      </c>
      <c r="AE295" s="41">
        <f t="shared" si="57"/>
        <v>5275782.5179734025</v>
      </c>
      <c r="AF295" s="42">
        <f t="shared" si="58"/>
        <v>11102217.482026597</v>
      </c>
      <c r="AG295" s="43">
        <f t="shared" si="59"/>
        <v>400</v>
      </c>
      <c r="AH295" s="44">
        <f t="shared" si="60"/>
        <v>268.02464065708421</v>
      </c>
      <c r="AI295" s="36">
        <f t="shared" si="61"/>
        <v>131.97535934291582</v>
      </c>
      <c r="AJ295" s="36">
        <f t="shared" si="62"/>
        <v>4017</v>
      </c>
      <c r="AK295" s="45">
        <v>45657</v>
      </c>
    </row>
    <row r="296" spans="1:37" s="46" customFormat="1" ht="12.75" x14ac:dyDescent="0.25">
      <c r="A296" s="36">
        <v>290</v>
      </c>
      <c r="B296" s="37">
        <v>41640</v>
      </c>
      <c r="C296" s="36" t="s">
        <v>274</v>
      </c>
      <c r="D296" s="36"/>
      <c r="E296" s="36">
        <v>12002</v>
      </c>
      <c r="F296" s="36" t="s">
        <v>328</v>
      </c>
      <c r="G296" s="38" t="s">
        <v>320</v>
      </c>
      <c r="H296" s="61">
        <v>1</v>
      </c>
      <c r="I296" s="39">
        <v>279768000</v>
      </c>
      <c r="J296" s="39">
        <v>279768000</v>
      </c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51"/>
      <c r="W296" s="39"/>
      <c r="X296" s="39">
        <f t="shared" si="54"/>
        <v>22978.891170431212</v>
      </c>
      <c r="Y296" s="39">
        <f t="shared" si="55"/>
        <v>699420</v>
      </c>
      <c r="Z296" s="41">
        <f t="shared" si="56"/>
        <v>92306205.831622183</v>
      </c>
      <c r="AA296" s="41">
        <v>83895931.663244352</v>
      </c>
      <c r="AB296" s="41">
        <v>-2185609.6972722597</v>
      </c>
      <c r="AC296" s="41">
        <f t="shared" si="63"/>
        <v>81710321.965972096</v>
      </c>
      <c r="AD296" s="42">
        <f t="shared" si="64"/>
        <v>8410274.1683778316</v>
      </c>
      <c r="AE296" s="41">
        <f t="shared" si="57"/>
        <v>90120596.134349927</v>
      </c>
      <c r="AF296" s="42">
        <f t="shared" si="58"/>
        <v>189647403.86565006</v>
      </c>
      <c r="AG296" s="43">
        <f t="shared" si="59"/>
        <v>400</v>
      </c>
      <c r="AH296" s="44">
        <f t="shared" si="60"/>
        <v>268.02464065708421</v>
      </c>
      <c r="AI296" s="36">
        <f t="shared" si="61"/>
        <v>131.97535934291582</v>
      </c>
      <c r="AJ296" s="36">
        <f t="shared" si="62"/>
        <v>4017</v>
      </c>
      <c r="AK296" s="45">
        <v>45657</v>
      </c>
    </row>
    <row r="297" spans="1:37" s="46" customFormat="1" ht="12.75" x14ac:dyDescent="0.25">
      <c r="A297" s="36">
        <v>291</v>
      </c>
      <c r="B297" s="37">
        <v>41640</v>
      </c>
      <c r="C297" s="36" t="s">
        <v>274</v>
      </c>
      <c r="D297" s="36"/>
      <c r="E297" s="36">
        <v>12002</v>
      </c>
      <c r="F297" s="36" t="s">
        <v>323</v>
      </c>
      <c r="G297" s="38" t="s">
        <v>320</v>
      </c>
      <c r="H297" s="61">
        <v>1</v>
      </c>
      <c r="I297" s="39">
        <v>29534000</v>
      </c>
      <c r="J297" s="39">
        <v>29534000</v>
      </c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51"/>
      <c r="W297" s="39"/>
      <c r="X297" s="39">
        <f t="shared" si="54"/>
        <v>2425.7905544147843</v>
      </c>
      <c r="Y297" s="39">
        <f t="shared" si="55"/>
        <v>73835</v>
      </c>
      <c r="Z297" s="41">
        <f t="shared" si="56"/>
        <v>9744400.6570841894</v>
      </c>
      <c r="AA297" s="41">
        <v>8856561.3141683768</v>
      </c>
      <c r="AB297" s="41">
        <v>-230726.16167409744</v>
      </c>
      <c r="AC297" s="41">
        <f t="shared" si="63"/>
        <v>8625835.1524942797</v>
      </c>
      <c r="AD297" s="42">
        <f t="shared" si="64"/>
        <v>887839.34291581251</v>
      </c>
      <c r="AE297" s="41">
        <f t="shared" si="57"/>
        <v>9513674.4954100922</v>
      </c>
      <c r="AF297" s="42">
        <f t="shared" si="58"/>
        <v>20020325.504589908</v>
      </c>
      <c r="AG297" s="43">
        <f t="shared" si="59"/>
        <v>400</v>
      </c>
      <c r="AH297" s="44">
        <f t="shared" si="60"/>
        <v>268.02464065708421</v>
      </c>
      <c r="AI297" s="36">
        <f t="shared" si="61"/>
        <v>131.97535934291582</v>
      </c>
      <c r="AJ297" s="36">
        <f t="shared" si="62"/>
        <v>4017</v>
      </c>
      <c r="AK297" s="45">
        <v>45657</v>
      </c>
    </row>
    <row r="298" spans="1:37" s="46" customFormat="1" ht="12.75" x14ac:dyDescent="0.25">
      <c r="A298" s="36">
        <v>292</v>
      </c>
      <c r="B298" s="37">
        <v>41640</v>
      </c>
      <c r="C298" s="36" t="s">
        <v>274</v>
      </c>
      <c r="D298" s="36"/>
      <c r="E298" s="36">
        <v>12002</v>
      </c>
      <c r="F298" s="36" t="s">
        <v>329</v>
      </c>
      <c r="G298" s="38" t="s">
        <v>320</v>
      </c>
      <c r="H298" s="61">
        <v>1</v>
      </c>
      <c r="I298" s="39">
        <v>43633000</v>
      </c>
      <c r="J298" s="39">
        <v>43633000</v>
      </c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51"/>
      <c r="W298" s="39"/>
      <c r="X298" s="39">
        <f t="shared" si="54"/>
        <v>3583.8193018480492</v>
      </c>
      <c r="Y298" s="39">
        <f t="shared" si="55"/>
        <v>109082.5</v>
      </c>
      <c r="Z298" s="41">
        <f t="shared" si="56"/>
        <v>14396202.135523615</v>
      </c>
      <c r="AA298" s="41">
        <v>13084524.271047227</v>
      </c>
      <c r="AB298" s="41">
        <v>-340870.67828014807</v>
      </c>
      <c r="AC298" s="41">
        <f t="shared" si="63"/>
        <v>12743653.592767078</v>
      </c>
      <c r="AD298" s="42">
        <f t="shared" si="64"/>
        <v>1311677.8644763883</v>
      </c>
      <c r="AE298" s="41">
        <f t="shared" si="57"/>
        <v>14055331.457243467</v>
      </c>
      <c r="AF298" s="42">
        <f t="shared" si="58"/>
        <v>29577668.542756535</v>
      </c>
      <c r="AG298" s="43">
        <f t="shared" si="59"/>
        <v>400</v>
      </c>
      <c r="AH298" s="44">
        <f t="shared" si="60"/>
        <v>268.02464065708421</v>
      </c>
      <c r="AI298" s="36">
        <f t="shared" si="61"/>
        <v>131.97535934291582</v>
      </c>
      <c r="AJ298" s="36">
        <f t="shared" si="62"/>
        <v>4017</v>
      </c>
      <c r="AK298" s="45">
        <v>45657</v>
      </c>
    </row>
    <row r="299" spans="1:37" s="46" customFormat="1" ht="12.75" x14ac:dyDescent="0.25">
      <c r="A299" s="36">
        <v>293</v>
      </c>
      <c r="B299" s="37">
        <v>41640</v>
      </c>
      <c r="C299" s="36" t="s">
        <v>274</v>
      </c>
      <c r="D299" s="36"/>
      <c r="E299" s="36">
        <v>12002</v>
      </c>
      <c r="F299" s="36" t="s">
        <v>330</v>
      </c>
      <c r="G299" s="38" t="s">
        <v>320</v>
      </c>
      <c r="H299" s="61">
        <v>1</v>
      </c>
      <c r="I299" s="39">
        <v>45919000</v>
      </c>
      <c r="J299" s="39">
        <v>45919000</v>
      </c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51"/>
      <c r="W299" s="39"/>
      <c r="X299" s="39">
        <f t="shared" si="54"/>
        <v>3771.5811088295686</v>
      </c>
      <c r="Y299" s="39">
        <f t="shared" si="55"/>
        <v>114797.5</v>
      </c>
      <c r="Z299" s="41">
        <f t="shared" si="56"/>
        <v>15150441.314168379</v>
      </c>
      <c r="AA299" s="41">
        <v>13770042.628336756</v>
      </c>
      <c r="AB299" s="41">
        <v>-358729.41754970141</v>
      </c>
      <c r="AC299" s="41">
        <f t="shared" si="63"/>
        <v>13411313.210787054</v>
      </c>
      <c r="AD299" s="42">
        <f t="shared" si="64"/>
        <v>1380398.6858316232</v>
      </c>
      <c r="AE299" s="41">
        <f t="shared" si="57"/>
        <v>14791711.896618677</v>
      </c>
      <c r="AF299" s="42">
        <f t="shared" si="58"/>
        <v>31127288.103381321</v>
      </c>
      <c r="AG299" s="43">
        <f t="shared" si="59"/>
        <v>400</v>
      </c>
      <c r="AH299" s="44">
        <f t="shared" si="60"/>
        <v>268.02464065708421</v>
      </c>
      <c r="AI299" s="36">
        <f t="shared" si="61"/>
        <v>131.97535934291582</v>
      </c>
      <c r="AJ299" s="36">
        <f t="shared" si="62"/>
        <v>4017</v>
      </c>
      <c r="AK299" s="45">
        <v>45657</v>
      </c>
    </row>
    <row r="300" spans="1:37" s="46" customFormat="1" ht="12.75" x14ac:dyDescent="0.25">
      <c r="A300" s="36">
        <v>294</v>
      </c>
      <c r="B300" s="37">
        <v>41640</v>
      </c>
      <c r="C300" s="36" t="s">
        <v>274</v>
      </c>
      <c r="D300" s="36"/>
      <c r="E300" s="36">
        <v>12002</v>
      </c>
      <c r="F300" s="36" t="s">
        <v>331</v>
      </c>
      <c r="G300" s="38" t="s">
        <v>320</v>
      </c>
      <c r="H300" s="61">
        <v>1</v>
      </c>
      <c r="I300" s="39">
        <v>36960000</v>
      </c>
      <c r="J300" s="39">
        <v>36960000</v>
      </c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51"/>
      <c r="W300" s="39"/>
      <c r="X300" s="39">
        <f t="shared" si="54"/>
        <v>3035.7289527720741</v>
      </c>
      <c r="Y300" s="39">
        <f t="shared" si="55"/>
        <v>92400</v>
      </c>
      <c r="Z300" s="41">
        <f t="shared" si="56"/>
        <v>12194523.203285422</v>
      </c>
      <c r="AA300" s="41">
        <v>11083446.406570841</v>
      </c>
      <c r="AB300" s="41">
        <v>-288739.72152348619</v>
      </c>
      <c r="AC300" s="41">
        <f t="shared" si="63"/>
        <v>10794706.685047355</v>
      </c>
      <c r="AD300" s="42">
        <f t="shared" si="64"/>
        <v>1111076.7967145815</v>
      </c>
      <c r="AE300" s="41">
        <f t="shared" si="57"/>
        <v>11905783.481761936</v>
      </c>
      <c r="AF300" s="42">
        <f t="shared" si="58"/>
        <v>25054216.518238064</v>
      </c>
      <c r="AG300" s="43">
        <f t="shared" si="59"/>
        <v>400</v>
      </c>
      <c r="AH300" s="44">
        <f t="shared" si="60"/>
        <v>268.02464065708421</v>
      </c>
      <c r="AI300" s="36">
        <f t="shared" si="61"/>
        <v>131.97535934291582</v>
      </c>
      <c r="AJ300" s="36">
        <f t="shared" si="62"/>
        <v>4017</v>
      </c>
      <c r="AK300" s="45">
        <v>45657</v>
      </c>
    </row>
    <row r="301" spans="1:37" s="46" customFormat="1" ht="12.75" x14ac:dyDescent="0.25">
      <c r="A301" s="36">
        <v>295</v>
      </c>
      <c r="B301" s="37">
        <v>41640</v>
      </c>
      <c r="C301" s="36" t="s">
        <v>274</v>
      </c>
      <c r="D301" s="36"/>
      <c r="E301" s="36">
        <v>12002</v>
      </c>
      <c r="F301" s="36" t="s">
        <v>332</v>
      </c>
      <c r="G301" s="38" t="s">
        <v>320</v>
      </c>
      <c r="H301" s="61">
        <v>1</v>
      </c>
      <c r="I301" s="39">
        <v>87724000</v>
      </c>
      <c r="J301" s="39">
        <v>87724000</v>
      </c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51"/>
      <c r="W301" s="39"/>
      <c r="X301" s="39">
        <f t="shared" si="54"/>
        <v>7205.2566735112932</v>
      </c>
      <c r="Y301" s="39">
        <f t="shared" si="55"/>
        <v>219310</v>
      </c>
      <c r="Z301" s="41">
        <f t="shared" si="56"/>
        <v>28943516.057494868</v>
      </c>
      <c r="AA301" s="41">
        <v>26306392.114989731</v>
      </c>
      <c r="AB301" s="41">
        <v>-685319.3541917291</v>
      </c>
      <c r="AC301" s="41">
        <f t="shared" si="63"/>
        <v>25621072.760798004</v>
      </c>
      <c r="AD301" s="42">
        <f t="shared" si="64"/>
        <v>2637123.9425051361</v>
      </c>
      <c r="AE301" s="41">
        <f t="shared" si="57"/>
        <v>28258196.70330314</v>
      </c>
      <c r="AF301" s="42">
        <f t="shared" si="58"/>
        <v>59465803.296696857</v>
      </c>
      <c r="AG301" s="43">
        <f t="shared" si="59"/>
        <v>400</v>
      </c>
      <c r="AH301" s="44">
        <f t="shared" si="60"/>
        <v>268.02464065708421</v>
      </c>
      <c r="AI301" s="36">
        <f t="shared" si="61"/>
        <v>131.97535934291582</v>
      </c>
      <c r="AJ301" s="36">
        <f t="shared" si="62"/>
        <v>4017</v>
      </c>
      <c r="AK301" s="45">
        <v>45657</v>
      </c>
    </row>
    <row r="302" spans="1:37" s="46" customFormat="1" ht="12.75" x14ac:dyDescent="0.25">
      <c r="A302" s="36">
        <v>296</v>
      </c>
      <c r="B302" s="37">
        <v>41640</v>
      </c>
      <c r="C302" s="36" t="s">
        <v>274</v>
      </c>
      <c r="D302" s="36"/>
      <c r="E302" s="36">
        <v>12002</v>
      </c>
      <c r="F302" s="36" t="s">
        <v>333</v>
      </c>
      <c r="G302" s="38" t="s">
        <v>320</v>
      </c>
      <c r="H302" s="61">
        <v>1</v>
      </c>
      <c r="I302" s="39">
        <v>20666000</v>
      </c>
      <c r="J302" s="39">
        <v>20666000</v>
      </c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51"/>
      <c r="W302" s="39"/>
      <c r="X302" s="39">
        <f t="shared" si="54"/>
        <v>1697.4127310061601</v>
      </c>
      <c r="Y302" s="39">
        <f t="shared" si="55"/>
        <v>51665</v>
      </c>
      <c r="Z302" s="41">
        <f t="shared" si="56"/>
        <v>6818506.9404517459</v>
      </c>
      <c r="AA302" s="41">
        <v>6197253.8809034908</v>
      </c>
      <c r="AB302" s="41">
        <v>-161447.37784102728</v>
      </c>
      <c r="AC302" s="41">
        <f t="shared" si="63"/>
        <v>6035806.5030624634</v>
      </c>
      <c r="AD302" s="42">
        <f t="shared" si="64"/>
        <v>621253.05954825506</v>
      </c>
      <c r="AE302" s="41">
        <f t="shared" si="57"/>
        <v>6657059.5626107184</v>
      </c>
      <c r="AF302" s="42">
        <f t="shared" si="58"/>
        <v>14008940.437389281</v>
      </c>
      <c r="AG302" s="43">
        <f t="shared" si="59"/>
        <v>400</v>
      </c>
      <c r="AH302" s="44">
        <f t="shared" si="60"/>
        <v>268.02464065708421</v>
      </c>
      <c r="AI302" s="36">
        <f t="shared" si="61"/>
        <v>131.97535934291582</v>
      </c>
      <c r="AJ302" s="36">
        <f t="shared" si="62"/>
        <v>4017</v>
      </c>
      <c r="AK302" s="45">
        <v>45657</v>
      </c>
    </row>
    <row r="303" spans="1:37" s="46" customFormat="1" ht="12.75" x14ac:dyDescent="0.25">
      <c r="A303" s="36">
        <v>297</v>
      </c>
      <c r="B303" s="37">
        <v>41640</v>
      </c>
      <c r="C303" s="36" t="s">
        <v>274</v>
      </c>
      <c r="D303" s="36"/>
      <c r="E303" s="36">
        <v>12002</v>
      </c>
      <c r="F303" s="36" t="s">
        <v>334</v>
      </c>
      <c r="G303" s="38" t="s">
        <v>335</v>
      </c>
      <c r="H303" s="61">
        <v>2</v>
      </c>
      <c r="I303" s="39">
        <v>137962000</v>
      </c>
      <c r="J303" s="39">
        <v>137962000</v>
      </c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51"/>
      <c r="W303" s="39"/>
      <c r="X303" s="39">
        <f t="shared" si="54"/>
        <v>11331.581108829569</v>
      </c>
      <c r="Y303" s="39">
        <f t="shared" si="55"/>
        <v>344905</v>
      </c>
      <c r="Z303" s="41">
        <f t="shared" si="56"/>
        <v>45518961.314168379</v>
      </c>
      <c r="AA303" s="41">
        <v>41371602.628336757</v>
      </c>
      <c r="AB303" s="41">
        <v>-1077789.7581391563</v>
      </c>
      <c r="AC303" s="41">
        <f t="shared" si="63"/>
        <v>40293812.870197602</v>
      </c>
      <c r="AD303" s="42">
        <f t="shared" si="64"/>
        <v>4147358.6858316213</v>
      </c>
      <c r="AE303" s="41">
        <f t="shared" si="57"/>
        <v>44441171.556029223</v>
      </c>
      <c r="AF303" s="42">
        <f t="shared" si="58"/>
        <v>93520828.44397077</v>
      </c>
      <c r="AG303" s="43">
        <f t="shared" si="59"/>
        <v>400</v>
      </c>
      <c r="AH303" s="44">
        <f t="shared" si="60"/>
        <v>268.02464065708421</v>
      </c>
      <c r="AI303" s="36">
        <f t="shared" si="61"/>
        <v>131.97535934291582</v>
      </c>
      <c r="AJ303" s="36">
        <f t="shared" si="62"/>
        <v>4017</v>
      </c>
      <c r="AK303" s="45">
        <v>45657</v>
      </c>
    </row>
    <row r="304" spans="1:37" s="46" customFormat="1" ht="12.75" x14ac:dyDescent="0.25">
      <c r="A304" s="36">
        <v>298</v>
      </c>
      <c r="B304" s="37">
        <v>41640</v>
      </c>
      <c r="C304" s="36" t="s">
        <v>274</v>
      </c>
      <c r="D304" s="36"/>
      <c r="E304" s="36">
        <v>12002</v>
      </c>
      <c r="F304" s="36" t="s">
        <v>336</v>
      </c>
      <c r="G304" s="38" t="s">
        <v>335</v>
      </c>
      <c r="H304" s="61">
        <v>2</v>
      </c>
      <c r="I304" s="39">
        <v>169638000</v>
      </c>
      <c r="J304" s="39">
        <v>169638000</v>
      </c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51"/>
      <c r="W304" s="39"/>
      <c r="X304" s="39">
        <f t="shared" si="54"/>
        <v>13933.305954825462</v>
      </c>
      <c r="Y304" s="39">
        <f t="shared" si="55"/>
        <v>424095</v>
      </c>
      <c r="Z304" s="41">
        <f t="shared" si="56"/>
        <v>55970090.02053389</v>
      </c>
      <c r="AA304" s="41">
        <v>50870500.041067757</v>
      </c>
      <c r="AB304" s="41">
        <v>-1325249.6991288192</v>
      </c>
      <c r="AC304" s="41">
        <f t="shared" si="63"/>
        <v>49545250.341938935</v>
      </c>
      <c r="AD304" s="42">
        <f t="shared" si="64"/>
        <v>5099589.9794661328</v>
      </c>
      <c r="AE304" s="41">
        <f t="shared" si="57"/>
        <v>54644840.321405068</v>
      </c>
      <c r="AF304" s="42">
        <f t="shared" si="58"/>
        <v>114993159.67859493</v>
      </c>
      <c r="AG304" s="43">
        <f t="shared" si="59"/>
        <v>400</v>
      </c>
      <c r="AH304" s="44">
        <f t="shared" si="60"/>
        <v>268.02464065708421</v>
      </c>
      <c r="AI304" s="36">
        <f t="shared" si="61"/>
        <v>131.97535934291582</v>
      </c>
      <c r="AJ304" s="36">
        <f t="shared" si="62"/>
        <v>4017</v>
      </c>
      <c r="AK304" s="45">
        <v>45657</v>
      </c>
    </row>
    <row r="305" spans="1:37" s="46" customFormat="1" ht="12.75" x14ac:dyDescent="0.25">
      <c r="A305" s="36">
        <v>299</v>
      </c>
      <c r="B305" s="37">
        <v>41640</v>
      </c>
      <c r="C305" s="36" t="s">
        <v>274</v>
      </c>
      <c r="D305" s="36"/>
      <c r="E305" s="36">
        <v>12002</v>
      </c>
      <c r="F305" s="36" t="s">
        <v>337</v>
      </c>
      <c r="G305" s="38" t="s">
        <v>335</v>
      </c>
      <c r="H305" s="61">
        <v>1</v>
      </c>
      <c r="I305" s="39">
        <v>60063500</v>
      </c>
      <c r="J305" s="39">
        <v>60063500</v>
      </c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51"/>
      <c r="W305" s="39"/>
      <c r="X305" s="39">
        <f t="shared" si="54"/>
        <v>4933.3470225872688</v>
      </c>
      <c r="Y305" s="39">
        <f t="shared" si="55"/>
        <v>150158.75</v>
      </c>
      <c r="Z305" s="41">
        <f t="shared" si="56"/>
        <v>19817254.989733063</v>
      </c>
      <c r="AA305" s="41">
        <v>18011649.979466118</v>
      </c>
      <c r="AB305" s="41">
        <v>-469229.39025232464</v>
      </c>
      <c r="AC305" s="41">
        <f t="shared" si="63"/>
        <v>17542420.589213792</v>
      </c>
      <c r="AD305" s="42">
        <f t="shared" si="64"/>
        <v>1805605.0102669448</v>
      </c>
      <c r="AE305" s="41">
        <f t="shared" si="57"/>
        <v>19348025.599480737</v>
      </c>
      <c r="AF305" s="42">
        <f t="shared" si="58"/>
        <v>40715474.400519267</v>
      </c>
      <c r="AG305" s="43">
        <f t="shared" si="59"/>
        <v>400</v>
      </c>
      <c r="AH305" s="44">
        <f t="shared" si="60"/>
        <v>268.02464065708421</v>
      </c>
      <c r="AI305" s="36">
        <f t="shared" si="61"/>
        <v>131.97535934291582</v>
      </c>
      <c r="AJ305" s="36">
        <f t="shared" si="62"/>
        <v>4017</v>
      </c>
      <c r="AK305" s="45">
        <v>45657</v>
      </c>
    </row>
    <row r="306" spans="1:37" s="46" customFormat="1" ht="12.75" x14ac:dyDescent="0.25">
      <c r="A306" s="36">
        <v>300</v>
      </c>
      <c r="B306" s="37">
        <v>41640</v>
      </c>
      <c r="C306" s="36" t="s">
        <v>274</v>
      </c>
      <c r="D306" s="36"/>
      <c r="E306" s="36">
        <v>12002</v>
      </c>
      <c r="F306" s="36" t="s">
        <v>338</v>
      </c>
      <c r="G306" s="38" t="s">
        <v>335</v>
      </c>
      <c r="H306" s="61">
        <v>1</v>
      </c>
      <c r="I306" s="39">
        <v>118697000</v>
      </c>
      <c r="J306" s="39">
        <v>118697000</v>
      </c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51"/>
      <c r="W306" s="39"/>
      <c r="X306" s="39">
        <f t="shared" si="54"/>
        <v>9749.2402464065708</v>
      </c>
      <c r="Y306" s="39">
        <f t="shared" si="55"/>
        <v>296742.5</v>
      </c>
      <c r="Z306" s="41">
        <f t="shared" si="56"/>
        <v>39162698.069815196</v>
      </c>
      <c r="AA306" s="41">
        <v>35594476.139630392</v>
      </c>
      <c r="AB306" s="41">
        <v>-927287.30318379996</v>
      </c>
      <c r="AC306" s="41">
        <f t="shared" si="63"/>
        <v>34667188.836446591</v>
      </c>
      <c r="AD306" s="42">
        <f t="shared" si="64"/>
        <v>3568221.9301848039</v>
      </c>
      <c r="AE306" s="41">
        <f t="shared" si="57"/>
        <v>38235410.766631395</v>
      </c>
      <c r="AF306" s="42">
        <f t="shared" si="58"/>
        <v>80461589.233368605</v>
      </c>
      <c r="AG306" s="43">
        <f t="shared" si="59"/>
        <v>400</v>
      </c>
      <c r="AH306" s="44">
        <f t="shared" si="60"/>
        <v>268.02464065708421</v>
      </c>
      <c r="AI306" s="36">
        <f t="shared" si="61"/>
        <v>131.97535934291582</v>
      </c>
      <c r="AJ306" s="36">
        <f t="shared" si="62"/>
        <v>4017</v>
      </c>
      <c r="AK306" s="45">
        <v>45657</v>
      </c>
    </row>
    <row r="307" spans="1:37" s="46" customFormat="1" ht="12.75" x14ac:dyDescent="0.25">
      <c r="A307" s="36">
        <v>301</v>
      </c>
      <c r="B307" s="37">
        <v>41640</v>
      </c>
      <c r="C307" s="36" t="s">
        <v>274</v>
      </c>
      <c r="D307" s="36"/>
      <c r="E307" s="36">
        <v>12002</v>
      </c>
      <c r="F307" s="36" t="s">
        <v>339</v>
      </c>
      <c r="G307" s="38" t="s">
        <v>318</v>
      </c>
      <c r="H307" s="61">
        <v>1</v>
      </c>
      <c r="I307" s="39">
        <v>72081000</v>
      </c>
      <c r="J307" s="39">
        <v>72081000</v>
      </c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51"/>
      <c r="W307" s="39"/>
      <c r="X307" s="39">
        <f t="shared" si="54"/>
        <v>5920.4106776180697</v>
      </c>
      <c r="Y307" s="39">
        <f t="shared" si="55"/>
        <v>180202.5</v>
      </c>
      <c r="Z307" s="41">
        <f t="shared" si="56"/>
        <v>23782289.691991787</v>
      </c>
      <c r="AA307" s="41">
        <v>21615419.383983571</v>
      </c>
      <c r="AB307" s="41">
        <v>-563112.76696792233</v>
      </c>
      <c r="AC307" s="41">
        <f t="shared" si="63"/>
        <v>21052306.617015649</v>
      </c>
      <c r="AD307" s="42">
        <f t="shared" si="64"/>
        <v>2166870.3080082163</v>
      </c>
      <c r="AE307" s="41">
        <f t="shared" si="57"/>
        <v>23219176.925023865</v>
      </c>
      <c r="AF307" s="42">
        <f t="shared" si="58"/>
        <v>48861823.074976131</v>
      </c>
      <c r="AG307" s="43">
        <f t="shared" si="59"/>
        <v>400</v>
      </c>
      <c r="AH307" s="44">
        <f t="shared" si="60"/>
        <v>268.02464065708421</v>
      </c>
      <c r="AI307" s="36">
        <f t="shared" si="61"/>
        <v>131.97535934291582</v>
      </c>
      <c r="AJ307" s="36">
        <f t="shared" si="62"/>
        <v>4017</v>
      </c>
      <c r="AK307" s="45">
        <v>45657</v>
      </c>
    </row>
    <row r="308" spans="1:37" s="46" customFormat="1" ht="12.75" x14ac:dyDescent="0.25">
      <c r="A308" s="36">
        <v>302</v>
      </c>
      <c r="B308" s="37">
        <v>41640</v>
      </c>
      <c r="C308" s="36" t="s">
        <v>274</v>
      </c>
      <c r="D308" s="36"/>
      <c r="E308" s="36">
        <v>12002</v>
      </c>
      <c r="F308" s="36" t="s">
        <v>340</v>
      </c>
      <c r="G308" s="38" t="s">
        <v>320</v>
      </c>
      <c r="H308" s="61">
        <v>2</v>
      </c>
      <c r="I308" s="39">
        <v>141846000</v>
      </c>
      <c r="J308" s="39">
        <v>141846000</v>
      </c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51"/>
      <c r="W308" s="39"/>
      <c r="X308" s="39">
        <f t="shared" si="54"/>
        <v>11650.595482546201</v>
      </c>
      <c r="Y308" s="39">
        <f t="shared" si="55"/>
        <v>354615</v>
      </c>
      <c r="Z308" s="41">
        <f t="shared" si="56"/>
        <v>46800442.053388096</v>
      </c>
      <c r="AA308" s="41">
        <v>42536324.106776178</v>
      </c>
      <c r="AB308" s="41">
        <v>-1108132.4280092109</v>
      </c>
      <c r="AC308" s="41">
        <f t="shared" si="63"/>
        <v>41428191.678766966</v>
      </c>
      <c r="AD308" s="42">
        <f t="shared" si="64"/>
        <v>4264117.9466119185</v>
      </c>
      <c r="AE308" s="41">
        <f t="shared" si="57"/>
        <v>45692309.625378884</v>
      </c>
      <c r="AF308" s="42">
        <f t="shared" si="58"/>
        <v>96153690.374621123</v>
      </c>
      <c r="AG308" s="43">
        <f t="shared" si="59"/>
        <v>400</v>
      </c>
      <c r="AH308" s="44">
        <f t="shared" si="60"/>
        <v>268.02464065708421</v>
      </c>
      <c r="AI308" s="36">
        <f t="shared" si="61"/>
        <v>131.97535934291582</v>
      </c>
      <c r="AJ308" s="36">
        <f t="shared" si="62"/>
        <v>4017</v>
      </c>
      <c r="AK308" s="45">
        <v>45657</v>
      </c>
    </row>
    <row r="309" spans="1:37" s="46" customFormat="1" ht="12.75" x14ac:dyDescent="0.25">
      <c r="A309" s="36">
        <v>303</v>
      </c>
      <c r="B309" s="37">
        <v>41640</v>
      </c>
      <c r="C309" s="36" t="s">
        <v>274</v>
      </c>
      <c r="D309" s="36"/>
      <c r="E309" s="36">
        <v>12002</v>
      </c>
      <c r="F309" s="36" t="s">
        <v>341</v>
      </c>
      <c r="G309" s="38" t="s">
        <v>322</v>
      </c>
      <c r="H309" s="61">
        <v>2</v>
      </c>
      <c r="I309" s="39">
        <v>120127000</v>
      </c>
      <c r="J309" s="39">
        <v>120127000</v>
      </c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51"/>
      <c r="W309" s="39"/>
      <c r="X309" s="39">
        <f t="shared" si="54"/>
        <v>9866.6940451745377</v>
      </c>
      <c r="Y309" s="39">
        <f t="shared" si="55"/>
        <v>300317.5</v>
      </c>
      <c r="Z309" s="41">
        <f t="shared" si="56"/>
        <v>39634509.979466125</v>
      </c>
      <c r="AA309" s="41">
        <v>36023299.958932236</v>
      </c>
      <c r="AB309" s="41">
        <v>-938458.78050464927</v>
      </c>
      <c r="AC309" s="41">
        <f t="shared" si="63"/>
        <v>35084841.178427584</v>
      </c>
      <c r="AD309" s="42">
        <f t="shared" si="64"/>
        <v>3611210.0205338895</v>
      </c>
      <c r="AE309" s="41">
        <f t="shared" si="57"/>
        <v>38696051.198961474</v>
      </c>
      <c r="AF309" s="42">
        <f t="shared" si="58"/>
        <v>81430948.801038533</v>
      </c>
      <c r="AG309" s="43">
        <f t="shared" si="59"/>
        <v>400</v>
      </c>
      <c r="AH309" s="44">
        <f t="shared" si="60"/>
        <v>268.02464065708421</v>
      </c>
      <c r="AI309" s="36">
        <f t="shared" si="61"/>
        <v>131.97535934291582</v>
      </c>
      <c r="AJ309" s="36">
        <f t="shared" si="62"/>
        <v>4017</v>
      </c>
      <c r="AK309" s="45">
        <v>45657</v>
      </c>
    </row>
    <row r="310" spans="1:37" s="46" customFormat="1" ht="12.75" x14ac:dyDescent="0.25">
      <c r="A310" s="36">
        <v>304</v>
      </c>
      <c r="B310" s="37">
        <v>41640</v>
      </c>
      <c r="C310" s="36" t="s">
        <v>274</v>
      </c>
      <c r="D310" s="36"/>
      <c r="E310" s="36">
        <v>12002</v>
      </c>
      <c r="F310" s="36" t="s">
        <v>342</v>
      </c>
      <c r="G310" s="38" t="s">
        <v>322</v>
      </c>
      <c r="H310" s="61">
        <v>2</v>
      </c>
      <c r="I310" s="39">
        <v>59311000</v>
      </c>
      <c r="J310" s="39">
        <v>59311000</v>
      </c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51"/>
      <c r="W310" s="39"/>
      <c r="X310" s="39">
        <f t="shared" si="54"/>
        <v>4871.5400410677621</v>
      </c>
      <c r="Y310" s="39">
        <f t="shared" si="55"/>
        <v>148277.5</v>
      </c>
      <c r="Z310" s="41">
        <f t="shared" si="56"/>
        <v>19568976.344969202</v>
      </c>
      <c r="AA310" s="41">
        <v>17785992.689938396</v>
      </c>
      <c r="AB310" s="41">
        <v>-463350.69327054906</v>
      </c>
      <c r="AC310" s="41">
        <f t="shared" si="63"/>
        <v>17322641.996667847</v>
      </c>
      <c r="AD310" s="42">
        <f t="shared" si="64"/>
        <v>1782983.6550308056</v>
      </c>
      <c r="AE310" s="41">
        <f t="shared" si="57"/>
        <v>19105625.651698653</v>
      </c>
      <c r="AF310" s="42">
        <f t="shared" si="58"/>
        <v>40205374.348301351</v>
      </c>
      <c r="AG310" s="43">
        <f t="shared" si="59"/>
        <v>400</v>
      </c>
      <c r="AH310" s="44">
        <f t="shared" si="60"/>
        <v>268.02464065708421</v>
      </c>
      <c r="AI310" s="36">
        <f t="shared" si="61"/>
        <v>131.97535934291582</v>
      </c>
      <c r="AJ310" s="36">
        <f t="shared" si="62"/>
        <v>4017</v>
      </c>
      <c r="AK310" s="45">
        <v>45657</v>
      </c>
    </row>
    <row r="311" spans="1:37" s="46" customFormat="1" ht="12.75" x14ac:dyDescent="0.25">
      <c r="A311" s="36">
        <v>305</v>
      </c>
      <c r="B311" s="37">
        <v>41640</v>
      </c>
      <c r="C311" s="36" t="s">
        <v>274</v>
      </c>
      <c r="D311" s="36"/>
      <c r="E311" s="36">
        <v>12002</v>
      </c>
      <c r="F311" s="36" t="s">
        <v>343</v>
      </c>
      <c r="G311" s="38" t="s">
        <v>322</v>
      </c>
      <c r="H311" s="61">
        <v>2</v>
      </c>
      <c r="I311" s="39">
        <v>92327000</v>
      </c>
      <c r="J311" s="39">
        <v>92327000</v>
      </c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51"/>
      <c r="W311" s="39"/>
      <c r="X311" s="39">
        <f t="shared" si="54"/>
        <v>7583.3264887063651</v>
      </c>
      <c r="Y311" s="39">
        <f t="shared" si="55"/>
        <v>230817.5</v>
      </c>
      <c r="Z311" s="41">
        <f t="shared" si="56"/>
        <v>30462222.505133472</v>
      </c>
      <c r="AA311" s="41">
        <v>27686725.010266941</v>
      </c>
      <c r="AB311" s="41">
        <v>-721279.01160981925</v>
      </c>
      <c r="AC311" s="41">
        <f t="shared" si="63"/>
        <v>26965445.998657122</v>
      </c>
      <c r="AD311" s="42">
        <f t="shared" si="64"/>
        <v>2775497.4948665313</v>
      </c>
      <c r="AE311" s="41">
        <f t="shared" si="57"/>
        <v>29740943.493523654</v>
      </c>
      <c r="AF311" s="42">
        <f t="shared" si="58"/>
        <v>62586056.506476343</v>
      </c>
      <c r="AG311" s="43">
        <f t="shared" si="59"/>
        <v>400</v>
      </c>
      <c r="AH311" s="44">
        <f t="shared" si="60"/>
        <v>268.02464065708421</v>
      </c>
      <c r="AI311" s="36">
        <f t="shared" si="61"/>
        <v>131.97535934291582</v>
      </c>
      <c r="AJ311" s="36">
        <f t="shared" si="62"/>
        <v>4017</v>
      </c>
      <c r="AK311" s="45">
        <v>45657</v>
      </c>
    </row>
    <row r="312" spans="1:37" s="46" customFormat="1" ht="12.75" x14ac:dyDescent="0.25">
      <c r="A312" s="36">
        <v>306</v>
      </c>
      <c r="B312" s="37">
        <v>41640</v>
      </c>
      <c r="C312" s="36" t="s">
        <v>274</v>
      </c>
      <c r="D312" s="36"/>
      <c r="E312" s="36">
        <v>12002</v>
      </c>
      <c r="F312" s="36" t="s">
        <v>344</v>
      </c>
      <c r="G312" s="38" t="s">
        <v>335</v>
      </c>
      <c r="H312" s="61">
        <v>1</v>
      </c>
      <c r="I312" s="39">
        <v>118697000</v>
      </c>
      <c r="J312" s="39">
        <v>118697000</v>
      </c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51"/>
      <c r="W312" s="39"/>
      <c r="X312" s="39">
        <f t="shared" si="54"/>
        <v>9749.2402464065708</v>
      </c>
      <c r="Y312" s="39">
        <f t="shared" si="55"/>
        <v>296742.5</v>
      </c>
      <c r="Z312" s="41">
        <f t="shared" si="56"/>
        <v>39162698.069815196</v>
      </c>
      <c r="AA312" s="41">
        <v>35594476.139630392</v>
      </c>
      <c r="AB312" s="41">
        <v>-927287.30318379996</v>
      </c>
      <c r="AC312" s="41">
        <f t="shared" si="63"/>
        <v>34667188.836446591</v>
      </c>
      <c r="AD312" s="42">
        <f t="shared" si="64"/>
        <v>3568221.9301848039</v>
      </c>
      <c r="AE312" s="41">
        <f t="shared" si="57"/>
        <v>38235410.766631395</v>
      </c>
      <c r="AF312" s="42">
        <f t="shared" si="58"/>
        <v>80461589.233368605</v>
      </c>
      <c r="AG312" s="43">
        <f t="shared" si="59"/>
        <v>400</v>
      </c>
      <c r="AH312" s="44">
        <f t="shared" si="60"/>
        <v>268.02464065708421</v>
      </c>
      <c r="AI312" s="36">
        <f t="shared" si="61"/>
        <v>131.97535934291582</v>
      </c>
      <c r="AJ312" s="36">
        <f t="shared" si="62"/>
        <v>4017</v>
      </c>
      <c r="AK312" s="45">
        <v>45657</v>
      </c>
    </row>
    <row r="313" spans="1:37" s="46" customFormat="1" ht="12.75" x14ac:dyDescent="0.25">
      <c r="A313" s="36">
        <v>307</v>
      </c>
      <c r="B313" s="37">
        <v>41640</v>
      </c>
      <c r="C313" s="36" t="s">
        <v>274</v>
      </c>
      <c r="D313" s="36"/>
      <c r="E313" s="36">
        <v>12002</v>
      </c>
      <c r="F313" s="36" t="s">
        <v>345</v>
      </c>
      <c r="G313" s="38" t="s">
        <v>335</v>
      </c>
      <c r="H313" s="61">
        <v>1</v>
      </c>
      <c r="I313" s="39">
        <v>12570000</v>
      </c>
      <c r="J313" s="39">
        <v>12570000</v>
      </c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51"/>
      <c r="W313" s="39"/>
      <c r="X313" s="39">
        <f t="shared" si="54"/>
        <v>1032.4435318275155</v>
      </c>
      <c r="Y313" s="39">
        <f t="shared" si="55"/>
        <v>31425.000000000004</v>
      </c>
      <c r="Z313" s="41">
        <f t="shared" si="56"/>
        <v>4147325.6673511304</v>
      </c>
      <c r="AA313" s="41">
        <v>3769451.3347022589</v>
      </c>
      <c r="AB313" s="41">
        <v>-98199.629316835024</v>
      </c>
      <c r="AC313" s="41">
        <f t="shared" si="63"/>
        <v>3671251.7053854237</v>
      </c>
      <c r="AD313" s="42">
        <f t="shared" si="64"/>
        <v>377874.33264887147</v>
      </c>
      <c r="AE313" s="41">
        <f t="shared" si="57"/>
        <v>4049126.0380342952</v>
      </c>
      <c r="AF313" s="42">
        <f t="shared" si="58"/>
        <v>8520873.9619657043</v>
      </c>
      <c r="AG313" s="43">
        <f t="shared" si="59"/>
        <v>400</v>
      </c>
      <c r="AH313" s="44">
        <f t="shared" si="60"/>
        <v>268.02464065708421</v>
      </c>
      <c r="AI313" s="36">
        <f t="shared" si="61"/>
        <v>131.97535934291582</v>
      </c>
      <c r="AJ313" s="36">
        <f t="shared" si="62"/>
        <v>4017</v>
      </c>
      <c r="AK313" s="45">
        <v>45657</v>
      </c>
    </row>
    <row r="314" spans="1:37" s="46" customFormat="1" ht="12.75" x14ac:dyDescent="0.25">
      <c r="A314" s="36">
        <v>308</v>
      </c>
      <c r="B314" s="37">
        <v>41640</v>
      </c>
      <c r="C314" s="36" t="s">
        <v>274</v>
      </c>
      <c r="D314" s="36"/>
      <c r="E314" s="36">
        <v>12002</v>
      </c>
      <c r="F314" s="36" t="s">
        <v>346</v>
      </c>
      <c r="G314" s="38" t="s">
        <v>335</v>
      </c>
      <c r="H314" s="61">
        <v>1</v>
      </c>
      <c r="I314" s="39">
        <v>12570000</v>
      </c>
      <c r="J314" s="39">
        <v>12570000</v>
      </c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51"/>
      <c r="W314" s="39"/>
      <c r="X314" s="39">
        <f t="shared" si="54"/>
        <v>1032.4435318275155</v>
      </c>
      <c r="Y314" s="39">
        <f t="shared" si="55"/>
        <v>31425.000000000004</v>
      </c>
      <c r="Z314" s="41">
        <f t="shared" si="56"/>
        <v>4147325.6673511304</v>
      </c>
      <c r="AA314" s="41">
        <v>3769451.3347022589</v>
      </c>
      <c r="AB314" s="41">
        <v>-98199.629316835024</v>
      </c>
      <c r="AC314" s="41">
        <f t="shared" si="63"/>
        <v>3671251.7053854237</v>
      </c>
      <c r="AD314" s="42">
        <f t="shared" si="64"/>
        <v>377874.33264887147</v>
      </c>
      <c r="AE314" s="41">
        <f t="shared" si="57"/>
        <v>4049126.0380342952</v>
      </c>
      <c r="AF314" s="42">
        <f t="shared" si="58"/>
        <v>8520873.9619657043</v>
      </c>
      <c r="AG314" s="43">
        <f t="shared" si="59"/>
        <v>400</v>
      </c>
      <c r="AH314" s="44">
        <f t="shared" si="60"/>
        <v>268.02464065708421</v>
      </c>
      <c r="AI314" s="36">
        <f t="shared" si="61"/>
        <v>131.97535934291582</v>
      </c>
      <c r="AJ314" s="36">
        <f t="shared" si="62"/>
        <v>4017</v>
      </c>
      <c r="AK314" s="45">
        <v>45657</v>
      </c>
    </row>
    <row r="315" spans="1:37" s="46" customFormat="1" ht="12.75" x14ac:dyDescent="0.25">
      <c r="A315" s="36">
        <v>309</v>
      </c>
      <c r="B315" s="37">
        <v>41640</v>
      </c>
      <c r="C315" s="36" t="s">
        <v>274</v>
      </c>
      <c r="D315" s="36"/>
      <c r="E315" s="36">
        <v>12002</v>
      </c>
      <c r="F315" s="36" t="s">
        <v>347</v>
      </c>
      <c r="G315" s="38" t="s">
        <v>335</v>
      </c>
      <c r="H315" s="61">
        <v>2</v>
      </c>
      <c r="I315" s="39">
        <v>25140000</v>
      </c>
      <c r="J315" s="39">
        <v>25140000</v>
      </c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51"/>
      <c r="W315" s="39"/>
      <c r="X315" s="39">
        <f t="shared" si="54"/>
        <v>2064.8870636550309</v>
      </c>
      <c r="Y315" s="39">
        <f t="shared" si="55"/>
        <v>62850.000000000007</v>
      </c>
      <c r="Z315" s="41">
        <f t="shared" si="56"/>
        <v>8294651.3347022608</v>
      </c>
      <c r="AA315" s="41">
        <v>7538902.6694045179</v>
      </c>
      <c r="AB315" s="41">
        <v>-196399.25863367005</v>
      </c>
      <c r="AC315" s="41">
        <f t="shared" si="63"/>
        <v>7342503.4107708475</v>
      </c>
      <c r="AD315" s="42">
        <f t="shared" si="64"/>
        <v>755748.66529774293</v>
      </c>
      <c r="AE315" s="41">
        <f t="shared" si="57"/>
        <v>8098252.0760685904</v>
      </c>
      <c r="AF315" s="42">
        <f t="shared" si="58"/>
        <v>17041747.923931409</v>
      </c>
      <c r="AG315" s="43">
        <f t="shared" si="59"/>
        <v>400</v>
      </c>
      <c r="AH315" s="44">
        <f t="shared" si="60"/>
        <v>268.02464065708421</v>
      </c>
      <c r="AI315" s="36">
        <f t="shared" si="61"/>
        <v>131.97535934291582</v>
      </c>
      <c r="AJ315" s="36">
        <f t="shared" si="62"/>
        <v>4017</v>
      </c>
      <c r="AK315" s="45">
        <v>45657</v>
      </c>
    </row>
    <row r="316" spans="1:37" s="46" customFormat="1" ht="12.75" x14ac:dyDescent="0.25">
      <c r="A316" s="36">
        <v>310</v>
      </c>
      <c r="B316" s="37">
        <v>41640</v>
      </c>
      <c r="C316" s="36" t="s">
        <v>274</v>
      </c>
      <c r="D316" s="36"/>
      <c r="E316" s="36">
        <v>12002</v>
      </c>
      <c r="F316" s="36" t="s">
        <v>348</v>
      </c>
      <c r="G316" s="38" t="s">
        <v>318</v>
      </c>
      <c r="H316" s="61">
        <v>1</v>
      </c>
      <c r="I316" s="39">
        <v>60063500</v>
      </c>
      <c r="J316" s="39">
        <v>60063500</v>
      </c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51"/>
      <c r="W316" s="39"/>
      <c r="X316" s="39">
        <f t="shared" si="54"/>
        <v>4933.3470225872688</v>
      </c>
      <c r="Y316" s="39">
        <f t="shared" si="55"/>
        <v>150158.75</v>
      </c>
      <c r="Z316" s="41">
        <f t="shared" si="56"/>
        <v>19817254.989733063</v>
      </c>
      <c r="AA316" s="41">
        <v>18011649.979466118</v>
      </c>
      <c r="AB316" s="41">
        <v>-469229.39025232464</v>
      </c>
      <c r="AC316" s="41">
        <f t="shared" si="63"/>
        <v>17542420.589213792</v>
      </c>
      <c r="AD316" s="42">
        <f t="shared" si="64"/>
        <v>1805605.0102669448</v>
      </c>
      <c r="AE316" s="41">
        <f t="shared" si="57"/>
        <v>19348025.599480737</v>
      </c>
      <c r="AF316" s="42">
        <f t="shared" si="58"/>
        <v>40715474.400519267</v>
      </c>
      <c r="AG316" s="43">
        <f t="shared" si="59"/>
        <v>400</v>
      </c>
      <c r="AH316" s="44">
        <f t="shared" si="60"/>
        <v>268.02464065708421</v>
      </c>
      <c r="AI316" s="36">
        <f t="shared" si="61"/>
        <v>131.97535934291582</v>
      </c>
      <c r="AJ316" s="36">
        <f t="shared" si="62"/>
        <v>4017</v>
      </c>
      <c r="AK316" s="45">
        <v>45657</v>
      </c>
    </row>
    <row r="317" spans="1:37" s="46" customFormat="1" ht="12.75" x14ac:dyDescent="0.25">
      <c r="A317" s="36">
        <v>311</v>
      </c>
      <c r="B317" s="37">
        <v>41640</v>
      </c>
      <c r="C317" s="36" t="s">
        <v>274</v>
      </c>
      <c r="D317" s="36"/>
      <c r="E317" s="36">
        <v>12002</v>
      </c>
      <c r="F317" s="36" t="s">
        <v>349</v>
      </c>
      <c r="G317" s="38" t="s">
        <v>322</v>
      </c>
      <c r="H317" s="61">
        <v>1</v>
      </c>
      <c r="I317" s="39">
        <v>12570000</v>
      </c>
      <c r="J317" s="39">
        <v>12570000</v>
      </c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51"/>
      <c r="W317" s="39"/>
      <c r="X317" s="39">
        <f t="shared" si="54"/>
        <v>1032.4435318275155</v>
      </c>
      <c r="Y317" s="39">
        <f t="shared" si="55"/>
        <v>31425.000000000004</v>
      </c>
      <c r="Z317" s="41">
        <f t="shared" si="56"/>
        <v>4147325.6673511304</v>
      </c>
      <c r="AA317" s="41">
        <v>3769451.3347022589</v>
      </c>
      <c r="AB317" s="41">
        <v>-98199.629316835024</v>
      </c>
      <c r="AC317" s="41">
        <f t="shared" si="63"/>
        <v>3671251.7053854237</v>
      </c>
      <c r="AD317" s="42">
        <f t="shared" si="64"/>
        <v>377874.33264887147</v>
      </c>
      <c r="AE317" s="41">
        <f t="shared" si="57"/>
        <v>4049126.0380342952</v>
      </c>
      <c r="AF317" s="42">
        <f t="shared" si="58"/>
        <v>8520873.9619657043</v>
      </c>
      <c r="AG317" s="43">
        <f t="shared" si="59"/>
        <v>400</v>
      </c>
      <c r="AH317" s="44">
        <f t="shared" si="60"/>
        <v>268.02464065708421</v>
      </c>
      <c r="AI317" s="36">
        <f t="shared" si="61"/>
        <v>131.97535934291582</v>
      </c>
      <c r="AJ317" s="36">
        <f t="shared" si="62"/>
        <v>4017</v>
      </c>
      <c r="AK317" s="45">
        <v>45657</v>
      </c>
    </row>
    <row r="318" spans="1:37" s="46" customFormat="1" ht="12.75" x14ac:dyDescent="0.25">
      <c r="A318" s="36">
        <v>312</v>
      </c>
      <c r="B318" s="37">
        <v>41640</v>
      </c>
      <c r="C318" s="36" t="s">
        <v>274</v>
      </c>
      <c r="D318" s="36"/>
      <c r="E318" s="36">
        <v>12002</v>
      </c>
      <c r="F318" s="36" t="s">
        <v>350</v>
      </c>
      <c r="G318" s="38" t="s">
        <v>322</v>
      </c>
      <c r="H318" s="61">
        <v>1</v>
      </c>
      <c r="I318" s="39">
        <v>9625000</v>
      </c>
      <c r="J318" s="39">
        <v>9625000</v>
      </c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51"/>
      <c r="W318" s="39"/>
      <c r="X318" s="39">
        <f t="shared" si="54"/>
        <v>790.55441478439423</v>
      </c>
      <c r="Y318" s="39">
        <f t="shared" si="55"/>
        <v>24062.5</v>
      </c>
      <c r="Z318" s="41">
        <f t="shared" si="56"/>
        <v>3175657.0841889121</v>
      </c>
      <c r="AA318" s="41">
        <v>2886314.1683778232</v>
      </c>
      <c r="AB318" s="41">
        <v>-75192.635813407876</v>
      </c>
      <c r="AC318" s="41">
        <f t="shared" si="63"/>
        <v>2811121.5325644151</v>
      </c>
      <c r="AD318" s="42">
        <f t="shared" si="64"/>
        <v>289342.91581108887</v>
      </c>
      <c r="AE318" s="41">
        <f t="shared" si="57"/>
        <v>3100464.448375504</v>
      </c>
      <c r="AF318" s="42">
        <f t="shared" si="58"/>
        <v>6524535.5516244955</v>
      </c>
      <c r="AG318" s="43">
        <f t="shared" si="59"/>
        <v>400</v>
      </c>
      <c r="AH318" s="44">
        <f t="shared" si="60"/>
        <v>268.02464065708421</v>
      </c>
      <c r="AI318" s="36">
        <f t="shared" si="61"/>
        <v>131.97535934291582</v>
      </c>
      <c r="AJ318" s="36">
        <f t="shared" si="62"/>
        <v>4017</v>
      </c>
      <c r="AK318" s="45">
        <v>45657</v>
      </c>
    </row>
    <row r="319" spans="1:37" s="46" customFormat="1" ht="12.75" x14ac:dyDescent="0.25">
      <c r="A319" s="36">
        <v>313</v>
      </c>
      <c r="B319" s="37">
        <v>41640</v>
      </c>
      <c r="C319" s="36" t="s">
        <v>274</v>
      </c>
      <c r="D319" s="36"/>
      <c r="E319" s="36">
        <v>12002</v>
      </c>
      <c r="F319" s="36" t="s">
        <v>351</v>
      </c>
      <c r="G319" s="38" t="s">
        <v>322</v>
      </c>
      <c r="H319" s="61">
        <v>1</v>
      </c>
      <c r="I319" s="39">
        <v>12050000</v>
      </c>
      <c r="J319" s="39">
        <v>12050000</v>
      </c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51"/>
      <c r="W319" s="39"/>
      <c r="X319" s="39">
        <f t="shared" si="54"/>
        <v>989.73305954825457</v>
      </c>
      <c r="Y319" s="39">
        <f t="shared" si="55"/>
        <v>30125</v>
      </c>
      <c r="Z319" s="41">
        <f t="shared" si="56"/>
        <v>3975757.7002053391</v>
      </c>
      <c r="AA319" s="41">
        <v>3613515.4004106773</v>
      </c>
      <c r="AB319" s="41">
        <v>-94137.273927435308</v>
      </c>
      <c r="AC319" s="41">
        <f t="shared" si="63"/>
        <v>3519378.126483242</v>
      </c>
      <c r="AD319" s="42">
        <f t="shared" si="64"/>
        <v>362242.29979466181</v>
      </c>
      <c r="AE319" s="41">
        <f t="shared" si="57"/>
        <v>3881620.4262779038</v>
      </c>
      <c r="AF319" s="42">
        <f t="shared" si="58"/>
        <v>8168379.5737220962</v>
      </c>
      <c r="AG319" s="43">
        <f t="shared" si="59"/>
        <v>400</v>
      </c>
      <c r="AH319" s="44">
        <f t="shared" si="60"/>
        <v>268.02464065708421</v>
      </c>
      <c r="AI319" s="36">
        <f t="shared" si="61"/>
        <v>131.97535934291582</v>
      </c>
      <c r="AJ319" s="36">
        <f t="shared" si="62"/>
        <v>4017</v>
      </c>
      <c r="AK319" s="45">
        <v>45657</v>
      </c>
    </row>
    <row r="320" spans="1:37" s="46" customFormat="1" ht="12.75" x14ac:dyDescent="0.25">
      <c r="A320" s="36">
        <v>314</v>
      </c>
      <c r="B320" s="37">
        <v>41640</v>
      </c>
      <c r="C320" s="36" t="s">
        <v>274</v>
      </c>
      <c r="D320" s="36"/>
      <c r="E320" s="36">
        <v>12002</v>
      </c>
      <c r="F320" s="36" t="s">
        <v>352</v>
      </c>
      <c r="G320" s="38" t="s">
        <v>322</v>
      </c>
      <c r="H320" s="61">
        <v>1</v>
      </c>
      <c r="I320" s="39">
        <v>11155000</v>
      </c>
      <c r="J320" s="39">
        <v>11155000</v>
      </c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51"/>
      <c r="W320" s="39"/>
      <c r="X320" s="39">
        <f t="shared" si="54"/>
        <v>916.22176591375774</v>
      </c>
      <c r="Y320" s="39">
        <f t="shared" si="55"/>
        <v>27887.5</v>
      </c>
      <c r="Z320" s="41">
        <f t="shared" si="56"/>
        <v>3680462.8336755652</v>
      </c>
      <c r="AA320" s="41">
        <v>3345125.667351129</v>
      </c>
      <c r="AB320" s="41">
        <v>-87145.335324526211</v>
      </c>
      <c r="AC320" s="41">
        <f t="shared" si="63"/>
        <v>3257980.3320266027</v>
      </c>
      <c r="AD320" s="42">
        <f t="shared" si="64"/>
        <v>335337.1663244362</v>
      </c>
      <c r="AE320" s="41">
        <f t="shared" si="57"/>
        <v>3593317.4983510389</v>
      </c>
      <c r="AF320" s="42">
        <f t="shared" si="58"/>
        <v>7561682.5016489606</v>
      </c>
      <c r="AG320" s="43">
        <f t="shared" si="59"/>
        <v>400</v>
      </c>
      <c r="AH320" s="44">
        <f t="shared" si="60"/>
        <v>268.02464065708421</v>
      </c>
      <c r="AI320" s="36">
        <f t="shared" si="61"/>
        <v>131.97535934291582</v>
      </c>
      <c r="AJ320" s="36">
        <f t="shared" si="62"/>
        <v>4017</v>
      </c>
      <c r="AK320" s="45">
        <v>45657</v>
      </c>
    </row>
    <row r="321" spans="1:37" s="46" customFormat="1" ht="12.75" x14ac:dyDescent="0.25">
      <c r="A321" s="36">
        <v>315</v>
      </c>
      <c r="B321" s="55">
        <v>41640</v>
      </c>
      <c r="C321" s="56" t="s">
        <v>274</v>
      </c>
      <c r="D321" s="56"/>
      <c r="E321" s="56">
        <v>12002</v>
      </c>
      <c r="F321" s="56" t="s">
        <v>353</v>
      </c>
      <c r="G321" s="62" t="s">
        <v>322</v>
      </c>
      <c r="H321" s="63">
        <v>1</v>
      </c>
      <c r="I321" s="59">
        <v>60063500</v>
      </c>
      <c r="J321" s="59">
        <v>60063500</v>
      </c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60"/>
      <c r="W321" s="59"/>
      <c r="X321" s="39">
        <f t="shared" si="54"/>
        <v>4933.3470225872688</v>
      </c>
      <c r="Y321" s="39">
        <f t="shared" si="55"/>
        <v>150158.75</v>
      </c>
      <c r="Z321" s="41">
        <f t="shared" si="56"/>
        <v>19817254.989733063</v>
      </c>
      <c r="AA321" s="41">
        <v>18011649.979466118</v>
      </c>
      <c r="AB321" s="41">
        <v>-469229.39025232464</v>
      </c>
      <c r="AC321" s="41">
        <f t="shared" si="63"/>
        <v>17542420.589213792</v>
      </c>
      <c r="AD321" s="42">
        <f t="shared" si="64"/>
        <v>1805605.0102669448</v>
      </c>
      <c r="AE321" s="41">
        <f t="shared" si="57"/>
        <v>19348025.599480737</v>
      </c>
      <c r="AF321" s="42">
        <f t="shared" si="58"/>
        <v>40715474.400519267</v>
      </c>
      <c r="AG321" s="43">
        <f t="shared" si="59"/>
        <v>400</v>
      </c>
      <c r="AH321" s="44">
        <f t="shared" si="60"/>
        <v>268.02464065708421</v>
      </c>
      <c r="AI321" s="36">
        <f t="shared" si="61"/>
        <v>131.97535934291582</v>
      </c>
      <c r="AJ321" s="36">
        <f t="shared" si="62"/>
        <v>4017</v>
      </c>
      <c r="AK321" s="45">
        <v>45657</v>
      </c>
    </row>
    <row r="322" spans="1:37" s="46" customFormat="1" ht="12.75" x14ac:dyDescent="0.25">
      <c r="A322" s="36">
        <v>316</v>
      </c>
      <c r="B322" s="55">
        <v>41640</v>
      </c>
      <c r="C322" s="56" t="s">
        <v>274</v>
      </c>
      <c r="D322" s="56"/>
      <c r="E322" s="56">
        <v>12002</v>
      </c>
      <c r="F322" s="56" t="s">
        <v>354</v>
      </c>
      <c r="G322" s="62" t="s">
        <v>322</v>
      </c>
      <c r="H322" s="63">
        <v>2</v>
      </c>
      <c r="I322" s="59">
        <v>169638000</v>
      </c>
      <c r="J322" s="59">
        <v>169638000</v>
      </c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60"/>
      <c r="W322" s="59"/>
      <c r="X322" s="39">
        <f t="shared" si="54"/>
        <v>13933.305954825462</v>
      </c>
      <c r="Y322" s="39">
        <f t="shared" si="55"/>
        <v>424095</v>
      </c>
      <c r="Z322" s="41">
        <f t="shared" si="56"/>
        <v>55970090.02053389</v>
      </c>
      <c r="AA322" s="41">
        <v>50870500.041067757</v>
      </c>
      <c r="AB322" s="41">
        <v>-1325249.6991288192</v>
      </c>
      <c r="AC322" s="41">
        <f t="shared" si="63"/>
        <v>49545250.341938935</v>
      </c>
      <c r="AD322" s="42">
        <f t="shared" si="64"/>
        <v>5099589.9794661328</v>
      </c>
      <c r="AE322" s="41">
        <f t="shared" si="57"/>
        <v>54644840.321405068</v>
      </c>
      <c r="AF322" s="42">
        <f t="shared" si="58"/>
        <v>114993159.67859493</v>
      </c>
      <c r="AG322" s="43">
        <f t="shared" si="59"/>
        <v>400</v>
      </c>
      <c r="AH322" s="44">
        <f t="shared" si="60"/>
        <v>268.02464065708421</v>
      </c>
      <c r="AI322" s="36">
        <f t="shared" si="61"/>
        <v>131.97535934291582</v>
      </c>
      <c r="AJ322" s="36">
        <f t="shared" si="62"/>
        <v>4017</v>
      </c>
      <c r="AK322" s="45">
        <v>45657</v>
      </c>
    </row>
    <row r="323" spans="1:37" s="46" customFormat="1" ht="12.75" x14ac:dyDescent="0.25">
      <c r="A323" s="36">
        <v>317</v>
      </c>
      <c r="B323" s="55">
        <v>41640</v>
      </c>
      <c r="C323" s="56" t="s">
        <v>274</v>
      </c>
      <c r="D323" s="56"/>
      <c r="E323" s="56">
        <v>12002</v>
      </c>
      <c r="F323" s="56" t="s">
        <v>355</v>
      </c>
      <c r="G323" s="62" t="s">
        <v>322</v>
      </c>
      <c r="H323" s="63">
        <v>2</v>
      </c>
      <c r="I323" s="59">
        <f>60063500*2</f>
        <v>120127000</v>
      </c>
      <c r="J323" s="59">
        <f>60063500*2</f>
        <v>120127000</v>
      </c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60"/>
      <c r="W323" s="59"/>
      <c r="X323" s="39">
        <f t="shared" si="54"/>
        <v>9866.6940451745377</v>
      </c>
      <c r="Y323" s="39">
        <f t="shared" si="55"/>
        <v>300317.5</v>
      </c>
      <c r="Z323" s="41">
        <f t="shared" si="56"/>
        <v>39634509.979466125</v>
      </c>
      <c r="AA323" s="41">
        <v>36023299.958932236</v>
      </c>
      <c r="AB323" s="41">
        <v>-938458.78050464927</v>
      </c>
      <c r="AC323" s="41">
        <f t="shared" si="63"/>
        <v>35084841.178427584</v>
      </c>
      <c r="AD323" s="42">
        <f t="shared" si="64"/>
        <v>3611210.0205338895</v>
      </c>
      <c r="AE323" s="41">
        <f t="shared" si="57"/>
        <v>38696051.198961474</v>
      </c>
      <c r="AF323" s="42">
        <f t="shared" si="58"/>
        <v>81430948.801038533</v>
      </c>
      <c r="AG323" s="43">
        <f t="shared" si="59"/>
        <v>400</v>
      </c>
      <c r="AH323" s="44">
        <f t="shared" si="60"/>
        <v>268.02464065708421</v>
      </c>
      <c r="AI323" s="36">
        <f t="shared" si="61"/>
        <v>131.97535934291582</v>
      </c>
      <c r="AJ323" s="36">
        <f t="shared" si="62"/>
        <v>4017</v>
      </c>
      <c r="AK323" s="45">
        <v>45657</v>
      </c>
    </row>
    <row r="324" spans="1:37" s="46" customFormat="1" ht="12.75" x14ac:dyDescent="0.25">
      <c r="A324" s="36">
        <v>318</v>
      </c>
      <c r="B324" s="55">
        <v>41640</v>
      </c>
      <c r="C324" s="56" t="s">
        <v>274</v>
      </c>
      <c r="D324" s="56"/>
      <c r="E324" s="56">
        <v>12002</v>
      </c>
      <c r="F324" s="56" t="s">
        <v>356</v>
      </c>
      <c r="G324" s="62" t="s">
        <v>322</v>
      </c>
      <c r="H324" s="63">
        <v>2</v>
      </c>
      <c r="I324" s="59">
        <f>60063500*2</f>
        <v>120127000</v>
      </c>
      <c r="J324" s="59">
        <f>60063500*2</f>
        <v>120127000</v>
      </c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60"/>
      <c r="W324" s="59"/>
      <c r="X324" s="39">
        <f t="shared" si="54"/>
        <v>9866.6940451745377</v>
      </c>
      <c r="Y324" s="39">
        <f t="shared" si="55"/>
        <v>300317.5</v>
      </c>
      <c r="Z324" s="41">
        <f t="shared" si="56"/>
        <v>39634509.979466125</v>
      </c>
      <c r="AA324" s="41">
        <v>36023299.958932236</v>
      </c>
      <c r="AB324" s="41">
        <v>-938458.78050464927</v>
      </c>
      <c r="AC324" s="41">
        <f t="shared" si="63"/>
        <v>35084841.178427584</v>
      </c>
      <c r="AD324" s="42">
        <f t="shared" si="64"/>
        <v>3611210.0205338895</v>
      </c>
      <c r="AE324" s="41">
        <f t="shared" si="57"/>
        <v>38696051.198961474</v>
      </c>
      <c r="AF324" s="42">
        <f t="shared" si="58"/>
        <v>81430948.801038533</v>
      </c>
      <c r="AG324" s="43">
        <f t="shared" si="59"/>
        <v>400</v>
      </c>
      <c r="AH324" s="44">
        <f t="shared" si="60"/>
        <v>268.02464065708421</v>
      </c>
      <c r="AI324" s="36">
        <f t="shared" si="61"/>
        <v>131.97535934291582</v>
      </c>
      <c r="AJ324" s="36">
        <f t="shared" si="62"/>
        <v>4017</v>
      </c>
      <c r="AK324" s="45">
        <v>45657</v>
      </c>
    </row>
    <row r="325" spans="1:37" s="46" customFormat="1" ht="12.75" x14ac:dyDescent="0.25">
      <c r="A325" s="36">
        <v>319</v>
      </c>
      <c r="B325" s="55">
        <v>41640</v>
      </c>
      <c r="C325" s="56" t="s">
        <v>274</v>
      </c>
      <c r="D325" s="56"/>
      <c r="E325" s="56">
        <v>12002</v>
      </c>
      <c r="F325" s="56" t="s">
        <v>357</v>
      </c>
      <c r="G325" s="62" t="s">
        <v>322</v>
      </c>
      <c r="H325" s="63">
        <v>1</v>
      </c>
      <c r="I325" s="59">
        <v>11155000</v>
      </c>
      <c r="J325" s="59">
        <v>11155000</v>
      </c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60"/>
      <c r="W325" s="59"/>
      <c r="X325" s="39">
        <f t="shared" si="54"/>
        <v>916.22176591375774</v>
      </c>
      <c r="Y325" s="39">
        <f t="shared" si="55"/>
        <v>27887.5</v>
      </c>
      <c r="Z325" s="41">
        <f t="shared" si="56"/>
        <v>3680462.8336755652</v>
      </c>
      <c r="AA325" s="41">
        <v>3345125.667351129</v>
      </c>
      <c r="AB325" s="41">
        <v>-87145.335324526211</v>
      </c>
      <c r="AC325" s="41">
        <f t="shared" si="63"/>
        <v>3257980.3320266027</v>
      </c>
      <c r="AD325" s="42">
        <f t="shared" si="64"/>
        <v>335337.1663244362</v>
      </c>
      <c r="AE325" s="41">
        <f t="shared" si="57"/>
        <v>3593317.4983510389</v>
      </c>
      <c r="AF325" s="42">
        <f t="shared" si="58"/>
        <v>7561682.5016489606</v>
      </c>
      <c r="AG325" s="43">
        <f t="shared" si="59"/>
        <v>400</v>
      </c>
      <c r="AH325" s="44">
        <f t="shared" si="60"/>
        <v>268.02464065708421</v>
      </c>
      <c r="AI325" s="36">
        <f t="shared" si="61"/>
        <v>131.97535934291582</v>
      </c>
      <c r="AJ325" s="36">
        <f t="shared" si="62"/>
        <v>4017</v>
      </c>
      <c r="AK325" s="45">
        <v>45657</v>
      </c>
    </row>
    <row r="326" spans="1:37" s="46" customFormat="1" ht="12.75" x14ac:dyDescent="0.25">
      <c r="A326" s="36">
        <v>320</v>
      </c>
      <c r="B326" s="55">
        <v>41640</v>
      </c>
      <c r="C326" s="56" t="s">
        <v>274</v>
      </c>
      <c r="D326" s="56"/>
      <c r="E326" s="56">
        <v>12002</v>
      </c>
      <c r="F326" s="56" t="s">
        <v>358</v>
      </c>
      <c r="G326" s="62" t="s">
        <v>322</v>
      </c>
      <c r="H326" s="63">
        <v>1</v>
      </c>
      <c r="I326" s="59">
        <v>60063500</v>
      </c>
      <c r="J326" s="59">
        <v>60063500</v>
      </c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60"/>
      <c r="W326" s="59"/>
      <c r="X326" s="39">
        <f t="shared" si="54"/>
        <v>4933.3470225872688</v>
      </c>
      <c r="Y326" s="39">
        <f t="shared" si="55"/>
        <v>150158.75</v>
      </c>
      <c r="Z326" s="41">
        <f t="shared" si="56"/>
        <v>19817254.989733063</v>
      </c>
      <c r="AA326" s="41">
        <v>18011649.979466118</v>
      </c>
      <c r="AB326" s="41">
        <v>-469229.39025232464</v>
      </c>
      <c r="AC326" s="41">
        <f t="shared" si="63"/>
        <v>17542420.589213792</v>
      </c>
      <c r="AD326" s="42">
        <f t="shared" si="64"/>
        <v>1805605.0102669448</v>
      </c>
      <c r="AE326" s="41">
        <f t="shared" si="57"/>
        <v>19348025.599480737</v>
      </c>
      <c r="AF326" s="42">
        <f t="shared" si="58"/>
        <v>40715474.400519267</v>
      </c>
      <c r="AG326" s="43">
        <f t="shared" si="59"/>
        <v>400</v>
      </c>
      <c r="AH326" s="44">
        <f t="shared" si="60"/>
        <v>268.02464065708421</v>
      </c>
      <c r="AI326" s="36">
        <f t="shared" si="61"/>
        <v>131.97535934291582</v>
      </c>
      <c r="AJ326" s="36">
        <f t="shared" si="62"/>
        <v>4017</v>
      </c>
      <c r="AK326" s="45">
        <v>45657</v>
      </c>
    </row>
    <row r="327" spans="1:37" s="46" customFormat="1" ht="12.75" x14ac:dyDescent="0.25">
      <c r="A327" s="36">
        <v>321</v>
      </c>
      <c r="B327" s="55">
        <v>41640</v>
      </c>
      <c r="C327" s="56" t="s">
        <v>274</v>
      </c>
      <c r="D327" s="56"/>
      <c r="E327" s="56">
        <v>12002</v>
      </c>
      <c r="F327" s="56" t="s">
        <v>359</v>
      </c>
      <c r="G327" s="62" t="s">
        <v>322</v>
      </c>
      <c r="H327" s="63">
        <v>1</v>
      </c>
      <c r="I327" s="59">
        <v>60063500</v>
      </c>
      <c r="J327" s="59">
        <v>60063500</v>
      </c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60"/>
      <c r="W327" s="59"/>
      <c r="X327" s="39">
        <f t="shared" ref="X327:X390" si="65">IF(I327&lt;0,0,IF(I327&gt;0,((1/365.25*(IF(E327=12002,I327*3%,IF(E327=12003,I327*3%,IF(E327=12004,I327*3%,IF(E327=12006,I327*2%,IF(E327=12007,I327*10%,IF(E327=12008,I327*3%,IF(E327=12009,I327*10%,IF(E327=12010,I327*10%,IF(E327=12011,I327*20%,IF(E327=12012,I327*3%,IF(E327=12099,I327*10%))))))))))))))))</f>
        <v>4933.3470225872688</v>
      </c>
      <c r="Y327" s="39">
        <f t="shared" ref="Y327:Y390" si="66">X327*30.4375</f>
        <v>150158.75</v>
      </c>
      <c r="Z327" s="41">
        <f t="shared" ref="Z327:Z390" si="67">IF(I327&lt;0,0,IF(I327&gt;0,(IF(AI327*Y327&lt;=I327,Y327*AI327,IF(Y327*AI327&gt;I327,I327,IF(AI327*Y327=I327,I327))))))</f>
        <v>19817254.989733063</v>
      </c>
      <c r="AA327" s="41">
        <v>18011649.979466118</v>
      </c>
      <c r="AB327" s="41">
        <v>-469229.39025232464</v>
      </c>
      <c r="AC327" s="41">
        <f t="shared" si="63"/>
        <v>17542420.589213792</v>
      </c>
      <c r="AD327" s="42">
        <f t="shared" si="64"/>
        <v>1805605.0102669448</v>
      </c>
      <c r="AE327" s="41">
        <f t="shared" ref="AE327:AE390" si="68">AC327+AD327</f>
        <v>19348025.599480737</v>
      </c>
      <c r="AF327" s="42">
        <f t="shared" ref="AF327:AF390" si="69">I327-AE327</f>
        <v>40715474.400519267</v>
      </c>
      <c r="AG327" s="43">
        <f t="shared" ref="AG327:AG390" si="70">(365.25/30.4375*(IF(E327=12002,1/3%,IF(E327=12003,1/3%,IF(E327=12004,1/3%,IF(E327=12006,1/2%,IF(E327=12007,1/10%,IF(E327=12008,1/3%,IF(E327=12009,1/10%,IF(E327=12010,1/10%,IF(E327=12011,1/20%,IF(E327=12012,1/3%))))))))))))</f>
        <v>400</v>
      </c>
      <c r="AH327" s="44">
        <f t="shared" ref="AH327:AH390" si="71">IF(AG327&gt;AI327,AG327-AI327,IF(AG327&lt;=AI327,0))</f>
        <v>268.02464065708421</v>
      </c>
      <c r="AI327" s="36">
        <f t="shared" ref="AI327:AI390" si="72">AJ327/30.4375</f>
        <v>131.97535934291582</v>
      </c>
      <c r="AJ327" s="36">
        <f t="shared" ref="AJ327:AJ390" si="73">AK327-B327</f>
        <v>4017</v>
      </c>
      <c r="AK327" s="45">
        <v>45657</v>
      </c>
    </row>
    <row r="328" spans="1:37" s="46" customFormat="1" ht="12.75" x14ac:dyDescent="0.25">
      <c r="A328" s="36">
        <v>322</v>
      </c>
      <c r="B328" s="37">
        <v>41640</v>
      </c>
      <c r="C328" s="36" t="s">
        <v>274</v>
      </c>
      <c r="D328" s="36"/>
      <c r="E328" s="36">
        <v>12002</v>
      </c>
      <c r="F328" s="36" t="s">
        <v>360</v>
      </c>
      <c r="G328" s="38" t="s">
        <v>322</v>
      </c>
      <c r="H328" s="61">
        <v>1</v>
      </c>
      <c r="I328" s="39">
        <v>11155000</v>
      </c>
      <c r="J328" s="39">
        <v>11155000</v>
      </c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51"/>
      <c r="W328" s="39"/>
      <c r="X328" s="39">
        <f t="shared" si="65"/>
        <v>916.22176591375774</v>
      </c>
      <c r="Y328" s="39">
        <f t="shared" si="66"/>
        <v>27887.5</v>
      </c>
      <c r="Z328" s="41">
        <f t="shared" si="67"/>
        <v>3680462.8336755652</v>
      </c>
      <c r="AA328" s="41">
        <v>3345125.667351129</v>
      </c>
      <c r="AB328" s="41">
        <v>-87145.335324526211</v>
      </c>
      <c r="AC328" s="41">
        <f t="shared" ref="AC328:AC391" si="74">AA328+AB328</f>
        <v>3257980.3320266027</v>
      </c>
      <c r="AD328" s="42">
        <f t="shared" si="64"/>
        <v>335337.1663244362</v>
      </c>
      <c r="AE328" s="41">
        <f t="shared" si="68"/>
        <v>3593317.4983510389</v>
      </c>
      <c r="AF328" s="42">
        <f t="shared" si="69"/>
        <v>7561682.5016489606</v>
      </c>
      <c r="AG328" s="43">
        <f t="shared" si="70"/>
        <v>400</v>
      </c>
      <c r="AH328" s="44">
        <f t="shared" si="71"/>
        <v>268.02464065708421</v>
      </c>
      <c r="AI328" s="36">
        <f t="shared" si="72"/>
        <v>131.97535934291582</v>
      </c>
      <c r="AJ328" s="36">
        <f t="shared" si="73"/>
        <v>4017</v>
      </c>
      <c r="AK328" s="45">
        <v>45657</v>
      </c>
    </row>
    <row r="329" spans="1:37" s="46" customFormat="1" ht="12.75" x14ac:dyDescent="0.25">
      <c r="A329" s="36">
        <v>323</v>
      </c>
      <c r="B329" s="37">
        <v>41640</v>
      </c>
      <c r="C329" s="36" t="s">
        <v>274</v>
      </c>
      <c r="D329" s="36"/>
      <c r="E329" s="36">
        <v>12002</v>
      </c>
      <c r="F329" s="36" t="s">
        <v>361</v>
      </c>
      <c r="G329" s="38" t="s">
        <v>320</v>
      </c>
      <c r="H329" s="61">
        <v>1</v>
      </c>
      <c r="I329" s="39">
        <v>72081000</v>
      </c>
      <c r="J329" s="39">
        <v>72081000</v>
      </c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51"/>
      <c r="W329" s="39"/>
      <c r="X329" s="39">
        <f t="shared" si="65"/>
        <v>5920.4106776180697</v>
      </c>
      <c r="Y329" s="39">
        <f t="shared" si="66"/>
        <v>180202.5</v>
      </c>
      <c r="Z329" s="41">
        <f t="shared" si="67"/>
        <v>23782289.691991787</v>
      </c>
      <c r="AA329" s="41">
        <v>21615419.383983571</v>
      </c>
      <c r="AB329" s="41">
        <v>-563112.76696792233</v>
      </c>
      <c r="AC329" s="41">
        <f t="shared" si="74"/>
        <v>21052306.617015649</v>
      </c>
      <c r="AD329" s="42">
        <f t="shared" si="64"/>
        <v>2166870.3080082163</v>
      </c>
      <c r="AE329" s="41">
        <f t="shared" si="68"/>
        <v>23219176.925023865</v>
      </c>
      <c r="AF329" s="42">
        <f t="shared" si="69"/>
        <v>48861823.074976131</v>
      </c>
      <c r="AG329" s="43">
        <f t="shared" si="70"/>
        <v>400</v>
      </c>
      <c r="AH329" s="44">
        <f t="shared" si="71"/>
        <v>268.02464065708421</v>
      </c>
      <c r="AI329" s="36">
        <f t="shared" si="72"/>
        <v>131.97535934291582</v>
      </c>
      <c r="AJ329" s="36">
        <f t="shared" si="73"/>
        <v>4017</v>
      </c>
      <c r="AK329" s="45">
        <v>45657</v>
      </c>
    </row>
    <row r="330" spans="1:37" s="46" customFormat="1" ht="12.75" x14ac:dyDescent="0.25">
      <c r="A330" s="36">
        <v>324</v>
      </c>
      <c r="B330" s="37">
        <v>41640</v>
      </c>
      <c r="C330" s="36" t="s">
        <v>274</v>
      </c>
      <c r="D330" s="36"/>
      <c r="E330" s="36">
        <v>12002</v>
      </c>
      <c r="F330" s="36" t="s">
        <v>362</v>
      </c>
      <c r="G330" s="38" t="s">
        <v>320</v>
      </c>
      <c r="H330" s="61">
        <v>1</v>
      </c>
      <c r="I330" s="39">
        <v>12570000</v>
      </c>
      <c r="J330" s="39">
        <v>12570000</v>
      </c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51"/>
      <c r="W330" s="39"/>
      <c r="X330" s="39">
        <f t="shared" si="65"/>
        <v>1032.4435318275155</v>
      </c>
      <c r="Y330" s="39">
        <f t="shared" si="66"/>
        <v>31425.000000000004</v>
      </c>
      <c r="Z330" s="41">
        <f t="shared" si="67"/>
        <v>4147325.6673511304</v>
      </c>
      <c r="AA330" s="41">
        <v>3769451.3347022589</v>
      </c>
      <c r="AB330" s="41">
        <v>-98199.629316835024</v>
      </c>
      <c r="AC330" s="41">
        <f t="shared" si="74"/>
        <v>3671251.7053854237</v>
      </c>
      <c r="AD330" s="42">
        <f t="shared" ref="AD330:AD393" si="75">Z330-AA330</f>
        <v>377874.33264887147</v>
      </c>
      <c r="AE330" s="41">
        <f t="shared" si="68"/>
        <v>4049126.0380342952</v>
      </c>
      <c r="AF330" s="42">
        <f t="shared" si="69"/>
        <v>8520873.9619657043</v>
      </c>
      <c r="AG330" s="43">
        <f t="shared" si="70"/>
        <v>400</v>
      </c>
      <c r="AH330" s="44">
        <f t="shared" si="71"/>
        <v>268.02464065708421</v>
      </c>
      <c r="AI330" s="36">
        <f t="shared" si="72"/>
        <v>131.97535934291582</v>
      </c>
      <c r="AJ330" s="36">
        <f t="shared" si="73"/>
        <v>4017</v>
      </c>
      <c r="AK330" s="45">
        <v>45657</v>
      </c>
    </row>
    <row r="331" spans="1:37" s="46" customFormat="1" ht="12.75" x14ac:dyDescent="0.25">
      <c r="A331" s="36">
        <v>325</v>
      </c>
      <c r="B331" s="37">
        <v>41640</v>
      </c>
      <c r="C331" s="36" t="s">
        <v>274</v>
      </c>
      <c r="D331" s="36"/>
      <c r="E331" s="36">
        <v>12002</v>
      </c>
      <c r="F331" s="36" t="s">
        <v>363</v>
      </c>
      <c r="G331" s="38" t="s">
        <v>322</v>
      </c>
      <c r="H331" s="61">
        <v>1</v>
      </c>
      <c r="I331" s="39">
        <v>10375000</v>
      </c>
      <c r="J331" s="39">
        <v>10375000</v>
      </c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51"/>
      <c r="W331" s="39"/>
      <c r="X331" s="39">
        <f t="shared" si="65"/>
        <v>852.15605749486656</v>
      </c>
      <c r="Y331" s="39">
        <f t="shared" si="66"/>
        <v>25937.5</v>
      </c>
      <c r="Z331" s="41">
        <f t="shared" si="67"/>
        <v>3423110.8829568792</v>
      </c>
      <c r="AA331" s="41">
        <v>3111221.7659137575</v>
      </c>
      <c r="AB331" s="41">
        <v>-81051.802240426652</v>
      </c>
      <c r="AC331" s="41">
        <f t="shared" si="74"/>
        <v>3030169.9636733308</v>
      </c>
      <c r="AD331" s="42">
        <f t="shared" si="75"/>
        <v>311889.11704312172</v>
      </c>
      <c r="AE331" s="41">
        <f t="shared" si="68"/>
        <v>3342059.0807164526</v>
      </c>
      <c r="AF331" s="42">
        <f t="shared" si="69"/>
        <v>7032940.9192835474</v>
      </c>
      <c r="AG331" s="43">
        <f t="shared" si="70"/>
        <v>400</v>
      </c>
      <c r="AH331" s="44">
        <f t="shared" si="71"/>
        <v>268.02464065708421</v>
      </c>
      <c r="AI331" s="36">
        <f t="shared" si="72"/>
        <v>131.97535934291582</v>
      </c>
      <c r="AJ331" s="36">
        <f t="shared" si="73"/>
        <v>4017</v>
      </c>
      <c r="AK331" s="45">
        <v>45657</v>
      </c>
    </row>
    <row r="332" spans="1:37" s="46" customFormat="1" ht="12.75" x14ac:dyDescent="0.25">
      <c r="A332" s="36">
        <v>326</v>
      </c>
      <c r="B332" s="37">
        <v>41640</v>
      </c>
      <c r="C332" s="36" t="s">
        <v>274</v>
      </c>
      <c r="D332" s="36"/>
      <c r="E332" s="36">
        <v>12002</v>
      </c>
      <c r="F332" s="36" t="s">
        <v>364</v>
      </c>
      <c r="G332" s="38" t="s">
        <v>322</v>
      </c>
      <c r="H332" s="61">
        <v>2</v>
      </c>
      <c r="I332" s="39">
        <v>92327000</v>
      </c>
      <c r="J332" s="39">
        <v>92327000</v>
      </c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51"/>
      <c r="W332" s="39"/>
      <c r="X332" s="39">
        <f t="shared" si="65"/>
        <v>7583.3264887063651</v>
      </c>
      <c r="Y332" s="39">
        <f t="shared" si="66"/>
        <v>230817.5</v>
      </c>
      <c r="Z332" s="41">
        <f t="shared" si="67"/>
        <v>30462222.505133472</v>
      </c>
      <c r="AA332" s="41">
        <v>27686725.010266941</v>
      </c>
      <c r="AB332" s="41">
        <v>-721279.01160981925</v>
      </c>
      <c r="AC332" s="41">
        <f t="shared" si="74"/>
        <v>26965445.998657122</v>
      </c>
      <c r="AD332" s="42">
        <f t="shared" si="75"/>
        <v>2775497.4948665313</v>
      </c>
      <c r="AE332" s="41">
        <f t="shared" si="68"/>
        <v>29740943.493523654</v>
      </c>
      <c r="AF332" s="42">
        <f t="shared" si="69"/>
        <v>62586056.506476343</v>
      </c>
      <c r="AG332" s="43">
        <f t="shared" si="70"/>
        <v>400</v>
      </c>
      <c r="AH332" s="44">
        <f t="shared" si="71"/>
        <v>268.02464065708421</v>
      </c>
      <c r="AI332" s="36">
        <f t="shared" si="72"/>
        <v>131.97535934291582</v>
      </c>
      <c r="AJ332" s="36">
        <f t="shared" si="73"/>
        <v>4017</v>
      </c>
      <c r="AK332" s="45">
        <v>45657</v>
      </c>
    </row>
    <row r="333" spans="1:37" s="46" customFormat="1" ht="12.75" x14ac:dyDescent="0.25">
      <c r="A333" s="36">
        <v>327</v>
      </c>
      <c r="B333" s="37">
        <v>41640</v>
      </c>
      <c r="C333" s="36" t="s">
        <v>274</v>
      </c>
      <c r="D333" s="36"/>
      <c r="E333" s="36">
        <v>12002</v>
      </c>
      <c r="F333" s="36" t="s">
        <v>365</v>
      </c>
      <c r="G333" s="38" t="s">
        <v>318</v>
      </c>
      <c r="H333" s="61">
        <v>1</v>
      </c>
      <c r="I333" s="39">
        <v>111911000</v>
      </c>
      <c r="J333" s="39">
        <v>111911000</v>
      </c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51"/>
      <c r="W333" s="39"/>
      <c r="X333" s="39">
        <f t="shared" si="65"/>
        <v>9191.868583162217</v>
      </c>
      <c r="Y333" s="39">
        <f t="shared" si="66"/>
        <v>279777.5</v>
      </c>
      <c r="Z333" s="41">
        <f t="shared" si="67"/>
        <v>36923736.098562628</v>
      </c>
      <c r="AA333" s="41">
        <v>33559512.197125256</v>
      </c>
      <c r="AB333" s="41">
        <v>-874273.56535213394</v>
      </c>
      <c r="AC333" s="41">
        <f t="shared" si="74"/>
        <v>32685238.631773122</v>
      </c>
      <c r="AD333" s="42">
        <f t="shared" si="75"/>
        <v>3364223.901437372</v>
      </c>
      <c r="AE333" s="41">
        <f t="shared" si="68"/>
        <v>36049462.533210494</v>
      </c>
      <c r="AF333" s="42">
        <f t="shared" si="69"/>
        <v>75861537.466789514</v>
      </c>
      <c r="AG333" s="43">
        <f t="shared" si="70"/>
        <v>400</v>
      </c>
      <c r="AH333" s="44">
        <f t="shared" si="71"/>
        <v>268.02464065708421</v>
      </c>
      <c r="AI333" s="36">
        <f t="shared" si="72"/>
        <v>131.97535934291582</v>
      </c>
      <c r="AJ333" s="36">
        <f t="shared" si="73"/>
        <v>4017</v>
      </c>
      <c r="AK333" s="45">
        <v>45657</v>
      </c>
    </row>
    <row r="334" spans="1:37" s="46" customFormat="1" ht="12.75" x14ac:dyDescent="0.25">
      <c r="A334" s="36">
        <v>328</v>
      </c>
      <c r="B334" s="37">
        <v>41640</v>
      </c>
      <c r="C334" s="36" t="s">
        <v>274</v>
      </c>
      <c r="D334" s="36"/>
      <c r="E334" s="36">
        <v>12002</v>
      </c>
      <c r="F334" s="36" t="s">
        <v>366</v>
      </c>
      <c r="G334" s="38" t="s">
        <v>318</v>
      </c>
      <c r="H334" s="61">
        <v>1</v>
      </c>
      <c r="I334" s="39">
        <v>11870000</v>
      </c>
      <c r="J334" s="39">
        <v>11870000</v>
      </c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51"/>
      <c r="W334" s="39"/>
      <c r="X334" s="39">
        <f t="shared" si="65"/>
        <v>974.94866529774129</v>
      </c>
      <c r="Y334" s="39">
        <f t="shared" si="66"/>
        <v>29675</v>
      </c>
      <c r="Z334" s="41">
        <f t="shared" si="67"/>
        <v>3916368.788501027</v>
      </c>
      <c r="AA334" s="41">
        <v>3559537.5770020531</v>
      </c>
      <c r="AB334" s="41">
        <v>-92731.073984950795</v>
      </c>
      <c r="AC334" s="41">
        <f t="shared" si="74"/>
        <v>3466806.5030171024</v>
      </c>
      <c r="AD334" s="42">
        <f t="shared" si="75"/>
        <v>356831.21149897389</v>
      </c>
      <c r="AE334" s="41">
        <f t="shared" si="68"/>
        <v>3823637.7145160763</v>
      </c>
      <c r="AF334" s="42">
        <f t="shared" si="69"/>
        <v>8046362.2854839237</v>
      </c>
      <c r="AG334" s="43">
        <f t="shared" si="70"/>
        <v>400</v>
      </c>
      <c r="AH334" s="44">
        <f t="shared" si="71"/>
        <v>268.02464065708421</v>
      </c>
      <c r="AI334" s="36">
        <f t="shared" si="72"/>
        <v>131.97535934291582</v>
      </c>
      <c r="AJ334" s="36">
        <f t="shared" si="73"/>
        <v>4017</v>
      </c>
      <c r="AK334" s="45">
        <v>45657</v>
      </c>
    </row>
    <row r="335" spans="1:37" s="46" customFormat="1" ht="12.75" x14ac:dyDescent="0.25">
      <c r="A335" s="36">
        <v>329</v>
      </c>
      <c r="B335" s="37">
        <v>41640</v>
      </c>
      <c r="C335" s="36" t="s">
        <v>274</v>
      </c>
      <c r="D335" s="36"/>
      <c r="E335" s="36">
        <v>12002</v>
      </c>
      <c r="F335" s="36" t="s">
        <v>367</v>
      </c>
      <c r="G335" s="38" t="s">
        <v>318</v>
      </c>
      <c r="H335" s="61">
        <v>1</v>
      </c>
      <c r="I335" s="39">
        <v>15965000</v>
      </c>
      <c r="J335" s="39">
        <v>15965000</v>
      </c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51"/>
      <c r="W335" s="39"/>
      <c r="X335" s="39">
        <f t="shared" si="65"/>
        <v>1311.2936344969198</v>
      </c>
      <c r="Y335" s="39">
        <f t="shared" si="66"/>
        <v>39912.5</v>
      </c>
      <c r="Z335" s="41">
        <f t="shared" si="67"/>
        <v>5267466.5297741275</v>
      </c>
      <c r="AA335" s="41">
        <v>4787533.0595482541</v>
      </c>
      <c r="AB335" s="41">
        <v>-124722.12267647342</v>
      </c>
      <c r="AC335" s="41">
        <f t="shared" si="74"/>
        <v>4662810.936871781</v>
      </c>
      <c r="AD335" s="42">
        <f t="shared" si="75"/>
        <v>479933.4702258734</v>
      </c>
      <c r="AE335" s="41">
        <f t="shared" si="68"/>
        <v>5142744.4070976544</v>
      </c>
      <c r="AF335" s="42">
        <f t="shared" si="69"/>
        <v>10822255.592902346</v>
      </c>
      <c r="AG335" s="43">
        <f t="shared" si="70"/>
        <v>400</v>
      </c>
      <c r="AH335" s="44">
        <f t="shared" si="71"/>
        <v>268.02464065708421</v>
      </c>
      <c r="AI335" s="36">
        <f t="shared" si="72"/>
        <v>131.97535934291582</v>
      </c>
      <c r="AJ335" s="36">
        <f t="shared" si="73"/>
        <v>4017</v>
      </c>
      <c r="AK335" s="45">
        <v>45657</v>
      </c>
    </row>
    <row r="336" spans="1:37" s="46" customFormat="1" ht="12.75" x14ac:dyDescent="0.25">
      <c r="A336" s="36">
        <v>330</v>
      </c>
      <c r="B336" s="37">
        <v>41640</v>
      </c>
      <c r="C336" s="36" t="s">
        <v>274</v>
      </c>
      <c r="D336" s="36"/>
      <c r="E336" s="36">
        <v>12002</v>
      </c>
      <c r="F336" s="36" t="s">
        <v>368</v>
      </c>
      <c r="G336" s="38" t="s">
        <v>318</v>
      </c>
      <c r="H336" s="61">
        <v>1</v>
      </c>
      <c r="I336" s="39">
        <v>12900000</v>
      </c>
      <c r="J336" s="39">
        <v>12900000</v>
      </c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51"/>
      <c r="W336" s="39"/>
      <c r="X336" s="39">
        <f t="shared" si="65"/>
        <v>1059.5482546201231</v>
      </c>
      <c r="Y336" s="39">
        <f t="shared" si="66"/>
        <v>32249.999999999996</v>
      </c>
      <c r="Z336" s="41">
        <f t="shared" si="67"/>
        <v>4256205.3388090348</v>
      </c>
      <c r="AA336" s="41">
        <v>3868410.6776180691</v>
      </c>
      <c r="AB336" s="41">
        <v>-100777.66254472328</v>
      </c>
      <c r="AC336" s="41">
        <f t="shared" si="74"/>
        <v>3767633.015073346</v>
      </c>
      <c r="AD336" s="42">
        <f t="shared" si="75"/>
        <v>387794.66119096568</v>
      </c>
      <c r="AE336" s="41">
        <f t="shared" si="68"/>
        <v>4155427.6762643117</v>
      </c>
      <c r="AF336" s="42">
        <f t="shared" si="69"/>
        <v>8744572.3237356879</v>
      </c>
      <c r="AG336" s="43">
        <f t="shared" si="70"/>
        <v>400</v>
      </c>
      <c r="AH336" s="44">
        <f t="shared" si="71"/>
        <v>268.02464065708421</v>
      </c>
      <c r="AI336" s="36">
        <f t="shared" si="72"/>
        <v>131.97535934291582</v>
      </c>
      <c r="AJ336" s="36">
        <f t="shared" si="73"/>
        <v>4017</v>
      </c>
      <c r="AK336" s="45">
        <v>45657</v>
      </c>
    </row>
    <row r="337" spans="1:37" s="46" customFormat="1" ht="12.75" x14ac:dyDescent="0.25">
      <c r="A337" s="36">
        <v>331</v>
      </c>
      <c r="B337" s="37">
        <v>41640</v>
      </c>
      <c r="C337" s="36" t="s">
        <v>274</v>
      </c>
      <c r="D337" s="36"/>
      <c r="E337" s="36">
        <v>12008</v>
      </c>
      <c r="F337" s="36" t="s">
        <v>369</v>
      </c>
      <c r="G337" s="38" t="s">
        <v>318</v>
      </c>
      <c r="H337" s="61">
        <v>13</v>
      </c>
      <c r="I337" s="39">
        <v>18815281.306997418</v>
      </c>
      <c r="J337" s="39"/>
      <c r="K337" s="39"/>
      <c r="L337" s="39"/>
      <c r="M337" s="39"/>
      <c r="N337" s="39"/>
      <c r="O337" s="39"/>
      <c r="P337" s="39">
        <v>18815281.306997418</v>
      </c>
      <c r="Q337" s="39"/>
      <c r="R337" s="39"/>
      <c r="S337" s="39"/>
      <c r="T337" s="39"/>
      <c r="U337" s="39"/>
      <c r="V337" s="51"/>
      <c r="W337" s="39"/>
      <c r="X337" s="39">
        <f t="shared" si="65"/>
        <v>1545.4029820942437</v>
      </c>
      <c r="Y337" s="39">
        <f t="shared" si="66"/>
        <v>47038.20326749354</v>
      </c>
      <c r="Z337" s="41">
        <f t="shared" si="67"/>
        <v>6207883.7790725771</v>
      </c>
      <c r="AA337" s="41">
        <v>5642266.287626083</v>
      </c>
      <c r="AB337" s="41">
        <v>-146989.15273183142</v>
      </c>
      <c r="AC337" s="41">
        <f t="shared" si="74"/>
        <v>5495277.1348942518</v>
      </c>
      <c r="AD337" s="42">
        <f t="shared" si="75"/>
        <v>565617.49144649412</v>
      </c>
      <c r="AE337" s="41">
        <f t="shared" si="68"/>
        <v>6060894.6263407459</v>
      </c>
      <c r="AF337" s="42">
        <f t="shared" si="69"/>
        <v>12754386.680656672</v>
      </c>
      <c r="AG337" s="43">
        <f t="shared" si="70"/>
        <v>400</v>
      </c>
      <c r="AH337" s="44">
        <f t="shared" si="71"/>
        <v>268.02464065708421</v>
      </c>
      <c r="AI337" s="36">
        <f t="shared" si="72"/>
        <v>131.97535934291582</v>
      </c>
      <c r="AJ337" s="36">
        <f t="shared" si="73"/>
        <v>4017</v>
      </c>
      <c r="AK337" s="45">
        <v>45657</v>
      </c>
    </row>
    <row r="338" spans="1:37" s="46" customFormat="1" ht="12.75" x14ac:dyDescent="0.25">
      <c r="A338" s="36">
        <v>332</v>
      </c>
      <c r="B338" s="37">
        <v>41640</v>
      </c>
      <c r="C338" s="36" t="s">
        <v>274</v>
      </c>
      <c r="D338" s="36"/>
      <c r="E338" s="36">
        <v>12008</v>
      </c>
      <c r="F338" s="36" t="s">
        <v>370</v>
      </c>
      <c r="G338" s="38" t="s">
        <v>318</v>
      </c>
      <c r="H338" s="61">
        <v>1</v>
      </c>
      <c r="I338" s="39">
        <v>1080000</v>
      </c>
      <c r="J338" s="39"/>
      <c r="K338" s="39"/>
      <c r="L338" s="39"/>
      <c r="M338" s="39"/>
      <c r="N338" s="39"/>
      <c r="O338" s="39"/>
      <c r="P338" s="39">
        <v>1080000</v>
      </c>
      <c r="Q338" s="39"/>
      <c r="R338" s="39"/>
      <c r="S338" s="39"/>
      <c r="T338" s="39"/>
      <c r="U338" s="39"/>
      <c r="V338" s="51"/>
      <c r="W338" s="39"/>
      <c r="X338" s="39">
        <f t="shared" si="65"/>
        <v>88.706365503080079</v>
      </c>
      <c r="Y338" s="39">
        <f t="shared" si="66"/>
        <v>2700</v>
      </c>
      <c r="Z338" s="41">
        <f t="shared" si="67"/>
        <v>356333.4702258727</v>
      </c>
      <c r="AA338" s="41">
        <v>323866.94045174535</v>
      </c>
      <c r="AB338" s="41">
        <v>-8437.1996549070645</v>
      </c>
      <c r="AC338" s="41">
        <f t="shared" si="74"/>
        <v>315429.7407968383</v>
      </c>
      <c r="AD338" s="42">
        <f t="shared" si="75"/>
        <v>32466.529774127353</v>
      </c>
      <c r="AE338" s="41">
        <f t="shared" si="68"/>
        <v>347896.27057096566</v>
      </c>
      <c r="AF338" s="42">
        <f t="shared" si="69"/>
        <v>732103.72942903428</v>
      </c>
      <c r="AG338" s="43">
        <f t="shared" si="70"/>
        <v>400</v>
      </c>
      <c r="AH338" s="44">
        <f t="shared" si="71"/>
        <v>268.02464065708421</v>
      </c>
      <c r="AI338" s="36">
        <f t="shared" si="72"/>
        <v>131.97535934291582</v>
      </c>
      <c r="AJ338" s="36">
        <f t="shared" si="73"/>
        <v>4017</v>
      </c>
      <c r="AK338" s="45">
        <v>45657</v>
      </c>
    </row>
    <row r="339" spans="1:37" s="46" customFormat="1" ht="12.75" x14ac:dyDescent="0.25">
      <c r="A339" s="36">
        <v>333</v>
      </c>
      <c r="B339" s="37">
        <v>41640</v>
      </c>
      <c r="C339" s="36" t="s">
        <v>274</v>
      </c>
      <c r="D339" s="36"/>
      <c r="E339" s="36">
        <v>12008</v>
      </c>
      <c r="F339" s="36" t="s">
        <v>371</v>
      </c>
      <c r="G339" s="38" t="s">
        <v>318</v>
      </c>
      <c r="H339" s="61">
        <v>1</v>
      </c>
      <c r="I339" s="39">
        <v>1170000</v>
      </c>
      <c r="J339" s="39"/>
      <c r="K339" s="39"/>
      <c r="L339" s="39"/>
      <c r="M339" s="39"/>
      <c r="N339" s="39"/>
      <c r="O339" s="39"/>
      <c r="P339" s="39">
        <v>1170000</v>
      </c>
      <c r="Q339" s="39"/>
      <c r="R339" s="39"/>
      <c r="S339" s="39"/>
      <c r="T339" s="39"/>
      <c r="U339" s="39"/>
      <c r="V339" s="51"/>
      <c r="W339" s="39"/>
      <c r="X339" s="39">
        <f t="shared" si="65"/>
        <v>96.098562628336751</v>
      </c>
      <c r="Y339" s="39">
        <f t="shared" si="66"/>
        <v>2925</v>
      </c>
      <c r="Z339" s="41">
        <f t="shared" si="67"/>
        <v>386027.9260780288</v>
      </c>
      <c r="AA339" s="41">
        <v>350855.85215605749</v>
      </c>
      <c r="AB339" s="41">
        <v>-9140.2996261493208</v>
      </c>
      <c r="AC339" s="41">
        <f t="shared" si="74"/>
        <v>341715.55252990819</v>
      </c>
      <c r="AD339" s="42">
        <f t="shared" si="75"/>
        <v>35172.073921971314</v>
      </c>
      <c r="AE339" s="41">
        <f t="shared" si="68"/>
        <v>376887.62645187951</v>
      </c>
      <c r="AF339" s="42">
        <f t="shared" si="69"/>
        <v>793112.37354812049</v>
      </c>
      <c r="AG339" s="43">
        <f t="shared" si="70"/>
        <v>400</v>
      </c>
      <c r="AH339" s="44">
        <f t="shared" si="71"/>
        <v>268.02464065708421</v>
      </c>
      <c r="AI339" s="36">
        <f t="shared" si="72"/>
        <v>131.97535934291582</v>
      </c>
      <c r="AJ339" s="36">
        <f t="shared" si="73"/>
        <v>4017</v>
      </c>
      <c r="AK339" s="45">
        <v>45657</v>
      </c>
    </row>
    <row r="340" spans="1:37" s="46" customFormat="1" ht="12.75" x14ac:dyDescent="0.25">
      <c r="A340" s="36">
        <v>334</v>
      </c>
      <c r="B340" s="37">
        <v>41640</v>
      </c>
      <c r="C340" s="36" t="s">
        <v>274</v>
      </c>
      <c r="D340" s="36"/>
      <c r="E340" s="36">
        <v>12008</v>
      </c>
      <c r="F340" s="36" t="s">
        <v>372</v>
      </c>
      <c r="G340" s="38" t="s">
        <v>318</v>
      </c>
      <c r="H340" s="61">
        <v>1</v>
      </c>
      <c r="I340" s="39">
        <v>1144000</v>
      </c>
      <c r="J340" s="39"/>
      <c r="K340" s="39"/>
      <c r="L340" s="39"/>
      <c r="M340" s="39"/>
      <c r="N340" s="39"/>
      <c r="O340" s="39"/>
      <c r="P340" s="39">
        <v>1144000</v>
      </c>
      <c r="Q340" s="39"/>
      <c r="R340" s="39"/>
      <c r="S340" s="39"/>
      <c r="T340" s="39"/>
      <c r="U340" s="39"/>
      <c r="V340" s="51"/>
      <c r="W340" s="39"/>
      <c r="X340" s="39">
        <f t="shared" si="65"/>
        <v>93.96303901437372</v>
      </c>
      <c r="Y340" s="39">
        <f t="shared" si="66"/>
        <v>2860</v>
      </c>
      <c r="Z340" s="41">
        <f t="shared" si="67"/>
        <v>377449.52772073925</v>
      </c>
      <c r="AA340" s="41">
        <v>343059.05544147844</v>
      </c>
      <c r="AB340" s="41">
        <v>-8937.1818566793372</v>
      </c>
      <c r="AC340" s="41">
        <f t="shared" si="74"/>
        <v>334121.87358479912</v>
      </c>
      <c r="AD340" s="42">
        <f t="shared" si="75"/>
        <v>34390.472279260808</v>
      </c>
      <c r="AE340" s="41">
        <f t="shared" si="68"/>
        <v>368512.34586405993</v>
      </c>
      <c r="AF340" s="42">
        <f t="shared" si="69"/>
        <v>775487.65413594013</v>
      </c>
      <c r="AG340" s="43">
        <f t="shared" si="70"/>
        <v>400</v>
      </c>
      <c r="AH340" s="44">
        <f t="shared" si="71"/>
        <v>268.02464065708421</v>
      </c>
      <c r="AI340" s="36">
        <f t="shared" si="72"/>
        <v>131.97535934291582</v>
      </c>
      <c r="AJ340" s="36">
        <f t="shared" si="73"/>
        <v>4017</v>
      </c>
      <c r="AK340" s="45">
        <v>45657</v>
      </c>
    </row>
    <row r="341" spans="1:37" s="46" customFormat="1" ht="12.75" x14ac:dyDescent="0.25">
      <c r="A341" s="36">
        <v>335</v>
      </c>
      <c r="B341" s="37">
        <v>41640</v>
      </c>
      <c r="C341" s="36" t="s">
        <v>274</v>
      </c>
      <c r="D341" s="36"/>
      <c r="E341" s="36">
        <v>12008</v>
      </c>
      <c r="F341" s="36" t="s">
        <v>373</v>
      </c>
      <c r="G341" s="38" t="s">
        <v>318</v>
      </c>
      <c r="H341" s="61">
        <v>1</v>
      </c>
      <c r="I341" s="39">
        <v>858000</v>
      </c>
      <c r="J341" s="39"/>
      <c r="K341" s="39"/>
      <c r="L341" s="39"/>
      <c r="M341" s="39"/>
      <c r="N341" s="39"/>
      <c r="O341" s="39"/>
      <c r="P341" s="39">
        <v>858000</v>
      </c>
      <c r="Q341" s="39"/>
      <c r="R341" s="39"/>
      <c r="S341" s="39"/>
      <c r="T341" s="39"/>
      <c r="U341" s="39"/>
      <c r="V341" s="51"/>
      <c r="W341" s="39"/>
      <c r="X341" s="39">
        <f t="shared" si="65"/>
        <v>70.472279260780283</v>
      </c>
      <c r="Y341" s="39">
        <f t="shared" si="66"/>
        <v>2145</v>
      </c>
      <c r="Z341" s="41">
        <f t="shared" si="67"/>
        <v>283087.14579055447</v>
      </c>
      <c r="AA341" s="41">
        <v>257294.29158110882</v>
      </c>
      <c r="AB341" s="41">
        <v>-6702.8863925095011</v>
      </c>
      <c r="AC341" s="41">
        <f t="shared" si="74"/>
        <v>250591.40518859931</v>
      </c>
      <c r="AD341" s="42">
        <f t="shared" si="75"/>
        <v>25792.85420944565</v>
      </c>
      <c r="AE341" s="41">
        <f t="shared" si="68"/>
        <v>276384.25939804496</v>
      </c>
      <c r="AF341" s="42">
        <f t="shared" si="69"/>
        <v>581615.74060195498</v>
      </c>
      <c r="AG341" s="43">
        <f t="shared" si="70"/>
        <v>400</v>
      </c>
      <c r="AH341" s="44">
        <f t="shared" si="71"/>
        <v>268.02464065708421</v>
      </c>
      <c r="AI341" s="36">
        <f t="shared" si="72"/>
        <v>131.97535934291582</v>
      </c>
      <c r="AJ341" s="36">
        <f t="shared" si="73"/>
        <v>4017</v>
      </c>
      <c r="AK341" s="45">
        <v>45657</v>
      </c>
    </row>
    <row r="342" spans="1:37" s="46" customFormat="1" ht="12.75" x14ac:dyDescent="0.25">
      <c r="A342" s="36">
        <v>336</v>
      </c>
      <c r="B342" s="37">
        <v>41640</v>
      </c>
      <c r="C342" s="36" t="s">
        <v>274</v>
      </c>
      <c r="D342" s="36"/>
      <c r="E342" s="36">
        <v>12008</v>
      </c>
      <c r="F342" s="36" t="s">
        <v>374</v>
      </c>
      <c r="G342" s="38" t="s">
        <v>318</v>
      </c>
      <c r="H342" s="61">
        <v>2</v>
      </c>
      <c r="I342" s="39">
        <v>1235000</v>
      </c>
      <c r="J342" s="39"/>
      <c r="K342" s="39"/>
      <c r="L342" s="39"/>
      <c r="M342" s="39"/>
      <c r="N342" s="39"/>
      <c r="O342" s="39"/>
      <c r="P342" s="39">
        <v>1235000</v>
      </c>
      <c r="Q342" s="39"/>
      <c r="R342" s="39"/>
      <c r="S342" s="39"/>
      <c r="T342" s="39"/>
      <c r="U342" s="39"/>
      <c r="V342" s="51"/>
      <c r="W342" s="39"/>
      <c r="X342" s="39">
        <f t="shared" si="65"/>
        <v>101.43737166324435</v>
      </c>
      <c r="Y342" s="39">
        <f t="shared" si="66"/>
        <v>3087.5</v>
      </c>
      <c r="Z342" s="41">
        <f t="shared" si="67"/>
        <v>407473.9219712526</v>
      </c>
      <c r="AA342" s="41">
        <v>370347.84394250513</v>
      </c>
      <c r="AB342" s="41">
        <v>-9648.0940498242835</v>
      </c>
      <c r="AC342" s="41">
        <f t="shared" si="74"/>
        <v>360699.74989268085</v>
      </c>
      <c r="AD342" s="42">
        <f t="shared" si="75"/>
        <v>37126.078028747463</v>
      </c>
      <c r="AE342" s="41">
        <f t="shared" si="68"/>
        <v>397825.82792142831</v>
      </c>
      <c r="AF342" s="42">
        <f t="shared" si="69"/>
        <v>837174.17207857175</v>
      </c>
      <c r="AG342" s="43">
        <f t="shared" si="70"/>
        <v>400</v>
      </c>
      <c r="AH342" s="44">
        <f t="shared" si="71"/>
        <v>268.02464065708421</v>
      </c>
      <c r="AI342" s="36">
        <f t="shared" si="72"/>
        <v>131.97535934291582</v>
      </c>
      <c r="AJ342" s="36">
        <f t="shared" si="73"/>
        <v>4017</v>
      </c>
      <c r="AK342" s="45">
        <v>45657</v>
      </c>
    </row>
    <row r="343" spans="1:37" s="46" customFormat="1" ht="12.75" x14ac:dyDescent="0.25">
      <c r="A343" s="36">
        <v>337</v>
      </c>
      <c r="B343" s="37">
        <v>41640</v>
      </c>
      <c r="C343" s="36" t="s">
        <v>274</v>
      </c>
      <c r="D343" s="36"/>
      <c r="E343" s="36">
        <v>12008</v>
      </c>
      <c r="F343" s="36" t="s">
        <v>375</v>
      </c>
      <c r="G343" s="38" t="s">
        <v>318</v>
      </c>
      <c r="H343" s="61">
        <v>3</v>
      </c>
      <c r="I343" s="39">
        <v>1287000</v>
      </c>
      <c r="J343" s="39"/>
      <c r="K343" s="39"/>
      <c r="L343" s="39"/>
      <c r="M343" s="39"/>
      <c r="N343" s="39"/>
      <c r="O343" s="39"/>
      <c r="P343" s="39">
        <v>1287000</v>
      </c>
      <c r="Q343" s="39"/>
      <c r="R343" s="39"/>
      <c r="S343" s="39"/>
      <c r="T343" s="39"/>
      <c r="U343" s="39"/>
      <c r="V343" s="51"/>
      <c r="W343" s="39"/>
      <c r="X343" s="39">
        <f t="shared" si="65"/>
        <v>105.70841889117042</v>
      </c>
      <c r="Y343" s="39">
        <f t="shared" si="66"/>
        <v>3217.5</v>
      </c>
      <c r="Z343" s="41">
        <f t="shared" si="67"/>
        <v>424630.71868583164</v>
      </c>
      <c r="AA343" s="41">
        <v>385941.43737166323</v>
      </c>
      <c r="AB343" s="41">
        <v>-10054.329588764253</v>
      </c>
      <c r="AC343" s="41">
        <f t="shared" si="74"/>
        <v>375887.10778289899</v>
      </c>
      <c r="AD343" s="42">
        <f t="shared" si="75"/>
        <v>38689.281314168416</v>
      </c>
      <c r="AE343" s="41">
        <f t="shared" si="68"/>
        <v>414576.38909706741</v>
      </c>
      <c r="AF343" s="42">
        <f t="shared" si="69"/>
        <v>872423.61090293259</v>
      </c>
      <c r="AG343" s="43">
        <f t="shared" si="70"/>
        <v>400</v>
      </c>
      <c r="AH343" s="44">
        <f t="shared" si="71"/>
        <v>268.02464065708421</v>
      </c>
      <c r="AI343" s="36">
        <f t="shared" si="72"/>
        <v>131.97535934291582</v>
      </c>
      <c r="AJ343" s="36">
        <f t="shared" si="73"/>
        <v>4017</v>
      </c>
      <c r="AK343" s="45">
        <v>45657</v>
      </c>
    </row>
    <row r="344" spans="1:37" s="46" customFormat="1" ht="12.75" x14ac:dyDescent="0.25">
      <c r="A344" s="36">
        <v>338</v>
      </c>
      <c r="B344" s="37">
        <v>41640</v>
      </c>
      <c r="C344" s="36" t="s">
        <v>274</v>
      </c>
      <c r="D344" s="36"/>
      <c r="E344" s="36">
        <v>12008</v>
      </c>
      <c r="F344" s="36" t="s">
        <v>376</v>
      </c>
      <c r="G344" s="38" t="s">
        <v>318</v>
      </c>
      <c r="H344" s="61">
        <v>1</v>
      </c>
      <c r="I344" s="39">
        <v>1398000</v>
      </c>
      <c r="J344" s="39"/>
      <c r="K344" s="39"/>
      <c r="L344" s="39"/>
      <c r="M344" s="39"/>
      <c r="N344" s="39"/>
      <c r="O344" s="39"/>
      <c r="P344" s="39">
        <v>1398000</v>
      </c>
      <c r="Q344" s="39"/>
      <c r="R344" s="39"/>
      <c r="S344" s="39"/>
      <c r="T344" s="39"/>
      <c r="U344" s="39"/>
      <c r="V344" s="51"/>
      <c r="W344" s="39"/>
      <c r="X344" s="39">
        <f t="shared" si="65"/>
        <v>114.82546201232033</v>
      </c>
      <c r="Y344" s="39">
        <f t="shared" si="66"/>
        <v>3495</v>
      </c>
      <c r="Z344" s="41">
        <f t="shared" si="67"/>
        <v>461253.88090349082</v>
      </c>
      <c r="AA344" s="41">
        <v>419227.76180698152</v>
      </c>
      <c r="AB344" s="41">
        <v>-10921.486219963035</v>
      </c>
      <c r="AC344" s="41">
        <f t="shared" si="74"/>
        <v>408306.27558701846</v>
      </c>
      <c r="AD344" s="42">
        <f t="shared" si="75"/>
        <v>42026.119096509297</v>
      </c>
      <c r="AE344" s="41">
        <f t="shared" si="68"/>
        <v>450332.39468352776</v>
      </c>
      <c r="AF344" s="42">
        <f t="shared" si="69"/>
        <v>947667.60531647224</v>
      </c>
      <c r="AG344" s="43">
        <f t="shared" si="70"/>
        <v>400</v>
      </c>
      <c r="AH344" s="44">
        <f t="shared" si="71"/>
        <v>268.02464065708421</v>
      </c>
      <c r="AI344" s="36">
        <f t="shared" si="72"/>
        <v>131.97535934291582</v>
      </c>
      <c r="AJ344" s="36">
        <f t="shared" si="73"/>
        <v>4017</v>
      </c>
      <c r="AK344" s="45">
        <v>45657</v>
      </c>
    </row>
    <row r="345" spans="1:37" s="46" customFormat="1" ht="12.75" x14ac:dyDescent="0.25">
      <c r="A345" s="36">
        <v>339</v>
      </c>
      <c r="B345" s="37">
        <v>41640</v>
      </c>
      <c r="C345" s="36" t="s">
        <v>274</v>
      </c>
      <c r="D345" s="36"/>
      <c r="E345" s="36">
        <v>12008</v>
      </c>
      <c r="F345" s="36" t="s">
        <v>377</v>
      </c>
      <c r="G345" s="38" t="s">
        <v>318</v>
      </c>
      <c r="H345" s="61">
        <v>17</v>
      </c>
      <c r="I345" s="39">
        <v>17680000</v>
      </c>
      <c r="J345" s="39"/>
      <c r="K345" s="39"/>
      <c r="L345" s="39"/>
      <c r="M345" s="39"/>
      <c r="N345" s="39"/>
      <c r="O345" s="39"/>
      <c r="P345" s="39">
        <v>17680000</v>
      </c>
      <c r="Q345" s="39"/>
      <c r="R345" s="39"/>
      <c r="S345" s="39"/>
      <c r="T345" s="39"/>
      <c r="U345" s="39"/>
      <c r="V345" s="51"/>
      <c r="W345" s="39"/>
      <c r="X345" s="39">
        <f t="shared" si="65"/>
        <v>1452.1560574948664</v>
      </c>
      <c r="Y345" s="39">
        <f t="shared" si="66"/>
        <v>44200</v>
      </c>
      <c r="Z345" s="41">
        <f t="shared" si="67"/>
        <v>5833310.8829568792</v>
      </c>
      <c r="AA345" s="41">
        <v>5301821.7659137575</v>
      </c>
      <c r="AB345" s="41">
        <v>-138120.08323958976</v>
      </c>
      <c r="AC345" s="41">
        <f t="shared" si="74"/>
        <v>5163701.6826741677</v>
      </c>
      <c r="AD345" s="42">
        <f t="shared" si="75"/>
        <v>531489.11704312172</v>
      </c>
      <c r="AE345" s="41">
        <f t="shared" si="68"/>
        <v>5695190.7997172894</v>
      </c>
      <c r="AF345" s="42">
        <f t="shared" si="69"/>
        <v>11984809.200282712</v>
      </c>
      <c r="AG345" s="43">
        <f t="shared" si="70"/>
        <v>400</v>
      </c>
      <c r="AH345" s="44">
        <f t="shared" si="71"/>
        <v>268.02464065708421</v>
      </c>
      <c r="AI345" s="36">
        <f t="shared" si="72"/>
        <v>131.97535934291582</v>
      </c>
      <c r="AJ345" s="36">
        <f t="shared" si="73"/>
        <v>4017</v>
      </c>
      <c r="AK345" s="45">
        <v>45657</v>
      </c>
    </row>
    <row r="346" spans="1:37" s="46" customFormat="1" ht="12.75" x14ac:dyDescent="0.25">
      <c r="A346" s="36">
        <v>340</v>
      </c>
      <c r="B346" s="37">
        <v>41640</v>
      </c>
      <c r="C346" s="36" t="s">
        <v>274</v>
      </c>
      <c r="D346" s="36"/>
      <c r="E346" s="36">
        <v>12008</v>
      </c>
      <c r="F346" s="36" t="s">
        <v>378</v>
      </c>
      <c r="G346" s="38" t="s">
        <v>318</v>
      </c>
      <c r="H346" s="61">
        <v>7</v>
      </c>
      <c r="I346" s="39">
        <v>5005000</v>
      </c>
      <c r="J346" s="39"/>
      <c r="K346" s="39"/>
      <c r="L346" s="39"/>
      <c r="M346" s="39"/>
      <c r="N346" s="39"/>
      <c r="O346" s="39"/>
      <c r="P346" s="39">
        <v>5005000</v>
      </c>
      <c r="Q346" s="39"/>
      <c r="R346" s="39"/>
      <c r="S346" s="39"/>
      <c r="T346" s="39"/>
      <c r="U346" s="39"/>
      <c r="V346" s="51"/>
      <c r="W346" s="39"/>
      <c r="X346" s="39">
        <f t="shared" si="65"/>
        <v>411.08829568788502</v>
      </c>
      <c r="Y346" s="39">
        <f t="shared" si="66"/>
        <v>12512.5</v>
      </c>
      <c r="Z346" s="41">
        <f t="shared" si="67"/>
        <v>1651341.6837782343</v>
      </c>
      <c r="AA346" s="41">
        <v>1500883.3675564681</v>
      </c>
      <c r="AB346" s="41">
        <v>-39100.170622972095</v>
      </c>
      <c r="AC346" s="41">
        <f t="shared" si="74"/>
        <v>1461783.196933496</v>
      </c>
      <c r="AD346" s="42">
        <f t="shared" si="75"/>
        <v>150458.31622176617</v>
      </c>
      <c r="AE346" s="41">
        <f t="shared" si="68"/>
        <v>1612241.5131552622</v>
      </c>
      <c r="AF346" s="42">
        <f t="shared" si="69"/>
        <v>3392758.486844738</v>
      </c>
      <c r="AG346" s="43">
        <f t="shared" si="70"/>
        <v>400</v>
      </c>
      <c r="AH346" s="44">
        <f t="shared" si="71"/>
        <v>268.02464065708421</v>
      </c>
      <c r="AI346" s="36">
        <f t="shared" si="72"/>
        <v>131.97535934291582</v>
      </c>
      <c r="AJ346" s="36">
        <f t="shared" si="73"/>
        <v>4017</v>
      </c>
      <c r="AK346" s="45">
        <v>45657</v>
      </c>
    </row>
    <row r="347" spans="1:37" s="46" customFormat="1" ht="12.75" x14ac:dyDescent="0.25">
      <c r="A347" s="36">
        <v>341</v>
      </c>
      <c r="B347" s="37">
        <v>41640</v>
      </c>
      <c r="C347" s="36" t="s">
        <v>274</v>
      </c>
      <c r="D347" s="36"/>
      <c r="E347" s="36">
        <v>12008</v>
      </c>
      <c r="F347" s="36" t="s">
        <v>379</v>
      </c>
      <c r="G347" s="38" t="s">
        <v>318</v>
      </c>
      <c r="H347" s="61">
        <v>22</v>
      </c>
      <c r="I347" s="39">
        <v>11001648.808428884</v>
      </c>
      <c r="J347" s="39"/>
      <c r="K347" s="39"/>
      <c r="L347" s="39"/>
      <c r="M347" s="39"/>
      <c r="N347" s="39"/>
      <c r="O347" s="39"/>
      <c r="P347" s="39">
        <v>11001648.808428884</v>
      </c>
      <c r="Q347" s="39"/>
      <c r="R347" s="39"/>
      <c r="S347" s="39"/>
      <c r="T347" s="39"/>
      <c r="U347" s="39"/>
      <c r="V347" s="51"/>
      <c r="W347" s="39"/>
      <c r="X347" s="39">
        <f t="shared" si="65"/>
        <v>903.62618549723891</v>
      </c>
      <c r="Y347" s="39">
        <f t="shared" si="66"/>
        <v>27504.122021072209</v>
      </c>
      <c r="Z347" s="41">
        <f t="shared" si="67"/>
        <v>3629866.3871424091</v>
      </c>
      <c r="AA347" s="41">
        <v>3299139.2032504193</v>
      </c>
      <c r="AB347" s="41">
        <v>-85947.321786930464</v>
      </c>
      <c r="AC347" s="41">
        <f t="shared" si="74"/>
        <v>3213191.881463489</v>
      </c>
      <c r="AD347" s="42">
        <f t="shared" si="75"/>
        <v>330727.18389198976</v>
      </c>
      <c r="AE347" s="41">
        <f t="shared" si="68"/>
        <v>3543919.0653554788</v>
      </c>
      <c r="AF347" s="42">
        <f t="shared" si="69"/>
        <v>7457729.7430734048</v>
      </c>
      <c r="AG347" s="43">
        <f t="shared" si="70"/>
        <v>400</v>
      </c>
      <c r="AH347" s="44">
        <f t="shared" si="71"/>
        <v>268.02464065708421</v>
      </c>
      <c r="AI347" s="36">
        <f t="shared" si="72"/>
        <v>131.97535934291582</v>
      </c>
      <c r="AJ347" s="36">
        <f t="shared" si="73"/>
        <v>4017</v>
      </c>
      <c r="AK347" s="45">
        <v>45657</v>
      </c>
    </row>
    <row r="348" spans="1:37" s="46" customFormat="1" ht="12.75" x14ac:dyDescent="0.25">
      <c r="A348" s="36">
        <v>342</v>
      </c>
      <c r="B348" s="37">
        <v>41640</v>
      </c>
      <c r="C348" s="36" t="s">
        <v>274</v>
      </c>
      <c r="D348" s="36"/>
      <c r="E348" s="36">
        <v>12008</v>
      </c>
      <c r="F348" s="36" t="s">
        <v>380</v>
      </c>
      <c r="G348" s="38" t="s">
        <v>320</v>
      </c>
      <c r="H348" s="61">
        <v>1</v>
      </c>
      <c r="I348" s="39">
        <v>1890000</v>
      </c>
      <c r="J348" s="39"/>
      <c r="K348" s="39"/>
      <c r="L348" s="39"/>
      <c r="M348" s="39"/>
      <c r="N348" s="39"/>
      <c r="O348" s="39"/>
      <c r="P348" s="39">
        <v>1890000</v>
      </c>
      <c r="Q348" s="39"/>
      <c r="R348" s="39"/>
      <c r="S348" s="39"/>
      <c r="T348" s="39"/>
      <c r="U348" s="39"/>
      <c r="V348" s="51"/>
      <c r="W348" s="39"/>
      <c r="X348" s="39">
        <f t="shared" si="65"/>
        <v>155.23613963039014</v>
      </c>
      <c r="Y348" s="39">
        <f t="shared" si="66"/>
        <v>4725</v>
      </c>
      <c r="Z348" s="41">
        <f t="shared" si="67"/>
        <v>623583.57289527729</v>
      </c>
      <c r="AA348" s="41">
        <v>566767.14579055435</v>
      </c>
      <c r="AB348" s="41">
        <v>-14765.099396087364</v>
      </c>
      <c r="AC348" s="41">
        <f t="shared" si="74"/>
        <v>552002.046394467</v>
      </c>
      <c r="AD348" s="42">
        <f t="shared" si="75"/>
        <v>56816.427104722941</v>
      </c>
      <c r="AE348" s="41">
        <f t="shared" si="68"/>
        <v>608818.47349918995</v>
      </c>
      <c r="AF348" s="42">
        <f t="shared" si="69"/>
        <v>1281181.5265008099</v>
      </c>
      <c r="AG348" s="43">
        <f t="shared" si="70"/>
        <v>400</v>
      </c>
      <c r="AH348" s="44">
        <f t="shared" si="71"/>
        <v>268.02464065708421</v>
      </c>
      <c r="AI348" s="36">
        <f t="shared" si="72"/>
        <v>131.97535934291582</v>
      </c>
      <c r="AJ348" s="36">
        <f t="shared" si="73"/>
        <v>4017</v>
      </c>
      <c r="AK348" s="45">
        <v>45657</v>
      </c>
    </row>
    <row r="349" spans="1:37" s="46" customFormat="1" ht="12.75" x14ac:dyDescent="0.25">
      <c r="A349" s="36">
        <v>343</v>
      </c>
      <c r="B349" s="37">
        <v>41640</v>
      </c>
      <c r="C349" s="36" t="s">
        <v>274</v>
      </c>
      <c r="D349" s="36"/>
      <c r="E349" s="36">
        <v>12008</v>
      </c>
      <c r="F349" s="36" t="s">
        <v>373</v>
      </c>
      <c r="G349" s="38" t="s">
        <v>320</v>
      </c>
      <c r="H349" s="61">
        <v>16</v>
      </c>
      <c r="I349" s="39">
        <v>12672000</v>
      </c>
      <c r="J349" s="39"/>
      <c r="K349" s="39"/>
      <c r="L349" s="39"/>
      <c r="M349" s="39"/>
      <c r="N349" s="39"/>
      <c r="O349" s="39"/>
      <c r="P349" s="39">
        <v>12672000</v>
      </c>
      <c r="Q349" s="39"/>
      <c r="R349" s="39"/>
      <c r="S349" s="39"/>
      <c r="T349" s="39"/>
      <c r="U349" s="39"/>
      <c r="V349" s="51"/>
      <c r="W349" s="39"/>
      <c r="X349" s="39">
        <f t="shared" si="65"/>
        <v>1040.8213552361397</v>
      </c>
      <c r="Y349" s="39">
        <f t="shared" si="66"/>
        <v>31680</v>
      </c>
      <c r="Z349" s="41">
        <f t="shared" si="67"/>
        <v>4180979.3839835734</v>
      </c>
      <c r="AA349" s="41">
        <v>3800038.7679671454</v>
      </c>
      <c r="AB349" s="41">
        <v>-98996.475950909546</v>
      </c>
      <c r="AC349" s="41">
        <f t="shared" si="74"/>
        <v>3701042.2920162361</v>
      </c>
      <c r="AD349" s="42">
        <f t="shared" si="75"/>
        <v>380940.61601642799</v>
      </c>
      <c r="AE349" s="41">
        <f t="shared" si="68"/>
        <v>4081982.9080326641</v>
      </c>
      <c r="AF349" s="42">
        <f t="shared" si="69"/>
        <v>8590017.0919673368</v>
      </c>
      <c r="AG349" s="43">
        <f t="shared" si="70"/>
        <v>400</v>
      </c>
      <c r="AH349" s="44">
        <f t="shared" si="71"/>
        <v>268.02464065708421</v>
      </c>
      <c r="AI349" s="36">
        <f t="shared" si="72"/>
        <v>131.97535934291582</v>
      </c>
      <c r="AJ349" s="36">
        <f t="shared" si="73"/>
        <v>4017</v>
      </c>
      <c r="AK349" s="45">
        <v>45657</v>
      </c>
    </row>
    <row r="350" spans="1:37" s="46" customFormat="1" ht="12.75" x14ac:dyDescent="0.25">
      <c r="A350" s="36">
        <v>344</v>
      </c>
      <c r="B350" s="37">
        <v>41640</v>
      </c>
      <c r="C350" s="36" t="s">
        <v>274</v>
      </c>
      <c r="D350" s="36"/>
      <c r="E350" s="36">
        <v>12008</v>
      </c>
      <c r="F350" s="36" t="s">
        <v>381</v>
      </c>
      <c r="G350" s="38" t="s">
        <v>320</v>
      </c>
      <c r="H350" s="61">
        <v>24</v>
      </c>
      <c r="I350" s="39">
        <v>40320000</v>
      </c>
      <c r="J350" s="39"/>
      <c r="K350" s="39"/>
      <c r="L350" s="39"/>
      <c r="M350" s="39"/>
      <c r="N350" s="39"/>
      <c r="O350" s="39"/>
      <c r="P350" s="39">
        <v>40320000</v>
      </c>
      <c r="Q350" s="39"/>
      <c r="R350" s="39"/>
      <c r="S350" s="39"/>
      <c r="T350" s="39"/>
      <c r="U350" s="39"/>
      <c r="V350" s="51"/>
      <c r="W350" s="39"/>
      <c r="X350" s="39">
        <f t="shared" si="65"/>
        <v>3311.7043121149895</v>
      </c>
      <c r="Y350" s="39">
        <f t="shared" si="66"/>
        <v>100800</v>
      </c>
      <c r="Z350" s="41">
        <f t="shared" si="67"/>
        <v>13303116.221765915</v>
      </c>
      <c r="AA350" s="41">
        <v>12091032.443531826</v>
      </c>
      <c r="AB350" s="41">
        <v>-314988.78711653041</v>
      </c>
      <c r="AC350" s="41">
        <f t="shared" si="74"/>
        <v>11776043.656415295</v>
      </c>
      <c r="AD350" s="42">
        <f t="shared" si="75"/>
        <v>1212083.7782340888</v>
      </c>
      <c r="AE350" s="41">
        <f t="shared" si="68"/>
        <v>12988127.434649384</v>
      </c>
      <c r="AF350" s="42">
        <f t="shared" si="69"/>
        <v>27331872.565350614</v>
      </c>
      <c r="AG350" s="43">
        <f t="shared" si="70"/>
        <v>400</v>
      </c>
      <c r="AH350" s="44">
        <f t="shared" si="71"/>
        <v>268.02464065708421</v>
      </c>
      <c r="AI350" s="36">
        <f t="shared" si="72"/>
        <v>131.97535934291582</v>
      </c>
      <c r="AJ350" s="36">
        <f t="shared" si="73"/>
        <v>4017</v>
      </c>
      <c r="AK350" s="45">
        <v>45657</v>
      </c>
    </row>
    <row r="351" spans="1:37" s="46" customFormat="1" ht="12.75" x14ac:dyDescent="0.25">
      <c r="A351" s="36">
        <v>345</v>
      </c>
      <c r="B351" s="37">
        <v>41640</v>
      </c>
      <c r="C351" s="36" t="s">
        <v>274</v>
      </c>
      <c r="D351" s="36"/>
      <c r="E351" s="36">
        <v>12008</v>
      </c>
      <c r="F351" s="36" t="s">
        <v>382</v>
      </c>
      <c r="G351" s="38" t="s">
        <v>320</v>
      </c>
      <c r="H351" s="61">
        <v>16</v>
      </c>
      <c r="I351" s="39">
        <v>19200000</v>
      </c>
      <c r="J351" s="39"/>
      <c r="K351" s="39"/>
      <c r="L351" s="39"/>
      <c r="M351" s="39"/>
      <c r="N351" s="39"/>
      <c r="O351" s="39"/>
      <c r="P351" s="39">
        <v>19200000</v>
      </c>
      <c r="Q351" s="39"/>
      <c r="R351" s="39"/>
      <c r="S351" s="39"/>
      <c r="T351" s="39"/>
      <c r="U351" s="39"/>
      <c r="V351" s="51"/>
      <c r="W351" s="39"/>
      <c r="X351" s="39">
        <f t="shared" si="65"/>
        <v>1577.0020533880904</v>
      </c>
      <c r="Y351" s="39">
        <f t="shared" si="66"/>
        <v>48000</v>
      </c>
      <c r="Z351" s="41">
        <f t="shared" si="67"/>
        <v>6334817.2484599594</v>
      </c>
      <c r="AA351" s="41">
        <v>5757634.4969199179</v>
      </c>
      <c r="AB351" s="41">
        <v>-149994.66053168121</v>
      </c>
      <c r="AC351" s="41">
        <f t="shared" si="74"/>
        <v>5607639.8363882368</v>
      </c>
      <c r="AD351" s="42">
        <f t="shared" si="75"/>
        <v>577182.75154004153</v>
      </c>
      <c r="AE351" s="41">
        <f t="shared" si="68"/>
        <v>6184822.5879282784</v>
      </c>
      <c r="AF351" s="42">
        <f t="shared" si="69"/>
        <v>13015177.412071722</v>
      </c>
      <c r="AG351" s="43">
        <f t="shared" si="70"/>
        <v>400</v>
      </c>
      <c r="AH351" s="44">
        <f t="shared" si="71"/>
        <v>268.02464065708421</v>
      </c>
      <c r="AI351" s="36">
        <f t="shared" si="72"/>
        <v>131.97535934291582</v>
      </c>
      <c r="AJ351" s="36">
        <f t="shared" si="73"/>
        <v>4017</v>
      </c>
      <c r="AK351" s="45">
        <v>45657</v>
      </c>
    </row>
    <row r="352" spans="1:37" s="46" customFormat="1" ht="12.75" x14ac:dyDescent="0.25">
      <c r="A352" s="36">
        <v>346</v>
      </c>
      <c r="B352" s="37">
        <v>41640</v>
      </c>
      <c r="C352" s="36" t="s">
        <v>274</v>
      </c>
      <c r="D352" s="36"/>
      <c r="E352" s="36">
        <v>12008</v>
      </c>
      <c r="F352" s="36" t="s">
        <v>377</v>
      </c>
      <c r="G352" s="38" t="s">
        <v>320</v>
      </c>
      <c r="H352" s="61">
        <v>5</v>
      </c>
      <c r="I352" s="39">
        <v>5200000</v>
      </c>
      <c r="J352" s="39"/>
      <c r="K352" s="39"/>
      <c r="L352" s="39"/>
      <c r="M352" s="39"/>
      <c r="N352" s="39"/>
      <c r="O352" s="39"/>
      <c r="P352" s="39">
        <v>5200000</v>
      </c>
      <c r="Q352" s="39"/>
      <c r="R352" s="39"/>
      <c r="S352" s="39"/>
      <c r="T352" s="39"/>
      <c r="U352" s="39"/>
      <c r="V352" s="51"/>
      <c r="W352" s="39"/>
      <c r="X352" s="39">
        <f t="shared" si="65"/>
        <v>427.10472279260779</v>
      </c>
      <c r="Y352" s="39">
        <f t="shared" si="66"/>
        <v>13000</v>
      </c>
      <c r="Z352" s="41">
        <f t="shared" si="67"/>
        <v>1715679.6714579058</v>
      </c>
      <c r="AA352" s="41">
        <v>1559359.3429158111</v>
      </c>
      <c r="AB352" s="41">
        <v>-40623.553893996985</v>
      </c>
      <c r="AC352" s="41">
        <f t="shared" si="74"/>
        <v>1518735.7890218142</v>
      </c>
      <c r="AD352" s="42">
        <f t="shared" si="75"/>
        <v>156320.32854209468</v>
      </c>
      <c r="AE352" s="41">
        <f t="shared" si="68"/>
        <v>1675056.1175639089</v>
      </c>
      <c r="AF352" s="42">
        <f t="shared" si="69"/>
        <v>3524943.8824360911</v>
      </c>
      <c r="AG352" s="43">
        <f t="shared" si="70"/>
        <v>400</v>
      </c>
      <c r="AH352" s="44">
        <f t="shared" si="71"/>
        <v>268.02464065708421</v>
      </c>
      <c r="AI352" s="36">
        <f t="shared" si="72"/>
        <v>131.97535934291582</v>
      </c>
      <c r="AJ352" s="36">
        <f t="shared" si="73"/>
        <v>4017</v>
      </c>
      <c r="AK352" s="45">
        <v>45657</v>
      </c>
    </row>
    <row r="353" spans="1:37" s="46" customFormat="1" ht="12.75" x14ac:dyDescent="0.25">
      <c r="A353" s="36">
        <v>347</v>
      </c>
      <c r="B353" s="37">
        <v>41640</v>
      </c>
      <c r="C353" s="36" t="s">
        <v>274</v>
      </c>
      <c r="D353" s="36"/>
      <c r="E353" s="36">
        <v>12008</v>
      </c>
      <c r="F353" s="36" t="s">
        <v>378</v>
      </c>
      <c r="G353" s="38" t="s">
        <v>320</v>
      </c>
      <c r="H353" s="61">
        <v>2</v>
      </c>
      <c r="I353" s="39">
        <v>1430000</v>
      </c>
      <c r="J353" s="39"/>
      <c r="K353" s="39"/>
      <c r="L353" s="39"/>
      <c r="M353" s="39"/>
      <c r="N353" s="39"/>
      <c r="O353" s="39"/>
      <c r="P353" s="39">
        <v>1430000</v>
      </c>
      <c r="Q353" s="39"/>
      <c r="R353" s="39"/>
      <c r="S353" s="39"/>
      <c r="T353" s="39"/>
      <c r="U353" s="39"/>
      <c r="V353" s="51"/>
      <c r="W353" s="39"/>
      <c r="X353" s="39">
        <f t="shared" si="65"/>
        <v>117.45379876796714</v>
      </c>
      <c r="Y353" s="39">
        <f t="shared" si="66"/>
        <v>3575</v>
      </c>
      <c r="Z353" s="41">
        <f t="shared" si="67"/>
        <v>471811.90965092409</v>
      </c>
      <c r="AA353" s="41">
        <v>428823.81930184801</v>
      </c>
      <c r="AB353" s="41">
        <v>-11171.47732084917</v>
      </c>
      <c r="AC353" s="41">
        <f t="shared" si="74"/>
        <v>417652.34198099881</v>
      </c>
      <c r="AD353" s="42">
        <f t="shared" si="75"/>
        <v>42988.090349076083</v>
      </c>
      <c r="AE353" s="41">
        <f t="shared" si="68"/>
        <v>460640.43233007489</v>
      </c>
      <c r="AF353" s="42">
        <f t="shared" si="69"/>
        <v>969359.56766992505</v>
      </c>
      <c r="AG353" s="43">
        <f t="shared" si="70"/>
        <v>400</v>
      </c>
      <c r="AH353" s="44">
        <f t="shared" si="71"/>
        <v>268.02464065708421</v>
      </c>
      <c r="AI353" s="36">
        <f t="shared" si="72"/>
        <v>131.97535934291582</v>
      </c>
      <c r="AJ353" s="36">
        <f t="shared" si="73"/>
        <v>4017</v>
      </c>
      <c r="AK353" s="45">
        <v>45657</v>
      </c>
    </row>
    <row r="354" spans="1:37" s="46" customFormat="1" ht="12.75" x14ac:dyDescent="0.25">
      <c r="A354" s="36">
        <v>348</v>
      </c>
      <c r="B354" s="37">
        <v>41640</v>
      </c>
      <c r="C354" s="36" t="s">
        <v>274</v>
      </c>
      <c r="D354" s="36"/>
      <c r="E354" s="36">
        <v>12008</v>
      </c>
      <c r="F354" s="36" t="s">
        <v>383</v>
      </c>
      <c r="G354" s="38" t="s">
        <v>320</v>
      </c>
      <c r="H354" s="61">
        <v>1</v>
      </c>
      <c r="I354" s="39">
        <v>2145000</v>
      </c>
      <c r="J354" s="39"/>
      <c r="K354" s="39"/>
      <c r="L354" s="39"/>
      <c r="M354" s="39"/>
      <c r="N354" s="39"/>
      <c r="O354" s="39"/>
      <c r="P354" s="39">
        <v>2145000</v>
      </c>
      <c r="Q354" s="39"/>
      <c r="R354" s="39"/>
      <c r="S354" s="39"/>
      <c r="T354" s="39"/>
      <c r="U354" s="39"/>
      <c r="V354" s="51"/>
      <c r="W354" s="39"/>
      <c r="X354" s="39">
        <f t="shared" si="65"/>
        <v>176.18069815195071</v>
      </c>
      <c r="Y354" s="39">
        <f t="shared" si="66"/>
        <v>5362.5</v>
      </c>
      <c r="Z354" s="41">
        <f t="shared" si="67"/>
        <v>707717.86447638611</v>
      </c>
      <c r="AA354" s="41">
        <v>643235.7289527721</v>
      </c>
      <c r="AB354" s="41">
        <v>-16757.215981273755</v>
      </c>
      <c r="AC354" s="41">
        <f t="shared" si="74"/>
        <v>626478.5129714983</v>
      </c>
      <c r="AD354" s="42">
        <f t="shared" si="75"/>
        <v>64482.135523614008</v>
      </c>
      <c r="AE354" s="41">
        <f t="shared" si="68"/>
        <v>690960.64849511231</v>
      </c>
      <c r="AF354" s="42">
        <f t="shared" si="69"/>
        <v>1454039.3515048877</v>
      </c>
      <c r="AG354" s="43">
        <f t="shared" si="70"/>
        <v>400</v>
      </c>
      <c r="AH354" s="44">
        <f t="shared" si="71"/>
        <v>268.02464065708421</v>
      </c>
      <c r="AI354" s="36">
        <f t="shared" si="72"/>
        <v>131.97535934291582</v>
      </c>
      <c r="AJ354" s="36">
        <f t="shared" si="73"/>
        <v>4017</v>
      </c>
      <c r="AK354" s="45">
        <v>45657</v>
      </c>
    </row>
    <row r="355" spans="1:37" s="46" customFormat="1" ht="12.75" x14ac:dyDescent="0.25">
      <c r="A355" s="36">
        <v>349</v>
      </c>
      <c r="B355" s="37">
        <v>41640</v>
      </c>
      <c r="C355" s="36" t="s">
        <v>274</v>
      </c>
      <c r="D355" s="36"/>
      <c r="E355" s="36">
        <v>12008</v>
      </c>
      <c r="F355" s="36" t="s">
        <v>380</v>
      </c>
      <c r="G355" s="38" t="s">
        <v>320</v>
      </c>
      <c r="H355" s="61">
        <v>2</v>
      </c>
      <c r="I355" s="39">
        <v>4095000</v>
      </c>
      <c r="J355" s="39"/>
      <c r="K355" s="39"/>
      <c r="L355" s="39"/>
      <c r="M355" s="39"/>
      <c r="N355" s="39"/>
      <c r="O355" s="39"/>
      <c r="P355" s="39">
        <v>4095000</v>
      </c>
      <c r="Q355" s="39"/>
      <c r="R355" s="39"/>
      <c r="S355" s="39"/>
      <c r="T355" s="39"/>
      <c r="U355" s="39"/>
      <c r="V355" s="51"/>
      <c r="W355" s="39"/>
      <c r="X355" s="39">
        <f t="shared" si="65"/>
        <v>336.34496919917865</v>
      </c>
      <c r="Y355" s="39">
        <f t="shared" si="66"/>
        <v>10237.5</v>
      </c>
      <c r="Z355" s="41">
        <f t="shared" si="67"/>
        <v>1351097.7412731007</v>
      </c>
      <c r="AA355" s="41">
        <v>1227995.4825462012</v>
      </c>
      <c r="AB355" s="41">
        <v>-31991.048691522625</v>
      </c>
      <c r="AC355" s="41">
        <f t="shared" si="74"/>
        <v>1196004.4338546786</v>
      </c>
      <c r="AD355" s="42">
        <f t="shared" si="75"/>
        <v>123102.25872689951</v>
      </c>
      <c r="AE355" s="41">
        <f t="shared" si="68"/>
        <v>1319106.6925815782</v>
      </c>
      <c r="AF355" s="42">
        <f t="shared" si="69"/>
        <v>2775893.3074184218</v>
      </c>
      <c r="AG355" s="43">
        <f t="shared" si="70"/>
        <v>400</v>
      </c>
      <c r="AH355" s="44">
        <f t="shared" si="71"/>
        <v>268.02464065708421</v>
      </c>
      <c r="AI355" s="36">
        <f t="shared" si="72"/>
        <v>131.97535934291582</v>
      </c>
      <c r="AJ355" s="36">
        <f t="shared" si="73"/>
        <v>4017</v>
      </c>
      <c r="AK355" s="45">
        <v>45657</v>
      </c>
    </row>
    <row r="356" spans="1:37" s="46" customFormat="1" ht="12.75" x14ac:dyDescent="0.25">
      <c r="A356" s="36">
        <v>350</v>
      </c>
      <c r="B356" s="37">
        <v>41640</v>
      </c>
      <c r="C356" s="36" t="s">
        <v>274</v>
      </c>
      <c r="D356" s="36"/>
      <c r="E356" s="36">
        <v>12008</v>
      </c>
      <c r="F356" s="36" t="s">
        <v>384</v>
      </c>
      <c r="G356" s="38" t="s">
        <v>320</v>
      </c>
      <c r="H356" s="61">
        <v>9</v>
      </c>
      <c r="I356" s="39">
        <v>14355000</v>
      </c>
      <c r="J356" s="39"/>
      <c r="K356" s="39"/>
      <c r="L356" s="39"/>
      <c r="M356" s="39"/>
      <c r="N356" s="39"/>
      <c r="O356" s="39"/>
      <c r="P356" s="39">
        <v>14355000</v>
      </c>
      <c r="Q356" s="39"/>
      <c r="R356" s="39"/>
      <c r="S356" s="39"/>
      <c r="T356" s="39"/>
      <c r="U356" s="39"/>
      <c r="V356" s="51"/>
      <c r="W356" s="39"/>
      <c r="X356" s="39">
        <f t="shared" si="65"/>
        <v>1179.0554414784394</v>
      </c>
      <c r="Y356" s="39">
        <f t="shared" si="66"/>
        <v>35887.5</v>
      </c>
      <c r="Z356" s="41">
        <f t="shared" si="67"/>
        <v>4736265.7084188918</v>
      </c>
      <c r="AA356" s="41">
        <v>4304731.4168377826</v>
      </c>
      <c r="AB356" s="41">
        <v>-112144.44541313975</v>
      </c>
      <c r="AC356" s="41">
        <f t="shared" si="74"/>
        <v>4192586.971424643</v>
      </c>
      <c r="AD356" s="42">
        <f t="shared" si="75"/>
        <v>431534.29158110917</v>
      </c>
      <c r="AE356" s="41">
        <f t="shared" si="68"/>
        <v>4624121.2630057521</v>
      </c>
      <c r="AF356" s="42">
        <f t="shared" si="69"/>
        <v>9730878.7369942479</v>
      </c>
      <c r="AG356" s="43">
        <f t="shared" si="70"/>
        <v>400</v>
      </c>
      <c r="AH356" s="44">
        <f t="shared" si="71"/>
        <v>268.02464065708421</v>
      </c>
      <c r="AI356" s="36">
        <f t="shared" si="72"/>
        <v>131.97535934291582</v>
      </c>
      <c r="AJ356" s="36">
        <f t="shared" si="73"/>
        <v>4017</v>
      </c>
      <c r="AK356" s="45">
        <v>45657</v>
      </c>
    </row>
    <row r="357" spans="1:37" s="46" customFormat="1" ht="12.75" x14ac:dyDescent="0.25">
      <c r="A357" s="36">
        <v>351</v>
      </c>
      <c r="B357" s="37">
        <v>41640</v>
      </c>
      <c r="C357" s="36" t="s">
        <v>274</v>
      </c>
      <c r="D357" s="36"/>
      <c r="E357" s="36">
        <v>12008</v>
      </c>
      <c r="F357" s="36" t="s">
        <v>372</v>
      </c>
      <c r="G357" s="38" t="s">
        <v>320</v>
      </c>
      <c r="H357" s="61">
        <v>6</v>
      </c>
      <c r="I357" s="39">
        <v>8670000</v>
      </c>
      <c r="J357" s="39"/>
      <c r="K357" s="39"/>
      <c r="L357" s="39"/>
      <c r="M357" s="39"/>
      <c r="N357" s="39"/>
      <c r="O357" s="39"/>
      <c r="P357" s="39">
        <v>8670000</v>
      </c>
      <c r="Q357" s="39"/>
      <c r="R357" s="39"/>
      <c r="S357" s="39"/>
      <c r="T357" s="39"/>
      <c r="U357" s="39"/>
      <c r="V357" s="51"/>
      <c r="W357" s="39"/>
      <c r="X357" s="39">
        <f t="shared" si="65"/>
        <v>712.11498973305959</v>
      </c>
      <c r="Y357" s="39">
        <f t="shared" si="66"/>
        <v>21675</v>
      </c>
      <c r="Z357" s="41">
        <f t="shared" si="67"/>
        <v>2860565.9137577005</v>
      </c>
      <c r="AA357" s="41">
        <v>2599931.8275154005</v>
      </c>
      <c r="AB357" s="41">
        <v>-67731.963896337285</v>
      </c>
      <c r="AC357" s="41">
        <f t="shared" si="74"/>
        <v>2532199.863619063</v>
      </c>
      <c r="AD357" s="42">
        <f t="shared" si="75"/>
        <v>260634.08624229999</v>
      </c>
      <c r="AE357" s="41">
        <f t="shared" si="68"/>
        <v>2792833.949861363</v>
      </c>
      <c r="AF357" s="42">
        <f t="shared" si="69"/>
        <v>5877166.0501386374</v>
      </c>
      <c r="AG357" s="43">
        <f t="shared" si="70"/>
        <v>400</v>
      </c>
      <c r="AH357" s="44">
        <f t="shared" si="71"/>
        <v>268.02464065708421</v>
      </c>
      <c r="AI357" s="36">
        <f t="shared" si="72"/>
        <v>131.97535934291582</v>
      </c>
      <c r="AJ357" s="36">
        <f t="shared" si="73"/>
        <v>4017</v>
      </c>
      <c r="AK357" s="45">
        <v>45657</v>
      </c>
    </row>
    <row r="358" spans="1:37" s="46" customFormat="1" ht="12.75" x14ac:dyDescent="0.25">
      <c r="A358" s="36">
        <v>352</v>
      </c>
      <c r="B358" s="37">
        <v>41640</v>
      </c>
      <c r="C358" s="36" t="s">
        <v>274</v>
      </c>
      <c r="D358" s="36"/>
      <c r="E358" s="36">
        <v>12008</v>
      </c>
      <c r="F358" s="36" t="s">
        <v>373</v>
      </c>
      <c r="G358" s="38" t="s">
        <v>320</v>
      </c>
      <c r="H358" s="61">
        <v>18</v>
      </c>
      <c r="I358" s="39">
        <v>15480000</v>
      </c>
      <c r="J358" s="39"/>
      <c r="K358" s="39"/>
      <c r="L358" s="39"/>
      <c r="M358" s="39"/>
      <c r="N358" s="39"/>
      <c r="O358" s="39"/>
      <c r="P358" s="39">
        <v>15480000</v>
      </c>
      <c r="Q358" s="39"/>
      <c r="R358" s="39"/>
      <c r="S358" s="39"/>
      <c r="T358" s="39"/>
      <c r="U358" s="39"/>
      <c r="V358" s="51"/>
      <c r="W358" s="39"/>
      <c r="X358" s="39">
        <f t="shared" si="65"/>
        <v>1271.4579055441479</v>
      </c>
      <c r="Y358" s="39">
        <f t="shared" si="66"/>
        <v>38700</v>
      </c>
      <c r="Z358" s="41">
        <f t="shared" si="67"/>
        <v>5107446.4065708425</v>
      </c>
      <c r="AA358" s="41">
        <v>4642092.813141684</v>
      </c>
      <c r="AB358" s="41">
        <v>-120933.19505366795</v>
      </c>
      <c r="AC358" s="41">
        <f t="shared" si="74"/>
        <v>4521159.6180880163</v>
      </c>
      <c r="AD358" s="42">
        <f t="shared" si="75"/>
        <v>465353.59342915844</v>
      </c>
      <c r="AE358" s="41">
        <f t="shared" si="68"/>
        <v>4986513.2115171747</v>
      </c>
      <c r="AF358" s="42">
        <f t="shared" si="69"/>
        <v>10493486.788482826</v>
      </c>
      <c r="AG358" s="43">
        <f t="shared" si="70"/>
        <v>400</v>
      </c>
      <c r="AH358" s="44">
        <f t="shared" si="71"/>
        <v>268.02464065708421</v>
      </c>
      <c r="AI358" s="36">
        <f t="shared" si="72"/>
        <v>131.97535934291582</v>
      </c>
      <c r="AJ358" s="36">
        <f t="shared" si="73"/>
        <v>4017</v>
      </c>
      <c r="AK358" s="45">
        <v>45657</v>
      </c>
    </row>
    <row r="359" spans="1:37" s="46" customFormat="1" ht="12.75" x14ac:dyDescent="0.25">
      <c r="A359" s="36">
        <v>353</v>
      </c>
      <c r="B359" s="37">
        <v>41640</v>
      </c>
      <c r="C359" s="36" t="s">
        <v>274</v>
      </c>
      <c r="D359" s="36"/>
      <c r="E359" s="36">
        <v>12008</v>
      </c>
      <c r="F359" s="36" t="s">
        <v>374</v>
      </c>
      <c r="G359" s="38" t="s">
        <v>320</v>
      </c>
      <c r="H359" s="61">
        <v>14</v>
      </c>
      <c r="I359" s="39">
        <v>20440000</v>
      </c>
      <c r="J359" s="39"/>
      <c r="K359" s="39"/>
      <c r="L359" s="39"/>
      <c r="M359" s="39"/>
      <c r="N359" s="39"/>
      <c r="O359" s="39"/>
      <c r="P359" s="39">
        <v>20440000</v>
      </c>
      <c r="Q359" s="39"/>
      <c r="R359" s="39"/>
      <c r="S359" s="39"/>
      <c r="T359" s="39"/>
      <c r="U359" s="39"/>
      <c r="V359" s="51"/>
      <c r="W359" s="39"/>
      <c r="X359" s="39">
        <f t="shared" si="65"/>
        <v>1678.8501026694046</v>
      </c>
      <c r="Y359" s="39">
        <f t="shared" si="66"/>
        <v>51100</v>
      </c>
      <c r="Z359" s="41">
        <f t="shared" si="67"/>
        <v>6743940.862422999</v>
      </c>
      <c r="AA359" s="41">
        <v>6129481.7248459952</v>
      </c>
      <c r="AB359" s="41">
        <v>-159681.81569101888</v>
      </c>
      <c r="AC359" s="41">
        <f t="shared" si="74"/>
        <v>5969799.9091549767</v>
      </c>
      <c r="AD359" s="42">
        <f t="shared" si="75"/>
        <v>614459.1375770038</v>
      </c>
      <c r="AE359" s="41">
        <f t="shared" si="68"/>
        <v>6584259.0467319805</v>
      </c>
      <c r="AF359" s="42">
        <f t="shared" si="69"/>
        <v>13855740.953268019</v>
      </c>
      <c r="AG359" s="43">
        <f t="shared" si="70"/>
        <v>400</v>
      </c>
      <c r="AH359" s="44">
        <f t="shared" si="71"/>
        <v>268.02464065708421</v>
      </c>
      <c r="AI359" s="36">
        <f t="shared" si="72"/>
        <v>131.97535934291582</v>
      </c>
      <c r="AJ359" s="36">
        <f t="shared" si="73"/>
        <v>4017</v>
      </c>
      <c r="AK359" s="45">
        <v>45657</v>
      </c>
    </row>
    <row r="360" spans="1:37" s="46" customFormat="1" ht="12.75" x14ac:dyDescent="0.25">
      <c r="A360" s="36">
        <v>354</v>
      </c>
      <c r="B360" s="37">
        <v>41640</v>
      </c>
      <c r="C360" s="36" t="s">
        <v>274</v>
      </c>
      <c r="D360" s="36"/>
      <c r="E360" s="36">
        <v>12008</v>
      </c>
      <c r="F360" s="36" t="s">
        <v>375</v>
      </c>
      <c r="G360" s="38" t="s">
        <v>320</v>
      </c>
      <c r="H360" s="61">
        <v>2</v>
      </c>
      <c r="I360" s="39">
        <v>930000</v>
      </c>
      <c r="J360" s="39"/>
      <c r="K360" s="39"/>
      <c r="L360" s="39"/>
      <c r="M360" s="39"/>
      <c r="N360" s="39"/>
      <c r="O360" s="39"/>
      <c r="P360" s="39">
        <v>930000</v>
      </c>
      <c r="Q360" s="39"/>
      <c r="R360" s="39"/>
      <c r="S360" s="39"/>
      <c r="T360" s="39"/>
      <c r="U360" s="39"/>
      <c r="V360" s="51"/>
      <c r="W360" s="39"/>
      <c r="X360" s="39">
        <f t="shared" si="65"/>
        <v>76.386036960985621</v>
      </c>
      <c r="Y360" s="39">
        <f t="shared" si="66"/>
        <v>2325</v>
      </c>
      <c r="Z360" s="41">
        <f t="shared" si="67"/>
        <v>306842.71047227929</v>
      </c>
      <c r="AA360" s="41">
        <v>278885.42094455851</v>
      </c>
      <c r="AB360" s="41">
        <v>-7265.3663695033074</v>
      </c>
      <c r="AC360" s="41">
        <f t="shared" si="74"/>
        <v>271620.0545750552</v>
      </c>
      <c r="AD360" s="42">
        <f t="shared" si="75"/>
        <v>27957.289527720772</v>
      </c>
      <c r="AE360" s="41">
        <f t="shared" si="68"/>
        <v>299577.34410277597</v>
      </c>
      <c r="AF360" s="42">
        <f t="shared" si="69"/>
        <v>630422.65589722409</v>
      </c>
      <c r="AG360" s="43">
        <f t="shared" si="70"/>
        <v>400</v>
      </c>
      <c r="AH360" s="44">
        <f t="shared" si="71"/>
        <v>268.02464065708421</v>
      </c>
      <c r="AI360" s="36">
        <f t="shared" si="72"/>
        <v>131.97535934291582</v>
      </c>
      <c r="AJ360" s="36">
        <f t="shared" si="73"/>
        <v>4017</v>
      </c>
      <c r="AK360" s="45">
        <v>45657</v>
      </c>
    </row>
    <row r="361" spans="1:37" s="46" customFormat="1" ht="12.75" x14ac:dyDescent="0.25">
      <c r="A361" s="36">
        <v>355</v>
      </c>
      <c r="B361" s="37">
        <v>41640</v>
      </c>
      <c r="C361" s="36" t="s">
        <v>274</v>
      </c>
      <c r="D361" s="36"/>
      <c r="E361" s="36">
        <v>12008</v>
      </c>
      <c r="F361" s="36" t="s">
        <v>385</v>
      </c>
      <c r="G361" s="38" t="s">
        <v>320</v>
      </c>
      <c r="H361" s="61">
        <v>2</v>
      </c>
      <c r="I361" s="39">
        <v>4360000</v>
      </c>
      <c r="J361" s="39"/>
      <c r="K361" s="39"/>
      <c r="L361" s="39"/>
      <c r="M361" s="39"/>
      <c r="N361" s="39"/>
      <c r="O361" s="39"/>
      <c r="P361" s="39">
        <v>4360000</v>
      </c>
      <c r="Q361" s="39"/>
      <c r="R361" s="39"/>
      <c r="S361" s="39"/>
      <c r="T361" s="39"/>
      <c r="U361" s="39"/>
      <c r="V361" s="51"/>
      <c r="W361" s="39"/>
      <c r="X361" s="39">
        <f t="shared" si="65"/>
        <v>358.11088295687887</v>
      </c>
      <c r="Y361" s="39">
        <f t="shared" si="66"/>
        <v>10900</v>
      </c>
      <c r="Z361" s="41">
        <f t="shared" si="67"/>
        <v>1438531.4168377824</v>
      </c>
      <c r="AA361" s="41">
        <v>1307462.8336755647</v>
      </c>
      <c r="AB361" s="41">
        <v>-34061.287495735931</v>
      </c>
      <c r="AC361" s="41">
        <f t="shared" si="74"/>
        <v>1273401.5461798287</v>
      </c>
      <c r="AD361" s="42">
        <f t="shared" si="75"/>
        <v>131068.58316221763</v>
      </c>
      <c r="AE361" s="41">
        <f t="shared" si="68"/>
        <v>1404470.1293420463</v>
      </c>
      <c r="AF361" s="42">
        <f t="shared" si="69"/>
        <v>2955529.8706579534</v>
      </c>
      <c r="AG361" s="43">
        <f t="shared" si="70"/>
        <v>400</v>
      </c>
      <c r="AH361" s="44">
        <f t="shared" si="71"/>
        <v>268.02464065708421</v>
      </c>
      <c r="AI361" s="36">
        <f t="shared" si="72"/>
        <v>131.97535934291582</v>
      </c>
      <c r="AJ361" s="36">
        <f t="shared" si="73"/>
        <v>4017</v>
      </c>
      <c r="AK361" s="45">
        <v>45657</v>
      </c>
    </row>
    <row r="362" spans="1:37" s="46" customFormat="1" ht="12.75" x14ac:dyDescent="0.25">
      <c r="A362" s="36">
        <v>356</v>
      </c>
      <c r="B362" s="37">
        <v>41640</v>
      </c>
      <c r="C362" s="36" t="s">
        <v>274</v>
      </c>
      <c r="D362" s="36"/>
      <c r="E362" s="36">
        <v>12008</v>
      </c>
      <c r="F362" s="36" t="s">
        <v>382</v>
      </c>
      <c r="G362" s="38" t="s">
        <v>320</v>
      </c>
      <c r="H362" s="61">
        <v>3</v>
      </c>
      <c r="I362" s="39">
        <v>3600000</v>
      </c>
      <c r="J362" s="39"/>
      <c r="K362" s="39"/>
      <c r="L362" s="39"/>
      <c r="M362" s="39"/>
      <c r="N362" s="39"/>
      <c r="O362" s="39"/>
      <c r="P362" s="39">
        <v>3600000</v>
      </c>
      <c r="Q362" s="39"/>
      <c r="R362" s="39"/>
      <c r="S362" s="39"/>
      <c r="T362" s="39"/>
      <c r="U362" s="39"/>
      <c r="V362" s="51"/>
      <c r="W362" s="39"/>
      <c r="X362" s="39">
        <f t="shared" si="65"/>
        <v>295.68788501026694</v>
      </c>
      <c r="Y362" s="39">
        <f t="shared" si="66"/>
        <v>9000</v>
      </c>
      <c r="Z362" s="41">
        <f t="shared" si="67"/>
        <v>1187778.2340862425</v>
      </c>
      <c r="AA362" s="41">
        <v>1079556.4681724845</v>
      </c>
      <c r="AB362" s="41">
        <v>-28123.998849690219</v>
      </c>
      <c r="AC362" s="41">
        <f t="shared" si="74"/>
        <v>1051432.4693227943</v>
      </c>
      <c r="AD362" s="42">
        <f t="shared" si="75"/>
        <v>108221.76591375796</v>
      </c>
      <c r="AE362" s="41">
        <f t="shared" si="68"/>
        <v>1159654.2352365523</v>
      </c>
      <c r="AF362" s="42">
        <f t="shared" si="69"/>
        <v>2440345.7647634475</v>
      </c>
      <c r="AG362" s="43">
        <f t="shared" si="70"/>
        <v>400</v>
      </c>
      <c r="AH362" s="44">
        <f t="shared" si="71"/>
        <v>268.02464065708421</v>
      </c>
      <c r="AI362" s="36">
        <f t="shared" si="72"/>
        <v>131.97535934291582</v>
      </c>
      <c r="AJ362" s="36">
        <f t="shared" si="73"/>
        <v>4017</v>
      </c>
      <c r="AK362" s="45">
        <v>45657</v>
      </c>
    </row>
    <row r="363" spans="1:37" s="46" customFormat="1" ht="12.75" x14ac:dyDescent="0.25">
      <c r="A363" s="36">
        <v>357</v>
      </c>
      <c r="B363" s="37">
        <v>41640</v>
      </c>
      <c r="C363" s="36" t="s">
        <v>274</v>
      </c>
      <c r="D363" s="36"/>
      <c r="E363" s="36">
        <v>12008</v>
      </c>
      <c r="F363" s="36" t="s">
        <v>377</v>
      </c>
      <c r="G363" s="38" t="s">
        <v>320</v>
      </c>
      <c r="H363" s="61">
        <v>2</v>
      </c>
      <c r="I363" s="39">
        <v>2080000</v>
      </c>
      <c r="J363" s="39"/>
      <c r="K363" s="39"/>
      <c r="L363" s="39"/>
      <c r="M363" s="39"/>
      <c r="N363" s="39"/>
      <c r="O363" s="39"/>
      <c r="P363" s="39">
        <v>2080000</v>
      </c>
      <c r="Q363" s="39"/>
      <c r="R363" s="39"/>
      <c r="S363" s="39"/>
      <c r="T363" s="39"/>
      <c r="U363" s="39"/>
      <c r="V363" s="51"/>
      <c r="W363" s="39"/>
      <c r="X363" s="39">
        <f t="shared" si="65"/>
        <v>170.84188911704311</v>
      </c>
      <c r="Y363" s="39">
        <f t="shared" si="66"/>
        <v>5200</v>
      </c>
      <c r="Z363" s="41">
        <f t="shared" si="67"/>
        <v>686271.86858316232</v>
      </c>
      <c r="AA363" s="41">
        <v>623743.7371663244</v>
      </c>
      <c r="AB363" s="41">
        <v>-16249.421557598795</v>
      </c>
      <c r="AC363" s="41">
        <f t="shared" si="74"/>
        <v>607494.31560872565</v>
      </c>
      <c r="AD363" s="42">
        <f t="shared" si="75"/>
        <v>62528.131416837918</v>
      </c>
      <c r="AE363" s="41">
        <f t="shared" si="68"/>
        <v>670022.44702556357</v>
      </c>
      <c r="AF363" s="42">
        <f t="shared" si="69"/>
        <v>1409977.5529744364</v>
      </c>
      <c r="AG363" s="43">
        <f t="shared" si="70"/>
        <v>400</v>
      </c>
      <c r="AH363" s="44">
        <f t="shared" si="71"/>
        <v>268.02464065708421</v>
      </c>
      <c r="AI363" s="36">
        <f t="shared" si="72"/>
        <v>131.97535934291582</v>
      </c>
      <c r="AJ363" s="36">
        <f t="shared" si="73"/>
        <v>4017</v>
      </c>
      <c r="AK363" s="45">
        <v>45657</v>
      </c>
    </row>
    <row r="364" spans="1:37" s="46" customFormat="1" ht="12.75" x14ac:dyDescent="0.25">
      <c r="A364" s="36">
        <v>358</v>
      </c>
      <c r="B364" s="37">
        <v>41640</v>
      </c>
      <c r="C364" s="36" t="s">
        <v>274</v>
      </c>
      <c r="D364" s="36"/>
      <c r="E364" s="36">
        <v>12008</v>
      </c>
      <c r="F364" s="36" t="s">
        <v>378</v>
      </c>
      <c r="G364" s="38" t="s">
        <v>320</v>
      </c>
      <c r="H364" s="61">
        <v>15</v>
      </c>
      <c r="I364" s="39">
        <v>10725000</v>
      </c>
      <c r="J364" s="39"/>
      <c r="K364" s="39"/>
      <c r="L364" s="39"/>
      <c r="M364" s="39"/>
      <c r="N364" s="39"/>
      <c r="O364" s="39"/>
      <c r="P364" s="39">
        <v>10725000</v>
      </c>
      <c r="Q364" s="39"/>
      <c r="R364" s="39"/>
      <c r="S364" s="39"/>
      <c r="T364" s="39"/>
      <c r="U364" s="39"/>
      <c r="V364" s="51"/>
      <c r="W364" s="39"/>
      <c r="X364" s="39">
        <f t="shared" si="65"/>
        <v>880.90349075975359</v>
      </c>
      <c r="Y364" s="39">
        <f t="shared" si="66"/>
        <v>26812.5</v>
      </c>
      <c r="Z364" s="41">
        <f t="shared" si="67"/>
        <v>3538589.3223819304</v>
      </c>
      <c r="AA364" s="41">
        <v>3216178.6447638604</v>
      </c>
      <c r="AB364" s="41">
        <v>-83786.079906368774</v>
      </c>
      <c r="AC364" s="41">
        <f t="shared" si="74"/>
        <v>3132392.5648574918</v>
      </c>
      <c r="AD364" s="42">
        <f t="shared" si="75"/>
        <v>322410.67761807004</v>
      </c>
      <c r="AE364" s="41">
        <f t="shared" si="68"/>
        <v>3454803.2424755618</v>
      </c>
      <c r="AF364" s="42">
        <f t="shared" si="69"/>
        <v>7270196.7575244382</v>
      </c>
      <c r="AG364" s="43">
        <f t="shared" si="70"/>
        <v>400</v>
      </c>
      <c r="AH364" s="44">
        <f t="shared" si="71"/>
        <v>268.02464065708421</v>
      </c>
      <c r="AI364" s="36">
        <f t="shared" si="72"/>
        <v>131.97535934291582</v>
      </c>
      <c r="AJ364" s="36">
        <f t="shared" si="73"/>
        <v>4017</v>
      </c>
      <c r="AK364" s="45">
        <v>45657</v>
      </c>
    </row>
    <row r="365" spans="1:37" s="46" customFormat="1" ht="12.75" x14ac:dyDescent="0.25">
      <c r="A365" s="36">
        <v>359</v>
      </c>
      <c r="B365" s="37">
        <v>41640</v>
      </c>
      <c r="C365" s="36" t="s">
        <v>274</v>
      </c>
      <c r="D365" s="36"/>
      <c r="E365" s="36">
        <v>12008</v>
      </c>
      <c r="F365" s="36" t="s">
        <v>379</v>
      </c>
      <c r="G365" s="38" t="s">
        <v>320</v>
      </c>
      <c r="H365" s="61">
        <v>1</v>
      </c>
      <c r="I365" s="39">
        <v>500000</v>
      </c>
      <c r="J365" s="39"/>
      <c r="K365" s="39"/>
      <c r="L365" s="39"/>
      <c r="M365" s="39"/>
      <c r="N365" s="39"/>
      <c r="O365" s="39"/>
      <c r="P365" s="39">
        <v>500000</v>
      </c>
      <c r="Q365" s="39"/>
      <c r="R365" s="39"/>
      <c r="S365" s="39"/>
      <c r="T365" s="39"/>
      <c r="U365" s="39"/>
      <c r="V365" s="51"/>
      <c r="W365" s="39"/>
      <c r="X365" s="39">
        <f t="shared" si="65"/>
        <v>41.067761806981515</v>
      </c>
      <c r="Y365" s="39">
        <f t="shared" si="66"/>
        <v>1249.9999999999998</v>
      </c>
      <c r="Z365" s="41">
        <f t="shared" si="67"/>
        <v>164969.19917864475</v>
      </c>
      <c r="AA365" s="41">
        <v>149938.39835728949</v>
      </c>
      <c r="AB365" s="41">
        <v>-3906.1109513458628</v>
      </c>
      <c r="AC365" s="41">
        <f t="shared" si="74"/>
        <v>146032.28740594364</v>
      </c>
      <c r="AD365" s="42">
        <f t="shared" si="75"/>
        <v>15030.800821355253</v>
      </c>
      <c r="AE365" s="41">
        <f t="shared" si="68"/>
        <v>161063.0882272989</v>
      </c>
      <c r="AF365" s="42">
        <f t="shared" si="69"/>
        <v>338936.91177270107</v>
      </c>
      <c r="AG365" s="43">
        <f t="shared" si="70"/>
        <v>400</v>
      </c>
      <c r="AH365" s="44">
        <f t="shared" si="71"/>
        <v>268.02464065708421</v>
      </c>
      <c r="AI365" s="36">
        <f t="shared" si="72"/>
        <v>131.97535934291582</v>
      </c>
      <c r="AJ365" s="36">
        <f t="shared" si="73"/>
        <v>4017</v>
      </c>
      <c r="AK365" s="45">
        <v>45657</v>
      </c>
    </row>
    <row r="366" spans="1:37" s="46" customFormat="1" ht="12.75" x14ac:dyDescent="0.25">
      <c r="A366" s="36">
        <v>360</v>
      </c>
      <c r="B366" s="37">
        <v>41640</v>
      </c>
      <c r="C366" s="36" t="s">
        <v>274</v>
      </c>
      <c r="D366" s="36"/>
      <c r="E366" s="36">
        <v>12008</v>
      </c>
      <c r="F366" s="36" t="s">
        <v>383</v>
      </c>
      <c r="G366" s="38" t="s">
        <v>322</v>
      </c>
      <c r="H366" s="61">
        <v>1</v>
      </c>
      <c r="I366" s="39">
        <v>1980000</v>
      </c>
      <c r="J366" s="39"/>
      <c r="K366" s="39"/>
      <c r="L366" s="39"/>
      <c r="M366" s="39"/>
      <c r="N366" s="39"/>
      <c r="O366" s="39"/>
      <c r="P366" s="39">
        <v>1980000</v>
      </c>
      <c r="Q366" s="39"/>
      <c r="R366" s="39"/>
      <c r="S366" s="39"/>
      <c r="T366" s="39"/>
      <c r="U366" s="39"/>
      <c r="V366" s="51"/>
      <c r="W366" s="39"/>
      <c r="X366" s="39">
        <f t="shared" si="65"/>
        <v>162.62833675564681</v>
      </c>
      <c r="Y366" s="39">
        <f t="shared" si="66"/>
        <v>4950</v>
      </c>
      <c r="Z366" s="41">
        <f t="shared" si="67"/>
        <v>653278.02874743333</v>
      </c>
      <c r="AA366" s="41">
        <v>593756.05749486655</v>
      </c>
      <c r="AB366" s="41">
        <v>-15468.19936732962</v>
      </c>
      <c r="AC366" s="41">
        <f t="shared" si="74"/>
        <v>578287.85812753695</v>
      </c>
      <c r="AD366" s="42">
        <f t="shared" si="75"/>
        <v>59521.971252566786</v>
      </c>
      <c r="AE366" s="41">
        <f t="shared" si="68"/>
        <v>637809.82938010374</v>
      </c>
      <c r="AF366" s="42">
        <f t="shared" si="69"/>
        <v>1342190.1706198961</v>
      </c>
      <c r="AG366" s="43">
        <f t="shared" si="70"/>
        <v>400</v>
      </c>
      <c r="AH366" s="44">
        <f t="shared" si="71"/>
        <v>268.02464065708421</v>
      </c>
      <c r="AI366" s="36">
        <f t="shared" si="72"/>
        <v>131.97535934291582</v>
      </c>
      <c r="AJ366" s="36">
        <f t="shared" si="73"/>
        <v>4017</v>
      </c>
      <c r="AK366" s="45">
        <v>45657</v>
      </c>
    </row>
    <row r="367" spans="1:37" s="46" customFormat="1" ht="12.75" x14ac:dyDescent="0.25">
      <c r="A367" s="36">
        <v>361</v>
      </c>
      <c r="B367" s="37">
        <v>41640</v>
      </c>
      <c r="C367" s="36" t="s">
        <v>274</v>
      </c>
      <c r="D367" s="36"/>
      <c r="E367" s="36">
        <v>12008</v>
      </c>
      <c r="F367" s="36" t="s">
        <v>384</v>
      </c>
      <c r="G367" s="38" t="s">
        <v>322</v>
      </c>
      <c r="H367" s="61">
        <v>20</v>
      </c>
      <c r="I367" s="39">
        <v>29400000</v>
      </c>
      <c r="J367" s="39"/>
      <c r="K367" s="39"/>
      <c r="L367" s="39"/>
      <c r="M367" s="39"/>
      <c r="N367" s="39"/>
      <c r="O367" s="39"/>
      <c r="P367" s="39">
        <v>29400000</v>
      </c>
      <c r="Q367" s="39"/>
      <c r="R367" s="39"/>
      <c r="S367" s="39"/>
      <c r="T367" s="39"/>
      <c r="U367" s="39"/>
      <c r="V367" s="51"/>
      <c r="W367" s="39"/>
      <c r="X367" s="39">
        <f t="shared" si="65"/>
        <v>2414.7843942505133</v>
      </c>
      <c r="Y367" s="39">
        <f t="shared" si="66"/>
        <v>73500</v>
      </c>
      <c r="Z367" s="41">
        <f t="shared" si="67"/>
        <v>9700188.911704313</v>
      </c>
      <c r="AA367" s="41">
        <v>8816377.8234086242</v>
      </c>
      <c r="AB367" s="41">
        <v>-229679.32393913678</v>
      </c>
      <c r="AC367" s="41">
        <f t="shared" si="74"/>
        <v>8586698.499469487</v>
      </c>
      <c r="AD367" s="42">
        <f t="shared" si="75"/>
        <v>883811.08829568885</v>
      </c>
      <c r="AE367" s="41">
        <f t="shared" si="68"/>
        <v>9470509.5877651758</v>
      </c>
      <c r="AF367" s="42">
        <f t="shared" si="69"/>
        <v>19929490.412234824</v>
      </c>
      <c r="AG367" s="43">
        <f t="shared" si="70"/>
        <v>400</v>
      </c>
      <c r="AH367" s="44">
        <f t="shared" si="71"/>
        <v>268.02464065708421</v>
      </c>
      <c r="AI367" s="36">
        <f t="shared" si="72"/>
        <v>131.97535934291582</v>
      </c>
      <c r="AJ367" s="36">
        <f t="shared" si="73"/>
        <v>4017</v>
      </c>
      <c r="AK367" s="45">
        <v>45657</v>
      </c>
    </row>
    <row r="368" spans="1:37" s="46" customFormat="1" ht="12.75" x14ac:dyDescent="0.25">
      <c r="A368" s="36">
        <v>362</v>
      </c>
      <c r="B368" s="37">
        <v>41640</v>
      </c>
      <c r="C368" s="36" t="s">
        <v>274</v>
      </c>
      <c r="D368" s="36"/>
      <c r="E368" s="36">
        <v>12008</v>
      </c>
      <c r="F368" s="36" t="s">
        <v>373</v>
      </c>
      <c r="G368" s="38" t="s">
        <v>322</v>
      </c>
      <c r="H368" s="61">
        <v>47</v>
      </c>
      <c r="I368" s="39">
        <v>40420000</v>
      </c>
      <c r="J368" s="39"/>
      <c r="K368" s="39"/>
      <c r="L368" s="39"/>
      <c r="M368" s="39"/>
      <c r="N368" s="39"/>
      <c r="O368" s="39"/>
      <c r="P368" s="39">
        <v>40420000</v>
      </c>
      <c r="Q368" s="39"/>
      <c r="R368" s="39"/>
      <c r="S368" s="39"/>
      <c r="T368" s="39"/>
      <c r="U368" s="39"/>
      <c r="V368" s="51"/>
      <c r="W368" s="39"/>
      <c r="X368" s="39">
        <f t="shared" si="65"/>
        <v>3319.9178644763861</v>
      </c>
      <c r="Y368" s="39">
        <f t="shared" si="66"/>
        <v>101050</v>
      </c>
      <c r="Z368" s="41">
        <f t="shared" si="67"/>
        <v>13336110.061601644</v>
      </c>
      <c r="AA368" s="41">
        <v>12121020.123203285</v>
      </c>
      <c r="AB368" s="41">
        <v>-315770.00930679962</v>
      </c>
      <c r="AC368" s="41">
        <f t="shared" si="74"/>
        <v>11805250.113896485</v>
      </c>
      <c r="AD368" s="42">
        <f t="shared" si="75"/>
        <v>1215089.9383983593</v>
      </c>
      <c r="AE368" s="41">
        <f t="shared" si="68"/>
        <v>13020340.052294845</v>
      </c>
      <c r="AF368" s="42">
        <f t="shared" si="69"/>
        <v>27399659.947705157</v>
      </c>
      <c r="AG368" s="43">
        <f t="shared" si="70"/>
        <v>400</v>
      </c>
      <c r="AH368" s="44">
        <f t="shared" si="71"/>
        <v>268.02464065708421</v>
      </c>
      <c r="AI368" s="36">
        <f t="shared" si="72"/>
        <v>131.97535934291582</v>
      </c>
      <c r="AJ368" s="36">
        <f t="shared" si="73"/>
        <v>4017</v>
      </c>
      <c r="AK368" s="45">
        <v>45657</v>
      </c>
    </row>
    <row r="369" spans="1:37" s="46" customFormat="1" ht="12.75" x14ac:dyDescent="0.25">
      <c r="A369" s="36">
        <v>363</v>
      </c>
      <c r="B369" s="37">
        <v>41640</v>
      </c>
      <c r="C369" s="36" t="s">
        <v>274</v>
      </c>
      <c r="D369" s="36"/>
      <c r="E369" s="36">
        <v>12008</v>
      </c>
      <c r="F369" s="36" t="s">
        <v>374</v>
      </c>
      <c r="G369" s="38" t="s">
        <v>322</v>
      </c>
      <c r="H369" s="61">
        <v>18</v>
      </c>
      <c r="I369" s="39">
        <v>11160000</v>
      </c>
      <c r="J369" s="39"/>
      <c r="K369" s="39"/>
      <c r="L369" s="39"/>
      <c r="M369" s="39"/>
      <c r="N369" s="39"/>
      <c r="O369" s="39"/>
      <c r="P369" s="39">
        <v>11160000</v>
      </c>
      <c r="Q369" s="39"/>
      <c r="R369" s="39"/>
      <c r="S369" s="39"/>
      <c r="T369" s="39"/>
      <c r="U369" s="39"/>
      <c r="V369" s="51"/>
      <c r="W369" s="39"/>
      <c r="X369" s="39">
        <f t="shared" si="65"/>
        <v>916.63244353182745</v>
      </c>
      <c r="Y369" s="39">
        <f t="shared" si="66"/>
        <v>27899.999999999996</v>
      </c>
      <c r="Z369" s="41">
        <f t="shared" si="67"/>
        <v>3682112.5256673512</v>
      </c>
      <c r="AA369" s="41">
        <v>3346625.0513347015</v>
      </c>
      <c r="AB369" s="41">
        <v>-87184.396434039663</v>
      </c>
      <c r="AC369" s="41">
        <f t="shared" si="74"/>
        <v>3259440.6549006617</v>
      </c>
      <c r="AD369" s="42">
        <f t="shared" si="75"/>
        <v>335487.47433264973</v>
      </c>
      <c r="AE369" s="41">
        <f t="shared" si="68"/>
        <v>3594928.1292333114</v>
      </c>
      <c r="AF369" s="42">
        <f t="shared" si="69"/>
        <v>7565071.8707666881</v>
      </c>
      <c r="AG369" s="43">
        <f t="shared" si="70"/>
        <v>400</v>
      </c>
      <c r="AH369" s="44">
        <f t="shared" si="71"/>
        <v>268.02464065708421</v>
      </c>
      <c r="AI369" s="36">
        <f t="shared" si="72"/>
        <v>131.97535934291582</v>
      </c>
      <c r="AJ369" s="36">
        <f t="shared" si="73"/>
        <v>4017</v>
      </c>
      <c r="AK369" s="45">
        <v>45657</v>
      </c>
    </row>
    <row r="370" spans="1:37" s="46" customFormat="1" ht="12.75" x14ac:dyDescent="0.25">
      <c r="A370" s="36">
        <v>364</v>
      </c>
      <c r="B370" s="37">
        <v>41640</v>
      </c>
      <c r="C370" s="36" t="s">
        <v>274</v>
      </c>
      <c r="D370" s="36"/>
      <c r="E370" s="36">
        <v>12008</v>
      </c>
      <c r="F370" s="36" t="s">
        <v>376</v>
      </c>
      <c r="G370" s="38" t="s">
        <v>322</v>
      </c>
      <c r="H370" s="61">
        <v>1</v>
      </c>
      <c r="I370" s="39">
        <v>1290000</v>
      </c>
      <c r="J370" s="39"/>
      <c r="K370" s="39"/>
      <c r="L370" s="39"/>
      <c r="M370" s="39"/>
      <c r="N370" s="39"/>
      <c r="O370" s="39"/>
      <c r="P370" s="39">
        <v>1290000</v>
      </c>
      <c r="Q370" s="39"/>
      <c r="R370" s="39"/>
      <c r="S370" s="39"/>
      <c r="T370" s="39"/>
      <c r="U370" s="39"/>
      <c r="V370" s="51"/>
      <c r="W370" s="39"/>
      <c r="X370" s="39">
        <f t="shared" si="65"/>
        <v>105.95482546201232</v>
      </c>
      <c r="Y370" s="39">
        <f t="shared" si="66"/>
        <v>3225</v>
      </c>
      <c r="Z370" s="41">
        <f t="shared" si="67"/>
        <v>425620.5338809035</v>
      </c>
      <c r="AA370" s="41">
        <v>386841.06776180695</v>
      </c>
      <c r="AB370" s="41">
        <v>-10077.766254472328</v>
      </c>
      <c r="AC370" s="41">
        <f t="shared" si="74"/>
        <v>376763.30150733463</v>
      </c>
      <c r="AD370" s="42">
        <f t="shared" si="75"/>
        <v>38779.466119096556</v>
      </c>
      <c r="AE370" s="41">
        <f t="shared" si="68"/>
        <v>415542.76762643119</v>
      </c>
      <c r="AF370" s="42">
        <f t="shared" si="69"/>
        <v>874457.23237356881</v>
      </c>
      <c r="AG370" s="43">
        <f t="shared" si="70"/>
        <v>400</v>
      </c>
      <c r="AH370" s="44">
        <f t="shared" si="71"/>
        <v>268.02464065708421</v>
      </c>
      <c r="AI370" s="36">
        <f t="shared" si="72"/>
        <v>131.97535934291582</v>
      </c>
      <c r="AJ370" s="36">
        <f t="shared" si="73"/>
        <v>4017</v>
      </c>
      <c r="AK370" s="45">
        <v>45657</v>
      </c>
    </row>
    <row r="371" spans="1:37" s="46" customFormat="1" ht="12.75" x14ac:dyDescent="0.25">
      <c r="A371" s="36">
        <v>365</v>
      </c>
      <c r="B371" s="37">
        <v>41640</v>
      </c>
      <c r="C371" s="36" t="s">
        <v>274</v>
      </c>
      <c r="D371" s="36"/>
      <c r="E371" s="36">
        <v>12008</v>
      </c>
      <c r="F371" s="36" t="s">
        <v>379</v>
      </c>
      <c r="G371" s="38" t="s">
        <v>322</v>
      </c>
      <c r="H371" s="61">
        <v>3</v>
      </c>
      <c r="I371" s="39">
        <v>1500000</v>
      </c>
      <c r="J371" s="39"/>
      <c r="K371" s="39"/>
      <c r="L371" s="39"/>
      <c r="M371" s="39"/>
      <c r="N371" s="39"/>
      <c r="O371" s="39"/>
      <c r="P371" s="39">
        <v>1500000</v>
      </c>
      <c r="Q371" s="39"/>
      <c r="R371" s="39"/>
      <c r="S371" s="39"/>
      <c r="T371" s="39"/>
      <c r="U371" s="39"/>
      <c r="V371" s="51"/>
      <c r="W371" s="39"/>
      <c r="X371" s="39">
        <f t="shared" si="65"/>
        <v>123.20328542094455</v>
      </c>
      <c r="Y371" s="39">
        <f t="shared" si="66"/>
        <v>3750</v>
      </c>
      <c r="Z371" s="41">
        <f t="shared" si="67"/>
        <v>494907.59753593436</v>
      </c>
      <c r="AA371" s="41">
        <v>449815.19507186854</v>
      </c>
      <c r="AB371" s="41">
        <v>-11718.33285403759</v>
      </c>
      <c r="AC371" s="41">
        <f t="shared" si="74"/>
        <v>438096.86221783096</v>
      </c>
      <c r="AD371" s="42">
        <f t="shared" si="75"/>
        <v>45092.402464065817</v>
      </c>
      <c r="AE371" s="41">
        <f t="shared" si="68"/>
        <v>483189.26468189678</v>
      </c>
      <c r="AF371" s="42">
        <f t="shared" si="69"/>
        <v>1016810.7353181032</v>
      </c>
      <c r="AG371" s="43">
        <f t="shared" si="70"/>
        <v>400</v>
      </c>
      <c r="AH371" s="44">
        <f t="shared" si="71"/>
        <v>268.02464065708421</v>
      </c>
      <c r="AI371" s="36">
        <f t="shared" si="72"/>
        <v>131.97535934291582</v>
      </c>
      <c r="AJ371" s="36">
        <f t="shared" si="73"/>
        <v>4017</v>
      </c>
      <c r="AK371" s="45">
        <v>45657</v>
      </c>
    </row>
    <row r="372" spans="1:37" s="46" customFormat="1" ht="12.75" x14ac:dyDescent="0.25">
      <c r="A372" s="36">
        <v>366</v>
      </c>
      <c r="B372" s="37">
        <v>41640</v>
      </c>
      <c r="C372" s="36" t="s">
        <v>274</v>
      </c>
      <c r="D372" s="36"/>
      <c r="E372" s="36">
        <v>12008</v>
      </c>
      <c r="F372" s="36" t="s">
        <v>386</v>
      </c>
      <c r="G372" s="38" t="s">
        <v>322</v>
      </c>
      <c r="H372" s="61">
        <v>1</v>
      </c>
      <c r="I372" s="39">
        <v>2340000</v>
      </c>
      <c r="J372" s="39"/>
      <c r="K372" s="39"/>
      <c r="L372" s="39"/>
      <c r="M372" s="39"/>
      <c r="N372" s="39"/>
      <c r="O372" s="39"/>
      <c r="P372" s="39">
        <v>2340000</v>
      </c>
      <c r="Q372" s="39"/>
      <c r="R372" s="39"/>
      <c r="S372" s="39"/>
      <c r="T372" s="39"/>
      <c r="U372" s="39"/>
      <c r="V372" s="51"/>
      <c r="W372" s="39"/>
      <c r="X372" s="39">
        <f t="shared" si="65"/>
        <v>192.1971252566735</v>
      </c>
      <c r="Y372" s="39">
        <f t="shared" si="66"/>
        <v>5850</v>
      </c>
      <c r="Z372" s="41">
        <f t="shared" si="67"/>
        <v>772055.8521560576</v>
      </c>
      <c r="AA372" s="41">
        <v>701711.70431211498</v>
      </c>
      <c r="AB372" s="41">
        <v>-18280.599252298642</v>
      </c>
      <c r="AC372" s="41">
        <f t="shared" si="74"/>
        <v>683431.10505981639</v>
      </c>
      <c r="AD372" s="42">
        <f t="shared" si="75"/>
        <v>70344.147843942628</v>
      </c>
      <c r="AE372" s="41">
        <f t="shared" si="68"/>
        <v>753775.25290375901</v>
      </c>
      <c r="AF372" s="42">
        <f t="shared" si="69"/>
        <v>1586224.747096241</v>
      </c>
      <c r="AG372" s="43">
        <f t="shared" si="70"/>
        <v>400</v>
      </c>
      <c r="AH372" s="44">
        <f t="shared" si="71"/>
        <v>268.02464065708421</v>
      </c>
      <c r="AI372" s="36">
        <f t="shared" si="72"/>
        <v>131.97535934291582</v>
      </c>
      <c r="AJ372" s="36">
        <f t="shared" si="73"/>
        <v>4017</v>
      </c>
      <c r="AK372" s="45">
        <v>45657</v>
      </c>
    </row>
    <row r="373" spans="1:37" s="46" customFormat="1" ht="12.75" x14ac:dyDescent="0.25">
      <c r="A373" s="36">
        <v>367</v>
      </c>
      <c r="B373" s="37">
        <v>41640</v>
      </c>
      <c r="C373" s="36" t="s">
        <v>274</v>
      </c>
      <c r="D373" s="36"/>
      <c r="E373" s="36">
        <v>12008</v>
      </c>
      <c r="F373" s="36" t="s">
        <v>384</v>
      </c>
      <c r="G373" s="38" t="s">
        <v>322</v>
      </c>
      <c r="H373" s="61">
        <v>14</v>
      </c>
      <c r="I373" s="39">
        <v>22295000</v>
      </c>
      <c r="J373" s="39"/>
      <c r="K373" s="39"/>
      <c r="L373" s="39"/>
      <c r="M373" s="39"/>
      <c r="N373" s="39"/>
      <c r="O373" s="39"/>
      <c r="P373" s="39">
        <v>22295000</v>
      </c>
      <c r="Q373" s="39"/>
      <c r="R373" s="39"/>
      <c r="S373" s="39"/>
      <c r="T373" s="39"/>
      <c r="U373" s="39"/>
      <c r="V373" s="51"/>
      <c r="W373" s="39"/>
      <c r="X373" s="39">
        <f t="shared" si="65"/>
        <v>1831.2114989733059</v>
      </c>
      <c r="Y373" s="39">
        <f t="shared" si="66"/>
        <v>55737.5</v>
      </c>
      <c r="Z373" s="41">
        <f t="shared" si="67"/>
        <v>7355976.591375771</v>
      </c>
      <c r="AA373" s="41">
        <v>6685753.1827515401</v>
      </c>
      <c r="AB373" s="41">
        <v>-174173.48732051207</v>
      </c>
      <c r="AC373" s="41">
        <f t="shared" si="74"/>
        <v>6511579.6954310276</v>
      </c>
      <c r="AD373" s="42">
        <f t="shared" si="75"/>
        <v>670223.40862423088</v>
      </c>
      <c r="AE373" s="41">
        <f t="shared" si="68"/>
        <v>7181803.1040552584</v>
      </c>
      <c r="AF373" s="42">
        <f t="shared" si="69"/>
        <v>15113196.895944741</v>
      </c>
      <c r="AG373" s="43">
        <f t="shared" si="70"/>
        <v>400</v>
      </c>
      <c r="AH373" s="44">
        <f t="shared" si="71"/>
        <v>268.02464065708421</v>
      </c>
      <c r="AI373" s="36">
        <f t="shared" si="72"/>
        <v>131.97535934291582</v>
      </c>
      <c r="AJ373" s="36">
        <f t="shared" si="73"/>
        <v>4017</v>
      </c>
      <c r="AK373" s="45">
        <v>45657</v>
      </c>
    </row>
    <row r="374" spans="1:37" s="46" customFormat="1" ht="12.75" x14ac:dyDescent="0.25">
      <c r="A374" s="36">
        <v>368</v>
      </c>
      <c r="B374" s="37">
        <v>41640</v>
      </c>
      <c r="C374" s="36" t="s">
        <v>274</v>
      </c>
      <c r="D374" s="36"/>
      <c r="E374" s="36">
        <v>12008</v>
      </c>
      <c r="F374" s="36" t="s">
        <v>372</v>
      </c>
      <c r="G374" s="38" t="s">
        <v>322</v>
      </c>
      <c r="H374" s="61">
        <v>16</v>
      </c>
      <c r="I374" s="39">
        <v>18320000</v>
      </c>
      <c r="J374" s="39"/>
      <c r="K374" s="39"/>
      <c r="L374" s="39"/>
      <c r="M374" s="39"/>
      <c r="N374" s="39"/>
      <c r="O374" s="39"/>
      <c r="P374" s="39">
        <v>18320000</v>
      </c>
      <c r="Q374" s="39"/>
      <c r="R374" s="39"/>
      <c r="S374" s="39"/>
      <c r="T374" s="39"/>
      <c r="U374" s="39"/>
      <c r="V374" s="51"/>
      <c r="W374" s="39"/>
      <c r="X374" s="39">
        <f t="shared" si="65"/>
        <v>1504.7227926078028</v>
      </c>
      <c r="Y374" s="39">
        <f t="shared" si="66"/>
        <v>45800</v>
      </c>
      <c r="Z374" s="41">
        <f t="shared" si="67"/>
        <v>6044471.4579055449</v>
      </c>
      <c r="AA374" s="41">
        <v>5493742.9158110879</v>
      </c>
      <c r="AB374" s="41">
        <v>-143119.90525731244</v>
      </c>
      <c r="AC374" s="41">
        <f t="shared" si="74"/>
        <v>5350623.0105537754</v>
      </c>
      <c r="AD374" s="42">
        <f t="shared" si="75"/>
        <v>550728.54209445696</v>
      </c>
      <c r="AE374" s="41">
        <f t="shared" si="68"/>
        <v>5901351.5526482323</v>
      </c>
      <c r="AF374" s="42">
        <f t="shared" si="69"/>
        <v>12418648.447351769</v>
      </c>
      <c r="AG374" s="43">
        <f t="shared" si="70"/>
        <v>400</v>
      </c>
      <c r="AH374" s="44">
        <f t="shared" si="71"/>
        <v>268.02464065708421</v>
      </c>
      <c r="AI374" s="36">
        <f t="shared" si="72"/>
        <v>131.97535934291582</v>
      </c>
      <c r="AJ374" s="36">
        <f t="shared" si="73"/>
        <v>4017</v>
      </c>
      <c r="AK374" s="45">
        <v>45657</v>
      </c>
    </row>
    <row r="375" spans="1:37" s="46" customFormat="1" ht="12.75" x14ac:dyDescent="0.25">
      <c r="A375" s="36">
        <v>369</v>
      </c>
      <c r="B375" s="37">
        <v>41640</v>
      </c>
      <c r="C375" s="36" t="s">
        <v>274</v>
      </c>
      <c r="D375" s="36"/>
      <c r="E375" s="36">
        <v>12008</v>
      </c>
      <c r="F375" s="36" t="s">
        <v>373</v>
      </c>
      <c r="G375" s="38" t="s">
        <v>322</v>
      </c>
      <c r="H375" s="61">
        <v>14</v>
      </c>
      <c r="I375" s="39">
        <v>12040000</v>
      </c>
      <c r="J375" s="39"/>
      <c r="K375" s="39"/>
      <c r="L375" s="39"/>
      <c r="M375" s="39"/>
      <c r="N375" s="39"/>
      <c r="O375" s="39"/>
      <c r="P375" s="39">
        <v>12040000</v>
      </c>
      <c r="Q375" s="39"/>
      <c r="R375" s="39"/>
      <c r="S375" s="39"/>
      <c r="T375" s="39"/>
      <c r="U375" s="39"/>
      <c r="V375" s="51"/>
      <c r="W375" s="39"/>
      <c r="X375" s="39">
        <f t="shared" si="65"/>
        <v>988.91170431211492</v>
      </c>
      <c r="Y375" s="39">
        <f t="shared" si="66"/>
        <v>30099.999999999996</v>
      </c>
      <c r="Z375" s="41">
        <f t="shared" si="67"/>
        <v>3972458.3162217657</v>
      </c>
      <c r="AA375" s="41">
        <v>3610516.6324435314</v>
      </c>
      <c r="AB375" s="41">
        <v>-94059.15170840839</v>
      </c>
      <c r="AC375" s="41">
        <f t="shared" si="74"/>
        <v>3516457.4807351232</v>
      </c>
      <c r="AD375" s="42">
        <f t="shared" si="75"/>
        <v>361941.68377823429</v>
      </c>
      <c r="AE375" s="41">
        <f t="shared" si="68"/>
        <v>3878399.1645133574</v>
      </c>
      <c r="AF375" s="42">
        <f t="shared" si="69"/>
        <v>8161600.835486643</v>
      </c>
      <c r="AG375" s="43">
        <f t="shared" si="70"/>
        <v>400</v>
      </c>
      <c r="AH375" s="44">
        <f t="shared" si="71"/>
        <v>268.02464065708421</v>
      </c>
      <c r="AI375" s="36">
        <f t="shared" si="72"/>
        <v>131.97535934291582</v>
      </c>
      <c r="AJ375" s="36">
        <f t="shared" si="73"/>
        <v>4017</v>
      </c>
      <c r="AK375" s="45">
        <v>45657</v>
      </c>
    </row>
    <row r="376" spans="1:37" s="46" customFormat="1" ht="12.75" x14ac:dyDescent="0.25">
      <c r="A376" s="36">
        <v>370</v>
      </c>
      <c r="B376" s="37">
        <v>41640</v>
      </c>
      <c r="C376" s="36" t="s">
        <v>274</v>
      </c>
      <c r="D376" s="36"/>
      <c r="E376" s="36">
        <v>12008</v>
      </c>
      <c r="F376" s="36" t="s">
        <v>374</v>
      </c>
      <c r="G376" s="38" t="s">
        <v>322</v>
      </c>
      <c r="H376" s="61">
        <v>16</v>
      </c>
      <c r="I376" s="39">
        <v>9880000</v>
      </c>
      <c r="J376" s="39"/>
      <c r="K376" s="39"/>
      <c r="L376" s="39"/>
      <c r="M376" s="39"/>
      <c r="N376" s="39"/>
      <c r="O376" s="39"/>
      <c r="P376" s="39">
        <v>9880000</v>
      </c>
      <c r="Q376" s="39"/>
      <c r="R376" s="39"/>
      <c r="S376" s="39"/>
      <c r="T376" s="39"/>
      <c r="U376" s="39"/>
      <c r="V376" s="51"/>
      <c r="W376" s="39"/>
      <c r="X376" s="39">
        <f t="shared" si="65"/>
        <v>811.49897330595479</v>
      </c>
      <c r="Y376" s="39">
        <f t="shared" si="66"/>
        <v>24700</v>
      </c>
      <c r="Z376" s="41">
        <f t="shared" si="67"/>
        <v>3259791.3757700208</v>
      </c>
      <c r="AA376" s="41">
        <v>2962782.7515400411</v>
      </c>
      <c r="AB376" s="41">
        <v>-77184.752398594268</v>
      </c>
      <c r="AC376" s="41">
        <f t="shared" si="74"/>
        <v>2885597.9991414468</v>
      </c>
      <c r="AD376" s="42">
        <f t="shared" si="75"/>
        <v>297008.6242299797</v>
      </c>
      <c r="AE376" s="41">
        <f t="shared" si="68"/>
        <v>3182606.6233714265</v>
      </c>
      <c r="AF376" s="42">
        <f t="shared" si="69"/>
        <v>6697393.376628574</v>
      </c>
      <c r="AG376" s="43">
        <f t="shared" si="70"/>
        <v>400</v>
      </c>
      <c r="AH376" s="44">
        <f t="shared" si="71"/>
        <v>268.02464065708421</v>
      </c>
      <c r="AI376" s="36">
        <f t="shared" si="72"/>
        <v>131.97535934291582</v>
      </c>
      <c r="AJ376" s="36">
        <f t="shared" si="73"/>
        <v>4017</v>
      </c>
      <c r="AK376" s="45">
        <v>45657</v>
      </c>
    </row>
    <row r="377" spans="1:37" s="46" customFormat="1" ht="12.75" x14ac:dyDescent="0.25">
      <c r="A377" s="36">
        <v>371</v>
      </c>
      <c r="B377" s="37">
        <v>41640</v>
      </c>
      <c r="C377" s="36" t="s">
        <v>274</v>
      </c>
      <c r="D377" s="36"/>
      <c r="E377" s="36">
        <v>12008</v>
      </c>
      <c r="F377" s="36" t="s">
        <v>375</v>
      </c>
      <c r="G377" s="38" t="s">
        <v>322</v>
      </c>
      <c r="H377" s="61">
        <v>1</v>
      </c>
      <c r="I377" s="39">
        <v>430000</v>
      </c>
      <c r="J377" s="39"/>
      <c r="K377" s="39"/>
      <c r="L377" s="39"/>
      <c r="M377" s="39"/>
      <c r="N377" s="39"/>
      <c r="O377" s="39"/>
      <c r="P377" s="39">
        <v>430000</v>
      </c>
      <c r="Q377" s="39"/>
      <c r="R377" s="39"/>
      <c r="S377" s="39"/>
      <c r="T377" s="39"/>
      <c r="U377" s="39"/>
      <c r="V377" s="51"/>
      <c r="W377" s="39"/>
      <c r="X377" s="39">
        <f t="shared" si="65"/>
        <v>35.318275154004105</v>
      </c>
      <c r="Y377" s="39">
        <f t="shared" si="66"/>
        <v>1075</v>
      </c>
      <c r="Z377" s="41">
        <f t="shared" si="67"/>
        <v>141873.51129363451</v>
      </c>
      <c r="AA377" s="41">
        <v>128947.02258726899</v>
      </c>
      <c r="AB377" s="41">
        <v>-3359.2554181574433</v>
      </c>
      <c r="AC377" s="41">
        <f t="shared" si="74"/>
        <v>125587.76716911155</v>
      </c>
      <c r="AD377" s="42">
        <f t="shared" si="75"/>
        <v>12926.488706365519</v>
      </c>
      <c r="AE377" s="41">
        <f t="shared" si="68"/>
        <v>138514.25587547707</v>
      </c>
      <c r="AF377" s="42">
        <f t="shared" si="69"/>
        <v>291485.7441245229</v>
      </c>
      <c r="AG377" s="43">
        <f t="shared" si="70"/>
        <v>400</v>
      </c>
      <c r="AH377" s="44">
        <f t="shared" si="71"/>
        <v>268.02464065708421</v>
      </c>
      <c r="AI377" s="36">
        <f t="shared" si="72"/>
        <v>131.97535934291582</v>
      </c>
      <c r="AJ377" s="36">
        <f t="shared" si="73"/>
        <v>4017</v>
      </c>
      <c r="AK377" s="45">
        <v>45657</v>
      </c>
    </row>
    <row r="378" spans="1:37" s="46" customFormat="1" ht="12.75" x14ac:dyDescent="0.25">
      <c r="A378" s="36">
        <v>372</v>
      </c>
      <c r="B378" s="37">
        <v>41640</v>
      </c>
      <c r="C378" s="36" t="s">
        <v>274</v>
      </c>
      <c r="D378" s="36"/>
      <c r="E378" s="36">
        <v>12008</v>
      </c>
      <c r="F378" s="36" t="s">
        <v>381</v>
      </c>
      <c r="G378" s="38" t="s">
        <v>322</v>
      </c>
      <c r="H378" s="61">
        <v>16</v>
      </c>
      <c r="I378" s="39">
        <v>29120000</v>
      </c>
      <c r="J378" s="39"/>
      <c r="K378" s="39"/>
      <c r="L378" s="39"/>
      <c r="M378" s="39"/>
      <c r="N378" s="39"/>
      <c r="O378" s="39"/>
      <c r="P378" s="39">
        <v>29120000</v>
      </c>
      <c r="Q378" s="39"/>
      <c r="R378" s="39"/>
      <c r="S378" s="39"/>
      <c r="T378" s="39"/>
      <c r="U378" s="39"/>
      <c r="V378" s="51"/>
      <c r="W378" s="39"/>
      <c r="X378" s="39">
        <f t="shared" si="65"/>
        <v>2391.7864476386035</v>
      </c>
      <c r="Y378" s="39">
        <f t="shared" si="66"/>
        <v>72800</v>
      </c>
      <c r="Z378" s="41">
        <f t="shared" si="67"/>
        <v>9607806.1601642724</v>
      </c>
      <c r="AA378" s="41">
        <v>8732412.3203285411</v>
      </c>
      <c r="AB378" s="41">
        <v>-227491.90180638307</v>
      </c>
      <c r="AC378" s="41">
        <f t="shared" si="74"/>
        <v>8504920.4185221586</v>
      </c>
      <c r="AD378" s="42">
        <f t="shared" si="75"/>
        <v>875393.83983573131</v>
      </c>
      <c r="AE378" s="41">
        <f t="shared" si="68"/>
        <v>9380314.25835789</v>
      </c>
      <c r="AF378" s="42">
        <f t="shared" si="69"/>
        <v>19739685.74164211</v>
      </c>
      <c r="AG378" s="43">
        <f t="shared" si="70"/>
        <v>400</v>
      </c>
      <c r="AH378" s="44">
        <f t="shared" si="71"/>
        <v>268.02464065708421</v>
      </c>
      <c r="AI378" s="36">
        <f t="shared" si="72"/>
        <v>131.97535934291582</v>
      </c>
      <c r="AJ378" s="36">
        <f t="shared" si="73"/>
        <v>4017</v>
      </c>
      <c r="AK378" s="45">
        <v>45657</v>
      </c>
    </row>
    <row r="379" spans="1:37" s="46" customFormat="1" ht="12.75" x14ac:dyDescent="0.25">
      <c r="A379" s="36">
        <v>373</v>
      </c>
      <c r="B379" s="37">
        <v>41640</v>
      </c>
      <c r="C379" s="36" t="s">
        <v>274</v>
      </c>
      <c r="D379" s="36"/>
      <c r="E379" s="36">
        <v>12008</v>
      </c>
      <c r="F379" s="36" t="s">
        <v>382</v>
      </c>
      <c r="G379" s="38" t="s">
        <v>322</v>
      </c>
      <c r="H379" s="61">
        <v>19</v>
      </c>
      <c r="I379" s="39">
        <v>24700000</v>
      </c>
      <c r="J379" s="39"/>
      <c r="K379" s="39"/>
      <c r="L379" s="39"/>
      <c r="M379" s="39"/>
      <c r="N379" s="39"/>
      <c r="O379" s="39"/>
      <c r="P379" s="39">
        <v>24700000</v>
      </c>
      <c r="Q379" s="39"/>
      <c r="R379" s="39"/>
      <c r="S379" s="39"/>
      <c r="T379" s="39"/>
      <c r="U379" s="39"/>
      <c r="V379" s="51"/>
      <c r="W379" s="39"/>
      <c r="X379" s="39">
        <f t="shared" si="65"/>
        <v>2028.7474332648869</v>
      </c>
      <c r="Y379" s="39">
        <f t="shared" si="66"/>
        <v>61749.999999999993</v>
      </c>
      <c r="Z379" s="41">
        <f t="shared" si="67"/>
        <v>8149478.4394250512</v>
      </c>
      <c r="AA379" s="41">
        <v>7406956.8788501015</v>
      </c>
      <c r="AB379" s="41">
        <v>-192961.88099648565</v>
      </c>
      <c r="AC379" s="41">
        <f t="shared" si="74"/>
        <v>7213994.9978536163</v>
      </c>
      <c r="AD379" s="42">
        <f t="shared" si="75"/>
        <v>742521.56057494972</v>
      </c>
      <c r="AE379" s="41">
        <f t="shared" si="68"/>
        <v>7956516.558428566</v>
      </c>
      <c r="AF379" s="42">
        <f t="shared" si="69"/>
        <v>16743483.441571433</v>
      </c>
      <c r="AG379" s="43">
        <f t="shared" si="70"/>
        <v>400</v>
      </c>
      <c r="AH379" s="44">
        <f t="shared" si="71"/>
        <v>268.02464065708421</v>
      </c>
      <c r="AI379" s="36">
        <f t="shared" si="72"/>
        <v>131.97535934291582</v>
      </c>
      <c r="AJ379" s="36">
        <f t="shared" si="73"/>
        <v>4017</v>
      </c>
      <c r="AK379" s="45">
        <v>45657</v>
      </c>
    </row>
    <row r="380" spans="1:37" s="46" customFormat="1" ht="12.75" x14ac:dyDescent="0.25">
      <c r="A380" s="36">
        <v>374</v>
      </c>
      <c r="B380" s="37">
        <v>41640</v>
      </c>
      <c r="C380" s="36" t="s">
        <v>274</v>
      </c>
      <c r="D380" s="36"/>
      <c r="E380" s="36">
        <v>12008</v>
      </c>
      <c r="F380" s="36" t="s">
        <v>377</v>
      </c>
      <c r="G380" s="38" t="s">
        <v>322</v>
      </c>
      <c r="H380" s="61">
        <v>12</v>
      </c>
      <c r="I380" s="39">
        <v>12480000</v>
      </c>
      <c r="J380" s="39"/>
      <c r="K380" s="39"/>
      <c r="L380" s="39"/>
      <c r="M380" s="39"/>
      <c r="N380" s="39"/>
      <c r="O380" s="39"/>
      <c r="P380" s="39">
        <v>12480000</v>
      </c>
      <c r="Q380" s="39"/>
      <c r="R380" s="39"/>
      <c r="S380" s="39"/>
      <c r="T380" s="39"/>
      <c r="U380" s="39"/>
      <c r="V380" s="51"/>
      <c r="W380" s="39"/>
      <c r="X380" s="39">
        <f t="shared" si="65"/>
        <v>1025.0513347022586</v>
      </c>
      <c r="Y380" s="39">
        <f t="shared" si="66"/>
        <v>31199.999999999996</v>
      </c>
      <c r="Z380" s="41">
        <f t="shared" si="67"/>
        <v>4117631.2114989734</v>
      </c>
      <c r="AA380" s="41">
        <v>3742462.4229979459</v>
      </c>
      <c r="AB380" s="41">
        <v>-97496.529345592746</v>
      </c>
      <c r="AC380" s="41">
        <f t="shared" si="74"/>
        <v>3644965.893652353</v>
      </c>
      <c r="AD380" s="42">
        <f t="shared" si="75"/>
        <v>375168.78850102751</v>
      </c>
      <c r="AE380" s="41">
        <f t="shared" si="68"/>
        <v>4020134.6821533805</v>
      </c>
      <c r="AF380" s="42">
        <f t="shared" si="69"/>
        <v>8459865.3178466186</v>
      </c>
      <c r="AG380" s="43">
        <f t="shared" si="70"/>
        <v>400</v>
      </c>
      <c r="AH380" s="44">
        <f t="shared" si="71"/>
        <v>268.02464065708421</v>
      </c>
      <c r="AI380" s="36">
        <f t="shared" si="72"/>
        <v>131.97535934291582</v>
      </c>
      <c r="AJ380" s="36">
        <f t="shared" si="73"/>
        <v>4017</v>
      </c>
      <c r="AK380" s="45">
        <v>45657</v>
      </c>
    </row>
    <row r="381" spans="1:37" s="46" customFormat="1" ht="12.75" x14ac:dyDescent="0.25">
      <c r="A381" s="36">
        <v>375</v>
      </c>
      <c r="B381" s="37">
        <v>41640</v>
      </c>
      <c r="C381" s="36" t="s">
        <v>274</v>
      </c>
      <c r="D381" s="36"/>
      <c r="E381" s="36">
        <v>12008</v>
      </c>
      <c r="F381" s="36" t="s">
        <v>379</v>
      </c>
      <c r="G381" s="38" t="s">
        <v>322</v>
      </c>
      <c r="H381" s="61">
        <v>4</v>
      </c>
      <c r="I381" s="39">
        <v>2000000</v>
      </c>
      <c r="J381" s="39"/>
      <c r="K381" s="39"/>
      <c r="L381" s="39"/>
      <c r="M381" s="39"/>
      <c r="N381" s="39"/>
      <c r="O381" s="39"/>
      <c r="P381" s="39">
        <v>2000000</v>
      </c>
      <c r="Q381" s="39"/>
      <c r="R381" s="39"/>
      <c r="S381" s="39"/>
      <c r="T381" s="39"/>
      <c r="U381" s="39"/>
      <c r="V381" s="51"/>
      <c r="W381" s="39"/>
      <c r="X381" s="39">
        <f t="shared" si="65"/>
        <v>164.27104722792606</v>
      </c>
      <c r="Y381" s="39">
        <f t="shared" si="66"/>
        <v>4999.9999999999991</v>
      </c>
      <c r="Z381" s="41">
        <f t="shared" si="67"/>
        <v>659876.79671457899</v>
      </c>
      <c r="AA381" s="41">
        <v>599753.59342915798</v>
      </c>
      <c r="AB381" s="41">
        <v>-15624.443805383451</v>
      </c>
      <c r="AC381" s="41">
        <f t="shared" si="74"/>
        <v>584129.14962377457</v>
      </c>
      <c r="AD381" s="42">
        <f t="shared" si="75"/>
        <v>60123.203285421012</v>
      </c>
      <c r="AE381" s="41">
        <f t="shared" si="68"/>
        <v>644252.35290919559</v>
      </c>
      <c r="AF381" s="42">
        <f t="shared" si="69"/>
        <v>1355747.6470908043</v>
      </c>
      <c r="AG381" s="43">
        <f t="shared" si="70"/>
        <v>400</v>
      </c>
      <c r="AH381" s="44">
        <f t="shared" si="71"/>
        <v>268.02464065708421</v>
      </c>
      <c r="AI381" s="36">
        <f t="shared" si="72"/>
        <v>131.97535934291582</v>
      </c>
      <c r="AJ381" s="36">
        <f t="shared" si="73"/>
        <v>4017</v>
      </c>
      <c r="AK381" s="45">
        <v>45657</v>
      </c>
    </row>
    <row r="382" spans="1:37" s="46" customFormat="1" ht="12.75" x14ac:dyDescent="0.25">
      <c r="A382" s="36">
        <v>376</v>
      </c>
      <c r="B382" s="37">
        <v>41640</v>
      </c>
      <c r="C382" s="36" t="s">
        <v>274</v>
      </c>
      <c r="D382" s="36"/>
      <c r="E382" s="36">
        <v>12008</v>
      </c>
      <c r="F382" s="36" t="s">
        <v>380</v>
      </c>
      <c r="G382" s="38" t="s">
        <v>387</v>
      </c>
      <c r="H382" s="61">
        <v>86</v>
      </c>
      <c r="I382" s="39">
        <v>162540000</v>
      </c>
      <c r="J382" s="39"/>
      <c r="K382" s="39"/>
      <c r="L382" s="39"/>
      <c r="M382" s="39"/>
      <c r="N382" s="39"/>
      <c r="O382" s="39"/>
      <c r="P382" s="39">
        <v>162540000</v>
      </c>
      <c r="Q382" s="39"/>
      <c r="R382" s="39"/>
      <c r="S382" s="39"/>
      <c r="T382" s="39"/>
      <c r="U382" s="39"/>
      <c r="V382" s="51"/>
      <c r="W382" s="39"/>
      <c r="X382" s="39">
        <f t="shared" si="65"/>
        <v>13350.308008213553</v>
      </c>
      <c r="Y382" s="39">
        <f t="shared" si="66"/>
        <v>406350</v>
      </c>
      <c r="Z382" s="41">
        <f t="shared" si="67"/>
        <v>53628187.268993847</v>
      </c>
      <c r="AA382" s="41">
        <v>48741974.537987679</v>
      </c>
      <c r="AB382" s="41">
        <v>-1269798.5480635136</v>
      </c>
      <c r="AC382" s="41">
        <f t="shared" si="74"/>
        <v>47472175.989924163</v>
      </c>
      <c r="AD382" s="42">
        <f t="shared" si="75"/>
        <v>4886212.7310061678</v>
      </c>
      <c r="AE382" s="41">
        <f t="shared" si="68"/>
        <v>52358388.72093033</v>
      </c>
      <c r="AF382" s="42">
        <f t="shared" si="69"/>
        <v>110181611.27906966</v>
      </c>
      <c r="AG382" s="43">
        <f t="shared" si="70"/>
        <v>400</v>
      </c>
      <c r="AH382" s="44">
        <f t="shared" si="71"/>
        <v>268.02464065708421</v>
      </c>
      <c r="AI382" s="36">
        <f t="shared" si="72"/>
        <v>131.97535934291582</v>
      </c>
      <c r="AJ382" s="36">
        <f t="shared" si="73"/>
        <v>4017</v>
      </c>
      <c r="AK382" s="45">
        <v>45657</v>
      </c>
    </row>
    <row r="383" spans="1:37" s="46" customFormat="1" ht="12.75" x14ac:dyDescent="0.25">
      <c r="A383" s="36">
        <v>377</v>
      </c>
      <c r="B383" s="37">
        <v>41640</v>
      </c>
      <c r="C383" s="36" t="s">
        <v>274</v>
      </c>
      <c r="D383" s="36"/>
      <c r="E383" s="36">
        <v>12008</v>
      </c>
      <c r="F383" s="36" t="s">
        <v>384</v>
      </c>
      <c r="G383" s="38" t="s">
        <v>387</v>
      </c>
      <c r="H383" s="61">
        <v>3</v>
      </c>
      <c r="I383" s="39">
        <v>4410000</v>
      </c>
      <c r="J383" s="39"/>
      <c r="K383" s="39"/>
      <c r="L383" s="39"/>
      <c r="M383" s="39"/>
      <c r="N383" s="39"/>
      <c r="O383" s="39"/>
      <c r="P383" s="39">
        <v>4410000</v>
      </c>
      <c r="Q383" s="39"/>
      <c r="R383" s="39"/>
      <c r="S383" s="39"/>
      <c r="T383" s="39"/>
      <c r="U383" s="39"/>
      <c r="V383" s="51"/>
      <c r="W383" s="39"/>
      <c r="X383" s="39">
        <f t="shared" si="65"/>
        <v>362.21765913757702</v>
      </c>
      <c r="Y383" s="39">
        <f t="shared" si="66"/>
        <v>11025</v>
      </c>
      <c r="Z383" s="41">
        <f t="shared" si="67"/>
        <v>1455028.3367556469</v>
      </c>
      <c r="AA383" s="41">
        <v>1322456.6735112935</v>
      </c>
      <c r="AB383" s="41">
        <v>-34451.898590870514</v>
      </c>
      <c r="AC383" s="41">
        <f t="shared" si="74"/>
        <v>1288004.774920423</v>
      </c>
      <c r="AD383" s="42">
        <f t="shared" si="75"/>
        <v>132571.66324435337</v>
      </c>
      <c r="AE383" s="41">
        <f t="shared" si="68"/>
        <v>1420576.4381647764</v>
      </c>
      <c r="AF383" s="42">
        <f t="shared" si="69"/>
        <v>2989423.5618352238</v>
      </c>
      <c r="AG383" s="43">
        <f t="shared" si="70"/>
        <v>400</v>
      </c>
      <c r="AH383" s="44">
        <f t="shared" si="71"/>
        <v>268.02464065708421</v>
      </c>
      <c r="AI383" s="36">
        <f t="shared" si="72"/>
        <v>131.97535934291582</v>
      </c>
      <c r="AJ383" s="36">
        <f t="shared" si="73"/>
        <v>4017</v>
      </c>
      <c r="AK383" s="45">
        <v>45657</v>
      </c>
    </row>
    <row r="384" spans="1:37" s="46" customFormat="1" ht="12.75" x14ac:dyDescent="0.25">
      <c r="A384" s="36">
        <v>378</v>
      </c>
      <c r="B384" s="37">
        <v>41640</v>
      </c>
      <c r="C384" s="36" t="s">
        <v>274</v>
      </c>
      <c r="D384" s="36"/>
      <c r="E384" s="36">
        <v>12008</v>
      </c>
      <c r="F384" s="36" t="s">
        <v>372</v>
      </c>
      <c r="G384" s="38" t="s">
        <v>387</v>
      </c>
      <c r="H384" s="61">
        <v>12</v>
      </c>
      <c r="I384" s="39">
        <v>12660000</v>
      </c>
      <c r="J384" s="39"/>
      <c r="K384" s="39"/>
      <c r="L384" s="39"/>
      <c r="M384" s="39"/>
      <c r="N384" s="39"/>
      <c r="O384" s="39"/>
      <c r="P384" s="39">
        <v>12660000</v>
      </c>
      <c r="Q384" s="39"/>
      <c r="R384" s="39"/>
      <c r="S384" s="39"/>
      <c r="T384" s="39"/>
      <c r="U384" s="39"/>
      <c r="V384" s="51"/>
      <c r="W384" s="39"/>
      <c r="X384" s="39">
        <f t="shared" si="65"/>
        <v>1039.8357289527721</v>
      </c>
      <c r="Y384" s="39">
        <f t="shared" si="66"/>
        <v>31650</v>
      </c>
      <c r="Z384" s="41">
        <f t="shared" si="67"/>
        <v>4177020.123203286</v>
      </c>
      <c r="AA384" s="41">
        <v>3796440.2464065705</v>
      </c>
      <c r="AB384" s="41">
        <v>-98902.729288077273</v>
      </c>
      <c r="AC384" s="41">
        <f t="shared" si="74"/>
        <v>3697537.5171184931</v>
      </c>
      <c r="AD384" s="42">
        <f t="shared" si="75"/>
        <v>380579.87679671543</v>
      </c>
      <c r="AE384" s="41">
        <f t="shared" si="68"/>
        <v>4078117.3939152085</v>
      </c>
      <c r="AF384" s="42">
        <f t="shared" si="69"/>
        <v>8581882.6060847919</v>
      </c>
      <c r="AG384" s="43">
        <f t="shared" si="70"/>
        <v>400</v>
      </c>
      <c r="AH384" s="44">
        <f t="shared" si="71"/>
        <v>268.02464065708421</v>
      </c>
      <c r="AI384" s="36">
        <f t="shared" si="72"/>
        <v>131.97535934291582</v>
      </c>
      <c r="AJ384" s="36">
        <f t="shared" si="73"/>
        <v>4017</v>
      </c>
      <c r="AK384" s="45">
        <v>45657</v>
      </c>
    </row>
    <row r="385" spans="1:37" s="46" customFormat="1" ht="12.75" x14ac:dyDescent="0.25">
      <c r="A385" s="36">
        <v>379</v>
      </c>
      <c r="B385" s="37">
        <v>41640</v>
      </c>
      <c r="C385" s="36" t="s">
        <v>274</v>
      </c>
      <c r="D385" s="36"/>
      <c r="E385" s="36">
        <v>12008</v>
      </c>
      <c r="F385" s="36" t="s">
        <v>373</v>
      </c>
      <c r="G385" s="38" t="s">
        <v>387</v>
      </c>
      <c r="H385" s="61">
        <v>1</v>
      </c>
      <c r="I385" s="39">
        <v>860000</v>
      </c>
      <c r="J385" s="39"/>
      <c r="K385" s="39"/>
      <c r="L385" s="39"/>
      <c r="M385" s="39"/>
      <c r="N385" s="39"/>
      <c r="O385" s="39"/>
      <c r="P385" s="39">
        <v>860000</v>
      </c>
      <c r="Q385" s="39"/>
      <c r="R385" s="39"/>
      <c r="S385" s="39"/>
      <c r="T385" s="39"/>
      <c r="U385" s="39"/>
      <c r="V385" s="51"/>
      <c r="W385" s="39"/>
      <c r="X385" s="39">
        <f t="shared" si="65"/>
        <v>70.636550308008211</v>
      </c>
      <c r="Y385" s="39">
        <f t="shared" si="66"/>
        <v>2150</v>
      </c>
      <c r="Z385" s="41">
        <f t="shared" si="67"/>
        <v>283747.02258726902</v>
      </c>
      <c r="AA385" s="41">
        <v>257894.04517453798</v>
      </c>
      <c r="AB385" s="41">
        <v>-6718.5108363148865</v>
      </c>
      <c r="AC385" s="41">
        <f t="shared" si="74"/>
        <v>251175.53433822311</v>
      </c>
      <c r="AD385" s="42">
        <f t="shared" si="75"/>
        <v>25852.977412731037</v>
      </c>
      <c r="AE385" s="41">
        <f t="shared" si="68"/>
        <v>277028.51175095415</v>
      </c>
      <c r="AF385" s="42">
        <f t="shared" si="69"/>
        <v>582971.4882490458</v>
      </c>
      <c r="AG385" s="43">
        <f t="shared" si="70"/>
        <v>400</v>
      </c>
      <c r="AH385" s="44">
        <f t="shared" si="71"/>
        <v>268.02464065708421</v>
      </c>
      <c r="AI385" s="36">
        <f t="shared" si="72"/>
        <v>131.97535934291582</v>
      </c>
      <c r="AJ385" s="36">
        <f t="shared" si="73"/>
        <v>4017</v>
      </c>
      <c r="AK385" s="45">
        <v>45657</v>
      </c>
    </row>
    <row r="386" spans="1:37" s="46" customFormat="1" ht="12.75" x14ac:dyDescent="0.25">
      <c r="A386" s="36">
        <v>380</v>
      </c>
      <c r="B386" s="37">
        <v>41640</v>
      </c>
      <c r="C386" s="36" t="s">
        <v>274</v>
      </c>
      <c r="D386" s="36"/>
      <c r="E386" s="36">
        <v>12008</v>
      </c>
      <c r="F386" s="36" t="s">
        <v>381</v>
      </c>
      <c r="G386" s="38" t="s">
        <v>387</v>
      </c>
      <c r="H386" s="61">
        <v>16</v>
      </c>
      <c r="I386" s="39">
        <v>26880000</v>
      </c>
      <c r="J386" s="39"/>
      <c r="K386" s="39"/>
      <c r="L386" s="39"/>
      <c r="M386" s="39"/>
      <c r="N386" s="39"/>
      <c r="O386" s="39"/>
      <c r="P386" s="39">
        <v>26880000</v>
      </c>
      <c r="Q386" s="39"/>
      <c r="R386" s="39"/>
      <c r="S386" s="39"/>
      <c r="T386" s="39"/>
      <c r="U386" s="39"/>
      <c r="V386" s="51"/>
      <c r="W386" s="39"/>
      <c r="X386" s="39">
        <f t="shared" si="65"/>
        <v>2207.8028747433264</v>
      </c>
      <c r="Y386" s="39">
        <f t="shared" si="66"/>
        <v>67200</v>
      </c>
      <c r="Z386" s="41">
        <f t="shared" si="67"/>
        <v>8868744.1478439439</v>
      </c>
      <c r="AA386" s="41">
        <v>8060688.295687885</v>
      </c>
      <c r="AB386" s="41">
        <v>-209992.52474435361</v>
      </c>
      <c r="AC386" s="41">
        <f t="shared" si="74"/>
        <v>7850695.7709435318</v>
      </c>
      <c r="AD386" s="42">
        <f t="shared" si="75"/>
        <v>808055.85215605889</v>
      </c>
      <c r="AE386" s="41">
        <f t="shared" si="68"/>
        <v>8658751.6230995916</v>
      </c>
      <c r="AF386" s="42">
        <f t="shared" si="69"/>
        <v>18221248.376900408</v>
      </c>
      <c r="AG386" s="43">
        <f t="shared" si="70"/>
        <v>400</v>
      </c>
      <c r="AH386" s="44">
        <f t="shared" si="71"/>
        <v>268.02464065708421</v>
      </c>
      <c r="AI386" s="36">
        <f t="shared" si="72"/>
        <v>131.97535934291582</v>
      </c>
      <c r="AJ386" s="36">
        <f t="shared" si="73"/>
        <v>4017</v>
      </c>
      <c r="AK386" s="45">
        <v>45657</v>
      </c>
    </row>
    <row r="387" spans="1:37" s="46" customFormat="1" ht="12.75" x14ac:dyDescent="0.25">
      <c r="A387" s="36">
        <v>381</v>
      </c>
      <c r="B387" s="37">
        <v>41640</v>
      </c>
      <c r="C387" s="36" t="s">
        <v>274</v>
      </c>
      <c r="D387" s="36"/>
      <c r="E387" s="36">
        <v>12008</v>
      </c>
      <c r="F387" s="36" t="s">
        <v>377</v>
      </c>
      <c r="G387" s="38" t="s">
        <v>387</v>
      </c>
      <c r="H387" s="61">
        <v>7</v>
      </c>
      <c r="I387" s="39">
        <v>7280000</v>
      </c>
      <c r="J387" s="39"/>
      <c r="K387" s="39"/>
      <c r="L387" s="39"/>
      <c r="M387" s="39"/>
      <c r="N387" s="39"/>
      <c r="O387" s="39"/>
      <c r="P387" s="39">
        <v>7280000</v>
      </c>
      <c r="Q387" s="39"/>
      <c r="R387" s="39"/>
      <c r="S387" s="39"/>
      <c r="T387" s="39"/>
      <c r="U387" s="39"/>
      <c r="V387" s="51"/>
      <c r="W387" s="39"/>
      <c r="X387" s="39">
        <f t="shared" si="65"/>
        <v>597.94661190965087</v>
      </c>
      <c r="Y387" s="39">
        <f t="shared" si="66"/>
        <v>18200</v>
      </c>
      <c r="Z387" s="41">
        <f t="shared" si="67"/>
        <v>2401951.5400410681</v>
      </c>
      <c r="AA387" s="41">
        <v>2183103.0800821353</v>
      </c>
      <c r="AB387" s="41">
        <v>-56872.975451595768</v>
      </c>
      <c r="AC387" s="41">
        <f t="shared" si="74"/>
        <v>2126230.1046305397</v>
      </c>
      <c r="AD387" s="42">
        <f t="shared" si="75"/>
        <v>218848.45995893283</v>
      </c>
      <c r="AE387" s="41">
        <f t="shared" si="68"/>
        <v>2345078.5645894725</v>
      </c>
      <c r="AF387" s="42">
        <f t="shared" si="69"/>
        <v>4934921.4354105275</v>
      </c>
      <c r="AG387" s="43">
        <f t="shared" si="70"/>
        <v>400</v>
      </c>
      <c r="AH387" s="44">
        <f t="shared" si="71"/>
        <v>268.02464065708421</v>
      </c>
      <c r="AI387" s="36">
        <f t="shared" si="72"/>
        <v>131.97535934291582</v>
      </c>
      <c r="AJ387" s="36">
        <f t="shared" si="73"/>
        <v>4017</v>
      </c>
      <c r="AK387" s="45">
        <v>45657</v>
      </c>
    </row>
    <row r="388" spans="1:37" s="46" customFormat="1" ht="12.75" x14ac:dyDescent="0.25">
      <c r="A388" s="36">
        <v>382</v>
      </c>
      <c r="B388" s="37">
        <v>41640</v>
      </c>
      <c r="C388" s="36" t="s">
        <v>274</v>
      </c>
      <c r="D388" s="36"/>
      <c r="E388" s="36">
        <v>12008</v>
      </c>
      <c r="F388" s="36" t="s">
        <v>388</v>
      </c>
      <c r="G388" s="38" t="s">
        <v>387</v>
      </c>
      <c r="H388" s="61">
        <v>1</v>
      </c>
      <c r="I388" s="39">
        <v>3150000</v>
      </c>
      <c r="J388" s="39"/>
      <c r="K388" s="39"/>
      <c r="L388" s="39"/>
      <c r="M388" s="39"/>
      <c r="N388" s="39"/>
      <c r="O388" s="39"/>
      <c r="P388" s="39">
        <v>3150000</v>
      </c>
      <c r="Q388" s="39"/>
      <c r="R388" s="39"/>
      <c r="S388" s="39"/>
      <c r="T388" s="39"/>
      <c r="U388" s="39"/>
      <c r="V388" s="51"/>
      <c r="W388" s="39"/>
      <c r="X388" s="39">
        <f t="shared" si="65"/>
        <v>258.72689938398355</v>
      </c>
      <c r="Y388" s="39">
        <f t="shared" si="66"/>
        <v>7874.9999999999991</v>
      </c>
      <c r="Z388" s="41">
        <f t="shared" si="67"/>
        <v>1039305.954825462</v>
      </c>
      <c r="AA388" s="41">
        <v>944611.90965092392</v>
      </c>
      <c r="AB388" s="41">
        <v>-24608.498993478941</v>
      </c>
      <c r="AC388" s="41">
        <f t="shared" si="74"/>
        <v>920003.41065744497</v>
      </c>
      <c r="AD388" s="42">
        <f t="shared" si="75"/>
        <v>94694.045174538041</v>
      </c>
      <c r="AE388" s="41">
        <f t="shared" si="68"/>
        <v>1014697.455831983</v>
      </c>
      <c r="AF388" s="42">
        <f t="shared" si="69"/>
        <v>2135302.5441680169</v>
      </c>
      <c r="AG388" s="43">
        <f t="shared" si="70"/>
        <v>400</v>
      </c>
      <c r="AH388" s="44">
        <f t="shared" si="71"/>
        <v>268.02464065708421</v>
      </c>
      <c r="AI388" s="36">
        <f t="shared" si="72"/>
        <v>131.97535934291582</v>
      </c>
      <c r="AJ388" s="36">
        <f t="shared" si="73"/>
        <v>4017</v>
      </c>
      <c r="AK388" s="45">
        <v>45657</v>
      </c>
    </row>
    <row r="389" spans="1:37" s="46" customFormat="1" ht="12.75" x14ac:dyDescent="0.25">
      <c r="A389" s="36">
        <v>383</v>
      </c>
      <c r="B389" s="37">
        <v>41640</v>
      </c>
      <c r="C389" s="36" t="s">
        <v>274</v>
      </c>
      <c r="D389" s="36"/>
      <c r="E389" s="36">
        <v>12008</v>
      </c>
      <c r="F389" s="36" t="s">
        <v>383</v>
      </c>
      <c r="G389" s="38" t="s">
        <v>387</v>
      </c>
      <c r="H389" s="61">
        <v>1</v>
      </c>
      <c r="I389" s="39">
        <v>2145000</v>
      </c>
      <c r="J389" s="39"/>
      <c r="K389" s="39"/>
      <c r="L389" s="39"/>
      <c r="M389" s="39"/>
      <c r="N389" s="39"/>
      <c r="O389" s="39"/>
      <c r="P389" s="39">
        <v>2145000</v>
      </c>
      <c r="Q389" s="39"/>
      <c r="R389" s="39"/>
      <c r="S389" s="39"/>
      <c r="T389" s="39"/>
      <c r="U389" s="39"/>
      <c r="V389" s="51"/>
      <c r="W389" s="39"/>
      <c r="X389" s="39">
        <f t="shared" si="65"/>
        <v>176.18069815195071</v>
      </c>
      <c r="Y389" s="39">
        <f t="shared" si="66"/>
        <v>5362.5</v>
      </c>
      <c r="Z389" s="41">
        <f t="shared" si="67"/>
        <v>707717.86447638611</v>
      </c>
      <c r="AA389" s="41">
        <v>643235.7289527721</v>
      </c>
      <c r="AB389" s="41">
        <v>-16757.215981273755</v>
      </c>
      <c r="AC389" s="41">
        <f t="shared" si="74"/>
        <v>626478.5129714983</v>
      </c>
      <c r="AD389" s="42">
        <f t="shared" si="75"/>
        <v>64482.135523614008</v>
      </c>
      <c r="AE389" s="41">
        <f t="shared" si="68"/>
        <v>690960.64849511231</v>
      </c>
      <c r="AF389" s="42">
        <f t="shared" si="69"/>
        <v>1454039.3515048877</v>
      </c>
      <c r="AG389" s="43">
        <f t="shared" si="70"/>
        <v>400</v>
      </c>
      <c r="AH389" s="44">
        <f t="shared" si="71"/>
        <v>268.02464065708421</v>
      </c>
      <c r="AI389" s="36">
        <f t="shared" si="72"/>
        <v>131.97535934291582</v>
      </c>
      <c r="AJ389" s="36">
        <f t="shared" si="73"/>
        <v>4017</v>
      </c>
      <c r="AK389" s="45">
        <v>45657</v>
      </c>
    </row>
    <row r="390" spans="1:37" s="46" customFormat="1" ht="12.75" x14ac:dyDescent="0.25">
      <c r="A390" s="36">
        <v>384</v>
      </c>
      <c r="B390" s="37">
        <v>41640</v>
      </c>
      <c r="C390" s="36" t="s">
        <v>274</v>
      </c>
      <c r="D390" s="36"/>
      <c r="E390" s="36">
        <v>12008</v>
      </c>
      <c r="F390" s="36" t="s">
        <v>384</v>
      </c>
      <c r="G390" s="38" t="s">
        <v>387</v>
      </c>
      <c r="H390" s="61">
        <v>20</v>
      </c>
      <c r="I390" s="39">
        <v>31850000</v>
      </c>
      <c r="J390" s="39"/>
      <c r="K390" s="39"/>
      <c r="L390" s="39"/>
      <c r="M390" s="39"/>
      <c r="N390" s="39"/>
      <c r="O390" s="39"/>
      <c r="P390" s="39">
        <v>31850000</v>
      </c>
      <c r="Q390" s="39"/>
      <c r="R390" s="39"/>
      <c r="S390" s="39"/>
      <c r="T390" s="39"/>
      <c r="U390" s="39"/>
      <c r="V390" s="51"/>
      <c r="W390" s="39"/>
      <c r="X390" s="39">
        <f t="shared" si="65"/>
        <v>2616.0164271047229</v>
      </c>
      <c r="Y390" s="39">
        <f t="shared" si="66"/>
        <v>79625</v>
      </c>
      <c r="Z390" s="41">
        <f t="shared" si="67"/>
        <v>10508537.987679671</v>
      </c>
      <c r="AA390" s="41">
        <v>9551075.975359343</v>
      </c>
      <c r="AB390" s="41">
        <v>-248819.26760073155</v>
      </c>
      <c r="AC390" s="41">
        <f t="shared" si="74"/>
        <v>9302256.7077586111</v>
      </c>
      <c r="AD390" s="42">
        <f t="shared" si="75"/>
        <v>957462.0123203285</v>
      </c>
      <c r="AE390" s="41">
        <f t="shared" si="68"/>
        <v>10259718.72007894</v>
      </c>
      <c r="AF390" s="42">
        <f t="shared" si="69"/>
        <v>21590281.279921062</v>
      </c>
      <c r="AG390" s="43">
        <f t="shared" si="70"/>
        <v>400</v>
      </c>
      <c r="AH390" s="44">
        <f t="shared" si="71"/>
        <v>268.02464065708421</v>
      </c>
      <c r="AI390" s="36">
        <f t="shared" si="72"/>
        <v>131.97535934291582</v>
      </c>
      <c r="AJ390" s="36">
        <f t="shared" si="73"/>
        <v>4017</v>
      </c>
      <c r="AK390" s="45">
        <v>45657</v>
      </c>
    </row>
    <row r="391" spans="1:37" s="46" customFormat="1" ht="12.75" x14ac:dyDescent="0.25">
      <c r="A391" s="36">
        <v>385</v>
      </c>
      <c r="B391" s="37">
        <v>41640</v>
      </c>
      <c r="C391" s="36" t="s">
        <v>274</v>
      </c>
      <c r="D391" s="36"/>
      <c r="E391" s="36">
        <v>12008</v>
      </c>
      <c r="F391" s="36" t="s">
        <v>373</v>
      </c>
      <c r="G391" s="38" t="s">
        <v>387</v>
      </c>
      <c r="H391" s="61">
        <v>58</v>
      </c>
      <c r="I391" s="39">
        <v>49880000</v>
      </c>
      <c r="J391" s="39"/>
      <c r="K391" s="39"/>
      <c r="L391" s="39"/>
      <c r="M391" s="39"/>
      <c r="N391" s="39"/>
      <c r="O391" s="39"/>
      <c r="P391" s="39">
        <v>49880000</v>
      </c>
      <c r="Q391" s="39"/>
      <c r="R391" s="39"/>
      <c r="S391" s="39"/>
      <c r="T391" s="39"/>
      <c r="U391" s="39"/>
      <c r="V391" s="51"/>
      <c r="W391" s="39"/>
      <c r="X391" s="39">
        <f t="shared" ref="X391:X454" si="76">IF(I391&lt;0,0,IF(I391&gt;0,((1/365.25*(IF(E391=12002,I391*3%,IF(E391=12003,I391*3%,IF(E391=12004,I391*3%,IF(E391=12006,I391*2%,IF(E391=12007,I391*10%,IF(E391=12008,I391*3%,IF(E391=12009,I391*10%,IF(E391=12010,I391*10%,IF(E391=12011,I391*20%,IF(E391=12012,I391*3%,IF(E391=12099,I391*10%))))))))))))))))</f>
        <v>4096.9199178644767</v>
      </c>
      <c r="Y391" s="39">
        <f t="shared" ref="Y391:Y454" si="77">X391*30.4375</f>
        <v>124700.00000000001</v>
      </c>
      <c r="Z391" s="41">
        <f t="shared" ref="Z391:Z454" si="78">IF(I391&lt;0,0,IF(I391&gt;0,(IF(AI391*Y391&lt;=I391,Y391*AI391,IF(Y391*AI391&gt;I391,I391,IF(AI391*Y391=I391,I391))))))</f>
        <v>16457327.310061606</v>
      </c>
      <c r="AA391" s="41">
        <v>14957854.620123204</v>
      </c>
      <c r="AB391" s="41">
        <v>-389673.62850626337</v>
      </c>
      <c r="AC391" s="41">
        <f t="shared" si="74"/>
        <v>14568180.99161694</v>
      </c>
      <c r="AD391" s="42">
        <f t="shared" si="75"/>
        <v>1499472.6899384018</v>
      </c>
      <c r="AE391" s="41">
        <f t="shared" ref="AE391:AE454" si="79">AC391+AD391</f>
        <v>16067653.681555342</v>
      </c>
      <c r="AF391" s="42">
        <f t="shared" ref="AF391:AF454" si="80">I391-AE391</f>
        <v>33812346.318444654</v>
      </c>
      <c r="AG391" s="43">
        <f t="shared" ref="AG391:AG454" si="81">(365.25/30.4375*(IF(E391=12002,1/3%,IF(E391=12003,1/3%,IF(E391=12004,1/3%,IF(E391=12006,1/2%,IF(E391=12007,1/10%,IF(E391=12008,1/3%,IF(E391=12009,1/10%,IF(E391=12010,1/10%,IF(E391=12011,1/20%,IF(E391=12012,1/3%))))))))))))</f>
        <v>400</v>
      </c>
      <c r="AH391" s="44">
        <f t="shared" ref="AH391:AH454" si="82">IF(AG391&gt;AI391,AG391-AI391,IF(AG391&lt;=AI391,0))</f>
        <v>268.02464065708421</v>
      </c>
      <c r="AI391" s="36">
        <f t="shared" ref="AI391:AI454" si="83">AJ391/30.4375</f>
        <v>131.97535934291582</v>
      </c>
      <c r="AJ391" s="36">
        <f t="shared" ref="AJ391:AJ454" si="84">AK391-B391</f>
        <v>4017</v>
      </c>
      <c r="AK391" s="45">
        <v>45657</v>
      </c>
    </row>
    <row r="392" spans="1:37" s="46" customFormat="1" ht="12.75" x14ac:dyDescent="0.25">
      <c r="A392" s="36">
        <v>386</v>
      </c>
      <c r="B392" s="37">
        <v>41640</v>
      </c>
      <c r="C392" s="36" t="s">
        <v>274</v>
      </c>
      <c r="D392" s="36"/>
      <c r="E392" s="36">
        <v>12008</v>
      </c>
      <c r="F392" s="36" t="s">
        <v>374</v>
      </c>
      <c r="G392" s="38" t="s">
        <v>387</v>
      </c>
      <c r="H392" s="61">
        <v>27</v>
      </c>
      <c r="I392" s="39">
        <v>16740000</v>
      </c>
      <c r="J392" s="39"/>
      <c r="K392" s="39"/>
      <c r="L392" s="39"/>
      <c r="M392" s="39"/>
      <c r="N392" s="39"/>
      <c r="O392" s="39"/>
      <c r="P392" s="39">
        <v>16740000</v>
      </c>
      <c r="Q392" s="39"/>
      <c r="R392" s="39"/>
      <c r="S392" s="39"/>
      <c r="T392" s="39"/>
      <c r="U392" s="39"/>
      <c r="V392" s="51"/>
      <c r="W392" s="39"/>
      <c r="X392" s="39">
        <f t="shared" si="76"/>
        <v>1374.9486652977412</v>
      </c>
      <c r="Y392" s="39">
        <f t="shared" si="77"/>
        <v>41850</v>
      </c>
      <c r="Z392" s="41">
        <f t="shared" si="78"/>
        <v>5523168.788501027</v>
      </c>
      <c r="AA392" s="41">
        <v>5019937.5770020531</v>
      </c>
      <c r="AB392" s="41">
        <v>-130776.59465105951</v>
      </c>
      <c r="AC392" s="41">
        <f t="shared" ref="AC392:AC455" si="85">AA392+AB392</f>
        <v>4889160.9823509939</v>
      </c>
      <c r="AD392" s="42">
        <f t="shared" si="75"/>
        <v>503231.21149897389</v>
      </c>
      <c r="AE392" s="41">
        <f t="shared" si="79"/>
        <v>5392392.1938499678</v>
      </c>
      <c r="AF392" s="42">
        <f t="shared" si="80"/>
        <v>11347607.806150032</v>
      </c>
      <c r="AG392" s="43">
        <f t="shared" si="81"/>
        <v>400</v>
      </c>
      <c r="AH392" s="44">
        <f t="shared" si="82"/>
        <v>268.02464065708421</v>
      </c>
      <c r="AI392" s="36">
        <f t="shared" si="83"/>
        <v>131.97535934291582</v>
      </c>
      <c r="AJ392" s="36">
        <f t="shared" si="84"/>
        <v>4017</v>
      </c>
      <c r="AK392" s="45">
        <v>45657</v>
      </c>
    </row>
    <row r="393" spans="1:37" s="46" customFormat="1" ht="12.75" x14ac:dyDescent="0.25">
      <c r="A393" s="36">
        <v>387</v>
      </c>
      <c r="B393" s="37">
        <v>41640</v>
      </c>
      <c r="C393" s="36" t="s">
        <v>274</v>
      </c>
      <c r="D393" s="36"/>
      <c r="E393" s="36">
        <v>12008</v>
      </c>
      <c r="F393" s="36" t="s">
        <v>375</v>
      </c>
      <c r="G393" s="38" t="s">
        <v>387</v>
      </c>
      <c r="H393" s="61">
        <v>7</v>
      </c>
      <c r="I393" s="39">
        <v>3010000</v>
      </c>
      <c r="J393" s="39"/>
      <c r="K393" s="39"/>
      <c r="L393" s="39"/>
      <c r="M393" s="39"/>
      <c r="N393" s="39"/>
      <c r="O393" s="39"/>
      <c r="P393" s="39">
        <v>3010000</v>
      </c>
      <c r="Q393" s="39"/>
      <c r="R393" s="39"/>
      <c r="S393" s="39"/>
      <c r="T393" s="39"/>
      <c r="U393" s="39"/>
      <c r="V393" s="51"/>
      <c r="W393" s="39"/>
      <c r="X393" s="39">
        <f t="shared" si="76"/>
        <v>247.22792607802873</v>
      </c>
      <c r="Y393" s="39">
        <f t="shared" si="77"/>
        <v>7524.9999999999991</v>
      </c>
      <c r="Z393" s="41">
        <f t="shared" si="78"/>
        <v>993114.57905544143</v>
      </c>
      <c r="AA393" s="41">
        <v>902629.15811088285</v>
      </c>
      <c r="AB393" s="41">
        <v>-23514.787927102097</v>
      </c>
      <c r="AC393" s="41">
        <f t="shared" si="85"/>
        <v>879114.37018378079</v>
      </c>
      <c r="AD393" s="42">
        <f t="shared" si="75"/>
        <v>90485.420944558573</v>
      </c>
      <c r="AE393" s="41">
        <f t="shared" si="79"/>
        <v>969599.79112833936</v>
      </c>
      <c r="AF393" s="42">
        <f t="shared" si="80"/>
        <v>2040400.2088716608</v>
      </c>
      <c r="AG393" s="43">
        <f t="shared" si="81"/>
        <v>400</v>
      </c>
      <c r="AH393" s="44">
        <f t="shared" si="82"/>
        <v>268.02464065708421</v>
      </c>
      <c r="AI393" s="36">
        <f t="shared" si="83"/>
        <v>131.97535934291582</v>
      </c>
      <c r="AJ393" s="36">
        <f t="shared" si="84"/>
        <v>4017</v>
      </c>
      <c r="AK393" s="45">
        <v>45657</v>
      </c>
    </row>
    <row r="394" spans="1:37" s="46" customFormat="1" ht="12.75" x14ac:dyDescent="0.25">
      <c r="A394" s="36">
        <v>388</v>
      </c>
      <c r="B394" s="37">
        <v>41640</v>
      </c>
      <c r="C394" s="36" t="s">
        <v>274</v>
      </c>
      <c r="D394" s="36"/>
      <c r="E394" s="36">
        <v>12008</v>
      </c>
      <c r="F394" s="36" t="s">
        <v>381</v>
      </c>
      <c r="G394" s="38" t="s">
        <v>387</v>
      </c>
      <c r="H394" s="61">
        <v>1</v>
      </c>
      <c r="I394" s="39">
        <v>1680000</v>
      </c>
      <c r="J394" s="39"/>
      <c r="K394" s="39"/>
      <c r="L394" s="39"/>
      <c r="M394" s="39"/>
      <c r="N394" s="39"/>
      <c r="O394" s="39"/>
      <c r="P394" s="39">
        <v>1680000</v>
      </c>
      <c r="Q394" s="39"/>
      <c r="R394" s="39"/>
      <c r="S394" s="39"/>
      <c r="T394" s="39"/>
      <c r="U394" s="39"/>
      <c r="V394" s="51"/>
      <c r="W394" s="39"/>
      <c r="X394" s="39">
        <f t="shared" si="76"/>
        <v>137.9876796714579</v>
      </c>
      <c r="Y394" s="39">
        <f t="shared" si="77"/>
        <v>4200</v>
      </c>
      <c r="Z394" s="41">
        <f t="shared" si="78"/>
        <v>554296.50924024649</v>
      </c>
      <c r="AA394" s="41">
        <v>503793.01848049281</v>
      </c>
      <c r="AB394" s="41">
        <v>-13124.5327965221</v>
      </c>
      <c r="AC394" s="41">
        <f t="shared" si="85"/>
        <v>490668.48568397074</v>
      </c>
      <c r="AD394" s="42">
        <f t="shared" ref="AD394:AD457" si="86">Z394-AA394</f>
        <v>50503.49075975368</v>
      </c>
      <c r="AE394" s="41">
        <f t="shared" si="79"/>
        <v>541171.97644372447</v>
      </c>
      <c r="AF394" s="42">
        <f t="shared" si="80"/>
        <v>1138828.0235562755</v>
      </c>
      <c r="AG394" s="43">
        <f t="shared" si="81"/>
        <v>400</v>
      </c>
      <c r="AH394" s="44">
        <f t="shared" si="82"/>
        <v>268.02464065708421</v>
      </c>
      <c r="AI394" s="36">
        <f t="shared" si="83"/>
        <v>131.97535934291582</v>
      </c>
      <c r="AJ394" s="36">
        <f t="shared" si="84"/>
        <v>4017</v>
      </c>
      <c r="AK394" s="45">
        <v>45657</v>
      </c>
    </row>
    <row r="395" spans="1:37" s="46" customFormat="1" ht="12.75" x14ac:dyDescent="0.25">
      <c r="A395" s="36">
        <v>389</v>
      </c>
      <c r="B395" s="37">
        <v>41640</v>
      </c>
      <c r="C395" s="36" t="s">
        <v>274</v>
      </c>
      <c r="D395" s="36"/>
      <c r="E395" s="36">
        <v>12008</v>
      </c>
      <c r="F395" s="36" t="s">
        <v>377</v>
      </c>
      <c r="G395" s="38" t="s">
        <v>387</v>
      </c>
      <c r="H395" s="61">
        <v>15</v>
      </c>
      <c r="I395" s="39">
        <v>15600000</v>
      </c>
      <c r="J395" s="39"/>
      <c r="K395" s="39"/>
      <c r="L395" s="39"/>
      <c r="M395" s="39"/>
      <c r="N395" s="39"/>
      <c r="O395" s="39"/>
      <c r="P395" s="39">
        <v>15600000</v>
      </c>
      <c r="Q395" s="39"/>
      <c r="R395" s="39"/>
      <c r="S395" s="39"/>
      <c r="T395" s="39"/>
      <c r="U395" s="39"/>
      <c r="V395" s="51"/>
      <c r="W395" s="39"/>
      <c r="X395" s="39">
        <f t="shared" si="76"/>
        <v>1281.3141683778233</v>
      </c>
      <c r="Y395" s="39">
        <f t="shared" si="77"/>
        <v>39000</v>
      </c>
      <c r="Z395" s="41">
        <f t="shared" si="78"/>
        <v>5147039.0143737169</v>
      </c>
      <c r="AA395" s="41">
        <v>4678078.0287474329</v>
      </c>
      <c r="AB395" s="41">
        <v>-121870.66168199092</v>
      </c>
      <c r="AC395" s="41">
        <f t="shared" si="85"/>
        <v>4556207.3670654418</v>
      </c>
      <c r="AD395" s="42">
        <f t="shared" si="86"/>
        <v>468960.98562628403</v>
      </c>
      <c r="AE395" s="41">
        <f t="shared" si="79"/>
        <v>5025168.3526917258</v>
      </c>
      <c r="AF395" s="42">
        <f t="shared" si="80"/>
        <v>10574831.647308275</v>
      </c>
      <c r="AG395" s="43">
        <f t="shared" si="81"/>
        <v>400</v>
      </c>
      <c r="AH395" s="44">
        <f t="shared" si="82"/>
        <v>268.02464065708421</v>
      </c>
      <c r="AI395" s="36">
        <f t="shared" si="83"/>
        <v>131.97535934291582</v>
      </c>
      <c r="AJ395" s="36">
        <f t="shared" si="84"/>
        <v>4017</v>
      </c>
      <c r="AK395" s="45">
        <v>45657</v>
      </c>
    </row>
    <row r="396" spans="1:37" s="46" customFormat="1" ht="12.75" x14ac:dyDescent="0.25">
      <c r="A396" s="36">
        <v>390</v>
      </c>
      <c r="B396" s="37">
        <v>41640</v>
      </c>
      <c r="C396" s="36" t="s">
        <v>274</v>
      </c>
      <c r="D396" s="36"/>
      <c r="E396" s="36">
        <v>12008</v>
      </c>
      <c r="F396" s="36" t="s">
        <v>378</v>
      </c>
      <c r="G396" s="38" t="s">
        <v>387</v>
      </c>
      <c r="H396" s="61">
        <v>2</v>
      </c>
      <c r="I396" s="39">
        <v>1430000</v>
      </c>
      <c r="J396" s="39"/>
      <c r="K396" s="39"/>
      <c r="L396" s="39"/>
      <c r="M396" s="39"/>
      <c r="N396" s="39"/>
      <c r="O396" s="39"/>
      <c r="P396" s="39">
        <v>1430000</v>
      </c>
      <c r="Q396" s="39"/>
      <c r="R396" s="39"/>
      <c r="S396" s="39"/>
      <c r="T396" s="39"/>
      <c r="U396" s="39"/>
      <c r="V396" s="51"/>
      <c r="W396" s="39"/>
      <c r="X396" s="39">
        <f t="shared" si="76"/>
        <v>117.45379876796714</v>
      </c>
      <c r="Y396" s="39">
        <f t="shared" si="77"/>
        <v>3575</v>
      </c>
      <c r="Z396" s="41">
        <f t="shared" si="78"/>
        <v>471811.90965092409</v>
      </c>
      <c r="AA396" s="41">
        <v>428823.81930184801</v>
      </c>
      <c r="AB396" s="41">
        <v>-11171.47732084917</v>
      </c>
      <c r="AC396" s="41">
        <f t="shared" si="85"/>
        <v>417652.34198099881</v>
      </c>
      <c r="AD396" s="42">
        <f t="shared" si="86"/>
        <v>42988.090349076083</v>
      </c>
      <c r="AE396" s="41">
        <f t="shared" si="79"/>
        <v>460640.43233007489</v>
      </c>
      <c r="AF396" s="42">
        <f t="shared" si="80"/>
        <v>969359.56766992505</v>
      </c>
      <c r="AG396" s="43">
        <f t="shared" si="81"/>
        <v>400</v>
      </c>
      <c r="AH396" s="44">
        <f t="shared" si="82"/>
        <v>268.02464065708421</v>
      </c>
      <c r="AI396" s="36">
        <f t="shared" si="83"/>
        <v>131.97535934291582</v>
      </c>
      <c r="AJ396" s="36">
        <f t="shared" si="84"/>
        <v>4017</v>
      </c>
      <c r="AK396" s="45">
        <v>45657</v>
      </c>
    </row>
    <row r="397" spans="1:37" s="46" customFormat="1" ht="12.75" x14ac:dyDescent="0.25">
      <c r="A397" s="36">
        <v>391</v>
      </c>
      <c r="B397" s="37">
        <v>41640</v>
      </c>
      <c r="C397" s="36" t="s">
        <v>274</v>
      </c>
      <c r="D397" s="36"/>
      <c r="E397" s="36">
        <v>12008</v>
      </c>
      <c r="F397" s="36" t="s">
        <v>379</v>
      </c>
      <c r="G397" s="38" t="s">
        <v>387</v>
      </c>
      <c r="H397" s="61">
        <v>1</v>
      </c>
      <c r="I397" s="39">
        <v>500000</v>
      </c>
      <c r="J397" s="39"/>
      <c r="K397" s="39"/>
      <c r="L397" s="39"/>
      <c r="M397" s="39"/>
      <c r="N397" s="39"/>
      <c r="O397" s="39"/>
      <c r="P397" s="39">
        <v>500000</v>
      </c>
      <c r="Q397" s="39"/>
      <c r="R397" s="39"/>
      <c r="S397" s="39"/>
      <c r="T397" s="39"/>
      <c r="U397" s="39"/>
      <c r="V397" s="51"/>
      <c r="W397" s="39"/>
      <c r="X397" s="39">
        <f t="shared" si="76"/>
        <v>41.067761806981515</v>
      </c>
      <c r="Y397" s="39">
        <f t="shared" si="77"/>
        <v>1249.9999999999998</v>
      </c>
      <c r="Z397" s="41">
        <f t="shared" si="78"/>
        <v>164969.19917864475</v>
      </c>
      <c r="AA397" s="41">
        <v>149938.39835728949</v>
      </c>
      <c r="AB397" s="41">
        <v>-3906.1109513458628</v>
      </c>
      <c r="AC397" s="41">
        <f t="shared" si="85"/>
        <v>146032.28740594364</v>
      </c>
      <c r="AD397" s="42">
        <f t="shared" si="86"/>
        <v>15030.800821355253</v>
      </c>
      <c r="AE397" s="41">
        <f t="shared" si="79"/>
        <v>161063.0882272989</v>
      </c>
      <c r="AF397" s="42">
        <f t="shared" si="80"/>
        <v>338936.91177270107</v>
      </c>
      <c r="AG397" s="43">
        <f t="shared" si="81"/>
        <v>400</v>
      </c>
      <c r="AH397" s="44">
        <f t="shared" si="82"/>
        <v>268.02464065708421</v>
      </c>
      <c r="AI397" s="36">
        <f t="shared" si="83"/>
        <v>131.97535934291582</v>
      </c>
      <c r="AJ397" s="36">
        <f t="shared" si="84"/>
        <v>4017</v>
      </c>
      <c r="AK397" s="45">
        <v>45657</v>
      </c>
    </row>
    <row r="398" spans="1:37" s="46" customFormat="1" ht="12.75" x14ac:dyDescent="0.25">
      <c r="A398" s="36">
        <v>392</v>
      </c>
      <c r="B398" s="37">
        <v>41640</v>
      </c>
      <c r="C398" s="36" t="s">
        <v>274</v>
      </c>
      <c r="D398" s="36"/>
      <c r="E398" s="36">
        <v>12004</v>
      </c>
      <c r="F398" s="36" t="s">
        <v>389</v>
      </c>
      <c r="G398" s="38" t="s">
        <v>318</v>
      </c>
      <c r="H398" s="61">
        <v>1600</v>
      </c>
      <c r="I398" s="39">
        <v>31988046.677881598</v>
      </c>
      <c r="J398" s="39"/>
      <c r="K398" s="39"/>
      <c r="L398" s="39">
        <v>31988046.677881598</v>
      </c>
      <c r="M398" s="39"/>
      <c r="N398" s="39"/>
      <c r="O398" s="39"/>
      <c r="P398" s="39"/>
      <c r="Q398" s="39"/>
      <c r="R398" s="39"/>
      <c r="S398" s="39"/>
      <c r="T398" s="39"/>
      <c r="U398" s="39"/>
      <c r="V398" s="51"/>
      <c r="W398" s="39"/>
      <c r="X398" s="39">
        <f t="shared" si="76"/>
        <v>2627.3549632756958</v>
      </c>
      <c r="Y398" s="39">
        <f t="shared" si="77"/>
        <v>79970.116694703989</v>
      </c>
      <c r="Z398" s="41">
        <f t="shared" si="78"/>
        <v>10554084.887478471</v>
      </c>
      <c r="AA398" s="41">
        <v>9592472.9709195644</v>
      </c>
      <c r="AB398" s="41">
        <v>-249595.45888127194</v>
      </c>
      <c r="AC398" s="41">
        <f t="shared" si="85"/>
        <v>9342877.5120382924</v>
      </c>
      <c r="AD398" s="42">
        <f t="shared" si="86"/>
        <v>961611.91655890644</v>
      </c>
      <c r="AE398" s="41">
        <f t="shared" si="79"/>
        <v>10304489.428597199</v>
      </c>
      <c r="AF398" s="42">
        <f t="shared" si="80"/>
        <v>21683557.249284402</v>
      </c>
      <c r="AG398" s="43">
        <f t="shared" si="81"/>
        <v>400</v>
      </c>
      <c r="AH398" s="44">
        <f t="shared" si="82"/>
        <v>268.02464065708421</v>
      </c>
      <c r="AI398" s="36">
        <f t="shared" si="83"/>
        <v>131.97535934291582</v>
      </c>
      <c r="AJ398" s="36">
        <f t="shared" si="84"/>
        <v>4017</v>
      </c>
      <c r="AK398" s="45">
        <v>45657</v>
      </c>
    </row>
    <row r="399" spans="1:37" s="46" customFormat="1" ht="12.75" x14ac:dyDescent="0.25">
      <c r="A399" s="36">
        <v>393</v>
      </c>
      <c r="B399" s="37">
        <v>41640</v>
      </c>
      <c r="C399" s="36" t="s">
        <v>274</v>
      </c>
      <c r="D399" s="36"/>
      <c r="E399" s="36">
        <v>12004</v>
      </c>
      <c r="F399" s="36" t="s">
        <v>390</v>
      </c>
      <c r="G399" s="38" t="s">
        <v>318</v>
      </c>
      <c r="H399" s="61">
        <v>135</v>
      </c>
      <c r="I399" s="39">
        <v>5670000</v>
      </c>
      <c r="J399" s="39"/>
      <c r="K399" s="39"/>
      <c r="L399" s="39">
        <v>5670000</v>
      </c>
      <c r="M399" s="39"/>
      <c r="N399" s="39"/>
      <c r="O399" s="39"/>
      <c r="P399" s="39"/>
      <c r="Q399" s="39"/>
      <c r="R399" s="39"/>
      <c r="S399" s="39"/>
      <c r="T399" s="39"/>
      <c r="U399" s="39"/>
      <c r="V399" s="51"/>
      <c r="W399" s="39"/>
      <c r="X399" s="39">
        <f t="shared" si="76"/>
        <v>465.70841889117042</v>
      </c>
      <c r="Y399" s="39">
        <f t="shared" si="77"/>
        <v>14175</v>
      </c>
      <c r="Z399" s="41">
        <f t="shared" si="78"/>
        <v>1870750.7186858319</v>
      </c>
      <c r="AA399" s="41">
        <v>1700301.4373716633</v>
      </c>
      <c r="AB399" s="41">
        <v>-44295.298188262095</v>
      </c>
      <c r="AC399" s="41">
        <f t="shared" si="85"/>
        <v>1656006.1391834011</v>
      </c>
      <c r="AD399" s="42">
        <f t="shared" si="86"/>
        <v>170449.28131416859</v>
      </c>
      <c r="AE399" s="41">
        <f t="shared" si="79"/>
        <v>1826455.4204975697</v>
      </c>
      <c r="AF399" s="42">
        <f t="shared" si="80"/>
        <v>3843544.5795024303</v>
      </c>
      <c r="AG399" s="43">
        <f t="shared" si="81"/>
        <v>400</v>
      </c>
      <c r="AH399" s="44">
        <f t="shared" si="82"/>
        <v>268.02464065708421</v>
      </c>
      <c r="AI399" s="36">
        <f t="shared" si="83"/>
        <v>131.97535934291582</v>
      </c>
      <c r="AJ399" s="36">
        <f t="shared" si="84"/>
        <v>4017</v>
      </c>
      <c r="AK399" s="45">
        <v>45657</v>
      </c>
    </row>
    <row r="400" spans="1:37" s="46" customFormat="1" ht="12.75" x14ac:dyDescent="0.25">
      <c r="A400" s="36">
        <v>394</v>
      </c>
      <c r="B400" s="37">
        <v>41640</v>
      </c>
      <c r="C400" s="36" t="s">
        <v>274</v>
      </c>
      <c r="D400" s="36"/>
      <c r="E400" s="36">
        <v>12004</v>
      </c>
      <c r="F400" s="36" t="s">
        <v>391</v>
      </c>
      <c r="G400" s="38" t="s">
        <v>318</v>
      </c>
      <c r="H400" s="61">
        <v>2</v>
      </c>
      <c r="I400" s="39">
        <v>164000</v>
      </c>
      <c r="J400" s="39"/>
      <c r="K400" s="39"/>
      <c r="L400" s="39">
        <v>164000</v>
      </c>
      <c r="M400" s="39"/>
      <c r="N400" s="39"/>
      <c r="O400" s="39"/>
      <c r="P400" s="39"/>
      <c r="Q400" s="39"/>
      <c r="R400" s="39"/>
      <c r="S400" s="39"/>
      <c r="T400" s="39"/>
      <c r="U400" s="39"/>
      <c r="V400" s="51"/>
      <c r="W400" s="39"/>
      <c r="X400" s="39">
        <f t="shared" si="76"/>
        <v>13.470225872689937</v>
      </c>
      <c r="Y400" s="39">
        <f t="shared" si="77"/>
        <v>409.99999999999994</v>
      </c>
      <c r="Z400" s="41">
        <f t="shared" si="78"/>
        <v>54109.897330595479</v>
      </c>
      <c r="AA400" s="41">
        <v>49179.794661190957</v>
      </c>
      <c r="AB400" s="41">
        <v>-1281.2043920414433</v>
      </c>
      <c r="AC400" s="41">
        <f t="shared" si="85"/>
        <v>47898.590269149514</v>
      </c>
      <c r="AD400" s="42">
        <f t="shared" si="86"/>
        <v>4930.1026694045213</v>
      </c>
      <c r="AE400" s="41">
        <f t="shared" si="79"/>
        <v>52828.692938554035</v>
      </c>
      <c r="AF400" s="42">
        <f t="shared" si="80"/>
        <v>111171.30706144596</v>
      </c>
      <c r="AG400" s="43">
        <f t="shared" si="81"/>
        <v>400</v>
      </c>
      <c r="AH400" s="44">
        <f t="shared" si="82"/>
        <v>268.02464065708421</v>
      </c>
      <c r="AI400" s="36">
        <f t="shared" si="83"/>
        <v>131.97535934291582</v>
      </c>
      <c r="AJ400" s="36">
        <f t="shared" si="84"/>
        <v>4017</v>
      </c>
      <c r="AK400" s="45">
        <v>45657</v>
      </c>
    </row>
    <row r="401" spans="1:37" s="46" customFormat="1" ht="12.75" x14ac:dyDescent="0.25">
      <c r="A401" s="36">
        <v>395</v>
      </c>
      <c r="B401" s="37">
        <v>41640</v>
      </c>
      <c r="C401" s="36" t="s">
        <v>274</v>
      </c>
      <c r="D401" s="36"/>
      <c r="E401" s="36">
        <v>12004</v>
      </c>
      <c r="F401" s="36" t="s">
        <v>392</v>
      </c>
      <c r="G401" s="38" t="s">
        <v>318</v>
      </c>
      <c r="H401" s="61">
        <v>1</v>
      </c>
      <c r="I401" s="39">
        <v>1330000</v>
      </c>
      <c r="J401" s="39"/>
      <c r="K401" s="39"/>
      <c r="L401" s="39">
        <v>1330000</v>
      </c>
      <c r="M401" s="39"/>
      <c r="N401" s="39"/>
      <c r="O401" s="39"/>
      <c r="P401" s="39"/>
      <c r="Q401" s="39"/>
      <c r="R401" s="39"/>
      <c r="S401" s="39"/>
      <c r="T401" s="39"/>
      <c r="U401" s="39"/>
      <c r="V401" s="51"/>
      <c r="W401" s="39"/>
      <c r="X401" s="39">
        <f t="shared" si="76"/>
        <v>109.24024640657085</v>
      </c>
      <c r="Y401" s="39">
        <f t="shared" si="77"/>
        <v>3325</v>
      </c>
      <c r="Z401" s="41">
        <f t="shared" si="78"/>
        <v>438818.06981519511</v>
      </c>
      <c r="AA401" s="41">
        <v>398836.13963039016</v>
      </c>
      <c r="AB401" s="41">
        <v>-10390.255130579999</v>
      </c>
      <c r="AC401" s="41">
        <f t="shared" si="85"/>
        <v>388445.88449981017</v>
      </c>
      <c r="AD401" s="42">
        <f t="shared" si="86"/>
        <v>39981.930184804951</v>
      </c>
      <c r="AE401" s="41">
        <f t="shared" si="79"/>
        <v>428427.81468461512</v>
      </c>
      <c r="AF401" s="42">
        <f t="shared" si="80"/>
        <v>901572.18531538488</v>
      </c>
      <c r="AG401" s="43">
        <f t="shared" si="81"/>
        <v>400</v>
      </c>
      <c r="AH401" s="44">
        <f t="shared" si="82"/>
        <v>268.02464065708421</v>
      </c>
      <c r="AI401" s="36">
        <f t="shared" si="83"/>
        <v>131.97535934291582</v>
      </c>
      <c r="AJ401" s="36">
        <f t="shared" si="84"/>
        <v>4017</v>
      </c>
      <c r="AK401" s="45">
        <v>45657</v>
      </c>
    </row>
    <row r="402" spans="1:37" s="46" customFormat="1" ht="12.75" x14ac:dyDescent="0.25">
      <c r="A402" s="36">
        <v>396</v>
      </c>
      <c r="B402" s="37">
        <v>41640</v>
      </c>
      <c r="C402" s="36" t="s">
        <v>274</v>
      </c>
      <c r="D402" s="36"/>
      <c r="E402" s="36">
        <v>12004</v>
      </c>
      <c r="F402" s="36" t="s">
        <v>393</v>
      </c>
      <c r="G402" s="38" t="s">
        <v>318</v>
      </c>
      <c r="H402" s="61">
        <v>1</v>
      </c>
      <c r="I402" s="39">
        <v>16000</v>
      </c>
      <c r="J402" s="39"/>
      <c r="K402" s="39"/>
      <c r="L402" s="39">
        <v>16000</v>
      </c>
      <c r="M402" s="39"/>
      <c r="N402" s="39"/>
      <c r="O402" s="39"/>
      <c r="P402" s="39"/>
      <c r="Q402" s="39"/>
      <c r="R402" s="39"/>
      <c r="S402" s="39"/>
      <c r="T402" s="39"/>
      <c r="U402" s="39"/>
      <c r="V402" s="51"/>
      <c r="W402" s="39"/>
      <c r="X402" s="39">
        <f t="shared" si="76"/>
        <v>1.3141683778234086</v>
      </c>
      <c r="Y402" s="39">
        <f t="shared" si="77"/>
        <v>40</v>
      </c>
      <c r="Z402" s="41">
        <f t="shared" si="78"/>
        <v>5279.0143737166327</v>
      </c>
      <c r="AA402" s="41">
        <v>4798.0287474332645</v>
      </c>
      <c r="AB402" s="41">
        <v>-124.99555044306763</v>
      </c>
      <c r="AC402" s="41">
        <f t="shared" si="85"/>
        <v>4673.0331969901972</v>
      </c>
      <c r="AD402" s="42">
        <f t="shared" si="86"/>
        <v>480.98562628336822</v>
      </c>
      <c r="AE402" s="41">
        <f t="shared" si="79"/>
        <v>5154.0188232735654</v>
      </c>
      <c r="AF402" s="42">
        <f t="shared" si="80"/>
        <v>10845.981176726435</v>
      </c>
      <c r="AG402" s="43">
        <f t="shared" si="81"/>
        <v>400</v>
      </c>
      <c r="AH402" s="44">
        <f t="shared" si="82"/>
        <v>268.02464065708421</v>
      </c>
      <c r="AI402" s="36">
        <f t="shared" si="83"/>
        <v>131.97535934291582</v>
      </c>
      <c r="AJ402" s="36">
        <f t="shared" si="84"/>
        <v>4017</v>
      </c>
      <c r="AK402" s="45">
        <v>45657</v>
      </c>
    </row>
    <row r="403" spans="1:37" s="46" customFormat="1" ht="12.75" x14ac:dyDescent="0.25">
      <c r="A403" s="36">
        <v>397</v>
      </c>
      <c r="B403" s="37">
        <v>41640</v>
      </c>
      <c r="C403" s="36" t="s">
        <v>274</v>
      </c>
      <c r="D403" s="36"/>
      <c r="E403" s="36">
        <v>12004</v>
      </c>
      <c r="F403" s="36" t="s">
        <v>394</v>
      </c>
      <c r="G403" s="38" t="s">
        <v>318</v>
      </c>
      <c r="H403" s="61">
        <v>1</v>
      </c>
      <c r="I403" s="39">
        <v>36000</v>
      </c>
      <c r="J403" s="39"/>
      <c r="K403" s="39"/>
      <c r="L403" s="39">
        <v>36000</v>
      </c>
      <c r="M403" s="39"/>
      <c r="N403" s="39"/>
      <c r="O403" s="39"/>
      <c r="P403" s="39"/>
      <c r="Q403" s="39"/>
      <c r="R403" s="39"/>
      <c r="S403" s="39"/>
      <c r="T403" s="39"/>
      <c r="U403" s="39"/>
      <c r="V403" s="51"/>
      <c r="W403" s="39"/>
      <c r="X403" s="39">
        <f t="shared" si="76"/>
        <v>2.9568788501026693</v>
      </c>
      <c r="Y403" s="39">
        <f t="shared" si="77"/>
        <v>90</v>
      </c>
      <c r="Z403" s="41">
        <f t="shared" si="78"/>
        <v>11877.782340862424</v>
      </c>
      <c r="AA403" s="41">
        <v>10795.564681724845</v>
      </c>
      <c r="AB403" s="41">
        <v>-281.23998849690219</v>
      </c>
      <c r="AC403" s="41">
        <f t="shared" si="85"/>
        <v>10514.324693227943</v>
      </c>
      <c r="AD403" s="42">
        <f t="shared" si="86"/>
        <v>1082.2176591375792</v>
      </c>
      <c r="AE403" s="41">
        <f t="shared" si="79"/>
        <v>11596.542352365523</v>
      </c>
      <c r="AF403" s="42">
        <f t="shared" si="80"/>
        <v>24403.457647634477</v>
      </c>
      <c r="AG403" s="43">
        <f t="shared" si="81"/>
        <v>400</v>
      </c>
      <c r="AH403" s="44">
        <f t="shared" si="82"/>
        <v>268.02464065708421</v>
      </c>
      <c r="AI403" s="36">
        <f t="shared" si="83"/>
        <v>131.97535934291582</v>
      </c>
      <c r="AJ403" s="36">
        <f t="shared" si="84"/>
        <v>4017</v>
      </c>
      <c r="AK403" s="45">
        <v>45657</v>
      </c>
    </row>
    <row r="404" spans="1:37" s="46" customFormat="1" ht="12.75" x14ac:dyDescent="0.25">
      <c r="A404" s="36">
        <v>398</v>
      </c>
      <c r="B404" s="37">
        <v>41640</v>
      </c>
      <c r="C404" s="36" t="s">
        <v>274</v>
      </c>
      <c r="D404" s="36"/>
      <c r="E404" s="36">
        <v>12004</v>
      </c>
      <c r="F404" s="36" t="s">
        <v>389</v>
      </c>
      <c r="G404" s="38" t="s">
        <v>320</v>
      </c>
      <c r="H404" s="61">
        <v>2272</v>
      </c>
      <c r="I404" s="39">
        <v>45440000</v>
      </c>
      <c r="J404" s="39"/>
      <c r="K404" s="39"/>
      <c r="L404" s="39">
        <v>45440000</v>
      </c>
      <c r="M404" s="39"/>
      <c r="N404" s="39"/>
      <c r="O404" s="39"/>
      <c r="P404" s="39"/>
      <c r="Q404" s="39"/>
      <c r="R404" s="39"/>
      <c r="S404" s="39"/>
      <c r="T404" s="39"/>
      <c r="U404" s="39"/>
      <c r="V404" s="51"/>
      <c r="W404" s="39"/>
      <c r="X404" s="39">
        <f t="shared" si="76"/>
        <v>3732.2381930184806</v>
      </c>
      <c r="Y404" s="39">
        <f t="shared" si="77"/>
        <v>113600</v>
      </c>
      <c r="Z404" s="41">
        <f t="shared" si="78"/>
        <v>14992400.821355237</v>
      </c>
      <c r="AA404" s="41">
        <v>13626401.642710472</v>
      </c>
      <c r="AB404" s="41">
        <v>-354987.36325831211</v>
      </c>
      <c r="AC404" s="41">
        <f t="shared" si="85"/>
        <v>13271414.27945216</v>
      </c>
      <c r="AD404" s="42">
        <f t="shared" si="86"/>
        <v>1365999.1786447652</v>
      </c>
      <c r="AE404" s="41">
        <f t="shared" si="79"/>
        <v>14637413.458096925</v>
      </c>
      <c r="AF404" s="42">
        <f t="shared" si="80"/>
        <v>30802586.541903075</v>
      </c>
      <c r="AG404" s="43">
        <f t="shared" si="81"/>
        <v>400</v>
      </c>
      <c r="AH404" s="44">
        <f t="shared" si="82"/>
        <v>268.02464065708421</v>
      </c>
      <c r="AI404" s="36">
        <f t="shared" si="83"/>
        <v>131.97535934291582</v>
      </c>
      <c r="AJ404" s="36">
        <f t="shared" si="84"/>
        <v>4017</v>
      </c>
      <c r="AK404" s="45">
        <v>45657</v>
      </c>
    </row>
    <row r="405" spans="1:37" s="46" customFormat="1" ht="12.75" x14ac:dyDescent="0.25">
      <c r="A405" s="36">
        <v>399</v>
      </c>
      <c r="B405" s="37">
        <v>41640</v>
      </c>
      <c r="C405" s="36" t="s">
        <v>274</v>
      </c>
      <c r="D405" s="36"/>
      <c r="E405" s="36">
        <v>12004</v>
      </c>
      <c r="F405" s="36" t="s">
        <v>390</v>
      </c>
      <c r="G405" s="38" t="s">
        <v>320</v>
      </c>
      <c r="H405" s="61">
        <v>102</v>
      </c>
      <c r="I405" s="39">
        <v>4284000</v>
      </c>
      <c r="J405" s="39"/>
      <c r="K405" s="39"/>
      <c r="L405" s="39">
        <v>4284000</v>
      </c>
      <c r="M405" s="39"/>
      <c r="N405" s="39"/>
      <c r="O405" s="39"/>
      <c r="P405" s="39"/>
      <c r="Q405" s="39"/>
      <c r="R405" s="39"/>
      <c r="S405" s="39"/>
      <c r="T405" s="39"/>
      <c r="U405" s="39"/>
      <c r="V405" s="51"/>
      <c r="W405" s="39"/>
      <c r="X405" s="39">
        <f t="shared" si="76"/>
        <v>351.86858316221765</v>
      </c>
      <c r="Y405" s="39">
        <f t="shared" si="77"/>
        <v>10710</v>
      </c>
      <c r="Z405" s="41">
        <f t="shared" si="78"/>
        <v>1413456.0985626285</v>
      </c>
      <c r="AA405" s="41">
        <v>1284672.1971252565</v>
      </c>
      <c r="AB405" s="41">
        <v>-33467.55863113136</v>
      </c>
      <c r="AC405" s="41">
        <f t="shared" si="85"/>
        <v>1251204.6384941251</v>
      </c>
      <c r="AD405" s="42">
        <f t="shared" si="86"/>
        <v>128783.90143737197</v>
      </c>
      <c r="AE405" s="41">
        <f t="shared" si="79"/>
        <v>1379988.5399314971</v>
      </c>
      <c r="AF405" s="42">
        <f t="shared" si="80"/>
        <v>2904011.4600685029</v>
      </c>
      <c r="AG405" s="43">
        <f t="shared" si="81"/>
        <v>400</v>
      </c>
      <c r="AH405" s="44">
        <f t="shared" si="82"/>
        <v>268.02464065708421</v>
      </c>
      <c r="AI405" s="36">
        <f t="shared" si="83"/>
        <v>131.97535934291582</v>
      </c>
      <c r="AJ405" s="36">
        <f t="shared" si="84"/>
        <v>4017</v>
      </c>
      <c r="AK405" s="45">
        <v>45657</v>
      </c>
    </row>
    <row r="406" spans="1:37" s="46" customFormat="1" ht="12.75" x14ac:dyDescent="0.25">
      <c r="A406" s="36">
        <v>400</v>
      </c>
      <c r="B406" s="37">
        <v>41640</v>
      </c>
      <c r="C406" s="36" t="s">
        <v>274</v>
      </c>
      <c r="D406" s="36"/>
      <c r="E406" s="36">
        <v>12004</v>
      </c>
      <c r="F406" s="36" t="s">
        <v>391</v>
      </c>
      <c r="G406" s="38" t="s">
        <v>320</v>
      </c>
      <c r="H406" s="61">
        <v>79</v>
      </c>
      <c r="I406" s="39">
        <v>6478000</v>
      </c>
      <c r="J406" s="39"/>
      <c r="K406" s="39"/>
      <c r="L406" s="39">
        <v>6478000</v>
      </c>
      <c r="M406" s="39"/>
      <c r="N406" s="39"/>
      <c r="O406" s="39"/>
      <c r="P406" s="39"/>
      <c r="Q406" s="39"/>
      <c r="R406" s="39"/>
      <c r="S406" s="39"/>
      <c r="T406" s="39"/>
      <c r="U406" s="39"/>
      <c r="V406" s="51"/>
      <c r="W406" s="39"/>
      <c r="X406" s="39">
        <f t="shared" si="76"/>
        <v>532.0739219712525</v>
      </c>
      <c r="Y406" s="39">
        <f t="shared" si="77"/>
        <v>16194.999999999998</v>
      </c>
      <c r="Z406" s="41">
        <f t="shared" si="78"/>
        <v>2137340.9445585217</v>
      </c>
      <c r="AA406" s="41">
        <v>1942601.8891170428</v>
      </c>
      <c r="AB406" s="41">
        <v>-50607.573485636996</v>
      </c>
      <c r="AC406" s="41">
        <f t="shared" si="85"/>
        <v>1891994.3156314057</v>
      </c>
      <c r="AD406" s="42">
        <f t="shared" si="86"/>
        <v>194739.05544147897</v>
      </c>
      <c r="AE406" s="41">
        <f t="shared" si="79"/>
        <v>2086733.3710728846</v>
      </c>
      <c r="AF406" s="42">
        <f t="shared" si="80"/>
        <v>4391266.6289271154</v>
      </c>
      <c r="AG406" s="43">
        <f t="shared" si="81"/>
        <v>400</v>
      </c>
      <c r="AH406" s="44">
        <f t="shared" si="82"/>
        <v>268.02464065708421</v>
      </c>
      <c r="AI406" s="36">
        <f t="shared" si="83"/>
        <v>131.97535934291582</v>
      </c>
      <c r="AJ406" s="36">
        <f t="shared" si="84"/>
        <v>4017</v>
      </c>
      <c r="AK406" s="45">
        <v>45657</v>
      </c>
    </row>
    <row r="407" spans="1:37" s="46" customFormat="1" ht="12.75" x14ac:dyDescent="0.25">
      <c r="A407" s="36">
        <v>401</v>
      </c>
      <c r="B407" s="37">
        <v>41640</v>
      </c>
      <c r="C407" s="36" t="s">
        <v>274</v>
      </c>
      <c r="D407" s="36"/>
      <c r="E407" s="36">
        <v>12004</v>
      </c>
      <c r="F407" s="36" t="s">
        <v>392</v>
      </c>
      <c r="G407" s="38" t="s">
        <v>320</v>
      </c>
      <c r="H407" s="61">
        <v>3</v>
      </c>
      <c r="I407" s="39">
        <v>3990000</v>
      </c>
      <c r="J407" s="39"/>
      <c r="K407" s="39"/>
      <c r="L407" s="39">
        <v>3990000</v>
      </c>
      <c r="M407" s="39"/>
      <c r="N407" s="39"/>
      <c r="O407" s="39"/>
      <c r="P407" s="39"/>
      <c r="Q407" s="39"/>
      <c r="R407" s="39"/>
      <c r="S407" s="39"/>
      <c r="T407" s="39"/>
      <c r="U407" s="39"/>
      <c r="V407" s="51"/>
      <c r="W407" s="39"/>
      <c r="X407" s="39">
        <f t="shared" si="76"/>
        <v>327.72073921971253</v>
      </c>
      <c r="Y407" s="39">
        <f t="shared" si="77"/>
        <v>9975</v>
      </c>
      <c r="Z407" s="41">
        <f t="shared" si="78"/>
        <v>1316454.2094455853</v>
      </c>
      <c r="AA407" s="41">
        <v>1196508.4188911703</v>
      </c>
      <c r="AB407" s="41">
        <v>-31170.765391739995</v>
      </c>
      <c r="AC407" s="41">
        <f t="shared" si="85"/>
        <v>1165337.6534994303</v>
      </c>
      <c r="AD407" s="42">
        <f t="shared" si="86"/>
        <v>119945.79055441497</v>
      </c>
      <c r="AE407" s="41">
        <f t="shared" si="79"/>
        <v>1285283.4440538452</v>
      </c>
      <c r="AF407" s="42">
        <f t="shared" si="80"/>
        <v>2704716.5559461545</v>
      </c>
      <c r="AG407" s="43">
        <f t="shared" si="81"/>
        <v>400</v>
      </c>
      <c r="AH407" s="44">
        <f t="shared" si="82"/>
        <v>268.02464065708421</v>
      </c>
      <c r="AI407" s="36">
        <f t="shared" si="83"/>
        <v>131.97535934291582</v>
      </c>
      <c r="AJ407" s="36">
        <f t="shared" si="84"/>
        <v>4017</v>
      </c>
      <c r="AK407" s="45">
        <v>45657</v>
      </c>
    </row>
    <row r="408" spans="1:37" s="46" customFormat="1" ht="12.75" x14ac:dyDescent="0.25">
      <c r="A408" s="36">
        <v>402</v>
      </c>
      <c r="B408" s="37">
        <v>41640</v>
      </c>
      <c r="C408" s="36" t="s">
        <v>274</v>
      </c>
      <c r="D408" s="36"/>
      <c r="E408" s="36">
        <v>12004</v>
      </c>
      <c r="F408" s="36" t="s">
        <v>395</v>
      </c>
      <c r="G408" s="38" t="s">
        <v>320</v>
      </c>
      <c r="H408" s="61">
        <v>28</v>
      </c>
      <c r="I408" s="39">
        <v>448000</v>
      </c>
      <c r="J408" s="39"/>
      <c r="K408" s="39"/>
      <c r="L408" s="39">
        <v>448000</v>
      </c>
      <c r="M408" s="39"/>
      <c r="N408" s="39"/>
      <c r="O408" s="39"/>
      <c r="P408" s="39"/>
      <c r="Q408" s="39"/>
      <c r="R408" s="39"/>
      <c r="S408" s="39"/>
      <c r="T408" s="39"/>
      <c r="U408" s="39"/>
      <c r="V408" s="51"/>
      <c r="W408" s="39"/>
      <c r="X408" s="39">
        <f t="shared" si="76"/>
        <v>36.79671457905544</v>
      </c>
      <c r="Y408" s="39">
        <f t="shared" si="77"/>
        <v>1120</v>
      </c>
      <c r="Z408" s="41">
        <f t="shared" si="78"/>
        <v>147812.40246406573</v>
      </c>
      <c r="AA408" s="41">
        <v>134344.8049281314</v>
      </c>
      <c r="AB408" s="41">
        <v>-3499.8754124058942</v>
      </c>
      <c r="AC408" s="41">
        <f t="shared" si="85"/>
        <v>130844.92951572551</v>
      </c>
      <c r="AD408" s="42">
        <f t="shared" si="86"/>
        <v>13467.597535934328</v>
      </c>
      <c r="AE408" s="41">
        <f t="shared" si="79"/>
        <v>144312.52705165982</v>
      </c>
      <c r="AF408" s="42">
        <f t="shared" si="80"/>
        <v>303687.47294834018</v>
      </c>
      <c r="AG408" s="43">
        <f t="shared" si="81"/>
        <v>400</v>
      </c>
      <c r="AH408" s="44">
        <f t="shared" si="82"/>
        <v>268.02464065708421</v>
      </c>
      <c r="AI408" s="36">
        <f t="shared" si="83"/>
        <v>131.97535934291582</v>
      </c>
      <c r="AJ408" s="36">
        <f t="shared" si="84"/>
        <v>4017</v>
      </c>
      <c r="AK408" s="45">
        <v>45657</v>
      </c>
    </row>
    <row r="409" spans="1:37" s="46" customFormat="1" ht="12.75" x14ac:dyDescent="0.25">
      <c r="A409" s="36">
        <v>403</v>
      </c>
      <c r="B409" s="37">
        <v>41640</v>
      </c>
      <c r="C409" s="36" t="s">
        <v>274</v>
      </c>
      <c r="D409" s="36"/>
      <c r="E409" s="36">
        <v>12004</v>
      </c>
      <c r="F409" s="36" t="s">
        <v>394</v>
      </c>
      <c r="G409" s="38" t="s">
        <v>320</v>
      </c>
      <c r="H409" s="61">
        <v>175</v>
      </c>
      <c r="I409" s="39">
        <v>6300000</v>
      </c>
      <c r="J409" s="39"/>
      <c r="K409" s="39"/>
      <c r="L409" s="39">
        <v>6300000</v>
      </c>
      <c r="M409" s="39"/>
      <c r="N409" s="39"/>
      <c r="O409" s="39"/>
      <c r="P409" s="39"/>
      <c r="Q409" s="39"/>
      <c r="R409" s="39"/>
      <c r="S409" s="39"/>
      <c r="T409" s="39"/>
      <c r="U409" s="39"/>
      <c r="V409" s="51"/>
      <c r="W409" s="39"/>
      <c r="X409" s="39">
        <f t="shared" si="76"/>
        <v>517.4537987679671</v>
      </c>
      <c r="Y409" s="39">
        <f t="shared" si="77"/>
        <v>15749.999999999998</v>
      </c>
      <c r="Z409" s="41">
        <f t="shared" si="78"/>
        <v>2078611.9096509239</v>
      </c>
      <c r="AA409" s="41">
        <v>1889223.8193018478</v>
      </c>
      <c r="AB409" s="41">
        <v>-49216.997986957882</v>
      </c>
      <c r="AC409" s="41">
        <f t="shared" si="85"/>
        <v>1840006.8213148899</v>
      </c>
      <c r="AD409" s="42">
        <f t="shared" si="86"/>
        <v>189388.09034907608</v>
      </c>
      <c r="AE409" s="41">
        <f t="shared" si="79"/>
        <v>2029394.911663966</v>
      </c>
      <c r="AF409" s="42">
        <f t="shared" si="80"/>
        <v>4270605.0883360337</v>
      </c>
      <c r="AG409" s="43">
        <f t="shared" si="81"/>
        <v>400</v>
      </c>
      <c r="AH409" s="44">
        <f t="shared" si="82"/>
        <v>268.02464065708421</v>
      </c>
      <c r="AI409" s="36">
        <f t="shared" si="83"/>
        <v>131.97535934291582</v>
      </c>
      <c r="AJ409" s="36">
        <f t="shared" si="84"/>
        <v>4017</v>
      </c>
      <c r="AK409" s="45">
        <v>45657</v>
      </c>
    </row>
    <row r="410" spans="1:37" s="46" customFormat="1" ht="12.75" x14ac:dyDescent="0.25">
      <c r="A410" s="36">
        <v>404</v>
      </c>
      <c r="B410" s="37">
        <v>41640</v>
      </c>
      <c r="C410" s="36" t="s">
        <v>274</v>
      </c>
      <c r="D410" s="36"/>
      <c r="E410" s="36">
        <v>12004</v>
      </c>
      <c r="F410" s="36" t="s">
        <v>389</v>
      </c>
      <c r="G410" s="38" t="s">
        <v>387</v>
      </c>
      <c r="H410" s="61">
        <v>9099</v>
      </c>
      <c r="I410" s="39">
        <v>181980000</v>
      </c>
      <c r="J410" s="39"/>
      <c r="K410" s="39"/>
      <c r="L410" s="39">
        <v>181980000</v>
      </c>
      <c r="M410" s="39"/>
      <c r="N410" s="39"/>
      <c r="O410" s="39"/>
      <c r="P410" s="39"/>
      <c r="Q410" s="39"/>
      <c r="R410" s="39"/>
      <c r="S410" s="39"/>
      <c r="T410" s="39"/>
      <c r="U410" s="39"/>
      <c r="V410" s="51"/>
      <c r="W410" s="39"/>
      <c r="X410" s="39">
        <f t="shared" si="76"/>
        <v>14947.022587268993</v>
      </c>
      <c r="Y410" s="39">
        <f t="shared" si="77"/>
        <v>454950</v>
      </c>
      <c r="Z410" s="41">
        <f t="shared" si="78"/>
        <v>60042189.733059555</v>
      </c>
      <c r="AA410" s="41">
        <v>54571579.466119096</v>
      </c>
      <c r="AB410" s="41">
        <v>-1421668.1418518405</v>
      </c>
      <c r="AC410" s="41">
        <f t="shared" si="85"/>
        <v>53149911.324267253</v>
      </c>
      <c r="AD410" s="42">
        <f t="shared" si="86"/>
        <v>5470610.2669404596</v>
      </c>
      <c r="AE410" s="41">
        <f t="shared" si="79"/>
        <v>58620521.591207713</v>
      </c>
      <c r="AF410" s="42">
        <f t="shared" si="80"/>
        <v>123359478.40879229</v>
      </c>
      <c r="AG410" s="43">
        <f t="shared" si="81"/>
        <v>400</v>
      </c>
      <c r="AH410" s="44">
        <f t="shared" si="82"/>
        <v>268.02464065708421</v>
      </c>
      <c r="AI410" s="36">
        <f t="shared" si="83"/>
        <v>131.97535934291582</v>
      </c>
      <c r="AJ410" s="36">
        <f t="shared" si="84"/>
        <v>4017</v>
      </c>
      <c r="AK410" s="45">
        <v>45657</v>
      </c>
    </row>
    <row r="411" spans="1:37" s="46" customFormat="1" ht="12.75" x14ac:dyDescent="0.25">
      <c r="A411" s="36">
        <v>405</v>
      </c>
      <c r="B411" s="37">
        <v>41640</v>
      </c>
      <c r="C411" s="36" t="s">
        <v>274</v>
      </c>
      <c r="D411" s="36"/>
      <c r="E411" s="36">
        <v>12004</v>
      </c>
      <c r="F411" s="36" t="s">
        <v>390</v>
      </c>
      <c r="G411" s="38" t="s">
        <v>387</v>
      </c>
      <c r="H411" s="61">
        <v>846</v>
      </c>
      <c r="I411" s="39">
        <v>35532000</v>
      </c>
      <c r="J411" s="39"/>
      <c r="K411" s="39"/>
      <c r="L411" s="39">
        <v>35532000</v>
      </c>
      <c r="M411" s="39"/>
      <c r="N411" s="39"/>
      <c r="O411" s="39"/>
      <c r="P411" s="39"/>
      <c r="Q411" s="39"/>
      <c r="R411" s="39"/>
      <c r="S411" s="39"/>
      <c r="T411" s="39"/>
      <c r="U411" s="39"/>
      <c r="V411" s="51"/>
      <c r="W411" s="39"/>
      <c r="X411" s="39">
        <f t="shared" si="76"/>
        <v>2918.4394250513346</v>
      </c>
      <c r="Y411" s="39">
        <f t="shared" si="77"/>
        <v>88830</v>
      </c>
      <c r="Z411" s="41">
        <f t="shared" si="78"/>
        <v>11723371.170431213</v>
      </c>
      <c r="AA411" s="41">
        <v>10655222.340862423</v>
      </c>
      <c r="AB411" s="41">
        <v>-277583.86864644248</v>
      </c>
      <c r="AC411" s="41">
        <f t="shared" si="85"/>
        <v>10377638.47221598</v>
      </c>
      <c r="AD411" s="42">
        <f t="shared" si="86"/>
        <v>1068148.8295687903</v>
      </c>
      <c r="AE411" s="41">
        <f t="shared" si="79"/>
        <v>11445787.301784771</v>
      </c>
      <c r="AF411" s="42">
        <f t="shared" si="80"/>
        <v>24086212.698215231</v>
      </c>
      <c r="AG411" s="43">
        <f t="shared" si="81"/>
        <v>400</v>
      </c>
      <c r="AH411" s="44">
        <f t="shared" si="82"/>
        <v>268.02464065708421</v>
      </c>
      <c r="AI411" s="36">
        <f t="shared" si="83"/>
        <v>131.97535934291582</v>
      </c>
      <c r="AJ411" s="36">
        <f t="shared" si="84"/>
        <v>4017</v>
      </c>
      <c r="AK411" s="45">
        <v>45657</v>
      </c>
    </row>
    <row r="412" spans="1:37" s="46" customFormat="1" ht="12.75" x14ac:dyDescent="0.25">
      <c r="A412" s="36">
        <v>406</v>
      </c>
      <c r="B412" s="37">
        <v>41640</v>
      </c>
      <c r="C412" s="36" t="s">
        <v>274</v>
      </c>
      <c r="D412" s="36"/>
      <c r="E412" s="36">
        <v>12004</v>
      </c>
      <c r="F412" s="36" t="s">
        <v>391</v>
      </c>
      <c r="G412" s="38" t="s">
        <v>387</v>
      </c>
      <c r="H412" s="61">
        <v>150</v>
      </c>
      <c r="I412" s="39">
        <v>12300000</v>
      </c>
      <c r="J412" s="39"/>
      <c r="K412" s="39"/>
      <c r="L412" s="39">
        <v>12300000</v>
      </c>
      <c r="M412" s="39"/>
      <c r="N412" s="39"/>
      <c r="O412" s="39"/>
      <c r="P412" s="39"/>
      <c r="Q412" s="39"/>
      <c r="R412" s="39"/>
      <c r="S412" s="39"/>
      <c r="T412" s="39"/>
      <c r="U412" s="39"/>
      <c r="V412" s="51"/>
      <c r="W412" s="39"/>
      <c r="X412" s="39">
        <f t="shared" si="76"/>
        <v>1010.2669404517453</v>
      </c>
      <c r="Y412" s="39">
        <f t="shared" si="77"/>
        <v>30749.999999999996</v>
      </c>
      <c r="Z412" s="41">
        <f t="shared" si="78"/>
        <v>4058242.2997946609</v>
      </c>
      <c r="AA412" s="41">
        <v>3688484.5995893218</v>
      </c>
      <c r="AB412" s="41">
        <v>-96090.329403108233</v>
      </c>
      <c r="AC412" s="41">
        <f t="shared" si="85"/>
        <v>3592394.2701862133</v>
      </c>
      <c r="AD412" s="42">
        <f t="shared" si="86"/>
        <v>369757.70020533912</v>
      </c>
      <c r="AE412" s="41">
        <f t="shared" si="79"/>
        <v>3962151.9703915524</v>
      </c>
      <c r="AF412" s="42">
        <f t="shared" si="80"/>
        <v>8337848.0296084471</v>
      </c>
      <c r="AG412" s="43">
        <f t="shared" si="81"/>
        <v>400</v>
      </c>
      <c r="AH412" s="44">
        <f t="shared" si="82"/>
        <v>268.02464065708421</v>
      </c>
      <c r="AI412" s="36">
        <f t="shared" si="83"/>
        <v>131.97535934291582</v>
      </c>
      <c r="AJ412" s="36">
        <f t="shared" si="84"/>
        <v>4017</v>
      </c>
      <c r="AK412" s="45">
        <v>45657</v>
      </c>
    </row>
    <row r="413" spans="1:37" s="46" customFormat="1" ht="12.75" x14ac:dyDescent="0.25">
      <c r="A413" s="36">
        <v>407</v>
      </c>
      <c r="B413" s="37">
        <v>41640</v>
      </c>
      <c r="C413" s="36" t="s">
        <v>274</v>
      </c>
      <c r="D413" s="36"/>
      <c r="E413" s="36">
        <v>12004</v>
      </c>
      <c r="F413" s="36" t="s">
        <v>392</v>
      </c>
      <c r="G413" s="38" t="s">
        <v>387</v>
      </c>
      <c r="H413" s="61">
        <v>3</v>
      </c>
      <c r="I413" s="39">
        <v>3990000</v>
      </c>
      <c r="J413" s="39"/>
      <c r="K413" s="39"/>
      <c r="L413" s="39">
        <v>3990000</v>
      </c>
      <c r="M413" s="39"/>
      <c r="N413" s="39"/>
      <c r="O413" s="39"/>
      <c r="P413" s="39"/>
      <c r="Q413" s="39"/>
      <c r="R413" s="39"/>
      <c r="S413" s="39"/>
      <c r="T413" s="39"/>
      <c r="U413" s="39"/>
      <c r="V413" s="51"/>
      <c r="W413" s="39"/>
      <c r="X413" s="39">
        <f t="shared" si="76"/>
        <v>327.72073921971253</v>
      </c>
      <c r="Y413" s="39">
        <f t="shared" si="77"/>
        <v>9975</v>
      </c>
      <c r="Z413" s="41">
        <f t="shared" si="78"/>
        <v>1316454.2094455853</v>
      </c>
      <c r="AA413" s="41">
        <v>1196508.4188911703</v>
      </c>
      <c r="AB413" s="41">
        <v>-31170.765391739995</v>
      </c>
      <c r="AC413" s="41">
        <f t="shared" si="85"/>
        <v>1165337.6534994303</v>
      </c>
      <c r="AD413" s="42">
        <f t="shared" si="86"/>
        <v>119945.79055441497</v>
      </c>
      <c r="AE413" s="41">
        <f t="shared" si="79"/>
        <v>1285283.4440538452</v>
      </c>
      <c r="AF413" s="42">
        <f t="shared" si="80"/>
        <v>2704716.5559461545</v>
      </c>
      <c r="AG413" s="43">
        <f t="shared" si="81"/>
        <v>400</v>
      </c>
      <c r="AH413" s="44">
        <f t="shared" si="82"/>
        <v>268.02464065708421</v>
      </c>
      <c r="AI413" s="36">
        <f t="shared" si="83"/>
        <v>131.97535934291582</v>
      </c>
      <c r="AJ413" s="36">
        <f t="shared" si="84"/>
        <v>4017</v>
      </c>
      <c r="AK413" s="45">
        <v>45657</v>
      </c>
    </row>
    <row r="414" spans="1:37" s="46" customFormat="1" ht="12.75" x14ac:dyDescent="0.25">
      <c r="A414" s="36">
        <v>408</v>
      </c>
      <c r="B414" s="37">
        <v>41640</v>
      </c>
      <c r="C414" s="36" t="s">
        <v>274</v>
      </c>
      <c r="D414" s="36"/>
      <c r="E414" s="36">
        <v>12004</v>
      </c>
      <c r="F414" s="36" t="s">
        <v>395</v>
      </c>
      <c r="G414" s="38" t="s">
        <v>387</v>
      </c>
      <c r="H414" s="61">
        <v>2810</v>
      </c>
      <c r="I414" s="39">
        <v>44960000</v>
      </c>
      <c r="J414" s="39"/>
      <c r="K414" s="39"/>
      <c r="L414" s="39">
        <v>44960000</v>
      </c>
      <c r="M414" s="39"/>
      <c r="N414" s="39"/>
      <c r="O414" s="39"/>
      <c r="P414" s="39"/>
      <c r="Q414" s="39"/>
      <c r="R414" s="39"/>
      <c r="S414" s="39"/>
      <c r="T414" s="39"/>
      <c r="U414" s="39"/>
      <c r="V414" s="51"/>
      <c r="W414" s="39"/>
      <c r="X414" s="39">
        <f t="shared" si="76"/>
        <v>3692.8131416837782</v>
      </c>
      <c r="Y414" s="39">
        <f t="shared" si="77"/>
        <v>112400</v>
      </c>
      <c r="Z414" s="41">
        <f t="shared" si="78"/>
        <v>14834030.390143739</v>
      </c>
      <c r="AA414" s="41">
        <v>13482460.780287474</v>
      </c>
      <c r="AB414" s="41">
        <v>-351237.49674502003</v>
      </c>
      <c r="AC414" s="41">
        <f t="shared" si="85"/>
        <v>13131223.283542454</v>
      </c>
      <c r="AD414" s="42">
        <f t="shared" si="86"/>
        <v>1351569.6098562647</v>
      </c>
      <c r="AE414" s="41">
        <f t="shared" si="79"/>
        <v>14482792.893398719</v>
      </c>
      <c r="AF414" s="42">
        <f t="shared" si="80"/>
        <v>30477207.106601283</v>
      </c>
      <c r="AG414" s="43">
        <f t="shared" si="81"/>
        <v>400</v>
      </c>
      <c r="AH414" s="44">
        <f t="shared" si="82"/>
        <v>268.02464065708421</v>
      </c>
      <c r="AI414" s="36">
        <f t="shared" si="83"/>
        <v>131.97535934291582</v>
      </c>
      <c r="AJ414" s="36">
        <f t="shared" si="84"/>
        <v>4017</v>
      </c>
      <c r="AK414" s="45">
        <v>45657</v>
      </c>
    </row>
    <row r="415" spans="1:37" s="46" customFormat="1" ht="12.75" x14ac:dyDescent="0.25">
      <c r="A415" s="36">
        <v>409</v>
      </c>
      <c r="B415" s="37">
        <v>41640</v>
      </c>
      <c r="C415" s="36" t="s">
        <v>274</v>
      </c>
      <c r="D415" s="36"/>
      <c r="E415" s="36">
        <v>12004</v>
      </c>
      <c r="F415" s="36" t="s">
        <v>394</v>
      </c>
      <c r="G415" s="38" t="s">
        <v>387</v>
      </c>
      <c r="H415" s="61">
        <v>1460</v>
      </c>
      <c r="I415" s="39">
        <v>52560000</v>
      </c>
      <c r="J415" s="39"/>
      <c r="K415" s="39"/>
      <c r="L415" s="39">
        <v>52560000</v>
      </c>
      <c r="M415" s="39"/>
      <c r="N415" s="39"/>
      <c r="O415" s="39"/>
      <c r="P415" s="39"/>
      <c r="Q415" s="39"/>
      <c r="R415" s="39"/>
      <c r="S415" s="39"/>
      <c r="T415" s="39"/>
      <c r="U415" s="39"/>
      <c r="V415" s="51"/>
      <c r="W415" s="39"/>
      <c r="X415" s="39">
        <f t="shared" si="76"/>
        <v>4317.0431211498972</v>
      </c>
      <c r="Y415" s="39">
        <f t="shared" si="77"/>
        <v>131400</v>
      </c>
      <c r="Z415" s="41">
        <f t="shared" si="78"/>
        <v>17341562.217659138</v>
      </c>
      <c r="AA415" s="41">
        <v>15761524.435318274</v>
      </c>
      <c r="AB415" s="41">
        <v>-410610.38320547726</v>
      </c>
      <c r="AC415" s="41">
        <f t="shared" si="85"/>
        <v>15350914.052112797</v>
      </c>
      <c r="AD415" s="42">
        <f t="shared" si="86"/>
        <v>1580037.7823408637</v>
      </c>
      <c r="AE415" s="41">
        <f t="shared" si="79"/>
        <v>16930951.834453661</v>
      </c>
      <c r="AF415" s="42">
        <f t="shared" si="80"/>
        <v>35629048.165546343</v>
      </c>
      <c r="AG415" s="43">
        <f t="shared" si="81"/>
        <v>400</v>
      </c>
      <c r="AH415" s="44">
        <f t="shared" si="82"/>
        <v>268.02464065708421</v>
      </c>
      <c r="AI415" s="36">
        <f t="shared" si="83"/>
        <v>131.97535934291582</v>
      </c>
      <c r="AJ415" s="36">
        <f t="shared" si="84"/>
        <v>4017</v>
      </c>
      <c r="AK415" s="45">
        <v>45657</v>
      </c>
    </row>
    <row r="416" spans="1:37" s="46" customFormat="1" ht="12.75" x14ac:dyDescent="0.25">
      <c r="A416" s="36">
        <v>410</v>
      </c>
      <c r="B416" s="37">
        <v>41640</v>
      </c>
      <c r="C416" s="36" t="s">
        <v>274</v>
      </c>
      <c r="D416" s="36"/>
      <c r="E416" s="36">
        <v>12004</v>
      </c>
      <c r="F416" s="36" t="s">
        <v>389</v>
      </c>
      <c r="G416" s="38" t="s">
        <v>322</v>
      </c>
      <c r="H416" s="61">
        <v>4843</v>
      </c>
      <c r="I416" s="39">
        <v>96860000</v>
      </c>
      <c r="J416" s="39"/>
      <c r="K416" s="39"/>
      <c r="L416" s="39">
        <v>96860000</v>
      </c>
      <c r="M416" s="39"/>
      <c r="N416" s="39"/>
      <c r="O416" s="39"/>
      <c r="P416" s="39"/>
      <c r="Q416" s="39"/>
      <c r="R416" s="39"/>
      <c r="S416" s="39"/>
      <c r="T416" s="39"/>
      <c r="U416" s="39"/>
      <c r="V416" s="51"/>
      <c r="W416" s="39"/>
      <c r="X416" s="39">
        <f t="shared" si="76"/>
        <v>7955.6468172484601</v>
      </c>
      <c r="Y416" s="39">
        <f t="shared" si="77"/>
        <v>242150</v>
      </c>
      <c r="Z416" s="41">
        <f t="shared" si="78"/>
        <v>31957833.264887065</v>
      </c>
      <c r="AA416" s="41">
        <v>29046066.529774126</v>
      </c>
      <c r="AB416" s="41">
        <v>-756691.81349472061</v>
      </c>
      <c r="AC416" s="41">
        <f t="shared" si="85"/>
        <v>28289374.716279406</v>
      </c>
      <c r="AD416" s="42">
        <f t="shared" si="86"/>
        <v>2911766.735112939</v>
      </c>
      <c r="AE416" s="41">
        <f t="shared" si="79"/>
        <v>31201141.451392345</v>
      </c>
      <c r="AF416" s="42">
        <f t="shared" si="80"/>
        <v>65658858.548607655</v>
      </c>
      <c r="AG416" s="43">
        <f t="shared" si="81"/>
        <v>400</v>
      </c>
      <c r="AH416" s="44">
        <f t="shared" si="82"/>
        <v>268.02464065708421</v>
      </c>
      <c r="AI416" s="36">
        <f t="shared" si="83"/>
        <v>131.97535934291582</v>
      </c>
      <c r="AJ416" s="36">
        <f t="shared" si="84"/>
        <v>4017</v>
      </c>
      <c r="AK416" s="45">
        <v>45657</v>
      </c>
    </row>
    <row r="417" spans="1:37" s="46" customFormat="1" ht="12.75" x14ac:dyDescent="0.25">
      <c r="A417" s="36">
        <v>411</v>
      </c>
      <c r="B417" s="37">
        <v>41640</v>
      </c>
      <c r="C417" s="36" t="s">
        <v>274</v>
      </c>
      <c r="D417" s="36"/>
      <c r="E417" s="36">
        <v>12004</v>
      </c>
      <c r="F417" s="36" t="s">
        <v>390</v>
      </c>
      <c r="G417" s="38" t="s">
        <v>322</v>
      </c>
      <c r="H417" s="61">
        <v>385</v>
      </c>
      <c r="I417" s="39">
        <v>16170000</v>
      </c>
      <c r="J417" s="39"/>
      <c r="K417" s="39"/>
      <c r="L417" s="39">
        <v>16170000</v>
      </c>
      <c r="M417" s="39"/>
      <c r="N417" s="39"/>
      <c r="O417" s="39"/>
      <c r="P417" s="39"/>
      <c r="Q417" s="39"/>
      <c r="R417" s="39"/>
      <c r="S417" s="39"/>
      <c r="T417" s="39"/>
      <c r="U417" s="39"/>
      <c r="V417" s="51"/>
      <c r="W417" s="39"/>
      <c r="X417" s="39">
        <f t="shared" si="76"/>
        <v>1328.1314168377824</v>
      </c>
      <c r="Y417" s="39">
        <f t="shared" si="77"/>
        <v>40425</v>
      </c>
      <c r="Z417" s="41">
        <f t="shared" si="78"/>
        <v>5335103.901437372</v>
      </c>
      <c r="AA417" s="41">
        <v>4849007.802874743</v>
      </c>
      <c r="AB417" s="41">
        <v>-126323.62816652522</v>
      </c>
      <c r="AC417" s="41">
        <f t="shared" si="85"/>
        <v>4722684.1747082174</v>
      </c>
      <c r="AD417" s="42">
        <f t="shared" si="86"/>
        <v>486096.09856262896</v>
      </c>
      <c r="AE417" s="41">
        <f t="shared" si="79"/>
        <v>5208780.2732708463</v>
      </c>
      <c r="AF417" s="42">
        <f t="shared" si="80"/>
        <v>10961219.726729155</v>
      </c>
      <c r="AG417" s="43">
        <f t="shared" si="81"/>
        <v>400</v>
      </c>
      <c r="AH417" s="44">
        <f t="shared" si="82"/>
        <v>268.02464065708421</v>
      </c>
      <c r="AI417" s="36">
        <f t="shared" si="83"/>
        <v>131.97535934291582</v>
      </c>
      <c r="AJ417" s="36">
        <f t="shared" si="84"/>
        <v>4017</v>
      </c>
      <c r="AK417" s="45">
        <v>45657</v>
      </c>
    </row>
    <row r="418" spans="1:37" s="46" customFormat="1" ht="12.75" x14ac:dyDescent="0.25">
      <c r="A418" s="36">
        <v>412</v>
      </c>
      <c r="B418" s="37">
        <v>41640</v>
      </c>
      <c r="C418" s="36" t="s">
        <v>274</v>
      </c>
      <c r="D418" s="36"/>
      <c r="E418" s="36">
        <v>12004</v>
      </c>
      <c r="F418" s="36" t="s">
        <v>391</v>
      </c>
      <c r="G418" s="38" t="s">
        <v>322</v>
      </c>
      <c r="H418" s="61">
        <v>29</v>
      </c>
      <c r="I418" s="39">
        <v>2378000</v>
      </c>
      <c r="J418" s="39"/>
      <c r="K418" s="39"/>
      <c r="L418" s="39">
        <v>2378000</v>
      </c>
      <c r="M418" s="39"/>
      <c r="N418" s="39"/>
      <c r="O418" s="39"/>
      <c r="P418" s="39"/>
      <c r="Q418" s="39"/>
      <c r="R418" s="39"/>
      <c r="S418" s="39"/>
      <c r="T418" s="39"/>
      <c r="U418" s="39"/>
      <c r="V418" s="51"/>
      <c r="W418" s="39"/>
      <c r="X418" s="39">
        <f t="shared" si="76"/>
        <v>195.31827515400411</v>
      </c>
      <c r="Y418" s="39">
        <f t="shared" si="77"/>
        <v>5945</v>
      </c>
      <c r="Z418" s="41">
        <f t="shared" si="78"/>
        <v>784593.51129363454</v>
      </c>
      <c r="AA418" s="41">
        <v>713107.02258726896</v>
      </c>
      <c r="AB418" s="41">
        <v>-18577.463684600927</v>
      </c>
      <c r="AC418" s="41">
        <f t="shared" si="85"/>
        <v>694529.55890266807</v>
      </c>
      <c r="AD418" s="42">
        <f t="shared" si="86"/>
        <v>71486.488706365577</v>
      </c>
      <c r="AE418" s="41">
        <f t="shared" si="79"/>
        <v>766016.04760903365</v>
      </c>
      <c r="AF418" s="42">
        <f t="shared" si="80"/>
        <v>1611983.9523909665</v>
      </c>
      <c r="AG418" s="43">
        <f t="shared" si="81"/>
        <v>400</v>
      </c>
      <c r="AH418" s="44">
        <f t="shared" si="82"/>
        <v>268.02464065708421</v>
      </c>
      <c r="AI418" s="36">
        <f t="shared" si="83"/>
        <v>131.97535934291582</v>
      </c>
      <c r="AJ418" s="36">
        <f t="shared" si="84"/>
        <v>4017</v>
      </c>
      <c r="AK418" s="45">
        <v>45657</v>
      </c>
    </row>
    <row r="419" spans="1:37" s="46" customFormat="1" ht="12.75" x14ac:dyDescent="0.25">
      <c r="A419" s="36">
        <v>413</v>
      </c>
      <c r="B419" s="37">
        <v>41640</v>
      </c>
      <c r="C419" s="36" t="s">
        <v>274</v>
      </c>
      <c r="D419" s="36"/>
      <c r="E419" s="36">
        <v>12004</v>
      </c>
      <c r="F419" s="36" t="s">
        <v>392</v>
      </c>
      <c r="G419" s="38" t="s">
        <v>322</v>
      </c>
      <c r="H419" s="61">
        <v>3</v>
      </c>
      <c r="I419" s="39">
        <v>3990000</v>
      </c>
      <c r="J419" s="39"/>
      <c r="K419" s="39"/>
      <c r="L419" s="39">
        <v>3990000</v>
      </c>
      <c r="M419" s="39"/>
      <c r="N419" s="39"/>
      <c r="O419" s="39"/>
      <c r="P419" s="39"/>
      <c r="Q419" s="39"/>
      <c r="R419" s="39"/>
      <c r="S419" s="39"/>
      <c r="T419" s="39"/>
      <c r="U419" s="39"/>
      <c r="V419" s="51"/>
      <c r="W419" s="39"/>
      <c r="X419" s="39">
        <f t="shared" si="76"/>
        <v>327.72073921971253</v>
      </c>
      <c r="Y419" s="39">
        <f t="shared" si="77"/>
        <v>9975</v>
      </c>
      <c r="Z419" s="41">
        <f t="shared" si="78"/>
        <v>1316454.2094455853</v>
      </c>
      <c r="AA419" s="41">
        <v>1196508.4188911703</v>
      </c>
      <c r="AB419" s="41">
        <v>-31170.765391739995</v>
      </c>
      <c r="AC419" s="41">
        <f t="shared" si="85"/>
        <v>1165337.6534994303</v>
      </c>
      <c r="AD419" s="42">
        <f t="shared" si="86"/>
        <v>119945.79055441497</v>
      </c>
      <c r="AE419" s="41">
        <f t="shared" si="79"/>
        <v>1285283.4440538452</v>
      </c>
      <c r="AF419" s="42">
        <f t="shared" si="80"/>
        <v>2704716.5559461545</v>
      </c>
      <c r="AG419" s="43">
        <f t="shared" si="81"/>
        <v>400</v>
      </c>
      <c r="AH419" s="44">
        <f t="shared" si="82"/>
        <v>268.02464065708421</v>
      </c>
      <c r="AI419" s="36">
        <f t="shared" si="83"/>
        <v>131.97535934291582</v>
      </c>
      <c r="AJ419" s="36">
        <f t="shared" si="84"/>
        <v>4017</v>
      </c>
      <c r="AK419" s="45">
        <v>45657</v>
      </c>
    </row>
    <row r="420" spans="1:37" s="46" customFormat="1" ht="12.75" x14ac:dyDescent="0.25">
      <c r="A420" s="36">
        <v>414</v>
      </c>
      <c r="B420" s="37">
        <v>41640</v>
      </c>
      <c r="C420" s="36" t="s">
        <v>274</v>
      </c>
      <c r="D420" s="36"/>
      <c r="E420" s="36">
        <v>12004</v>
      </c>
      <c r="F420" s="36" t="s">
        <v>395</v>
      </c>
      <c r="G420" s="38" t="s">
        <v>322</v>
      </c>
      <c r="H420" s="61">
        <v>51</v>
      </c>
      <c r="I420" s="39">
        <v>816000</v>
      </c>
      <c r="J420" s="39"/>
      <c r="K420" s="39"/>
      <c r="L420" s="39">
        <v>816000</v>
      </c>
      <c r="M420" s="39"/>
      <c r="N420" s="39"/>
      <c r="O420" s="39"/>
      <c r="P420" s="39"/>
      <c r="Q420" s="39"/>
      <c r="R420" s="39"/>
      <c r="S420" s="39"/>
      <c r="T420" s="39"/>
      <c r="U420" s="39"/>
      <c r="V420" s="51"/>
      <c r="W420" s="39"/>
      <c r="X420" s="39">
        <f t="shared" si="76"/>
        <v>67.022587268993846</v>
      </c>
      <c r="Y420" s="39">
        <f t="shared" si="77"/>
        <v>2040.0000000000002</v>
      </c>
      <c r="Z420" s="41">
        <f t="shared" si="78"/>
        <v>269229.73305954831</v>
      </c>
      <c r="AA420" s="41">
        <v>244699.46611909653</v>
      </c>
      <c r="AB420" s="41">
        <v>-6374.7730725964511</v>
      </c>
      <c r="AC420" s="41">
        <f t="shared" si="85"/>
        <v>238324.69304650006</v>
      </c>
      <c r="AD420" s="42">
        <f t="shared" si="86"/>
        <v>24530.26694045178</v>
      </c>
      <c r="AE420" s="41">
        <f t="shared" si="79"/>
        <v>262854.95998695184</v>
      </c>
      <c r="AF420" s="42">
        <f t="shared" si="80"/>
        <v>553145.0400130481</v>
      </c>
      <c r="AG420" s="43">
        <f t="shared" si="81"/>
        <v>400</v>
      </c>
      <c r="AH420" s="44">
        <f t="shared" si="82"/>
        <v>268.02464065708421</v>
      </c>
      <c r="AI420" s="36">
        <f t="shared" si="83"/>
        <v>131.97535934291582</v>
      </c>
      <c r="AJ420" s="36">
        <f t="shared" si="84"/>
        <v>4017</v>
      </c>
      <c r="AK420" s="45">
        <v>45657</v>
      </c>
    </row>
    <row r="421" spans="1:37" s="46" customFormat="1" ht="12.75" x14ac:dyDescent="0.25">
      <c r="A421" s="36">
        <v>415</v>
      </c>
      <c r="B421" s="37">
        <v>41640</v>
      </c>
      <c r="C421" s="36" t="s">
        <v>274</v>
      </c>
      <c r="D421" s="36"/>
      <c r="E421" s="36">
        <v>12004</v>
      </c>
      <c r="F421" s="36" t="s">
        <v>394</v>
      </c>
      <c r="G421" s="38" t="s">
        <v>322</v>
      </c>
      <c r="H421" s="61">
        <v>53</v>
      </c>
      <c r="I421" s="39">
        <v>1908000</v>
      </c>
      <c r="J421" s="39"/>
      <c r="K421" s="39"/>
      <c r="L421" s="39">
        <v>1908000</v>
      </c>
      <c r="M421" s="39"/>
      <c r="N421" s="39"/>
      <c r="O421" s="39"/>
      <c r="P421" s="39"/>
      <c r="Q421" s="39"/>
      <c r="R421" s="39"/>
      <c r="S421" s="39"/>
      <c r="T421" s="39"/>
      <c r="U421" s="39"/>
      <c r="V421" s="51"/>
      <c r="W421" s="39"/>
      <c r="X421" s="39">
        <f t="shared" si="76"/>
        <v>156.71457905544148</v>
      </c>
      <c r="Y421" s="39">
        <f t="shared" si="77"/>
        <v>4770</v>
      </c>
      <c r="Z421" s="41">
        <f t="shared" si="78"/>
        <v>629522.46406570845</v>
      </c>
      <c r="AA421" s="41">
        <v>572164.92813141679</v>
      </c>
      <c r="AB421" s="41">
        <v>-14905.719390335815</v>
      </c>
      <c r="AC421" s="41">
        <f t="shared" si="85"/>
        <v>557259.20874108095</v>
      </c>
      <c r="AD421" s="42">
        <f t="shared" si="86"/>
        <v>57357.535934291664</v>
      </c>
      <c r="AE421" s="41">
        <f t="shared" si="79"/>
        <v>614616.74467537261</v>
      </c>
      <c r="AF421" s="42">
        <f t="shared" si="80"/>
        <v>1293383.2553246273</v>
      </c>
      <c r="AG421" s="43">
        <f t="shared" si="81"/>
        <v>400</v>
      </c>
      <c r="AH421" s="44">
        <f t="shared" si="82"/>
        <v>268.02464065708421</v>
      </c>
      <c r="AI421" s="36">
        <f t="shared" si="83"/>
        <v>131.97535934291582</v>
      </c>
      <c r="AJ421" s="36">
        <f t="shared" si="84"/>
        <v>4017</v>
      </c>
      <c r="AK421" s="45">
        <v>45657</v>
      </c>
    </row>
    <row r="422" spans="1:37" s="46" customFormat="1" ht="12.75" x14ac:dyDescent="0.25">
      <c r="A422" s="36">
        <v>416</v>
      </c>
      <c r="B422" s="37">
        <v>41640</v>
      </c>
      <c r="C422" s="36" t="s">
        <v>274</v>
      </c>
      <c r="D422" s="36"/>
      <c r="E422" s="36">
        <v>12011</v>
      </c>
      <c r="F422" s="36" t="s">
        <v>396</v>
      </c>
      <c r="G422" s="38" t="s">
        <v>322</v>
      </c>
      <c r="H422" s="61">
        <v>1</v>
      </c>
      <c r="I422" s="39">
        <v>1100000</v>
      </c>
      <c r="J422" s="39"/>
      <c r="K422" s="39"/>
      <c r="L422" s="39"/>
      <c r="M422" s="39"/>
      <c r="N422" s="39"/>
      <c r="O422" s="39"/>
      <c r="P422" s="39"/>
      <c r="Q422" s="39"/>
      <c r="R422" s="39"/>
      <c r="S422" s="39">
        <v>1100000</v>
      </c>
      <c r="T422" s="39"/>
      <c r="U422" s="39"/>
      <c r="V422" s="51"/>
      <c r="W422" s="39"/>
      <c r="X422" s="39">
        <f t="shared" si="76"/>
        <v>602.32717316906223</v>
      </c>
      <c r="Y422" s="39">
        <f t="shared" si="77"/>
        <v>18333.333333333332</v>
      </c>
      <c r="Z422" s="41">
        <f t="shared" si="78"/>
        <v>1100000</v>
      </c>
      <c r="AA422" s="41">
        <v>1100000</v>
      </c>
      <c r="AB422" s="41">
        <v>0</v>
      </c>
      <c r="AC422" s="41">
        <f t="shared" si="85"/>
        <v>1100000</v>
      </c>
      <c r="AD422" s="42">
        <f t="shared" si="86"/>
        <v>0</v>
      </c>
      <c r="AE422" s="41">
        <f t="shared" si="79"/>
        <v>1100000</v>
      </c>
      <c r="AF422" s="42">
        <f t="shared" si="80"/>
        <v>0</v>
      </c>
      <c r="AG422" s="43">
        <f t="shared" si="81"/>
        <v>60</v>
      </c>
      <c r="AH422" s="44">
        <f t="shared" si="82"/>
        <v>0</v>
      </c>
      <c r="AI422" s="36">
        <f t="shared" si="83"/>
        <v>131.97535934291582</v>
      </c>
      <c r="AJ422" s="36">
        <f t="shared" si="84"/>
        <v>4017</v>
      </c>
      <c r="AK422" s="45">
        <v>45657</v>
      </c>
    </row>
    <row r="423" spans="1:37" s="46" customFormat="1" ht="12.75" x14ac:dyDescent="0.25">
      <c r="A423" s="36">
        <v>417</v>
      </c>
      <c r="B423" s="37">
        <v>41640</v>
      </c>
      <c r="C423" s="36" t="s">
        <v>274</v>
      </c>
      <c r="D423" s="36"/>
      <c r="E423" s="36">
        <v>12011</v>
      </c>
      <c r="F423" s="36" t="s">
        <v>397</v>
      </c>
      <c r="G423" s="38" t="s">
        <v>318</v>
      </c>
      <c r="H423" s="61">
        <v>1</v>
      </c>
      <c r="I423" s="39">
        <v>4200000</v>
      </c>
      <c r="J423" s="39"/>
      <c r="K423" s="39"/>
      <c r="L423" s="39"/>
      <c r="M423" s="39"/>
      <c r="N423" s="39"/>
      <c r="O423" s="39"/>
      <c r="P423" s="39"/>
      <c r="Q423" s="39"/>
      <c r="R423" s="39"/>
      <c r="S423" s="39">
        <v>4200000</v>
      </c>
      <c r="T423" s="39"/>
      <c r="U423" s="39"/>
      <c r="V423" s="51"/>
      <c r="W423" s="39"/>
      <c r="X423" s="39">
        <f t="shared" si="76"/>
        <v>2299.7946611909651</v>
      </c>
      <c r="Y423" s="39">
        <f t="shared" si="77"/>
        <v>70000</v>
      </c>
      <c r="Z423" s="41">
        <f t="shared" si="78"/>
        <v>4200000</v>
      </c>
      <c r="AA423" s="41">
        <v>4200000</v>
      </c>
      <c r="AB423" s="41">
        <v>0</v>
      </c>
      <c r="AC423" s="41">
        <f t="shared" si="85"/>
        <v>4200000</v>
      </c>
      <c r="AD423" s="42">
        <f t="shared" si="86"/>
        <v>0</v>
      </c>
      <c r="AE423" s="41">
        <f t="shared" si="79"/>
        <v>4200000</v>
      </c>
      <c r="AF423" s="42">
        <f t="shared" si="80"/>
        <v>0</v>
      </c>
      <c r="AG423" s="43">
        <f t="shared" si="81"/>
        <v>60</v>
      </c>
      <c r="AH423" s="44">
        <f t="shared" si="82"/>
        <v>0</v>
      </c>
      <c r="AI423" s="36">
        <f t="shared" si="83"/>
        <v>131.97535934291582</v>
      </c>
      <c r="AJ423" s="36">
        <f t="shared" si="84"/>
        <v>4017</v>
      </c>
      <c r="AK423" s="45">
        <v>45657</v>
      </c>
    </row>
    <row r="424" spans="1:37" s="46" customFormat="1" ht="12.75" x14ac:dyDescent="0.25">
      <c r="A424" s="36">
        <v>418</v>
      </c>
      <c r="B424" s="37">
        <v>41640</v>
      </c>
      <c r="C424" s="36" t="s">
        <v>274</v>
      </c>
      <c r="D424" s="36"/>
      <c r="E424" s="36">
        <v>12011</v>
      </c>
      <c r="F424" s="36" t="s">
        <v>398</v>
      </c>
      <c r="G424" s="38" t="s">
        <v>318</v>
      </c>
      <c r="H424" s="61">
        <v>1</v>
      </c>
      <c r="I424" s="39">
        <v>3000000</v>
      </c>
      <c r="J424" s="36"/>
      <c r="K424" s="39"/>
      <c r="L424" s="39"/>
      <c r="M424" s="39"/>
      <c r="N424" s="39"/>
      <c r="O424" s="39"/>
      <c r="P424" s="39"/>
      <c r="Q424" s="39"/>
      <c r="R424" s="39"/>
      <c r="S424" s="39">
        <v>3000000</v>
      </c>
      <c r="T424" s="39"/>
      <c r="U424" s="39"/>
      <c r="V424" s="51"/>
      <c r="W424" s="39"/>
      <c r="X424" s="39">
        <f t="shared" si="76"/>
        <v>1642.7104722792608</v>
      </c>
      <c r="Y424" s="39">
        <f t="shared" si="77"/>
        <v>50000</v>
      </c>
      <c r="Z424" s="41">
        <f t="shared" si="78"/>
        <v>3000000</v>
      </c>
      <c r="AA424" s="41">
        <v>3000000</v>
      </c>
      <c r="AB424" s="41">
        <v>0</v>
      </c>
      <c r="AC424" s="41">
        <f t="shared" si="85"/>
        <v>3000000</v>
      </c>
      <c r="AD424" s="42">
        <f t="shared" si="86"/>
        <v>0</v>
      </c>
      <c r="AE424" s="41">
        <f t="shared" si="79"/>
        <v>3000000</v>
      </c>
      <c r="AF424" s="42">
        <f t="shared" si="80"/>
        <v>0</v>
      </c>
      <c r="AG424" s="43">
        <f t="shared" si="81"/>
        <v>60</v>
      </c>
      <c r="AH424" s="44">
        <f t="shared" si="82"/>
        <v>0</v>
      </c>
      <c r="AI424" s="36">
        <f t="shared" si="83"/>
        <v>131.97535934291582</v>
      </c>
      <c r="AJ424" s="36">
        <f t="shared" si="84"/>
        <v>4017</v>
      </c>
      <c r="AK424" s="45">
        <v>45657</v>
      </c>
    </row>
    <row r="425" spans="1:37" s="46" customFormat="1" ht="12.75" x14ac:dyDescent="0.25">
      <c r="A425" s="36">
        <v>419</v>
      </c>
      <c r="B425" s="37">
        <v>41640</v>
      </c>
      <c r="C425" s="36" t="s">
        <v>274</v>
      </c>
      <c r="D425" s="36"/>
      <c r="E425" s="36">
        <v>12011</v>
      </c>
      <c r="F425" s="36" t="s">
        <v>399</v>
      </c>
      <c r="G425" s="38" t="s">
        <v>318</v>
      </c>
      <c r="H425" s="61">
        <v>1</v>
      </c>
      <c r="I425" s="39">
        <v>2200000</v>
      </c>
      <c r="J425" s="39"/>
      <c r="K425" s="39"/>
      <c r="L425" s="39"/>
      <c r="M425" s="39"/>
      <c r="N425" s="39"/>
      <c r="O425" s="39"/>
      <c r="P425" s="39"/>
      <c r="Q425" s="39"/>
      <c r="R425" s="39"/>
      <c r="S425" s="39">
        <v>2200000</v>
      </c>
      <c r="T425" s="39"/>
      <c r="U425" s="39"/>
      <c r="V425" s="51"/>
      <c r="W425" s="39"/>
      <c r="X425" s="39">
        <f t="shared" si="76"/>
        <v>1204.6543463381245</v>
      </c>
      <c r="Y425" s="39">
        <f t="shared" si="77"/>
        <v>36666.666666666664</v>
      </c>
      <c r="Z425" s="41">
        <f t="shared" si="78"/>
        <v>2200000</v>
      </c>
      <c r="AA425" s="41">
        <v>2200000</v>
      </c>
      <c r="AB425" s="41">
        <v>0</v>
      </c>
      <c r="AC425" s="41">
        <f t="shared" si="85"/>
        <v>2200000</v>
      </c>
      <c r="AD425" s="42">
        <f t="shared" si="86"/>
        <v>0</v>
      </c>
      <c r="AE425" s="41">
        <f t="shared" si="79"/>
        <v>2200000</v>
      </c>
      <c r="AF425" s="42">
        <f t="shared" si="80"/>
        <v>0</v>
      </c>
      <c r="AG425" s="43">
        <f t="shared" si="81"/>
        <v>60</v>
      </c>
      <c r="AH425" s="44">
        <f t="shared" si="82"/>
        <v>0</v>
      </c>
      <c r="AI425" s="36">
        <f t="shared" si="83"/>
        <v>131.97535934291582</v>
      </c>
      <c r="AJ425" s="36">
        <f t="shared" si="84"/>
        <v>4017</v>
      </c>
      <c r="AK425" s="45">
        <v>45657</v>
      </c>
    </row>
    <row r="426" spans="1:37" s="46" customFormat="1" ht="12.75" x14ac:dyDescent="0.25">
      <c r="A426" s="36">
        <v>420</v>
      </c>
      <c r="B426" s="37">
        <v>41640</v>
      </c>
      <c r="C426" s="36" t="s">
        <v>274</v>
      </c>
      <c r="D426" s="36"/>
      <c r="E426" s="36">
        <v>12011</v>
      </c>
      <c r="F426" s="36" t="s">
        <v>400</v>
      </c>
      <c r="G426" s="38" t="s">
        <v>318</v>
      </c>
      <c r="H426" s="61">
        <v>1</v>
      </c>
      <c r="I426" s="39">
        <v>2275000</v>
      </c>
      <c r="J426" s="39"/>
      <c r="K426" s="39"/>
      <c r="L426" s="39"/>
      <c r="M426" s="39"/>
      <c r="N426" s="39"/>
      <c r="O426" s="39"/>
      <c r="P426" s="39"/>
      <c r="Q426" s="39"/>
      <c r="R426" s="39"/>
      <c r="S426" s="39">
        <v>2275000</v>
      </c>
      <c r="T426" s="39"/>
      <c r="U426" s="39"/>
      <c r="V426" s="51"/>
      <c r="W426" s="39"/>
      <c r="X426" s="39">
        <f t="shared" si="76"/>
        <v>1245.7221081451062</v>
      </c>
      <c r="Y426" s="39">
        <f t="shared" si="77"/>
        <v>37916.666666666672</v>
      </c>
      <c r="Z426" s="41">
        <f t="shared" si="78"/>
        <v>2275000</v>
      </c>
      <c r="AA426" s="41">
        <v>2275000</v>
      </c>
      <c r="AB426" s="41">
        <v>0</v>
      </c>
      <c r="AC426" s="41">
        <f t="shared" si="85"/>
        <v>2275000</v>
      </c>
      <c r="AD426" s="42">
        <f t="shared" si="86"/>
        <v>0</v>
      </c>
      <c r="AE426" s="41">
        <f t="shared" si="79"/>
        <v>2275000</v>
      </c>
      <c r="AF426" s="42">
        <f t="shared" si="80"/>
        <v>0</v>
      </c>
      <c r="AG426" s="43">
        <f t="shared" si="81"/>
        <v>60</v>
      </c>
      <c r="AH426" s="44">
        <f t="shared" si="82"/>
        <v>0</v>
      </c>
      <c r="AI426" s="36">
        <f t="shared" si="83"/>
        <v>131.97535934291582</v>
      </c>
      <c r="AJ426" s="36">
        <f t="shared" si="84"/>
        <v>4017</v>
      </c>
      <c r="AK426" s="45">
        <v>45657</v>
      </c>
    </row>
    <row r="427" spans="1:37" s="46" customFormat="1" ht="12.75" x14ac:dyDescent="0.25">
      <c r="A427" s="36">
        <v>421</v>
      </c>
      <c r="B427" s="37">
        <v>41640</v>
      </c>
      <c r="C427" s="36" t="s">
        <v>274</v>
      </c>
      <c r="D427" s="36"/>
      <c r="E427" s="36">
        <v>12011</v>
      </c>
      <c r="F427" s="36" t="s">
        <v>401</v>
      </c>
      <c r="G427" s="38" t="s">
        <v>320</v>
      </c>
      <c r="H427" s="61">
        <v>1</v>
      </c>
      <c r="I427" s="39">
        <v>4200000</v>
      </c>
      <c r="J427" s="39"/>
      <c r="K427" s="39"/>
      <c r="L427" s="39"/>
      <c r="M427" s="39"/>
      <c r="N427" s="39"/>
      <c r="O427" s="39"/>
      <c r="P427" s="39"/>
      <c r="Q427" s="39"/>
      <c r="R427" s="39"/>
      <c r="S427" s="39">
        <v>4200000</v>
      </c>
      <c r="T427" s="39"/>
      <c r="U427" s="39"/>
      <c r="V427" s="51"/>
      <c r="W427" s="39"/>
      <c r="X427" s="39">
        <f t="shared" si="76"/>
        <v>2299.7946611909651</v>
      </c>
      <c r="Y427" s="39">
        <f t="shared" si="77"/>
        <v>70000</v>
      </c>
      <c r="Z427" s="41">
        <f t="shared" si="78"/>
        <v>4200000</v>
      </c>
      <c r="AA427" s="41">
        <v>4200000</v>
      </c>
      <c r="AB427" s="41">
        <v>0</v>
      </c>
      <c r="AC427" s="41">
        <f t="shared" si="85"/>
        <v>4200000</v>
      </c>
      <c r="AD427" s="42">
        <f t="shared" si="86"/>
        <v>0</v>
      </c>
      <c r="AE427" s="41">
        <f t="shared" si="79"/>
        <v>4200000</v>
      </c>
      <c r="AF427" s="42">
        <f t="shared" si="80"/>
        <v>0</v>
      </c>
      <c r="AG427" s="43">
        <f t="shared" si="81"/>
        <v>60</v>
      </c>
      <c r="AH427" s="44">
        <f t="shared" si="82"/>
        <v>0</v>
      </c>
      <c r="AI427" s="36">
        <f t="shared" si="83"/>
        <v>131.97535934291582</v>
      </c>
      <c r="AJ427" s="36">
        <f t="shared" si="84"/>
        <v>4017</v>
      </c>
      <c r="AK427" s="45">
        <v>45657</v>
      </c>
    </row>
    <row r="428" spans="1:37" s="46" customFormat="1" ht="12.75" x14ac:dyDescent="0.25">
      <c r="A428" s="36">
        <v>422</v>
      </c>
      <c r="B428" s="37">
        <v>41640</v>
      </c>
      <c r="C428" s="36" t="s">
        <v>274</v>
      </c>
      <c r="D428" s="36"/>
      <c r="E428" s="36">
        <v>12011</v>
      </c>
      <c r="F428" s="36" t="s">
        <v>402</v>
      </c>
      <c r="G428" s="38" t="s">
        <v>320</v>
      </c>
      <c r="H428" s="61">
        <v>1</v>
      </c>
      <c r="I428" s="39">
        <v>3000000</v>
      </c>
      <c r="J428" s="39"/>
      <c r="K428" s="39"/>
      <c r="L428" s="39"/>
      <c r="M428" s="39"/>
      <c r="N428" s="39"/>
      <c r="O428" s="39"/>
      <c r="P428" s="39"/>
      <c r="Q428" s="39"/>
      <c r="R428" s="39"/>
      <c r="S428" s="39">
        <v>3000000</v>
      </c>
      <c r="T428" s="39"/>
      <c r="U428" s="39"/>
      <c r="V428" s="51"/>
      <c r="W428" s="39"/>
      <c r="X428" s="39">
        <f t="shared" si="76"/>
        <v>1642.7104722792608</v>
      </c>
      <c r="Y428" s="39">
        <f t="shared" si="77"/>
        <v>50000</v>
      </c>
      <c r="Z428" s="41">
        <f t="shared" si="78"/>
        <v>3000000</v>
      </c>
      <c r="AA428" s="41">
        <v>3000000</v>
      </c>
      <c r="AB428" s="41">
        <v>0</v>
      </c>
      <c r="AC428" s="41">
        <f t="shared" si="85"/>
        <v>3000000</v>
      </c>
      <c r="AD428" s="42">
        <f t="shared" si="86"/>
        <v>0</v>
      </c>
      <c r="AE428" s="41">
        <f t="shared" si="79"/>
        <v>3000000</v>
      </c>
      <c r="AF428" s="42">
        <f t="shared" si="80"/>
        <v>0</v>
      </c>
      <c r="AG428" s="43">
        <f t="shared" si="81"/>
        <v>60</v>
      </c>
      <c r="AH428" s="44">
        <f t="shared" si="82"/>
        <v>0</v>
      </c>
      <c r="AI428" s="36">
        <f t="shared" si="83"/>
        <v>131.97535934291582</v>
      </c>
      <c r="AJ428" s="36">
        <f t="shared" si="84"/>
        <v>4017</v>
      </c>
      <c r="AK428" s="45">
        <v>45657</v>
      </c>
    </row>
    <row r="429" spans="1:37" s="46" customFormat="1" ht="12.75" x14ac:dyDescent="0.25">
      <c r="A429" s="36">
        <v>423</v>
      </c>
      <c r="B429" s="37">
        <v>41640</v>
      </c>
      <c r="C429" s="36" t="s">
        <v>274</v>
      </c>
      <c r="D429" s="36"/>
      <c r="E429" s="36">
        <v>12011</v>
      </c>
      <c r="F429" s="36" t="s">
        <v>403</v>
      </c>
      <c r="G429" s="38" t="s">
        <v>320</v>
      </c>
      <c r="H429" s="61">
        <v>1</v>
      </c>
      <c r="I429" s="39">
        <v>3000000</v>
      </c>
      <c r="J429" s="39"/>
      <c r="K429" s="39"/>
      <c r="L429" s="39"/>
      <c r="M429" s="39"/>
      <c r="N429" s="39"/>
      <c r="O429" s="39"/>
      <c r="P429" s="39"/>
      <c r="Q429" s="39"/>
      <c r="R429" s="39"/>
      <c r="S429" s="39">
        <v>3000000</v>
      </c>
      <c r="T429" s="39"/>
      <c r="U429" s="39"/>
      <c r="V429" s="51"/>
      <c r="W429" s="39"/>
      <c r="X429" s="39">
        <f t="shared" si="76"/>
        <v>1642.7104722792608</v>
      </c>
      <c r="Y429" s="39">
        <f t="shared" si="77"/>
        <v>50000</v>
      </c>
      <c r="Z429" s="41">
        <f t="shared" si="78"/>
        <v>3000000</v>
      </c>
      <c r="AA429" s="41">
        <v>3000000</v>
      </c>
      <c r="AB429" s="41">
        <v>0</v>
      </c>
      <c r="AC429" s="41">
        <f t="shared" si="85"/>
        <v>3000000</v>
      </c>
      <c r="AD429" s="42">
        <f t="shared" si="86"/>
        <v>0</v>
      </c>
      <c r="AE429" s="41">
        <f t="shared" si="79"/>
        <v>3000000</v>
      </c>
      <c r="AF429" s="42">
        <f t="shared" si="80"/>
        <v>0</v>
      </c>
      <c r="AG429" s="43">
        <f t="shared" si="81"/>
        <v>60</v>
      </c>
      <c r="AH429" s="44">
        <f t="shared" si="82"/>
        <v>0</v>
      </c>
      <c r="AI429" s="36">
        <f t="shared" si="83"/>
        <v>131.97535934291582</v>
      </c>
      <c r="AJ429" s="36">
        <f t="shared" si="84"/>
        <v>4017</v>
      </c>
      <c r="AK429" s="45">
        <v>45657</v>
      </c>
    </row>
    <row r="430" spans="1:37" s="46" customFormat="1" ht="12.75" x14ac:dyDescent="0.25">
      <c r="A430" s="36">
        <v>424</v>
      </c>
      <c r="B430" s="37">
        <v>41640</v>
      </c>
      <c r="C430" s="36" t="s">
        <v>274</v>
      </c>
      <c r="D430" s="36"/>
      <c r="E430" s="36">
        <v>12011</v>
      </c>
      <c r="F430" s="36" t="s">
        <v>404</v>
      </c>
      <c r="G430" s="38" t="s">
        <v>320</v>
      </c>
      <c r="H430" s="61">
        <v>1</v>
      </c>
      <c r="I430" s="39">
        <v>3000000</v>
      </c>
      <c r="J430" s="39"/>
      <c r="K430" s="39"/>
      <c r="L430" s="39"/>
      <c r="M430" s="39"/>
      <c r="N430" s="39"/>
      <c r="O430" s="39"/>
      <c r="P430" s="39"/>
      <c r="Q430" s="39"/>
      <c r="R430" s="39"/>
      <c r="S430" s="39">
        <v>3000000</v>
      </c>
      <c r="T430" s="39"/>
      <c r="U430" s="39"/>
      <c r="V430" s="51"/>
      <c r="W430" s="39"/>
      <c r="X430" s="39">
        <f t="shared" si="76"/>
        <v>1642.7104722792608</v>
      </c>
      <c r="Y430" s="39">
        <f t="shared" si="77"/>
        <v>50000</v>
      </c>
      <c r="Z430" s="41">
        <f t="shared" si="78"/>
        <v>3000000</v>
      </c>
      <c r="AA430" s="41">
        <v>3000000</v>
      </c>
      <c r="AB430" s="41">
        <v>0</v>
      </c>
      <c r="AC430" s="41">
        <f t="shared" si="85"/>
        <v>3000000</v>
      </c>
      <c r="AD430" s="42">
        <f t="shared" si="86"/>
        <v>0</v>
      </c>
      <c r="AE430" s="41">
        <f t="shared" si="79"/>
        <v>3000000</v>
      </c>
      <c r="AF430" s="42">
        <f t="shared" si="80"/>
        <v>0</v>
      </c>
      <c r="AG430" s="43">
        <f t="shared" si="81"/>
        <v>60</v>
      </c>
      <c r="AH430" s="44">
        <f t="shared" si="82"/>
        <v>0</v>
      </c>
      <c r="AI430" s="36">
        <f t="shared" si="83"/>
        <v>131.97535934291582</v>
      </c>
      <c r="AJ430" s="36">
        <f t="shared" si="84"/>
        <v>4017</v>
      </c>
      <c r="AK430" s="45">
        <v>45657</v>
      </c>
    </row>
    <row r="431" spans="1:37" s="46" customFormat="1" ht="12.75" x14ac:dyDescent="0.25">
      <c r="A431" s="36">
        <v>425</v>
      </c>
      <c r="B431" s="37">
        <v>41640</v>
      </c>
      <c r="C431" s="36" t="s">
        <v>274</v>
      </c>
      <c r="D431" s="36"/>
      <c r="E431" s="36">
        <v>12011</v>
      </c>
      <c r="F431" s="36" t="s">
        <v>405</v>
      </c>
      <c r="G431" s="38" t="s">
        <v>320</v>
      </c>
      <c r="H431" s="61">
        <v>1</v>
      </c>
      <c r="I431" s="39">
        <v>2200000</v>
      </c>
      <c r="J431" s="39"/>
      <c r="K431" s="39"/>
      <c r="L431" s="39"/>
      <c r="M431" s="39"/>
      <c r="N431" s="39"/>
      <c r="O431" s="39"/>
      <c r="P431" s="39"/>
      <c r="Q431" s="39"/>
      <c r="R431" s="39"/>
      <c r="S431" s="39">
        <v>2200000</v>
      </c>
      <c r="T431" s="39"/>
      <c r="U431" s="39"/>
      <c r="V431" s="51"/>
      <c r="W431" s="39"/>
      <c r="X431" s="39">
        <f t="shared" si="76"/>
        <v>1204.6543463381245</v>
      </c>
      <c r="Y431" s="39">
        <f t="shared" si="77"/>
        <v>36666.666666666664</v>
      </c>
      <c r="Z431" s="41">
        <f t="shared" si="78"/>
        <v>2200000</v>
      </c>
      <c r="AA431" s="41">
        <v>2200000</v>
      </c>
      <c r="AB431" s="41">
        <v>0</v>
      </c>
      <c r="AC431" s="41">
        <f t="shared" si="85"/>
        <v>2200000</v>
      </c>
      <c r="AD431" s="42">
        <f t="shared" si="86"/>
        <v>0</v>
      </c>
      <c r="AE431" s="41">
        <f t="shared" si="79"/>
        <v>2200000</v>
      </c>
      <c r="AF431" s="42">
        <f t="shared" si="80"/>
        <v>0</v>
      </c>
      <c r="AG431" s="43">
        <f t="shared" si="81"/>
        <v>60</v>
      </c>
      <c r="AH431" s="44">
        <f t="shared" si="82"/>
        <v>0</v>
      </c>
      <c r="AI431" s="36">
        <f t="shared" si="83"/>
        <v>131.97535934291582</v>
      </c>
      <c r="AJ431" s="36">
        <f t="shared" si="84"/>
        <v>4017</v>
      </c>
      <c r="AK431" s="45">
        <v>45657</v>
      </c>
    </row>
    <row r="432" spans="1:37" s="46" customFormat="1" ht="12.75" x14ac:dyDescent="0.25">
      <c r="A432" s="36">
        <v>426</v>
      </c>
      <c r="B432" s="37">
        <v>41640</v>
      </c>
      <c r="C432" s="36" t="s">
        <v>274</v>
      </c>
      <c r="D432" s="36"/>
      <c r="E432" s="36">
        <v>12011</v>
      </c>
      <c r="F432" s="36" t="s">
        <v>406</v>
      </c>
      <c r="G432" s="38" t="s">
        <v>320</v>
      </c>
      <c r="H432" s="61">
        <v>1</v>
      </c>
      <c r="I432" s="39">
        <v>1750000</v>
      </c>
      <c r="J432" s="39"/>
      <c r="K432" s="39"/>
      <c r="L432" s="39"/>
      <c r="M432" s="39"/>
      <c r="N432" s="39"/>
      <c r="O432" s="39"/>
      <c r="P432" s="39"/>
      <c r="Q432" s="39"/>
      <c r="R432" s="39"/>
      <c r="S432" s="39">
        <v>1750000</v>
      </c>
      <c r="T432" s="39"/>
      <c r="U432" s="39"/>
      <c r="V432" s="51"/>
      <c r="W432" s="39"/>
      <c r="X432" s="39">
        <f t="shared" si="76"/>
        <v>958.24777549623548</v>
      </c>
      <c r="Y432" s="39">
        <f t="shared" si="77"/>
        <v>29166.666666666668</v>
      </c>
      <c r="Z432" s="41">
        <f t="shared" si="78"/>
        <v>1750000</v>
      </c>
      <c r="AA432" s="41">
        <v>1750000</v>
      </c>
      <c r="AB432" s="41">
        <v>0</v>
      </c>
      <c r="AC432" s="41">
        <f t="shared" si="85"/>
        <v>1750000</v>
      </c>
      <c r="AD432" s="42">
        <f t="shared" si="86"/>
        <v>0</v>
      </c>
      <c r="AE432" s="41">
        <f t="shared" si="79"/>
        <v>1750000</v>
      </c>
      <c r="AF432" s="42">
        <f t="shared" si="80"/>
        <v>0</v>
      </c>
      <c r="AG432" s="43">
        <f t="shared" si="81"/>
        <v>60</v>
      </c>
      <c r="AH432" s="44">
        <f t="shared" si="82"/>
        <v>0</v>
      </c>
      <c r="AI432" s="36">
        <f t="shared" si="83"/>
        <v>131.97535934291582</v>
      </c>
      <c r="AJ432" s="36">
        <f t="shared" si="84"/>
        <v>4017</v>
      </c>
      <c r="AK432" s="45">
        <v>45657</v>
      </c>
    </row>
    <row r="433" spans="1:37" s="46" customFormat="1" ht="12.75" x14ac:dyDescent="0.25">
      <c r="A433" s="36">
        <v>427</v>
      </c>
      <c r="B433" s="37">
        <v>41640</v>
      </c>
      <c r="C433" s="36" t="s">
        <v>274</v>
      </c>
      <c r="D433" s="36"/>
      <c r="E433" s="36">
        <v>12011</v>
      </c>
      <c r="F433" s="36" t="s">
        <v>407</v>
      </c>
      <c r="G433" s="38" t="s">
        <v>320</v>
      </c>
      <c r="H433" s="61">
        <v>1</v>
      </c>
      <c r="I433" s="39">
        <v>1500000</v>
      </c>
      <c r="J433" s="39"/>
      <c r="K433" s="39"/>
      <c r="L433" s="39"/>
      <c r="M433" s="39"/>
      <c r="N433" s="39"/>
      <c r="O433" s="39"/>
      <c r="P433" s="39"/>
      <c r="Q433" s="39"/>
      <c r="R433" s="39"/>
      <c r="S433" s="39">
        <v>1500000</v>
      </c>
      <c r="T433" s="39"/>
      <c r="U433" s="39"/>
      <c r="V433" s="51"/>
      <c r="W433" s="39"/>
      <c r="X433" s="39">
        <f t="shared" si="76"/>
        <v>821.35523613963039</v>
      </c>
      <c r="Y433" s="39">
        <f t="shared" si="77"/>
        <v>25000</v>
      </c>
      <c r="Z433" s="41">
        <f t="shared" si="78"/>
        <v>1500000</v>
      </c>
      <c r="AA433" s="41">
        <v>1500000</v>
      </c>
      <c r="AB433" s="41">
        <v>0</v>
      </c>
      <c r="AC433" s="41">
        <f t="shared" si="85"/>
        <v>1500000</v>
      </c>
      <c r="AD433" s="42">
        <f t="shared" si="86"/>
        <v>0</v>
      </c>
      <c r="AE433" s="41">
        <f t="shared" si="79"/>
        <v>1500000</v>
      </c>
      <c r="AF433" s="42">
        <f t="shared" si="80"/>
        <v>0</v>
      </c>
      <c r="AG433" s="43">
        <f t="shared" si="81"/>
        <v>60</v>
      </c>
      <c r="AH433" s="44">
        <f t="shared" si="82"/>
        <v>0</v>
      </c>
      <c r="AI433" s="36">
        <f t="shared" si="83"/>
        <v>131.97535934291582</v>
      </c>
      <c r="AJ433" s="36">
        <f t="shared" si="84"/>
        <v>4017</v>
      </c>
      <c r="AK433" s="45">
        <v>45657</v>
      </c>
    </row>
    <row r="434" spans="1:37" s="46" customFormat="1" ht="12.75" x14ac:dyDescent="0.25">
      <c r="A434" s="36">
        <v>428</v>
      </c>
      <c r="B434" s="37">
        <v>41640</v>
      </c>
      <c r="C434" s="36" t="s">
        <v>274</v>
      </c>
      <c r="D434" s="36"/>
      <c r="E434" s="36">
        <v>12011</v>
      </c>
      <c r="F434" s="36" t="s">
        <v>408</v>
      </c>
      <c r="G434" s="38" t="s">
        <v>320</v>
      </c>
      <c r="H434" s="61">
        <v>1</v>
      </c>
      <c r="I434" s="39">
        <v>1500000</v>
      </c>
      <c r="J434" s="39"/>
      <c r="K434" s="39"/>
      <c r="L434" s="39"/>
      <c r="M434" s="39"/>
      <c r="N434" s="39"/>
      <c r="O434" s="39"/>
      <c r="P434" s="39"/>
      <c r="Q434" s="39"/>
      <c r="R434" s="39"/>
      <c r="S434" s="39">
        <v>1500000</v>
      </c>
      <c r="T434" s="39"/>
      <c r="U434" s="39"/>
      <c r="V434" s="51"/>
      <c r="W434" s="39"/>
      <c r="X434" s="39">
        <f t="shared" si="76"/>
        <v>821.35523613963039</v>
      </c>
      <c r="Y434" s="39">
        <f t="shared" si="77"/>
        <v>25000</v>
      </c>
      <c r="Z434" s="41">
        <f t="shared" si="78"/>
        <v>1500000</v>
      </c>
      <c r="AA434" s="41">
        <v>1500000</v>
      </c>
      <c r="AB434" s="41">
        <v>0</v>
      </c>
      <c r="AC434" s="41">
        <f t="shared" si="85"/>
        <v>1500000</v>
      </c>
      <c r="AD434" s="42">
        <f t="shared" si="86"/>
        <v>0</v>
      </c>
      <c r="AE434" s="41">
        <f t="shared" si="79"/>
        <v>1500000</v>
      </c>
      <c r="AF434" s="42">
        <f t="shared" si="80"/>
        <v>0</v>
      </c>
      <c r="AG434" s="43">
        <f t="shared" si="81"/>
        <v>60</v>
      </c>
      <c r="AH434" s="44">
        <f t="shared" si="82"/>
        <v>0</v>
      </c>
      <c r="AI434" s="36">
        <f t="shared" si="83"/>
        <v>131.97535934291582</v>
      </c>
      <c r="AJ434" s="36">
        <f t="shared" si="84"/>
        <v>4017</v>
      </c>
      <c r="AK434" s="45">
        <v>45657</v>
      </c>
    </row>
    <row r="435" spans="1:37" s="46" customFormat="1" ht="12.75" x14ac:dyDescent="0.25">
      <c r="A435" s="36">
        <v>429</v>
      </c>
      <c r="B435" s="37">
        <v>41640</v>
      </c>
      <c r="C435" s="36" t="s">
        <v>274</v>
      </c>
      <c r="D435" s="36"/>
      <c r="E435" s="36">
        <v>12011</v>
      </c>
      <c r="F435" s="36" t="s">
        <v>409</v>
      </c>
      <c r="G435" s="38" t="s">
        <v>320</v>
      </c>
      <c r="H435" s="61">
        <v>1</v>
      </c>
      <c r="I435" s="39">
        <v>875000</v>
      </c>
      <c r="J435" s="39"/>
      <c r="K435" s="39"/>
      <c r="L435" s="39"/>
      <c r="M435" s="39"/>
      <c r="N435" s="39"/>
      <c r="O435" s="39"/>
      <c r="P435" s="39"/>
      <c r="Q435" s="39"/>
      <c r="R435" s="39"/>
      <c r="S435" s="39">
        <v>875000</v>
      </c>
      <c r="T435" s="39"/>
      <c r="U435" s="39"/>
      <c r="V435" s="51"/>
      <c r="W435" s="39"/>
      <c r="X435" s="39">
        <f t="shared" si="76"/>
        <v>479.12388774811774</v>
      </c>
      <c r="Y435" s="39">
        <f t="shared" si="77"/>
        <v>14583.333333333334</v>
      </c>
      <c r="Z435" s="41">
        <f t="shared" si="78"/>
        <v>875000</v>
      </c>
      <c r="AA435" s="41">
        <v>875000</v>
      </c>
      <c r="AB435" s="41">
        <v>0</v>
      </c>
      <c r="AC435" s="41">
        <f t="shared" si="85"/>
        <v>875000</v>
      </c>
      <c r="AD435" s="42">
        <f t="shared" si="86"/>
        <v>0</v>
      </c>
      <c r="AE435" s="41">
        <f t="shared" si="79"/>
        <v>875000</v>
      </c>
      <c r="AF435" s="42">
        <f t="shared" si="80"/>
        <v>0</v>
      </c>
      <c r="AG435" s="43">
        <f t="shared" si="81"/>
        <v>60</v>
      </c>
      <c r="AH435" s="44">
        <f t="shared" si="82"/>
        <v>0</v>
      </c>
      <c r="AI435" s="36">
        <f t="shared" si="83"/>
        <v>131.97535934291582</v>
      </c>
      <c r="AJ435" s="36">
        <f t="shared" si="84"/>
        <v>4017</v>
      </c>
      <c r="AK435" s="45">
        <v>45657</v>
      </c>
    </row>
    <row r="436" spans="1:37" s="46" customFormat="1" ht="12.75" x14ac:dyDescent="0.25">
      <c r="A436" s="36">
        <v>430</v>
      </c>
      <c r="B436" s="37">
        <v>41640</v>
      </c>
      <c r="C436" s="36" t="s">
        <v>274</v>
      </c>
      <c r="D436" s="36"/>
      <c r="E436" s="36">
        <v>12011</v>
      </c>
      <c r="F436" s="36" t="s">
        <v>410</v>
      </c>
      <c r="G436" s="38" t="s">
        <v>320</v>
      </c>
      <c r="H436" s="61">
        <v>1</v>
      </c>
      <c r="I436" s="39">
        <v>875000</v>
      </c>
      <c r="J436" s="39"/>
      <c r="K436" s="39"/>
      <c r="L436" s="39"/>
      <c r="M436" s="39"/>
      <c r="N436" s="39"/>
      <c r="O436" s="39"/>
      <c r="P436" s="39"/>
      <c r="Q436" s="39"/>
      <c r="R436" s="39"/>
      <c r="S436" s="39">
        <v>875000</v>
      </c>
      <c r="T436" s="39"/>
      <c r="U436" s="39"/>
      <c r="V436" s="51"/>
      <c r="W436" s="39"/>
      <c r="X436" s="39">
        <f t="shared" si="76"/>
        <v>479.12388774811774</v>
      </c>
      <c r="Y436" s="39">
        <f t="shared" si="77"/>
        <v>14583.333333333334</v>
      </c>
      <c r="Z436" s="41">
        <f t="shared" si="78"/>
        <v>875000</v>
      </c>
      <c r="AA436" s="41">
        <v>875000</v>
      </c>
      <c r="AB436" s="41">
        <v>0</v>
      </c>
      <c r="AC436" s="41">
        <f t="shared" si="85"/>
        <v>875000</v>
      </c>
      <c r="AD436" s="42">
        <f t="shared" si="86"/>
        <v>0</v>
      </c>
      <c r="AE436" s="41">
        <f t="shared" si="79"/>
        <v>875000</v>
      </c>
      <c r="AF436" s="42">
        <f t="shared" si="80"/>
        <v>0</v>
      </c>
      <c r="AG436" s="43">
        <f t="shared" si="81"/>
        <v>60</v>
      </c>
      <c r="AH436" s="44">
        <f t="shared" si="82"/>
        <v>0</v>
      </c>
      <c r="AI436" s="36">
        <f t="shared" si="83"/>
        <v>131.97535934291582</v>
      </c>
      <c r="AJ436" s="36">
        <f t="shared" si="84"/>
        <v>4017</v>
      </c>
      <c r="AK436" s="45">
        <v>45657</v>
      </c>
    </row>
    <row r="437" spans="1:37" s="46" customFormat="1" ht="12.75" x14ac:dyDescent="0.25">
      <c r="A437" s="36">
        <v>431</v>
      </c>
      <c r="B437" s="37">
        <v>41640</v>
      </c>
      <c r="C437" s="36" t="s">
        <v>274</v>
      </c>
      <c r="D437" s="36"/>
      <c r="E437" s="36">
        <v>12011</v>
      </c>
      <c r="F437" s="36" t="s">
        <v>411</v>
      </c>
      <c r="G437" s="38" t="s">
        <v>320</v>
      </c>
      <c r="H437" s="61">
        <v>1</v>
      </c>
      <c r="I437" s="39">
        <v>500000</v>
      </c>
      <c r="J437" s="39"/>
      <c r="K437" s="39"/>
      <c r="L437" s="39"/>
      <c r="M437" s="39"/>
      <c r="N437" s="39"/>
      <c r="O437" s="39"/>
      <c r="P437" s="39"/>
      <c r="Q437" s="39"/>
      <c r="R437" s="39"/>
      <c r="S437" s="39">
        <v>500000</v>
      </c>
      <c r="T437" s="39"/>
      <c r="U437" s="39"/>
      <c r="V437" s="51"/>
      <c r="W437" s="39"/>
      <c r="X437" s="39">
        <f t="shared" si="76"/>
        <v>273.78507871321011</v>
      </c>
      <c r="Y437" s="39">
        <f t="shared" si="77"/>
        <v>8333.3333333333321</v>
      </c>
      <c r="Z437" s="41">
        <f t="shared" si="78"/>
        <v>500000</v>
      </c>
      <c r="AA437" s="41">
        <v>500000</v>
      </c>
      <c r="AB437" s="41">
        <v>0</v>
      </c>
      <c r="AC437" s="41">
        <f t="shared" si="85"/>
        <v>500000</v>
      </c>
      <c r="AD437" s="42">
        <f t="shared" si="86"/>
        <v>0</v>
      </c>
      <c r="AE437" s="41">
        <f t="shared" si="79"/>
        <v>500000</v>
      </c>
      <c r="AF437" s="42">
        <f t="shared" si="80"/>
        <v>0</v>
      </c>
      <c r="AG437" s="43">
        <f t="shared" si="81"/>
        <v>60</v>
      </c>
      <c r="AH437" s="44">
        <f t="shared" si="82"/>
        <v>0</v>
      </c>
      <c r="AI437" s="36">
        <f t="shared" si="83"/>
        <v>131.97535934291582</v>
      </c>
      <c r="AJ437" s="36">
        <f t="shared" si="84"/>
        <v>4017</v>
      </c>
      <c r="AK437" s="45">
        <v>45657</v>
      </c>
    </row>
    <row r="438" spans="1:37" s="46" customFormat="1" ht="12.75" x14ac:dyDescent="0.25">
      <c r="A438" s="36">
        <v>432</v>
      </c>
      <c r="B438" s="37">
        <v>41640</v>
      </c>
      <c r="C438" s="36" t="s">
        <v>274</v>
      </c>
      <c r="D438" s="36"/>
      <c r="E438" s="36">
        <v>12011</v>
      </c>
      <c r="F438" s="36" t="s">
        <v>412</v>
      </c>
      <c r="G438" s="38" t="s">
        <v>322</v>
      </c>
      <c r="H438" s="61">
        <v>1</v>
      </c>
      <c r="I438" s="39">
        <v>2500000</v>
      </c>
      <c r="J438" s="39"/>
      <c r="K438" s="39"/>
      <c r="L438" s="39"/>
      <c r="M438" s="39"/>
      <c r="N438" s="39"/>
      <c r="O438" s="39"/>
      <c r="P438" s="39"/>
      <c r="Q438" s="39"/>
      <c r="R438" s="39"/>
      <c r="S438" s="39">
        <v>2500000</v>
      </c>
      <c r="T438" s="39"/>
      <c r="U438" s="39"/>
      <c r="V438" s="51"/>
      <c r="W438" s="39"/>
      <c r="X438" s="39">
        <f t="shared" si="76"/>
        <v>1368.9253935660506</v>
      </c>
      <c r="Y438" s="39">
        <f t="shared" si="77"/>
        <v>41666.666666666664</v>
      </c>
      <c r="Z438" s="41">
        <f t="shared" si="78"/>
        <v>2500000</v>
      </c>
      <c r="AA438" s="41">
        <v>2500000</v>
      </c>
      <c r="AB438" s="41">
        <v>0</v>
      </c>
      <c r="AC438" s="41">
        <f t="shared" si="85"/>
        <v>2500000</v>
      </c>
      <c r="AD438" s="42">
        <f t="shared" si="86"/>
        <v>0</v>
      </c>
      <c r="AE438" s="41">
        <f t="shared" si="79"/>
        <v>2500000</v>
      </c>
      <c r="AF438" s="42">
        <f t="shared" si="80"/>
        <v>0</v>
      </c>
      <c r="AG438" s="43">
        <f t="shared" si="81"/>
        <v>60</v>
      </c>
      <c r="AH438" s="44">
        <f t="shared" si="82"/>
        <v>0</v>
      </c>
      <c r="AI438" s="36">
        <f t="shared" si="83"/>
        <v>131.97535934291582</v>
      </c>
      <c r="AJ438" s="36">
        <f t="shared" si="84"/>
        <v>4017</v>
      </c>
      <c r="AK438" s="45">
        <v>45657</v>
      </c>
    </row>
    <row r="439" spans="1:37" s="46" customFormat="1" ht="12.75" x14ac:dyDescent="0.25">
      <c r="A439" s="36">
        <v>433</v>
      </c>
      <c r="B439" s="37">
        <v>41640</v>
      </c>
      <c r="C439" s="36" t="s">
        <v>274</v>
      </c>
      <c r="D439" s="36"/>
      <c r="E439" s="36">
        <v>12011</v>
      </c>
      <c r="F439" s="36" t="s">
        <v>413</v>
      </c>
      <c r="G439" s="38" t="s">
        <v>322</v>
      </c>
      <c r="H439" s="61">
        <v>1</v>
      </c>
      <c r="I439" s="39">
        <v>4000000</v>
      </c>
      <c r="J439" s="39"/>
      <c r="K439" s="39"/>
      <c r="L439" s="39"/>
      <c r="M439" s="39"/>
      <c r="N439" s="39"/>
      <c r="O439" s="39"/>
      <c r="P439" s="39"/>
      <c r="Q439" s="39"/>
      <c r="R439" s="39"/>
      <c r="S439" s="39">
        <v>4000000</v>
      </c>
      <c r="T439" s="39"/>
      <c r="U439" s="39"/>
      <c r="V439" s="51"/>
      <c r="W439" s="39"/>
      <c r="X439" s="39">
        <f t="shared" si="76"/>
        <v>2190.2806297056809</v>
      </c>
      <c r="Y439" s="39">
        <f t="shared" si="77"/>
        <v>66666.666666666657</v>
      </c>
      <c r="Z439" s="41">
        <f t="shared" si="78"/>
        <v>4000000</v>
      </c>
      <c r="AA439" s="41">
        <v>4000000</v>
      </c>
      <c r="AB439" s="41">
        <v>0</v>
      </c>
      <c r="AC439" s="41">
        <f t="shared" si="85"/>
        <v>4000000</v>
      </c>
      <c r="AD439" s="42">
        <f t="shared" si="86"/>
        <v>0</v>
      </c>
      <c r="AE439" s="41">
        <f t="shared" si="79"/>
        <v>4000000</v>
      </c>
      <c r="AF439" s="42">
        <f t="shared" si="80"/>
        <v>0</v>
      </c>
      <c r="AG439" s="43">
        <f t="shared" si="81"/>
        <v>60</v>
      </c>
      <c r="AH439" s="44">
        <f t="shared" si="82"/>
        <v>0</v>
      </c>
      <c r="AI439" s="36">
        <f t="shared" si="83"/>
        <v>131.97535934291582</v>
      </c>
      <c r="AJ439" s="36">
        <f t="shared" si="84"/>
        <v>4017</v>
      </c>
      <c r="AK439" s="45">
        <v>45657</v>
      </c>
    </row>
    <row r="440" spans="1:37" s="46" customFormat="1" ht="12.75" x14ac:dyDescent="0.25">
      <c r="A440" s="36">
        <v>434</v>
      </c>
      <c r="B440" s="37">
        <v>41640</v>
      </c>
      <c r="C440" s="36" t="s">
        <v>274</v>
      </c>
      <c r="D440" s="36"/>
      <c r="E440" s="36">
        <v>12011</v>
      </c>
      <c r="F440" s="36" t="s">
        <v>414</v>
      </c>
      <c r="G440" s="38" t="s">
        <v>322</v>
      </c>
      <c r="H440" s="61">
        <v>1</v>
      </c>
      <c r="I440" s="39">
        <v>2000000</v>
      </c>
      <c r="J440" s="39"/>
      <c r="K440" s="39"/>
      <c r="L440" s="39"/>
      <c r="M440" s="39"/>
      <c r="N440" s="39"/>
      <c r="O440" s="39"/>
      <c r="P440" s="39"/>
      <c r="Q440" s="39"/>
      <c r="R440" s="39"/>
      <c r="S440" s="39">
        <v>2000000</v>
      </c>
      <c r="T440" s="39"/>
      <c r="U440" s="39"/>
      <c r="V440" s="51"/>
      <c r="W440" s="39"/>
      <c r="X440" s="39">
        <f t="shared" si="76"/>
        <v>1095.1403148528404</v>
      </c>
      <c r="Y440" s="39">
        <f t="shared" si="77"/>
        <v>33333.333333333328</v>
      </c>
      <c r="Z440" s="41">
        <f t="shared" si="78"/>
        <v>2000000</v>
      </c>
      <c r="AA440" s="41">
        <v>2000000</v>
      </c>
      <c r="AB440" s="41">
        <v>0</v>
      </c>
      <c r="AC440" s="41">
        <f t="shared" si="85"/>
        <v>2000000</v>
      </c>
      <c r="AD440" s="42">
        <f t="shared" si="86"/>
        <v>0</v>
      </c>
      <c r="AE440" s="41">
        <f t="shared" si="79"/>
        <v>2000000</v>
      </c>
      <c r="AF440" s="42">
        <f t="shared" si="80"/>
        <v>0</v>
      </c>
      <c r="AG440" s="43">
        <f t="shared" si="81"/>
        <v>60</v>
      </c>
      <c r="AH440" s="44">
        <f t="shared" si="82"/>
        <v>0</v>
      </c>
      <c r="AI440" s="36">
        <f t="shared" si="83"/>
        <v>131.97535934291582</v>
      </c>
      <c r="AJ440" s="36">
        <f t="shared" si="84"/>
        <v>4017</v>
      </c>
      <c r="AK440" s="45">
        <v>45657</v>
      </c>
    </row>
    <row r="441" spans="1:37" s="46" customFormat="1" ht="12.75" x14ac:dyDescent="0.25">
      <c r="A441" s="36">
        <v>435</v>
      </c>
      <c r="B441" s="37">
        <v>41640</v>
      </c>
      <c r="C441" s="36" t="s">
        <v>274</v>
      </c>
      <c r="D441" s="36"/>
      <c r="E441" s="36">
        <v>12011</v>
      </c>
      <c r="F441" s="36" t="s">
        <v>415</v>
      </c>
      <c r="G441" s="38" t="s">
        <v>322</v>
      </c>
      <c r="H441" s="61">
        <v>1</v>
      </c>
      <c r="I441" s="39">
        <v>2500000</v>
      </c>
      <c r="J441" s="39"/>
      <c r="K441" s="39"/>
      <c r="L441" s="39"/>
      <c r="M441" s="39"/>
      <c r="N441" s="39"/>
      <c r="O441" s="39"/>
      <c r="P441" s="39"/>
      <c r="Q441" s="39"/>
      <c r="R441" s="39"/>
      <c r="S441" s="39">
        <v>2500000</v>
      </c>
      <c r="T441" s="39"/>
      <c r="U441" s="39"/>
      <c r="V441" s="51"/>
      <c r="W441" s="39"/>
      <c r="X441" s="39">
        <f t="shared" si="76"/>
        <v>1368.9253935660506</v>
      </c>
      <c r="Y441" s="39">
        <f t="shared" si="77"/>
        <v>41666.666666666664</v>
      </c>
      <c r="Z441" s="41">
        <f t="shared" si="78"/>
        <v>2500000</v>
      </c>
      <c r="AA441" s="41">
        <v>2500000</v>
      </c>
      <c r="AB441" s="41">
        <v>0</v>
      </c>
      <c r="AC441" s="41">
        <f t="shared" si="85"/>
        <v>2500000</v>
      </c>
      <c r="AD441" s="42">
        <f t="shared" si="86"/>
        <v>0</v>
      </c>
      <c r="AE441" s="41">
        <f t="shared" si="79"/>
        <v>2500000</v>
      </c>
      <c r="AF441" s="42">
        <f t="shared" si="80"/>
        <v>0</v>
      </c>
      <c r="AG441" s="43">
        <f t="shared" si="81"/>
        <v>60</v>
      </c>
      <c r="AH441" s="44">
        <f t="shared" si="82"/>
        <v>0</v>
      </c>
      <c r="AI441" s="36">
        <f t="shared" si="83"/>
        <v>131.97535934291582</v>
      </c>
      <c r="AJ441" s="36">
        <f t="shared" si="84"/>
        <v>4017</v>
      </c>
      <c r="AK441" s="45">
        <v>45657</v>
      </c>
    </row>
    <row r="442" spans="1:37" s="46" customFormat="1" ht="12.75" x14ac:dyDescent="0.25">
      <c r="A442" s="36">
        <v>436</v>
      </c>
      <c r="B442" s="37">
        <v>41640</v>
      </c>
      <c r="C442" s="36" t="s">
        <v>274</v>
      </c>
      <c r="D442" s="36"/>
      <c r="E442" s="36">
        <v>12011</v>
      </c>
      <c r="F442" s="36" t="s">
        <v>416</v>
      </c>
      <c r="G442" s="38" t="s">
        <v>322</v>
      </c>
      <c r="H442" s="61">
        <v>1</v>
      </c>
      <c r="I442" s="39">
        <v>1000000</v>
      </c>
      <c r="J442" s="39"/>
      <c r="K442" s="39"/>
      <c r="L442" s="39"/>
      <c r="M442" s="39"/>
      <c r="N442" s="39"/>
      <c r="O442" s="39"/>
      <c r="P442" s="39"/>
      <c r="Q442" s="39"/>
      <c r="R442" s="39"/>
      <c r="S442" s="39">
        <v>1000000</v>
      </c>
      <c r="T442" s="39"/>
      <c r="U442" s="39"/>
      <c r="V442" s="51"/>
      <c r="W442" s="39"/>
      <c r="X442" s="39">
        <f t="shared" si="76"/>
        <v>547.57015742642022</v>
      </c>
      <c r="Y442" s="39">
        <f t="shared" si="77"/>
        <v>16666.666666666664</v>
      </c>
      <c r="Z442" s="41">
        <f t="shared" si="78"/>
        <v>1000000</v>
      </c>
      <c r="AA442" s="41">
        <v>1000000</v>
      </c>
      <c r="AB442" s="41">
        <v>0</v>
      </c>
      <c r="AC442" s="41">
        <f t="shared" si="85"/>
        <v>1000000</v>
      </c>
      <c r="AD442" s="42">
        <f t="shared" si="86"/>
        <v>0</v>
      </c>
      <c r="AE442" s="41">
        <f t="shared" si="79"/>
        <v>1000000</v>
      </c>
      <c r="AF442" s="42">
        <f t="shared" si="80"/>
        <v>0</v>
      </c>
      <c r="AG442" s="43">
        <f t="shared" si="81"/>
        <v>60</v>
      </c>
      <c r="AH442" s="44">
        <f t="shared" si="82"/>
        <v>0</v>
      </c>
      <c r="AI442" s="36">
        <f t="shared" si="83"/>
        <v>131.97535934291582</v>
      </c>
      <c r="AJ442" s="36">
        <f t="shared" si="84"/>
        <v>4017</v>
      </c>
      <c r="AK442" s="45">
        <v>45657</v>
      </c>
    </row>
    <row r="443" spans="1:37" s="46" customFormat="1" ht="12.75" x14ac:dyDescent="0.25">
      <c r="A443" s="36">
        <v>437</v>
      </c>
      <c r="B443" s="37">
        <v>41640</v>
      </c>
      <c r="C443" s="36" t="s">
        <v>274</v>
      </c>
      <c r="D443" s="36"/>
      <c r="E443" s="36">
        <v>12011</v>
      </c>
      <c r="F443" s="36" t="s">
        <v>417</v>
      </c>
      <c r="G443" s="38" t="s">
        <v>322</v>
      </c>
      <c r="H443" s="61">
        <v>1</v>
      </c>
      <c r="I443" s="39">
        <v>750000</v>
      </c>
      <c r="J443" s="39"/>
      <c r="K443" s="39"/>
      <c r="L443" s="39"/>
      <c r="M443" s="39"/>
      <c r="N443" s="39"/>
      <c r="O443" s="39"/>
      <c r="P443" s="39"/>
      <c r="Q443" s="39"/>
      <c r="R443" s="39"/>
      <c r="S443" s="39">
        <v>750000</v>
      </c>
      <c r="T443" s="39"/>
      <c r="U443" s="39"/>
      <c r="V443" s="51"/>
      <c r="W443" s="39"/>
      <c r="X443" s="39">
        <f t="shared" si="76"/>
        <v>410.6776180698152</v>
      </c>
      <c r="Y443" s="39">
        <f t="shared" si="77"/>
        <v>12500</v>
      </c>
      <c r="Z443" s="41">
        <f t="shared" si="78"/>
        <v>750000</v>
      </c>
      <c r="AA443" s="41">
        <v>750000</v>
      </c>
      <c r="AB443" s="41">
        <v>0</v>
      </c>
      <c r="AC443" s="41">
        <f t="shared" si="85"/>
        <v>750000</v>
      </c>
      <c r="AD443" s="42">
        <f t="shared" si="86"/>
        <v>0</v>
      </c>
      <c r="AE443" s="41">
        <f t="shared" si="79"/>
        <v>750000</v>
      </c>
      <c r="AF443" s="42">
        <f t="shared" si="80"/>
        <v>0</v>
      </c>
      <c r="AG443" s="43">
        <f t="shared" si="81"/>
        <v>60</v>
      </c>
      <c r="AH443" s="44">
        <f t="shared" si="82"/>
        <v>0</v>
      </c>
      <c r="AI443" s="36">
        <f t="shared" si="83"/>
        <v>131.97535934291582</v>
      </c>
      <c r="AJ443" s="36">
        <f t="shared" si="84"/>
        <v>4017</v>
      </c>
      <c r="AK443" s="45">
        <v>45657</v>
      </c>
    </row>
    <row r="444" spans="1:37" s="46" customFormat="1" ht="12.75" x14ac:dyDescent="0.25">
      <c r="A444" s="36">
        <v>438</v>
      </c>
      <c r="B444" s="37">
        <v>41640</v>
      </c>
      <c r="C444" s="36" t="s">
        <v>274</v>
      </c>
      <c r="D444" s="36"/>
      <c r="E444" s="36">
        <v>12011</v>
      </c>
      <c r="F444" s="36" t="s">
        <v>418</v>
      </c>
      <c r="G444" s="38" t="s">
        <v>322</v>
      </c>
      <c r="H444" s="61">
        <v>1</v>
      </c>
      <c r="I444" s="39">
        <v>1200000</v>
      </c>
      <c r="J444" s="39"/>
      <c r="K444" s="39"/>
      <c r="L444" s="39"/>
      <c r="M444" s="39"/>
      <c r="N444" s="39"/>
      <c r="O444" s="39"/>
      <c r="P444" s="39"/>
      <c r="Q444" s="39"/>
      <c r="R444" s="39"/>
      <c r="S444" s="39">
        <v>1200000</v>
      </c>
      <c r="T444" s="39"/>
      <c r="U444" s="39"/>
      <c r="V444" s="51"/>
      <c r="W444" s="39"/>
      <c r="X444" s="39">
        <f t="shared" si="76"/>
        <v>657.08418891170425</v>
      </c>
      <c r="Y444" s="39">
        <f t="shared" si="77"/>
        <v>19999.999999999996</v>
      </c>
      <c r="Z444" s="41">
        <f t="shared" si="78"/>
        <v>1200000</v>
      </c>
      <c r="AA444" s="41">
        <v>1200000</v>
      </c>
      <c r="AB444" s="41">
        <v>0</v>
      </c>
      <c r="AC444" s="41">
        <f t="shared" si="85"/>
        <v>1200000</v>
      </c>
      <c r="AD444" s="42">
        <f t="shared" si="86"/>
        <v>0</v>
      </c>
      <c r="AE444" s="41">
        <f t="shared" si="79"/>
        <v>1200000</v>
      </c>
      <c r="AF444" s="42">
        <f t="shared" si="80"/>
        <v>0</v>
      </c>
      <c r="AG444" s="43">
        <f t="shared" si="81"/>
        <v>60</v>
      </c>
      <c r="AH444" s="44">
        <f t="shared" si="82"/>
        <v>0</v>
      </c>
      <c r="AI444" s="36">
        <f t="shared" si="83"/>
        <v>131.97535934291582</v>
      </c>
      <c r="AJ444" s="36">
        <f t="shared" si="84"/>
        <v>4017</v>
      </c>
      <c r="AK444" s="45">
        <v>45657</v>
      </c>
    </row>
    <row r="445" spans="1:37" s="46" customFormat="1" ht="12.75" x14ac:dyDescent="0.25">
      <c r="A445" s="36">
        <v>439</v>
      </c>
      <c r="B445" s="37">
        <v>41640</v>
      </c>
      <c r="C445" s="36" t="s">
        <v>274</v>
      </c>
      <c r="D445" s="36"/>
      <c r="E445" s="36">
        <v>12011</v>
      </c>
      <c r="F445" s="36" t="s">
        <v>419</v>
      </c>
      <c r="G445" s="38" t="s">
        <v>322</v>
      </c>
      <c r="H445" s="61">
        <v>1</v>
      </c>
      <c r="I445" s="39">
        <v>1400000</v>
      </c>
      <c r="J445" s="39"/>
      <c r="K445" s="39"/>
      <c r="L445" s="39"/>
      <c r="M445" s="39"/>
      <c r="N445" s="39"/>
      <c r="O445" s="39"/>
      <c r="P445" s="39"/>
      <c r="Q445" s="39"/>
      <c r="R445" s="39"/>
      <c r="S445" s="39">
        <v>1400000</v>
      </c>
      <c r="T445" s="39"/>
      <c r="U445" s="39"/>
      <c r="V445" s="51"/>
      <c r="W445" s="39"/>
      <c r="X445" s="39">
        <f t="shared" si="76"/>
        <v>766.59822039698838</v>
      </c>
      <c r="Y445" s="39">
        <f t="shared" si="77"/>
        <v>23333.333333333332</v>
      </c>
      <c r="Z445" s="41">
        <f t="shared" si="78"/>
        <v>1400000</v>
      </c>
      <c r="AA445" s="41">
        <v>1400000</v>
      </c>
      <c r="AB445" s="41">
        <v>0</v>
      </c>
      <c r="AC445" s="41">
        <f t="shared" si="85"/>
        <v>1400000</v>
      </c>
      <c r="AD445" s="42">
        <f t="shared" si="86"/>
        <v>0</v>
      </c>
      <c r="AE445" s="41">
        <f t="shared" si="79"/>
        <v>1400000</v>
      </c>
      <c r="AF445" s="42">
        <f t="shared" si="80"/>
        <v>0</v>
      </c>
      <c r="AG445" s="43">
        <f t="shared" si="81"/>
        <v>60</v>
      </c>
      <c r="AH445" s="44">
        <f t="shared" si="82"/>
        <v>0</v>
      </c>
      <c r="AI445" s="36">
        <f t="shared" si="83"/>
        <v>131.97535934291582</v>
      </c>
      <c r="AJ445" s="36">
        <f t="shared" si="84"/>
        <v>4017</v>
      </c>
      <c r="AK445" s="45">
        <v>45657</v>
      </c>
    </row>
    <row r="446" spans="1:37" s="46" customFormat="1" ht="12.75" x14ac:dyDescent="0.25">
      <c r="A446" s="36">
        <v>440</v>
      </c>
      <c r="B446" s="37">
        <v>41640</v>
      </c>
      <c r="C446" s="36" t="s">
        <v>274</v>
      </c>
      <c r="D446" s="36"/>
      <c r="E446" s="36">
        <v>12011</v>
      </c>
      <c r="F446" s="36" t="s">
        <v>420</v>
      </c>
      <c r="G446" s="38" t="s">
        <v>322</v>
      </c>
      <c r="H446" s="61">
        <v>1</v>
      </c>
      <c r="I446" s="39">
        <v>600000</v>
      </c>
      <c r="J446" s="39"/>
      <c r="K446" s="39"/>
      <c r="L446" s="39"/>
      <c r="M446" s="39"/>
      <c r="N446" s="39"/>
      <c r="O446" s="39"/>
      <c r="P446" s="39"/>
      <c r="Q446" s="39"/>
      <c r="R446" s="39"/>
      <c r="S446" s="39">
        <v>600000</v>
      </c>
      <c r="T446" s="39"/>
      <c r="U446" s="39"/>
      <c r="V446" s="51"/>
      <c r="W446" s="39"/>
      <c r="X446" s="39">
        <f t="shared" si="76"/>
        <v>328.54209445585212</v>
      </c>
      <c r="Y446" s="39">
        <f t="shared" si="77"/>
        <v>9999.9999999999982</v>
      </c>
      <c r="Z446" s="41">
        <f t="shared" si="78"/>
        <v>600000</v>
      </c>
      <c r="AA446" s="41">
        <v>600000</v>
      </c>
      <c r="AB446" s="41">
        <v>0</v>
      </c>
      <c r="AC446" s="41">
        <f t="shared" si="85"/>
        <v>600000</v>
      </c>
      <c r="AD446" s="42">
        <f t="shared" si="86"/>
        <v>0</v>
      </c>
      <c r="AE446" s="41">
        <f t="shared" si="79"/>
        <v>600000</v>
      </c>
      <c r="AF446" s="42">
        <f t="shared" si="80"/>
        <v>0</v>
      </c>
      <c r="AG446" s="43">
        <f t="shared" si="81"/>
        <v>60</v>
      </c>
      <c r="AH446" s="44">
        <f t="shared" si="82"/>
        <v>0</v>
      </c>
      <c r="AI446" s="36">
        <f t="shared" si="83"/>
        <v>131.97535934291582</v>
      </c>
      <c r="AJ446" s="36">
        <f t="shared" si="84"/>
        <v>4017</v>
      </c>
      <c r="AK446" s="45">
        <v>45657</v>
      </c>
    </row>
    <row r="447" spans="1:37" s="46" customFormat="1" ht="12.75" x14ac:dyDescent="0.25">
      <c r="A447" s="36">
        <v>441</v>
      </c>
      <c r="B447" s="37">
        <v>41640</v>
      </c>
      <c r="C447" s="36" t="s">
        <v>274</v>
      </c>
      <c r="D447" s="36"/>
      <c r="E447" s="36">
        <v>12011</v>
      </c>
      <c r="F447" s="36" t="s">
        <v>421</v>
      </c>
      <c r="G447" s="38" t="s">
        <v>387</v>
      </c>
      <c r="H447" s="61">
        <v>1</v>
      </c>
      <c r="I447" s="39">
        <v>2200000</v>
      </c>
      <c r="J447" s="39"/>
      <c r="K447" s="39"/>
      <c r="L447" s="39"/>
      <c r="M447" s="39"/>
      <c r="N447" s="39"/>
      <c r="O447" s="39"/>
      <c r="P447" s="39"/>
      <c r="Q447" s="39"/>
      <c r="R447" s="39"/>
      <c r="S447" s="39">
        <v>2200000</v>
      </c>
      <c r="T447" s="39"/>
      <c r="U447" s="39"/>
      <c r="V447" s="51"/>
      <c r="W447" s="39"/>
      <c r="X447" s="39">
        <f t="shared" si="76"/>
        <v>1204.6543463381245</v>
      </c>
      <c r="Y447" s="39">
        <f t="shared" si="77"/>
        <v>36666.666666666664</v>
      </c>
      <c r="Z447" s="41">
        <f t="shared" si="78"/>
        <v>2200000</v>
      </c>
      <c r="AA447" s="41">
        <v>2200000</v>
      </c>
      <c r="AB447" s="41">
        <v>0</v>
      </c>
      <c r="AC447" s="41">
        <f t="shared" si="85"/>
        <v>2200000</v>
      </c>
      <c r="AD447" s="42">
        <f t="shared" si="86"/>
        <v>0</v>
      </c>
      <c r="AE447" s="41">
        <f t="shared" si="79"/>
        <v>2200000</v>
      </c>
      <c r="AF447" s="42">
        <f t="shared" si="80"/>
        <v>0</v>
      </c>
      <c r="AG447" s="43">
        <f t="shared" si="81"/>
        <v>60</v>
      </c>
      <c r="AH447" s="44">
        <f t="shared" si="82"/>
        <v>0</v>
      </c>
      <c r="AI447" s="36">
        <f t="shared" si="83"/>
        <v>131.97535934291582</v>
      </c>
      <c r="AJ447" s="36">
        <f t="shared" si="84"/>
        <v>4017</v>
      </c>
      <c r="AK447" s="45">
        <v>45657</v>
      </c>
    </row>
    <row r="448" spans="1:37" s="46" customFormat="1" ht="12.75" x14ac:dyDescent="0.25">
      <c r="A448" s="36">
        <v>442</v>
      </c>
      <c r="B448" s="37">
        <v>41640</v>
      </c>
      <c r="C448" s="36" t="s">
        <v>274</v>
      </c>
      <c r="D448" s="36"/>
      <c r="E448" s="36">
        <v>12011</v>
      </c>
      <c r="F448" s="36" t="s">
        <v>422</v>
      </c>
      <c r="G448" s="38" t="s">
        <v>387</v>
      </c>
      <c r="H448" s="61">
        <v>1</v>
      </c>
      <c r="I448" s="39">
        <v>3000000</v>
      </c>
      <c r="J448" s="39"/>
      <c r="K448" s="39"/>
      <c r="L448" s="39"/>
      <c r="M448" s="39"/>
      <c r="N448" s="39"/>
      <c r="O448" s="39"/>
      <c r="P448" s="39"/>
      <c r="Q448" s="39"/>
      <c r="R448" s="39"/>
      <c r="S448" s="39">
        <v>3000000</v>
      </c>
      <c r="T448" s="39"/>
      <c r="U448" s="39"/>
      <c r="V448" s="51"/>
      <c r="W448" s="39"/>
      <c r="X448" s="39">
        <f t="shared" si="76"/>
        <v>1642.7104722792608</v>
      </c>
      <c r="Y448" s="39">
        <f t="shared" si="77"/>
        <v>50000</v>
      </c>
      <c r="Z448" s="41">
        <f t="shared" si="78"/>
        <v>3000000</v>
      </c>
      <c r="AA448" s="41">
        <v>3000000</v>
      </c>
      <c r="AB448" s="41">
        <v>0</v>
      </c>
      <c r="AC448" s="41">
        <f t="shared" si="85"/>
        <v>3000000</v>
      </c>
      <c r="AD448" s="42">
        <f t="shared" si="86"/>
        <v>0</v>
      </c>
      <c r="AE448" s="41">
        <f t="shared" si="79"/>
        <v>3000000</v>
      </c>
      <c r="AF448" s="42">
        <f t="shared" si="80"/>
        <v>0</v>
      </c>
      <c r="AG448" s="43">
        <f t="shared" si="81"/>
        <v>60</v>
      </c>
      <c r="AH448" s="44">
        <f t="shared" si="82"/>
        <v>0</v>
      </c>
      <c r="AI448" s="36">
        <f t="shared" si="83"/>
        <v>131.97535934291582</v>
      </c>
      <c r="AJ448" s="36">
        <f t="shared" si="84"/>
        <v>4017</v>
      </c>
      <c r="AK448" s="45">
        <v>45657</v>
      </c>
    </row>
    <row r="449" spans="1:37" s="46" customFormat="1" ht="12.75" x14ac:dyDescent="0.25">
      <c r="A449" s="36">
        <v>443</v>
      </c>
      <c r="B449" s="37">
        <v>41640</v>
      </c>
      <c r="C449" s="36" t="s">
        <v>274</v>
      </c>
      <c r="D449" s="36"/>
      <c r="E449" s="36">
        <v>12011</v>
      </c>
      <c r="F449" s="36" t="s">
        <v>423</v>
      </c>
      <c r="G449" s="38" t="s">
        <v>387</v>
      </c>
      <c r="H449" s="61">
        <v>1</v>
      </c>
      <c r="I449" s="39">
        <v>1000000</v>
      </c>
      <c r="J449" s="39"/>
      <c r="K449" s="39"/>
      <c r="L449" s="39"/>
      <c r="M449" s="39"/>
      <c r="N449" s="39"/>
      <c r="O449" s="39"/>
      <c r="P449" s="39"/>
      <c r="Q449" s="39"/>
      <c r="R449" s="39"/>
      <c r="S449" s="39">
        <v>1000000</v>
      </c>
      <c r="T449" s="39"/>
      <c r="U449" s="39"/>
      <c r="V449" s="51"/>
      <c r="W449" s="39"/>
      <c r="X449" s="39">
        <f t="shared" si="76"/>
        <v>547.57015742642022</v>
      </c>
      <c r="Y449" s="39">
        <f t="shared" si="77"/>
        <v>16666.666666666664</v>
      </c>
      <c r="Z449" s="41">
        <f t="shared" si="78"/>
        <v>1000000</v>
      </c>
      <c r="AA449" s="41">
        <v>1000000</v>
      </c>
      <c r="AB449" s="41">
        <v>0</v>
      </c>
      <c r="AC449" s="41">
        <f t="shared" si="85"/>
        <v>1000000</v>
      </c>
      <c r="AD449" s="42">
        <f t="shared" si="86"/>
        <v>0</v>
      </c>
      <c r="AE449" s="41">
        <f t="shared" si="79"/>
        <v>1000000</v>
      </c>
      <c r="AF449" s="42">
        <f t="shared" si="80"/>
        <v>0</v>
      </c>
      <c r="AG449" s="43">
        <f t="shared" si="81"/>
        <v>60</v>
      </c>
      <c r="AH449" s="44">
        <f t="shared" si="82"/>
        <v>0</v>
      </c>
      <c r="AI449" s="36">
        <f t="shared" si="83"/>
        <v>131.97535934291582</v>
      </c>
      <c r="AJ449" s="36">
        <f t="shared" si="84"/>
        <v>4017</v>
      </c>
      <c r="AK449" s="45">
        <v>45657</v>
      </c>
    </row>
    <row r="450" spans="1:37" s="46" customFormat="1" ht="12.75" x14ac:dyDescent="0.25">
      <c r="A450" s="36">
        <v>444</v>
      </c>
      <c r="B450" s="37">
        <v>41640</v>
      </c>
      <c r="C450" s="36" t="s">
        <v>274</v>
      </c>
      <c r="D450" s="36"/>
      <c r="E450" s="36">
        <v>12011</v>
      </c>
      <c r="F450" s="36" t="s">
        <v>424</v>
      </c>
      <c r="G450" s="38" t="s">
        <v>387</v>
      </c>
      <c r="H450" s="61">
        <v>1</v>
      </c>
      <c r="I450" s="39">
        <v>600000</v>
      </c>
      <c r="J450" s="39"/>
      <c r="K450" s="39"/>
      <c r="L450" s="39"/>
      <c r="M450" s="39"/>
      <c r="N450" s="39"/>
      <c r="O450" s="39"/>
      <c r="P450" s="39"/>
      <c r="Q450" s="39"/>
      <c r="R450" s="39"/>
      <c r="S450" s="39">
        <v>600000</v>
      </c>
      <c r="T450" s="39"/>
      <c r="U450" s="39"/>
      <c r="V450" s="51"/>
      <c r="W450" s="39"/>
      <c r="X450" s="39">
        <f t="shared" si="76"/>
        <v>328.54209445585212</v>
      </c>
      <c r="Y450" s="39">
        <f t="shared" si="77"/>
        <v>9999.9999999999982</v>
      </c>
      <c r="Z450" s="41">
        <f t="shared" si="78"/>
        <v>600000</v>
      </c>
      <c r="AA450" s="41">
        <v>600000</v>
      </c>
      <c r="AB450" s="41">
        <v>0</v>
      </c>
      <c r="AC450" s="41">
        <f t="shared" si="85"/>
        <v>600000</v>
      </c>
      <c r="AD450" s="42">
        <f t="shared" si="86"/>
        <v>0</v>
      </c>
      <c r="AE450" s="41">
        <f t="shared" si="79"/>
        <v>600000</v>
      </c>
      <c r="AF450" s="42">
        <f t="shared" si="80"/>
        <v>0</v>
      </c>
      <c r="AG450" s="43">
        <f t="shared" si="81"/>
        <v>60</v>
      </c>
      <c r="AH450" s="44">
        <f t="shared" si="82"/>
        <v>0</v>
      </c>
      <c r="AI450" s="36">
        <f t="shared" si="83"/>
        <v>131.97535934291582</v>
      </c>
      <c r="AJ450" s="36">
        <f t="shared" si="84"/>
        <v>4017</v>
      </c>
      <c r="AK450" s="45">
        <v>45657</v>
      </c>
    </row>
    <row r="451" spans="1:37" s="46" customFormat="1" ht="12.75" x14ac:dyDescent="0.25">
      <c r="A451" s="36">
        <v>445</v>
      </c>
      <c r="B451" s="37">
        <v>41640</v>
      </c>
      <c r="C451" s="36" t="s">
        <v>274</v>
      </c>
      <c r="D451" s="36"/>
      <c r="E451" s="36">
        <v>12011</v>
      </c>
      <c r="F451" s="36" t="s">
        <v>425</v>
      </c>
      <c r="G451" s="38" t="s">
        <v>387</v>
      </c>
      <c r="H451" s="61">
        <v>1</v>
      </c>
      <c r="I451" s="39">
        <v>800000</v>
      </c>
      <c r="J451" s="39"/>
      <c r="K451" s="39"/>
      <c r="L451" s="39"/>
      <c r="M451" s="39"/>
      <c r="N451" s="39"/>
      <c r="O451" s="39"/>
      <c r="P451" s="39"/>
      <c r="Q451" s="39"/>
      <c r="R451" s="39"/>
      <c r="S451" s="39">
        <v>800000</v>
      </c>
      <c r="T451" s="39"/>
      <c r="U451" s="39"/>
      <c r="V451" s="51"/>
      <c r="W451" s="39"/>
      <c r="X451" s="39">
        <f t="shared" si="76"/>
        <v>438.0561259411362</v>
      </c>
      <c r="Y451" s="39">
        <f t="shared" si="77"/>
        <v>13333.333333333334</v>
      </c>
      <c r="Z451" s="41">
        <f t="shared" si="78"/>
        <v>800000</v>
      </c>
      <c r="AA451" s="41">
        <v>800000</v>
      </c>
      <c r="AB451" s="41">
        <v>0</v>
      </c>
      <c r="AC451" s="41">
        <f t="shared" si="85"/>
        <v>800000</v>
      </c>
      <c r="AD451" s="42">
        <f t="shared" si="86"/>
        <v>0</v>
      </c>
      <c r="AE451" s="41">
        <f t="shared" si="79"/>
        <v>800000</v>
      </c>
      <c r="AF451" s="42">
        <f t="shared" si="80"/>
        <v>0</v>
      </c>
      <c r="AG451" s="43">
        <f t="shared" si="81"/>
        <v>60</v>
      </c>
      <c r="AH451" s="44">
        <f t="shared" si="82"/>
        <v>0</v>
      </c>
      <c r="AI451" s="36">
        <f t="shared" si="83"/>
        <v>131.97535934291582</v>
      </c>
      <c r="AJ451" s="36">
        <f t="shared" si="84"/>
        <v>4017</v>
      </c>
      <c r="AK451" s="45">
        <v>45657</v>
      </c>
    </row>
    <row r="452" spans="1:37" s="46" customFormat="1" ht="12.75" x14ac:dyDescent="0.25">
      <c r="A452" s="36">
        <v>446</v>
      </c>
      <c r="B452" s="37">
        <v>41640</v>
      </c>
      <c r="C452" s="36" t="s">
        <v>274</v>
      </c>
      <c r="D452" s="36"/>
      <c r="E452" s="36">
        <v>12011</v>
      </c>
      <c r="F452" s="36" t="s">
        <v>426</v>
      </c>
      <c r="G452" s="38" t="s">
        <v>387</v>
      </c>
      <c r="H452" s="61">
        <v>1</v>
      </c>
      <c r="I452" s="39">
        <v>3750000</v>
      </c>
      <c r="J452" s="39"/>
      <c r="K452" s="39"/>
      <c r="L452" s="39"/>
      <c r="M452" s="39"/>
      <c r="N452" s="39"/>
      <c r="O452" s="39"/>
      <c r="P452" s="39"/>
      <c r="Q452" s="39"/>
      <c r="R452" s="39"/>
      <c r="S452" s="39">
        <v>3750000</v>
      </c>
      <c r="T452" s="39"/>
      <c r="U452" s="39"/>
      <c r="V452" s="51"/>
      <c r="W452" s="39"/>
      <c r="X452" s="39">
        <f t="shared" si="76"/>
        <v>2053.3880903490758</v>
      </c>
      <c r="Y452" s="39">
        <f t="shared" si="77"/>
        <v>62499.999999999993</v>
      </c>
      <c r="Z452" s="41">
        <f t="shared" si="78"/>
        <v>3750000</v>
      </c>
      <c r="AA452" s="41">
        <v>3750000</v>
      </c>
      <c r="AB452" s="41">
        <v>0</v>
      </c>
      <c r="AC452" s="41">
        <f t="shared" si="85"/>
        <v>3750000</v>
      </c>
      <c r="AD452" s="42">
        <f t="shared" si="86"/>
        <v>0</v>
      </c>
      <c r="AE452" s="41">
        <f t="shared" si="79"/>
        <v>3750000</v>
      </c>
      <c r="AF452" s="42">
        <f t="shared" si="80"/>
        <v>0</v>
      </c>
      <c r="AG452" s="43">
        <f t="shared" si="81"/>
        <v>60</v>
      </c>
      <c r="AH452" s="44">
        <f t="shared" si="82"/>
        <v>0</v>
      </c>
      <c r="AI452" s="36">
        <f t="shared" si="83"/>
        <v>131.97535934291582</v>
      </c>
      <c r="AJ452" s="36">
        <f t="shared" si="84"/>
        <v>4017</v>
      </c>
      <c r="AK452" s="45">
        <v>45657</v>
      </c>
    </row>
    <row r="453" spans="1:37" s="46" customFormat="1" ht="12.75" x14ac:dyDescent="0.25">
      <c r="A453" s="36">
        <v>447</v>
      </c>
      <c r="B453" s="37">
        <v>41640</v>
      </c>
      <c r="C453" s="36" t="s">
        <v>274</v>
      </c>
      <c r="D453" s="36"/>
      <c r="E453" s="36">
        <v>12011</v>
      </c>
      <c r="F453" s="36" t="s">
        <v>427</v>
      </c>
      <c r="G453" s="38" t="s">
        <v>387</v>
      </c>
      <c r="H453" s="61">
        <v>1</v>
      </c>
      <c r="I453" s="39">
        <v>1000000</v>
      </c>
      <c r="J453" s="39"/>
      <c r="K453" s="39"/>
      <c r="L453" s="39"/>
      <c r="M453" s="39"/>
      <c r="N453" s="39"/>
      <c r="O453" s="39"/>
      <c r="P453" s="39"/>
      <c r="Q453" s="39"/>
      <c r="R453" s="39"/>
      <c r="S453" s="39">
        <v>1000000</v>
      </c>
      <c r="T453" s="39"/>
      <c r="U453" s="39"/>
      <c r="V453" s="51"/>
      <c r="W453" s="39"/>
      <c r="X453" s="39">
        <f t="shared" si="76"/>
        <v>547.57015742642022</v>
      </c>
      <c r="Y453" s="39">
        <f t="shared" si="77"/>
        <v>16666.666666666664</v>
      </c>
      <c r="Z453" s="41">
        <f t="shared" si="78"/>
        <v>1000000</v>
      </c>
      <c r="AA453" s="41">
        <v>1000000</v>
      </c>
      <c r="AB453" s="41">
        <v>0</v>
      </c>
      <c r="AC453" s="41">
        <f t="shared" si="85"/>
        <v>1000000</v>
      </c>
      <c r="AD453" s="42">
        <f t="shared" si="86"/>
        <v>0</v>
      </c>
      <c r="AE453" s="41">
        <f t="shared" si="79"/>
        <v>1000000</v>
      </c>
      <c r="AF453" s="42">
        <f t="shared" si="80"/>
        <v>0</v>
      </c>
      <c r="AG453" s="43">
        <f t="shared" si="81"/>
        <v>60</v>
      </c>
      <c r="AH453" s="44">
        <f t="shared" si="82"/>
        <v>0</v>
      </c>
      <c r="AI453" s="36">
        <f t="shared" si="83"/>
        <v>131.97535934291582</v>
      </c>
      <c r="AJ453" s="36">
        <f t="shared" si="84"/>
        <v>4017</v>
      </c>
      <c r="AK453" s="45">
        <v>45657</v>
      </c>
    </row>
    <row r="454" spans="1:37" s="46" customFormat="1" ht="12.75" x14ac:dyDescent="0.25">
      <c r="A454" s="36">
        <v>448</v>
      </c>
      <c r="B454" s="37">
        <v>41640</v>
      </c>
      <c r="C454" s="36" t="s">
        <v>274</v>
      </c>
      <c r="D454" s="36"/>
      <c r="E454" s="36">
        <v>12011</v>
      </c>
      <c r="F454" s="36" t="s">
        <v>428</v>
      </c>
      <c r="G454" s="38" t="s">
        <v>387</v>
      </c>
      <c r="H454" s="61">
        <v>1</v>
      </c>
      <c r="I454" s="39">
        <v>800000</v>
      </c>
      <c r="J454" s="39"/>
      <c r="K454" s="39"/>
      <c r="L454" s="39"/>
      <c r="M454" s="39"/>
      <c r="N454" s="39"/>
      <c r="O454" s="39"/>
      <c r="P454" s="39"/>
      <c r="Q454" s="39"/>
      <c r="R454" s="39"/>
      <c r="S454" s="39">
        <v>800000</v>
      </c>
      <c r="T454" s="39"/>
      <c r="U454" s="39"/>
      <c r="V454" s="51"/>
      <c r="W454" s="39"/>
      <c r="X454" s="39">
        <f t="shared" si="76"/>
        <v>438.0561259411362</v>
      </c>
      <c r="Y454" s="39">
        <f t="shared" si="77"/>
        <v>13333.333333333334</v>
      </c>
      <c r="Z454" s="41">
        <f t="shared" si="78"/>
        <v>800000</v>
      </c>
      <c r="AA454" s="41">
        <v>800000</v>
      </c>
      <c r="AB454" s="41">
        <v>0</v>
      </c>
      <c r="AC454" s="41">
        <f t="shared" si="85"/>
        <v>800000</v>
      </c>
      <c r="AD454" s="42">
        <f t="shared" si="86"/>
        <v>0</v>
      </c>
      <c r="AE454" s="41">
        <f t="shared" si="79"/>
        <v>800000</v>
      </c>
      <c r="AF454" s="42">
        <f t="shared" si="80"/>
        <v>0</v>
      </c>
      <c r="AG454" s="43">
        <f t="shared" si="81"/>
        <v>60</v>
      </c>
      <c r="AH454" s="44">
        <f t="shared" si="82"/>
        <v>0</v>
      </c>
      <c r="AI454" s="36">
        <f t="shared" si="83"/>
        <v>131.97535934291582</v>
      </c>
      <c r="AJ454" s="36">
        <f t="shared" si="84"/>
        <v>4017</v>
      </c>
      <c r="AK454" s="45">
        <v>45657</v>
      </c>
    </row>
    <row r="455" spans="1:37" s="46" customFormat="1" ht="12.75" x14ac:dyDescent="0.25">
      <c r="A455" s="36">
        <v>449</v>
      </c>
      <c r="B455" s="37">
        <v>41640</v>
      </c>
      <c r="C455" s="36" t="s">
        <v>274</v>
      </c>
      <c r="D455" s="36"/>
      <c r="E455" s="36">
        <v>12011</v>
      </c>
      <c r="F455" s="36" t="s">
        <v>429</v>
      </c>
      <c r="G455" s="38" t="s">
        <v>387</v>
      </c>
      <c r="H455" s="61">
        <v>1</v>
      </c>
      <c r="I455" s="39">
        <v>2250000</v>
      </c>
      <c r="J455" s="39"/>
      <c r="K455" s="39"/>
      <c r="L455" s="39"/>
      <c r="M455" s="39"/>
      <c r="N455" s="39"/>
      <c r="O455" s="39"/>
      <c r="P455" s="39"/>
      <c r="Q455" s="39"/>
      <c r="R455" s="39"/>
      <c r="S455" s="39">
        <v>2250000</v>
      </c>
      <c r="T455" s="39"/>
      <c r="U455" s="39"/>
      <c r="V455" s="51"/>
      <c r="W455" s="39"/>
      <c r="X455" s="39">
        <f t="shared" ref="X455:X518" si="87">IF(I455&lt;0,0,IF(I455&gt;0,((1/365.25*(IF(E455=12002,I455*3%,IF(E455=12003,I455*3%,IF(E455=12004,I455*3%,IF(E455=12006,I455*2%,IF(E455=12007,I455*10%,IF(E455=12008,I455*3%,IF(E455=12009,I455*10%,IF(E455=12010,I455*10%,IF(E455=12011,I455*20%,IF(E455=12012,I455*3%,IF(E455=12099,I455*10%))))))))))))))))</f>
        <v>1232.0328542094455</v>
      </c>
      <c r="Y455" s="39">
        <f t="shared" ref="Y455:Y518" si="88">X455*30.4375</f>
        <v>37500</v>
      </c>
      <c r="Z455" s="41">
        <f t="shared" ref="Z455:Z518" si="89">IF(I455&lt;0,0,IF(I455&gt;0,(IF(AI455*Y455&lt;=I455,Y455*AI455,IF(Y455*AI455&gt;I455,I455,IF(AI455*Y455=I455,I455))))))</f>
        <v>2250000</v>
      </c>
      <c r="AA455" s="41">
        <v>2250000</v>
      </c>
      <c r="AB455" s="41">
        <v>0</v>
      </c>
      <c r="AC455" s="41">
        <f t="shared" si="85"/>
        <v>2250000</v>
      </c>
      <c r="AD455" s="42">
        <f t="shared" si="86"/>
        <v>0</v>
      </c>
      <c r="AE455" s="41">
        <f t="shared" ref="AE455:AE518" si="90">AC455+AD455</f>
        <v>2250000</v>
      </c>
      <c r="AF455" s="42">
        <f t="shared" ref="AF455:AF518" si="91">I455-AE455</f>
        <v>0</v>
      </c>
      <c r="AG455" s="43">
        <f t="shared" ref="AG455:AG466" si="92">(365.25/30.4375*(IF(E455=12002,1/3%,IF(E455=12003,1/3%,IF(E455=12004,1/3%,IF(E455=12006,1/2%,IF(E455=12007,1/10%,IF(E455=12008,1/3%,IF(E455=12009,1/10%,IF(E455=12010,1/10%,IF(E455=12011,1/20%,IF(E455=12012,1/3%))))))))))))</f>
        <v>60</v>
      </c>
      <c r="AH455" s="44">
        <f t="shared" ref="AH455:AH518" si="93">IF(AG455&gt;AI455,AG455-AI455,IF(AG455&lt;=AI455,0))</f>
        <v>0</v>
      </c>
      <c r="AI455" s="36">
        <f t="shared" ref="AI455:AI518" si="94">AJ455/30.4375</f>
        <v>131.97535934291582</v>
      </c>
      <c r="AJ455" s="36">
        <f t="shared" ref="AJ455:AJ518" si="95">AK455-B455</f>
        <v>4017</v>
      </c>
      <c r="AK455" s="45">
        <v>45657</v>
      </c>
    </row>
    <row r="456" spans="1:37" s="46" customFormat="1" ht="12.75" x14ac:dyDescent="0.25">
      <c r="A456" s="36">
        <v>450</v>
      </c>
      <c r="B456" s="37">
        <v>41640</v>
      </c>
      <c r="C456" s="36" t="s">
        <v>274</v>
      </c>
      <c r="D456" s="36"/>
      <c r="E456" s="36">
        <v>12011</v>
      </c>
      <c r="F456" s="36" t="s">
        <v>430</v>
      </c>
      <c r="G456" s="38" t="s">
        <v>387</v>
      </c>
      <c r="H456" s="61">
        <v>1</v>
      </c>
      <c r="I456" s="39">
        <v>2000000</v>
      </c>
      <c r="J456" s="39"/>
      <c r="K456" s="39"/>
      <c r="L456" s="39"/>
      <c r="M456" s="39"/>
      <c r="N456" s="39"/>
      <c r="O456" s="39"/>
      <c r="P456" s="39"/>
      <c r="Q456" s="39"/>
      <c r="R456" s="39"/>
      <c r="S456" s="39">
        <v>2000000</v>
      </c>
      <c r="T456" s="39"/>
      <c r="U456" s="39"/>
      <c r="V456" s="51"/>
      <c r="W456" s="39"/>
      <c r="X456" s="39">
        <f t="shared" si="87"/>
        <v>1095.1403148528404</v>
      </c>
      <c r="Y456" s="39">
        <f t="shared" si="88"/>
        <v>33333.333333333328</v>
      </c>
      <c r="Z456" s="41">
        <f t="shared" si="89"/>
        <v>2000000</v>
      </c>
      <c r="AA456" s="41">
        <v>2000000</v>
      </c>
      <c r="AB456" s="41">
        <v>0</v>
      </c>
      <c r="AC456" s="41">
        <f t="shared" ref="AC456:AC519" si="96">AA456+AB456</f>
        <v>2000000</v>
      </c>
      <c r="AD456" s="42">
        <f t="shared" si="86"/>
        <v>0</v>
      </c>
      <c r="AE456" s="41">
        <f t="shared" si="90"/>
        <v>2000000</v>
      </c>
      <c r="AF456" s="42">
        <f t="shared" si="91"/>
        <v>0</v>
      </c>
      <c r="AG456" s="43">
        <f t="shared" si="92"/>
        <v>60</v>
      </c>
      <c r="AH456" s="44">
        <f t="shared" si="93"/>
        <v>0</v>
      </c>
      <c r="AI456" s="36">
        <f t="shared" si="94"/>
        <v>131.97535934291582</v>
      </c>
      <c r="AJ456" s="36">
        <f t="shared" si="95"/>
        <v>4017</v>
      </c>
      <c r="AK456" s="45">
        <v>45657</v>
      </c>
    </row>
    <row r="457" spans="1:37" s="46" customFormat="1" ht="12.75" x14ac:dyDescent="0.25">
      <c r="A457" s="36">
        <v>451</v>
      </c>
      <c r="B457" s="37">
        <v>41640</v>
      </c>
      <c r="C457" s="36" t="s">
        <v>274</v>
      </c>
      <c r="D457" s="36"/>
      <c r="E457" s="36">
        <v>12003</v>
      </c>
      <c r="F457" s="36" t="s">
        <v>263</v>
      </c>
      <c r="G457" s="38" t="s">
        <v>318</v>
      </c>
      <c r="H457" s="61">
        <v>18920</v>
      </c>
      <c r="I457" s="39">
        <v>105236933.93088607</v>
      </c>
      <c r="J457" s="39"/>
      <c r="K457" s="39">
        <v>105236933.93088607</v>
      </c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51"/>
      <c r="W457" s="39"/>
      <c r="X457" s="39">
        <f t="shared" si="87"/>
        <v>8643.6906719413601</v>
      </c>
      <c r="Y457" s="39">
        <f t="shared" si="88"/>
        <v>263092.33482721512</v>
      </c>
      <c r="Z457" s="41">
        <f t="shared" si="89"/>
        <v>34721705.429188445</v>
      </c>
      <c r="AA457" s="41">
        <v>31558114.643257909</v>
      </c>
      <c r="AB457" s="41">
        <v>-1255482.1411347955</v>
      </c>
      <c r="AC457" s="41">
        <f t="shared" si="96"/>
        <v>30302632.502123114</v>
      </c>
      <c r="AD457" s="42">
        <f t="shared" si="86"/>
        <v>3163590.7859305367</v>
      </c>
      <c r="AE457" s="41">
        <f t="shared" si="90"/>
        <v>33466223.28805365</v>
      </c>
      <c r="AF457" s="42">
        <f t="shared" si="91"/>
        <v>71770710.642832428</v>
      </c>
      <c r="AG457" s="43">
        <f t="shared" si="92"/>
        <v>400</v>
      </c>
      <c r="AH457" s="44">
        <f t="shared" si="93"/>
        <v>268.02464065708421</v>
      </c>
      <c r="AI457" s="36">
        <f t="shared" si="94"/>
        <v>131.97535934291582</v>
      </c>
      <c r="AJ457" s="36">
        <f t="shared" si="95"/>
        <v>4017</v>
      </c>
      <c r="AK457" s="45">
        <v>45657</v>
      </c>
    </row>
    <row r="458" spans="1:37" s="46" customFormat="1" ht="12.75" x14ac:dyDescent="0.25">
      <c r="A458" s="36">
        <v>452</v>
      </c>
      <c r="B458" s="37">
        <v>41640</v>
      </c>
      <c r="C458" s="36" t="s">
        <v>274</v>
      </c>
      <c r="D458" s="36"/>
      <c r="E458" s="36">
        <v>12003</v>
      </c>
      <c r="F458" s="36" t="s">
        <v>263</v>
      </c>
      <c r="G458" s="38" t="s">
        <v>320</v>
      </c>
      <c r="H458" s="61">
        <v>47669</v>
      </c>
      <c r="I458" s="39">
        <v>265152658.44162139</v>
      </c>
      <c r="J458" s="39"/>
      <c r="K458" s="39">
        <v>265152658.44162139</v>
      </c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51"/>
      <c r="W458" s="39"/>
      <c r="X458" s="39">
        <f t="shared" si="87"/>
        <v>21778.452438736869</v>
      </c>
      <c r="Y458" s="39">
        <f t="shared" si="88"/>
        <v>662881.64610405348</v>
      </c>
      <c r="Z458" s="41">
        <f t="shared" si="89"/>
        <v>87484043.446406007</v>
      </c>
      <c r="AA458" s="41">
        <v>79513129.853828296</v>
      </c>
      <c r="AB458" s="41">
        <v>-3163285.1216142136</v>
      </c>
      <c r="AC458" s="41">
        <f t="shared" si="96"/>
        <v>76349844.732214078</v>
      </c>
      <c r="AD458" s="42">
        <f t="shared" ref="AD458:AD489" si="97">Z458-AA458</f>
        <v>7970913.5925777107</v>
      </c>
      <c r="AE458" s="41">
        <f t="shared" si="90"/>
        <v>84320758.324791789</v>
      </c>
      <c r="AF458" s="42">
        <f t="shared" si="91"/>
        <v>180831900.1168296</v>
      </c>
      <c r="AG458" s="43">
        <f t="shared" si="92"/>
        <v>400</v>
      </c>
      <c r="AH458" s="44">
        <f t="shared" si="93"/>
        <v>268.02464065708421</v>
      </c>
      <c r="AI458" s="36">
        <f t="shared" si="94"/>
        <v>131.97535934291582</v>
      </c>
      <c r="AJ458" s="36">
        <f t="shared" si="95"/>
        <v>4017</v>
      </c>
      <c r="AK458" s="45">
        <v>45657</v>
      </c>
    </row>
    <row r="459" spans="1:37" s="46" customFormat="1" ht="12.75" x14ac:dyDescent="0.25">
      <c r="A459" s="36">
        <v>453</v>
      </c>
      <c r="B459" s="37">
        <v>41640</v>
      </c>
      <c r="C459" s="36" t="s">
        <v>274</v>
      </c>
      <c r="D459" s="36"/>
      <c r="E459" s="36">
        <v>12003</v>
      </c>
      <c r="F459" s="36" t="s">
        <v>263</v>
      </c>
      <c r="G459" s="38" t="s">
        <v>322</v>
      </c>
      <c r="H459" s="61">
        <v>9466</v>
      </c>
      <c r="I459" s="39">
        <v>52651700.186297916</v>
      </c>
      <c r="J459" s="39"/>
      <c r="K459" s="39">
        <v>52651700.186297916</v>
      </c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51"/>
      <c r="W459" s="39"/>
      <c r="X459" s="39">
        <f t="shared" si="87"/>
        <v>4324.5749639669739</v>
      </c>
      <c r="Y459" s="39">
        <f t="shared" si="88"/>
        <v>131629.25046574476</v>
      </c>
      <c r="Z459" s="41">
        <f t="shared" si="89"/>
        <v>17371817.630255334</v>
      </c>
      <c r="AA459" s="41">
        <v>15789023.193443423</v>
      </c>
      <c r="AB459" s="41">
        <v>-628137.54463517223</v>
      </c>
      <c r="AC459" s="41">
        <f t="shared" si="96"/>
        <v>15160885.64880825</v>
      </c>
      <c r="AD459" s="42">
        <f t="shared" si="97"/>
        <v>1582794.4368119109</v>
      </c>
      <c r="AE459" s="41">
        <f t="shared" si="90"/>
        <v>16743680.085620161</v>
      </c>
      <c r="AF459" s="42">
        <f t="shared" si="91"/>
        <v>35908020.100677758</v>
      </c>
      <c r="AG459" s="43">
        <f t="shared" si="92"/>
        <v>400</v>
      </c>
      <c r="AH459" s="44">
        <f t="shared" si="93"/>
        <v>268.02464065708421</v>
      </c>
      <c r="AI459" s="36">
        <f t="shared" si="94"/>
        <v>131.97535934291582</v>
      </c>
      <c r="AJ459" s="36">
        <f t="shared" si="95"/>
        <v>4017</v>
      </c>
      <c r="AK459" s="45">
        <v>45657</v>
      </c>
    </row>
    <row r="460" spans="1:37" s="46" customFormat="1" ht="12.75" x14ac:dyDescent="0.25">
      <c r="A460" s="36">
        <v>454</v>
      </c>
      <c r="B460" s="37">
        <v>41640</v>
      </c>
      <c r="C460" s="36" t="s">
        <v>274</v>
      </c>
      <c r="D460" s="36"/>
      <c r="E460" s="36">
        <v>12003</v>
      </c>
      <c r="F460" s="36" t="s">
        <v>263</v>
      </c>
      <c r="G460" s="38" t="s">
        <v>335</v>
      </c>
      <c r="H460" s="61">
        <v>105014</v>
      </c>
      <c r="I460" s="39">
        <v>584126536.6138947</v>
      </c>
      <c r="J460" s="39"/>
      <c r="K460" s="39">
        <v>584126536.6138947</v>
      </c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51"/>
      <c r="W460" s="39"/>
      <c r="X460" s="39">
        <f t="shared" si="87"/>
        <v>47977.538941592989</v>
      </c>
      <c r="Y460" s="39">
        <f t="shared" si="88"/>
        <v>1460316.3415347366</v>
      </c>
      <c r="Z460" s="41">
        <f t="shared" si="89"/>
        <v>192725773.92837906</v>
      </c>
      <c r="AA460" s="41">
        <v>175165994.67575601</v>
      </c>
      <c r="AB460" s="41">
        <v>-6968660.2173652882</v>
      </c>
      <c r="AC460" s="41">
        <f t="shared" si="96"/>
        <v>168197334.45839071</v>
      </c>
      <c r="AD460" s="42">
        <f t="shared" si="97"/>
        <v>17559779.252623051</v>
      </c>
      <c r="AE460" s="41">
        <f t="shared" si="90"/>
        <v>185757113.71101376</v>
      </c>
      <c r="AF460" s="42">
        <f t="shared" si="91"/>
        <v>398369422.90288091</v>
      </c>
      <c r="AG460" s="43">
        <f t="shared" si="92"/>
        <v>400</v>
      </c>
      <c r="AH460" s="44">
        <f t="shared" si="93"/>
        <v>268.02464065708421</v>
      </c>
      <c r="AI460" s="36">
        <f t="shared" si="94"/>
        <v>131.97535934291582</v>
      </c>
      <c r="AJ460" s="36">
        <f t="shared" si="95"/>
        <v>4017</v>
      </c>
      <c r="AK460" s="45">
        <v>45657</v>
      </c>
    </row>
    <row r="461" spans="1:37" s="46" customFormat="1" ht="12.75" x14ac:dyDescent="0.25">
      <c r="A461" s="36">
        <v>455</v>
      </c>
      <c r="B461" s="37">
        <v>41640</v>
      </c>
      <c r="C461" s="36" t="s">
        <v>274</v>
      </c>
      <c r="D461" s="36"/>
      <c r="E461" s="36">
        <v>12003</v>
      </c>
      <c r="F461" s="36" t="s">
        <v>264</v>
      </c>
      <c r="G461" s="38" t="s">
        <v>318</v>
      </c>
      <c r="H461" s="61">
        <v>12637</v>
      </c>
      <c r="I461" s="39">
        <v>100206950.77654207</v>
      </c>
      <c r="J461" s="39"/>
      <c r="K461" s="39">
        <v>100206950.77654207</v>
      </c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51"/>
      <c r="W461" s="39"/>
      <c r="X461" s="39">
        <f t="shared" si="87"/>
        <v>8230.5503717899028</v>
      </c>
      <c r="Y461" s="39">
        <f t="shared" si="88"/>
        <v>250517.37694135518</v>
      </c>
      <c r="Z461" s="41">
        <f t="shared" si="89"/>
        <v>33062120.843480043</v>
      </c>
      <c r="AA461" s="41">
        <v>30049739.407404941</v>
      </c>
      <c r="AB461" s="41">
        <v>-782838.93565845385</v>
      </c>
      <c r="AC461" s="41">
        <f t="shared" si="96"/>
        <v>29266900.471746486</v>
      </c>
      <c r="AD461" s="42">
        <f t="shared" si="97"/>
        <v>3012381.4360751025</v>
      </c>
      <c r="AE461" s="41">
        <f t="shared" si="90"/>
        <v>32279281.907821588</v>
      </c>
      <c r="AF461" s="42">
        <f t="shared" si="91"/>
        <v>67927668.868720472</v>
      </c>
      <c r="AG461" s="43">
        <f t="shared" si="92"/>
        <v>400</v>
      </c>
      <c r="AH461" s="44">
        <f t="shared" si="93"/>
        <v>268.02464065708421</v>
      </c>
      <c r="AI461" s="36">
        <f t="shared" si="94"/>
        <v>131.97535934291582</v>
      </c>
      <c r="AJ461" s="36">
        <f t="shared" si="95"/>
        <v>4017</v>
      </c>
      <c r="AK461" s="45">
        <v>45657</v>
      </c>
    </row>
    <row r="462" spans="1:37" s="46" customFormat="1" ht="12.75" x14ac:dyDescent="0.25">
      <c r="A462" s="36">
        <v>456</v>
      </c>
      <c r="B462" s="37">
        <v>41640</v>
      </c>
      <c r="C462" s="36" t="s">
        <v>274</v>
      </c>
      <c r="D462" s="36"/>
      <c r="E462" s="36">
        <v>12003</v>
      </c>
      <c r="F462" s="36" t="s">
        <v>264</v>
      </c>
      <c r="G462" s="38" t="s">
        <v>320</v>
      </c>
      <c r="H462" s="61">
        <v>31841</v>
      </c>
      <c r="I462" s="39">
        <v>252479223.78828192</v>
      </c>
      <c r="J462" s="39"/>
      <c r="K462" s="39">
        <v>252479223.78828192</v>
      </c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51"/>
      <c r="W462" s="39"/>
      <c r="X462" s="39">
        <f t="shared" si="87"/>
        <v>20737.513247497485</v>
      </c>
      <c r="Y462" s="39">
        <f t="shared" si="88"/>
        <v>631198.05947070476</v>
      </c>
      <c r="Z462" s="41">
        <f t="shared" si="89"/>
        <v>83302590.715197414</v>
      </c>
      <c r="AA462" s="41">
        <v>75712660.866613343</v>
      </c>
      <c r="AB462" s="41">
        <v>-1972423.7220534226</v>
      </c>
      <c r="AC462" s="41">
        <f t="shared" si="96"/>
        <v>73740237.14455992</v>
      </c>
      <c r="AD462" s="42">
        <f t="shared" si="97"/>
        <v>7589929.8485840708</v>
      </c>
      <c r="AE462" s="41">
        <f t="shared" si="90"/>
        <v>81330166.993143991</v>
      </c>
      <c r="AF462" s="42">
        <f t="shared" si="91"/>
        <v>171149056.79513794</v>
      </c>
      <c r="AG462" s="43">
        <f t="shared" si="92"/>
        <v>400</v>
      </c>
      <c r="AH462" s="44">
        <f t="shared" si="93"/>
        <v>268.02464065708421</v>
      </c>
      <c r="AI462" s="36">
        <f t="shared" si="94"/>
        <v>131.97535934291582</v>
      </c>
      <c r="AJ462" s="36">
        <f t="shared" si="95"/>
        <v>4017</v>
      </c>
      <c r="AK462" s="45">
        <v>45657</v>
      </c>
    </row>
    <row r="463" spans="1:37" s="46" customFormat="1" ht="12.75" x14ac:dyDescent="0.25">
      <c r="A463" s="36">
        <v>457</v>
      </c>
      <c r="B463" s="37">
        <v>41640</v>
      </c>
      <c r="C463" s="36" t="s">
        <v>274</v>
      </c>
      <c r="D463" s="36"/>
      <c r="E463" s="36">
        <v>12003</v>
      </c>
      <c r="F463" s="36" t="s">
        <v>264</v>
      </c>
      <c r="G463" s="38" t="s">
        <v>322</v>
      </c>
      <c r="H463" s="61">
        <v>6323</v>
      </c>
      <c r="I463" s="39">
        <v>50135120.169261493</v>
      </c>
      <c r="J463" s="39"/>
      <c r="K463" s="39">
        <v>50135120.169261493</v>
      </c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51"/>
      <c r="W463" s="39"/>
      <c r="X463" s="39">
        <f t="shared" si="87"/>
        <v>4117.8743465512516</v>
      </c>
      <c r="Y463" s="39">
        <f t="shared" si="88"/>
        <v>125337.80042315372</v>
      </c>
      <c r="Z463" s="41">
        <f t="shared" si="89"/>
        <v>16541501.250096379</v>
      </c>
      <c r="AA463" s="41">
        <v>15034359.239258625</v>
      </c>
      <c r="AB463" s="41">
        <v>-391666.68388038652</v>
      </c>
      <c r="AC463" s="41">
        <f t="shared" si="96"/>
        <v>14642692.555378238</v>
      </c>
      <c r="AD463" s="42">
        <f t="shared" si="97"/>
        <v>1507142.0108377542</v>
      </c>
      <c r="AE463" s="41">
        <f t="shared" si="90"/>
        <v>16149834.566215992</v>
      </c>
      <c r="AF463" s="42">
        <f t="shared" si="91"/>
        <v>33985285.603045501</v>
      </c>
      <c r="AG463" s="43">
        <f t="shared" si="92"/>
        <v>400</v>
      </c>
      <c r="AH463" s="44">
        <f t="shared" si="93"/>
        <v>268.02464065708421</v>
      </c>
      <c r="AI463" s="36">
        <f t="shared" si="94"/>
        <v>131.97535934291582</v>
      </c>
      <c r="AJ463" s="36">
        <f t="shared" si="95"/>
        <v>4017</v>
      </c>
      <c r="AK463" s="45">
        <v>45657</v>
      </c>
    </row>
    <row r="464" spans="1:37" s="46" customFormat="1" ht="12.75" x14ac:dyDescent="0.25">
      <c r="A464" s="36">
        <v>458</v>
      </c>
      <c r="B464" s="37">
        <v>41640</v>
      </c>
      <c r="C464" s="36" t="s">
        <v>274</v>
      </c>
      <c r="D464" s="36"/>
      <c r="E464" s="36">
        <v>12003</v>
      </c>
      <c r="F464" s="36" t="s">
        <v>264</v>
      </c>
      <c r="G464" s="38" t="s">
        <v>335</v>
      </c>
      <c r="H464" s="61">
        <v>70145</v>
      </c>
      <c r="I464" s="39">
        <v>556207188.05987072</v>
      </c>
      <c r="J464" s="39"/>
      <c r="K464" s="39">
        <v>556207188.05987072</v>
      </c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51"/>
      <c r="W464" s="39"/>
      <c r="X464" s="39">
        <f t="shared" si="87"/>
        <v>45684.368629147488</v>
      </c>
      <c r="Y464" s="39">
        <f t="shared" si="88"/>
        <v>1390517.9701496765</v>
      </c>
      <c r="Z464" s="41">
        <f t="shared" si="89"/>
        <v>183514108.78328547</v>
      </c>
      <c r="AA464" s="41">
        <v>166793629.8650175</v>
      </c>
      <c r="AB464" s="41">
        <v>-4345213.9769958993</v>
      </c>
      <c r="AC464" s="41">
        <f t="shared" si="96"/>
        <v>162448415.88802162</v>
      </c>
      <c r="AD464" s="42">
        <f t="shared" si="97"/>
        <v>16720478.918267965</v>
      </c>
      <c r="AE464" s="41">
        <f t="shared" si="90"/>
        <v>179168894.80628958</v>
      </c>
      <c r="AF464" s="42">
        <f t="shared" si="91"/>
        <v>377038293.25358117</v>
      </c>
      <c r="AG464" s="43">
        <f t="shared" si="92"/>
        <v>400</v>
      </c>
      <c r="AH464" s="44">
        <f t="shared" si="93"/>
        <v>268.02464065708421</v>
      </c>
      <c r="AI464" s="36">
        <f t="shared" si="94"/>
        <v>131.97535934291582</v>
      </c>
      <c r="AJ464" s="36">
        <f t="shared" si="95"/>
        <v>4017</v>
      </c>
      <c r="AK464" s="45">
        <v>45657</v>
      </c>
    </row>
    <row r="465" spans="1:37" s="46" customFormat="1" ht="12.75" x14ac:dyDescent="0.25">
      <c r="A465" s="36">
        <v>459</v>
      </c>
      <c r="B465" s="45">
        <v>41640</v>
      </c>
      <c r="C465" s="36" t="s">
        <v>431</v>
      </c>
      <c r="D465" s="36"/>
      <c r="E465" s="36">
        <v>12009</v>
      </c>
      <c r="F465" s="36" t="s">
        <v>432</v>
      </c>
      <c r="G465" s="64" t="s">
        <v>335</v>
      </c>
      <c r="H465" s="61">
        <v>1</v>
      </c>
      <c r="I465" s="50">
        <v>140000</v>
      </c>
      <c r="J465" s="39">
        <f>IF(E465=12002,I465,IF(E465&lt;&gt;12002,0))</f>
        <v>0</v>
      </c>
      <c r="K465" s="39">
        <f>IF(E465=12003,I465,IF(E465&lt;&gt;12003,0))</f>
        <v>0</v>
      </c>
      <c r="L465" s="39">
        <f>IF(E465=12004,I465,IF(E465&lt;&gt;12004,0))</f>
        <v>0</v>
      </c>
      <c r="M465" s="39">
        <f>IF(C465=12006,H465,IF(C465&lt;&gt;12006,0))</f>
        <v>0</v>
      </c>
      <c r="N465" s="39">
        <f>IF(E465=12006,I465,IF(E465&lt;&gt;12006,0))</f>
        <v>0</v>
      </c>
      <c r="O465" s="39">
        <f>IF(E465=12007,I465,IF(E465&lt;&gt;12007,0))</f>
        <v>0</v>
      </c>
      <c r="P465" s="39">
        <f>IF(E465=12008,I465,IF(E465&lt;&gt;12008,0))</f>
        <v>0</v>
      </c>
      <c r="Q465" s="39">
        <f>IF(E465=12009,I465,IF(E465&lt;&gt;12009,0))</f>
        <v>140000</v>
      </c>
      <c r="R465" s="39">
        <f>IF(E465=12010,I465,IF(E465&lt;&gt;12010,0))</f>
        <v>0</v>
      </c>
      <c r="S465" s="39">
        <f>IF(E465=12011,I465,IF(E465&lt;&gt;12011,0))</f>
        <v>0</v>
      </c>
      <c r="T465" s="39"/>
      <c r="U465" s="39">
        <f>IF(E465=12012,I465,IF(E465&lt;&gt;12012,0))</f>
        <v>0</v>
      </c>
      <c r="V465" s="51"/>
      <c r="W465" s="39"/>
      <c r="X465" s="39">
        <f t="shared" si="87"/>
        <v>38.329911019849419</v>
      </c>
      <c r="Y465" s="39">
        <f t="shared" si="88"/>
        <v>1166.6666666666667</v>
      </c>
      <c r="Z465" s="41">
        <f t="shared" si="89"/>
        <v>140000</v>
      </c>
      <c r="AA465" s="41">
        <v>139942.50513347023</v>
      </c>
      <c r="AB465" s="41">
        <v>0</v>
      </c>
      <c r="AC465" s="41">
        <f t="shared" si="96"/>
        <v>139942.50513347023</v>
      </c>
      <c r="AD465" s="42">
        <f t="shared" si="97"/>
        <v>57.494866529770661</v>
      </c>
      <c r="AE465" s="41">
        <f t="shared" si="90"/>
        <v>140000</v>
      </c>
      <c r="AF465" s="42">
        <f t="shared" si="91"/>
        <v>0</v>
      </c>
      <c r="AG465" s="43">
        <f t="shared" si="92"/>
        <v>120</v>
      </c>
      <c r="AH465" s="44">
        <f t="shared" si="93"/>
        <v>0</v>
      </c>
      <c r="AI465" s="36">
        <f t="shared" si="94"/>
        <v>131.97535934291582</v>
      </c>
      <c r="AJ465" s="36">
        <f t="shared" si="95"/>
        <v>4017</v>
      </c>
      <c r="AK465" s="45">
        <v>45657</v>
      </c>
    </row>
    <row r="466" spans="1:37" s="46" customFormat="1" ht="12.75" x14ac:dyDescent="0.25">
      <c r="A466" s="36">
        <v>460</v>
      </c>
      <c r="B466" s="45">
        <v>41640</v>
      </c>
      <c r="C466" s="36" t="s">
        <v>431</v>
      </c>
      <c r="D466" s="36"/>
      <c r="E466" s="36">
        <v>12009</v>
      </c>
      <c r="F466" s="36" t="s">
        <v>433</v>
      </c>
      <c r="G466" s="64" t="s">
        <v>335</v>
      </c>
      <c r="H466" s="61">
        <v>1</v>
      </c>
      <c r="I466" s="50">
        <v>131000</v>
      </c>
      <c r="J466" s="39">
        <f>IF(E466=12002,I466,IF(E466&lt;&gt;12002,0))</f>
        <v>0</v>
      </c>
      <c r="K466" s="39">
        <f>IF(E466=12003,I466,IF(E466&lt;&gt;12003,0))</f>
        <v>0</v>
      </c>
      <c r="L466" s="39">
        <f>IF(E466=12004,I466,IF(E466&lt;&gt;12004,0))</f>
        <v>0</v>
      </c>
      <c r="M466" s="39">
        <f>IF(C466=12006,H466,IF(C466&lt;&gt;12006,0))</f>
        <v>0</v>
      </c>
      <c r="N466" s="39">
        <f>IF(E466=12006,I466,IF(E466&lt;&gt;12006,0))</f>
        <v>0</v>
      </c>
      <c r="O466" s="39">
        <f>IF(E466=12007,I466,IF(E466&lt;&gt;12007,0))</f>
        <v>0</v>
      </c>
      <c r="P466" s="39">
        <f>IF(E466=12008,I466,IF(E466&lt;&gt;12008,0))</f>
        <v>0</v>
      </c>
      <c r="Q466" s="39">
        <f>IF(E466=12009,I466,IF(E466&lt;&gt;12009,0))</f>
        <v>131000</v>
      </c>
      <c r="R466" s="39">
        <f>IF(E466=12010,I466,IF(E466&lt;&gt;12010,0))</f>
        <v>0</v>
      </c>
      <c r="S466" s="39">
        <f>IF(E466=12011,I466,IF(E466&lt;&gt;12011,0))</f>
        <v>0</v>
      </c>
      <c r="T466" s="39"/>
      <c r="U466" s="39">
        <f>IF(E466=12012,I466,IF(E466&lt;&gt;12012,0))</f>
        <v>0</v>
      </c>
      <c r="V466" s="51"/>
      <c r="W466" s="39"/>
      <c r="X466" s="39">
        <f t="shared" si="87"/>
        <v>35.865845311430526</v>
      </c>
      <c r="Y466" s="39">
        <f t="shared" si="88"/>
        <v>1091.6666666666667</v>
      </c>
      <c r="Z466" s="41">
        <f t="shared" si="89"/>
        <v>131000</v>
      </c>
      <c r="AA466" s="41">
        <v>130946.20123203286</v>
      </c>
      <c r="AB466" s="41">
        <v>0</v>
      </c>
      <c r="AC466" s="41">
        <f t="shared" si="96"/>
        <v>130946.20123203286</v>
      </c>
      <c r="AD466" s="42">
        <f t="shared" si="97"/>
        <v>53.798767967135063</v>
      </c>
      <c r="AE466" s="41">
        <f t="shared" si="90"/>
        <v>131000</v>
      </c>
      <c r="AF466" s="42">
        <f t="shared" si="91"/>
        <v>0</v>
      </c>
      <c r="AG466" s="43">
        <f t="shared" si="92"/>
        <v>120</v>
      </c>
      <c r="AH466" s="44">
        <f t="shared" si="93"/>
        <v>0</v>
      </c>
      <c r="AI466" s="36">
        <f t="shared" si="94"/>
        <v>131.97535934291582</v>
      </c>
      <c r="AJ466" s="36">
        <f t="shared" si="95"/>
        <v>4017</v>
      </c>
      <c r="AK466" s="45">
        <v>45657</v>
      </c>
    </row>
    <row r="467" spans="1:37" s="46" customFormat="1" ht="25.5" x14ac:dyDescent="0.25">
      <c r="A467" s="36">
        <v>461</v>
      </c>
      <c r="B467" s="37">
        <v>41640</v>
      </c>
      <c r="C467" s="53" t="s">
        <v>274</v>
      </c>
      <c r="D467" s="53"/>
      <c r="E467" s="53">
        <v>12011</v>
      </c>
      <c r="F467" s="53" t="s">
        <v>434</v>
      </c>
      <c r="G467" s="36" t="s">
        <v>435</v>
      </c>
      <c r="H467" s="61">
        <v>1</v>
      </c>
      <c r="I467" s="39">
        <v>3120000</v>
      </c>
      <c r="J467" s="39"/>
      <c r="K467" s="39"/>
      <c r="L467" s="39"/>
      <c r="M467" s="39"/>
      <c r="N467" s="39"/>
      <c r="O467" s="39"/>
      <c r="P467" s="39"/>
      <c r="Q467" s="39"/>
      <c r="R467" s="39"/>
      <c r="S467" s="39">
        <v>3120000</v>
      </c>
      <c r="T467" s="39"/>
      <c r="U467" s="39"/>
      <c r="V467" s="51"/>
      <c r="W467" s="39"/>
      <c r="X467" s="39">
        <f t="shared" si="87"/>
        <v>1708.4188911704312</v>
      </c>
      <c r="Y467" s="39">
        <f t="shared" si="88"/>
        <v>52000</v>
      </c>
      <c r="Z467" s="41">
        <f t="shared" si="89"/>
        <v>3120000</v>
      </c>
      <c r="AA467" s="41">
        <v>3120000</v>
      </c>
      <c r="AB467" s="41">
        <v>0</v>
      </c>
      <c r="AC467" s="41">
        <f t="shared" si="96"/>
        <v>3120000</v>
      </c>
      <c r="AD467" s="42">
        <f t="shared" si="97"/>
        <v>0</v>
      </c>
      <c r="AE467" s="41">
        <f t="shared" si="90"/>
        <v>3120000</v>
      </c>
      <c r="AF467" s="42">
        <f t="shared" si="91"/>
        <v>0</v>
      </c>
      <c r="AG467" s="43">
        <f t="shared" ref="AG467:AG520" si="98">(365.25/30.4375*(IF(E467=12002,1/3%,IF(E467=12003,1/3%,IF(E467=12004,1/3%,IF(E467=12006,1/2%,IF(E467=12007,1/10%,IF(E467=12008,1/3%,IF(E467=12009,1/10%,IF(E467=12010,1/10%,IF(E467=12011,1/20%,IF(E467=12012,1/3%,IF(E467=12099,1/10%)))))))))))))</f>
        <v>60</v>
      </c>
      <c r="AH467" s="44">
        <f t="shared" si="93"/>
        <v>0</v>
      </c>
      <c r="AI467" s="36">
        <f t="shared" si="94"/>
        <v>131.97535934291582</v>
      </c>
      <c r="AJ467" s="36">
        <f t="shared" si="95"/>
        <v>4017</v>
      </c>
      <c r="AK467" s="45">
        <v>45657</v>
      </c>
    </row>
    <row r="468" spans="1:37" s="46" customFormat="1" ht="12.75" x14ac:dyDescent="0.25">
      <c r="A468" s="36">
        <v>462</v>
      </c>
      <c r="B468" s="37">
        <v>41640</v>
      </c>
      <c r="C468" s="36" t="s">
        <v>50</v>
      </c>
      <c r="D468" s="36"/>
      <c r="E468" s="53">
        <v>12011</v>
      </c>
      <c r="F468" s="53" t="s">
        <v>436</v>
      </c>
      <c r="G468" s="36" t="s">
        <v>435</v>
      </c>
      <c r="H468" s="38">
        <v>1</v>
      </c>
      <c r="I468" s="39">
        <v>3120000</v>
      </c>
      <c r="J468" s="39"/>
      <c r="K468" s="39"/>
      <c r="L468" s="39"/>
      <c r="M468" s="39"/>
      <c r="N468" s="39"/>
      <c r="O468" s="39"/>
      <c r="P468" s="39"/>
      <c r="Q468" s="36"/>
      <c r="R468" s="36"/>
      <c r="S468" s="39">
        <v>3120000</v>
      </c>
      <c r="T468" s="36"/>
      <c r="U468" s="36"/>
      <c r="V468" s="40"/>
      <c r="W468" s="36"/>
      <c r="X468" s="39">
        <f t="shared" si="87"/>
        <v>1708.4188911704312</v>
      </c>
      <c r="Y468" s="39">
        <f t="shared" si="88"/>
        <v>52000</v>
      </c>
      <c r="Z468" s="41">
        <f t="shared" si="89"/>
        <v>3120000</v>
      </c>
      <c r="AA468" s="41">
        <v>3120000</v>
      </c>
      <c r="AB468" s="41">
        <v>0</v>
      </c>
      <c r="AC468" s="41">
        <f t="shared" si="96"/>
        <v>3120000</v>
      </c>
      <c r="AD468" s="42">
        <f t="shared" si="97"/>
        <v>0</v>
      </c>
      <c r="AE468" s="41">
        <f t="shared" si="90"/>
        <v>3120000</v>
      </c>
      <c r="AF468" s="42">
        <f t="shared" si="91"/>
        <v>0</v>
      </c>
      <c r="AG468" s="43">
        <f t="shared" si="98"/>
        <v>60</v>
      </c>
      <c r="AH468" s="44">
        <f t="shared" si="93"/>
        <v>0</v>
      </c>
      <c r="AI468" s="36">
        <f t="shared" si="94"/>
        <v>131.97535934291582</v>
      </c>
      <c r="AJ468" s="36">
        <f t="shared" si="95"/>
        <v>4017</v>
      </c>
      <c r="AK468" s="45">
        <v>45657</v>
      </c>
    </row>
    <row r="469" spans="1:37" s="46" customFormat="1" ht="12.75" x14ac:dyDescent="0.25">
      <c r="A469" s="36">
        <v>463</v>
      </c>
      <c r="B469" s="37">
        <v>41640</v>
      </c>
      <c r="C469" s="36" t="s">
        <v>50</v>
      </c>
      <c r="D469" s="36"/>
      <c r="E469" s="53">
        <v>12011</v>
      </c>
      <c r="F469" s="53" t="s">
        <v>437</v>
      </c>
      <c r="G469" s="36" t="s">
        <v>435</v>
      </c>
      <c r="H469" s="38">
        <v>1</v>
      </c>
      <c r="I469" s="39">
        <v>3120000</v>
      </c>
      <c r="J469" s="39"/>
      <c r="K469" s="39"/>
      <c r="L469" s="39"/>
      <c r="M469" s="39"/>
      <c r="N469" s="39"/>
      <c r="O469" s="39"/>
      <c r="P469" s="39"/>
      <c r="Q469" s="36"/>
      <c r="R469" s="36"/>
      <c r="S469" s="39">
        <v>3120000</v>
      </c>
      <c r="T469" s="36"/>
      <c r="U469" s="36"/>
      <c r="V469" s="40"/>
      <c r="W469" s="36"/>
      <c r="X469" s="39">
        <f t="shared" si="87"/>
        <v>1708.4188911704312</v>
      </c>
      <c r="Y469" s="39">
        <f t="shared" si="88"/>
        <v>52000</v>
      </c>
      <c r="Z469" s="41">
        <f t="shared" si="89"/>
        <v>3120000</v>
      </c>
      <c r="AA469" s="41">
        <v>3120000</v>
      </c>
      <c r="AB469" s="41">
        <v>0</v>
      </c>
      <c r="AC469" s="41">
        <f t="shared" si="96"/>
        <v>3120000</v>
      </c>
      <c r="AD469" s="42">
        <f t="shared" si="97"/>
        <v>0</v>
      </c>
      <c r="AE469" s="41">
        <f t="shared" si="90"/>
        <v>3120000</v>
      </c>
      <c r="AF469" s="42">
        <f t="shared" si="91"/>
        <v>0</v>
      </c>
      <c r="AG469" s="43">
        <f t="shared" si="98"/>
        <v>60</v>
      </c>
      <c r="AH469" s="44">
        <f t="shared" si="93"/>
        <v>0</v>
      </c>
      <c r="AI469" s="36">
        <f t="shared" si="94"/>
        <v>131.97535934291582</v>
      </c>
      <c r="AJ469" s="36">
        <f t="shared" si="95"/>
        <v>4017</v>
      </c>
      <c r="AK469" s="45">
        <v>45657</v>
      </c>
    </row>
    <row r="470" spans="1:37" s="46" customFormat="1" ht="12.75" x14ac:dyDescent="0.25">
      <c r="A470" s="36">
        <v>464</v>
      </c>
      <c r="B470" s="37">
        <v>41640</v>
      </c>
      <c r="C470" s="36" t="s">
        <v>50</v>
      </c>
      <c r="D470" s="36"/>
      <c r="E470" s="53">
        <v>12011</v>
      </c>
      <c r="F470" s="53" t="s">
        <v>438</v>
      </c>
      <c r="G470" s="36" t="s">
        <v>435</v>
      </c>
      <c r="H470" s="38">
        <v>1</v>
      </c>
      <c r="I470" s="39">
        <v>3120000</v>
      </c>
      <c r="J470" s="39"/>
      <c r="K470" s="39"/>
      <c r="L470" s="39"/>
      <c r="M470" s="39"/>
      <c r="N470" s="39"/>
      <c r="O470" s="39"/>
      <c r="P470" s="39"/>
      <c r="Q470" s="36"/>
      <c r="R470" s="36"/>
      <c r="S470" s="39">
        <v>3120000</v>
      </c>
      <c r="T470" s="36"/>
      <c r="U470" s="36"/>
      <c r="V470" s="40"/>
      <c r="W470" s="36"/>
      <c r="X470" s="39">
        <f t="shared" si="87"/>
        <v>1708.4188911704312</v>
      </c>
      <c r="Y470" s="39">
        <f t="shared" si="88"/>
        <v>52000</v>
      </c>
      <c r="Z470" s="41">
        <f t="shared" si="89"/>
        <v>3120000</v>
      </c>
      <c r="AA470" s="41">
        <v>3120000</v>
      </c>
      <c r="AB470" s="41">
        <v>0</v>
      </c>
      <c r="AC470" s="41">
        <f t="shared" si="96"/>
        <v>3120000</v>
      </c>
      <c r="AD470" s="42">
        <f t="shared" si="97"/>
        <v>0</v>
      </c>
      <c r="AE470" s="41">
        <f t="shared" si="90"/>
        <v>3120000</v>
      </c>
      <c r="AF470" s="42">
        <f t="shared" si="91"/>
        <v>0</v>
      </c>
      <c r="AG470" s="43">
        <f t="shared" si="98"/>
        <v>60</v>
      </c>
      <c r="AH470" s="44">
        <f t="shared" si="93"/>
        <v>0</v>
      </c>
      <c r="AI470" s="36">
        <f t="shared" si="94"/>
        <v>131.97535934291582</v>
      </c>
      <c r="AJ470" s="36">
        <f t="shared" si="95"/>
        <v>4017</v>
      </c>
      <c r="AK470" s="45">
        <v>45657</v>
      </c>
    </row>
    <row r="471" spans="1:37" s="46" customFormat="1" ht="12.75" x14ac:dyDescent="0.25">
      <c r="A471" s="36">
        <v>465</v>
      </c>
      <c r="B471" s="37">
        <v>41640</v>
      </c>
      <c r="C471" s="36" t="s">
        <v>50</v>
      </c>
      <c r="D471" s="36"/>
      <c r="E471" s="53">
        <v>12011</v>
      </c>
      <c r="F471" s="53" t="s">
        <v>439</v>
      </c>
      <c r="G471" s="36" t="s">
        <v>435</v>
      </c>
      <c r="H471" s="38">
        <v>1</v>
      </c>
      <c r="I471" s="39">
        <v>3000000</v>
      </c>
      <c r="J471" s="39"/>
      <c r="K471" s="39"/>
      <c r="L471" s="39"/>
      <c r="M471" s="39"/>
      <c r="N471" s="39"/>
      <c r="O471" s="39"/>
      <c r="P471" s="39"/>
      <c r="Q471" s="36"/>
      <c r="R471" s="36"/>
      <c r="S471" s="39">
        <v>3000000</v>
      </c>
      <c r="T471" s="36"/>
      <c r="U471" s="36"/>
      <c r="V471" s="40"/>
      <c r="W471" s="36"/>
      <c r="X471" s="39">
        <f t="shared" si="87"/>
        <v>1642.7104722792608</v>
      </c>
      <c r="Y471" s="39">
        <f t="shared" si="88"/>
        <v>50000</v>
      </c>
      <c r="Z471" s="41">
        <f t="shared" si="89"/>
        <v>3000000</v>
      </c>
      <c r="AA471" s="41">
        <v>3000000</v>
      </c>
      <c r="AB471" s="41">
        <v>0</v>
      </c>
      <c r="AC471" s="41">
        <f t="shared" si="96"/>
        <v>3000000</v>
      </c>
      <c r="AD471" s="42">
        <f t="shared" si="97"/>
        <v>0</v>
      </c>
      <c r="AE471" s="41">
        <f t="shared" si="90"/>
        <v>3000000</v>
      </c>
      <c r="AF471" s="42">
        <f t="shared" si="91"/>
        <v>0</v>
      </c>
      <c r="AG471" s="43">
        <f t="shared" si="98"/>
        <v>60</v>
      </c>
      <c r="AH471" s="44">
        <f t="shared" si="93"/>
        <v>0</v>
      </c>
      <c r="AI471" s="36">
        <f t="shared" si="94"/>
        <v>131.97535934291582</v>
      </c>
      <c r="AJ471" s="36">
        <f t="shared" si="95"/>
        <v>4017</v>
      </c>
      <c r="AK471" s="45">
        <v>45657</v>
      </c>
    </row>
    <row r="472" spans="1:37" s="46" customFormat="1" ht="12.75" x14ac:dyDescent="0.25">
      <c r="A472" s="36">
        <v>466</v>
      </c>
      <c r="B472" s="37">
        <v>41640</v>
      </c>
      <c r="C472" s="36" t="s">
        <v>50</v>
      </c>
      <c r="D472" s="36"/>
      <c r="E472" s="53">
        <v>12011</v>
      </c>
      <c r="F472" s="53" t="s">
        <v>440</v>
      </c>
      <c r="G472" s="36" t="s">
        <v>435</v>
      </c>
      <c r="H472" s="38">
        <v>1</v>
      </c>
      <c r="I472" s="39">
        <v>3120000</v>
      </c>
      <c r="J472" s="39"/>
      <c r="K472" s="39"/>
      <c r="L472" s="39"/>
      <c r="M472" s="39"/>
      <c r="N472" s="39"/>
      <c r="O472" s="39"/>
      <c r="P472" s="39"/>
      <c r="Q472" s="36"/>
      <c r="R472" s="36"/>
      <c r="S472" s="39">
        <v>3120000</v>
      </c>
      <c r="T472" s="36"/>
      <c r="U472" s="36"/>
      <c r="V472" s="40"/>
      <c r="W472" s="36"/>
      <c r="X472" s="39">
        <f t="shared" si="87"/>
        <v>1708.4188911704312</v>
      </c>
      <c r="Y472" s="39">
        <f t="shared" si="88"/>
        <v>52000</v>
      </c>
      <c r="Z472" s="41">
        <f t="shared" si="89"/>
        <v>3120000</v>
      </c>
      <c r="AA472" s="41">
        <v>3120000</v>
      </c>
      <c r="AB472" s="41">
        <v>0</v>
      </c>
      <c r="AC472" s="41">
        <f t="shared" si="96"/>
        <v>3120000</v>
      </c>
      <c r="AD472" s="42">
        <f t="shared" si="97"/>
        <v>0</v>
      </c>
      <c r="AE472" s="41">
        <f t="shared" si="90"/>
        <v>3120000</v>
      </c>
      <c r="AF472" s="42">
        <f t="shared" si="91"/>
        <v>0</v>
      </c>
      <c r="AG472" s="43">
        <f t="shared" si="98"/>
        <v>60</v>
      </c>
      <c r="AH472" s="44">
        <f t="shared" si="93"/>
        <v>0</v>
      </c>
      <c r="AI472" s="36">
        <f t="shared" si="94"/>
        <v>131.97535934291582</v>
      </c>
      <c r="AJ472" s="36">
        <f t="shared" si="95"/>
        <v>4017</v>
      </c>
      <c r="AK472" s="45">
        <v>45657</v>
      </c>
    </row>
    <row r="473" spans="1:37" s="46" customFormat="1" ht="12.75" x14ac:dyDescent="0.25">
      <c r="A473" s="36">
        <v>467</v>
      </c>
      <c r="B473" s="37">
        <v>41640</v>
      </c>
      <c r="C473" s="36" t="s">
        <v>50</v>
      </c>
      <c r="D473" s="36"/>
      <c r="E473" s="53">
        <v>12011</v>
      </c>
      <c r="F473" s="53" t="s">
        <v>441</v>
      </c>
      <c r="G473" s="36" t="s">
        <v>435</v>
      </c>
      <c r="H473" s="38">
        <v>1</v>
      </c>
      <c r="I473" s="39">
        <v>3120000</v>
      </c>
      <c r="J473" s="39"/>
      <c r="K473" s="39"/>
      <c r="L473" s="39"/>
      <c r="M473" s="39"/>
      <c r="N473" s="39"/>
      <c r="O473" s="39"/>
      <c r="P473" s="39"/>
      <c r="Q473" s="36"/>
      <c r="R473" s="36"/>
      <c r="S473" s="39">
        <v>3120000</v>
      </c>
      <c r="T473" s="36"/>
      <c r="U473" s="36"/>
      <c r="V473" s="40"/>
      <c r="W473" s="36"/>
      <c r="X473" s="39">
        <f t="shared" si="87"/>
        <v>1708.4188911704312</v>
      </c>
      <c r="Y473" s="39">
        <f t="shared" si="88"/>
        <v>52000</v>
      </c>
      <c r="Z473" s="41">
        <f t="shared" si="89"/>
        <v>3120000</v>
      </c>
      <c r="AA473" s="41">
        <v>3120000</v>
      </c>
      <c r="AB473" s="41">
        <v>0</v>
      </c>
      <c r="AC473" s="41">
        <f t="shared" si="96"/>
        <v>3120000</v>
      </c>
      <c r="AD473" s="42">
        <f t="shared" si="97"/>
        <v>0</v>
      </c>
      <c r="AE473" s="41">
        <f t="shared" si="90"/>
        <v>3120000</v>
      </c>
      <c r="AF473" s="42">
        <f t="shared" si="91"/>
        <v>0</v>
      </c>
      <c r="AG473" s="43">
        <f t="shared" si="98"/>
        <v>60</v>
      </c>
      <c r="AH473" s="44">
        <f t="shared" si="93"/>
        <v>0</v>
      </c>
      <c r="AI473" s="36">
        <f t="shared" si="94"/>
        <v>131.97535934291582</v>
      </c>
      <c r="AJ473" s="36">
        <f t="shared" si="95"/>
        <v>4017</v>
      </c>
      <c r="AK473" s="45">
        <v>45657</v>
      </c>
    </row>
    <row r="474" spans="1:37" s="46" customFormat="1" ht="12.75" x14ac:dyDescent="0.25">
      <c r="A474" s="36">
        <v>468</v>
      </c>
      <c r="B474" s="37">
        <v>41640</v>
      </c>
      <c r="C474" s="36" t="s">
        <v>50</v>
      </c>
      <c r="D474" s="36"/>
      <c r="E474" s="53">
        <v>12011</v>
      </c>
      <c r="F474" s="53" t="s">
        <v>442</v>
      </c>
      <c r="G474" s="36" t="s">
        <v>435</v>
      </c>
      <c r="H474" s="38">
        <v>1</v>
      </c>
      <c r="I474" s="39">
        <v>3120000</v>
      </c>
      <c r="J474" s="39"/>
      <c r="K474" s="39"/>
      <c r="L474" s="39"/>
      <c r="M474" s="39"/>
      <c r="N474" s="39"/>
      <c r="O474" s="39"/>
      <c r="P474" s="39"/>
      <c r="Q474" s="36"/>
      <c r="R474" s="36"/>
      <c r="S474" s="39">
        <v>3120000</v>
      </c>
      <c r="T474" s="36"/>
      <c r="U474" s="36"/>
      <c r="V474" s="40"/>
      <c r="W474" s="36"/>
      <c r="X474" s="39">
        <f t="shared" si="87"/>
        <v>1708.4188911704312</v>
      </c>
      <c r="Y474" s="39">
        <f t="shared" si="88"/>
        <v>52000</v>
      </c>
      <c r="Z474" s="41">
        <f t="shared" si="89"/>
        <v>3120000</v>
      </c>
      <c r="AA474" s="41">
        <v>3120000</v>
      </c>
      <c r="AB474" s="41">
        <v>0</v>
      </c>
      <c r="AC474" s="41">
        <f t="shared" si="96"/>
        <v>3120000</v>
      </c>
      <c r="AD474" s="42">
        <f t="shared" si="97"/>
        <v>0</v>
      </c>
      <c r="AE474" s="41">
        <f t="shared" si="90"/>
        <v>3120000</v>
      </c>
      <c r="AF474" s="42">
        <f t="shared" si="91"/>
        <v>0</v>
      </c>
      <c r="AG474" s="43">
        <f t="shared" si="98"/>
        <v>60</v>
      </c>
      <c r="AH474" s="44">
        <f t="shared" si="93"/>
        <v>0</v>
      </c>
      <c r="AI474" s="36">
        <f t="shared" si="94"/>
        <v>131.97535934291582</v>
      </c>
      <c r="AJ474" s="36">
        <f t="shared" si="95"/>
        <v>4017</v>
      </c>
      <c r="AK474" s="45">
        <v>45657</v>
      </c>
    </row>
    <row r="475" spans="1:37" s="46" customFormat="1" ht="12.75" x14ac:dyDescent="0.25">
      <c r="A475" s="36">
        <v>469</v>
      </c>
      <c r="B475" s="37">
        <v>41640</v>
      </c>
      <c r="C475" s="36" t="s">
        <v>50</v>
      </c>
      <c r="D475" s="36"/>
      <c r="E475" s="53">
        <v>12011</v>
      </c>
      <c r="F475" s="53" t="s">
        <v>443</v>
      </c>
      <c r="G475" s="36" t="s">
        <v>435</v>
      </c>
      <c r="H475" s="38">
        <v>1</v>
      </c>
      <c r="I475" s="39">
        <v>3120000</v>
      </c>
      <c r="J475" s="39"/>
      <c r="K475" s="39"/>
      <c r="L475" s="39"/>
      <c r="M475" s="39"/>
      <c r="N475" s="39"/>
      <c r="O475" s="39"/>
      <c r="P475" s="39"/>
      <c r="Q475" s="36"/>
      <c r="R475" s="36"/>
      <c r="S475" s="39">
        <v>3120000</v>
      </c>
      <c r="T475" s="36"/>
      <c r="U475" s="36"/>
      <c r="V475" s="40"/>
      <c r="W475" s="36"/>
      <c r="X475" s="39">
        <f t="shared" si="87"/>
        <v>1708.4188911704312</v>
      </c>
      <c r="Y475" s="39">
        <f t="shared" si="88"/>
        <v>52000</v>
      </c>
      <c r="Z475" s="41">
        <f t="shared" si="89"/>
        <v>3120000</v>
      </c>
      <c r="AA475" s="41">
        <v>3120000</v>
      </c>
      <c r="AB475" s="41">
        <v>0</v>
      </c>
      <c r="AC475" s="41">
        <f t="shared" si="96"/>
        <v>3120000</v>
      </c>
      <c r="AD475" s="42">
        <f t="shared" si="97"/>
        <v>0</v>
      </c>
      <c r="AE475" s="41">
        <f t="shared" si="90"/>
        <v>3120000</v>
      </c>
      <c r="AF475" s="42">
        <f t="shared" si="91"/>
        <v>0</v>
      </c>
      <c r="AG475" s="43">
        <f t="shared" si="98"/>
        <v>60</v>
      </c>
      <c r="AH475" s="44">
        <f t="shared" si="93"/>
        <v>0</v>
      </c>
      <c r="AI475" s="36">
        <f t="shared" si="94"/>
        <v>131.97535934291582</v>
      </c>
      <c r="AJ475" s="36">
        <f t="shared" si="95"/>
        <v>4017</v>
      </c>
      <c r="AK475" s="45">
        <v>45657</v>
      </c>
    </row>
    <row r="476" spans="1:37" s="46" customFormat="1" ht="12.75" x14ac:dyDescent="0.25">
      <c r="A476" s="36">
        <v>470</v>
      </c>
      <c r="B476" s="37">
        <v>41640</v>
      </c>
      <c r="C476" s="36" t="s">
        <v>50</v>
      </c>
      <c r="D476" s="36"/>
      <c r="E476" s="53">
        <v>12011</v>
      </c>
      <c r="F476" s="53" t="s">
        <v>444</v>
      </c>
      <c r="G476" s="36" t="s">
        <v>435</v>
      </c>
      <c r="H476" s="38">
        <v>1</v>
      </c>
      <c r="I476" s="39">
        <v>3120000</v>
      </c>
      <c r="J476" s="39"/>
      <c r="K476" s="39"/>
      <c r="L476" s="39"/>
      <c r="M476" s="39"/>
      <c r="N476" s="39"/>
      <c r="O476" s="39"/>
      <c r="P476" s="39"/>
      <c r="Q476" s="36"/>
      <c r="R476" s="36"/>
      <c r="S476" s="39">
        <v>3120000</v>
      </c>
      <c r="T476" s="36"/>
      <c r="U476" s="36"/>
      <c r="V476" s="40"/>
      <c r="W476" s="36"/>
      <c r="X476" s="39">
        <f t="shared" si="87"/>
        <v>1708.4188911704312</v>
      </c>
      <c r="Y476" s="39">
        <f t="shared" si="88"/>
        <v>52000</v>
      </c>
      <c r="Z476" s="41">
        <f t="shared" si="89"/>
        <v>3120000</v>
      </c>
      <c r="AA476" s="41">
        <v>3120000</v>
      </c>
      <c r="AB476" s="41">
        <v>0</v>
      </c>
      <c r="AC476" s="41">
        <f t="shared" si="96"/>
        <v>3120000</v>
      </c>
      <c r="AD476" s="42">
        <f t="shared" si="97"/>
        <v>0</v>
      </c>
      <c r="AE476" s="41">
        <f t="shared" si="90"/>
        <v>3120000</v>
      </c>
      <c r="AF476" s="42">
        <f t="shared" si="91"/>
        <v>0</v>
      </c>
      <c r="AG476" s="43">
        <f t="shared" si="98"/>
        <v>60</v>
      </c>
      <c r="AH476" s="44">
        <f t="shared" si="93"/>
        <v>0</v>
      </c>
      <c r="AI476" s="36">
        <f t="shared" si="94"/>
        <v>131.97535934291582</v>
      </c>
      <c r="AJ476" s="36">
        <f t="shared" si="95"/>
        <v>4017</v>
      </c>
      <c r="AK476" s="45">
        <v>45657</v>
      </c>
    </row>
    <row r="477" spans="1:37" s="46" customFormat="1" ht="12.75" x14ac:dyDescent="0.25">
      <c r="A477" s="36">
        <v>471</v>
      </c>
      <c r="B477" s="37">
        <v>41640</v>
      </c>
      <c r="C477" s="36" t="s">
        <v>50</v>
      </c>
      <c r="D477" s="36"/>
      <c r="E477" s="53">
        <v>12011</v>
      </c>
      <c r="F477" s="53" t="s">
        <v>445</v>
      </c>
      <c r="G477" s="36" t="s">
        <v>435</v>
      </c>
      <c r="H477" s="38">
        <v>1</v>
      </c>
      <c r="I477" s="39">
        <v>3120000</v>
      </c>
      <c r="J477" s="39"/>
      <c r="K477" s="39"/>
      <c r="L477" s="39"/>
      <c r="M477" s="39"/>
      <c r="N477" s="39"/>
      <c r="O477" s="39"/>
      <c r="P477" s="39"/>
      <c r="Q477" s="36"/>
      <c r="R477" s="36"/>
      <c r="S477" s="39">
        <v>3120000</v>
      </c>
      <c r="T477" s="36"/>
      <c r="U477" s="36"/>
      <c r="V477" s="40"/>
      <c r="W477" s="36"/>
      <c r="X477" s="39">
        <f t="shared" si="87"/>
        <v>1708.4188911704312</v>
      </c>
      <c r="Y477" s="39">
        <f t="shared" si="88"/>
        <v>52000</v>
      </c>
      <c r="Z477" s="41">
        <f t="shared" si="89"/>
        <v>3120000</v>
      </c>
      <c r="AA477" s="41">
        <v>3120000</v>
      </c>
      <c r="AB477" s="41">
        <v>0</v>
      </c>
      <c r="AC477" s="41">
        <f t="shared" si="96"/>
        <v>3120000</v>
      </c>
      <c r="AD477" s="42">
        <f t="shared" si="97"/>
        <v>0</v>
      </c>
      <c r="AE477" s="41">
        <f t="shared" si="90"/>
        <v>3120000</v>
      </c>
      <c r="AF477" s="42">
        <f t="shared" si="91"/>
        <v>0</v>
      </c>
      <c r="AG477" s="43">
        <f t="shared" si="98"/>
        <v>60</v>
      </c>
      <c r="AH477" s="44">
        <f t="shared" si="93"/>
        <v>0</v>
      </c>
      <c r="AI477" s="36">
        <f t="shared" si="94"/>
        <v>131.97535934291582</v>
      </c>
      <c r="AJ477" s="36">
        <f t="shared" si="95"/>
        <v>4017</v>
      </c>
      <c r="AK477" s="45">
        <v>45657</v>
      </c>
    </row>
    <row r="478" spans="1:37" s="46" customFormat="1" ht="12.75" x14ac:dyDescent="0.25">
      <c r="A478" s="36">
        <v>472</v>
      </c>
      <c r="B478" s="37">
        <v>41640</v>
      </c>
      <c r="C478" s="36" t="s">
        <v>50</v>
      </c>
      <c r="D478" s="36"/>
      <c r="E478" s="53">
        <v>12011</v>
      </c>
      <c r="F478" s="53" t="s">
        <v>446</v>
      </c>
      <c r="G478" s="36" t="s">
        <v>435</v>
      </c>
      <c r="H478" s="38">
        <v>1</v>
      </c>
      <c r="I478" s="39">
        <v>3120000</v>
      </c>
      <c r="J478" s="39"/>
      <c r="K478" s="39"/>
      <c r="L478" s="39"/>
      <c r="M478" s="39"/>
      <c r="N478" s="39"/>
      <c r="O478" s="39"/>
      <c r="P478" s="39"/>
      <c r="Q478" s="36"/>
      <c r="R478" s="36"/>
      <c r="S478" s="39">
        <v>3120000</v>
      </c>
      <c r="T478" s="36"/>
      <c r="U478" s="36"/>
      <c r="V478" s="40"/>
      <c r="W478" s="36"/>
      <c r="X478" s="39">
        <f t="shared" si="87"/>
        <v>1708.4188911704312</v>
      </c>
      <c r="Y478" s="39">
        <f t="shared" si="88"/>
        <v>52000</v>
      </c>
      <c r="Z478" s="41">
        <f t="shared" si="89"/>
        <v>3120000</v>
      </c>
      <c r="AA478" s="41">
        <v>3120000</v>
      </c>
      <c r="AB478" s="41">
        <v>0</v>
      </c>
      <c r="AC478" s="41">
        <f t="shared" si="96"/>
        <v>3120000</v>
      </c>
      <c r="AD478" s="42">
        <f t="shared" si="97"/>
        <v>0</v>
      </c>
      <c r="AE478" s="41">
        <f t="shared" si="90"/>
        <v>3120000</v>
      </c>
      <c r="AF478" s="42">
        <f t="shared" si="91"/>
        <v>0</v>
      </c>
      <c r="AG478" s="43">
        <f t="shared" si="98"/>
        <v>60</v>
      </c>
      <c r="AH478" s="44">
        <f t="shared" si="93"/>
        <v>0</v>
      </c>
      <c r="AI478" s="36">
        <f t="shared" si="94"/>
        <v>131.97535934291582</v>
      </c>
      <c r="AJ478" s="36">
        <f t="shared" si="95"/>
        <v>4017</v>
      </c>
      <c r="AK478" s="45">
        <v>45657</v>
      </c>
    </row>
    <row r="479" spans="1:37" s="46" customFormat="1" ht="12.75" x14ac:dyDescent="0.25">
      <c r="A479" s="36">
        <v>473</v>
      </c>
      <c r="B479" s="37">
        <v>41640</v>
      </c>
      <c r="C479" s="36" t="s">
        <v>50</v>
      </c>
      <c r="D479" s="36"/>
      <c r="E479" s="53">
        <v>12011</v>
      </c>
      <c r="F479" s="53" t="s">
        <v>447</v>
      </c>
      <c r="G479" s="36" t="s">
        <v>435</v>
      </c>
      <c r="H479" s="38">
        <v>1</v>
      </c>
      <c r="I479" s="39">
        <v>3120000</v>
      </c>
      <c r="J479" s="39"/>
      <c r="K479" s="39"/>
      <c r="L479" s="39"/>
      <c r="M479" s="39"/>
      <c r="N479" s="39"/>
      <c r="O479" s="39"/>
      <c r="P479" s="39"/>
      <c r="Q479" s="36"/>
      <c r="R479" s="36"/>
      <c r="S479" s="39">
        <v>3120000</v>
      </c>
      <c r="T479" s="36"/>
      <c r="U479" s="36"/>
      <c r="V479" s="40"/>
      <c r="W479" s="36"/>
      <c r="X479" s="39">
        <f t="shared" si="87"/>
        <v>1708.4188911704312</v>
      </c>
      <c r="Y479" s="39">
        <f t="shared" si="88"/>
        <v>52000</v>
      </c>
      <c r="Z479" s="41">
        <f t="shared" si="89"/>
        <v>3120000</v>
      </c>
      <c r="AA479" s="41">
        <v>3120000</v>
      </c>
      <c r="AB479" s="41">
        <v>0</v>
      </c>
      <c r="AC479" s="41">
        <f t="shared" si="96"/>
        <v>3120000</v>
      </c>
      <c r="AD479" s="42">
        <f t="shared" si="97"/>
        <v>0</v>
      </c>
      <c r="AE479" s="41">
        <f t="shared" si="90"/>
        <v>3120000</v>
      </c>
      <c r="AF479" s="42">
        <f t="shared" si="91"/>
        <v>0</v>
      </c>
      <c r="AG479" s="43">
        <f t="shared" si="98"/>
        <v>60</v>
      </c>
      <c r="AH479" s="44">
        <f t="shared" si="93"/>
        <v>0</v>
      </c>
      <c r="AI479" s="36">
        <f t="shared" si="94"/>
        <v>131.97535934291582</v>
      </c>
      <c r="AJ479" s="36">
        <f t="shared" si="95"/>
        <v>4017</v>
      </c>
      <c r="AK479" s="45">
        <v>45657</v>
      </c>
    </row>
    <row r="480" spans="1:37" s="46" customFormat="1" ht="12.75" x14ac:dyDescent="0.25">
      <c r="A480" s="36">
        <v>474</v>
      </c>
      <c r="B480" s="37">
        <v>41640</v>
      </c>
      <c r="C480" s="36" t="s">
        <v>50</v>
      </c>
      <c r="D480" s="36"/>
      <c r="E480" s="53">
        <v>12011</v>
      </c>
      <c r="F480" s="53" t="s">
        <v>448</v>
      </c>
      <c r="G480" s="36" t="s">
        <v>435</v>
      </c>
      <c r="H480" s="38">
        <v>1</v>
      </c>
      <c r="I480" s="39">
        <v>3120000</v>
      </c>
      <c r="J480" s="39"/>
      <c r="K480" s="39"/>
      <c r="L480" s="39"/>
      <c r="M480" s="39"/>
      <c r="N480" s="39"/>
      <c r="O480" s="39"/>
      <c r="P480" s="39"/>
      <c r="Q480" s="36"/>
      <c r="R480" s="36"/>
      <c r="S480" s="39">
        <v>3120000</v>
      </c>
      <c r="T480" s="36"/>
      <c r="U480" s="36"/>
      <c r="V480" s="40"/>
      <c r="W480" s="36"/>
      <c r="X480" s="39">
        <f t="shared" si="87"/>
        <v>1708.4188911704312</v>
      </c>
      <c r="Y480" s="39">
        <f t="shared" si="88"/>
        <v>52000</v>
      </c>
      <c r="Z480" s="41">
        <f t="shared" si="89"/>
        <v>3120000</v>
      </c>
      <c r="AA480" s="41">
        <v>3120000</v>
      </c>
      <c r="AB480" s="41">
        <v>0</v>
      </c>
      <c r="AC480" s="41">
        <f t="shared" si="96"/>
        <v>3120000</v>
      </c>
      <c r="AD480" s="42">
        <f t="shared" si="97"/>
        <v>0</v>
      </c>
      <c r="AE480" s="41">
        <f t="shared" si="90"/>
        <v>3120000</v>
      </c>
      <c r="AF480" s="42">
        <f t="shared" si="91"/>
        <v>0</v>
      </c>
      <c r="AG480" s="43">
        <f t="shared" si="98"/>
        <v>60</v>
      </c>
      <c r="AH480" s="44">
        <f t="shared" si="93"/>
        <v>0</v>
      </c>
      <c r="AI480" s="36">
        <f t="shared" si="94"/>
        <v>131.97535934291582</v>
      </c>
      <c r="AJ480" s="36">
        <f t="shared" si="95"/>
        <v>4017</v>
      </c>
      <c r="AK480" s="45">
        <v>45657</v>
      </c>
    </row>
    <row r="481" spans="1:37" s="46" customFormat="1" ht="12.75" x14ac:dyDescent="0.25">
      <c r="A481" s="36">
        <v>475</v>
      </c>
      <c r="B481" s="37">
        <v>41640</v>
      </c>
      <c r="C481" s="36" t="s">
        <v>50</v>
      </c>
      <c r="D481" s="36"/>
      <c r="E481" s="53">
        <v>12011</v>
      </c>
      <c r="F481" s="53" t="s">
        <v>449</v>
      </c>
      <c r="G481" s="36" t="s">
        <v>435</v>
      </c>
      <c r="H481" s="38">
        <v>1</v>
      </c>
      <c r="I481" s="39">
        <v>3120000</v>
      </c>
      <c r="J481" s="39"/>
      <c r="K481" s="39"/>
      <c r="L481" s="39"/>
      <c r="M481" s="39"/>
      <c r="N481" s="39"/>
      <c r="O481" s="39"/>
      <c r="P481" s="39"/>
      <c r="Q481" s="36"/>
      <c r="R481" s="36"/>
      <c r="S481" s="39">
        <v>3120000</v>
      </c>
      <c r="T481" s="36"/>
      <c r="U481" s="36"/>
      <c r="V481" s="40"/>
      <c r="W481" s="36"/>
      <c r="X481" s="39">
        <f t="shared" si="87"/>
        <v>1708.4188911704312</v>
      </c>
      <c r="Y481" s="39">
        <f t="shared" si="88"/>
        <v>52000</v>
      </c>
      <c r="Z481" s="41">
        <f t="shared" si="89"/>
        <v>3120000</v>
      </c>
      <c r="AA481" s="41">
        <v>3120000</v>
      </c>
      <c r="AB481" s="41">
        <v>0</v>
      </c>
      <c r="AC481" s="41">
        <f t="shared" si="96"/>
        <v>3120000</v>
      </c>
      <c r="AD481" s="42">
        <f t="shared" si="97"/>
        <v>0</v>
      </c>
      <c r="AE481" s="41">
        <f t="shared" si="90"/>
        <v>3120000</v>
      </c>
      <c r="AF481" s="42">
        <f t="shared" si="91"/>
        <v>0</v>
      </c>
      <c r="AG481" s="43">
        <f t="shared" si="98"/>
        <v>60</v>
      </c>
      <c r="AH481" s="44">
        <f t="shared" si="93"/>
        <v>0</v>
      </c>
      <c r="AI481" s="36">
        <f t="shared" si="94"/>
        <v>131.97535934291582</v>
      </c>
      <c r="AJ481" s="36">
        <f t="shared" si="95"/>
        <v>4017</v>
      </c>
      <c r="AK481" s="45">
        <v>45657</v>
      </c>
    </row>
    <row r="482" spans="1:37" s="46" customFormat="1" ht="12.75" x14ac:dyDescent="0.25">
      <c r="A482" s="36">
        <v>476</v>
      </c>
      <c r="B482" s="37">
        <v>41640</v>
      </c>
      <c r="C482" s="36" t="s">
        <v>50</v>
      </c>
      <c r="D482" s="36"/>
      <c r="E482" s="53">
        <v>12011</v>
      </c>
      <c r="F482" s="53" t="s">
        <v>450</v>
      </c>
      <c r="G482" s="36" t="s">
        <v>435</v>
      </c>
      <c r="H482" s="38">
        <v>1</v>
      </c>
      <c r="I482" s="39">
        <v>3120000</v>
      </c>
      <c r="J482" s="39"/>
      <c r="K482" s="39"/>
      <c r="L482" s="39"/>
      <c r="M482" s="39"/>
      <c r="N482" s="39"/>
      <c r="O482" s="39"/>
      <c r="P482" s="39"/>
      <c r="Q482" s="36"/>
      <c r="R482" s="36"/>
      <c r="S482" s="39">
        <v>3120000</v>
      </c>
      <c r="T482" s="36"/>
      <c r="U482" s="36"/>
      <c r="V482" s="40"/>
      <c r="W482" s="36"/>
      <c r="X482" s="39">
        <f t="shared" si="87"/>
        <v>1708.4188911704312</v>
      </c>
      <c r="Y482" s="39">
        <f t="shared" si="88"/>
        <v>52000</v>
      </c>
      <c r="Z482" s="41">
        <f t="shared" si="89"/>
        <v>3120000</v>
      </c>
      <c r="AA482" s="41">
        <v>3120000</v>
      </c>
      <c r="AB482" s="41">
        <v>0</v>
      </c>
      <c r="AC482" s="41">
        <f t="shared" si="96"/>
        <v>3120000</v>
      </c>
      <c r="AD482" s="42">
        <f t="shared" si="97"/>
        <v>0</v>
      </c>
      <c r="AE482" s="41">
        <f t="shared" si="90"/>
        <v>3120000</v>
      </c>
      <c r="AF482" s="42">
        <f t="shared" si="91"/>
        <v>0</v>
      </c>
      <c r="AG482" s="43">
        <f t="shared" si="98"/>
        <v>60</v>
      </c>
      <c r="AH482" s="44">
        <f t="shared" si="93"/>
        <v>0</v>
      </c>
      <c r="AI482" s="36">
        <f t="shared" si="94"/>
        <v>131.97535934291582</v>
      </c>
      <c r="AJ482" s="36">
        <f t="shared" si="95"/>
        <v>4017</v>
      </c>
      <c r="AK482" s="45">
        <v>45657</v>
      </c>
    </row>
    <row r="483" spans="1:37" s="46" customFormat="1" ht="12.75" x14ac:dyDescent="0.25">
      <c r="A483" s="36">
        <v>477</v>
      </c>
      <c r="B483" s="37">
        <v>41640</v>
      </c>
      <c r="C483" s="36" t="s">
        <v>50</v>
      </c>
      <c r="D483" s="36"/>
      <c r="E483" s="53">
        <v>12011</v>
      </c>
      <c r="F483" s="53" t="s">
        <v>451</v>
      </c>
      <c r="G483" s="36" t="s">
        <v>435</v>
      </c>
      <c r="H483" s="38">
        <v>1</v>
      </c>
      <c r="I483" s="39">
        <v>2500000</v>
      </c>
      <c r="J483" s="39"/>
      <c r="K483" s="39"/>
      <c r="L483" s="39"/>
      <c r="M483" s="39"/>
      <c r="N483" s="39"/>
      <c r="O483" s="39"/>
      <c r="P483" s="39"/>
      <c r="Q483" s="36"/>
      <c r="R483" s="36"/>
      <c r="S483" s="39">
        <v>2500000</v>
      </c>
      <c r="T483" s="36"/>
      <c r="U483" s="36"/>
      <c r="V483" s="40"/>
      <c r="W483" s="36"/>
      <c r="X483" s="39">
        <f t="shared" si="87"/>
        <v>1368.9253935660506</v>
      </c>
      <c r="Y483" s="39">
        <f t="shared" si="88"/>
        <v>41666.666666666664</v>
      </c>
      <c r="Z483" s="41">
        <f t="shared" si="89"/>
        <v>2500000</v>
      </c>
      <c r="AA483" s="41">
        <v>2500000</v>
      </c>
      <c r="AB483" s="41">
        <v>0</v>
      </c>
      <c r="AC483" s="41">
        <f t="shared" si="96"/>
        <v>2500000</v>
      </c>
      <c r="AD483" s="42">
        <f t="shared" si="97"/>
        <v>0</v>
      </c>
      <c r="AE483" s="41">
        <f t="shared" si="90"/>
        <v>2500000</v>
      </c>
      <c r="AF483" s="42">
        <f t="shared" si="91"/>
        <v>0</v>
      </c>
      <c r="AG483" s="43">
        <f t="shared" si="98"/>
        <v>60</v>
      </c>
      <c r="AH483" s="44">
        <f t="shared" si="93"/>
        <v>0</v>
      </c>
      <c r="AI483" s="36">
        <f t="shared" si="94"/>
        <v>131.97535934291582</v>
      </c>
      <c r="AJ483" s="36">
        <f t="shared" si="95"/>
        <v>4017</v>
      </c>
      <c r="AK483" s="45">
        <v>45657</v>
      </c>
    </row>
    <row r="484" spans="1:37" s="46" customFormat="1" ht="12.75" x14ac:dyDescent="0.25">
      <c r="A484" s="36">
        <v>478</v>
      </c>
      <c r="B484" s="37">
        <v>41640</v>
      </c>
      <c r="C484" s="36" t="s">
        <v>50</v>
      </c>
      <c r="D484" s="36"/>
      <c r="E484" s="53">
        <v>12011</v>
      </c>
      <c r="F484" s="53" t="s">
        <v>452</v>
      </c>
      <c r="G484" s="36" t="s">
        <v>435</v>
      </c>
      <c r="H484" s="38">
        <v>1</v>
      </c>
      <c r="I484" s="39">
        <v>3120000</v>
      </c>
      <c r="J484" s="39"/>
      <c r="K484" s="39"/>
      <c r="L484" s="39"/>
      <c r="M484" s="39"/>
      <c r="N484" s="39"/>
      <c r="O484" s="39"/>
      <c r="P484" s="39"/>
      <c r="Q484" s="36"/>
      <c r="R484" s="36"/>
      <c r="S484" s="39">
        <v>3120000</v>
      </c>
      <c r="T484" s="36"/>
      <c r="U484" s="36"/>
      <c r="V484" s="40"/>
      <c r="W484" s="36"/>
      <c r="X484" s="39">
        <f t="shared" si="87"/>
        <v>1708.4188911704312</v>
      </c>
      <c r="Y484" s="39">
        <f t="shared" si="88"/>
        <v>52000</v>
      </c>
      <c r="Z484" s="41">
        <f t="shared" si="89"/>
        <v>3120000</v>
      </c>
      <c r="AA484" s="41">
        <v>3120000</v>
      </c>
      <c r="AB484" s="41">
        <v>0</v>
      </c>
      <c r="AC484" s="41">
        <f t="shared" si="96"/>
        <v>3120000</v>
      </c>
      <c r="AD484" s="42">
        <f t="shared" si="97"/>
        <v>0</v>
      </c>
      <c r="AE484" s="41">
        <f t="shared" si="90"/>
        <v>3120000</v>
      </c>
      <c r="AF484" s="42">
        <f t="shared" si="91"/>
        <v>0</v>
      </c>
      <c r="AG484" s="43">
        <f t="shared" si="98"/>
        <v>60</v>
      </c>
      <c r="AH484" s="44">
        <f t="shared" si="93"/>
        <v>0</v>
      </c>
      <c r="AI484" s="36">
        <f t="shared" si="94"/>
        <v>131.97535934291582</v>
      </c>
      <c r="AJ484" s="36">
        <f t="shared" si="95"/>
        <v>4017</v>
      </c>
      <c r="AK484" s="45">
        <v>45657</v>
      </c>
    </row>
    <row r="485" spans="1:37" s="46" customFormat="1" ht="12.75" x14ac:dyDescent="0.25">
      <c r="A485" s="36">
        <v>479</v>
      </c>
      <c r="B485" s="37">
        <v>41640</v>
      </c>
      <c r="C485" s="36" t="s">
        <v>50</v>
      </c>
      <c r="D485" s="36"/>
      <c r="E485" s="53">
        <v>12011</v>
      </c>
      <c r="F485" s="53" t="s">
        <v>453</v>
      </c>
      <c r="G485" s="36" t="s">
        <v>435</v>
      </c>
      <c r="H485" s="38">
        <v>1</v>
      </c>
      <c r="I485" s="39">
        <v>3120000</v>
      </c>
      <c r="J485" s="39"/>
      <c r="K485" s="39"/>
      <c r="L485" s="39"/>
      <c r="M485" s="39"/>
      <c r="N485" s="39"/>
      <c r="O485" s="39"/>
      <c r="P485" s="39"/>
      <c r="Q485" s="36"/>
      <c r="R485" s="36"/>
      <c r="S485" s="39">
        <v>3120000</v>
      </c>
      <c r="T485" s="36"/>
      <c r="U485" s="36"/>
      <c r="V485" s="40"/>
      <c r="W485" s="36"/>
      <c r="X485" s="39">
        <f t="shared" si="87"/>
        <v>1708.4188911704312</v>
      </c>
      <c r="Y485" s="39">
        <f t="shared" si="88"/>
        <v>52000</v>
      </c>
      <c r="Z485" s="41">
        <f t="shared" si="89"/>
        <v>3120000</v>
      </c>
      <c r="AA485" s="41">
        <v>3120000</v>
      </c>
      <c r="AB485" s="41">
        <v>0</v>
      </c>
      <c r="AC485" s="41">
        <f t="shared" si="96"/>
        <v>3120000</v>
      </c>
      <c r="AD485" s="42">
        <f t="shared" si="97"/>
        <v>0</v>
      </c>
      <c r="AE485" s="41">
        <f t="shared" si="90"/>
        <v>3120000</v>
      </c>
      <c r="AF485" s="42">
        <f t="shared" si="91"/>
        <v>0</v>
      </c>
      <c r="AG485" s="43">
        <f t="shared" si="98"/>
        <v>60</v>
      </c>
      <c r="AH485" s="44">
        <f t="shared" si="93"/>
        <v>0</v>
      </c>
      <c r="AI485" s="36">
        <f t="shared" si="94"/>
        <v>131.97535934291582</v>
      </c>
      <c r="AJ485" s="36">
        <f t="shared" si="95"/>
        <v>4017</v>
      </c>
      <c r="AK485" s="45">
        <v>45657</v>
      </c>
    </row>
    <row r="486" spans="1:37" s="46" customFormat="1" ht="12.75" x14ac:dyDescent="0.25">
      <c r="A486" s="36">
        <v>480</v>
      </c>
      <c r="B486" s="37">
        <v>41640</v>
      </c>
      <c r="C486" s="36" t="s">
        <v>50</v>
      </c>
      <c r="D486" s="36"/>
      <c r="E486" s="53">
        <v>12011</v>
      </c>
      <c r="F486" s="53" t="s">
        <v>454</v>
      </c>
      <c r="G486" s="36" t="s">
        <v>435</v>
      </c>
      <c r="H486" s="38">
        <v>1</v>
      </c>
      <c r="I486" s="39">
        <v>3500000</v>
      </c>
      <c r="J486" s="39"/>
      <c r="K486" s="39"/>
      <c r="L486" s="39"/>
      <c r="M486" s="39"/>
      <c r="N486" s="39"/>
      <c r="O486" s="39"/>
      <c r="P486" s="39"/>
      <c r="Q486" s="36"/>
      <c r="R486" s="36"/>
      <c r="S486" s="39">
        <v>3500000</v>
      </c>
      <c r="T486" s="36"/>
      <c r="U486" s="36"/>
      <c r="V486" s="40"/>
      <c r="W486" s="36"/>
      <c r="X486" s="39">
        <f t="shared" si="87"/>
        <v>1916.495550992471</v>
      </c>
      <c r="Y486" s="39">
        <f t="shared" si="88"/>
        <v>58333.333333333336</v>
      </c>
      <c r="Z486" s="41">
        <f t="shared" si="89"/>
        <v>3500000</v>
      </c>
      <c r="AA486" s="41">
        <v>3500000</v>
      </c>
      <c r="AB486" s="41">
        <v>0</v>
      </c>
      <c r="AC486" s="41">
        <f t="shared" si="96"/>
        <v>3500000</v>
      </c>
      <c r="AD486" s="42">
        <f t="shared" si="97"/>
        <v>0</v>
      </c>
      <c r="AE486" s="41">
        <f t="shared" si="90"/>
        <v>3500000</v>
      </c>
      <c r="AF486" s="42">
        <f t="shared" si="91"/>
        <v>0</v>
      </c>
      <c r="AG486" s="43">
        <f t="shared" si="98"/>
        <v>60</v>
      </c>
      <c r="AH486" s="44">
        <f t="shared" si="93"/>
        <v>0</v>
      </c>
      <c r="AI486" s="36">
        <f t="shared" si="94"/>
        <v>131.97535934291582</v>
      </c>
      <c r="AJ486" s="36">
        <f t="shared" si="95"/>
        <v>4017</v>
      </c>
      <c r="AK486" s="45">
        <v>45657</v>
      </c>
    </row>
    <row r="487" spans="1:37" s="46" customFormat="1" ht="12.75" x14ac:dyDescent="0.25">
      <c r="A487" s="36">
        <v>481</v>
      </c>
      <c r="B487" s="37">
        <v>41640</v>
      </c>
      <c r="C487" s="36" t="s">
        <v>50</v>
      </c>
      <c r="D487" s="36"/>
      <c r="E487" s="53">
        <v>12011</v>
      </c>
      <c r="F487" s="53" t="s">
        <v>455</v>
      </c>
      <c r="G487" s="36" t="s">
        <v>435</v>
      </c>
      <c r="H487" s="38">
        <v>1</v>
      </c>
      <c r="I487" s="39">
        <v>3500000</v>
      </c>
      <c r="J487" s="39"/>
      <c r="K487" s="39"/>
      <c r="L487" s="39"/>
      <c r="M487" s="39"/>
      <c r="N487" s="39"/>
      <c r="O487" s="39"/>
      <c r="P487" s="39"/>
      <c r="Q487" s="36"/>
      <c r="R487" s="36"/>
      <c r="S487" s="39">
        <v>3500000</v>
      </c>
      <c r="T487" s="36"/>
      <c r="U487" s="36"/>
      <c r="V487" s="40"/>
      <c r="W487" s="36"/>
      <c r="X487" s="39">
        <f t="shared" si="87"/>
        <v>1916.495550992471</v>
      </c>
      <c r="Y487" s="39">
        <f t="shared" si="88"/>
        <v>58333.333333333336</v>
      </c>
      <c r="Z487" s="41">
        <f t="shared" si="89"/>
        <v>3500000</v>
      </c>
      <c r="AA487" s="41">
        <v>3500000</v>
      </c>
      <c r="AB487" s="41">
        <v>0</v>
      </c>
      <c r="AC487" s="41">
        <f t="shared" si="96"/>
        <v>3500000</v>
      </c>
      <c r="AD487" s="42">
        <f t="shared" si="97"/>
        <v>0</v>
      </c>
      <c r="AE487" s="41">
        <f t="shared" si="90"/>
        <v>3500000</v>
      </c>
      <c r="AF487" s="42">
        <f t="shared" si="91"/>
        <v>0</v>
      </c>
      <c r="AG487" s="43">
        <f t="shared" si="98"/>
        <v>60</v>
      </c>
      <c r="AH487" s="44">
        <f t="shared" si="93"/>
        <v>0</v>
      </c>
      <c r="AI487" s="36">
        <f t="shared" si="94"/>
        <v>131.97535934291582</v>
      </c>
      <c r="AJ487" s="36">
        <f t="shared" si="95"/>
        <v>4017</v>
      </c>
      <c r="AK487" s="45">
        <v>45657</v>
      </c>
    </row>
    <row r="488" spans="1:37" s="46" customFormat="1" ht="12.75" x14ac:dyDescent="0.25">
      <c r="A488" s="36">
        <v>482</v>
      </c>
      <c r="B488" s="37">
        <v>41640</v>
      </c>
      <c r="C488" s="36" t="s">
        <v>50</v>
      </c>
      <c r="D488" s="36"/>
      <c r="E488" s="53">
        <v>12011</v>
      </c>
      <c r="F488" s="53" t="s">
        <v>456</v>
      </c>
      <c r="G488" s="36" t="s">
        <v>435</v>
      </c>
      <c r="H488" s="38">
        <v>1</v>
      </c>
      <c r="I488" s="39">
        <v>3500000</v>
      </c>
      <c r="J488" s="39"/>
      <c r="K488" s="39"/>
      <c r="L488" s="39"/>
      <c r="M488" s="39"/>
      <c r="N488" s="39"/>
      <c r="O488" s="39"/>
      <c r="P488" s="39"/>
      <c r="Q488" s="36"/>
      <c r="R488" s="36"/>
      <c r="S488" s="39">
        <v>3500000</v>
      </c>
      <c r="T488" s="36"/>
      <c r="U488" s="36"/>
      <c r="V488" s="40"/>
      <c r="W488" s="36"/>
      <c r="X488" s="39">
        <f t="shared" si="87"/>
        <v>1916.495550992471</v>
      </c>
      <c r="Y488" s="39">
        <f t="shared" si="88"/>
        <v>58333.333333333336</v>
      </c>
      <c r="Z488" s="41">
        <f t="shared" si="89"/>
        <v>3500000</v>
      </c>
      <c r="AA488" s="41">
        <v>3500000</v>
      </c>
      <c r="AB488" s="41">
        <v>0</v>
      </c>
      <c r="AC488" s="41">
        <f t="shared" si="96"/>
        <v>3500000</v>
      </c>
      <c r="AD488" s="42">
        <f t="shared" si="97"/>
        <v>0</v>
      </c>
      <c r="AE488" s="41">
        <f t="shared" si="90"/>
        <v>3500000</v>
      </c>
      <c r="AF488" s="42">
        <f t="shared" si="91"/>
        <v>0</v>
      </c>
      <c r="AG488" s="43">
        <f t="shared" si="98"/>
        <v>60</v>
      </c>
      <c r="AH488" s="44">
        <f t="shared" si="93"/>
        <v>0</v>
      </c>
      <c r="AI488" s="36">
        <f t="shared" si="94"/>
        <v>131.97535934291582</v>
      </c>
      <c r="AJ488" s="36">
        <f t="shared" si="95"/>
        <v>4017</v>
      </c>
      <c r="AK488" s="45">
        <v>45657</v>
      </c>
    </row>
    <row r="489" spans="1:37" s="46" customFormat="1" ht="25.5" x14ac:dyDescent="0.25">
      <c r="A489" s="36">
        <v>483</v>
      </c>
      <c r="B489" s="37">
        <v>41640</v>
      </c>
      <c r="C489" s="36" t="s">
        <v>50</v>
      </c>
      <c r="D489" s="36"/>
      <c r="E489" s="53">
        <v>12011</v>
      </c>
      <c r="F489" s="53" t="s">
        <v>457</v>
      </c>
      <c r="G489" s="36" t="s">
        <v>435</v>
      </c>
      <c r="H489" s="38">
        <v>1</v>
      </c>
      <c r="I489" s="39">
        <v>875000</v>
      </c>
      <c r="J489" s="39"/>
      <c r="K489" s="39"/>
      <c r="L489" s="39"/>
      <c r="M489" s="39"/>
      <c r="N489" s="39"/>
      <c r="O489" s="39"/>
      <c r="P489" s="39"/>
      <c r="Q489" s="36"/>
      <c r="R489" s="36"/>
      <c r="S489" s="39">
        <v>875000</v>
      </c>
      <c r="T489" s="36"/>
      <c r="U489" s="36"/>
      <c r="V489" s="40"/>
      <c r="W489" s="36"/>
      <c r="X489" s="39">
        <f t="shared" si="87"/>
        <v>479.12388774811774</v>
      </c>
      <c r="Y489" s="39">
        <f t="shared" si="88"/>
        <v>14583.333333333334</v>
      </c>
      <c r="Z489" s="41">
        <f t="shared" si="89"/>
        <v>875000</v>
      </c>
      <c r="AA489" s="41">
        <v>875000</v>
      </c>
      <c r="AB489" s="41">
        <v>0</v>
      </c>
      <c r="AC489" s="41">
        <f t="shared" si="96"/>
        <v>875000</v>
      </c>
      <c r="AD489" s="42">
        <f t="shared" si="97"/>
        <v>0</v>
      </c>
      <c r="AE489" s="41">
        <f t="shared" si="90"/>
        <v>875000</v>
      </c>
      <c r="AF489" s="42">
        <f t="shared" si="91"/>
        <v>0</v>
      </c>
      <c r="AG489" s="43">
        <f t="shared" si="98"/>
        <v>60</v>
      </c>
      <c r="AH489" s="44">
        <f t="shared" si="93"/>
        <v>0</v>
      </c>
      <c r="AI489" s="36">
        <f t="shared" si="94"/>
        <v>131.97535934291582</v>
      </c>
      <c r="AJ489" s="36">
        <f t="shared" si="95"/>
        <v>4017</v>
      </c>
      <c r="AK489" s="45">
        <v>45657</v>
      </c>
    </row>
    <row r="490" spans="1:37" s="46" customFormat="1" ht="12.75" x14ac:dyDescent="0.25">
      <c r="A490" s="36">
        <v>484</v>
      </c>
      <c r="B490" s="37">
        <v>41640</v>
      </c>
      <c r="C490" s="36" t="s">
        <v>50</v>
      </c>
      <c r="D490" s="36"/>
      <c r="E490" s="53">
        <v>12011</v>
      </c>
      <c r="F490" s="53" t="s">
        <v>458</v>
      </c>
      <c r="G490" s="36" t="s">
        <v>435</v>
      </c>
      <c r="H490" s="38">
        <v>1</v>
      </c>
      <c r="I490" s="39">
        <v>69234050</v>
      </c>
      <c r="J490" s="39"/>
      <c r="K490" s="39"/>
      <c r="L490" s="39"/>
      <c r="M490" s="39"/>
      <c r="N490" s="39"/>
      <c r="O490" s="39"/>
      <c r="P490" s="39"/>
      <c r="Q490" s="36"/>
      <c r="R490" s="36"/>
      <c r="S490" s="39">
        <v>69234050</v>
      </c>
      <c r="T490" s="36"/>
      <c r="U490" s="36"/>
      <c r="V490" s="40"/>
      <c r="W490" s="36"/>
      <c r="X490" s="39">
        <f t="shared" si="87"/>
        <v>37910.499657768654</v>
      </c>
      <c r="Y490" s="39">
        <f t="shared" si="88"/>
        <v>1153900.8333333335</v>
      </c>
      <c r="Z490" s="41">
        <f t="shared" si="89"/>
        <v>69234050</v>
      </c>
      <c r="AA490" s="41">
        <v>69234050</v>
      </c>
      <c r="AB490" s="41">
        <v>13818252.157739127</v>
      </c>
      <c r="AC490" s="41">
        <f t="shared" si="96"/>
        <v>83052302.157739133</v>
      </c>
      <c r="AD490" s="42">
        <f>Z490-AA490-13818252.16</f>
        <v>-13818252.16</v>
      </c>
      <c r="AE490" s="41">
        <f t="shared" si="90"/>
        <v>69234049.997739136</v>
      </c>
      <c r="AF490" s="42">
        <f t="shared" si="91"/>
        <v>2.2608637809753418E-3</v>
      </c>
      <c r="AG490" s="43">
        <f t="shared" si="98"/>
        <v>60</v>
      </c>
      <c r="AH490" s="44">
        <f t="shared" si="93"/>
        <v>0</v>
      </c>
      <c r="AI490" s="36">
        <f t="shared" si="94"/>
        <v>131.97535934291582</v>
      </c>
      <c r="AJ490" s="36">
        <f t="shared" si="95"/>
        <v>4017</v>
      </c>
      <c r="AK490" s="45">
        <v>45657</v>
      </c>
    </row>
    <row r="491" spans="1:37" s="46" customFormat="1" ht="51" x14ac:dyDescent="0.25">
      <c r="A491" s="36">
        <v>485</v>
      </c>
      <c r="B491" s="37">
        <v>41640</v>
      </c>
      <c r="C491" s="36" t="s">
        <v>50</v>
      </c>
      <c r="D491" s="36"/>
      <c r="E491" s="36">
        <v>12006</v>
      </c>
      <c r="F491" s="53" t="s">
        <v>459</v>
      </c>
      <c r="G491" s="36" t="s">
        <v>435</v>
      </c>
      <c r="H491" s="38">
        <v>2</v>
      </c>
      <c r="I491" s="39">
        <v>191558000</v>
      </c>
      <c r="J491" s="39"/>
      <c r="K491" s="39"/>
      <c r="L491" s="39"/>
      <c r="M491" s="39"/>
      <c r="N491" s="39">
        <v>191558000</v>
      </c>
      <c r="O491" s="39"/>
      <c r="P491" s="39"/>
      <c r="Q491" s="36"/>
      <c r="R491" s="36"/>
      <c r="S491" s="39"/>
      <c r="T491" s="36"/>
      <c r="U491" s="36"/>
      <c r="V491" s="40"/>
      <c r="W491" s="36"/>
      <c r="X491" s="39">
        <f t="shared" si="87"/>
        <v>10489.144421629022</v>
      </c>
      <c r="Y491" s="39">
        <f t="shared" si="88"/>
        <v>319263.33333333337</v>
      </c>
      <c r="Z491" s="41">
        <f t="shared" si="89"/>
        <v>42134893.141683787</v>
      </c>
      <c r="AA491" s="41">
        <v>38295866.283367559</v>
      </c>
      <c r="AB491" s="41">
        <v>9058630.226252798</v>
      </c>
      <c r="AC491" s="41">
        <f t="shared" si="96"/>
        <v>47354496.509620354</v>
      </c>
      <c r="AD491" s="42">
        <f t="shared" ref="AD491:AD507" si="99">Z491-AA491</f>
        <v>3839026.8583162278</v>
      </c>
      <c r="AE491" s="41">
        <f t="shared" si="90"/>
        <v>51193523.367936581</v>
      </c>
      <c r="AF491" s="42">
        <f t="shared" si="91"/>
        <v>140364476.63206342</v>
      </c>
      <c r="AG491" s="43">
        <f t="shared" si="98"/>
        <v>600</v>
      </c>
      <c r="AH491" s="44">
        <f t="shared" si="93"/>
        <v>468.02464065708421</v>
      </c>
      <c r="AI491" s="36">
        <f t="shared" si="94"/>
        <v>131.97535934291582</v>
      </c>
      <c r="AJ491" s="36">
        <f t="shared" si="95"/>
        <v>4017</v>
      </c>
      <c r="AK491" s="45">
        <v>45657</v>
      </c>
    </row>
    <row r="492" spans="1:37" s="46" customFormat="1" ht="38.25" x14ac:dyDescent="0.25">
      <c r="A492" s="36">
        <v>486</v>
      </c>
      <c r="B492" s="37">
        <v>41640</v>
      </c>
      <c r="C492" s="36" t="s">
        <v>50</v>
      </c>
      <c r="D492" s="36"/>
      <c r="E492" s="36">
        <v>12006</v>
      </c>
      <c r="F492" s="53" t="s">
        <v>460</v>
      </c>
      <c r="G492" s="36" t="s">
        <v>435</v>
      </c>
      <c r="H492" s="38">
        <v>1</v>
      </c>
      <c r="I492" s="39">
        <v>1800000</v>
      </c>
      <c r="J492" s="39"/>
      <c r="K492" s="39"/>
      <c r="L492" s="39"/>
      <c r="M492" s="39"/>
      <c r="N492" s="39">
        <v>1800000</v>
      </c>
      <c r="O492" s="39"/>
      <c r="P492" s="39"/>
      <c r="Q492" s="36"/>
      <c r="R492" s="36"/>
      <c r="S492" s="39"/>
      <c r="T492" s="36"/>
      <c r="U492" s="36"/>
      <c r="V492" s="40"/>
      <c r="W492" s="36"/>
      <c r="X492" s="39">
        <f t="shared" si="87"/>
        <v>98.562628336755651</v>
      </c>
      <c r="Y492" s="39">
        <f t="shared" si="88"/>
        <v>3000</v>
      </c>
      <c r="Z492" s="41">
        <f t="shared" si="89"/>
        <v>395926.07802874746</v>
      </c>
      <c r="AA492" s="41">
        <v>359852.15605749487</v>
      </c>
      <c r="AB492" s="41">
        <v>85120.613115897213</v>
      </c>
      <c r="AC492" s="41">
        <f t="shared" si="96"/>
        <v>444972.76917339209</v>
      </c>
      <c r="AD492" s="42">
        <f t="shared" si="99"/>
        <v>36073.921971252596</v>
      </c>
      <c r="AE492" s="41">
        <f t="shared" si="90"/>
        <v>481046.69114464469</v>
      </c>
      <c r="AF492" s="42">
        <f t="shared" si="91"/>
        <v>1318953.3088553553</v>
      </c>
      <c r="AG492" s="43">
        <f t="shared" si="98"/>
        <v>600</v>
      </c>
      <c r="AH492" s="44">
        <f t="shared" si="93"/>
        <v>468.02464065708421</v>
      </c>
      <c r="AI492" s="36">
        <f t="shared" si="94"/>
        <v>131.97535934291582</v>
      </c>
      <c r="AJ492" s="36">
        <f t="shared" si="95"/>
        <v>4017</v>
      </c>
      <c r="AK492" s="45">
        <v>45657</v>
      </c>
    </row>
    <row r="493" spans="1:37" s="46" customFormat="1" ht="12.75" x14ac:dyDescent="0.25">
      <c r="A493" s="36">
        <v>487</v>
      </c>
      <c r="B493" s="37">
        <v>41640</v>
      </c>
      <c r="C493" s="36" t="s">
        <v>50</v>
      </c>
      <c r="D493" s="36"/>
      <c r="E493" s="36">
        <v>12006</v>
      </c>
      <c r="F493" s="53" t="s">
        <v>461</v>
      </c>
      <c r="G493" s="36" t="s">
        <v>435</v>
      </c>
      <c r="H493" s="38">
        <v>1</v>
      </c>
      <c r="I493" s="39">
        <v>660000</v>
      </c>
      <c r="J493" s="39"/>
      <c r="K493" s="39"/>
      <c r="L493" s="39"/>
      <c r="M493" s="39"/>
      <c r="N493" s="39">
        <v>660000</v>
      </c>
      <c r="O493" s="39"/>
      <c r="P493" s="39"/>
      <c r="Q493" s="36"/>
      <c r="R493" s="36"/>
      <c r="S493" s="39"/>
      <c r="T493" s="36"/>
      <c r="U493" s="36"/>
      <c r="V493" s="40"/>
      <c r="W493" s="36"/>
      <c r="X493" s="39">
        <f t="shared" si="87"/>
        <v>36.139630390143736</v>
      </c>
      <c r="Y493" s="39">
        <f t="shared" si="88"/>
        <v>1100</v>
      </c>
      <c r="Z493" s="41">
        <f t="shared" si="89"/>
        <v>145172.8952772074</v>
      </c>
      <c r="AA493" s="41">
        <v>131945.79055441477</v>
      </c>
      <c r="AB493" s="41">
        <v>31210.891475828972</v>
      </c>
      <c r="AC493" s="41">
        <f t="shared" si="96"/>
        <v>163156.68203024374</v>
      </c>
      <c r="AD493" s="42">
        <f t="shared" si="99"/>
        <v>13227.104722792632</v>
      </c>
      <c r="AE493" s="41">
        <f t="shared" si="90"/>
        <v>176383.78675303637</v>
      </c>
      <c r="AF493" s="42">
        <f t="shared" si="91"/>
        <v>483616.21324696363</v>
      </c>
      <c r="AG493" s="43">
        <f t="shared" si="98"/>
        <v>600</v>
      </c>
      <c r="AH493" s="44">
        <f t="shared" si="93"/>
        <v>468.02464065708421</v>
      </c>
      <c r="AI493" s="36">
        <f t="shared" si="94"/>
        <v>131.97535934291582</v>
      </c>
      <c r="AJ493" s="36">
        <f t="shared" si="95"/>
        <v>4017</v>
      </c>
      <c r="AK493" s="45">
        <v>45657</v>
      </c>
    </row>
    <row r="494" spans="1:37" s="46" customFormat="1" ht="12.75" x14ac:dyDescent="0.25">
      <c r="A494" s="36">
        <v>488</v>
      </c>
      <c r="B494" s="37">
        <v>41640</v>
      </c>
      <c r="C494" s="36" t="s">
        <v>50</v>
      </c>
      <c r="D494" s="36"/>
      <c r="E494" s="53">
        <v>12011</v>
      </c>
      <c r="F494" s="53" t="s">
        <v>462</v>
      </c>
      <c r="G494" s="36" t="s">
        <v>435</v>
      </c>
      <c r="H494" s="38">
        <v>1</v>
      </c>
      <c r="I494" s="39">
        <v>875000</v>
      </c>
      <c r="J494" s="39"/>
      <c r="K494" s="39"/>
      <c r="L494" s="39"/>
      <c r="M494" s="39"/>
      <c r="N494" s="39"/>
      <c r="O494" s="39"/>
      <c r="P494" s="39"/>
      <c r="Q494" s="36"/>
      <c r="R494" s="36"/>
      <c r="S494" s="39">
        <v>875000</v>
      </c>
      <c r="T494" s="36"/>
      <c r="U494" s="36"/>
      <c r="V494" s="40"/>
      <c r="W494" s="36"/>
      <c r="X494" s="39">
        <f t="shared" si="87"/>
        <v>479.12388774811774</v>
      </c>
      <c r="Y494" s="39">
        <f t="shared" si="88"/>
        <v>14583.333333333334</v>
      </c>
      <c r="Z494" s="41">
        <f t="shared" si="89"/>
        <v>875000</v>
      </c>
      <c r="AA494" s="41">
        <v>875000</v>
      </c>
      <c r="AB494" s="41">
        <v>0</v>
      </c>
      <c r="AC494" s="41">
        <f t="shared" si="96"/>
        <v>875000</v>
      </c>
      <c r="AD494" s="42">
        <f t="shared" si="99"/>
        <v>0</v>
      </c>
      <c r="AE494" s="41">
        <f t="shared" si="90"/>
        <v>875000</v>
      </c>
      <c r="AF494" s="42">
        <f t="shared" si="91"/>
        <v>0</v>
      </c>
      <c r="AG494" s="43">
        <f t="shared" si="98"/>
        <v>60</v>
      </c>
      <c r="AH494" s="44">
        <f t="shared" si="93"/>
        <v>0</v>
      </c>
      <c r="AI494" s="36">
        <f t="shared" si="94"/>
        <v>131.97535934291582</v>
      </c>
      <c r="AJ494" s="36">
        <f t="shared" si="95"/>
        <v>4017</v>
      </c>
      <c r="AK494" s="45">
        <v>45657</v>
      </c>
    </row>
    <row r="495" spans="1:37" s="46" customFormat="1" ht="12.75" x14ac:dyDescent="0.25">
      <c r="A495" s="36">
        <v>489</v>
      </c>
      <c r="B495" s="37">
        <v>41640</v>
      </c>
      <c r="C495" s="36" t="s">
        <v>50</v>
      </c>
      <c r="D495" s="36"/>
      <c r="E495" s="53">
        <v>12011</v>
      </c>
      <c r="F495" s="53" t="s">
        <v>463</v>
      </c>
      <c r="G495" s="36" t="s">
        <v>435</v>
      </c>
      <c r="H495" s="38">
        <v>1</v>
      </c>
      <c r="I495" s="39">
        <v>3600000</v>
      </c>
      <c r="J495" s="39"/>
      <c r="K495" s="39"/>
      <c r="L495" s="39"/>
      <c r="M495" s="39"/>
      <c r="N495" s="39"/>
      <c r="O495" s="39"/>
      <c r="P495" s="39"/>
      <c r="Q495" s="36"/>
      <c r="R495" s="36"/>
      <c r="S495" s="39">
        <v>3600000</v>
      </c>
      <c r="T495" s="36"/>
      <c r="U495" s="36"/>
      <c r="V495" s="40"/>
      <c r="W495" s="36"/>
      <c r="X495" s="39">
        <f t="shared" si="87"/>
        <v>1971.2525667351129</v>
      </c>
      <c r="Y495" s="39">
        <f t="shared" si="88"/>
        <v>60000</v>
      </c>
      <c r="Z495" s="41">
        <f t="shared" si="89"/>
        <v>3600000</v>
      </c>
      <c r="AA495" s="41">
        <v>3600000</v>
      </c>
      <c r="AB495" s="41">
        <v>0</v>
      </c>
      <c r="AC495" s="41">
        <f t="shared" si="96"/>
        <v>3600000</v>
      </c>
      <c r="AD495" s="42">
        <f t="shared" si="99"/>
        <v>0</v>
      </c>
      <c r="AE495" s="41">
        <f t="shared" si="90"/>
        <v>3600000</v>
      </c>
      <c r="AF495" s="42">
        <f t="shared" si="91"/>
        <v>0</v>
      </c>
      <c r="AG495" s="43">
        <f t="shared" si="98"/>
        <v>60</v>
      </c>
      <c r="AH495" s="44">
        <f t="shared" si="93"/>
        <v>0</v>
      </c>
      <c r="AI495" s="36">
        <f t="shared" si="94"/>
        <v>131.97535934291582</v>
      </c>
      <c r="AJ495" s="36">
        <f t="shared" si="95"/>
        <v>4017</v>
      </c>
      <c r="AK495" s="45">
        <v>45657</v>
      </c>
    </row>
    <row r="496" spans="1:37" s="46" customFormat="1" ht="12.75" x14ac:dyDescent="0.25">
      <c r="A496" s="36">
        <v>490</v>
      </c>
      <c r="B496" s="37">
        <v>41640</v>
      </c>
      <c r="C496" s="36" t="s">
        <v>50</v>
      </c>
      <c r="D496" s="36"/>
      <c r="E496" s="53">
        <v>12011</v>
      </c>
      <c r="F496" s="53" t="s">
        <v>464</v>
      </c>
      <c r="G496" s="36" t="s">
        <v>435</v>
      </c>
      <c r="H496" s="38">
        <v>1</v>
      </c>
      <c r="I496" s="39">
        <v>7200000</v>
      </c>
      <c r="J496" s="39"/>
      <c r="K496" s="39"/>
      <c r="L496" s="39"/>
      <c r="M496" s="39"/>
      <c r="N496" s="39"/>
      <c r="O496" s="39"/>
      <c r="P496" s="39"/>
      <c r="Q496" s="36"/>
      <c r="R496" s="36"/>
      <c r="S496" s="39">
        <v>7200000</v>
      </c>
      <c r="T496" s="36"/>
      <c r="U496" s="36"/>
      <c r="V496" s="40"/>
      <c r="W496" s="36"/>
      <c r="X496" s="39">
        <f t="shared" si="87"/>
        <v>3942.5051334702257</v>
      </c>
      <c r="Y496" s="39">
        <f t="shared" si="88"/>
        <v>120000</v>
      </c>
      <c r="Z496" s="41">
        <f t="shared" si="89"/>
        <v>7200000</v>
      </c>
      <c r="AA496" s="41">
        <v>7200000</v>
      </c>
      <c r="AB496" s="41">
        <v>0</v>
      </c>
      <c r="AC496" s="41">
        <f t="shared" si="96"/>
        <v>7200000</v>
      </c>
      <c r="AD496" s="42">
        <f t="shared" si="99"/>
        <v>0</v>
      </c>
      <c r="AE496" s="41">
        <f t="shared" si="90"/>
        <v>7200000</v>
      </c>
      <c r="AF496" s="42">
        <f t="shared" si="91"/>
        <v>0</v>
      </c>
      <c r="AG496" s="43">
        <f t="shared" si="98"/>
        <v>60</v>
      </c>
      <c r="AH496" s="44">
        <f t="shared" si="93"/>
        <v>0</v>
      </c>
      <c r="AI496" s="36">
        <f t="shared" si="94"/>
        <v>131.97535934291582</v>
      </c>
      <c r="AJ496" s="36">
        <f t="shared" si="95"/>
        <v>4017</v>
      </c>
      <c r="AK496" s="45">
        <v>45657</v>
      </c>
    </row>
    <row r="497" spans="1:37" s="46" customFormat="1" ht="12.75" x14ac:dyDescent="0.25">
      <c r="A497" s="36">
        <v>491</v>
      </c>
      <c r="B497" s="37">
        <v>41640</v>
      </c>
      <c r="C497" s="36" t="s">
        <v>50</v>
      </c>
      <c r="D497" s="36"/>
      <c r="E497" s="53">
        <v>12011</v>
      </c>
      <c r="F497" s="53" t="s">
        <v>465</v>
      </c>
      <c r="G497" s="36" t="s">
        <v>435</v>
      </c>
      <c r="H497" s="38">
        <v>1</v>
      </c>
      <c r="I497" s="39">
        <v>6000000</v>
      </c>
      <c r="J497" s="39"/>
      <c r="K497" s="39"/>
      <c r="L497" s="39"/>
      <c r="M497" s="39"/>
      <c r="N497" s="39"/>
      <c r="O497" s="39"/>
      <c r="P497" s="39"/>
      <c r="Q497" s="36"/>
      <c r="R497" s="36"/>
      <c r="S497" s="39">
        <v>6000000</v>
      </c>
      <c r="T497" s="36"/>
      <c r="U497" s="36"/>
      <c r="V497" s="40"/>
      <c r="W497" s="36"/>
      <c r="X497" s="39">
        <f t="shared" si="87"/>
        <v>3285.4209445585216</v>
      </c>
      <c r="Y497" s="39">
        <f t="shared" si="88"/>
        <v>100000</v>
      </c>
      <c r="Z497" s="41">
        <f t="shared" si="89"/>
        <v>6000000</v>
      </c>
      <c r="AA497" s="41">
        <v>6000000</v>
      </c>
      <c r="AB497" s="41">
        <v>0</v>
      </c>
      <c r="AC497" s="41">
        <f t="shared" si="96"/>
        <v>6000000</v>
      </c>
      <c r="AD497" s="42">
        <f t="shared" si="99"/>
        <v>0</v>
      </c>
      <c r="AE497" s="41">
        <f t="shared" si="90"/>
        <v>6000000</v>
      </c>
      <c r="AF497" s="42">
        <f t="shared" si="91"/>
        <v>0</v>
      </c>
      <c r="AG497" s="43">
        <f t="shared" si="98"/>
        <v>60</v>
      </c>
      <c r="AH497" s="44">
        <f t="shared" si="93"/>
        <v>0</v>
      </c>
      <c r="AI497" s="36">
        <f t="shared" si="94"/>
        <v>131.97535934291582</v>
      </c>
      <c r="AJ497" s="36">
        <f t="shared" si="95"/>
        <v>4017</v>
      </c>
      <c r="AK497" s="45">
        <v>45657</v>
      </c>
    </row>
    <row r="498" spans="1:37" s="46" customFormat="1" ht="12.75" x14ac:dyDescent="0.25">
      <c r="A498" s="36">
        <v>492</v>
      </c>
      <c r="B498" s="37">
        <v>41640</v>
      </c>
      <c r="C498" s="36" t="s">
        <v>50</v>
      </c>
      <c r="D498" s="36"/>
      <c r="E498" s="53">
        <v>12011</v>
      </c>
      <c r="F498" s="53" t="s">
        <v>466</v>
      </c>
      <c r="G498" s="36" t="s">
        <v>435</v>
      </c>
      <c r="H498" s="38">
        <v>1</v>
      </c>
      <c r="I498" s="39">
        <v>7200000</v>
      </c>
      <c r="J498" s="39"/>
      <c r="K498" s="39"/>
      <c r="L498" s="39"/>
      <c r="M498" s="39"/>
      <c r="N498" s="39"/>
      <c r="O498" s="39"/>
      <c r="P498" s="39"/>
      <c r="Q498" s="36"/>
      <c r="R498" s="36"/>
      <c r="S498" s="39">
        <v>7200000</v>
      </c>
      <c r="T498" s="36"/>
      <c r="U498" s="36"/>
      <c r="V498" s="40"/>
      <c r="W498" s="36"/>
      <c r="X498" s="39">
        <f t="shared" si="87"/>
        <v>3942.5051334702257</v>
      </c>
      <c r="Y498" s="39">
        <f t="shared" si="88"/>
        <v>120000</v>
      </c>
      <c r="Z498" s="41">
        <f t="shared" si="89"/>
        <v>7200000</v>
      </c>
      <c r="AA498" s="41">
        <v>7200000</v>
      </c>
      <c r="AB498" s="41">
        <v>0</v>
      </c>
      <c r="AC498" s="41">
        <f t="shared" si="96"/>
        <v>7200000</v>
      </c>
      <c r="AD498" s="42">
        <f t="shared" si="99"/>
        <v>0</v>
      </c>
      <c r="AE498" s="41">
        <f t="shared" si="90"/>
        <v>7200000</v>
      </c>
      <c r="AF498" s="42">
        <f t="shared" si="91"/>
        <v>0</v>
      </c>
      <c r="AG498" s="43">
        <f t="shared" si="98"/>
        <v>60</v>
      </c>
      <c r="AH498" s="44">
        <f t="shared" si="93"/>
        <v>0</v>
      </c>
      <c r="AI498" s="36">
        <f t="shared" si="94"/>
        <v>131.97535934291582</v>
      </c>
      <c r="AJ498" s="36">
        <f t="shared" si="95"/>
        <v>4017</v>
      </c>
      <c r="AK498" s="45">
        <v>45657</v>
      </c>
    </row>
    <row r="499" spans="1:37" s="46" customFormat="1" ht="25.5" x14ac:dyDescent="0.25">
      <c r="A499" s="36">
        <v>493</v>
      </c>
      <c r="B499" s="37">
        <v>41640</v>
      </c>
      <c r="C499" s="36" t="s">
        <v>50</v>
      </c>
      <c r="D499" s="36"/>
      <c r="E499" s="53">
        <v>12011</v>
      </c>
      <c r="F499" s="53" t="s">
        <v>467</v>
      </c>
      <c r="G499" s="36" t="s">
        <v>435</v>
      </c>
      <c r="H499" s="38">
        <v>1</v>
      </c>
      <c r="I499" s="39">
        <v>1200000</v>
      </c>
      <c r="J499" s="39"/>
      <c r="K499" s="39"/>
      <c r="L499" s="39"/>
      <c r="M499" s="39"/>
      <c r="N499" s="39"/>
      <c r="O499" s="39"/>
      <c r="P499" s="39"/>
      <c r="Q499" s="36"/>
      <c r="R499" s="36"/>
      <c r="S499" s="39">
        <v>1200000</v>
      </c>
      <c r="T499" s="36"/>
      <c r="U499" s="36"/>
      <c r="V499" s="40"/>
      <c r="W499" s="36"/>
      <c r="X499" s="39">
        <f t="shared" si="87"/>
        <v>657.08418891170425</v>
      </c>
      <c r="Y499" s="39">
        <f t="shared" si="88"/>
        <v>19999.999999999996</v>
      </c>
      <c r="Z499" s="41">
        <f t="shared" si="89"/>
        <v>1200000</v>
      </c>
      <c r="AA499" s="41">
        <v>1200000</v>
      </c>
      <c r="AB499" s="41">
        <v>0</v>
      </c>
      <c r="AC499" s="41">
        <f t="shared" si="96"/>
        <v>1200000</v>
      </c>
      <c r="AD499" s="42">
        <f t="shared" si="99"/>
        <v>0</v>
      </c>
      <c r="AE499" s="41">
        <f t="shared" si="90"/>
        <v>1200000</v>
      </c>
      <c r="AF499" s="42">
        <f t="shared" si="91"/>
        <v>0</v>
      </c>
      <c r="AG499" s="43">
        <f t="shared" si="98"/>
        <v>60</v>
      </c>
      <c r="AH499" s="44">
        <f t="shared" si="93"/>
        <v>0</v>
      </c>
      <c r="AI499" s="36">
        <f t="shared" si="94"/>
        <v>131.97535934291582</v>
      </c>
      <c r="AJ499" s="36">
        <f t="shared" si="95"/>
        <v>4017</v>
      </c>
      <c r="AK499" s="45">
        <v>45657</v>
      </c>
    </row>
    <row r="500" spans="1:37" s="46" customFormat="1" ht="25.5" x14ac:dyDescent="0.25">
      <c r="A500" s="36">
        <v>494</v>
      </c>
      <c r="B500" s="37">
        <v>41640</v>
      </c>
      <c r="C500" s="36" t="s">
        <v>50</v>
      </c>
      <c r="D500" s="36"/>
      <c r="E500" s="53">
        <v>12011</v>
      </c>
      <c r="F500" s="53" t="s">
        <v>468</v>
      </c>
      <c r="G500" s="36" t="s">
        <v>435</v>
      </c>
      <c r="H500" s="38">
        <v>1</v>
      </c>
      <c r="I500" s="39">
        <v>1000000</v>
      </c>
      <c r="J500" s="39"/>
      <c r="K500" s="39"/>
      <c r="L500" s="39"/>
      <c r="M500" s="39"/>
      <c r="N500" s="39"/>
      <c r="O500" s="39"/>
      <c r="P500" s="39"/>
      <c r="Q500" s="36"/>
      <c r="R500" s="36"/>
      <c r="S500" s="39">
        <v>1000000</v>
      </c>
      <c r="T500" s="36"/>
      <c r="U500" s="36"/>
      <c r="V500" s="40"/>
      <c r="W500" s="36"/>
      <c r="X500" s="39">
        <f t="shared" si="87"/>
        <v>547.57015742642022</v>
      </c>
      <c r="Y500" s="39">
        <f t="shared" si="88"/>
        <v>16666.666666666664</v>
      </c>
      <c r="Z500" s="41">
        <f t="shared" si="89"/>
        <v>1000000</v>
      </c>
      <c r="AA500" s="41">
        <v>1000000</v>
      </c>
      <c r="AB500" s="41">
        <v>0</v>
      </c>
      <c r="AC500" s="41">
        <f t="shared" si="96"/>
        <v>1000000</v>
      </c>
      <c r="AD500" s="42">
        <f t="shared" si="99"/>
        <v>0</v>
      </c>
      <c r="AE500" s="41">
        <f t="shared" si="90"/>
        <v>1000000</v>
      </c>
      <c r="AF500" s="42">
        <f t="shared" si="91"/>
        <v>0</v>
      </c>
      <c r="AG500" s="43">
        <f t="shared" si="98"/>
        <v>60</v>
      </c>
      <c r="AH500" s="44">
        <f t="shared" si="93"/>
        <v>0</v>
      </c>
      <c r="AI500" s="36">
        <f t="shared" si="94"/>
        <v>131.97535934291582</v>
      </c>
      <c r="AJ500" s="36">
        <f t="shared" si="95"/>
        <v>4017</v>
      </c>
      <c r="AK500" s="45">
        <v>45657</v>
      </c>
    </row>
    <row r="501" spans="1:37" s="46" customFormat="1" ht="12.75" x14ac:dyDescent="0.25">
      <c r="A501" s="36">
        <v>495</v>
      </c>
      <c r="B501" s="37">
        <v>41640</v>
      </c>
      <c r="C501" s="36" t="s">
        <v>50</v>
      </c>
      <c r="D501" s="36"/>
      <c r="E501" s="53">
        <v>12011</v>
      </c>
      <c r="F501" s="53" t="s">
        <v>469</v>
      </c>
      <c r="G501" s="36" t="s">
        <v>435</v>
      </c>
      <c r="H501" s="38">
        <v>1</v>
      </c>
      <c r="I501" s="39">
        <v>4500000</v>
      </c>
      <c r="J501" s="39"/>
      <c r="K501" s="39"/>
      <c r="L501" s="39"/>
      <c r="M501" s="39"/>
      <c r="N501" s="39"/>
      <c r="O501" s="39"/>
      <c r="P501" s="39"/>
      <c r="Q501" s="36"/>
      <c r="R501" s="36"/>
      <c r="S501" s="39">
        <v>4500000</v>
      </c>
      <c r="T501" s="36"/>
      <c r="U501" s="36"/>
      <c r="V501" s="40"/>
      <c r="W501" s="36"/>
      <c r="X501" s="39">
        <f t="shared" si="87"/>
        <v>2464.0657084188911</v>
      </c>
      <c r="Y501" s="39">
        <f t="shared" si="88"/>
        <v>75000</v>
      </c>
      <c r="Z501" s="41">
        <f t="shared" si="89"/>
        <v>4500000</v>
      </c>
      <c r="AA501" s="41">
        <v>4500000</v>
      </c>
      <c r="AB501" s="41">
        <v>0</v>
      </c>
      <c r="AC501" s="41">
        <f t="shared" si="96"/>
        <v>4500000</v>
      </c>
      <c r="AD501" s="42">
        <f t="shared" si="99"/>
        <v>0</v>
      </c>
      <c r="AE501" s="41">
        <f t="shared" si="90"/>
        <v>4500000</v>
      </c>
      <c r="AF501" s="42">
        <f t="shared" si="91"/>
        <v>0</v>
      </c>
      <c r="AG501" s="43">
        <f t="shared" si="98"/>
        <v>60</v>
      </c>
      <c r="AH501" s="44">
        <f t="shared" si="93"/>
        <v>0</v>
      </c>
      <c r="AI501" s="36">
        <f t="shared" si="94"/>
        <v>131.97535934291582</v>
      </c>
      <c r="AJ501" s="36">
        <f t="shared" si="95"/>
        <v>4017</v>
      </c>
      <c r="AK501" s="45">
        <v>45657</v>
      </c>
    </row>
    <row r="502" spans="1:37" s="46" customFormat="1" ht="25.5" x14ac:dyDescent="0.25">
      <c r="A502" s="36">
        <v>496</v>
      </c>
      <c r="B502" s="37">
        <v>41640</v>
      </c>
      <c r="C502" s="36" t="s">
        <v>50</v>
      </c>
      <c r="D502" s="36"/>
      <c r="E502" s="53">
        <v>12011</v>
      </c>
      <c r="F502" s="53" t="s">
        <v>470</v>
      </c>
      <c r="G502" s="36" t="s">
        <v>435</v>
      </c>
      <c r="H502" s="38">
        <v>1</v>
      </c>
      <c r="I502" s="39">
        <v>6250000</v>
      </c>
      <c r="J502" s="39"/>
      <c r="K502" s="39"/>
      <c r="L502" s="39"/>
      <c r="M502" s="39"/>
      <c r="N502" s="39"/>
      <c r="O502" s="39"/>
      <c r="P502" s="39"/>
      <c r="Q502" s="36"/>
      <c r="R502" s="36"/>
      <c r="S502" s="39">
        <v>6250000</v>
      </c>
      <c r="T502" s="36"/>
      <c r="U502" s="36"/>
      <c r="V502" s="40"/>
      <c r="W502" s="36"/>
      <c r="X502" s="39">
        <f t="shared" si="87"/>
        <v>3422.3134839151267</v>
      </c>
      <c r="Y502" s="39">
        <f t="shared" si="88"/>
        <v>104166.66666666667</v>
      </c>
      <c r="Z502" s="41">
        <f t="shared" si="89"/>
        <v>6250000</v>
      </c>
      <c r="AA502" s="41">
        <v>6250000</v>
      </c>
      <c r="AB502" s="41">
        <v>0</v>
      </c>
      <c r="AC502" s="41">
        <f t="shared" si="96"/>
        <v>6250000</v>
      </c>
      <c r="AD502" s="42">
        <f t="shared" si="99"/>
        <v>0</v>
      </c>
      <c r="AE502" s="41">
        <f t="shared" si="90"/>
        <v>6250000</v>
      </c>
      <c r="AF502" s="42">
        <f t="shared" si="91"/>
        <v>0</v>
      </c>
      <c r="AG502" s="43">
        <f t="shared" si="98"/>
        <v>60</v>
      </c>
      <c r="AH502" s="44">
        <f t="shared" si="93"/>
        <v>0</v>
      </c>
      <c r="AI502" s="36">
        <f t="shared" si="94"/>
        <v>131.97535934291582</v>
      </c>
      <c r="AJ502" s="36">
        <f t="shared" si="95"/>
        <v>4017</v>
      </c>
      <c r="AK502" s="45">
        <v>45657</v>
      </c>
    </row>
    <row r="503" spans="1:37" s="46" customFormat="1" ht="25.5" x14ac:dyDescent="0.25">
      <c r="A503" s="36">
        <v>497</v>
      </c>
      <c r="B503" s="37">
        <v>41640</v>
      </c>
      <c r="C503" s="36" t="s">
        <v>50</v>
      </c>
      <c r="D503" s="36"/>
      <c r="E503" s="53">
        <v>12011</v>
      </c>
      <c r="F503" s="53" t="s">
        <v>471</v>
      </c>
      <c r="G503" s="36" t="s">
        <v>435</v>
      </c>
      <c r="H503" s="38">
        <v>1</v>
      </c>
      <c r="I503" s="39">
        <v>1200000</v>
      </c>
      <c r="J503" s="39"/>
      <c r="K503" s="39"/>
      <c r="L503" s="39"/>
      <c r="M503" s="39"/>
      <c r="N503" s="39"/>
      <c r="O503" s="39"/>
      <c r="P503" s="39"/>
      <c r="Q503" s="36"/>
      <c r="R503" s="36"/>
      <c r="S503" s="39">
        <v>1200000</v>
      </c>
      <c r="T503" s="36"/>
      <c r="U503" s="36"/>
      <c r="V503" s="40"/>
      <c r="W503" s="36"/>
      <c r="X503" s="39">
        <f t="shared" si="87"/>
        <v>657.08418891170425</v>
      </c>
      <c r="Y503" s="39">
        <f t="shared" si="88"/>
        <v>19999.999999999996</v>
      </c>
      <c r="Z503" s="41">
        <f t="shared" si="89"/>
        <v>1200000</v>
      </c>
      <c r="AA503" s="41">
        <v>1200000</v>
      </c>
      <c r="AB503" s="41">
        <v>0</v>
      </c>
      <c r="AC503" s="41">
        <f t="shared" si="96"/>
        <v>1200000</v>
      </c>
      <c r="AD503" s="42">
        <f t="shared" si="99"/>
        <v>0</v>
      </c>
      <c r="AE503" s="41">
        <f t="shared" si="90"/>
        <v>1200000</v>
      </c>
      <c r="AF503" s="42">
        <f t="shared" si="91"/>
        <v>0</v>
      </c>
      <c r="AG503" s="43">
        <f t="shared" si="98"/>
        <v>60</v>
      </c>
      <c r="AH503" s="44">
        <f t="shared" si="93"/>
        <v>0</v>
      </c>
      <c r="AI503" s="36">
        <f t="shared" si="94"/>
        <v>131.97535934291582</v>
      </c>
      <c r="AJ503" s="36">
        <f t="shared" si="95"/>
        <v>4017</v>
      </c>
      <c r="AK503" s="45">
        <v>45657</v>
      </c>
    </row>
    <row r="504" spans="1:37" s="46" customFormat="1" ht="25.5" x14ac:dyDescent="0.25">
      <c r="A504" s="36">
        <v>498</v>
      </c>
      <c r="B504" s="37">
        <v>41640</v>
      </c>
      <c r="C504" s="36" t="s">
        <v>50</v>
      </c>
      <c r="D504" s="36"/>
      <c r="E504" s="53">
        <v>12007</v>
      </c>
      <c r="F504" s="53" t="s">
        <v>472</v>
      </c>
      <c r="G504" s="49" t="s">
        <v>435</v>
      </c>
      <c r="H504" s="38">
        <v>1</v>
      </c>
      <c r="I504" s="39">
        <f>12007162.29</f>
        <v>12007162.289999999</v>
      </c>
      <c r="J504" s="39"/>
      <c r="K504" s="39"/>
      <c r="L504" s="39"/>
      <c r="M504" s="39"/>
      <c r="N504" s="39"/>
      <c r="O504" s="39">
        <v>12007162.290000001</v>
      </c>
      <c r="P504" s="39"/>
      <c r="Q504" s="36"/>
      <c r="R504" s="36"/>
      <c r="S504" s="39"/>
      <c r="T504" s="36"/>
      <c r="U504" s="36"/>
      <c r="V504" s="40"/>
      <c r="W504" s="36"/>
      <c r="X504" s="39">
        <f t="shared" si="87"/>
        <v>3287.3818726899385</v>
      </c>
      <c r="Y504" s="39">
        <f t="shared" si="88"/>
        <v>100059.68575</v>
      </c>
      <c r="Z504" s="41">
        <f t="shared" si="89"/>
        <v>12007162.289999999</v>
      </c>
      <c r="AA504" s="41">
        <v>12002231.217190966</v>
      </c>
      <c r="AB504" s="41">
        <v>0</v>
      </c>
      <c r="AC504" s="41">
        <f t="shared" si="96"/>
        <v>12002231.217190966</v>
      </c>
      <c r="AD504" s="42">
        <f t="shared" si="99"/>
        <v>4931.0728090330958</v>
      </c>
      <c r="AE504" s="41">
        <f t="shared" si="90"/>
        <v>12007162.289999999</v>
      </c>
      <c r="AF504" s="42">
        <f t="shared" si="91"/>
        <v>0</v>
      </c>
      <c r="AG504" s="43">
        <f t="shared" si="98"/>
        <v>120</v>
      </c>
      <c r="AH504" s="44">
        <f t="shared" si="93"/>
        <v>0</v>
      </c>
      <c r="AI504" s="36">
        <f t="shared" si="94"/>
        <v>131.97535934291582</v>
      </c>
      <c r="AJ504" s="36">
        <f t="shared" si="95"/>
        <v>4017</v>
      </c>
      <c r="AK504" s="45">
        <v>45657</v>
      </c>
    </row>
    <row r="505" spans="1:37" s="46" customFormat="1" ht="25.5" x14ac:dyDescent="0.25">
      <c r="A505" s="36">
        <v>499</v>
      </c>
      <c r="B505" s="37">
        <v>41640</v>
      </c>
      <c r="C505" s="36" t="s">
        <v>50</v>
      </c>
      <c r="D505" s="36"/>
      <c r="E505" s="53">
        <v>12011</v>
      </c>
      <c r="F505" s="53" t="s">
        <v>473</v>
      </c>
      <c r="G505" s="36" t="s">
        <v>435</v>
      </c>
      <c r="H505" s="38">
        <v>1</v>
      </c>
      <c r="I505" s="39">
        <v>4500000</v>
      </c>
      <c r="J505" s="39"/>
      <c r="K505" s="39"/>
      <c r="L505" s="39"/>
      <c r="M505" s="39"/>
      <c r="N505" s="39"/>
      <c r="O505" s="39"/>
      <c r="P505" s="39"/>
      <c r="Q505" s="36"/>
      <c r="R505" s="36"/>
      <c r="S505" s="39">
        <v>4500000</v>
      </c>
      <c r="T505" s="36"/>
      <c r="U505" s="36"/>
      <c r="V505" s="40"/>
      <c r="W505" s="36"/>
      <c r="X505" s="39">
        <f t="shared" si="87"/>
        <v>2464.0657084188911</v>
      </c>
      <c r="Y505" s="39">
        <f t="shared" si="88"/>
        <v>75000</v>
      </c>
      <c r="Z505" s="41">
        <f t="shared" si="89"/>
        <v>4500000</v>
      </c>
      <c r="AA505" s="41">
        <v>4500000</v>
      </c>
      <c r="AB505" s="41">
        <v>0</v>
      </c>
      <c r="AC505" s="41">
        <f t="shared" si="96"/>
        <v>4500000</v>
      </c>
      <c r="AD505" s="42">
        <f t="shared" si="99"/>
        <v>0</v>
      </c>
      <c r="AE505" s="41">
        <f t="shared" si="90"/>
        <v>4500000</v>
      </c>
      <c r="AF505" s="42">
        <f t="shared" si="91"/>
        <v>0</v>
      </c>
      <c r="AG505" s="43">
        <f t="shared" si="98"/>
        <v>60</v>
      </c>
      <c r="AH505" s="44">
        <f t="shared" si="93"/>
        <v>0</v>
      </c>
      <c r="AI505" s="36">
        <f t="shared" si="94"/>
        <v>131.97535934291582</v>
      </c>
      <c r="AJ505" s="36">
        <f t="shared" si="95"/>
        <v>4017</v>
      </c>
      <c r="AK505" s="45">
        <v>45657</v>
      </c>
    </row>
    <row r="506" spans="1:37" s="46" customFormat="1" ht="12.75" x14ac:dyDescent="0.25">
      <c r="A506" s="36">
        <v>500</v>
      </c>
      <c r="B506" s="37">
        <v>41640</v>
      </c>
      <c r="C506" s="36" t="s">
        <v>50</v>
      </c>
      <c r="D506" s="36"/>
      <c r="E506" s="53">
        <v>12011</v>
      </c>
      <c r="F506" s="53" t="s">
        <v>474</v>
      </c>
      <c r="G506" s="36" t="s">
        <v>435</v>
      </c>
      <c r="H506" s="38">
        <v>1</v>
      </c>
      <c r="I506" s="39">
        <v>4000000</v>
      </c>
      <c r="J506" s="39"/>
      <c r="K506" s="39"/>
      <c r="L506" s="39"/>
      <c r="M506" s="39"/>
      <c r="N506" s="39"/>
      <c r="O506" s="39"/>
      <c r="P506" s="39"/>
      <c r="Q506" s="36"/>
      <c r="R506" s="36"/>
      <c r="S506" s="39">
        <v>4000000</v>
      </c>
      <c r="T506" s="36"/>
      <c r="U506" s="36"/>
      <c r="V506" s="40"/>
      <c r="W506" s="36"/>
      <c r="X506" s="39">
        <f t="shared" si="87"/>
        <v>2190.2806297056809</v>
      </c>
      <c r="Y506" s="39">
        <f t="shared" si="88"/>
        <v>66666.666666666657</v>
      </c>
      <c r="Z506" s="41">
        <f t="shared" si="89"/>
        <v>4000000</v>
      </c>
      <c r="AA506" s="41">
        <v>4000000</v>
      </c>
      <c r="AB506" s="41">
        <v>0</v>
      </c>
      <c r="AC506" s="41">
        <f t="shared" si="96"/>
        <v>4000000</v>
      </c>
      <c r="AD506" s="42">
        <f t="shared" si="99"/>
        <v>0</v>
      </c>
      <c r="AE506" s="41">
        <f t="shared" si="90"/>
        <v>4000000</v>
      </c>
      <c r="AF506" s="42">
        <f t="shared" si="91"/>
        <v>0</v>
      </c>
      <c r="AG506" s="43">
        <f t="shared" si="98"/>
        <v>60</v>
      </c>
      <c r="AH506" s="44">
        <f t="shared" si="93"/>
        <v>0</v>
      </c>
      <c r="AI506" s="36">
        <f t="shared" si="94"/>
        <v>131.97535934291582</v>
      </c>
      <c r="AJ506" s="36">
        <f t="shared" si="95"/>
        <v>4017</v>
      </c>
      <c r="AK506" s="45">
        <v>45657</v>
      </c>
    </row>
    <row r="507" spans="1:37" s="46" customFormat="1" ht="12.75" x14ac:dyDescent="0.25">
      <c r="A507" s="36">
        <v>501</v>
      </c>
      <c r="B507" s="37">
        <v>41640</v>
      </c>
      <c r="C507" s="36" t="s">
        <v>50</v>
      </c>
      <c r="D507" s="36"/>
      <c r="E507" s="53">
        <v>12011</v>
      </c>
      <c r="F507" s="53" t="s">
        <v>475</v>
      </c>
      <c r="G507" s="36" t="s">
        <v>435</v>
      </c>
      <c r="H507" s="38">
        <v>1</v>
      </c>
      <c r="I507" s="39">
        <v>4375000</v>
      </c>
      <c r="J507" s="39"/>
      <c r="K507" s="39"/>
      <c r="L507" s="39"/>
      <c r="M507" s="39"/>
      <c r="N507" s="39"/>
      <c r="O507" s="39"/>
      <c r="P507" s="39"/>
      <c r="Q507" s="36"/>
      <c r="R507" s="36"/>
      <c r="S507" s="39">
        <v>4375000</v>
      </c>
      <c r="T507" s="36"/>
      <c r="U507" s="36"/>
      <c r="V507" s="40"/>
      <c r="W507" s="36"/>
      <c r="X507" s="39">
        <f t="shared" si="87"/>
        <v>2395.6194387405885</v>
      </c>
      <c r="Y507" s="39">
        <f t="shared" si="88"/>
        <v>72916.666666666657</v>
      </c>
      <c r="Z507" s="41">
        <f t="shared" si="89"/>
        <v>4375000</v>
      </c>
      <c r="AA507" s="41">
        <v>4375000</v>
      </c>
      <c r="AB507" s="41">
        <v>0</v>
      </c>
      <c r="AC507" s="41">
        <f t="shared" si="96"/>
        <v>4375000</v>
      </c>
      <c r="AD507" s="42">
        <f t="shared" si="99"/>
        <v>0</v>
      </c>
      <c r="AE507" s="41">
        <f t="shared" si="90"/>
        <v>4375000</v>
      </c>
      <c r="AF507" s="42">
        <f t="shared" si="91"/>
        <v>0</v>
      </c>
      <c r="AG507" s="43">
        <f t="shared" si="98"/>
        <v>60</v>
      </c>
      <c r="AH507" s="44">
        <f t="shared" si="93"/>
        <v>0</v>
      </c>
      <c r="AI507" s="36">
        <f t="shared" si="94"/>
        <v>131.97535934291582</v>
      </c>
      <c r="AJ507" s="36">
        <f t="shared" si="95"/>
        <v>4017</v>
      </c>
      <c r="AK507" s="45">
        <v>45657</v>
      </c>
    </row>
    <row r="508" spans="1:37" s="46" customFormat="1" ht="12.75" x14ac:dyDescent="0.25">
      <c r="A508" s="36">
        <v>502</v>
      </c>
      <c r="B508" s="45">
        <v>41640</v>
      </c>
      <c r="C508" s="36" t="s">
        <v>50</v>
      </c>
      <c r="D508" s="36"/>
      <c r="E508" s="36">
        <v>12009</v>
      </c>
      <c r="F508" s="53" t="s">
        <v>476</v>
      </c>
      <c r="G508" s="36" t="s">
        <v>435</v>
      </c>
      <c r="H508" s="38" t="s">
        <v>477</v>
      </c>
      <c r="I508" s="39">
        <v>234100469.33778101</v>
      </c>
      <c r="J508" s="39"/>
      <c r="K508" s="39"/>
      <c r="L508" s="39"/>
      <c r="M508" s="39"/>
      <c r="N508" s="39"/>
      <c r="O508" s="39">
        <v>0</v>
      </c>
      <c r="P508" s="39"/>
      <c r="Q508" s="39">
        <v>234100469.33778101</v>
      </c>
      <c r="R508" s="36"/>
      <c r="S508" s="36"/>
      <c r="T508" s="36"/>
      <c r="U508" s="36"/>
      <c r="V508" s="40"/>
      <c r="W508" s="36"/>
      <c r="X508" s="39">
        <f t="shared" si="87"/>
        <v>64093.215424443813</v>
      </c>
      <c r="Y508" s="39">
        <f t="shared" si="88"/>
        <v>1950837.2444815086</v>
      </c>
      <c r="Z508" s="41">
        <f t="shared" si="89"/>
        <v>234100469.33778101</v>
      </c>
      <c r="AA508" s="41">
        <v>234004329.51464435</v>
      </c>
      <c r="AB508" s="41">
        <v>13408232.5162006</v>
      </c>
      <c r="AC508" s="41">
        <f t="shared" si="96"/>
        <v>247412562.03084496</v>
      </c>
      <c r="AD508" s="42">
        <f>Z508-AA508-14310023.63+901791.11</f>
        <v>-13312092.696863344</v>
      </c>
      <c r="AE508" s="41">
        <f t="shared" si="90"/>
        <v>234100469.3339816</v>
      </c>
      <c r="AF508" s="42">
        <f t="shared" si="91"/>
        <v>3.7994086742401123E-3</v>
      </c>
      <c r="AG508" s="43">
        <f t="shared" si="98"/>
        <v>120</v>
      </c>
      <c r="AH508" s="44">
        <f t="shared" si="93"/>
        <v>0</v>
      </c>
      <c r="AI508" s="36">
        <f t="shared" si="94"/>
        <v>131.97535934291582</v>
      </c>
      <c r="AJ508" s="36">
        <f t="shared" si="95"/>
        <v>4017</v>
      </c>
      <c r="AK508" s="45">
        <v>45657</v>
      </c>
    </row>
    <row r="509" spans="1:37" s="46" customFormat="1" ht="12.75" x14ac:dyDescent="0.25">
      <c r="A509" s="36">
        <v>503</v>
      </c>
      <c r="B509" s="37">
        <v>41640</v>
      </c>
      <c r="C509" s="36" t="s">
        <v>50</v>
      </c>
      <c r="D509" s="36"/>
      <c r="E509" s="49">
        <v>12006</v>
      </c>
      <c r="F509" s="49" t="s">
        <v>478</v>
      </c>
      <c r="G509" s="56" t="s">
        <v>435</v>
      </c>
      <c r="H509" s="38">
        <v>1</v>
      </c>
      <c r="I509" s="50">
        <f>2053454060.61-1329619558.5</f>
        <v>723834502.1099999</v>
      </c>
      <c r="J509" s="39">
        <f t="shared" ref="J509:J520" si="100">IF(E509=12002,I509,IF(E509&lt;&gt;12002,0))</f>
        <v>0</v>
      </c>
      <c r="K509" s="39">
        <f t="shared" ref="K509:K520" si="101">IF(E509=12003,I509,IF(E509&lt;&gt;12003,0))</f>
        <v>0</v>
      </c>
      <c r="L509" s="39">
        <f t="shared" ref="L509:L520" si="102">IF(E509=12004,I509,IF(E509&lt;&gt;12004,0))</f>
        <v>0</v>
      </c>
      <c r="M509" s="39">
        <f t="shared" ref="M509:M520" si="103">IF(E509=12005,I509,IF(E509&lt;&gt;12005,0))</f>
        <v>0</v>
      </c>
      <c r="N509" s="39">
        <f t="shared" ref="N509:N520" si="104">IF(E509=12006,I509,IF(E509&lt;&gt;12006,0))</f>
        <v>723834502.1099999</v>
      </c>
      <c r="O509" s="39">
        <f t="shared" ref="O509:O520" si="105">IF(E509=12007,I509,IF(E509&lt;&gt;12007,0))</f>
        <v>0</v>
      </c>
      <c r="P509" s="39">
        <f t="shared" ref="P509:P520" si="106">IF(E509=12008,I509,IF(E509&lt;&gt;12008,0))</f>
        <v>0</v>
      </c>
      <c r="Q509" s="39">
        <f t="shared" ref="Q509:Q520" si="107">IF(E509=12009,I509,IF(E509&lt;&gt;12009,0))</f>
        <v>0</v>
      </c>
      <c r="R509" s="39">
        <f t="shared" ref="R509:R520" si="108">IF(E509=12010,I509,IF(E509&lt;&gt;12010,0))</f>
        <v>0</v>
      </c>
      <c r="S509" s="39">
        <f t="shared" ref="S509:S520" si="109">IF(E509=12011,I509,IF(E509&lt;&gt;12011,0))</f>
        <v>0</v>
      </c>
      <c r="T509" s="39"/>
      <c r="U509" s="39">
        <f t="shared" ref="U509:U520" si="110">IF(E509=12012,I509,IF(E509&lt;&gt;12012,0))</f>
        <v>0</v>
      </c>
      <c r="V509" s="51"/>
      <c r="W509" s="39">
        <f t="shared" ref="W509:W520" si="111">IF(E509=12099,I509,IF(E509&lt;&gt;12099,0))</f>
        <v>0</v>
      </c>
      <c r="X509" s="39">
        <f t="shared" si="87"/>
        <v>39635.017227104719</v>
      </c>
      <c r="Y509" s="39">
        <f t="shared" si="88"/>
        <v>1206390.8368499998</v>
      </c>
      <c r="Z509" s="41">
        <f t="shared" si="89"/>
        <v>159213864.20127967</v>
      </c>
      <c r="AA509" s="41">
        <v>144707447.89615932</v>
      </c>
      <c r="AB509" s="41">
        <v>32162748.783427</v>
      </c>
      <c r="AC509" s="41">
        <f t="shared" si="96"/>
        <v>176870196.67958632</v>
      </c>
      <c r="AD509" s="42">
        <f t="shared" ref="AD509:AD572" si="112">Z509-AA509</f>
        <v>14506416.305120349</v>
      </c>
      <c r="AE509" s="41">
        <f t="shared" si="90"/>
        <v>191376612.98470667</v>
      </c>
      <c r="AF509" s="42">
        <f t="shared" si="91"/>
        <v>532457889.12529325</v>
      </c>
      <c r="AG509" s="43">
        <f t="shared" si="98"/>
        <v>600</v>
      </c>
      <c r="AH509" s="44">
        <f t="shared" si="93"/>
        <v>468.02464065708421</v>
      </c>
      <c r="AI509" s="36">
        <f t="shared" si="94"/>
        <v>131.97535934291582</v>
      </c>
      <c r="AJ509" s="36">
        <f t="shared" si="95"/>
        <v>4017</v>
      </c>
      <c r="AK509" s="45">
        <v>45657</v>
      </c>
    </row>
    <row r="510" spans="1:37" s="46" customFormat="1" ht="12.75" x14ac:dyDescent="0.25">
      <c r="A510" s="36">
        <v>504</v>
      </c>
      <c r="B510" s="45">
        <v>41640</v>
      </c>
      <c r="C510" s="36" t="s">
        <v>479</v>
      </c>
      <c r="D510" s="36"/>
      <c r="E510" s="36">
        <v>12005</v>
      </c>
      <c r="F510" s="36" t="s">
        <v>480</v>
      </c>
      <c r="G510" s="36" t="s">
        <v>435</v>
      </c>
      <c r="H510" s="38">
        <v>1</v>
      </c>
      <c r="I510" s="50">
        <v>1978338000</v>
      </c>
      <c r="J510" s="39">
        <f t="shared" si="100"/>
        <v>0</v>
      </c>
      <c r="K510" s="39">
        <f t="shared" si="101"/>
        <v>0</v>
      </c>
      <c r="L510" s="39">
        <f t="shared" si="102"/>
        <v>0</v>
      </c>
      <c r="M510" s="39">
        <f t="shared" si="103"/>
        <v>1978338000</v>
      </c>
      <c r="N510" s="39">
        <f t="shared" si="104"/>
        <v>0</v>
      </c>
      <c r="O510" s="39">
        <f t="shared" si="105"/>
        <v>0</v>
      </c>
      <c r="P510" s="39">
        <f t="shared" si="106"/>
        <v>0</v>
      </c>
      <c r="Q510" s="39">
        <f t="shared" si="107"/>
        <v>0</v>
      </c>
      <c r="R510" s="39">
        <f t="shared" si="108"/>
        <v>0</v>
      </c>
      <c r="S510" s="39">
        <f t="shared" si="109"/>
        <v>0</v>
      </c>
      <c r="T510" s="39"/>
      <c r="U510" s="39">
        <f t="shared" si="110"/>
        <v>0</v>
      </c>
      <c r="V510" s="51"/>
      <c r="W510" s="39">
        <f t="shared" si="111"/>
        <v>0</v>
      </c>
      <c r="X510" s="39">
        <f t="shared" si="87"/>
        <v>0</v>
      </c>
      <c r="Y510" s="39">
        <f t="shared" si="88"/>
        <v>0</v>
      </c>
      <c r="Z510" s="41">
        <f t="shared" si="89"/>
        <v>0</v>
      </c>
      <c r="AA510" s="41">
        <v>0</v>
      </c>
      <c r="AB510" s="41">
        <v>0</v>
      </c>
      <c r="AC510" s="41">
        <f t="shared" si="96"/>
        <v>0</v>
      </c>
      <c r="AD510" s="42">
        <f t="shared" si="112"/>
        <v>0</v>
      </c>
      <c r="AE510" s="41">
        <f t="shared" si="90"/>
        <v>0</v>
      </c>
      <c r="AF510" s="42">
        <f t="shared" si="91"/>
        <v>1978338000</v>
      </c>
      <c r="AG510" s="43">
        <f t="shared" si="98"/>
        <v>0</v>
      </c>
      <c r="AH510" s="44">
        <f t="shared" si="93"/>
        <v>0</v>
      </c>
      <c r="AI510" s="36">
        <f t="shared" si="94"/>
        <v>131.97535934291582</v>
      </c>
      <c r="AJ510" s="36">
        <f t="shared" si="95"/>
        <v>4017</v>
      </c>
      <c r="AK510" s="45">
        <v>45657</v>
      </c>
    </row>
    <row r="511" spans="1:37" s="46" customFormat="1" ht="12.75" x14ac:dyDescent="0.25">
      <c r="A511" s="36">
        <v>505</v>
      </c>
      <c r="B511" s="45">
        <v>41640</v>
      </c>
      <c r="C511" s="36" t="s">
        <v>265</v>
      </c>
      <c r="D511" s="36"/>
      <c r="E511" s="36">
        <v>12007</v>
      </c>
      <c r="F511" s="36" t="s">
        <v>481</v>
      </c>
      <c r="G511" s="65" t="s">
        <v>435</v>
      </c>
      <c r="H511" s="38">
        <v>1</v>
      </c>
      <c r="I511" s="50">
        <v>9569000</v>
      </c>
      <c r="J511" s="39">
        <f t="shared" si="100"/>
        <v>0</v>
      </c>
      <c r="K511" s="39">
        <f t="shared" si="101"/>
        <v>0</v>
      </c>
      <c r="L511" s="39">
        <f t="shared" si="102"/>
        <v>0</v>
      </c>
      <c r="M511" s="39">
        <f t="shared" si="103"/>
        <v>0</v>
      </c>
      <c r="N511" s="39">
        <f t="shared" si="104"/>
        <v>0</v>
      </c>
      <c r="O511" s="39">
        <f t="shared" si="105"/>
        <v>9569000</v>
      </c>
      <c r="P511" s="39">
        <f t="shared" si="106"/>
        <v>0</v>
      </c>
      <c r="Q511" s="39">
        <f t="shared" si="107"/>
        <v>0</v>
      </c>
      <c r="R511" s="39">
        <f t="shared" si="108"/>
        <v>0</v>
      </c>
      <c r="S511" s="39">
        <f t="shared" si="109"/>
        <v>0</v>
      </c>
      <c r="T511" s="39"/>
      <c r="U511" s="39">
        <f t="shared" si="110"/>
        <v>0</v>
      </c>
      <c r="V511" s="51"/>
      <c r="W511" s="39">
        <f t="shared" si="111"/>
        <v>0</v>
      </c>
      <c r="X511" s="39">
        <f t="shared" si="87"/>
        <v>2619.8494182067075</v>
      </c>
      <c r="Y511" s="39">
        <f t="shared" si="88"/>
        <v>79741.666666666657</v>
      </c>
      <c r="Z511" s="41">
        <f t="shared" si="89"/>
        <v>9569000</v>
      </c>
      <c r="AA511" s="41">
        <v>9565070.225872688</v>
      </c>
      <c r="AB511" s="41">
        <v>0</v>
      </c>
      <c r="AC511" s="41">
        <f t="shared" si="96"/>
        <v>9565070.225872688</v>
      </c>
      <c r="AD511" s="42">
        <f t="shared" si="112"/>
        <v>3929.7741273120046</v>
      </c>
      <c r="AE511" s="41">
        <f t="shared" si="90"/>
        <v>9569000</v>
      </c>
      <c r="AF511" s="42">
        <f t="shared" si="91"/>
        <v>0</v>
      </c>
      <c r="AG511" s="43">
        <f t="shared" si="98"/>
        <v>120</v>
      </c>
      <c r="AH511" s="44">
        <f t="shared" si="93"/>
        <v>0</v>
      </c>
      <c r="AI511" s="36">
        <f t="shared" si="94"/>
        <v>131.97535934291582</v>
      </c>
      <c r="AJ511" s="36">
        <f t="shared" si="95"/>
        <v>4017</v>
      </c>
      <c r="AK511" s="45">
        <v>45657</v>
      </c>
    </row>
    <row r="512" spans="1:37" s="46" customFormat="1" ht="12.75" x14ac:dyDescent="0.25">
      <c r="A512" s="36">
        <v>506</v>
      </c>
      <c r="B512" s="45">
        <v>41640</v>
      </c>
      <c r="C512" s="49" t="s">
        <v>482</v>
      </c>
      <c r="D512" s="49"/>
      <c r="E512" s="49">
        <v>12099</v>
      </c>
      <c r="F512" s="36" t="s">
        <v>483</v>
      </c>
      <c r="G512" s="56" t="s">
        <v>435</v>
      </c>
      <c r="H512" s="38">
        <v>1</v>
      </c>
      <c r="I512" s="50">
        <v>-2792089.0400000098</v>
      </c>
      <c r="J512" s="39">
        <f t="shared" si="100"/>
        <v>0</v>
      </c>
      <c r="K512" s="39">
        <f t="shared" si="101"/>
        <v>0</v>
      </c>
      <c r="L512" s="39">
        <f t="shared" si="102"/>
        <v>0</v>
      </c>
      <c r="M512" s="39">
        <f t="shared" si="103"/>
        <v>0</v>
      </c>
      <c r="N512" s="39">
        <f t="shared" si="104"/>
        <v>0</v>
      </c>
      <c r="O512" s="39">
        <f t="shared" si="105"/>
        <v>0</v>
      </c>
      <c r="P512" s="39">
        <f t="shared" si="106"/>
        <v>0</v>
      </c>
      <c r="Q512" s="39">
        <f t="shared" si="107"/>
        <v>0</v>
      </c>
      <c r="R512" s="39">
        <f t="shared" si="108"/>
        <v>0</v>
      </c>
      <c r="S512" s="39">
        <f t="shared" si="109"/>
        <v>0</v>
      </c>
      <c r="T512" s="39"/>
      <c r="U512" s="39">
        <f t="shared" si="110"/>
        <v>0</v>
      </c>
      <c r="V512" s="51"/>
      <c r="W512" s="39">
        <f t="shared" si="111"/>
        <v>-2792089.0400000098</v>
      </c>
      <c r="X512" s="39">
        <f t="shared" si="87"/>
        <v>0</v>
      </c>
      <c r="Y512" s="39">
        <f t="shared" si="88"/>
        <v>0</v>
      </c>
      <c r="Z512" s="41">
        <f t="shared" si="89"/>
        <v>0</v>
      </c>
      <c r="AA512" s="41">
        <v>0</v>
      </c>
      <c r="AB512" s="41">
        <v>0</v>
      </c>
      <c r="AC512" s="41">
        <f t="shared" si="96"/>
        <v>0</v>
      </c>
      <c r="AD512" s="42">
        <f t="shared" si="112"/>
        <v>0</v>
      </c>
      <c r="AE512" s="41">
        <f t="shared" si="90"/>
        <v>0</v>
      </c>
      <c r="AF512" s="42">
        <f t="shared" si="91"/>
        <v>-2792089.0400000098</v>
      </c>
      <c r="AG512" s="43">
        <f t="shared" si="98"/>
        <v>120</v>
      </c>
      <c r="AH512" s="44">
        <f t="shared" si="93"/>
        <v>0</v>
      </c>
      <c r="AI512" s="36">
        <f t="shared" si="94"/>
        <v>131.97535934291582</v>
      </c>
      <c r="AJ512" s="36">
        <f t="shared" si="95"/>
        <v>4017</v>
      </c>
      <c r="AK512" s="45">
        <v>45657</v>
      </c>
    </row>
    <row r="513" spans="1:37" s="46" customFormat="1" ht="12.75" x14ac:dyDescent="0.25">
      <c r="A513" s="36">
        <v>507</v>
      </c>
      <c r="B513" s="45">
        <v>41640</v>
      </c>
      <c r="C513" s="49" t="s">
        <v>431</v>
      </c>
      <c r="D513" s="49"/>
      <c r="E513" s="49">
        <v>12009</v>
      </c>
      <c r="F513" s="36" t="s">
        <v>433</v>
      </c>
      <c r="G513" s="36" t="s">
        <v>435</v>
      </c>
      <c r="H513" s="38">
        <v>1</v>
      </c>
      <c r="I513" s="50">
        <v>130000</v>
      </c>
      <c r="J513" s="39">
        <f t="shared" si="100"/>
        <v>0</v>
      </c>
      <c r="K513" s="39">
        <f t="shared" si="101"/>
        <v>0</v>
      </c>
      <c r="L513" s="39">
        <f t="shared" si="102"/>
        <v>0</v>
      </c>
      <c r="M513" s="39">
        <f t="shared" si="103"/>
        <v>0</v>
      </c>
      <c r="N513" s="39">
        <f t="shared" si="104"/>
        <v>0</v>
      </c>
      <c r="O513" s="39">
        <f t="shared" si="105"/>
        <v>0</v>
      </c>
      <c r="P513" s="39">
        <f t="shared" si="106"/>
        <v>0</v>
      </c>
      <c r="Q513" s="39">
        <f t="shared" si="107"/>
        <v>130000</v>
      </c>
      <c r="R513" s="39">
        <f t="shared" si="108"/>
        <v>0</v>
      </c>
      <c r="S513" s="39">
        <f t="shared" si="109"/>
        <v>0</v>
      </c>
      <c r="T513" s="39"/>
      <c r="U513" s="39">
        <f t="shared" si="110"/>
        <v>0</v>
      </c>
      <c r="V513" s="51"/>
      <c r="W513" s="39">
        <f t="shared" si="111"/>
        <v>0</v>
      </c>
      <c r="X513" s="39">
        <f t="shared" si="87"/>
        <v>35.592060232717316</v>
      </c>
      <c r="Y513" s="39">
        <f t="shared" si="88"/>
        <v>1083.3333333333333</v>
      </c>
      <c r="Z513" s="41">
        <f t="shared" si="89"/>
        <v>130000</v>
      </c>
      <c r="AA513" s="41">
        <v>129946.61190965091</v>
      </c>
      <c r="AB513" s="41">
        <v>0</v>
      </c>
      <c r="AC513" s="41">
        <f t="shared" si="96"/>
        <v>129946.61190965091</v>
      </c>
      <c r="AD513" s="42">
        <f t="shared" si="112"/>
        <v>53.388090349093545</v>
      </c>
      <c r="AE513" s="41">
        <f t="shared" si="90"/>
        <v>130000</v>
      </c>
      <c r="AF513" s="42">
        <f t="shared" si="91"/>
        <v>0</v>
      </c>
      <c r="AG513" s="43">
        <f t="shared" si="98"/>
        <v>120</v>
      </c>
      <c r="AH513" s="44">
        <f t="shared" si="93"/>
        <v>0</v>
      </c>
      <c r="AI513" s="36">
        <f t="shared" si="94"/>
        <v>131.97535934291582</v>
      </c>
      <c r="AJ513" s="36">
        <f t="shared" si="95"/>
        <v>4017</v>
      </c>
      <c r="AK513" s="45">
        <v>45657</v>
      </c>
    </row>
    <row r="514" spans="1:37" s="46" customFormat="1" ht="12.75" x14ac:dyDescent="0.25">
      <c r="A514" s="36">
        <v>508</v>
      </c>
      <c r="B514" s="45">
        <v>41640</v>
      </c>
      <c r="C514" s="49" t="s">
        <v>431</v>
      </c>
      <c r="D514" s="49"/>
      <c r="E514" s="49">
        <v>12009</v>
      </c>
      <c r="F514" s="36" t="s">
        <v>432</v>
      </c>
      <c r="G514" s="36" t="s">
        <v>435</v>
      </c>
      <c r="H514" s="38">
        <v>1</v>
      </c>
      <c r="I514" s="50">
        <v>140000</v>
      </c>
      <c r="J514" s="39">
        <f t="shared" si="100"/>
        <v>0</v>
      </c>
      <c r="K514" s="39">
        <f t="shared" si="101"/>
        <v>0</v>
      </c>
      <c r="L514" s="39">
        <f t="shared" si="102"/>
        <v>0</v>
      </c>
      <c r="M514" s="39">
        <f t="shared" si="103"/>
        <v>0</v>
      </c>
      <c r="N514" s="39">
        <f t="shared" si="104"/>
        <v>0</v>
      </c>
      <c r="O514" s="39">
        <f t="shared" si="105"/>
        <v>0</v>
      </c>
      <c r="P514" s="39">
        <f t="shared" si="106"/>
        <v>0</v>
      </c>
      <c r="Q514" s="39">
        <f t="shared" si="107"/>
        <v>140000</v>
      </c>
      <c r="R514" s="39">
        <f t="shared" si="108"/>
        <v>0</v>
      </c>
      <c r="S514" s="39">
        <f t="shared" si="109"/>
        <v>0</v>
      </c>
      <c r="T514" s="39"/>
      <c r="U514" s="39">
        <f t="shared" si="110"/>
        <v>0</v>
      </c>
      <c r="V514" s="51"/>
      <c r="W514" s="39">
        <f t="shared" si="111"/>
        <v>0</v>
      </c>
      <c r="X514" s="39">
        <f t="shared" si="87"/>
        <v>38.329911019849419</v>
      </c>
      <c r="Y514" s="39">
        <f t="shared" si="88"/>
        <v>1166.6666666666667</v>
      </c>
      <c r="Z514" s="41">
        <f t="shared" si="89"/>
        <v>140000</v>
      </c>
      <c r="AA514" s="41">
        <v>139942.50513347023</v>
      </c>
      <c r="AB514" s="41">
        <v>0</v>
      </c>
      <c r="AC514" s="41">
        <f t="shared" si="96"/>
        <v>139942.50513347023</v>
      </c>
      <c r="AD514" s="42">
        <f t="shared" si="112"/>
        <v>57.494866529770661</v>
      </c>
      <c r="AE514" s="41">
        <f t="shared" si="90"/>
        <v>140000</v>
      </c>
      <c r="AF514" s="42">
        <f t="shared" si="91"/>
        <v>0</v>
      </c>
      <c r="AG514" s="43">
        <f t="shared" si="98"/>
        <v>120</v>
      </c>
      <c r="AH514" s="44">
        <f t="shared" si="93"/>
        <v>0</v>
      </c>
      <c r="AI514" s="36">
        <f t="shared" si="94"/>
        <v>131.97535934291582</v>
      </c>
      <c r="AJ514" s="36">
        <f t="shared" si="95"/>
        <v>4017</v>
      </c>
      <c r="AK514" s="45">
        <v>45657</v>
      </c>
    </row>
    <row r="515" spans="1:37" s="46" customFormat="1" ht="12.75" x14ac:dyDescent="0.25">
      <c r="A515" s="36">
        <v>509</v>
      </c>
      <c r="B515" s="45">
        <v>41640</v>
      </c>
      <c r="C515" s="49" t="s">
        <v>272</v>
      </c>
      <c r="D515" s="49"/>
      <c r="E515" s="49">
        <v>12010</v>
      </c>
      <c r="F515" s="36" t="s">
        <v>484</v>
      </c>
      <c r="G515" s="36" t="s">
        <v>435</v>
      </c>
      <c r="H515" s="38">
        <v>1</v>
      </c>
      <c r="I515" s="50">
        <v>150000</v>
      </c>
      <c r="J515" s="39">
        <f t="shared" si="100"/>
        <v>0</v>
      </c>
      <c r="K515" s="39">
        <f t="shared" si="101"/>
        <v>0</v>
      </c>
      <c r="L515" s="39">
        <f t="shared" si="102"/>
        <v>0</v>
      </c>
      <c r="M515" s="39">
        <f t="shared" si="103"/>
        <v>0</v>
      </c>
      <c r="N515" s="39">
        <f t="shared" si="104"/>
        <v>0</v>
      </c>
      <c r="O515" s="39">
        <f t="shared" si="105"/>
        <v>0</v>
      </c>
      <c r="P515" s="39">
        <f t="shared" si="106"/>
        <v>0</v>
      </c>
      <c r="Q515" s="39">
        <f t="shared" si="107"/>
        <v>0</v>
      </c>
      <c r="R515" s="39">
        <f t="shared" si="108"/>
        <v>150000</v>
      </c>
      <c r="S515" s="39">
        <f t="shared" si="109"/>
        <v>0</v>
      </c>
      <c r="T515" s="39"/>
      <c r="U515" s="39">
        <f t="shared" si="110"/>
        <v>0</v>
      </c>
      <c r="V515" s="51"/>
      <c r="W515" s="39">
        <f t="shared" si="111"/>
        <v>0</v>
      </c>
      <c r="X515" s="39">
        <f t="shared" si="87"/>
        <v>41.067761806981515</v>
      </c>
      <c r="Y515" s="39">
        <f t="shared" si="88"/>
        <v>1249.9999999999998</v>
      </c>
      <c r="Z515" s="41">
        <f t="shared" si="89"/>
        <v>150000</v>
      </c>
      <c r="AA515" s="41">
        <v>149938.39835728949</v>
      </c>
      <c r="AB515" s="41">
        <v>0</v>
      </c>
      <c r="AC515" s="41">
        <f t="shared" si="96"/>
        <v>149938.39835728949</v>
      </c>
      <c r="AD515" s="42">
        <f t="shared" si="112"/>
        <v>61.601642710505985</v>
      </c>
      <c r="AE515" s="41">
        <f t="shared" si="90"/>
        <v>150000</v>
      </c>
      <c r="AF515" s="42">
        <f t="shared" si="91"/>
        <v>0</v>
      </c>
      <c r="AG515" s="43">
        <f t="shared" si="98"/>
        <v>120</v>
      </c>
      <c r="AH515" s="44">
        <f t="shared" si="93"/>
        <v>0</v>
      </c>
      <c r="AI515" s="36">
        <f t="shared" si="94"/>
        <v>131.97535934291582</v>
      </c>
      <c r="AJ515" s="36">
        <f t="shared" si="95"/>
        <v>4017</v>
      </c>
      <c r="AK515" s="45">
        <v>45657</v>
      </c>
    </row>
    <row r="516" spans="1:37" s="46" customFormat="1" ht="12.75" x14ac:dyDescent="0.25">
      <c r="A516" s="36">
        <v>510</v>
      </c>
      <c r="B516" s="45">
        <v>41640</v>
      </c>
      <c r="C516" s="49" t="s">
        <v>272</v>
      </c>
      <c r="D516" s="49"/>
      <c r="E516" s="49">
        <v>12010</v>
      </c>
      <c r="F516" s="49" t="s">
        <v>485</v>
      </c>
      <c r="G516" s="56" t="s">
        <v>435</v>
      </c>
      <c r="H516" s="38">
        <v>1</v>
      </c>
      <c r="I516" s="50">
        <v>150000</v>
      </c>
      <c r="J516" s="39">
        <f t="shared" si="100"/>
        <v>0</v>
      </c>
      <c r="K516" s="39">
        <f t="shared" si="101"/>
        <v>0</v>
      </c>
      <c r="L516" s="39">
        <f t="shared" si="102"/>
        <v>0</v>
      </c>
      <c r="M516" s="39">
        <f t="shared" si="103"/>
        <v>0</v>
      </c>
      <c r="N516" s="39">
        <f t="shared" si="104"/>
        <v>0</v>
      </c>
      <c r="O516" s="39">
        <f t="shared" si="105"/>
        <v>0</v>
      </c>
      <c r="P516" s="39">
        <f t="shared" si="106"/>
        <v>0</v>
      </c>
      <c r="Q516" s="39">
        <f t="shared" si="107"/>
        <v>0</v>
      </c>
      <c r="R516" s="39">
        <f t="shared" si="108"/>
        <v>150000</v>
      </c>
      <c r="S516" s="39">
        <f t="shared" si="109"/>
        <v>0</v>
      </c>
      <c r="T516" s="39"/>
      <c r="U516" s="39">
        <f t="shared" si="110"/>
        <v>0</v>
      </c>
      <c r="V516" s="51"/>
      <c r="W516" s="39">
        <f t="shared" si="111"/>
        <v>0</v>
      </c>
      <c r="X516" s="39">
        <f t="shared" si="87"/>
        <v>41.067761806981515</v>
      </c>
      <c r="Y516" s="39">
        <f t="shared" si="88"/>
        <v>1249.9999999999998</v>
      </c>
      <c r="Z516" s="41">
        <f t="shared" si="89"/>
        <v>150000</v>
      </c>
      <c r="AA516" s="41">
        <v>149938.39835728949</v>
      </c>
      <c r="AB516" s="41">
        <v>0</v>
      </c>
      <c r="AC516" s="41">
        <f t="shared" si="96"/>
        <v>149938.39835728949</v>
      </c>
      <c r="AD516" s="42">
        <f t="shared" si="112"/>
        <v>61.601642710505985</v>
      </c>
      <c r="AE516" s="41">
        <f t="shared" si="90"/>
        <v>150000</v>
      </c>
      <c r="AF516" s="42">
        <f t="shared" si="91"/>
        <v>0</v>
      </c>
      <c r="AG516" s="43">
        <f t="shared" si="98"/>
        <v>120</v>
      </c>
      <c r="AH516" s="44">
        <f t="shared" si="93"/>
        <v>0</v>
      </c>
      <c r="AI516" s="36">
        <f t="shared" si="94"/>
        <v>131.97535934291582</v>
      </c>
      <c r="AJ516" s="36">
        <f t="shared" si="95"/>
        <v>4017</v>
      </c>
      <c r="AK516" s="45">
        <v>45657</v>
      </c>
    </row>
    <row r="517" spans="1:37" s="46" customFormat="1" ht="12.75" x14ac:dyDescent="0.25">
      <c r="A517" s="36">
        <v>511</v>
      </c>
      <c r="B517" s="45">
        <v>41640</v>
      </c>
      <c r="C517" s="49" t="s">
        <v>265</v>
      </c>
      <c r="D517" s="49"/>
      <c r="E517" s="49">
        <v>12007</v>
      </c>
      <c r="F517" s="36" t="s">
        <v>486</v>
      </c>
      <c r="G517" s="49" t="s">
        <v>435</v>
      </c>
      <c r="H517" s="38">
        <v>1</v>
      </c>
      <c r="I517" s="50">
        <v>975000</v>
      </c>
      <c r="J517" s="39">
        <f t="shared" si="100"/>
        <v>0</v>
      </c>
      <c r="K517" s="39">
        <f t="shared" si="101"/>
        <v>0</v>
      </c>
      <c r="L517" s="39">
        <f t="shared" si="102"/>
        <v>0</v>
      </c>
      <c r="M517" s="39">
        <f t="shared" si="103"/>
        <v>0</v>
      </c>
      <c r="N517" s="39">
        <f t="shared" si="104"/>
        <v>0</v>
      </c>
      <c r="O517" s="39">
        <f t="shared" si="105"/>
        <v>975000</v>
      </c>
      <c r="P517" s="39">
        <f t="shared" si="106"/>
        <v>0</v>
      </c>
      <c r="Q517" s="39">
        <f t="shared" si="107"/>
        <v>0</v>
      </c>
      <c r="R517" s="39">
        <f t="shared" si="108"/>
        <v>0</v>
      </c>
      <c r="S517" s="39">
        <f t="shared" si="109"/>
        <v>0</v>
      </c>
      <c r="T517" s="39"/>
      <c r="U517" s="39">
        <f t="shared" si="110"/>
        <v>0</v>
      </c>
      <c r="V517" s="51"/>
      <c r="W517" s="39">
        <f t="shared" si="111"/>
        <v>0</v>
      </c>
      <c r="X517" s="39">
        <f t="shared" si="87"/>
        <v>266.94045174537985</v>
      </c>
      <c r="Y517" s="39">
        <f t="shared" si="88"/>
        <v>8124.9999999999991</v>
      </c>
      <c r="Z517" s="41">
        <f t="shared" si="89"/>
        <v>975000</v>
      </c>
      <c r="AA517" s="41">
        <v>974599.58932238177</v>
      </c>
      <c r="AB517" s="41">
        <v>0</v>
      </c>
      <c r="AC517" s="41">
        <f t="shared" si="96"/>
        <v>974599.58932238177</v>
      </c>
      <c r="AD517" s="42">
        <f t="shared" si="112"/>
        <v>400.41067761823069</v>
      </c>
      <c r="AE517" s="41">
        <f t="shared" si="90"/>
        <v>975000</v>
      </c>
      <c r="AF517" s="42">
        <f t="shared" si="91"/>
        <v>0</v>
      </c>
      <c r="AG517" s="43">
        <f t="shared" si="98"/>
        <v>120</v>
      </c>
      <c r="AH517" s="44">
        <f t="shared" si="93"/>
        <v>0</v>
      </c>
      <c r="AI517" s="36">
        <f t="shared" si="94"/>
        <v>131.97535934291582</v>
      </c>
      <c r="AJ517" s="36">
        <f t="shared" si="95"/>
        <v>4017</v>
      </c>
      <c r="AK517" s="45">
        <v>45657</v>
      </c>
    </row>
    <row r="518" spans="1:37" s="46" customFormat="1" ht="12.75" x14ac:dyDescent="0.25">
      <c r="A518" s="36">
        <v>512</v>
      </c>
      <c r="B518" s="45">
        <v>41640</v>
      </c>
      <c r="C518" s="49" t="s">
        <v>272</v>
      </c>
      <c r="D518" s="49"/>
      <c r="E518" s="49">
        <v>12010</v>
      </c>
      <c r="F518" s="49" t="s">
        <v>487</v>
      </c>
      <c r="G518" s="56" t="s">
        <v>435</v>
      </c>
      <c r="H518" s="38">
        <v>1</v>
      </c>
      <c r="I518" s="50">
        <v>5800000</v>
      </c>
      <c r="J518" s="39">
        <f t="shared" si="100"/>
        <v>0</v>
      </c>
      <c r="K518" s="39">
        <f t="shared" si="101"/>
        <v>0</v>
      </c>
      <c r="L518" s="39">
        <f t="shared" si="102"/>
        <v>0</v>
      </c>
      <c r="M518" s="39">
        <f t="shared" si="103"/>
        <v>0</v>
      </c>
      <c r="N518" s="39">
        <f t="shared" si="104"/>
        <v>0</v>
      </c>
      <c r="O518" s="39">
        <f t="shared" si="105"/>
        <v>0</v>
      </c>
      <c r="P518" s="39">
        <f t="shared" si="106"/>
        <v>0</v>
      </c>
      <c r="Q518" s="39">
        <f t="shared" si="107"/>
        <v>0</v>
      </c>
      <c r="R518" s="39">
        <f t="shared" si="108"/>
        <v>5800000</v>
      </c>
      <c r="S518" s="39">
        <f t="shared" si="109"/>
        <v>0</v>
      </c>
      <c r="T518" s="39"/>
      <c r="U518" s="39">
        <f t="shared" si="110"/>
        <v>0</v>
      </c>
      <c r="V518" s="51"/>
      <c r="W518" s="39">
        <f t="shared" si="111"/>
        <v>0</v>
      </c>
      <c r="X518" s="39">
        <f t="shared" si="87"/>
        <v>1587.9534565366187</v>
      </c>
      <c r="Y518" s="39">
        <f t="shared" si="88"/>
        <v>48333.333333333328</v>
      </c>
      <c r="Z518" s="41">
        <f t="shared" si="89"/>
        <v>5800000</v>
      </c>
      <c r="AA518" s="41">
        <v>5797618.0698151942</v>
      </c>
      <c r="AB518" s="41">
        <v>0</v>
      </c>
      <c r="AC518" s="41">
        <f t="shared" si="96"/>
        <v>5797618.0698151942</v>
      </c>
      <c r="AD518" s="42">
        <f t="shared" si="112"/>
        <v>2381.9301848057657</v>
      </c>
      <c r="AE518" s="41">
        <f t="shared" si="90"/>
        <v>5800000</v>
      </c>
      <c r="AF518" s="42">
        <f t="shared" si="91"/>
        <v>0</v>
      </c>
      <c r="AG518" s="43">
        <f t="shared" si="98"/>
        <v>120</v>
      </c>
      <c r="AH518" s="44">
        <f t="shared" si="93"/>
        <v>0</v>
      </c>
      <c r="AI518" s="36">
        <f t="shared" si="94"/>
        <v>131.97535934291582</v>
      </c>
      <c r="AJ518" s="36">
        <f t="shared" si="95"/>
        <v>4017</v>
      </c>
      <c r="AK518" s="45">
        <v>45657</v>
      </c>
    </row>
    <row r="519" spans="1:37" s="46" customFormat="1" ht="12.75" x14ac:dyDescent="0.25">
      <c r="A519" s="36">
        <v>513</v>
      </c>
      <c r="B519" s="45">
        <v>41640</v>
      </c>
      <c r="C519" s="49" t="s">
        <v>272</v>
      </c>
      <c r="D519" s="49"/>
      <c r="E519" s="49">
        <v>12010</v>
      </c>
      <c r="F519" s="36" t="s">
        <v>488</v>
      </c>
      <c r="G519" s="36" t="s">
        <v>435</v>
      </c>
      <c r="H519" s="38">
        <v>1</v>
      </c>
      <c r="I519" s="50">
        <v>2060000</v>
      </c>
      <c r="J519" s="39">
        <f t="shared" si="100"/>
        <v>0</v>
      </c>
      <c r="K519" s="39">
        <f t="shared" si="101"/>
        <v>0</v>
      </c>
      <c r="L519" s="39">
        <f t="shared" si="102"/>
        <v>0</v>
      </c>
      <c r="M519" s="39">
        <f t="shared" si="103"/>
        <v>0</v>
      </c>
      <c r="N519" s="39">
        <f t="shared" si="104"/>
        <v>0</v>
      </c>
      <c r="O519" s="39">
        <f t="shared" si="105"/>
        <v>0</v>
      </c>
      <c r="P519" s="39">
        <f t="shared" si="106"/>
        <v>0</v>
      </c>
      <c r="Q519" s="39">
        <f t="shared" si="107"/>
        <v>0</v>
      </c>
      <c r="R519" s="39">
        <f t="shared" si="108"/>
        <v>2060000</v>
      </c>
      <c r="S519" s="39">
        <f t="shared" si="109"/>
        <v>0</v>
      </c>
      <c r="T519" s="39"/>
      <c r="U519" s="39">
        <f t="shared" si="110"/>
        <v>0</v>
      </c>
      <c r="V519" s="51"/>
      <c r="W519" s="39">
        <f t="shared" si="111"/>
        <v>0</v>
      </c>
      <c r="X519" s="39">
        <f t="shared" ref="X519:X582" si="113">IF(I519&lt;0,0,IF(I519&gt;0,((1/365.25*(IF(E519=12002,I519*3%,IF(E519=12003,I519*3%,IF(E519=12004,I519*3%,IF(E519=12006,I519*2%,IF(E519=12007,I519*10%,IF(E519=12008,I519*3%,IF(E519=12009,I519*10%,IF(E519=12010,I519*10%,IF(E519=12011,I519*20%,IF(E519=12012,I519*3%,IF(E519=12099,I519*10%))))))))))))))))</f>
        <v>563.99726214921282</v>
      </c>
      <c r="Y519" s="39">
        <f t="shared" ref="Y519:Y582" si="114">X519*30.4375</f>
        <v>17166.666666666664</v>
      </c>
      <c r="Z519" s="41">
        <f t="shared" ref="Z519:Z582" si="115">IF(I519&lt;0,0,IF(I519&gt;0,(IF(AI519*Y519&lt;=I519,Y519*AI519,IF(Y519*AI519&gt;I519,I519,IF(AI519*Y519=I519,I519))))))</f>
        <v>2060000</v>
      </c>
      <c r="AA519" s="41">
        <v>2059154.0041067759</v>
      </c>
      <c r="AB519" s="41">
        <v>0</v>
      </c>
      <c r="AC519" s="41">
        <f t="shared" si="96"/>
        <v>2059154.0041067759</v>
      </c>
      <c r="AD519" s="42">
        <f t="shared" si="112"/>
        <v>845.99589322414249</v>
      </c>
      <c r="AE519" s="41">
        <f t="shared" ref="AE519:AE582" si="116">AC519+AD519</f>
        <v>2060000</v>
      </c>
      <c r="AF519" s="42">
        <f t="shared" ref="AF519:AF582" si="117">I519-AE519</f>
        <v>0</v>
      </c>
      <c r="AG519" s="43">
        <f t="shared" si="98"/>
        <v>120</v>
      </c>
      <c r="AH519" s="44">
        <f t="shared" ref="AH519:AH582" si="118">IF(AG519&gt;AI519,AG519-AI519,IF(AG519&lt;=AI519,0))</f>
        <v>0</v>
      </c>
      <c r="AI519" s="36">
        <f t="shared" ref="AI519:AI582" si="119">AJ519/30.4375</f>
        <v>131.97535934291582</v>
      </c>
      <c r="AJ519" s="36">
        <f t="shared" ref="AJ519:AJ582" si="120">AK519-B519</f>
        <v>4017</v>
      </c>
      <c r="AK519" s="45">
        <v>45657</v>
      </c>
    </row>
    <row r="520" spans="1:37" s="46" customFormat="1" ht="12.75" x14ac:dyDescent="0.25">
      <c r="A520" s="36">
        <v>514</v>
      </c>
      <c r="B520" s="45">
        <v>41640</v>
      </c>
      <c r="C520" s="49" t="s">
        <v>272</v>
      </c>
      <c r="D520" s="49"/>
      <c r="E520" s="49">
        <v>12010</v>
      </c>
      <c r="F520" s="36" t="s">
        <v>489</v>
      </c>
      <c r="G520" s="36" t="s">
        <v>435</v>
      </c>
      <c r="H520" s="38">
        <v>1</v>
      </c>
      <c r="I520" s="50">
        <v>2600000</v>
      </c>
      <c r="J520" s="39">
        <f t="shared" si="100"/>
        <v>0</v>
      </c>
      <c r="K520" s="39">
        <f t="shared" si="101"/>
        <v>0</v>
      </c>
      <c r="L520" s="39">
        <f t="shared" si="102"/>
        <v>0</v>
      </c>
      <c r="M520" s="39">
        <f t="shared" si="103"/>
        <v>0</v>
      </c>
      <c r="N520" s="39">
        <f t="shared" si="104"/>
        <v>0</v>
      </c>
      <c r="O520" s="39">
        <f t="shared" si="105"/>
        <v>0</v>
      </c>
      <c r="P520" s="39">
        <f t="shared" si="106"/>
        <v>0</v>
      </c>
      <c r="Q520" s="39">
        <f t="shared" si="107"/>
        <v>0</v>
      </c>
      <c r="R520" s="39">
        <f t="shared" si="108"/>
        <v>2600000</v>
      </c>
      <c r="S520" s="39">
        <f t="shared" si="109"/>
        <v>0</v>
      </c>
      <c r="T520" s="39"/>
      <c r="U520" s="39">
        <f t="shared" si="110"/>
        <v>0</v>
      </c>
      <c r="V520" s="51"/>
      <c r="W520" s="39">
        <f t="shared" si="111"/>
        <v>0</v>
      </c>
      <c r="X520" s="39">
        <f t="shared" si="113"/>
        <v>711.84120465434637</v>
      </c>
      <c r="Y520" s="39">
        <f t="shared" si="114"/>
        <v>21666.666666666668</v>
      </c>
      <c r="Z520" s="41">
        <f t="shared" si="115"/>
        <v>2600000</v>
      </c>
      <c r="AA520" s="41">
        <v>2598932.2381930184</v>
      </c>
      <c r="AB520" s="41">
        <v>0</v>
      </c>
      <c r="AC520" s="41">
        <f t="shared" ref="AC520:AC583" si="121">AA520+AB520</f>
        <v>2598932.2381930184</v>
      </c>
      <c r="AD520" s="42">
        <f t="shared" si="112"/>
        <v>1067.7618069816381</v>
      </c>
      <c r="AE520" s="41">
        <f t="shared" si="116"/>
        <v>2600000</v>
      </c>
      <c r="AF520" s="42">
        <f t="shared" si="117"/>
        <v>0</v>
      </c>
      <c r="AG520" s="43">
        <f t="shared" si="98"/>
        <v>120</v>
      </c>
      <c r="AH520" s="44">
        <f t="shared" si="118"/>
        <v>0</v>
      </c>
      <c r="AI520" s="36">
        <f t="shared" si="119"/>
        <v>131.97535934291582</v>
      </c>
      <c r="AJ520" s="36">
        <f t="shared" si="120"/>
        <v>4017</v>
      </c>
      <c r="AK520" s="45">
        <v>45657</v>
      </c>
    </row>
    <row r="521" spans="1:37" s="46" customFormat="1" ht="102" x14ac:dyDescent="0.25">
      <c r="A521" s="36">
        <v>515</v>
      </c>
      <c r="B521" s="37">
        <v>41640</v>
      </c>
      <c r="C521" s="37" t="s">
        <v>274</v>
      </c>
      <c r="D521" s="37"/>
      <c r="E521" s="53">
        <v>12006</v>
      </c>
      <c r="F521" s="53" t="s">
        <v>490</v>
      </c>
      <c r="G521" s="36" t="s">
        <v>491</v>
      </c>
      <c r="H521" s="49">
        <v>1</v>
      </c>
      <c r="I521" s="39">
        <v>185549000</v>
      </c>
      <c r="J521" s="39"/>
      <c r="K521" s="39"/>
      <c r="L521" s="39"/>
      <c r="M521" s="39"/>
      <c r="N521" s="39">
        <v>185549000</v>
      </c>
      <c r="O521" s="39"/>
      <c r="P521" s="39"/>
      <c r="Q521" s="39"/>
      <c r="R521" s="39"/>
      <c r="S521" s="39"/>
      <c r="T521" s="39"/>
      <c r="U521" s="39"/>
      <c r="V521" s="51"/>
      <c r="W521" s="39"/>
      <c r="X521" s="39">
        <f t="shared" si="113"/>
        <v>10160.109514031485</v>
      </c>
      <c r="Y521" s="39">
        <f t="shared" si="114"/>
        <v>309248.33333333331</v>
      </c>
      <c r="Z521" s="41">
        <f t="shared" si="115"/>
        <v>40813159.917864479</v>
      </c>
      <c r="AA521" s="41">
        <v>37094559.835728951</v>
      </c>
      <c r="AB521" s="41">
        <v>23673.217732191602</v>
      </c>
      <c r="AC521" s="41">
        <f t="shared" si="121"/>
        <v>37118233.053461142</v>
      </c>
      <c r="AD521" s="42">
        <f t="shared" si="112"/>
        <v>3718600.0821355283</v>
      </c>
      <c r="AE521" s="41">
        <f t="shared" si="116"/>
        <v>40836833.13559667</v>
      </c>
      <c r="AF521" s="42">
        <f t="shared" si="117"/>
        <v>144712166.86440334</v>
      </c>
      <c r="AG521" s="43">
        <f t="shared" ref="AG521:AG584" si="122">(365.25/30.4375*(IF(E521=12002,1/3%,IF(E521=12003,1/3%,IF(E521=12004,1/3%,IF(E521=12006,1/2%,IF(E521=12007,1/10%,IF(E521=12008,1/3%,IF(E521=12009,1/10%,IF(E521=12010,1/10%,IF(E521=12011,1/20%,IF(E521=12012,1/3%))))))))))))</f>
        <v>600</v>
      </c>
      <c r="AH521" s="44">
        <f t="shared" si="118"/>
        <v>468.02464065708421</v>
      </c>
      <c r="AI521" s="36">
        <f t="shared" si="119"/>
        <v>131.97535934291582</v>
      </c>
      <c r="AJ521" s="36">
        <f t="shared" si="120"/>
        <v>4017</v>
      </c>
      <c r="AK521" s="45">
        <v>45657</v>
      </c>
    </row>
    <row r="522" spans="1:37" s="46" customFormat="1" ht="38.25" x14ac:dyDescent="0.25">
      <c r="A522" s="36">
        <v>516</v>
      </c>
      <c r="B522" s="37">
        <v>41640</v>
      </c>
      <c r="C522" s="37" t="s">
        <v>274</v>
      </c>
      <c r="D522" s="37"/>
      <c r="E522" s="53">
        <v>12006</v>
      </c>
      <c r="F522" s="53" t="s">
        <v>492</v>
      </c>
      <c r="G522" s="36" t="s">
        <v>491</v>
      </c>
      <c r="H522" s="49">
        <v>1</v>
      </c>
      <c r="I522" s="39">
        <v>66427000</v>
      </c>
      <c r="J522" s="39"/>
      <c r="K522" s="39"/>
      <c r="L522" s="39"/>
      <c r="M522" s="39"/>
      <c r="N522" s="39">
        <v>66427000</v>
      </c>
      <c r="O522" s="39"/>
      <c r="P522" s="39"/>
      <c r="Q522" s="39"/>
      <c r="R522" s="39"/>
      <c r="S522" s="39"/>
      <c r="T522" s="39"/>
      <c r="U522" s="39"/>
      <c r="V522" s="51"/>
      <c r="W522" s="39"/>
      <c r="X522" s="39">
        <f t="shared" si="113"/>
        <v>3637.3442847364818</v>
      </c>
      <c r="Y522" s="39">
        <f t="shared" si="114"/>
        <v>110711.66666666666</v>
      </c>
      <c r="Z522" s="41">
        <f t="shared" si="115"/>
        <v>14611211.991786448</v>
      </c>
      <c r="AA522" s="41">
        <v>13279943.983572893</v>
      </c>
      <c r="AB522" s="41">
        <v>0</v>
      </c>
      <c r="AC522" s="41">
        <f t="shared" si="121"/>
        <v>13279943.983572893</v>
      </c>
      <c r="AD522" s="42">
        <f t="shared" si="112"/>
        <v>1331268.0082135554</v>
      </c>
      <c r="AE522" s="41">
        <f t="shared" si="116"/>
        <v>14611211.991786448</v>
      </c>
      <c r="AF522" s="42">
        <f t="shared" si="117"/>
        <v>51815788.00821355</v>
      </c>
      <c r="AG522" s="43">
        <f t="shared" si="122"/>
        <v>600</v>
      </c>
      <c r="AH522" s="44">
        <f t="shared" si="118"/>
        <v>468.02464065708421</v>
      </c>
      <c r="AI522" s="36">
        <f t="shared" si="119"/>
        <v>131.97535934291582</v>
      </c>
      <c r="AJ522" s="36">
        <f t="shared" si="120"/>
        <v>4017</v>
      </c>
      <c r="AK522" s="45">
        <v>45657</v>
      </c>
    </row>
    <row r="523" spans="1:37" s="46" customFormat="1" ht="25.5" x14ac:dyDescent="0.25">
      <c r="A523" s="36">
        <v>517</v>
      </c>
      <c r="B523" s="37">
        <v>41640</v>
      </c>
      <c r="C523" s="37" t="s">
        <v>274</v>
      </c>
      <c r="D523" s="37"/>
      <c r="E523" s="53">
        <v>12006</v>
      </c>
      <c r="F523" s="53" t="s">
        <v>493</v>
      </c>
      <c r="G523" s="36" t="s">
        <v>491</v>
      </c>
      <c r="H523" s="49">
        <v>1</v>
      </c>
      <c r="I523" s="39">
        <v>16664000</v>
      </c>
      <c r="J523" s="39"/>
      <c r="K523" s="39"/>
      <c r="L523" s="39"/>
      <c r="M523" s="39"/>
      <c r="N523" s="39">
        <v>16664000</v>
      </c>
      <c r="O523" s="39"/>
      <c r="P523" s="39"/>
      <c r="Q523" s="39"/>
      <c r="R523" s="39"/>
      <c r="S523" s="39"/>
      <c r="T523" s="39"/>
      <c r="U523" s="39"/>
      <c r="V523" s="51"/>
      <c r="W523" s="39"/>
      <c r="X523" s="39">
        <f t="shared" si="113"/>
        <v>912.47091033538675</v>
      </c>
      <c r="Y523" s="39">
        <f t="shared" si="114"/>
        <v>27773.333333333336</v>
      </c>
      <c r="Z523" s="41">
        <f t="shared" si="115"/>
        <v>3665395.6468172492</v>
      </c>
      <c r="AA523" s="41">
        <v>3331431.2936344971</v>
      </c>
      <c r="AB523" s="41">
        <v>0</v>
      </c>
      <c r="AC523" s="41">
        <f t="shared" si="121"/>
        <v>3331431.2936344971</v>
      </c>
      <c r="AD523" s="42">
        <f t="shared" si="112"/>
        <v>333964.35318275215</v>
      </c>
      <c r="AE523" s="41">
        <f t="shared" si="116"/>
        <v>3665395.6468172492</v>
      </c>
      <c r="AF523" s="42">
        <f t="shared" si="117"/>
        <v>12998604.353182752</v>
      </c>
      <c r="AG523" s="43">
        <f t="shared" si="122"/>
        <v>600</v>
      </c>
      <c r="AH523" s="44">
        <f t="shared" si="118"/>
        <v>468.02464065708421</v>
      </c>
      <c r="AI523" s="36">
        <f t="shared" si="119"/>
        <v>131.97535934291582</v>
      </c>
      <c r="AJ523" s="36">
        <f t="shared" si="120"/>
        <v>4017</v>
      </c>
      <c r="AK523" s="45">
        <v>45657</v>
      </c>
    </row>
    <row r="524" spans="1:37" s="46" customFormat="1" ht="25.5" x14ac:dyDescent="0.25">
      <c r="A524" s="36">
        <v>518</v>
      </c>
      <c r="B524" s="37">
        <v>41640</v>
      </c>
      <c r="C524" s="37" t="s">
        <v>274</v>
      </c>
      <c r="D524" s="37"/>
      <c r="E524" s="53">
        <v>12006</v>
      </c>
      <c r="F524" s="53" t="s">
        <v>494</v>
      </c>
      <c r="G524" s="36" t="s">
        <v>491</v>
      </c>
      <c r="H524" s="49">
        <v>1</v>
      </c>
      <c r="I524" s="39">
        <v>14864000</v>
      </c>
      <c r="J524" s="39"/>
      <c r="K524" s="39"/>
      <c r="L524" s="39"/>
      <c r="M524" s="39"/>
      <c r="N524" s="39">
        <v>14864000</v>
      </c>
      <c r="O524" s="39"/>
      <c r="P524" s="39"/>
      <c r="Q524" s="39"/>
      <c r="R524" s="39"/>
      <c r="S524" s="39"/>
      <c r="T524" s="39"/>
      <c r="U524" s="39"/>
      <c r="V524" s="51"/>
      <c r="W524" s="39"/>
      <c r="X524" s="39">
        <f t="shared" si="113"/>
        <v>813.90828199863108</v>
      </c>
      <c r="Y524" s="39">
        <f t="shared" si="114"/>
        <v>24773.333333333332</v>
      </c>
      <c r="Z524" s="41">
        <f t="shared" si="115"/>
        <v>3269469.568788501</v>
      </c>
      <c r="AA524" s="41">
        <v>2971579.1375770019</v>
      </c>
      <c r="AB524" s="41">
        <v>0</v>
      </c>
      <c r="AC524" s="41">
        <f t="shared" si="121"/>
        <v>2971579.1375770019</v>
      </c>
      <c r="AD524" s="42">
        <f t="shared" si="112"/>
        <v>297890.43121149903</v>
      </c>
      <c r="AE524" s="41">
        <f t="shared" si="116"/>
        <v>3269469.568788501</v>
      </c>
      <c r="AF524" s="42">
        <f t="shared" si="117"/>
        <v>11594530.431211499</v>
      </c>
      <c r="AG524" s="43">
        <f t="shared" si="122"/>
        <v>600</v>
      </c>
      <c r="AH524" s="44">
        <f t="shared" si="118"/>
        <v>468.02464065708421</v>
      </c>
      <c r="AI524" s="36">
        <f t="shared" si="119"/>
        <v>131.97535934291582</v>
      </c>
      <c r="AJ524" s="36">
        <f t="shared" si="120"/>
        <v>4017</v>
      </c>
      <c r="AK524" s="45">
        <v>45657</v>
      </c>
    </row>
    <row r="525" spans="1:37" s="46" customFormat="1" ht="38.25" x14ac:dyDescent="0.25">
      <c r="A525" s="36">
        <v>519</v>
      </c>
      <c r="B525" s="37">
        <v>41640</v>
      </c>
      <c r="C525" s="37" t="s">
        <v>274</v>
      </c>
      <c r="D525" s="37"/>
      <c r="E525" s="53">
        <v>12006</v>
      </c>
      <c r="F525" s="53" t="s">
        <v>495</v>
      </c>
      <c r="G525" s="36" t="s">
        <v>491</v>
      </c>
      <c r="H525" s="49">
        <v>1</v>
      </c>
      <c r="I525" s="39">
        <v>37090000</v>
      </c>
      <c r="J525" s="39"/>
      <c r="K525" s="39"/>
      <c r="L525" s="39"/>
      <c r="M525" s="39"/>
      <c r="N525" s="39">
        <v>37090000</v>
      </c>
      <c r="O525" s="39"/>
      <c r="P525" s="39"/>
      <c r="Q525" s="39"/>
      <c r="R525" s="39"/>
      <c r="S525" s="39"/>
      <c r="T525" s="39"/>
      <c r="U525" s="39"/>
      <c r="V525" s="51"/>
      <c r="W525" s="39"/>
      <c r="X525" s="39">
        <f t="shared" si="113"/>
        <v>2030.9377138945927</v>
      </c>
      <c r="Y525" s="39">
        <f t="shared" si="114"/>
        <v>61816.666666666664</v>
      </c>
      <c r="Z525" s="41">
        <f t="shared" si="115"/>
        <v>8158276.7967145797</v>
      </c>
      <c r="AA525" s="41">
        <v>7414953.5934291575</v>
      </c>
      <c r="AB525" s="41">
        <v>0</v>
      </c>
      <c r="AC525" s="41">
        <f t="shared" si="121"/>
        <v>7414953.5934291575</v>
      </c>
      <c r="AD525" s="42">
        <f t="shared" si="112"/>
        <v>743323.20328542218</v>
      </c>
      <c r="AE525" s="41">
        <f t="shared" si="116"/>
        <v>8158276.7967145797</v>
      </c>
      <c r="AF525" s="42">
        <f t="shared" si="117"/>
        <v>28931723.203285418</v>
      </c>
      <c r="AG525" s="43">
        <f t="shared" si="122"/>
        <v>600</v>
      </c>
      <c r="AH525" s="44">
        <f t="shared" si="118"/>
        <v>468.02464065708421</v>
      </c>
      <c r="AI525" s="36">
        <f t="shared" si="119"/>
        <v>131.97535934291582</v>
      </c>
      <c r="AJ525" s="36">
        <f t="shared" si="120"/>
        <v>4017</v>
      </c>
      <c r="AK525" s="45">
        <v>45657</v>
      </c>
    </row>
    <row r="526" spans="1:37" s="46" customFormat="1" ht="38.25" x14ac:dyDescent="0.25">
      <c r="A526" s="36">
        <v>520</v>
      </c>
      <c r="B526" s="37">
        <v>41640</v>
      </c>
      <c r="C526" s="37" t="s">
        <v>274</v>
      </c>
      <c r="D526" s="37"/>
      <c r="E526" s="53">
        <v>12006</v>
      </c>
      <c r="F526" s="53" t="s">
        <v>496</v>
      </c>
      <c r="G526" s="36" t="s">
        <v>491</v>
      </c>
      <c r="H526" s="49">
        <v>1</v>
      </c>
      <c r="I526" s="39">
        <v>25706000</v>
      </c>
      <c r="J526" s="39"/>
      <c r="K526" s="39"/>
      <c r="L526" s="39"/>
      <c r="M526" s="39"/>
      <c r="N526" s="39">
        <v>25706000</v>
      </c>
      <c r="O526" s="39"/>
      <c r="P526" s="39"/>
      <c r="Q526" s="39"/>
      <c r="R526" s="39"/>
      <c r="S526" s="39"/>
      <c r="T526" s="39"/>
      <c r="U526" s="39"/>
      <c r="V526" s="51"/>
      <c r="W526" s="39"/>
      <c r="X526" s="39">
        <f t="shared" si="113"/>
        <v>1407.5838466803559</v>
      </c>
      <c r="Y526" s="39">
        <f t="shared" si="114"/>
        <v>42843.333333333336</v>
      </c>
      <c r="Z526" s="41">
        <f t="shared" si="115"/>
        <v>5654264.3121149903</v>
      </c>
      <c r="AA526" s="41">
        <v>5139088.6242299797</v>
      </c>
      <c r="AB526" s="41">
        <v>0</v>
      </c>
      <c r="AC526" s="41">
        <f t="shared" si="121"/>
        <v>5139088.6242299797</v>
      </c>
      <c r="AD526" s="42">
        <f t="shared" si="112"/>
        <v>515175.68788501061</v>
      </c>
      <c r="AE526" s="41">
        <f t="shared" si="116"/>
        <v>5654264.3121149903</v>
      </c>
      <c r="AF526" s="42">
        <f t="shared" si="117"/>
        <v>20051735.687885009</v>
      </c>
      <c r="AG526" s="43">
        <f t="shared" si="122"/>
        <v>600</v>
      </c>
      <c r="AH526" s="44">
        <f t="shared" si="118"/>
        <v>468.02464065708421</v>
      </c>
      <c r="AI526" s="36">
        <f t="shared" si="119"/>
        <v>131.97535934291582</v>
      </c>
      <c r="AJ526" s="36">
        <f t="shared" si="120"/>
        <v>4017</v>
      </c>
      <c r="AK526" s="45">
        <v>45657</v>
      </c>
    </row>
    <row r="527" spans="1:37" s="46" customFormat="1" ht="12.75" x14ac:dyDescent="0.25">
      <c r="A527" s="36">
        <v>521</v>
      </c>
      <c r="B527" s="37">
        <v>41640</v>
      </c>
      <c r="C527" s="37" t="s">
        <v>274</v>
      </c>
      <c r="D527" s="37"/>
      <c r="E527" s="53">
        <v>12002</v>
      </c>
      <c r="F527" s="53" t="s">
        <v>497</v>
      </c>
      <c r="G527" s="36" t="s">
        <v>491</v>
      </c>
      <c r="H527" s="49">
        <v>1</v>
      </c>
      <c r="I527" s="39">
        <v>39432000</v>
      </c>
      <c r="J527" s="39">
        <v>39432000</v>
      </c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51"/>
      <c r="W527" s="39"/>
      <c r="X527" s="39">
        <f t="shared" si="113"/>
        <v>3238.7679671457904</v>
      </c>
      <c r="Y527" s="39">
        <f t="shared" si="114"/>
        <v>98580</v>
      </c>
      <c r="Z527" s="41">
        <f t="shared" si="115"/>
        <v>13010130.924024642</v>
      </c>
      <c r="AA527" s="41">
        <v>11824741.848049281</v>
      </c>
      <c r="AB527" s="41">
        <v>692183.46696287394</v>
      </c>
      <c r="AC527" s="41">
        <f t="shared" si="121"/>
        <v>12516925.315012155</v>
      </c>
      <c r="AD527" s="42">
        <f t="shared" si="112"/>
        <v>1185389.0759753603</v>
      </c>
      <c r="AE527" s="41">
        <f t="shared" si="116"/>
        <v>13702314.390987515</v>
      </c>
      <c r="AF527" s="42">
        <f t="shared" si="117"/>
        <v>25729685.609012485</v>
      </c>
      <c r="AG527" s="43">
        <f t="shared" si="122"/>
        <v>400</v>
      </c>
      <c r="AH527" s="44">
        <f t="shared" si="118"/>
        <v>268.02464065708421</v>
      </c>
      <c r="AI527" s="36">
        <f t="shared" si="119"/>
        <v>131.97535934291582</v>
      </c>
      <c r="AJ527" s="36">
        <f t="shared" si="120"/>
        <v>4017</v>
      </c>
      <c r="AK527" s="45">
        <v>45657</v>
      </c>
    </row>
    <row r="528" spans="1:37" s="46" customFormat="1" ht="12.75" x14ac:dyDescent="0.25">
      <c r="A528" s="36">
        <v>522</v>
      </c>
      <c r="B528" s="37">
        <v>41640</v>
      </c>
      <c r="C528" s="37" t="s">
        <v>274</v>
      </c>
      <c r="D528" s="37"/>
      <c r="E528" s="53">
        <v>12002</v>
      </c>
      <c r="F528" s="53" t="s">
        <v>498</v>
      </c>
      <c r="G528" s="36" t="s">
        <v>491</v>
      </c>
      <c r="H528" s="49">
        <v>1</v>
      </c>
      <c r="I528" s="39">
        <v>110049000</v>
      </c>
      <c r="J528" s="39">
        <v>110049000</v>
      </c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51"/>
      <c r="W528" s="39"/>
      <c r="X528" s="39">
        <f t="shared" si="113"/>
        <v>9038.9322381930178</v>
      </c>
      <c r="Y528" s="39">
        <f t="shared" si="114"/>
        <v>275122.5</v>
      </c>
      <c r="Z528" s="41">
        <f t="shared" si="115"/>
        <v>36309390.800821356</v>
      </c>
      <c r="AA528" s="41">
        <v>33001141.601642709</v>
      </c>
      <c r="AB528" s="41">
        <v>1931783.7886943938</v>
      </c>
      <c r="AC528" s="41">
        <f t="shared" si="121"/>
        <v>34932925.390337102</v>
      </c>
      <c r="AD528" s="42">
        <f t="shared" si="112"/>
        <v>3308249.1991786472</v>
      </c>
      <c r="AE528" s="41">
        <f t="shared" si="116"/>
        <v>38241174.589515746</v>
      </c>
      <c r="AF528" s="42">
        <f t="shared" si="117"/>
        <v>71807825.410484254</v>
      </c>
      <c r="AG528" s="43">
        <f t="shared" si="122"/>
        <v>400</v>
      </c>
      <c r="AH528" s="44">
        <f t="shared" si="118"/>
        <v>268.02464065708421</v>
      </c>
      <c r="AI528" s="36">
        <f t="shared" si="119"/>
        <v>131.97535934291582</v>
      </c>
      <c r="AJ528" s="36">
        <f t="shared" si="120"/>
        <v>4017</v>
      </c>
      <c r="AK528" s="45">
        <v>45657</v>
      </c>
    </row>
    <row r="529" spans="1:37" s="46" customFormat="1" ht="12.75" x14ac:dyDescent="0.25">
      <c r="A529" s="36">
        <v>523</v>
      </c>
      <c r="B529" s="37">
        <v>41640</v>
      </c>
      <c r="C529" s="37" t="s">
        <v>274</v>
      </c>
      <c r="D529" s="37"/>
      <c r="E529" s="53">
        <v>12002</v>
      </c>
      <c r="F529" s="53" t="s">
        <v>499</v>
      </c>
      <c r="G529" s="36" t="s">
        <v>491</v>
      </c>
      <c r="H529" s="49">
        <v>1</v>
      </c>
      <c r="I529" s="39">
        <v>14665000</v>
      </c>
      <c r="J529" s="39">
        <v>14665000</v>
      </c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51"/>
      <c r="W529" s="39"/>
      <c r="X529" s="39">
        <f t="shared" si="113"/>
        <v>1204.517453798768</v>
      </c>
      <c r="Y529" s="39">
        <f t="shared" si="114"/>
        <v>36662.5</v>
      </c>
      <c r="Z529" s="41">
        <f t="shared" si="115"/>
        <v>4838546.6119096512</v>
      </c>
      <c r="AA529" s="41">
        <v>4397693.2238193015</v>
      </c>
      <c r="AB529" s="41">
        <v>257427.23024473921</v>
      </c>
      <c r="AC529" s="41">
        <f t="shared" si="121"/>
        <v>4655120.4540640404</v>
      </c>
      <c r="AD529" s="42">
        <f t="shared" si="112"/>
        <v>440853.38809034973</v>
      </c>
      <c r="AE529" s="41">
        <f t="shared" si="116"/>
        <v>5095973.8421543902</v>
      </c>
      <c r="AF529" s="42">
        <f t="shared" si="117"/>
        <v>9569026.1578456089</v>
      </c>
      <c r="AG529" s="43">
        <f t="shared" si="122"/>
        <v>400</v>
      </c>
      <c r="AH529" s="44">
        <f t="shared" si="118"/>
        <v>268.02464065708421</v>
      </c>
      <c r="AI529" s="36">
        <f t="shared" si="119"/>
        <v>131.97535934291582</v>
      </c>
      <c r="AJ529" s="36">
        <f t="shared" si="120"/>
        <v>4017</v>
      </c>
      <c r="AK529" s="45">
        <v>45657</v>
      </c>
    </row>
    <row r="530" spans="1:37" s="46" customFormat="1" ht="25.5" x14ac:dyDescent="0.25">
      <c r="A530" s="36">
        <v>524</v>
      </c>
      <c r="B530" s="37">
        <v>41640</v>
      </c>
      <c r="C530" s="37" t="s">
        <v>274</v>
      </c>
      <c r="D530" s="37"/>
      <c r="E530" s="53">
        <v>12008</v>
      </c>
      <c r="F530" s="53" t="s">
        <v>500</v>
      </c>
      <c r="G530" s="36" t="s">
        <v>491</v>
      </c>
      <c r="H530" s="49">
        <v>1</v>
      </c>
      <c r="I530" s="39">
        <v>1980000</v>
      </c>
      <c r="J530" s="39"/>
      <c r="K530" s="39"/>
      <c r="L530" s="39"/>
      <c r="M530" s="39"/>
      <c r="N530" s="39"/>
      <c r="O530" s="39"/>
      <c r="P530" s="39">
        <v>1980000</v>
      </c>
      <c r="Q530" s="39"/>
      <c r="R530" s="39"/>
      <c r="S530" s="39"/>
      <c r="T530" s="39"/>
      <c r="U530" s="39"/>
      <c r="V530" s="51"/>
      <c r="W530" s="39"/>
      <c r="X530" s="39">
        <f t="shared" si="113"/>
        <v>162.62833675564681</v>
      </c>
      <c r="Y530" s="39">
        <f t="shared" si="114"/>
        <v>4950</v>
      </c>
      <c r="Z530" s="41">
        <f t="shared" si="115"/>
        <v>653278.02874743333</v>
      </c>
      <c r="AA530" s="41">
        <v>593756.05749486655</v>
      </c>
      <c r="AB530" s="41">
        <v>146885.28269470736</v>
      </c>
      <c r="AC530" s="41">
        <f t="shared" si="121"/>
        <v>740641.34018957394</v>
      </c>
      <c r="AD530" s="42">
        <f t="shared" si="112"/>
        <v>59521.971252566786</v>
      </c>
      <c r="AE530" s="41">
        <f t="shared" si="116"/>
        <v>800163.31144214072</v>
      </c>
      <c r="AF530" s="42">
        <f t="shared" si="117"/>
        <v>1179836.6885578593</v>
      </c>
      <c r="AG530" s="43">
        <f t="shared" si="122"/>
        <v>400</v>
      </c>
      <c r="AH530" s="44">
        <f t="shared" si="118"/>
        <v>268.02464065708421</v>
      </c>
      <c r="AI530" s="36">
        <f t="shared" si="119"/>
        <v>131.97535934291582</v>
      </c>
      <c r="AJ530" s="36">
        <f t="shared" si="120"/>
        <v>4017</v>
      </c>
      <c r="AK530" s="45">
        <v>45657</v>
      </c>
    </row>
    <row r="531" spans="1:37" s="46" customFormat="1" ht="38.25" x14ac:dyDescent="0.25">
      <c r="A531" s="36">
        <v>525</v>
      </c>
      <c r="B531" s="37">
        <v>41640</v>
      </c>
      <c r="C531" s="37" t="s">
        <v>274</v>
      </c>
      <c r="D531" s="37"/>
      <c r="E531" s="53">
        <v>12008</v>
      </c>
      <c r="F531" s="53" t="s">
        <v>501</v>
      </c>
      <c r="G531" s="36" t="s">
        <v>491</v>
      </c>
      <c r="H531" s="49">
        <v>162</v>
      </c>
      <c r="I531" s="39">
        <v>53760000</v>
      </c>
      <c r="J531" s="39"/>
      <c r="K531" s="39"/>
      <c r="L531" s="39"/>
      <c r="M531" s="39"/>
      <c r="N531" s="39"/>
      <c r="O531" s="39"/>
      <c r="P531" s="39">
        <v>53760000</v>
      </c>
      <c r="Q531" s="39"/>
      <c r="R531" s="39"/>
      <c r="S531" s="39"/>
      <c r="T531" s="39"/>
      <c r="U531" s="39"/>
      <c r="V531" s="51"/>
      <c r="W531" s="39"/>
      <c r="X531" s="39">
        <f t="shared" si="113"/>
        <v>4415.6057494866527</v>
      </c>
      <c r="Y531" s="39">
        <f t="shared" si="114"/>
        <v>134400</v>
      </c>
      <c r="Z531" s="41">
        <f t="shared" si="115"/>
        <v>17737488.295687888</v>
      </c>
      <c r="AA531" s="41">
        <v>16121376.59137577</v>
      </c>
      <c r="AB531" s="41">
        <v>2613067.8786199326</v>
      </c>
      <c r="AC531" s="41">
        <f t="shared" si="121"/>
        <v>18734444.469995704</v>
      </c>
      <c r="AD531" s="42">
        <f t="shared" si="112"/>
        <v>1616111.7043121178</v>
      </c>
      <c r="AE531" s="41">
        <f t="shared" si="116"/>
        <v>20350556.174307823</v>
      </c>
      <c r="AF531" s="42">
        <f t="shared" si="117"/>
        <v>33409443.825692177</v>
      </c>
      <c r="AG531" s="43">
        <f t="shared" si="122"/>
        <v>400</v>
      </c>
      <c r="AH531" s="44">
        <f t="shared" si="118"/>
        <v>268.02464065708421</v>
      </c>
      <c r="AI531" s="36">
        <f t="shared" si="119"/>
        <v>131.97535934291582</v>
      </c>
      <c r="AJ531" s="36">
        <f t="shared" si="120"/>
        <v>4017</v>
      </c>
      <c r="AK531" s="45">
        <v>45657</v>
      </c>
    </row>
    <row r="532" spans="1:37" s="46" customFormat="1" ht="12.75" x14ac:dyDescent="0.25">
      <c r="A532" s="36">
        <v>526</v>
      </c>
      <c r="B532" s="37">
        <v>41640</v>
      </c>
      <c r="C532" s="37" t="s">
        <v>274</v>
      </c>
      <c r="D532" s="37"/>
      <c r="E532" s="53">
        <v>12008</v>
      </c>
      <c r="F532" s="53" t="s">
        <v>502</v>
      </c>
      <c r="G532" s="36" t="s">
        <v>491</v>
      </c>
      <c r="H532" s="49">
        <v>1</v>
      </c>
      <c r="I532" s="39">
        <v>1290000</v>
      </c>
      <c r="J532" s="39"/>
      <c r="K532" s="39"/>
      <c r="L532" s="39"/>
      <c r="M532" s="39"/>
      <c r="N532" s="39"/>
      <c r="O532" s="39"/>
      <c r="P532" s="39">
        <v>1290000</v>
      </c>
      <c r="Q532" s="39"/>
      <c r="R532" s="39"/>
      <c r="S532" s="39"/>
      <c r="T532" s="39"/>
      <c r="U532" s="39"/>
      <c r="V532" s="51"/>
      <c r="W532" s="39"/>
      <c r="X532" s="39">
        <f t="shared" si="113"/>
        <v>105.95482546201232</v>
      </c>
      <c r="Y532" s="39">
        <f t="shared" si="114"/>
        <v>3225</v>
      </c>
      <c r="Z532" s="41">
        <f t="shared" si="115"/>
        <v>425620.5338809035</v>
      </c>
      <c r="AA532" s="41">
        <v>386841.06776180695</v>
      </c>
      <c r="AB532" s="41">
        <v>95697.987210188119</v>
      </c>
      <c r="AC532" s="41">
        <f t="shared" si="121"/>
        <v>482539.05497199506</v>
      </c>
      <c r="AD532" s="42">
        <f t="shared" si="112"/>
        <v>38779.466119096556</v>
      </c>
      <c r="AE532" s="41">
        <f t="shared" si="116"/>
        <v>521318.52109109162</v>
      </c>
      <c r="AF532" s="42">
        <f t="shared" si="117"/>
        <v>768681.47890890832</v>
      </c>
      <c r="AG532" s="43">
        <f t="shared" si="122"/>
        <v>400</v>
      </c>
      <c r="AH532" s="44">
        <f t="shared" si="118"/>
        <v>268.02464065708421</v>
      </c>
      <c r="AI532" s="36">
        <f t="shared" si="119"/>
        <v>131.97535934291582</v>
      </c>
      <c r="AJ532" s="36">
        <f t="shared" si="120"/>
        <v>4017</v>
      </c>
      <c r="AK532" s="45">
        <v>45657</v>
      </c>
    </row>
    <row r="533" spans="1:37" s="46" customFormat="1" ht="12.75" x14ac:dyDescent="0.25">
      <c r="A533" s="36">
        <v>527</v>
      </c>
      <c r="B533" s="37">
        <v>41640</v>
      </c>
      <c r="C533" s="37" t="s">
        <v>274</v>
      </c>
      <c r="D533" s="37"/>
      <c r="E533" s="53">
        <v>12008</v>
      </c>
      <c r="F533" s="53" t="s">
        <v>287</v>
      </c>
      <c r="G533" s="36" t="s">
        <v>491</v>
      </c>
      <c r="H533" s="49">
        <v>14</v>
      </c>
      <c r="I533" s="39">
        <v>7014000</v>
      </c>
      <c r="J533" s="39"/>
      <c r="K533" s="39"/>
      <c r="L533" s="39"/>
      <c r="M533" s="39"/>
      <c r="N533" s="39"/>
      <c r="O533" s="39"/>
      <c r="P533" s="39">
        <v>7014000</v>
      </c>
      <c r="Q533" s="39"/>
      <c r="R533" s="39"/>
      <c r="S533" s="39"/>
      <c r="T533" s="39"/>
      <c r="U533" s="39"/>
      <c r="V533" s="51"/>
      <c r="W533" s="39"/>
      <c r="X533" s="39">
        <f t="shared" si="113"/>
        <v>576.09856262833671</v>
      </c>
      <c r="Y533" s="39">
        <f t="shared" si="114"/>
        <v>17535</v>
      </c>
      <c r="Z533" s="41">
        <f t="shared" si="115"/>
        <v>2314187.926078029</v>
      </c>
      <c r="AA533" s="41">
        <v>2103335.8521560575</v>
      </c>
      <c r="AB533" s="41">
        <v>520329.9862730694</v>
      </c>
      <c r="AC533" s="41">
        <f t="shared" si="121"/>
        <v>2623665.8384291269</v>
      </c>
      <c r="AD533" s="42">
        <f t="shared" si="112"/>
        <v>210852.07392197149</v>
      </c>
      <c r="AE533" s="41">
        <f t="shared" si="116"/>
        <v>2834517.9123510984</v>
      </c>
      <c r="AF533" s="42">
        <f t="shared" si="117"/>
        <v>4179482.0876489016</v>
      </c>
      <c r="AG533" s="43">
        <f t="shared" si="122"/>
        <v>400</v>
      </c>
      <c r="AH533" s="44">
        <f t="shared" si="118"/>
        <v>268.02464065708421</v>
      </c>
      <c r="AI533" s="36">
        <f t="shared" si="119"/>
        <v>131.97535934291582</v>
      </c>
      <c r="AJ533" s="36">
        <f t="shared" si="120"/>
        <v>4017</v>
      </c>
      <c r="AK533" s="45">
        <v>45657</v>
      </c>
    </row>
    <row r="534" spans="1:37" s="46" customFormat="1" ht="25.5" x14ac:dyDescent="0.25">
      <c r="A534" s="36">
        <v>528</v>
      </c>
      <c r="B534" s="37">
        <v>41640</v>
      </c>
      <c r="C534" s="37" t="s">
        <v>274</v>
      </c>
      <c r="D534" s="37"/>
      <c r="E534" s="53">
        <v>12008</v>
      </c>
      <c r="F534" s="53" t="s">
        <v>503</v>
      </c>
      <c r="G534" s="36" t="s">
        <v>491</v>
      </c>
      <c r="H534" s="49">
        <v>5</v>
      </c>
      <c r="I534" s="39">
        <v>13000000</v>
      </c>
      <c r="J534" s="39"/>
      <c r="K534" s="39"/>
      <c r="L534" s="39"/>
      <c r="M534" s="39"/>
      <c r="N534" s="39"/>
      <c r="O534" s="39"/>
      <c r="P534" s="39">
        <v>13000000</v>
      </c>
      <c r="Q534" s="39"/>
      <c r="R534" s="39"/>
      <c r="S534" s="39"/>
      <c r="T534" s="39"/>
      <c r="U534" s="39"/>
      <c r="V534" s="51"/>
      <c r="W534" s="39"/>
      <c r="X534" s="39">
        <f t="shared" si="113"/>
        <v>1067.7618069815194</v>
      </c>
      <c r="Y534" s="39">
        <f t="shared" si="114"/>
        <v>32499.999999999996</v>
      </c>
      <c r="Z534" s="41">
        <f t="shared" si="115"/>
        <v>4289199.1786447633</v>
      </c>
      <c r="AA534" s="41">
        <v>3898398.3572895271</v>
      </c>
      <c r="AB534" s="41">
        <v>964398.32072282583</v>
      </c>
      <c r="AC534" s="41">
        <f t="shared" si="121"/>
        <v>4862796.6780123524</v>
      </c>
      <c r="AD534" s="42">
        <f t="shared" si="112"/>
        <v>390800.82135523623</v>
      </c>
      <c r="AE534" s="41">
        <f t="shared" si="116"/>
        <v>5253597.4993675891</v>
      </c>
      <c r="AF534" s="42">
        <f t="shared" si="117"/>
        <v>7746402.5006324109</v>
      </c>
      <c r="AG534" s="43">
        <f t="shared" si="122"/>
        <v>400</v>
      </c>
      <c r="AH534" s="44">
        <f t="shared" si="118"/>
        <v>268.02464065708421</v>
      </c>
      <c r="AI534" s="36">
        <f t="shared" si="119"/>
        <v>131.97535934291582</v>
      </c>
      <c r="AJ534" s="36">
        <f t="shared" si="120"/>
        <v>4017</v>
      </c>
      <c r="AK534" s="45">
        <v>45657</v>
      </c>
    </row>
    <row r="535" spans="1:37" s="46" customFormat="1" ht="12.75" x14ac:dyDescent="0.25">
      <c r="A535" s="36">
        <v>529</v>
      </c>
      <c r="B535" s="37">
        <v>41640</v>
      </c>
      <c r="C535" s="37" t="s">
        <v>274</v>
      </c>
      <c r="D535" s="37"/>
      <c r="E535" s="53">
        <v>12008</v>
      </c>
      <c r="F535" s="53" t="s">
        <v>504</v>
      </c>
      <c r="G535" s="36" t="s">
        <v>491</v>
      </c>
      <c r="H535" s="49">
        <v>10</v>
      </c>
      <c r="I535" s="39">
        <v>15925000</v>
      </c>
      <c r="J535" s="39"/>
      <c r="K535" s="39"/>
      <c r="L535" s="39"/>
      <c r="M535" s="39"/>
      <c r="N535" s="39"/>
      <c r="O535" s="39"/>
      <c r="P535" s="39">
        <v>15925000</v>
      </c>
      <c r="Q535" s="39"/>
      <c r="R535" s="39"/>
      <c r="S535" s="39"/>
      <c r="T535" s="39"/>
      <c r="U535" s="39"/>
      <c r="V535" s="51"/>
      <c r="W535" s="39"/>
      <c r="X535" s="39">
        <f t="shared" si="113"/>
        <v>1308.0082135523614</v>
      </c>
      <c r="Y535" s="39">
        <f t="shared" si="114"/>
        <v>39812.5</v>
      </c>
      <c r="Z535" s="41">
        <f t="shared" si="115"/>
        <v>5254268.9938398357</v>
      </c>
      <c r="AA535" s="41">
        <v>4775537.9876796715</v>
      </c>
      <c r="AB535" s="41">
        <v>1181387.942885462</v>
      </c>
      <c r="AC535" s="41">
        <f t="shared" si="121"/>
        <v>5956925.9305651337</v>
      </c>
      <c r="AD535" s="42">
        <f t="shared" si="112"/>
        <v>478731.00616016425</v>
      </c>
      <c r="AE535" s="41">
        <f t="shared" si="116"/>
        <v>6435656.9367252979</v>
      </c>
      <c r="AF535" s="42">
        <f t="shared" si="117"/>
        <v>9489343.0632747021</v>
      </c>
      <c r="AG535" s="43">
        <f t="shared" si="122"/>
        <v>400</v>
      </c>
      <c r="AH535" s="44">
        <f t="shared" si="118"/>
        <v>268.02464065708421</v>
      </c>
      <c r="AI535" s="36">
        <f t="shared" si="119"/>
        <v>131.97535934291582</v>
      </c>
      <c r="AJ535" s="36">
        <f t="shared" si="120"/>
        <v>4017</v>
      </c>
      <c r="AK535" s="45">
        <v>45657</v>
      </c>
    </row>
    <row r="536" spans="1:37" s="46" customFormat="1" ht="12.75" x14ac:dyDescent="0.25">
      <c r="A536" s="36">
        <v>530</v>
      </c>
      <c r="B536" s="37">
        <v>41640</v>
      </c>
      <c r="C536" s="37" t="s">
        <v>274</v>
      </c>
      <c r="D536" s="37"/>
      <c r="E536" s="53">
        <v>12008</v>
      </c>
      <c r="F536" s="53" t="s">
        <v>505</v>
      </c>
      <c r="G536" s="36" t="s">
        <v>491</v>
      </c>
      <c r="H536" s="49">
        <v>19</v>
      </c>
      <c r="I536" s="39">
        <v>21736000</v>
      </c>
      <c r="J536" s="39"/>
      <c r="K536" s="39"/>
      <c r="L536" s="39"/>
      <c r="M536" s="39"/>
      <c r="N536" s="39"/>
      <c r="O536" s="39"/>
      <c r="P536" s="39">
        <v>21736000</v>
      </c>
      <c r="Q536" s="39"/>
      <c r="R536" s="39"/>
      <c r="S536" s="39"/>
      <c r="T536" s="39"/>
      <c r="U536" s="39"/>
      <c r="V536" s="51"/>
      <c r="W536" s="39"/>
      <c r="X536" s="39">
        <f t="shared" si="113"/>
        <v>1785.2977412731007</v>
      </c>
      <c r="Y536" s="39">
        <f t="shared" si="114"/>
        <v>54340</v>
      </c>
      <c r="Z536" s="41">
        <f t="shared" si="115"/>
        <v>7171541.0266940454</v>
      </c>
      <c r="AA536" s="41">
        <v>6518122.0533880899</v>
      </c>
      <c r="AB536" s="41">
        <v>1612473.992248565</v>
      </c>
      <c r="AC536" s="41">
        <f t="shared" si="121"/>
        <v>8130596.0456366548</v>
      </c>
      <c r="AD536" s="42">
        <f t="shared" si="112"/>
        <v>653418.97330595553</v>
      </c>
      <c r="AE536" s="41">
        <f t="shared" si="116"/>
        <v>8784015.0189426094</v>
      </c>
      <c r="AF536" s="42">
        <f t="shared" si="117"/>
        <v>12951984.981057391</v>
      </c>
      <c r="AG536" s="43">
        <f t="shared" si="122"/>
        <v>400</v>
      </c>
      <c r="AH536" s="44">
        <f t="shared" si="118"/>
        <v>268.02464065708421</v>
      </c>
      <c r="AI536" s="36">
        <f t="shared" si="119"/>
        <v>131.97535934291582</v>
      </c>
      <c r="AJ536" s="36">
        <f t="shared" si="120"/>
        <v>4017</v>
      </c>
      <c r="AK536" s="45">
        <v>45657</v>
      </c>
    </row>
    <row r="537" spans="1:37" s="46" customFormat="1" ht="12.75" x14ac:dyDescent="0.25">
      <c r="A537" s="36">
        <v>531</v>
      </c>
      <c r="B537" s="37">
        <v>41640</v>
      </c>
      <c r="C537" s="37" t="s">
        <v>274</v>
      </c>
      <c r="D537" s="37"/>
      <c r="E537" s="53">
        <v>12008</v>
      </c>
      <c r="F537" s="53" t="s">
        <v>506</v>
      </c>
      <c r="G537" s="36" t="s">
        <v>491</v>
      </c>
      <c r="H537" s="49">
        <v>34</v>
      </c>
      <c r="I537" s="39">
        <v>20592000</v>
      </c>
      <c r="J537" s="39"/>
      <c r="K537" s="39"/>
      <c r="L537" s="39"/>
      <c r="M537" s="39"/>
      <c r="N537" s="39"/>
      <c r="O537" s="39"/>
      <c r="P537" s="39">
        <v>20592000</v>
      </c>
      <c r="Q537" s="39"/>
      <c r="R537" s="39"/>
      <c r="S537" s="39"/>
      <c r="T537" s="39"/>
      <c r="U537" s="39"/>
      <c r="V537" s="51"/>
      <c r="W537" s="39"/>
      <c r="X537" s="39">
        <f t="shared" si="113"/>
        <v>1691.3347022587268</v>
      </c>
      <c r="Y537" s="39">
        <f t="shared" si="114"/>
        <v>51480</v>
      </c>
      <c r="Z537" s="41">
        <f t="shared" si="115"/>
        <v>6794091.4989733063</v>
      </c>
      <c r="AA537" s="41">
        <v>6175062.9979466116</v>
      </c>
      <c r="AB537" s="41">
        <v>1527606.9400249564</v>
      </c>
      <c r="AC537" s="41">
        <f t="shared" si="121"/>
        <v>7702669.9379715677</v>
      </c>
      <c r="AD537" s="42">
        <f t="shared" si="112"/>
        <v>619028.50102669466</v>
      </c>
      <c r="AE537" s="41">
        <f t="shared" si="116"/>
        <v>8321698.4389982624</v>
      </c>
      <c r="AF537" s="42">
        <f t="shared" si="117"/>
        <v>12270301.561001737</v>
      </c>
      <c r="AG537" s="43">
        <f t="shared" si="122"/>
        <v>400</v>
      </c>
      <c r="AH537" s="44">
        <f t="shared" si="118"/>
        <v>268.02464065708421</v>
      </c>
      <c r="AI537" s="36">
        <f t="shared" si="119"/>
        <v>131.97535934291582</v>
      </c>
      <c r="AJ537" s="36">
        <f t="shared" si="120"/>
        <v>4017</v>
      </c>
      <c r="AK537" s="45">
        <v>45657</v>
      </c>
    </row>
    <row r="538" spans="1:37" s="46" customFormat="1" ht="12.75" x14ac:dyDescent="0.25">
      <c r="A538" s="36">
        <v>532</v>
      </c>
      <c r="B538" s="37">
        <v>41640</v>
      </c>
      <c r="C538" s="37" t="s">
        <v>274</v>
      </c>
      <c r="D538" s="37"/>
      <c r="E538" s="53">
        <v>12008</v>
      </c>
      <c r="F538" s="53" t="s">
        <v>287</v>
      </c>
      <c r="G538" s="36" t="s">
        <v>491</v>
      </c>
      <c r="H538" s="49">
        <v>54</v>
      </c>
      <c r="I538" s="39">
        <v>27192000</v>
      </c>
      <c r="J538" s="39"/>
      <c r="K538" s="39"/>
      <c r="L538" s="39"/>
      <c r="M538" s="39"/>
      <c r="N538" s="39"/>
      <c r="O538" s="39"/>
      <c r="P538" s="39">
        <v>27192000</v>
      </c>
      <c r="Q538" s="39"/>
      <c r="R538" s="39"/>
      <c r="S538" s="39"/>
      <c r="T538" s="39"/>
      <c r="U538" s="39"/>
      <c r="V538" s="51"/>
      <c r="W538" s="39"/>
      <c r="X538" s="39">
        <f t="shared" si="113"/>
        <v>2233.4291581108828</v>
      </c>
      <c r="Y538" s="39">
        <f t="shared" si="114"/>
        <v>67980</v>
      </c>
      <c r="Z538" s="41">
        <f t="shared" si="115"/>
        <v>8971684.9281314183</v>
      </c>
      <c r="AA538" s="41">
        <v>8154249.8562628338</v>
      </c>
      <c r="AB538" s="41">
        <v>2017224.5490073143</v>
      </c>
      <c r="AC538" s="41">
        <f t="shared" si="121"/>
        <v>10171474.405270148</v>
      </c>
      <c r="AD538" s="42">
        <f t="shared" si="112"/>
        <v>817435.07186858449</v>
      </c>
      <c r="AE538" s="41">
        <f t="shared" si="116"/>
        <v>10988909.477138732</v>
      </c>
      <c r="AF538" s="42">
        <f t="shared" si="117"/>
        <v>16203090.522861268</v>
      </c>
      <c r="AG538" s="43">
        <f t="shared" si="122"/>
        <v>400</v>
      </c>
      <c r="AH538" s="44">
        <f t="shared" si="118"/>
        <v>268.02464065708421</v>
      </c>
      <c r="AI538" s="36">
        <f t="shared" si="119"/>
        <v>131.97535934291582</v>
      </c>
      <c r="AJ538" s="36">
        <f t="shared" si="120"/>
        <v>4017</v>
      </c>
      <c r="AK538" s="45">
        <v>45657</v>
      </c>
    </row>
    <row r="539" spans="1:37" s="46" customFormat="1" ht="12.75" x14ac:dyDescent="0.25">
      <c r="A539" s="36">
        <v>533</v>
      </c>
      <c r="B539" s="37">
        <v>41640</v>
      </c>
      <c r="C539" s="37" t="s">
        <v>274</v>
      </c>
      <c r="D539" s="37"/>
      <c r="E539" s="53">
        <v>12008</v>
      </c>
      <c r="F539" s="53" t="s">
        <v>507</v>
      </c>
      <c r="G539" s="36" t="s">
        <v>491</v>
      </c>
      <c r="H539" s="49">
        <v>9</v>
      </c>
      <c r="I539" s="39">
        <v>3861000</v>
      </c>
      <c r="J539" s="39"/>
      <c r="K539" s="39"/>
      <c r="L539" s="39"/>
      <c r="M539" s="39"/>
      <c r="N539" s="39"/>
      <c r="O539" s="39"/>
      <c r="P539" s="39">
        <v>3861000</v>
      </c>
      <c r="Q539" s="39"/>
      <c r="R539" s="39"/>
      <c r="S539" s="39"/>
      <c r="T539" s="39"/>
      <c r="U539" s="39"/>
      <c r="V539" s="51"/>
      <c r="W539" s="39"/>
      <c r="X539" s="39">
        <f t="shared" si="113"/>
        <v>317.12525667351127</v>
      </c>
      <c r="Y539" s="39">
        <f t="shared" si="114"/>
        <v>9652.5</v>
      </c>
      <c r="Z539" s="41">
        <f t="shared" si="115"/>
        <v>1273892.1560574949</v>
      </c>
      <c r="AA539" s="41">
        <v>1157824.3121149896</v>
      </c>
      <c r="AB539" s="41">
        <v>286426.30125467927</v>
      </c>
      <c r="AC539" s="41">
        <f t="shared" si="121"/>
        <v>1444250.6133696688</v>
      </c>
      <c r="AD539" s="42">
        <f t="shared" si="112"/>
        <v>116067.84394250531</v>
      </c>
      <c r="AE539" s="41">
        <f t="shared" si="116"/>
        <v>1560318.4573121741</v>
      </c>
      <c r="AF539" s="42">
        <f t="shared" si="117"/>
        <v>2300681.5426878259</v>
      </c>
      <c r="AG539" s="43">
        <f t="shared" si="122"/>
        <v>400</v>
      </c>
      <c r="AH539" s="44">
        <f t="shared" si="118"/>
        <v>268.02464065708421</v>
      </c>
      <c r="AI539" s="36">
        <f t="shared" si="119"/>
        <v>131.97535934291582</v>
      </c>
      <c r="AJ539" s="36">
        <f t="shared" si="120"/>
        <v>4017</v>
      </c>
      <c r="AK539" s="45">
        <v>45657</v>
      </c>
    </row>
    <row r="540" spans="1:37" s="46" customFormat="1" ht="25.5" x14ac:dyDescent="0.25">
      <c r="A540" s="36">
        <v>534</v>
      </c>
      <c r="B540" s="37">
        <v>41640</v>
      </c>
      <c r="C540" s="37" t="s">
        <v>274</v>
      </c>
      <c r="D540" s="37"/>
      <c r="E540" s="53">
        <v>12008</v>
      </c>
      <c r="F540" s="53" t="s">
        <v>508</v>
      </c>
      <c r="G540" s="36" t="s">
        <v>491</v>
      </c>
      <c r="H540" s="49">
        <v>2</v>
      </c>
      <c r="I540" s="39">
        <v>5720000</v>
      </c>
      <c r="J540" s="39"/>
      <c r="K540" s="39"/>
      <c r="L540" s="39"/>
      <c r="M540" s="39"/>
      <c r="N540" s="39"/>
      <c r="O540" s="39"/>
      <c r="P540" s="39">
        <v>5720000</v>
      </c>
      <c r="Q540" s="39"/>
      <c r="R540" s="39"/>
      <c r="S540" s="39"/>
      <c r="T540" s="39"/>
      <c r="U540" s="39"/>
      <c r="V540" s="51"/>
      <c r="W540" s="39"/>
      <c r="X540" s="39">
        <f t="shared" si="113"/>
        <v>469.81519507186857</v>
      </c>
      <c r="Y540" s="39">
        <f t="shared" si="114"/>
        <v>14300</v>
      </c>
      <c r="Z540" s="41">
        <f t="shared" si="115"/>
        <v>1887247.6386036964</v>
      </c>
      <c r="AA540" s="41">
        <v>1715295.277207392</v>
      </c>
      <c r="AB540" s="41">
        <v>424335.26111804345</v>
      </c>
      <c r="AC540" s="41">
        <f t="shared" si="121"/>
        <v>2139630.5383254355</v>
      </c>
      <c r="AD540" s="42">
        <f t="shared" si="112"/>
        <v>171952.36139630433</v>
      </c>
      <c r="AE540" s="41">
        <f t="shared" si="116"/>
        <v>2311582.8997217398</v>
      </c>
      <c r="AF540" s="42">
        <f t="shared" si="117"/>
        <v>3408417.1002782602</v>
      </c>
      <c r="AG540" s="43">
        <f t="shared" si="122"/>
        <v>400</v>
      </c>
      <c r="AH540" s="44">
        <f t="shared" si="118"/>
        <v>268.02464065708421</v>
      </c>
      <c r="AI540" s="36">
        <f t="shared" si="119"/>
        <v>131.97535934291582</v>
      </c>
      <c r="AJ540" s="36">
        <f t="shared" si="120"/>
        <v>4017</v>
      </c>
      <c r="AK540" s="45">
        <v>45657</v>
      </c>
    </row>
    <row r="541" spans="1:37" s="46" customFormat="1" ht="12.75" x14ac:dyDescent="0.25">
      <c r="A541" s="36">
        <v>535</v>
      </c>
      <c r="B541" s="37">
        <v>41640</v>
      </c>
      <c r="C541" s="37" t="s">
        <v>274</v>
      </c>
      <c r="D541" s="37"/>
      <c r="E541" s="53">
        <v>12008</v>
      </c>
      <c r="F541" s="53" t="s">
        <v>504</v>
      </c>
      <c r="G541" s="36" t="s">
        <v>491</v>
      </c>
      <c r="H541" s="49">
        <v>1</v>
      </c>
      <c r="I541" s="39">
        <v>1820000</v>
      </c>
      <c r="J541" s="39"/>
      <c r="K541" s="39"/>
      <c r="L541" s="39"/>
      <c r="M541" s="39"/>
      <c r="N541" s="39"/>
      <c r="O541" s="39"/>
      <c r="P541" s="39">
        <v>1820000</v>
      </c>
      <c r="Q541" s="39"/>
      <c r="R541" s="39"/>
      <c r="S541" s="39"/>
      <c r="T541" s="39"/>
      <c r="U541" s="39"/>
      <c r="V541" s="51"/>
      <c r="W541" s="39"/>
      <c r="X541" s="39">
        <f t="shared" si="113"/>
        <v>149.48665297741272</v>
      </c>
      <c r="Y541" s="39">
        <f t="shared" si="114"/>
        <v>4550</v>
      </c>
      <c r="Z541" s="41">
        <f t="shared" si="115"/>
        <v>600487.88501026703</v>
      </c>
      <c r="AA541" s="41">
        <v>545775.77002053382</v>
      </c>
      <c r="AB541" s="41">
        <v>135015.76490119562</v>
      </c>
      <c r="AC541" s="41">
        <f t="shared" si="121"/>
        <v>680791.53492172947</v>
      </c>
      <c r="AD541" s="42">
        <f t="shared" si="112"/>
        <v>54712.114989733207</v>
      </c>
      <c r="AE541" s="41">
        <f t="shared" si="116"/>
        <v>735503.64991146268</v>
      </c>
      <c r="AF541" s="42">
        <f t="shared" si="117"/>
        <v>1084496.3500885372</v>
      </c>
      <c r="AG541" s="43">
        <f t="shared" si="122"/>
        <v>400</v>
      </c>
      <c r="AH541" s="44">
        <f t="shared" si="118"/>
        <v>268.02464065708421</v>
      </c>
      <c r="AI541" s="36">
        <f t="shared" si="119"/>
        <v>131.97535934291582</v>
      </c>
      <c r="AJ541" s="36">
        <f t="shared" si="120"/>
        <v>4017</v>
      </c>
      <c r="AK541" s="45">
        <v>45657</v>
      </c>
    </row>
    <row r="542" spans="1:37" s="46" customFormat="1" ht="12.75" x14ac:dyDescent="0.25">
      <c r="A542" s="36">
        <v>536</v>
      </c>
      <c r="B542" s="37">
        <v>41640</v>
      </c>
      <c r="C542" s="37" t="s">
        <v>274</v>
      </c>
      <c r="D542" s="37"/>
      <c r="E542" s="53">
        <v>12008</v>
      </c>
      <c r="F542" s="53" t="s">
        <v>505</v>
      </c>
      <c r="G542" s="36" t="s">
        <v>491</v>
      </c>
      <c r="H542" s="49">
        <v>10</v>
      </c>
      <c r="I542" s="39">
        <v>13000000</v>
      </c>
      <c r="J542" s="39"/>
      <c r="K542" s="39"/>
      <c r="L542" s="39"/>
      <c r="M542" s="39"/>
      <c r="N542" s="39"/>
      <c r="O542" s="39"/>
      <c r="P542" s="39">
        <v>13000000</v>
      </c>
      <c r="Q542" s="39"/>
      <c r="R542" s="39"/>
      <c r="S542" s="39"/>
      <c r="T542" s="39"/>
      <c r="U542" s="39"/>
      <c r="V542" s="51"/>
      <c r="W542" s="39"/>
      <c r="X542" s="39">
        <f t="shared" si="113"/>
        <v>1067.7618069815194</v>
      </c>
      <c r="Y542" s="39">
        <f t="shared" si="114"/>
        <v>32499.999999999996</v>
      </c>
      <c r="Z542" s="41">
        <f t="shared" si="115"/>
        <v>4289199.1786447633</v>
      </c>
      <c r="AA542" s="41">
        <v>3898398.3572895271</v>
      </c>
      <c r="AB542" s="41">
        <v>964398.32072282583</v>
      </c>
      <c r="AC542" s="41">
        <f t="shared" si="121"/>
        <v>4862796.6780123524</v>
      </c>
      <c r="AD542" s="42">
        <f t="shared" si="112"/>
        <v>390800.82135523623</v>
      </c>
      <c r="AE542" s="41">
        <f t="shared" si="116"/>
        <v>5253597.4993675891</v>
      </c>
      <c r="AF542" s="42">
        <f t="shared" si="117"/>
        <v>7746402.5006324109</v>
      </c>
      <c r="AG542" s="43">
        <f t="shared" si="122"/>
        <v>400</v>
      </c>
      <c r="AH542" s="44">
        <f t="shared" si="118"/>
        <v>268.02464065708421</v>
      </c>
      <c r="AI542" s="36">
        <f t="shared" si="119"/>
        <v>131.97535934291582</v>
      </c>
      <c r="AJ542" s="36">
        <f t="shared" si="120"/>
        <v>4017</v>
      </c>
      <c r="AK542" s="45">
        <v>45657</v>
      </c>
    </row>
    <row r="543" spans="1:37" s="46" customFormat="1" ht="12.75" x14ac:dyDescent="0.25">
      <c r="A543" s="36">
        <v>537</v>
      </c>
      <c r="B543" s="37">
        <v>41640</v>
      </c>
      <c r="C543" s="37" t="s">
        <v>274</v>
      </c>
      <c r="D543" s="37"/>
      <c r="E543" s="53">
        <v>12008</v>
      </c>
      <c r="F543" s="53" t="s">
        <v>506</v>
      </c>
      <c r="G543" s="36" t="s">
        <v>491</v>
      </c>
      <c r="H543" s="49">
        <v>3</v>
      </c>
      <c r="I543" s="39">
        <v>3120000</v>
      </c>
      <c r="J543" s="39"/>
      <c r="K543" s="39"/>
      <c r="L543" s="39"/>
      <c r="M543" s="39"/>
      <c r="N543" s="39"/>
      <c r="O543" s="39"/>
      <c r="P543" s="39">
        <v>3120000</v>
      </c>
      <c r="Q543" s="39"/>
      <c r="R543" s="39"/>
      <c r="S543" s="39"/>
      <c r="T543" s="39"/>
      <c r="U543" s="39"/>
      <c r="V543" s="51"/>
      <c r="W543" s="39"/>
      <c r="X543" s="39">
        <f t="shared" si="113"/>
        <v>256.26283367556465</v>
      </c>
      <c r="Y543" s="39">
        <f t="shared" si="114"/>
        <v>7799.9999999999991</v>
      </c>
      <c r="Z543" s="41">
        <f t="shared" si="115"/>
        <v>1029407.8028747434</v>
      </c>
      <c r="AA543" s="41">
        <v>935615.60574948648</v>
      </c>
      <c r="AB543" s="41">
        <v>231455.59697347821</v>
      </c>
      <c r="AC543" s="41">
        <f t="shared" si="121"/>
        <v>1167071.2027229648</v>
      </c>
      <c r="AD543" s="42">
        <f t="shared" si="112"/>
        <v>93792.197125256876</v>
      </c>
      <c r="AE543" s="41">
        <f t="shared" si="116"/>
        <v>1260863.3998482218</v>
      </c>
      <c r="AF543" s="42">
        <f t="shared" si="117"/>
        <v>1859136.6001517782</v>
      </c>
      <c r="AG543" s="43">
        <f t="shared" si="122"/>
        <v>400</v>
      </c>
      <c r="AH543" s="44">
        <f t="shared" si="118"/>
        <v>268.02464065708421</v>
      </c>
      <c r="AI543" s="36">
        <f t="shared" si="119"/>
        <v>131.97535934291582</v>
      </c>
      <c r="AJ543" s="36">
        <f t="shared" si="120"/>
        <v>4017</v>
      </c>
      <c r="AK543" s="45">
        <v>45657</v>
      </c>
    </row>
    <row r="544" spans="1:37" s="46" customFormat="1" ht="12.75" x14ac:dyDescent="0.25">
      <c r="A544" s="36">
        <v>538</v>
      </c>
      <c r="B544" s="37">
        <v>41640</v>
      </c>
      <c r="C544" s="37" t="s">
        <v>274</v>
      </c>
      <c r="D544" s="37"/>
      <c r="E544" s="53">
        <v>12008</v>
      </c>
      <c r="F544" s="53" t="s">
        <v>287</v>
      </c>
      <c r="G544" s="36" t="s">
        <v>491</v>
      </c>
      <c r="H544" s="49">
        <v>18</v>
      </c>
      <c r="I544" s="39">
        <v>12870000</v>
      </c>
      <c r="J544" s="39"/>
      <c r="K544" s="39"/>
      <c r="L544" s="39"/>
      <c r="M544" s="39"/>
      <c r="N544" s="39"/>
      <c r="O544" s="39"/>
      <c r="P544" s="39">
        <v>12870000</v>
      </c>
      <c r="Q544" s="39"/>
      <c r="R544" s="39"/>
      <c r="S544" s="39"/>
      <c r="T544" s="39"/>
      <c r="U544" s="39"/>
      <c r="V544" s="51"/>
      <c r="W544" s="39"/>
      <c r="X544" s="39">
        <f t="shared" si="113"/>
        <v>1057.0841889117044</v>
      </c>
      <c r="Y544" s="39">
        <f t="shared" si="114"/>
        <v>32175</v>
      </c>
      <c r="Z544" s="41">
        <f t="shared" si="115"/>
        <v>4246307.1868583169</v>
      </c>
      <c r="AA544" s="41">
        <v>3859414.3737166324</v>
      </c>
      <c r="AB544" s="41">
        <v>954754.3375155977</v>
      </c>
      <c r="AC544" s="41">
        <f t="shared" si="121"/>
        <v>4814168.7112322301</v>
      </c>
      <c r="AD544" s="42">
        <f t="shared" si="112"/>
        <v>386892.81314168451</v>
      </c>
      <c r="AE544" s="41">
        <f t="shared" si="116"/>
        <v>5201061.524373915</v>
      </c>
      <c r="AF544" s="42">
        <f t="shared" si="117"/>
        <v>7668938.475626085</v>
      </c>
      <c r="AG544" s="43">
        <f t="shared" si="122"/>
        <v>400</v>
      </c>
      <c r="AH544" s="44">
        <f t="shared" si="118"/>
        <v>268.02464065708421</v>
      </c>
      <c r="AI544" s="36">
        <f t="shared" si="119"/>
        <v>131.97535934291582</v>
      </c>
      <c r="AJ544" s="36">
        <f t="shared" si="120"/>
        <v>4017</v>
      </c>
      <c r="AK544" s="45">
        <v>45657</v>
      </c>
    </row>
    <row r="545" spans="1:37" s="46" customFormat="1" ht="12.75" x14ac:dyDescent="0.25">
      <c r="A545" s="36">
        <v>539</v>
      </c>
      <c r="B545" s="37">
        <v>41640</v>
      </c>
      <c r="C545" s="37" t="s">
        <v>274</v>
      </c>
      <c r="D545" s="37"/>
      <c r="E545" s="53">
        <v>12008</v>
      </c>
      <c r="F545" s="53" t="s">
        <v>507</v>
      </c>
      <c r="G545" s="36" t="s">
        <v>491</v>
      </c>
      <c r="H545" s="49">
        <v>10</v>
      </c>
      <c r="I545" s="39">
        <v>5010000</v>
      </c>
      <c r="J545" s="39"/>
      <c r="K545" s="39"/>
      <c r="L545" s="39"/>
      <c r="M545" s="39"/>
      <c r="N545" s="39"/>
      <c r="O545" s="39"/>
      <c r="P545" s="39">
        <v>5010000</v>
      </c>
      <c r="Q545" s="39"/>
      <c r="R545" s="39"/>
      <c r="S545" s="39"/>
      <c r="T545" s="39"/>
      <c r="U545" s="39"/>
      <c r="V545" s="51"/>
      <c r="W545" s="39"/>
      <c r="X545" s="39">
        <f t="shared" si="113"/>
        <v>411.49897330595479</v>
      </c>
      <c r="Y545" s="39">
        <f t="shared" si="114"/>
        <v>12524.999999999998</v>
      </c>
      <c r="Z545" s="41">
        <f t="shared" si="115"/>
        <v>1652991.3757700205</v>
      </c>
      <c r="AA545" s="41">
        <v>1502382.7515400408</v>
      </c>
      <c r="AB545" s="41">
        <v>371664.27590933518</v>
      </c>
      <c r="AC545" s="41">
        <f t="shared" si="121"/>
        <v>1874047.0274493759</v>
      </c>
      <c r="AD545" s="42">
        <f t="shared" si="112"/>
        <v>150608.6242299797</v>
      </c>
      <c r="AE545" s="41">
        <f t="shared" si="116"/>
        <v>2024655.6516793557</v>
      </c>
      <c r="AF545" s="42">
        <f t="shared" si="117"/>
        <v>2985344.3483206443</v>
      </c>
      <c r="AG545" s="43">
        <f t="shared" si="122"/>
        <v>400</v>
      </c>
      <c r="AH545" s="44">
        <f t="shared" si="118"/>
        <v>268.02464065708421</v>
      </c>
      <c r="AI545" s="36">
        <f t="shared" si="119"/>
        <v>131.97535934291582</v>
      </c>
      <c r="AJ545" s="36">
        <f t="shared" si="120"/>
        <v>4017</v>
      </c>
      <c r="AK545" s="45">
        <v>45657</v>
      </c>
    </row>
    <row r="546" spans="1:37" s="46" customFormat="1" ht="25.5" x14ac:dyDescent="0.25">
      <c r="A546" s="36">
        <v>540</v>
      </c>
      <c r="B546" s="37">
        <v>41640</v>
      </c>
      <c r="C546" s="37" t="s">
        <v>274</v>
      </c>
      <c r="D546" s="37"/>
      <c r="E546" s="53">
        <v>12004</v>
      </c>
      <c r="F546" s="53" t="s">
        <v>509</v>
      </c>
      <c r="G546" s="36" t="s">
        <v>491</v>
      </c>
      <c r="H546" s="49">
        <v>16028</v>
      </c>
      <c r="I546" s="39">
        <v>320560000</v>
      </c>
      <c r="J546" s="39"/>
      <c r="K546" s="39"/>
      <c r="L546" s="39">
        <v>320560000</v>
      </c>
      <c r="M546" s="39"/>
      <c r="N546" s="39"/>
      <c r="O546" s="39"/>
      <c r="P546" s="39"/>
      <c r="Q546" s="39"/>
      <c r="R546" s="39"/>
      <c r="S546" s="39"/>
      <c r="T546" s="39"/>
      <c r="U546" s="39"/>
      <c r="V546" s="51"/>
      <c r="W546" s="39"/>
      <c r="X546" s="39">
        <f t="shared" si="113"/>
        <v>26329.363449691991</v>
      </c>
      <c r="Y546" s="39">
        <f t="shared" si="114"/>
        <v>801400</v>
      </c>
      <c r="Z546" s="41">
        <f t="shared" si="115"/>
        <v>105765052.97741275</v>
      </c>
      <c r="AA546" s="41">
        <v>96128505.954825461</v>
      </c>
      <c r="AB546" s="41">
        <v>110192165.71148676</v>
      </c>
      <c r="AC546" s="41">
        <f t="shared" si="121"/>
        <v>206320671.66631222</v>
      </c>
      <c r="AD546" s="42">
        <f t="shared" si="112"/>
        <v>9636547.0225872844</v>
      </c>
      <c r="AE546" s="41">
        <f t="shared" si="116"/>
        <v>215957218.68889952</v>
      </c>
      <c r="AF546" s="42">
        <f t="shared" si="117"/>
        <v>104602781.31110048</v>
      </c>
      <c r="AG546" s="43">
        <f t="shared" si="122"/>
        <v>400</v>
      </c>
      <c r="AH546" s="44">
        <f t="shared" si="118"/>
        <v>268.02464065708421</v>
      </c>
      <c r="AI546" s="36">
        <f t="shared" si="119"/>
        <v>131.97535934291582</v>
      </c>
      <c r="AJ546" s="36">
        <f t="shared" si="120"/>
        <v>4017</v>
      </c>
      <c r="AK546" s="45">
        <v>45657</v>
      </c>
    </row>
    <row r="547" spans="1:37" s="46" customFormat="1" ht="12.75" x14ac:dyDescent="0.25">
      <c r="A547" s="36">
        <v>541</v>
      </c>
      <c r="B547" s="37">
        <v>41640</v>
      </c>
      <c r="C547" s="37" t="s">
        <v>274</v>
      </c>
      <c r="D547" s="37"/>
      <c r="E547" s="53">
        <v>12004</v>
      </c>
      <c r="F547" s="53" t="s">
        <v>510</v>
      </c>
      <c r="G547" s="36" t="s">
        <v>491</v>
      </c>
      <c r="H547" s="49">
        <v>917</v>
      </c>
      <c r="I547" s="39">
        <v>38514000</v>
      </c>
      <c r="J547" s="39"/>
      <c r="K547" s="39"/>
      <c r="L547" s="39">
        <v>38514000</v>
      </c>
      <c r="M547" s="39"/>
      <c r="N547" s="39"/>
      <c r="O547" s="39"/>
      <c r="P547" s="39"/>
      <c r="Q547" s="39"/>
      <c r="R547" s="39"/>
      <c r="S547" s="39"/>
      <c r="T547" s="39"/>
      <c r="U547" s="39"/>
      <c r="V547" s="51"/>
      <c r="W547" s="39"/>
      <c r="X547" s="39">
        <f t="shared" si="113"/>
        <v>3163.3675564681726</v>
      </c>
      <c r="Y547" s="39">
        <f t="shared" si="114"/>
        <v>96285</v>
      </c>
      <c r="Z547" s="41">
        <f t="shared" si="115"/>
        <v>12707247.474332649</v>
      </c>
      <c r="AA547" s="41">
        <v>11549454.948665297</v>
      </c>
      <c r="AB547" s="41">
        <v>13239147.33657412</v>
      </c>
      <c r="AC547" s="41">
        <f t="shared" si="121"/>
        <v>24788602.285239417</v>
      </c>
      <c r="AD547" s="42">
        <f t="shared" si="112"/>
        <v>1157792.5256673526</v>
      </c>
      <c r="AE547" s="41">
        <f t="shared" si="116"/>
        <v>25946394.810906768</v>
      </c>
      <c r="AF547" s="42">
        <f t="shared" si="117"/>
        <v>12567605.189093232</v>
      </c>
      <c r="AG547" s="43">
        <f t="shared" si="122"/>
        <v>400</v>
      </c>
      <c r="AH547" s="44">
        <f t="shared" si="118"/>
        <v>268.02464065708421</v>
      </c>
      <c r="AI547" s="36">
        <f t="shared" si="119"/>
        <v>131.97535934291582</v>
      </c>
      <c r="AJ547" s="36">
        <f t="shared" si="120"/>
        <v>4017</v>
      </c>
      <c r="AK547" s="45">
        <v>45657</v>
      </c>
    </row>
    <row r="548" spans="1:37" s="46" customFormat="1" ht="25.5" x14ac:dyDescent="0.25">
      <c r="A548" s="36">
        <v>542</v>
      </c>
      <c r="B548" s="37">
        <v>41640</v>
      </c>
      <c r="C548" s="37" t="s">
        <v>274</v>
      </c>
      <c r="D548" s="37"/>
      <c r="E548" s="53">
        <v>12004</v>
      </c>
      <c r="F548" s="53" t="s">
        <v>511</v>
      </c>
      <c r="G548" s="36" t="s">
        <v>491</v>
      </c>
      <c r="H548" s="49">
        <v>70</v>
      </c>
      <c r="I548" s="39">
        <v>5740000</v>
      </c>
      <c r="J548" s="39"/>
      <c r="K548" s="39"/>
      <c r="L548" s="39">
        <v>5740000</v>
      </c>
      <c r="M548" s="39"/>
      <c r="N548" s="39"/>
      <c r="O548" s="39"/>
      <c r="P548" s="39"/>
      <c r="Q548" s="39"/>
      <c r="R548" s="39"/>
      <c r="S548" s="39"/>
      <c r="T548" s="39"/>
      <c r="U548" s="39"/>
      <c r="V548" s="51"/>
      <c r="W548" s="39"/>
      <c r="X548" s="39">
        <f t="shared" si="113"/>
        <v>471.45790554414782</v>
      </c>
      <c r="Y548" s="39">
        <f t="shared" si="114"/>
        <v>14350</v>
      </c>
      <c r="Z548" s="41">
        <f t="shared" si="115"/>
        <v>1893846.406570842</v>
      </c>
      <c r="AA548" s="41">
        <v>1721292.8131416838</v>
      </c>
      <c r="AB548" s="41">
        <v>1973119.0141749873</v>
      </c>
      <c r="AC548" s="41">
        <f t="shared" si="121"/>
        <v>3694411.8273166711</v>
      </c>
      <c r="AD548" s="42">
        <f t="shared" si="112"/>
        <v>172553.59342915821</v>
      </c>
      <c r="AE548" s="41">
        <f t="shared" si="116"/>
        <v>3866965.4207458291</v>
      </c>
      <c r="AF548" s="42">
        <f t="shared" si="117"/>
        <v>1873034.5792541709</v>
      </c>
      <c r="AG548" s="43">
        <f t="shared" si="122"/>
        <v>400</v>
      </c>
      <c r="AH548" s="44">
        <f t="shared" si="118"/>
        <v>268.02464065708421</v>
      </c>
      <c r="AI548" s="36">
        <f t="shared" si="119"/>
        <v>131.97535934291582</v>
      </c>
      <c r="AJ548" s="36">
        <f t="shared" si="120"/>
        <v>4017</v>
      </c>
      <c r="AK548" s="45">
        <v>45657</v>
      </c>
    </row>
    <row r="549" spans="1:37" s="46" customFormat="1" ht="12.75" x14ac:dyDescent="0.25">
      <c r="A549" s="36">
        <v>543</v>
      </c>
      <c r="B549" s="37">
        <v>41640</v>
      </c>
      <c r="C549" s="37" t="s">
        <v>274</v>
      </c>
      <c r="D549" s="37"/>
      <c r="E549" s="53">
        <v>12004</v>
      </c>
      <c r="F549" s="53" t="s">
        <v>512</v>
      </c>
      <c r="G549" s="36" t="s">
        <v>491</v>
      </c>
      <c r="H549" s="49">
        <v>1</v>
      </c>
      <c r="I549" s="39">
        <v>1330000</v>
      </c>
      <c r="J549" s="39"/>
      <c r="K549" s="39"/>
      <c r="L549" s="39">
        <v>1330000</v>
      </c>
      <c r="M549" s="39"/>
      <c r="N549" s="39"/>
      <c r="O549" s="39"/>
      <c r="P549" s="39"/>
      <c r="Q549" s="39"/>
      <c r="R549" s="39"/>
      <c r="S549" s="39"/>
      <c r="T549" s="39"/>
      <c r="U549" s="39"/>
      <c r="V549" s="51"/>
      <c r="W549" s="39"/>
      <c r="X549" s="39">
        <f t="shared" si="113"/>
        <v>109.24024640657085</v>
      </c>
      <c r="Y549" s="39">
        <f t="shared" si="114"/>
        <v>3325</v>
      </c>
      <c r="Z549" s="41">
        <f t="shared" si="115"/>
        <v>438818.06981519511</v>
      </c>
      <c r="AA549" s="41">
        <v>398836.13963039016</v>
      </c>
      <c r="AB549" s="41">
        <v>457186.11304054584</v>
      </c>
      <c r="AC549" s="41">
        <f t="shared" si="121"/>
        <v>856022.25267093605</v>
      </c>
      <c r="AD549" s="42">
        <f t="shared" si="112"/>
        <v>39981.930184804951</v>
      </c>
      <c r="AE549" s="41">
        <f t="shared" si="116"/>
        <v>896004.182855741</v>
      </c>
      <c r="AF549" s="42">
        <f t="shared" si="117"/>
        <v>433995.817144259</v>
      </c>
      <c r="AG549" s="43">
        <f t="shared" si="122"/>
        <v>400</v>
      </c>
      <c r="AH549" s="44">
        <f t="shared" si="118"/>
        <v>268.02464065708421</v>
      </c>
      <c r="AI549" s="36">
        <f t="shared" si="119"/>
        <v>131.97535934291582</v>
      </c>
      <c r="AJ549" s="36">
        <f t="shared" si="120"/>
        <v>4017</v>
      </c>
      <c r="AK549" s="45">
        <v>45657</v>
      </c>
    </row>
    <row r="550" spans="1:37" s="46" customFormat="1" ht="12.75" x14ac:dyDescent="0.25">
      <c r="A550" s="36">
        <v>544</v>
      </c>
      <c r="B550" s="37">
        <v>41640</v>
      </c>
      <c r="C550" s="37" t="s">
        <v>274</v>
      </c>
      <c r="D550" s="37"/>
      <c r="E550" s="53">
        <v>12004</v>
      </c>
      <c r="F550" s="53" t="s">
        <v>513</v>
      </c>
      <c r="G550" s="36" t="s">
        <v>491</v>
      </c>
      <c r="H550" s="49">
        <v>143</v>
      </c>
      <c r="I550" s="39">
        <v>2288000</v>
      </c>
      <c r="J550" s="39"/>
      <c r="K550" s="39"/>
      <c r="L550" s="39">
        <v>2288000</v>
      </c>
      <c r="M550" s="39"/>
      <c r="N550" s="39"/>
      <c r="O550" s="39"/>
      <c r="P550" s="39"/>
      <c r="Q550" s="39"/>
      <c r="R550" s="39"/>
      <c r="S550" s="39"/>
      <c r="T550" s="39"/>
      <c r="U550" s="39"/>
      <c r="V550" s="51"/>
      <c r="W550" s="39"/>
      <c r="X550" s="39">
        <f t="shared" si="113"/>
        <v>187.92607802874744</v>
      </c>
      <c r="Y550" s="39">
        <f t="shared" si="114"/>
        <v>5720</v>
      </c>
      <c r="Z550" s="41">
        <f t="shared" si="115"/>
        <v>754899.0554414785</v>
      </c>
      <c r="AA550" s="41">
        <v>686118.11088295688</v>
      </c>
      <c r="AB550" s="41">
        <v>786497.61401260819</v>
      </c>
      <c r="AC550" s="41">
        <f t="shared" si="121"/>
        <v>1472615.7248955651</v>
      </c>
      <c r="AD550" s="42">
        <f t="shared" si="112"/>
        <v>68780.944558521616</v>
      </c>
      <c r="AE550" s="41">
        <f t="shared" si="116"/>
        <v>1541396.6694540866</v>
      </c>
      <c r="AF550" s="42">
        <f t="shared" si="117"/>
        <v>746603.33054591343</v>
      </c>
      <c r="AG550" s="43">
        <f t="shared" si="122"/>
        <v>400</v>
      </c>
      <c r="AH550" s="44">
        <f t="shared" si="118"/>
        <v>268.02464065708421</v>
      </c>
      <c r="AI550" s="36">
        <f t="shared" si="119"/>
        <v>131.97535934291582</v>
      </c>
      <c r="AJ550" s="36">
        <f t="shared" si="120"/>
        <v>4017</v>
      </c>
      <c r="AK550" s="45">
        <v>45657</v>
      </c>
    </row>
    <row r="551" spans="1:37" s="46" customFormat="1" ht="12.75" x14ac:dyDescent="0.25">
      <c r="A551" s="36">
        <v>545</v>
      </c>
      <c r="B551" s="37">
        <v>41640</v>
      </c>
      <c r="C551" s="37" t="s">
        <v>274</v>
      </c>
      <c r="D551" s="37"/>
      <c r="E551" s="53">
        <v>12004</v>
      </c>
      <c r="F551" s="53" t="s">
        <v>514</v>
      </c>
      <c r="G551" s="36" t="s">
        <v>491</v>
      </c>
      <c r="H551" s="49">
        <v>154</v>
      </c>
      <c r="I551" s="39">
        <v>5544000</v>
      </c>
      <c r="J551" s="39"/>
      <c r="K551" s="39"/>
      <c r="L551" s="39">
        <v>5544000</v>
      </c>
      <c r="M551" s="39"/>
      <c r="N551" s="39"/>
      <c r="O551" s="39"/>
      <c r="P551" s="39"/>
      <c r="Q551" s="39"/>
      <c r="R551" s="39"/>
      <c r="S551" s="39"/>
      <c r="T551" s="39"/>
      <c r="U551" s="39"/>
      <c r="V551" s="51"/>
      <c r="W551" s="39"/>
      <c r="X551" s="39">
        <f t="shared" si="113"/>
        <v>455.35934291581106</v>
      </c>
      <c r="Y551" s="39">
        <f t="shared" si="114"/>
        <v>13859.999999999998</v>
      </c>
      <c r="Z551" s="41">
        <f t="shared" si="115"/>
        <v>1829178.480492813</v>
      </c>
      <c r="AA551" s="41">
        <v>1662516.9609856261</v>
      </c>
      <c r="AB551" s="41">
        <v>1905744.2185690119</v>
      </c>
      <c r="AC551" s="41">
        <f t="shared" si="121"/>
        <v>3568261.179554638</v>
      </c>
      <c r="AD551" s="42">
        <f t="shared" si="112"/>
        <v>166661.51950718695</v>
      </c>
      <c r="AE551" s="41">
        <f t="shared" si="116"/>
        <v>3734922.6990618249</v>
      </c>
      <c r="AF551" s="42">
        <f t="shared" si="117"/>
        <v>1809077.3009381751</v>
      </c>
      <c r="AG551" s="43">
        <f t="shared" si="122"/>
        <v>400</v>
      </c>
      <c r="AH551" s="44">
        <f t="shared" si="118"/>
        <v>268.02464065708421</v>
      </c>
      <c r="AI551" s="36">
        <f t="shared" si="119"/>
        <v>131.97535934291582</v>
      </c>
      <c r="AJ551" s="36">
        <f t="shared" si="120"/>
        <v>4017</v>
      </c>
      <c r="AK551" s="45">
        <v>45657</v>
      </c>
    </row>
    <row r="552" spans="1:37" s="46" customFormat="1" ht="12.75" x14ac:dyDescent="0.25">
      <c r="A552" s="36">
        <v>546</v>
      </c>
      <c r="B552" s="37">
        <v>41640</v>
      </c>
      <c r="C552" s="37" t="s">
        <v>274</v>
      </c>
      <c r="D552" s="37"/>
      <c r="E552" s="53">
        <v>12008</v>
      </c>
      <c r="F552" s="53" t="s">
        <v>515</v>
      </c>
      <c r="G552" s="36" t="s">
        <v>491</v>
      </c>
      <c r="H552" s="49">
        <v>1</v>
      </c>
      <c r="I552" s="39">
        <v>1260000</v>
      </c>
      <c r="J552" s="39"/>
      <c r="K552" s="39"/>
      <c r="L552" s="39"/>
      <c r="M552" s="39"/>
      <c r="N552" s="39"/>
      <c r="O552" s="39"/>
      <c r="P552" s="39">
        <v>1260000</v>
      </c>
      <c r="Q552" s="39"/>
      <c r="R552" s="39"/>
      <c r="S552" s="39"/>
      <c r="T552" s="39"/>
      <c r="U552" s="39"/>
      <c r="V552" s="51"/>
      <c r="W552" s="39"/>
      <c r="X552" s="39">
        <f t="shared" si="113"/>
        <v>103.49075975359342</v>
      </c>
      <c r="Y552" s="39">
        <f t="shared" si="114"/>
        <v>3150</v>
      </c>
      <c r="Z552" s="41">
        <f t="shared" si="115"/>
        <v>415722.38193018484</v>
      </c>
      <c r="AA552" s="41">
        <v>377844.76386036957</v>
      </c>
      <c r="AB552" s="41">
        <v>93472.452623904668</v>
      </c>
      <c r="AC552" s="41">
        <f t="shared" si="121"/>
        <v>471317.21648427425</v>
      </c>
      <c r="AD552" s="42">
        <f t="shared" si="112"/>
        <v>37877.618069815275</v>
      </c>
      <c r="AE552" s="41">
        <f t="shared" si="116"/>
        <v>509194.83455408952</v>
      </c>
      <c r="AF552" s="42">
        <f t="shared" si="117"/>
        <v>750805.16544591053</v>
      </c>
      <c r="AG552" s="43">
        <f t="shared" si="122"/>
        <v>400</v>
      </c>
      <c r="AH552" s="44">
        <f t="shared" si="118"/>
        <v>268.02464065708421</v>
      </c>
      <c r="AI552" s="36">
        <f t="shared" si="119"/>
        <v>131.97535934291582</v>
      </c>
      <c r="AJ552" s="36">
        <f t="shared" si="120"/>
        <v>4017</v>
      </c>
      <c r="AK552" s="45">
        <v>45657</v>
      </c>
    </row>
    <row r="553" spans="1:37" s="46" customFormat="1" ht="25.5" x14ac:dyDescent="0.25">
      <c r="A553" s="36">
        <v>547</v>
      </c>
      <c r="B553" s="37">
        <v>41640</v>
      </c>
      <c r="C553" s="37" t="s">
        <v>274</v>
      </c>
      <c r="D553" s="37"/>
      <c r="E553" s="53">
        <v>12006</v>
      </c>
      <c r="F553" s="53" t="s">
        <v>225</v>
      </c>
      <c r="G553" s="36" t="s">
        <v>491</v>
      </c>
      <c r="H553" s="49">
        <v>1</v>
      </c>
      <c r="I553" s="39">
        <v>1800000</v>
      </c>
      <c r="J553" s="39"/>
      <c r="K553" s="39"/>
      <c r="L553" s="39"/>
      <c r="M553" s="39"/>
      <c r="N553" s="39">
        <v>1800000</v>
      </c>
      <c r="O553" s="39"/>
      <c r="P553" s="39"/>
      <c r="Q553" s="39"/>
      <c r="R553" s="39"/>
      <c r="S553" s="39"/>
      <c r="T553" s="39"/>
      <c r="U553" s="39"/>
      <c r="V553" s="51"/>
      <c r="W553" s="39"/>
      <c r="X553" s="39">
        <f t="shared" si="113"/>
        <v>98.562628336755651</v>
      </c>
      <c r="Y553" s="39">
        <f t="shared" si="114"/>
        <v>3000</v>
      </c>
      <c r="Z553" s="41">
        <f t="shared" si="115"/>
        <v>395926.07802874746</v>
      </c>
      <c r="AA553" s="41">
        <v>359852.15605749487</v>
      </c>
      <c r="AB553" s="41">
        <v>0</v>
      </c>
      <c r="AC553" s="41">
        <f t="shared" si="121"/>
        <v>359852.15605749487</v>
      </c>
      <c r="AD553" s="42">
        <f t="shared" si="112"/>
        <v>36073.921971252596</v>
      </c>
      <c r="AE553" s="41">
        <f t="shared" si="116"/>
        <v>395926.07802874746</v>
      </c>
      <c r="AF553" s="42">
        <f t="shared" si="117"/>
        <v>1404073.9219712527</v>
      </c>
      <c r="AG553" s="43">
        <f t="shared" si="122"/>
        <v>600</v>
      </c>
      <c r="AH553" s="44">
        <f t="shared" si="118"/>
        <v>468.02464065708421</v>
      </c>
      <c r="AI553" s="36">
        <f t="shared" si="119"/>
        <v>131.97535934291582</v>
      </c>
      <c r="AJ553" s="36">
        <f t="shared" si="120"/>
        <v>4017</v>
      </c>
      <c r="AK553" s="45">
        <v>45657</v>
      </c>
    </row>
    <row r="554" spans="1:37" s="46" customFormat="1" ht="12.75" x14ac:dyDescent="0.25">
      <c r="A554" s="36">
        <v>548</v>
      </c>
      <c r="B554" s="37">
        <v>41640</v>
      </c>
      <c r="C554" s="37" t="s">
        <v>274</v>
      </c>
      <c r="D554" s="37"/>
      <c r="E554" s="53">
        <v>12006</v>
      </c>
      <c r="F554" s="53" t="s">
        <v>516</v>
      </c>
      <c r="G554" s="36" t="s">
        <v>491</v>
      </c>
      <c r="H554" s="49">
        <v>1</v>
      </c>
      <c r="I554" s="39">
        <v>25000</v>
      </c>
      <c r="J554" s="39"/>
      <c r="K554" s="39"/>
      <c r="L554" s="39"/>
      <c r="M554" s="39"/>
      <c r="N554" s="39">
        <v>25000</v>
      </c>
      <c r="O554" s="39"/>
      <c r="P554" s="39"/>
      <c r="Q554" s="39"/>
      <c r="R554" s="39"/>
      <c r="S554" s="39"/>
      <c r="T554" s="39"/>
      <c r="U554" s="39"/>
      <c r="V554" s="51"/>
      <c r="W554" s="39"/>
      <c r="X554" s="39">
        <f t="shared" si="113"/>
        <v>1.3689253935660506</v>
      </c>
      <c r="Y554" s="39">
        <f t="shared" si="114"/>
        <v>41.666666666666664</v>
      </c>
      <c r="Z554" s="41">
        <f t="shared" si="115"/>
        <v>5498.9733059548253</v>
      </c>
      <c r="AA554" s="41">
        <v>4997.9466119096505</v>
      </c>
      <c r="AB554" s="41">
        <v>0</v>
      </c>
      <c r="AC554" s="41">
        <f t="shared" si="121"/>
        <v>4997.9466119096505</v>
      </c>
      <c r="AD554" s="42">
        <f t="shared" si="112"/>
        <v>501.02669404517474</v>
      </c>
      <c r="AE554" s="41">
        <f t="shared" si="116"/>
        <v>5498.9733059548253</v>
      </c>
      <c r="AF554" s="42">
        <f t="shared" si="117"/>
        <v>19501.026694045177</v>
      </c>
      <c r="AG554" s="43">
        <f t="shared" si="122"/>
        <v>600</v>
      </c>
      <c r="AH554" s="44">
        <f t="shared" si="118"/>
        <v>468.02464065708421</v>
      </c>
      <c r="AI554" s="36">
        <f t="shared" si="119"/>
        <v>131.97535934291582</v>
      </c>
      <c r="AJ554" s="36">
        <f t="shared" si="120"/>
        <v>4017</v>
      </c>
      <c r="AK554" s="45">
        <v>45657</v>
      </c>
    </row>
    <row r="555" spans="1:37" s="46" customFormat="1" ht="12.75" x14ac:dyDescent="0.25">
      <c r="A555" s="36">
        <v>549</v>
      </c>
      <c r="B555" s="37">
        <v>41640</v>
      </c>
      <c r="C555" s="37" t="s">
        <v>274</v>
      </c>
      <c r="D555" s="37"/>
      <c r="E555" s="53">
        <v>12006</v>
      </c>
      <c r="F555" s="53" t="s">
        <v>517</v>
      </c>
      <c r="G555" s="36" t="s">
        <v>491</v>
      </c>
      <c r="H555" s="49">
        <v>1</v>
      </c>
      <c r="I555" s="39">
        <v>15000</v>
      </c>
      <c r="J555" s="39"/>
      <c r="K555" s="39"/>
      <c r="L555" s="39"/>
      <c r="M555" s="39"/>
      <c r="N555" s="39">
        <v>15000</v>
      </c>
      <c r="O555" s="39"/>
      <c r="P555" s="39"/>
      <c r="Q555" s="39"/>
      <c r="R555" s="39"/>
      <c r="S555" s="39"/>
      <c r="T555" s="39"/>
      <c r="U555" s="39"/>
      <c r="V555" s="51"/>
      <c r="W555" s="39"/>
      <c r="X555" s="39">
        <f t="shared" si="113"/>
        <v>0.82135523613963035</v>
      </c>
      <c r="Y555" s="39">
        <f t="shared" si="114"/>
        <v>25</v>
      </c>
      <c r="Z555" s="41">
        <f t="shared" si="115"/>
        <v>3299.3839835728954</v>
      </c>
      <c r="AA555" s="41">
        <v>2998.7679671457904</v>
      </c>
      <c r="AB555" s="41">
        <v>0</v>
      </c>
      <c r="AC555" s="41">
        <f t="shared" si="121"/>
        <v>2998.7679671457904</v>
      </c>
      <c r="AD555" s="42">
        <f t="shared" si="112"/>
        <v>300.61601642710502</v>
      </c>
      <c r="AE555" s="41">
        <f t="shared" si="116"/>
        <v>3299.3839835728954</v>
      </c>
      <c r="AF555" s="42">
        <f t="shared" si="117"/>
        <v>11700.616016427104</v>
      </c>
      <c r="AG555" s="43">
        <f t="shared" si="122"/>
        <v>600</v>
      </c>
      <c r="AH555" s="44">
        <f t="shared" si="118"/>
        <v>468.02464065708421</v>
      </c>
      <c r="AI555" s="36">
        <f t="shared" si="119"/>
        <v>131.97535934291582</v>
      </c>
      <c r="AJ555" s="36">
        <f t="shared" si="120"/>
        <v>4017</v>
      </c>
      <c r="AK555" s="45">
        <v>45657</v>
      </c>
    </row>
    <row r="556" spans="1:37" s="46" customFormat="1" ht="25.5" x14ac:dyDescent="0.25">
      <c r="A556" s="36">
        <v>550</v>
      </c>
      <c r="B556" s="37">
        <v>41640</v>
      </c>
      <c r="C556" s="37" t="s">
        <v>274</v>
      </c>
      <c r="D556" s="37"/>
      <c r="E556" s="53">
        <v>12011</v>
      </c>
      <c r="F556" s="53" t="s">
        <v>518</v>
      </c>
      <c r="G556" s="36" t="s">
        <v>491</v>
      </c>
      <c r="H556" s="49">
        <v>1</v>
      </c>
      <c r="I556" s="39">
        <v>3500000</v>
      </c>
      <c r="J556" s="39"/>
      <c r="K556" s="39"/>
      <c r="L556" s="39"/>
      <c r="M556" s="39"/>
      <c r="N556" s="39"/>
      <c r="O556" s="39"/>
      <c r="P556" s="39"/>
      <c r="Q556" s="39"/>
      <c r="R556" s="39"/>
      <c r="S556" s="39">
        <v>3500000</v>
      </c>
      <c r="T556" s="39"/>
      <c r="U556" s="39"/>
      <c r="V556" s="51"/>
      <c r="W556" s="39"/>
      <c r="X556" s="39">
        <f t="shared" si="113"/>
        <v>1916.495550992471</v>
      </c>
      <c r="Y556" s="39">
        <f t="shared" si="114"/>
        <v>58333.333333333336</v>
      </c>
      <c r="Z556" s="41">
        <f t="shared" si="115"/>
        <v>3500000</v>
      </c>
      <c r="AA556" s="41">
        <v>3500000</v>
      </c>
      <c r="AB556" s="41">
        <v>0</v>
      </c>
      <c r="AC556" s="41">
        <f t="shared" si="121"/>
        <v>3500000</v>
      </c>
      <c r="AD556" s="42">
        <f t="shared" si="112"/>
        <v>0</v>
      </c>
      <c r="AE556" s="41">
        <f t="shared" si="116"/>
        <v>3500000</v>
      </c>
      <c r="AF556" s="42">
        <f t="shared" si="117"/>
        <v>0</v>
      </c>
      <c r="AG556" s="43">
        <f t="shared" si="122"/>
        <v>60</v>
      </c>
      <c r="AH556" s="44">
        <f t="shared" si="118"/>
        <v>0</v>
      </c>
      <c r="AI556" s="36">
        <f t="shared" si="119"/>
        <v>131.97535934291582</v>
      </c>
      <c r="AJ556" s="36">
        <f t="shared" si="120"/>
        <v>4017</v>
      </c>
      <c r="AK556" s="45">
        <v>45657</v>
      </c>
    </row>
    <row r="557" spans="1:37" s="46" customFormat="1" ht="12.75" x14ac:dyDescent="0.25">
      <c r="A557" s="36">
        <v>551</v>
      </c>
      <c r="B557" s="37">
        <v>41640</v>
      </c>
      <c r="C557" s="37" t="s">
        <v>274</v>
      </c>
      <c r="D557" s="37"/>
      <c r="E557" s="53">
        <v>12011</v>
      </c>
      <c r="F557" s="53" t="s">
        <v>519</v>
      </c>
      <c r="G557" s="36" t="s">
        <v>491</v>
      </c>
      <c r="H557" s="49">
        <v>1</v>
      </c>
      <c r="I557" s="39">
        <v>1500000</v>
      </c>
      <c r="J557" s="39"/>
      <c r="K557" s="39"/>
      <c r="L557" s="39"/>
      <c r="M557" s="39"/>
      <c r="N557" s="39"/>
      <c r="O557" s="39"/>
      <c r="P557" s="39"/>
      <c r="Q557" s="39"/>
      <c r="R557" s="39"/>
      <c r="S557" s="39">
        <v>1500000</v>
      </c>
      <c r="T557" s="39"/>
      <c r="U557" s="39"/>
      <c r="V557" s="51"/>
      <c r="W557" s="39"/>
      <c r="X557" s="39">
        <f t="shared" si="113"/>
        <v>821.35523613963039</v>
      </c>
      <c r="Y557" s="39">
        <f t="shared" si="114"/>
        <v>25000</v>
      </c>
      <c r="Z557" s="41">
        <f t="shared" si="115"/>
        <v>1500000</v>
      </c>
      <c r="AA557" s="41">
        <v>1500000</v>
      </c>
      <c r="AB557" s="41">
        <v>0</v>
      </c>
      <c r="AC557" s="41">
        <f t="shared" si="121"/>
        <v>1500000</v>
      </c>
      <c r="AD557" s="42">
        <f t="shared" si="112"/>
        <v>0</v>
      </c>
      <c r="AE557" s="41">
        <f t="shared" si="116"/>
        <v>1500000</v>
      </c>
      <c r="AF557" s="42">
        <f t="shared" si="117"/>
        <v>0</v>
      </c>
      <c r="AG557" s="43">
        <f t="shared" si="122"/>
        <v>60</v>
      </c>
      <c r="AH557" s="44">
        <f t="shared" si="118"/>
        <v>0</v>
      </c>
      <c r="AI557" s="36">
        <f t="shared" si="119"/>
        <v>131.97535934291582</v>
      </c>
      <c r="AJ557" s="36">
        <f t="shared" si="120"/>
        <v>4017</v>
      </c>
      <c r="AK557" s="45">
        <v>45657</v>
      </c>
    </row>
    <row r="558" spans="1:37" s="46" customFormat="1" ht="12.75" x14ac:dyDescent="0.25">
      <c r="A558" s="36">
        <v>552</v>
      </c>
      <c r="B558" s="37">
        <v>41640</v>
      </c>
      <c r="C558" s="37" t="s">
        <v>274</v>
      </c>
      <c r="D558" s="37"/>
      <c r="E558" s="53">
        <v>12011</v>
      </c>
      <c r="F558" s="53" t="s">
        <v>520</v>
      </c>
      <c r="G558" s="36" t="s">
        <v>491</v>
      </c>
      <c r="H558" s="49">
        <v>1</v>
      </c>
      <c r="I558" s="39">
        <v>1050000</v>
      </c>
      <c r="J558" s="39"/>
      <c r="K558" s="39"/>
      <c r="L558" s="39"/>
      <c r="M558" s="39"/>
      <c r="N558" s="39"/>
      <c r="O558" s="39"/>
      <c r="P558" s="39"/>
      <c r="Q558" s="39"/>
      <c r="R558" s="39"/>
      <c r="S558" s="39">
        <v>1050000</v>
      </c>
      <c r="T558" s="39"/>
      <c r="U558" s="39"/>
      <c r="V558" s="51"/>
      <c r="W558" s="39"/>
      <c r="X558" s="39">
        <f t="shared" si="113"/>
        <v>574.94866529774129</v>
      </c>
      <c r="Y558" s="39">
        <f t="shared" si="114"/>
        <v>17500</v>
      </c>
      <c r="Z558" s="41">
        <f t="shared" si="115"/>
        <v>1050000</v>
      </c>
      <c r="AA558" s="41">
        <v>1050000</v>
      </c>
      <c r="AB558" s="41">
        <v>0</v>
      </c>
      <c r="AC558" s="41">
        <f t="shared" si="121"/>
        <v>1050000</v>
      </c>
      <c r="AD558" s="42">
        <f t="shared" si="112"/>
        <v>0</v>
      </c>
      <c r="AE558" s="41">
        <f t="shared" si="116"/>
        <v>1050000</v>
      </c>
      <c r="AF558" s="42">
        <f t="shared" si="117"/>
        <v>0</v>
      </c>
      <c r="AG558" s="43">
        <f t="shared" si="122"/>
        <v>60</v>
      </c>
      <c r="AH558" s="44">
        <f t="shared" si="118"/>
        <v>0</v>
      </c>
      <c r="AI558" s="36">
        <f t="shared" si="119"/>
        <v>131.97535934291582</v>
      </c>
      <c r="AJ558" s="36">
        <f t="shared" si="120"/>
        <v>4017</v>
      </c>
      <c r="AK558" s="45">
        <v>45657</v>
      </c>
    </row>
    <row r="559" spans="1:37" s="46" customFormat="1" ht="25.5" x14ac:dyDescent="0.25">
      <c r="A559" s="36">
        <v>553</v>
      </c>
      <c r="B559" s="37">
        <v>41640</v>
      </c>
      <c r="C559" s="37" t="s">
        <v>274</v>
      </c>
      <c r="D559" s="37"/>
      <c r="E559" s="53">
        <v>12011</v>
      </c>
      <c r="F559" s="53" t="s">
        <v>521</v>
      </c>
      <c r="G559" s="36" t="s">
        <v>491</v>
      </c>
      <c r="H559" s="49">
        <v>1</v>
      </c>
      <c r="I559" s="39">
        <v>875000</v>
      </c>
      <c r="J559" s="39"/>
      <c r="K559" s="39"/>
      <c r="L559" s="39"/>
      <c r="M559" s="39"/>
      <c r="N559" s="39"/>
      <c r="O559" s="39"/>
      <c r="P559" s="39"/>
      <c r="Q559" s="39"/>
      <c r="R559" s="39"/>
      <c r="S559" s="39">
        <v>875000</v>
      </c>
      <c r="T559" s="39"/>
      <c r="U559" s="39"/>
      <c r="V559" s="51"/>
      <c r="W559" s="39"/>
      <c r="X559" s="39">
        <f t="shared" si="113"/>
        <v>479.12388774811774</v>
      </c>
      <c r="Y559" s="39">
        <f t="shared" si="114"/>
        <v>14583.333333333334</v>
      </c>
      <c r="Z559" s="41">
        <f t="shared" si="115"/>
        <v>875000</v>
      </c>
      <c r="AA559" s="41">
        <v>875000</v>
      </c>
      <c r="AB559" s="41">
        <v>0</v>
      </c>
      <c r="AC559" s="41">
        <f t="shared" si="121"/>
        <v>875000</v>
      </c>
      <c r="AD559" s="42">
        <f t="shared" si="112"/>
        <v>0</v>
      </c>
      <c r="AE559" s="41">
        <f t="shared" si="116"/>
        <v>875000</v>
      </c>
      <c r="AF559" s="42">
        <f t="shared" si="117"/>
        <v>0</v>
      </c>
      <c r="AG559" s="43">
        <f t="shared" si="122"/>
        <v>60</v>
      </c>
      <c r="AH559" s="44">
        <f t="shared" si="118"/>
        <v>0</v>
      </c>
      <c r="AI559" s="36">
        <f t="shared" si="119"/>
        <v>131.97535934291582</v>
      </c>
      <c r="AJ559" s="36">
        <f t="shared" si="120"/>
        <v>4017</v>
      </c>
      <c r="AK559" s="45">
        <v>45657</v>
      </c>
    </row>
    <row r="560" spans="1:37" s="46" customFormat="1" ht="12.75" x14ac:dyDescent="0.25">
      <c r="A560" s="36">
        <v>554</v>
      </c>
      <c r="B560" s="37">
        <v>41640</v>
      </c>
      <c r="C560" s="37" t="s">
        <v>274</v>
      </c>
      <c r="D560" s="37"/>
      <c r="E560" s="53">
        <v>12011</v>
      </c>
      <c r="F560" s="53" t="s">
        <v>522</v>
      </c>
      <c r="G560" s="36" t="s">
        <v>491</v>
      </c>
      <c r="H560" s="49">
        <v>1</v>
      </c>
      <c r="I560" s="39">
        <v>900000</v>
      </c>
      <c r="J560" s="39"/>
      <c r="K560" s="39"/>
      <c r="L560" s="39"/>
      <c r="M560" s="39"/>
      <c r="N560" s="39"/>
      <c r="O560" s="39"/>
      <c r="P560" s="39"/>
      <c r="Q560" s="39"/>
      <c r="R560" s="39"/>
      <c r="S560" s="39">
        <v>900000</v>
      </c>
      <c r="T560" s="39"/>
      <c r="U560" s="39"/>
      <c r="V560" s="51"/>
      <c r="W560" s="39"/>
      <c r="X560" s="39">
        <f t="shared" si="113"/>
        <v>492.81314168377821</v>
      </c>
      <c r="Y560" s="39">
        <f t="shared" si="114"/>
        <v>15000</v>
      </c>
      <c r="Z560" s="41">
        <f t="shared" si="115"/>
        <v>900000</v>
      </c>
      <c r="AA560" s="41">
        <v>900000</v>
      </c>
      <c r="AB560" s="41">
        <v>0</v>
      </c>
      <c r="AC560" s="41">
        <f t="shared" si="121"/>
        <v>900000</v>
      </c>
      <c r="AD560" s="42">
        <f t="shared" si="112"/>
        <v>0</v>
      </c>
      <c r="AE560" s="41">
        <f t="shared" si="116"/>
        <v>900000</v>
      </c>
      <c r="AF560" s="42">
        <f t="shared" si="117"/>
        <v>0</v>
      </c>
      <c r="AG560" s="43">
        <f t="shared" si="122"/>
        <v>60</v>
      </c>
      <c r="AH560" s="44">
        <f t="shared" si="118"/>
        <v>0</v>
      </c>
      <c r="AI560" s="36">
        <f t="shared" si="119"/>
        <v>131.97535934291582</v>
      </c>
      <c r="AJ560" s="36">
        <f t="shared" si="120"/>
        <v>4017</v>
      </c>
      <c r="AK560" s="45">
        <v>45657</v>
      </c>
    </row>
    <row r="561" spans="1:37" s="46" customFormat="1" ht="12.75" x14ac:dyDescent="0.25">
      <c r="A561" s="36">
        <v>555</v>
      </c>
      <c r="B561" s="37">
        <v>41640</v>
      </c>
      <c r="C561" s="37" t="s">
        <v>274</v>
      </c>
      <c r="D561" s="37"/>
      <c r="E561" s="53">
        <v>12011</v>
      </c>
      <c r="F561" s="53" t="s">
        <v>523</v>
      </c>
      <c r="G561" s="36" t="s">
        <v>491</v>
      </c>
      <c r="H561" s="49">
        <v>1</v>
      </c>
      <c r="I561" s="39">
        <v>1500000</v>
      </c>
      <c r="J561" s="39"/>
      <c r="K561" s="39"/>
      <c r="L561" s="39"/>
      <c r="M561" s="39"/>
      <c r="N561" s="39"/>
      <c r="O561" s="39"/>
      <c r="P561" s="39"/>
      <c r="Q561" s="39"/>
      <c r="R561" s="39"/>
      <c r="S561" s="39">
        <v>1500000</v>
      </c>
      <c r="T561" s="39"/>
      <c r="U561" s="39"/>
      <c r="V561" s="51"/>
      <c r="W561" s="39"/>
      <c r="X561" s="39">
        <f t="shared" si="113"/>
        <v>821.35523613963039</v>
      </c>
      <c r="Y561" s="39">
        <f t="shared" si="114"/>
        <v>25000</v>
      </c>
      <c r="Z561" s="41">
        <f t="shared" si="115"/>
        <v>1500000</v>
      </c>
      <c r="AA561" s="41">
        <v>1500000</v>
      </c>
      <c r="AB561" s="41">
        <v>0</v>
      </c>
      <c r="AC561" s="41">
        <f t="shared" si="121"/>
        <v>1500000</v>
      </c>
      <c r="AD561" s="42">
        <f t="shared" si="112"/>
        <v>0</v>
      </c>
      <c r="AE561" s="41">
        <f t="shared" si="116"/>
        <v>1500000</v>
      </c>
      <c r="AF561" s="42">
        <f t="shared" si="117"/>
        <v>0</v>
      </c>
      <c r="AG561" s="43">
        <f t="shared" si="122"/>
        <v>60</v>
      </c>
      <c r="AH561" s="44">
        <f t="shared" si="118"/>
        <v>0</v>
      </c>
      <c r="AI561" s="36">
        <f t="shared" si="119"/>
        <v>131.97535934291582</v>
      </c>
      <c r="AJ561" s="36">
        <f t="shared" si="120"/>
        <v>4017</v>
      </c>
      <c r="AK561" s="45">
        <v>45657</v>
      </c>
    </row>
    <row r="562" spans="1:37" s="46" customFormat="1" ht="25.5" x14ac:dyDescent="0.25">
      <c r="A562" s="36">
        <v>556</v>
      </c>
      <c r="B562" s="37">
        <v>41640</v>
      </c>
      <c r="C562" s="37" t="s">
        <v>274</v>
      </c>
      <c r="D562" s="37"/>
      <c r="E562" s="53">
        <v>12011</v>
      </c>
      <c r="F562" s="53" t="s">
        <v>524</v>
      </c>
      <c r="G562" s="36" t="s">
        <v>491</v>
      </c>
      <c r="H562" s="49">
        <v>1</v>
      </c>
      <c r="I562" s="39">
        <v>3250000</v>
      </c>
      <c r="J562" s="39"/>
      <c r="K562" s="39"/>
      <c r="L562" s="39"/>
      <c r="M562" s="39"/>
      <c r="N562" s="39"/>
      <c r="O562" s="39"/>
      <c r="P562" s="39"/>
      <c r="Q562" s="39"/>
      <c r="R562" s="39"/>
      <c r="S562" s="39">
        <v>3250000</v>
      </c>
      <c r="T562" s="39"/>
      <c r="U562" s="39"/>
      <c r="V562" s="51"/>
      <c r="W562" s="39"/>
      <c r="X562" s="39">
        <f t="shared" si="113"/>
        <v>1779.6030116358659</v>
      </c>
      <c r="Y562" s="39">
        <f t="shared" si="114"/>
        <v>54166.666666666664</v>
      </c>
      <c r="Z562" s="41">
        <f t="shared" si="115"/>
        <v>3250000</v>
      </c>
      <c r="AA562" s="41">
        <v>3250000</v>
      </c>
      <c r="AB562" s="41">
        <v>0</v>
      </c>
      <c r="AC562" s="41">
        <f t="shared" si="121"/>
        <v>3250000</v>
      </c>
      <c r="AD562" s="42">
        <f t="shared" si="112"/>
        <v>0</v>
      </c>
      <c r="AE562" s="41">
        <f t="shared" si="116"/>
        <v>3250000</v>
      </c>
      <c r="AF562" s="42">
        <f t="shared" si="117"/>
        <v>0</v>
      </c>
      <c r="AG562" s="43">
        <f t="shared" si="122"/>
        <v>60</v>
      </c>
      <c r="AH562" s="44">
        <f t="shared" si="118"/>
        <v>0</v>
      </c>
      <c r="AI562" s="36">
        <f t="shared" si="119"/>
        <v>131.97535934291582</v>
      </c>
      <c r="AJ562" s="36">
        <f t="shared" si="120"/>
        <v>4017</v>
      </c>
      <c r="AK562" s="45">
        <v>45657</v>
      </c>
    </row>
    <row r="563" spans="1:37" s="46" customFormat="1" ht="12.75" x14ac:dyDescent="0.25">
      <c r="A563" s="36">
        <v>557</v>
      </c>
      <c r="B563" s="37">
        <v>41640</v>
      </c>
      <c r="C563" s="37" t="s">
        <v>274</v>
      </c>
      <c r="D563" s="37"/>
      <c r="E563" s="53">
        <v>12011</v>
      </c>
      <c r="F563" s="53" t="s">
        <v>525</v>
      </c>
      <c r="G563" s="36" t="s">
        <v>491</v>
      </c>
      <c r="H563" s="49">
        <v>1</v>
      </c>
      <c r="I563" s="39">
        <v>2500000</v>
      </c>
      <c r="J563" s="39"/>
      <c r="K563" s="39"/>
      <c r="L563" s="39"/>
      <c r="M563" s="39"/>
      <c r="N563" s="39"/>
      <c r="O563" s="39"/>
      <c r="P563" s="39"/>
      <c r="Q563" s="39"/>
      <c r="R563" s="39"/>
      <c r="S563" s="39">
        <v>2500000</v>
      </c>
      <c r="T563" s="39"/>
      <c r="U563" s="39"/>
      <c r="V563" s="51"/>
      <c r="W563" s="39"/>
      <c r="X563" s="39">
        <f t="shared" si="113"/>
        <v>1368.9253935660506</v>
      </c>
      <c r="Y563" s="39">
        <f t="shared" si="114"/>
        <v>41666.666666666664</v>
      </c>
      <c r="Z563" s="41">
        <f t="shared" si="115"/>
        <v>2500000</v>
      </c>
      <c r="AA563" s="41">
        <v>2500000</v>
      </c>
      <c r="AB563" s="41">
        <v>0</v>
      </c>
      <c r="AC563" s="41">
        <f t="shared" si="121"/>
        <v>2500000</v>
      </c>
      <c r="AD563" s="42">
        <f t="shared" si="112"/>
        <v>0</v>
      </c>
      <c r="AE563" s="41">
        <f t="shared" si="116"/>
        <v>2500000</v>
      </c>
      <c r="AF563" s="42">
        <f t="shared" si="117"/>
        <v>0</v>
      </c>
      <c r="AG563" s="43">
        <f t="shared" si="122"/>
        <v>60</v>
      </c>
      <c r="AH563" s="44">
        <f t="shared" si="118"/>
        <v>0</v>
      </c>
      <c r="AI563" s="36">
        <f t="shared" si="119"/>
        <v>131.97535934291582</v>
      </c>
      <c r="AJ563" s="36">
        <f t="shared" si="120"/>
        <v>4017</v>
      </c>
      <c r="AK563" s="45">
        <v>45657</v>
      </c>
    </row>
    <row r="564" spans="1:37" s="46" customFormat="1" ht="12.75" x14ac:dyDescent="0.25">
      <c r="A564" s="36">
        <v>558</v>
      </c>
      <c r="B564" s="37">
        <v>41640</v>
      </c>
      <c r="C564" s="37" t="s">
        <v>274</v>
      </c>
      <c r="D564" s="37"/>
      <c r="E564" s="53">
        <v>12007</v>
      </c>
      <c r="F564" s="53" t="s">
        <v>526</v>
      </c>
      <c r="G564" s="36" t="s">
        <v>491</v>
      </c>
      <c r="H564" s="49">
        <v>1</v>
      </c>
      <c r="I564" s="39">
        <v>6239000</v>
      </c>
      <c r="J564" s="39"/>
      <c r="K564" s="39"/>
      <c r="L564" s="39"/>
      <c r="M564" s="39"/>
      <c r="N564" s="39"/>
      <c r="O564" s="39">
        <v>6239000</v>
      </c>
      <c r="P564" s="39"/>
      <c r="Q564" s="39"/>
      <c r="R564" s="39"/>
      <c r="S564" s="39"/>
      <c r="T564" s="39"/>
      <c r="U564" s="39"/>
      <c r="V564" s="51"/>
      <c r="W564" s="39"/>
      <c r="X564" s="39">
        <f t="shared" si="113"/>
        <v>1708.1451060917179</v>
      </c>
      <c r="Y564" s="39">
        <f t="shared" si="114"/>
        <v>51991.666666666664</v>
      </c>
      <c r="Z564" s="41">
        <f t="shared" si="115"/>
        <v>6239000</v>
      </c>
      <c r="AA564" s="41">
        <v>6236437.7823408619</v>
      </c>
      <c r="AB564" s="41">
        <v>-477.89980971906334</v>
      </c>
      <c r="AC564" s="41">
        <f t="shared" si="121"/>
        <v>6235959.8825311428</v>
      </c>
      <c r="AD564" s="42">
        <f t="shared" si="112"/>
        <v>2562.2176591381431</v>
      </c>
      <c r="AE564" s="41">
        <f t="shared" si="116"/>
        <v>6238522.1001902809</v>
      </c>
      <c r="AF564" s="42">
        <f t="shared" si="117"/>
        <v>477.89980971906334</v>
      </c>
      <c r="AG564" s="43">
        <f t="shared" si="122"/>
        <v>120</v>
      </c>
      <c r="AH564" s="44">
        <f t="shared" si="118"/>
        <v>0</v>
      </c>
      <c r="AI564" s="36">
        <f t="shared" si="119"/>
        <v>131.97535934291582</v>
      </c>
      <c r="AJ564" s="36">
        <f t="shared" si="120"/>
        <v>4017</v>
      </c>
      <c r="AK564" s="45">
        <v>45657</v>
      </c>
    </row>
    <row r="565" spans="1:37" s="46" customFormat="1" ht="25.5" x14ac:dyDescent="0.25">
      <c r="A565" s="36">
        <v>559</v>
      </c>
      <c r="B565" s="37">
        <v>41640</v>
      </c>
      <c r="C565" s="37" t="s">
        <v>274</v>
      </c>
      <c r="D565" s="37"/>
      <c r="E565" s="53">
        <v>12003</v>
      </c>
      <c r="F565" s="53" t="s">
        <v>263</v>
      </c>
      <c r="G565" s="36" t="s">
        <v>491</v>
      </c>
      <c r="H565" s="49">
        <v>18041</v>
      </c>
      <c r="I565" s="66">
        <v>33200889.50808838</v>
      </c>
      <c r="J565" s="39"/>
      <c r="K565" s="39">
        <v>33200889.50808838</v>
      </c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51"/>
      <c r="W565" s="39"/>
      <c r="X565" s="39">
        <f t="shared" si="113"/>
        <v>2726.9724441961707</v>
      </c>
      <c r="Y565" s="39">
        <f t="shared" si="114"/>
        <v>83002.223770220953</v>
      </c>
      <c r="Z565" s="41">
        <f t="shared" si="115"/>
        <v>10954248.30833602</v>
      </c>
      <c r="AA565" s="41">
        <v>9956176.3937602192</v>
      </c>
      <c r="AB565" s="41">
        <v>4266886.3809855152</v>
      </c>
      <c r="AC565" s="41">
        <f t="shared" si="121"/>
        <v>14223062.774745734</v>
      </c>
      <c r="AD565" s="42">
        <f t="shared" si="112"/>
        <v>998071.9145758003</v>
      </c>
      <c r="AE565" s="41">
        <f t="shared" si="116"/>
        <v>15221134.689321535</v>
      </c>
      <c r="AF565" s="42">
        <f t="shared" si="117"/>
        <v>17979754.818766847</v>
      </c>
      <c r="AG565" s="43">
        <f t="shared" si="122"/>
        <v>400</v>
      </c>
      <c r="AH565" s="44">
        <f t="shared" si="118"/>
        <v>268.02464065708421</v>
      </c>
      <c r="AI565" s="36">
        <f t="shared" si="119"/>
        <v>131.97535934291582</v>
      </c>
      <c r="AJ565" s="36">
        <f t="shared" si="120"/>
        <v>4017</v>
      </c>
      <c r="AK565" s="45">
        <v>45657</v>
      </c>
    </row>
    <row r="566" spans="1:37" s="46" customFormat="1" ht="25.5" x14ac:dyDescent="0.25">
      <c r="A566" s="36">
        <v>560</v>
      </c>
      <c r="B566" s="37">
        <v>41640</v>
      </c>
      <c r="C566" s="37" t="s">
        <v>274</v>
      </c>
      <c r="D566" s="37"/>
      <c r="E566" s="53">
        <v>12003</v>
      </c>
      <c r="F566" s="53" t="s">
        <v>264</v>
      </c>
      <c r="G566" s="36" t="s">
        <v>491</v>
      </c>
      <c r="H566" s="49">
        <v>17064</v>
      </c>
      <c r="I566" s="66">
        <v>31299083.173897415</v>
      </c>
      <c r="J566" s="39"/>
      <c r="K566" s="39">
        <v>31299083.173897415</v>
      </c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51"/>
      <c r="W566" s="39"/>
      <c r="X566" s="39">
        <f t="shared" si="113"/>
        <v>2570.7665851250445</v>
      </c>
      <c r="Y566" s="39">
        <f t="shared" si="114"/>
        <v>78247.707934743536</v>
      </c>
      <c r="Z566" s="41">
        <f t="shared" si="115"/>
        <v>10326769.372447304</v>
      </c>
      <c r="AA566" s="41">
        <v>9385868.8022915367</v>
      </c>
      <c r="AB566" s="41">
        <v>4022471.4973223987</v>
      </c>
      <c r="AC566" s="41">
        <f t="shared" si="121"/>
        <v>13408340.299613936</v>
      </c>
      <c r="AD566" s="42">
        <f t="shared" si="112"/>
        <v>940900.57015576772</v>
      </c>
      <c r="AE566" s="41">
        <f t="shared" si="116"/>
        <v>14349240.869769704</v>
      </c>
      <c r="AF566" s="42">
        <f t="shared" si="117"/>
        <v>16949842.304127712</v>
      </c>
      <c r="AG566" s="43">
        <f t="shared" si="122"/>
        <v>400</v>
      </c>
      <c r="AH566" s="44">
        <f t="shared" si="118"/>
        <v>268.02464065708421</v>
      </c>
      <c r="AI566" s="36">
        <f t="shared" si="119"/>
        <v>131.97535934291582</v>
      </c>
      <c r="AJ566" s="36">
        <f t="shared" si="120"/>
        <v>4017</v>
      </c>
      <c r="AK566" s="45">
        <v>45657</v>
      </c>
    </row>
    <row r="567" spans="1:37" s="46" customFormat="1" ht="12.75" x14ac:dyDescent="0.25">
      <c r="A567" s="36">
        <v>561</v>
      </c>
      <c r="B567" s="37">
        <v>41640</v>
      </c>
      <c r="C567" s="37" t="s">
        <v>527</v>
      </c>
      <c r="D567" s="37"/>
      <c r="E567" s="53">
        <v>12002</v>
      </c>
      <c r="F567" s="53" t="s">
        <v>528</v>
      </c>
      <c r="G567" s="36" t="s">
        <v>491</v>
      </c>
      <c r="H567" s="49">
        <v>2</v>
      </c>
      <c r="I567" s="39">
        <v>211316000</v>
      </c>
      <c r="J567" s="39">
        <v>211316000</v>
      </c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51"/>
      <c r="W567" s="39"/>
      <c r="X567" s="39">
        <f t="shared" si="113"/>
        <v>17356.550308008213</v>
      </c>
      <c r="Y567" s="39">
        <f t="shared" si="114"/>
        <v>528290</v>
      </c>
      <c r="Z567" s="41">
        <f t="shared" si="115"/>
        <v>69721262.587268993</v>
      </c>
      <c r="AA567" s="41">
        <v>63368765.174537987</v>
      </c>
      <c r="AB567" s="41">
        <v>3833399.3826580793</v>
      </c>
      <c r="AC567" s="41">
        <f t="shared" si="121"/>
        <v>67202164.557196066</v>
      </c>
      <c r="AD567" s="42">
        <f t="shared" si="112"/>
        <v>6352497.4127310067</v>
      </c>
      <c r="AE567" s="41">
        <f t="shared" si="116"/>
        <v>73554661.969927073</v>
      </c>
      <c r="AF567" s="42">
        <f t="shared" si="117"/>
        <v>137761338.03007293</v>
      </c>
      <c r="AG567" s="43">
        <f t="shared" si="122"/>
        <v>400</v>
      </c>
      <c r="AH567" s="44">
        <f t="shared" si="118"/>
        <v>268.02464065708421</v>
      </c>
      <c r="AI567" s="36">
        <f t="shared" si="119"/>
        <v>131.97535934291582</v>
      </c>
      <c r="AJ567" s="36">
        <f t="shared" si="120"/>
        <v>4017</v>
      </c>
      <c r="AK567" s="45">
        <v>45657</v>
      </c>
    </row>
    <row r="568" spans="1:37" s="46" customFormat="1" ht="12.75" x14ac:dyDescent="0.25">
      <c r="A568" s="36">
        <v>562</v>
      </c>
      <c r="B568" s="37">
        <v>41640</v>
      </c>
      <c r="C568" s="37" t="s">
        <v>527</v>
      </c>
      <c r="D568" s="37"/>
      <c r="E568" s="53">
        <v>12002</v>
      </c>
      <c r="F568" s="53" t="s">
        <v>529</v>
      </c>
      <c r="G568" s="36" t="s">
        <v>491</v>
      </c>
      <c r="H568" s="49">
        <v>1</v>
      </c>
      <c r="I568" s="39">
        <v>52389000</v>
      </c>
      <c r="J568" s="39">
        <v>52389000</v>
      </c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51"/>
      <c r="W568" s="39"/>
      <c r="X568" s="39">
        <f t="shared" si="113"/>
        <v>4302.9979466119094</v>
      </c>
      <c r="Y568" s="39">
        <f t="shared" si="114"/>
        <v>130972.49999999999</v>
      </c>
      <c r="Z568" s="41">
        <f t="shared" si="115"/>
        <v>17285142.751540042</v>
      </c>
      <c r="AA568" s="41">
        <v>15710245.503080079</v>
      </c>
      <c r="AB568" s="41">
        <v>919628.71907887049</v>
      </c>
      <c r="AC568" s="41">
        <f t="shared" si="121"/>
        <v>16629874.22215895</v>
      </c>
      <c r="AD568" s="42">
        <f t="shared" si="112"/>
        <v>1574897.2484599631</v>
      </c>
      <c r="AE568" s="41">
        <f t="shared" si="116"/>
        <v>18204771.470618911</v>
      </c>
      <c r="AF568" s="42">
        <f t="shared" si="117"/>
        <v>34184228.529381089</v>
      </c>
      <c r="AG568" s="43">
        <f t="shared" si="122"/>
        <v>400</v>
      </c>
      <c r="AH568" s="44">
        <f t="shared" si="118"/>
        <v>268.02464065708421</v>
      </c>
      <c r="AI568" s="36">
        <f t="shared" si="119"/>
        <v>131.97535934291582</v>
      </c>
      <c r="AJ568" s="36">
        <f t="shared" si="120"/>
        <v>4017</v>
      </c>
      <c r="AK568" s="45">
        <v>45657</v>
      </c>
    </row>
    <row r="569" spans="1:37" s="46" customFormat="1" ht="12.75" x14ac:dyDescent="0.25">
      <c r="A569" s="36">
        <v>563</v>
      </c>
      <c r="B569" s="37">
        <v>41640</v>
      </c>
      <c r="C569" s="37" t="s">
        <v>527</v>
      </c>
      <c r="D569" s="37"/>
      <c r="E569" s="53">
        <v>12002</v>
      </c>
      <c r="F569" s="53" t="s">
        <v>530</v>
      </c>
      <c r="G569" s="36" t="s">
        <v>491</v>
      </c>
      <c r="H569" s="49">
        <v>4</v>
      </c>
      <c r="I569" s="39">
        <v>200537000</v>
      </c>
      <c r="J569" s="39">
        <v>200537000</v>
      </c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51"/>
      <c r="W569" s="39"/>
      <c r="X569" s="39">
        <f t="shared" si="113"/>
        <v>16471.211498973305</v>
      </c>
      <c r="Y569" s="39">
        <f t="shared" si="114"/>
        <v>501342.5</v>
      </c>
      <c r="Z569" s="41">
        <f t="shared" si="115"/>
        <v>66164856.591375776</v>
      </c>
      <c r="AA569" s="41">
        <v>60136393.182751536</v>
      </c>
      <c r="AB569" s="41">
        <v>3520196.6908686832</v>
      </c>
      <c r="AC569" s="41">
        <f t="shared" si="121"/>
        <v>63656589.87362022</v>
      </c>
      <c r="AD569" s="42">
        <f t="shared" si="112"/>
        <v>6028463.4086242393</v>
      </c>
      <c r="AE569" s="41">
        <f t="shared" si="116"/>
        <v>69685053.282244459</v>
      </c>
      <c r="AF569" s="42">
        <f t="shared" si="117"/>
        <v>130851946.71775554</v>
      </c>
      <c r="AG569" s="43">
        <f t="shared" si="122"/>
        <v>400</v>
      </c>
      <c r="AH569" s="44">
        <f t="shared" si="118"/>
        <v>268.02464065708421</v>
      </c>
      <c r="AI569" s="36">
        <f t="shared" si="119"/>
        <v>131.97535934291582</v>
      </c>
      <c r="AJ569" s="36">
        <f t="shared" si="120"/>
        <v>4017</v>
      </c>
      <c r="AK569" s="45">
        <v>45657</v>
      </c>
    </row>
    <row r="570" spans="1:37" s="46" customFormat="1" ht="12.75" x14ac:dyDescent="0.25">
      <c r="A570" s="36">
        <v>564</v>
      </c>
      <c r="B570" s="37">
        <v>41640</v>
      </c>
      <c r="C570" s="37" t="s">
        <v>527</v>
      </c>
      <c r="D570" s="37"/>
      <c r="E570" s="53">
        <v>12002</v>
      </c>
      <c r="F570" s="53" t="s">
        <v>531</v>
      </c>
      <c r="G570" s="36" t="s">
        <v>491</v>
      </c>
      <c r="H570" s="49">
        <v>1</v>
      </c>
      <c r="I570" s="39">
        <v>6865000</v>
      </c>
      <c r="J570" s="39">
        <v>6865000</v>
      </c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51"/>
      <c r="W570" s="39"/>
      <c r="X570" s="39">
        <f t="shared" si="113"/>
        <v>563.86036960985621</v>
      </c>
      <c r="Y570" s="39">
        <f t="shared" si="114"/>
        <v>17162.5</v>
      </c>
      <c r="Z570" s="41">
        <f t="shared" si="115"/>
        <v>2265027.1047227927</v>
      </c>
      <c r="AA570" s="41">
        <v>2058654.209445585</v>
      </c>
      <c r="AB570" s="41">
        <v>120507.18960996479</v>
      </c>
      <c r="AC570" s="41">
        <f t="shared" si="121"/>
        <v>2179161.3990555499</v>
      </c>
      <c r="AD570" s="42">
        <f t="shared" si="112"/>
        <v>206372.89527720772</v>
      </c>
      <c r="AE570" s="41">
        <f t="shared" si="116"/>
        <v>2385534.2943327576</v>
      </c>
      <c r="AF570" s="42">
        <f t="shared" si="117"/>
        <v>4479465.7056672424</v>
      </c>
      <c r="AG570" s="43">
        <f t="shared" si="122"/>
        <v>400</v>
      </c>
      <c r="AH570" s="44">
        <f t="shared" si="118"/>
        <v>268.02464065708421</v>
      </c>
      <c r="AI570" s="36">
        <f t="shared" si="119"/>
        <v>131.97535934291582</v>
      </c>
      <c r="AJ570" s="36">
        <f t="shared" si="120"/>
        <v>4017</v>
      </c>
      <c r="AK570" s="45">
        <v>45657</v>
      </c>
    </row>
    <row r="571" spans="1:37" s="46" customFormat="1" ht="12.75" x14ac:dyDescent="0.25">
      <c r="A571" s="36">
        <v>565</v>
      </c>
      <c r="B571" s="37">
        <v>41640</v>
      </c>
      <c r="C571" s="37" t="s">
        <v>527</v>
      </c>
      <c r="D571" s="37"/>
      <c r="E571" s="53">
        <v>12002</v>
      </c>
      <c r="F571" s="53" t="s">
        <v>532</v>
      </c>
      <c r="G571" s="36" t="s">
        <v>491</v>
      </c>
      <c r="H571" s="49">
        <v>1</v>
      </c>
      <c r="I571" s="39">
        <v>9750000</v>
      </c>
      <c r="J571" s="39">
        <v>9750000</v>
      </c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51"/>
      <c r="W571" s="39"/>
      <c r="X571" s="39">
        <f t="shared" si="113"/>
        <v>800.82135523613965</v>
      </c>
      <c r="Y571" s="39">
        <f t="shared" si="114"/>
        <v>24375</v>
      </c>
      <c r="Z571" s="41">
        <f t="shared" si="115"/>
        <v>3216899.3839835734</v>
      </c>
      <c r="AA571" s="41">
        <v>2923798.7679671459</v>
      </c>
      <c r="AB571" s="41">
        <v>171150.05079346779</v>
      </c>
      <c r="AC571" s="41">
        <f t="shared" si="121"/>
        <v>3094948.8187606139</v>
      </c>
      <c r="AD571" s="42">
        <f t="shared" si="112"/>
        <v>293100.61601642752</v>
      </c>
      <c r="AE571" s="41">
        <f t="shared" si="116"/>
        <v>3388049.4347770414</v>
      </c>
      <c r="AF571" s="42">
        <f t="shared" si="117"/>
        <v>6361950.5652229581</v>
      </c>
      <c r="AG571" s="43">
        <f t="shared" si="122"/>
        <v>400</v>
      </c>
      <c r="AH571" s="44">
        <f t="shared" si="118"/>
        <v>268.02464065708421</v>
      </c>
      <c r="AI571" s="36">
        <f t="shared" si="119"/>
        <v>131.97535934291582</v>
      </c>
      <c r="AJ571" s="36">
        <f t="shared" si="120"/>
        <v>4017</v>
      </c>
      <c r="AK571" s="45">
        <v>45657</v>
      </c>
    </row>
    <row r="572" spans="1:37" s="46" customFormat="1" ht="25.5" x14ac:dyDescent="0.25">
      <c r="A572" s="36">
        <v>566</v>
      </c>
      <c r="B572" s="37">
        <v>41640</v>
      </c>
      <c r="C572" s="37" t="s">
        <v>533</v>
      </c>
      <c r="D572" s="37"/>
      <c r="E572" s="53">
        <v>12003</v>
      </c>
      <c r="F572" s="53" t="s">
        <v>263</v>
      </c>
      <c r="G572" s="36" t="s">
        <v>491</v>
      </c>
      <c r="H572" s="49">
        <v>54123</v>
      </c>
      <c r="I572" s="66">
        <v>99602668.524266616</v>
      </c>
      <c r="J572" s="39"/>
      <c r="K572" s="39">
        <v>99602668.524266616</v>
      </c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51"/>
      <c r="W572" s="39"/>
      <c r="X572" s="39">
        <f t="shared" si="113"/>
        <v>8180.9173325886331</v>
      </c>
      <c r="Y572" s="39">
        <f t="shared" si="114"/>
        <v>249006.67131066651</v>
      </c>
      <c r="Z572" s="41">
        <f t="shared" si="115"/>
        <v>32862744.925008543</v>
      </c>
      <c r="AA572" s="41">
        <v>29868529.181281097</v>
      </c>
      <c r="AB572" s="41">
        <v>0</v>
      </c>
      <c r="AC572" s="41">
        <f t="shared" si="121"/>
        <v>29868529.181281097</v>
      </c>
      <c r="AD572" s="42">
        <f t="shared" si="112"/>
        <v>2994215.7437274456</v>
      </c>
      <c r="AE572" s="41">
        <f t="shared" si="116"/>
        <v>32862744.925008543</v>
      </c>
      <c r="AF572" s="42">
        <f t="shared" si="117"/>
        <v>66739923.599258073</v>
      </c>
      <c r="AG572" s="43">
        <f t="shared" si="122"/>
        <v>400</v>
      </c>
      <c r="AH572" s="44">
        <f t="shared" si="118"/>
        <v>268.02464065708421</v>
      </c>
      <c r="AI572" s="36">
        <f t="shared" si="119"/>
        <v>131.97535934291582</v>
      </c>
      <c r="AJ572" s="36">
        <f t="shared" si="120"/>
        <v>4017</v>
      </c>
      <c r="AK572" s="45">
        <v>45657</v>
      </c>
    </row>
    <row r="573" spans="1:37" s="46" customFormat="1" ht="25.5" x14ac:dyDescent="0.25">
      <c r="A573" s="36">
        <v>567</v>
      </c>
      <c r="B573" s="37">
        <v>41640</v>
      </c>
      <c r="C573" s="37" t="s">
        <v>533</v>
      </c>
      <c r="D573" s="37"/>
      <c r="E573" s="53">
        <v>12003</v>
      </c>
      <c r="F573" s="53" t="s">
        <v>264</v>
      </c>
      <c r="G573" s="36" t="s">
        <v>491</v>
      </c>
      <c r="H573" s="49">
        <v>51191</v>
      </c>
      <c r="I573" s="66">
        <v>93897249.521691591</v>
      </c>
      <c r="J573" s="39"/>
      <c r="K573" s="39">
        <v>93897249.521691591</v>
      </c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51"/>
      <c r="W573" s="39"/>
      <c r="X573" s="39">
        <f t="shared" si="113"/>
        <v>7712.2997553750783</v>
      </c>
      <c r="Y573" s="39">
        <f t="shared" si="114"/>
        <v>234743.12380422893</v>
      </c>
      <c r="Z573" s="41">
        <f t="shared" si="115"/>
        <v>30980308.11734169</v>
      </c>
      <c r="AA573" s="41">
        <v>28157606.406874407</v>
      </c>
      <c r="AB573" s="41">
        <v>0</v>
      </c>
      <c r="AC573" s="41">
        <f t="shared" si="121"/>
        <v>28157606.406874407</v>
      </c>
      <c r="AD573" s="42">
        <f t="shared" ref="AD573:AD636" si="123">Z573-AA573</f>
        <v>2822701.7104672827</v>
      </c>
      <c r="AE573" s="41">
        <f t="shared" si="116"/>
        <v>30980308.11734169</v>
      </c>
      <c r="AF573" s="42">
        <f t="shared" si="117"/>
        <v>62916941.404349901</v>
      </c>
      <c r="AG573" s="43">
        <f t="shared" si="122"/>
        <v>400</v>
      </c>
      <c r="AH573" s="44">
        <f t="shared" si="118"/>
        <v>268.02464065708421</v>
      </c>
      <c r="AI573" s="36">
        <f t="shared" si="119"/>
        <v>131.97535934291582</v>
      </c>
      <c r="AJ573" s="36">
        <f t="shared" si="120"/>
        <v>4017</v>
      </c>
      <c r="AK573" s="45">
        <v>45657</v>
      </c>
    </row>
    <row r="574" spans="1:37" s="46" customFormat="1" ht="25.5" x14ac:dyDescent="0.25">
      <c r="A574" s="36">
        <v>568</v>
      </c>
      <c r="B574" s="37">
        <v>41640</v>
      </c>
      <c r="C574" s="37" t="s">
        <v>534</v>
      </c>
      <c r="D574" s="37"/>
      <c r="E574" s="53">
        <v>12008</v>
      </c>
      <c r="F574" s="53" t="s">
        <v>535</v>
      </c>
      <c r="G574" s="36" t="s">
        <v>491</v>
      </c>
      <c r="H574" s="49">
        <v>279</v>
      </c>
      <c r="I574" s="39">
        <v>116130000</v>
      </c>
      <c r="J574" s="39"/>
      <c r="K574" s="39"/>
      <c r="L574" s="39"/>
      <c r="M574" s="39"/>
      <c r="N574" s="39"/>
      <c r="O574" s="39"/>
      <c r="P574" s="39">
        <v>116130000</v>
      </c>
      <c r="Q574" s="39"/>
      <c r="R574" s="39"/>
      <c r="S574" s="39"/>
      <c r="T574" s="39"/>
      <c r="U574" s="39"/>
      <c r="V574" s="51"/>
      <c r="W574" s="39"/>
      <c r="X574" s="39">
        <f t="shared" si="113"/>
        <v>9538.3983572895268</v>
      </c>
      <c r="Y574" s="39">
        <f t="shared" si="114"/>
        <v>290324.99999999994</v>
      </c>
      <c r="Z574" s="41">
        <f t="shared" si="115"/>
        <v>38315746.201232031</v>
      </c>
      <c r="AA574" s="41">
        <v>34824692.402464055</v>
      </c>
      <c r="AB574" s="41">
        <v>0</v>
      </c>
      <c r="AC574" s="41">
        <f t="shared" si="121"/>
        <v>34824692.402464055</v>
      </c>
      <c r="AD574" s="42">
        <f t="shared" si="123"/>
        <v>3491053.7987679765</v>
      </c>
      <c r="AE574" s="41">
        <f t="shared" si="116"/>
        <v>38315746.201232031</v>
      </c>
      <c r="AF574" s="42">
        <f t="shared" si="117"/>
        <v>77814253.798767969</v>
      </c>
      <c r="AG574" s="43">
        <f t="shared" si="122"/>
        <v>400</v>
      </c>
      <c r="AH574" s="44">
        <f t="shared" si="118"/>
        <v>268.02464065708421</v>
      </c>
      <c r="AI574" s="36">
        <f t="shared" si="119"/>
        <v>131.97535934291582</v>
      </c>
      <c r="AJ574" s="36">
        <f t="shared" si="120"/>
        <v>4017</v>
      </c>
      <c r="AK574" s="45">
        <v>45657</v>
      </c>
    </row>
    <row r="575" spans="1:37" s="46" customFormat="1" ht="25.5" x14ac:dyDescent="0.25">
      <c r="A575" s="36">
        <v>569</v>
      </c>
      <c r="B575" s="37">
        <v>41640</v>
      </c>
      <c r="C575" s="37" t="s">
        <v>534</v>
      </c>
      <c r="D575" s="37"/>
      <c r="E575" s="53">
        <v>12008</v>
      </c>
      <c r="F575" s="53" t="s">
        <v>536</v>
      </c>
      <c r="G575" s="36" t="s">
        <v>491</v>
      </c>
      <c r="H575" s="49">
        <v>1</v>
      </c>
      <c r="I575" s="39">
        <v>1080000</v>
      </c>
      <c r="J575" s="39"/>
      <c r="K575" s="39"/>
      <c r="L575" s="39"/>
      <c r="M575" s="39"/>
      <c r="N575" s="39"/>
      <c r="O575" s="39"/>
      <c r="P575" s="39">
        <v>1080000</v>
      </c>
      <c r="Q575" s="39"/>
      <c r="R575" s="39"/>
      <c r="S575" s="39"/>
      <c r="T575" s="39"/>
      <c r="U575" s="39"/>
      <c r="V575" s="51"/>
      <c r="W575" s="39"/>
      <c r="X575" s="39">
        <f t="shared" si="113"/>
        <v>88.706365503080079</v>
      </c>
      <c r="Y575" s="39">
        <f t="shared" si="114"/>
        <v>2700</v>
      </c>
      <c r="Z575" s="41">
        <f t="shared" si="115"/>
        <v>356333.4702258727</v>
      </c>
      <c r="AA575" s="41">
        <v>323866.94045174535</v>
      </c>
      <c r="AB575" s="41">
        <v>0</v>
      </c>
      <c r="AC575" s="41">
        <f t="shared" si="121"/>
        <v>323866.94045174535</v>
      </c>
      <c r="AD575" s="42">
        <f t="shared" si="123"/>
        <v>32466.529774127353</v>
      </c>
      <c r="AE575" s="41">
        <f t="shared" si="116"/>
        <v>356333.4702258727</v>
      </c>
      <c r="AF575" s="42">
        <f t="shared" si="117"/>
        <v>723666.5297741273</v>
      </c>
      <c r="AG575" s="43">
        <f t="shared" si="122"/>
        <v>400</v>
      </c>
      <c r="AH575" s="44">
        <f t="shared" si="118"/>
        <v>268.02464065708421</v>
      </c>
      <c r="AI575" s="36">
        <f t="shared" si="119"/>
        <v>131.97535934291582</v>
      </c>
      <c r="AJ575" s="36">
        <f t="shared" si="120"/>
        <v>4017</v>
      </c>
      <c r="AK575" s="45">
        <v>45657</v>
      </c>
    </row>
    <row r="576" spans="1:37" s="46" customFormat="1" ht="25.5" x14ac:dyDescent="0.25">
      <c r="A576" s="36">
        <v>570</v>
      </c>
      <c r="B576" s="37">
        <v>41640</v>
      </c>
      <c r="C576" s="37" t="s">
        <v>534</v>
      </c>
      <c r="D576" s="37"/>
      <c r="E576" s="53">
        <v>12008</v>
      </c>
      <c r="F576" s="53" t="s">
        <v>537</v>
      </c>
      <c r="G576" s="36" t="s">
        <v>491</v>
      </c>
      <c r="H576" s="49">
        <v>573</v>
      </c>
      <c r="I576" s="39">
        <v>162624000</v>
      </c>
      <c r="J576" s="39"/>
      <c r="K576" s="39"/>
      <c r="L576" s="39"/>
      <c r="M576" s="39"/>
      <c r="N576" s="39"/>
      <c r="O576" s="39"/>
      <c r="P576" s="39">
        <v>162624000</v>
      </c>
      <c r="Q576" s="39"/>
      <c r="R576" s="39"/>
      <c r="S576" s="39"/>
      <c r="T576" s="39"/>
      <c r="U576" s="39"/>
      <c r="V576" s="51"/>
      <c r="W576" s="39"/>
      <c r="X576" s="39">
        <f t="shared" si="113"/>
        <v>13357.207392197126</v>
      </c>
      <c r="Y576" s="39">
        <f t="shared" si="114"/>
        <v>406560</v>
      </c>
      <c r="Z576" s="41">
        <f t="shared" si="115"/>
        <v>53655902.094455861</v>
      </c>
      <c r="AA576" s="41">
        <v>48767164.188911699</v>
      </c>
      <c r="AB576" s="41">
        <v>0</v>
      </c>
      <c r="AC576" s="41">
        <f t="shared" si="121"/>
        <v>48767164.188911699</v>
      </c>
      <c r="AD576" s="42">
        <f t="shared" si="123"/>
        <v>4888737.9055441618</v>
      </c>
      <c r="AE576" s="41">
        <f t="shared" si="116"/>
        <v>53655902.094455861</v>
      </c>
      <c r="AF576" s="42">
        <f t="shared" si="117"/>
        <v>108968097.90554413</v>
      </c>
      <c r="AG576" s="43">
        <f t="shared" si="122"/>
        <v>400</v>
      </c>
      <c r="AH576" s="44">
        <f t="shared" si="118"/>
        <v>268.02464065708421</v>
      </c>
      <c r="AI576" s="36">
        <f t="shared" si="119"/>
        <v>131.97535934291582</v>
      </c>
      <c r="AJ576" s="36">
        <f t="shared" si="120"/>
        <v>4017</v>
      </c>
      <c r="AK576" s="45">
        <v>45657</v>
      </c>
    </row>
    <row r="577" spans="1:37" s="46" customFormat="1" ht="25.5" x14ac:dyDescent="0.25">
      <c r="A577" s="36">
        <v>571</v>
      </c>
      <c r="B577" s="37">
        <v>41640</v>
      </c>
      <c r="C577" s="37" t="s">
        <v>534</v>
      </c>
      <c r="D577" s="37"/>
      <c r="E577" s="53">
        <v>12008</v>
      </c>
      <c r="F577" s="53" t="s">
        <v>538</v>
      </c>
      <c r="G577" s="36" t="s">
        <v>491</v>
      </c>
      <c r="H577" s="49">
        <v>170</v>
      </c>
      <c r="I577" s="39">
        <v>42900000</v>
      </c>
      <c r="J577" s="39"/>
      <c r="K577" s="39"/>
      <c r="L577" s="39"/>
      <c r="M577" s="39"/>
      <c r="N577" s="39"/>
      <c r="O577" s="39"/>
      <c r="P577" s="39">
        <v>42900000</v>
      </c>
      <c r="Q577" s="39"/>
      <c r="R577" s="39"/>
      <c r="S577" s="39"/>
      <c r="T577" s="39"/>
      <c r="U577" s="39"/>
      <c r="V577" s="51"/>
      <c r="W577" s="39"/>
      <c r="X577" s="39">
        <f t="shared" si="113"/>
        <v>3523.6139630390144</v>
      </c>
      <c r="Y577" s="39">
        <f t="shared" si="114"/>
        <v>107250</v>
      </c>
      <c r="Z577" s="41">
        <f t="shared" si="115"/>
        <v>14154357.289527722</v>
      </c>
      <c r="AA577" s="41">
        <v>12864714.579055442</v>
      </c>
      <c r="AB577" s="41">
        <v>0</v>
      </c>
      <c r="AC577" s="41">
        <f t="shared" si="121"/>
        <v>12864714.579055442</v>
      </c>
      <c r="AD577" s="42">
        <f t="shared" si="123"/>
        <v>1289642.7104722802</v>
      </c>
      <c r="AE577" s="41">
        <f t="shared" si="116"/>
        <v>14154357.289527722</v>
      </c>
      <c r="AF577" s="42">
        <f t="shared" si="117"/>
        <v>28745642.710472278</v>
      </c>
      <c r="AG577" s="43">
        <f t="shared" si="122"/>
        <v>400</v>
      </c>
      <c r="AH577" s="44">
        <f t="shared" si="118"/>
        <v>268.02464065708421</v>
      </c>
      <c r="AI577" s="36">
        <f t="shared" si="119"/>
        <v>131.97535934291582</v>
      </c>
      <c r="AJ577" s="36">
        <f t="shared" si="120"/>
        <v>4017</v>
      </c>
      <c r="AK577" s="45">
        <v>45657</v>
      </c>
    </row>
    <row r="578" spans="1:37" s="46" customFormat="1" ht="25.5" x14ac:dyDescent="0.25">
      <c r="A578" s="36">
        <v>572</v>
      </c>
      <c r="B578" s="37">
        <v>41640</v>
      </c>
      <c r="C578" s="37" t="s">
        <v>534</v>
      </c>
      <c r="D578" s="37"/>
      <c r="E578" s="53">
        <v>12008</v>
      </c>
      <c r="F578" s="53" t="s">
        <v>539</v>
      </c>
      <c r="G578" s="36" t="s">
        <v>491</v>
      </c>
      <c r="H578" s="49">
        <v>9</v>
      </c>
      <c r="I578" s="39">
        <v>8645000</v>
      </c>
      <c r="J578" s="39"/>
      <c r="K578" s="39"/>
      <c r="L578" s="39"/>
      <c r="M578" s="39"/>
      <c r="N578" s="39"/>
      <c r="O578" s="39"/>
      <c r="P578" s="39">
        <v>8645000</v>
      </c>
      <c r="Q578" s="39"/>
      <c r="R578" s="39"/>
      <c r="S578" s="39"/>
      <c r="T578" s="39"/>
      <c r="U578" s="39"/>
      <c r="V578" s="51"/>
      <c r="W578" s="39"/>
      <c r="X578" s="39">
        <f t="shared" si="113"/>
        <v>710.06160164271046</v>
      </c>
      <c r="Y578" s="39">
        <f t="shared" si="114"/>
        <v>21612.5</v>
      </c>
      <c r="Z578" s="41">
        <f t="shared" si="115"/>
        <v>2852317.4537987681</v>
      </c>
      <c r="AA578" s="41">
        <v>2592434.9075975358</v>
      </c>
      <c r="AB578" s="41">
        <v>0</v>
      </c>
      <c r="AC578" s="41">
        <f t="shared" si="121"/>
        <v>2592434.9075975358</v>
      </c>
      <c r="AD578" s="42">
        <f t="shared" si="123"/>
        <v>259882.54620123236</v>
      </c>
      <c r="AE578" s="41">
        <f t="shared" si="116"/>
        <v>2852317.4537987681</v>
      </c>
      <c r="AF578" s="42">
        <f t="shared" si="117"/>
        <v>5792682.5462012319</v>
      </c>
      <c r="AG578" s="43">
        <f t="shared" si="122"/>
        <v>400</v>
      </c>
      <c r="AH578" s="44">
        <f t="shared" si="118"/>
        <v>268.02464065708421</v>
      </c>
      <c r="AI578" s="36">
        <f t="shared" si="119"/>
        <v>131.97535934291582</v>
      </c>
      <c r="AJ578" s="36">
        <f t="shared" si="120"/>
        <v>4017</v>
      </c>
      <c r="AK578" s="45">
        <v>45657</v>
      </c>
    </row>
    <row r="579" spans="1:37" s="46" customFormat="1" ht="25.5" x14ac:dyDescent="0.25">
      <c r="A579" s="36">
        <v>573</v>
      </c>
      <c r="B579" s="37">
        <v>41640</v>
      </c>
      <c r="C579" s="37" t="s">
        <v>534</v>
      </c>
      <c r="D579" s="37"/>
      <c r="E579" s="53">
        <v>12008</v>
      </c>
      <c r="F579" s="53" t="s">
        <v>537</v>
      </c>
      <c r="G579" s="36" t="s">
        <v>491</v>
      </c>
      <c r="H579" s="49">
        <v>390</v>
      </c>
      <c r="I579" s="39">
        <v>168000000</v>
      </c>
      <c r="J579" s="39"/>
      <c r="K579" s="39"/>
      <c r="L579" s="39"/>
      <c r="M579" s="39"/>
      <c r="N579" s="39"/>
      <c r="O579" s="39"/>
      <c r="P579" s="39">
        <v>168000000</v>
      </c>
      <c r="Q579" s="39"/>
      <c r="R579" s="39"/>
      <c r="S579" s="39"/>
      <c r="T579" s="39"/>
      <c r="U579" s="39"/>
      <c r="V579" s="51"/>
      <c r="W579" s="39"/>
      <c r="X579" s="39">
        <f t="shared" si="113"/>
        <v>13798.76796714579</v>
      </c>
      <c r="Y579" s="39">
        <f t="shared" si="114"/>
        <v>420000</v>
      </c>
      <c r="Z579" s="41">
        <f t="shared" si="115"/>
        <v>55429650.924024649</v>
      </c>
      <c r="AA579" s="41">
        <v>50379301.848049283</v>
      </c>
      <c r="AB579" s="41">
        <v>0</v>
      </c>
      <c r="AC579" s="41">
        <f t="shared" si="121"/>
        <v>50379301.848049283</v>
      </c>
      <c r="AD579" s="42">
        <f t="shared" si="123"/>
        <v>5050349.0759753659</v>
      </c>
      <c r="AE579" s="41">
        <f t="shared" si="116"/>
        <v>55429650.924024649</v>
      </c>
      <c r="AF579" s="42">
        <f t="shared" si="117"/>
        <v>112570349.07597536</v>
      </c>
      <c r="AG579" s="43">
        <f t="shared" si="122"/>
        <v>400</v>
      </c>
      <c r="AH579" s="44">
        <f t="shared" si="118"/>
        <v>268.02464065708421</v>
      </c>
      <c r="AI579" s="36">
        <f t="shared" si="119"/>
        <v>131.97535934291582</v>
      </c>
      <c r="AJ579" s="36">
        <f t="shared" si="120"/>
        <v>4017</v>
      </c>
      <c r="AK579" s="45">
        <v>45657</v>
      </c>
    </row>
    <row r="580" spans="1:37" s="46" customFormat="1" ht="25.5" x14ac:dyDescent="0.25">
      <c r="A580" s="36">
        <v>574</v>
      </c>
      <c r="B580" s="37">
        <v>41640</v>
      </c>
      <c r="C580" s="37" t="s">
        <v>534</v>
      </c>
      <c r="D580" s="37"/>
      <c r="E580" s="53">
        <v>12008</v>
      </c>
      <c r="F580" s="53" t="s">
        <v>538</v>
      </c>
      <c r="G580" s="36" t="s">
        <v>491</v>
      </c>
      <c r="H580" s="49">
        <v>88</v>
      </c>
      <c r="I580" s="39">
        <v>49920000</v>
      </c>
      <c r="J580" s="39"/>
      <c r="K580" s="39"/>
      <c r="L580" s="39"/>
      <c r="M580" s="39"/>
      <c r="N580" s="39"/>
      <c r="O580" s="39"/>
      <c r="P580" s="39">
        <v>49920000</v>
      </c>
      <c r="Q580" s="39"/>
      <c r="R580" s="39"/>
      <c r="S580" s="39"/>
      <c r="T580" s="39"/>
      <c r="U580" s="39"/>
      <c r="V580" s="51"/>
      <c r="W580" s="39"/>
      <c r="X580" s="39">
        <f t="shared" si="113"/>
        <v>4100.2053388090344</v>
      </c>
      <c r="Y580" s="39">
        <f t="shared" si="114"/>
        <v>124799.99999999999</v>
      </c>
      <c r="Z580" s="41">
        <f t="shared" si="115"/>
        <v>16470524.845995894</v>
      </c>
      <c r="AA580" s="41">
        <v>14969849.691991784</v>
      </c>
      <c r="AB580" s="41">
        <v>0</v>
      </c>
      <c r="AC580" s="41">
        <f t="shared" si="121"/>
        <v>14969849.691991784</v>
      </c>
      <c r="AD580" s="42">
        <f t="shared" si="123"/>
        <v>1500675.15400411</v>
      </c>
      <c r="AE580" s="41">
        <f t="shared" si="116"/>
        <v>16470524.845995894</v>
      </c>
      <c r="AF580" s="42">
        <f t="shared" si="117"/>
        <v>33449475.154004104</v>
      </c>
      <c r="AG580" s="43">
        <f t="shared" si="122"/>
        <v>400</v>
      </c>
      <c r="AH580" s="44">
        <f t="shared" si="118"/>
        <v>268.02464065708421</v>
      </c>
      <c r="AI580" s="36">
        <f t="shared" si="119"/>
        <v>131.97535934291582</v>
      </c>
      <c r="AJ580" s="36">
        <f t="shared" si="120"/>
        <v>4017</v>
      </c>
      <c r="AK580" s="45">
        <v>45657</v>
      </c>
    </row>
    <row r="581" spans="1:37" s="46" customFormat="1" ht="25.5" x14ac:dyDescent="0.25">
      <c r="A581" s="36">
        <v>575</v>
      </c>
      <c r="B581" s="37">
        <v>41640</v>
      </c>
      <c r="C581" s="53" t="s">
        <v>274</v>
      </c>
      <c r="D581" s="53"/>
      <c r="E581" s="53">
        <v>12002</v>
      </c>
      <c r="F581" s="53" t="s">
        <v>54</v>
      </c>
      <c r="G581" s="36" t="s">
        <v>540</v>
      </c>
      <c r="H581" s="61">
        <v>1</v>
      </c>
      <c r="I581" s="39">
        <v>57815000</v>
      </c>
      <c r="J581" s="39">
        <v>57815000</v>
      </c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51"/>
      <c r="W581" s="39"/>
      <c r="X581" s="39">
        <f t="shared" si="113"/>
        <v>4748.6652977412732</v>
      </c>
      <c r="Y581" s="39">
        <f t="shared" si="114"/>
        <v>144537.5</v>
      </c>
      <c r="Z581" s="41">
        <f t="shared" si="115"/>
        <v>19075388.501026697</v>
      </c>
      <c r="AA581" s="41">
        <v>17194917.043121152</v>
      </c>
      <c r="AB581" s="41">
        <v>-340813.04137272702</v>
      </c>
      <c r="AC581" s="41">
        <f t="shared" si="121"/>
        <v>16854104.001748424</v>
      </c>
      <c r="AD581" s="42">
        <f t="shared" si="123"/>
        <v>1880471.4579055458</v>
      </c>
      <c r="AE581" s="41">
        <f t="shared" si="116"/>
        <v>18734575.45965397</v>
      </c>
      <c r="AF581" s="42">
        <f t="shared" si="117"/>
        <v>39080424.540346026</v>
      </c>
      <c r="AG581" s="43">
        <f t="shared" si="122"/>
        <v>400</v>
      </c>
      <c r="AH581" s="44">
        <f t="shared" si="118"/>
        <v>268.02464065708421</v>
      </c>
      <c r="AI581" s="36">
        <f t="shared" si="119"/>
        <v>131.97535934291582</v>
      </c>
      <c r="AJ581" s="36">
        <f t="shared" si="120"/>
        <v>4017</v>
      </c>
      <c r="AK581" s="45">
        <v>45657</v>
      </c>
    </row>
    <row r="582" spans="1:37" s="46" customFormat="1" ht="15" customHeight="1" x14ac:dyDescent="0.2">
      <c r="A582" s="36">
        <v>576</v>
      </c>
      <c r="B582" s="37">
        <v>41640</v>
      </c>
      <c r="C582" s="36" t="s">
        <v>50</v>
      </c>
      <c r="D582" s="36"/>
      <c r="E582" s="53">
        <v>12002</v>
      </c>
      <c r="F582" s="53" t="s">
        <v>541</v>
      </c>
      <c r="G582" s="36" t="s">
        <v>540</v>
      </c>
      <c r="H582" s="38">
        <v>1</v>
      </c>
      <c r="I582" s="39">
        <v>72750000</v>
      </c>
      <c r="J582" s="39">
        <v>72750000</v>
      </c>
      <c r="K582" s="39"/>
      <c r="L582" s="39"/>
      <c r="M582" s="39"/>
      <c r="N582" s="39"/>
      <c r="O582" s="39"/>
      <c r="P582" s="39"/>
      <c r="Q582" s="36"/>
      <c r="R582" s="36"/>
      <c r="S582" s="36"/>
      <c r="T582" s="36"/>
      <c r="U582" s="36"/>
      <c r="V582" s="67"/>
      <c r="W582" s="68"/>
      <c r="X582" s="39">
        <f t="shared" si="113"/>
        <v>5975.3593429158109</v>
      </c>
      <c r="Y582" s="39">
        <f t="shared" si="114"/>
        <v>181875</v>
      </c>
      <c r="Z582" s="41">
        <f t="shared" si="115"/>
        <v>24003018.480492815</v>
      </c>
      <c r="AA582" s="41">
        <v>21636776.180698153</v>
      </c>
      <c r="AB582" s="41">
        <v>-428853.21732882282</v>
      </c>
      <c r="AC582" s="41">
        <f t="shared" si="121"/>
        <v>21207922.963369329</v>
      </c>
      <c r="AD582" s="42">
        <f t="shared" si="123"/>
        <v>2366242.2997946627</v>
      </c>
      <c r="AE582" s="41">
        <f t="shared" si="116"/>
        <v>23574165.263163991</v>
      </c>
      <c r="AF582" s="42">
        <f t="shared" si="117"/>
        <v>49175834.736836009</v>
      </c>
      <c r="AG582" s="43">
        <f t="shared" si="122"/>
        <v>400</v>
      </c>
      <c r="AH582" s="44">
        <f t="shared" si="118"/>
        <v>268.02464065708421</v>
      </c>
      <c r="AI582" s="36">
        <f t="shared" si="119"/>
        <v>131.97535934291582</v>
      </c>
      <c r="AJ582" s="36">
        <f t="shared" si="120"/>
        <v>4017</v>
      </c>
      <c r="AK582" s="45">
        <v>45657</v>
      </c>
    </row>
    <row r="583" spans="1:37" s="46" customFormat="1" ht="15" customHeight="1" x14ac:dyDescent="0.2">
      <c r="A583" s="36">
        <v>577</v>
      </c>
      <c r="B583" s="37">
        <v>41640</v>
      </c>
      <c r="C583" s="36" t="s">
        <v>50</v>
      </c>
      <c r="D583" s="36"/>
      <c r="E583" s="53">
        <v>12002</v>
      </c>
      <c r="F583" s="53" t="s">
        <v>541</v>
      </c>
      <c r="G583" s="36" t="s">
        <v>540</v>
      </c>
      <c r="H583" s="38">
        <v>1</v>
      </c>
      <c r="I583" s="39">
        <v>41064000</v>
      </c>
      <c r="J583" s="39">
        <v>41064000</v>
      </c>
      <c r="K583" s="39"/>
      <c r="L583" s="39"/>
      <c r="M583" s="39"/>
      <c r="N583" s="39"/>
      <c r="O583" s="39"/>
      <c r="P583" s="39"/>
      <c r="Q583" s="36"/>
      <c r="R583" s="36"/>
      <c r="S583" s="36"/>
      <c r="T583" s="36"/>
      <c r="U583" s="36"/>
      <c r="V583" s="67"/>
      <c r="W583" s="68"/>
      <c r="X583" s="39">
        <f t="shared" ref="X583:X646" si="124">IF(I583&lt;0,0,IF(I583&gt;0,((1/365.25*(IF(E583=12002,I583*3%,IF(E583=12003,I583*3%,IF(E583=12004,I583*3%,IF(E583=12006,I583*2%,IF(E583=12007,I583*10%,IF(E583=12008,I583*3%,IF(E583=12009,I583*10%,IF(E583=12010,I583*10%,IF(E583=12011,I583*20%,IF(E583=12012,I583*3%,IF(E583=12099,I583*10%))))))))))))))))</f>
        <v>3372.8131416837782</v>
      </c>
      <c r="Y583" s="39">
        <f t="shared" ref="Y583:Y646" si="125">X583*30.4375</f>
        <v>102660</v>
      </c>
      <c r="Z583" s="41">
        <f t="shared" ref="Z583:Z646" si="126">IF(I583&lt;0,0,IF(I583&gt;0,(IF(AI583*Y583&lt;=I583,Y583*AI583,IF(Y583*AI583&gt;I583,I583,IF(AI583*Y583=I583,I583))))))</f>
        <v>13548590.390143739</v>
      </c>
      <c r="AA583" s="41">
        <v>12212956.38603696</v>
      </c>
      <c r="AB583" s="41">
        <v>-242067.74592977011</v>
      </c>
      <c r="AC583" s="41">
        <f t="shared" si="121"/>
        <v>11970888.64010719</v>
      </c>
      <c r="AD583" s="42">
        <f t="shared" si="123"/>
        <v>1335634.0041067787</v>
      </c>
      <c r="AE583" s="41">
        <f t="shared" ref="AE583:AE646" si="127">AC583+AD583</f>
        <v>13306522.644213969</v>
      </c>
      <c r="AF583" s="42">
        <f t="shared" ref="AF583:AF646" si="128">I583-AE583</f>
        <v>27757477.355786033</v>
      </c>
      <c r="AG583" s="43">
        <f t="shared" si="122"/>
        <v>400</v>
      </c>
      <c r="AH583" s="44">
        <f t="shared" ref="AH583:AH646" si="129">IF(AG583&gt;AI583,AG583-AI583,IF(AG583&lt;=AI583,0))</f>
        <v>268.02464065708421</v>
      </c>
      <c r="AI583" s="36">
        <f t="shared" ref="AI583:AI646" si="130">AJ583/30.4375</f>
        <v>131.97535934291582</v>
      </c>
      <c r="AJ583" s="36">
        <f t="shared" ref="AJ583:AJ646" si="131">AK583-B583</f>
        <v>4017</v>
      </c>
      <c r="AK583" s="45">
        <v>45657</v>
      </c>
    </row>
    <row r="584" spans="1:37" s="46" customFormat="1" ht="15" customHeight="1" x14ac:dyDescent="0.2">
      <c r="A584" s="36">
        <v>578</v>
      </c>
      <c r="B584" s="37">
        <v>41640</v>
      </c>
      <c r="C584" s="36" t="s">
        <v>50</v>
      </c>
      <c r="D584" s="36"/>
      <c r="E584" s="53">
        <v>12002</v>
      </c>
      <c r="F584" s="53" t="s">
        <v>542</v>
      </c>
      <c r="G584" s="36" t="s">
        <v>540</v>
      </c>
      <c r="H584" s="38">
        <v>1</v>
      </c>
      <c r="I584" s="39">
        <v>24585000</v>
      </c>
      <c r="J584" s="39">
        <v>24585000</v>
      </c>
      <c r="K584" s="39"/>
      <c r="L584" s="39"/>
      <c r="M584" s="39"/>
      <c r="N584" s="39"/>
      <c r="O584" s="39"/>
      <c r="P584" s="39"/>
      <c r="Q584" s="36"/>
      <c r="R584" s="36"/>
      <c r="S584" s="36"/>
      <c r="T584" s="36"/>
      <c r="U584" s="36"/>
      <c r="V584" s="67"/>
      <c r="W584" s="68"/>
      <c r="X584" s="39">
        <f t="shared" si="124"/>
        <v>2019.3018480492813</v>
      </c>
      <c r="Y584" s="39">
        <f t="shared" si="125"/>
        <v>61462.5</v>
      </c>
      <c r="Z584" s="41">
        <f t="shared" si="126"/>
        <v>8111535.5236139642</v>
      </c>
      <c r="AA584" s="41">
        <v>7311891.9917864474</v>
      </c>
      <c r="AB584" s="41">
        <v>-144925.86045400836</v>
      </c>
      <c r="AC584" s="41">
        <f t="shared" ref="AC584:AC647" si="132">AA584+AB584</f>
        <v>7166966.1313324394</v>
      </c>
      <c r="AD584" s="42">
        <f t="shared" si="123"/>
        <v>799643.53182751685</v>
      </c>
      <c r="AE584" s="41">
        <f t="shared" si="127"/>
        <v>7966609.6631599562</v>
      </c>
      <c r="AF584" s="42">
        <f t="shared" si="128"/>
        <v>16618390.336840045</v>
      </c>
      <c r="AG584" s="43">
        <f t="shared" si="122"/>
        <v>400</v>
      </c>
      <c r="AH584" s="44">
        <f t="shared" si="129"/>
        <v>268.02464065708421</v>
      </c>
      <c r="AI584" s="36">
        <f t="shared" si="130"/>
        <v>131.97535934291582</v>
      </c>
      <c r="AJ584" s="36">
        <f t="shared" si="131"/>
        <v>4017</v>
      </c>
      <c r="AK584" s="45">
        <v>45657</v>
      </c>
    </row>
    <row r="585" spans="1:37" s="46" customFormat="1" ht="15" customHeight="1" x14ac:dyDescent="0.2">
      <c r="A585" s="36">
        <v>579</v>
      </c>
      <c r="B585" s="37">
        <v>41640</v>
      </c>
      <c r="C585" s="36" t="s">
        <v>50</v>
      </c>
      <c r="D585" s="36"/>
      <c r="E585" s="53">
        <v>12011</v>
      </c>
      <c r="F585" s="53" t="s">
        <v>543</v>
      </c>
      <c r="G585" s="36" t="s">
        <v>544</v>
      </c>
      <c r="H585" s="38">
        <v>1</v>
      </c>
      <c r="I585" s="39">
        <v>1300000</v>
      </c>
      <c r="J585" s="39"/>
      <c r="K585" s="39"/>
      <c r="L585" s="39"/>
      <c r="M585" s="39"/>
      <c r="N585" s="39"/>
      <c r="O585" s="39"/>
      <c r="P585" s="39"/>
      <c r="Q585" s="36"/>
      <c r="R585" s="36"/>
      <c r="S585" s="39">
        <v>1300000</v>
      </c>
      <c r="T585" s="36"/>
      <c r="U585" s="36"/>
      <c r="V585" s="67"/>
      <c r="W585" s="68"/>
      <c r="X585" s="39">
        <f t="shared" si="124"/>
        <v>711.84120465434637</v>
      </c>
      <c r="Y585" s="39">
        <f t="shared" si="125"/>
        <v>21666.666666666668</v>
      </c>
      <c r="Z585" s="41">
        <f t="shared" si="126"/>
        <v>1300000</v>
      </c>
      <c r="AA585" s="41">
        <v>1300000</v>
      </c>
      <c r="AB585" s="41">
        <v>0</v>
      </c>
      <c r="AC585" s="41">
        <f t="shared" si="132"/>
        <v>1300000</v>
      </c>
      <c r="AD585" s="42">
        <f t="shared" si="123"/>
        <v>0</v>
      </c>
      <c r="AE585" s="41">
        <f t="shared" si="127"/>
        <v>1300000</v>
      </c>
      <c r="AF585" s="42">
        <f t="shared" si="128"/>
        <v>0</v>
      </c>
      <c r="AG585" s="43">
        <f t="shared" ref="AG585:AG648" si="133">(365.25/30.4375*(IF(E585=12002,1/3%,IF(E585=12003,1/3%,IF(E585=12004,1/3%,IF(E585=12006,1/2%,IF(E585=12007,1/10%,IF(E585=12008,1/3%,IF(E585=12009,1/10%,IF(E585=12010,1/10%,IF(E585=12011,1/20%,IF(E585=12012,1/3%))))))))))))</f>
        <v>60</v>
      </c>
      <c r="AH585" s="44">
        <f t="shared" si="129"/>
        <v>0</v>
      </c>
      <c r="AI585" s="36">
        <f t="shared" si="130"/>
        <v>131.97535934291582</v>
      </c>
      <c r="AJ585" s="36">
        <f t="shared" si="131"/>
        <v>4017</v>
      </c>
      <c r="AK585" s="45">
        <v>45657</v>
      </c>
    </row>
    <row r="586" spans="1:37" s="46" customFormat="1" ht="15" customHeight="1" x14ac:dyDescent="0.2">
      <c r="A586" s="36">
        <v>580</v>
      </c>
      <c r="B586" s="37">
        <v>41640</v>
      </c>
      <c r="C586" s="36" t="s">
        <v>50</v>
      </c>
      <c r="D586" s="36"/>
      <c r="E586" s="53">
        <v>12011</v>
      </c>
      <c r="F586" s="53" t="s">
        <v>545</v>
      </c>
      <c r="G586" s="36" t="s">
        <v>544</v>
      </c>
      <c r="H586" s="38">
        <v>1</v>
      </c>
      <c r="I586" s="39">
        <v>1300000</v>
      </c>
      <c r="J586" s="39"/>
      <c r="K586" s="39"/>
      <c r="L586" s="39"/>
      <c r="M586" s="39"/>
      <c r="N586" s="39"/>
      <c r="O586" s="39"/>
      <c r="P586" s="39"/>
      <c r="Q586" s="36"/>
      <c r="R586" s="36"/>
      <c r="S586" s="39">
        <v>1300000</v>
      </c>
      <c r="T586" s="36"/>
      <c r="U586" s="36"/>
      <c r="V586" s="67"/>
      <c r="W586" s="68"/>
      <c r="X586" s="39">
        <f t="shared" si="124"/>
        <v>711.84120465434637</v>
      </c>
      <c r="Y586" s="39">
        <f t="shared" si="125"/>
        <v>21666.666666666668</v>
      </c>
      <c r="Z586" s="41">
        <f t="shared" si="126"/>
        <v>1300000</v>
      </c>
      <c r="AA586" s="41">
        <v>1300000</v>
      </c>
      <c r="AB586" s="41">
        <v>0</v>
      </c>
      <c r="AC586" s="41">
        <f t="shared" si="132"/>
        <v>1300000</v>
      </c>
      <c r="AD586" s="42">
        <f t="shared" si="123"/>
        <v>0</v>
      </c>
      <c r="AE586" s="41">
        <f t="shared" si="127"/>
        <v>1300000</v>
      </c>
      <c r="AF586" s="42">
        <f t="shared" si="128"/>
        <v>0</v>
      </c>
      <c r="AG586" s="43">
        <f t="shared" si="133"/>
        <v>60</v>
      </c>
      <c r="AH586" s="44">
        <f t="shared" si="129"/>
        <v>0</v>
      </c>
      <c r="AI586" s="36">
        <f t="shared" si="130"/>
        <v>131.97535934291582</v>
      </c>
      <c r="AJ586" s="36">
        <f t="shared" si="131"/>
        <v>4017</v>
      </c>
      <c r="AK586" s="45">
        <v>45657</v>
      </c>
    </row>
    <row r="587" spans="1:37" s="46" customFormat="1" ht="15" customHeight="1" x14ac:dyDescent="0.2">
      <c r="A587" s="36">
        <v>581</v>
      </c>
      <c r="B587" s="37">
        <v>41640</v>
      </c>
      <c r="C587" s="36" t="s">
        <v>50</v>
      </c>
      <c r="D587" s="36"/>
      <c r="E587" s="53">
        <v>12011</v>
      </c>
      <c r="F587" s="53" t="s">
        <v>546</v>
      </c>
      <c r="G587" s="36" t="s">
        <v>544</v>
      </c>
      <c r="H587" s="38">
        <v>1</v>
      </c>
      <c r="I587" s="39">
        <v>1300000</v>
      </c>
      <c r="J587" s="39"/>
      <c r="K587" s="39"/>
      <c r="L587" s="39"/>
      <c r="M587" s="39"/>
      <c r="N587" s="39"/>
      <c r="O587" s="39"/>
      <c r="P587" s="39"/>
      <c r="Q587" s="36"/>
      <c r="R587" s="36"/>
      <c r="S587" s="39">
        <v>1300000</v>
      </c>
      <c r="T587" s="36"/>
      <c r="U587" s="36"/>
      <c r="V587" s="67"/>
      <c r="W587" s="68"/>
      <c r="X587" s="39">
        <f t="shared" si="124"/>
        <v>711.84120465434637</v>
      </c>
      <c r="Y587" s="39">
        <f t="shared" si="125"/>
        <v>21666.666666666668</v>
      </c>
      <c r="Z587" s="41">
        <f t="shared" si="126"/>
        <v>1300000</v>
      </c>
      <c r="AA587" s="41">
        <v>1300000</v>
      </c>
      <c r="AB587" s="41">
        <v>0</v>
      </c>
      <c r="AC587" s="41">
        <f t="shared" si="132"/>
        <v>1300000</v>
      </c>
      <c r="AD587" s="42">
        <f t="shared" si="123"/>
        <v>0</v>
      </c>
      <c r="AE587" s="41">
        <f t="shared" si="127"/>
        <v>1300000</v>
      </c>
      <c r="AF587" s="42">
        <f t="shared" si="128"/>
        <v>0</v>
      </c>
      <c r="AG587" s="43">
        <f t="shared" si="133"/>
        <v>60</v>
      </c>
      <c r="AH587" s="44">
        <f t="shared" si="129"/>
        <v>0</v>
      </c>
      <c r="AI587" s="36">
        <f t="shared" si="130"/>
        <v>131.97535934291582</v>
      </c>
      <c r="AJ587" s="36">
        <f t="shared" si="131"/>
        <v>4017</v>
      </c>
      <c r="AK587" s="45">
        <v>45657</v>
      </c>
    </row>
    <row r="588" spans="1:37" s="46" customFormat="1" ht="15" customHeight="1" x14ac:dyDescent="0.2">
      <c r="A588" s="36">
        <v>582</v>
      </c>
      <c r="B588" s="37">
        <v>41640</v>
      </c>
      <c r="C588" s="36" t="s">
        <v>50</v>
      </c>
      <c r="D588" s="36"/>
      <c r="E588" s="53">
        <v>12011</v>
      </c>
      <c r="F588" s="53" t="s">
        <v>547</v>
      </c>
      <c r="G588" s="36" t="s">
        <v>544</v>
      </c>
      <c r="H588" s="38">
        <v>1</v>
      </c>
      <c r="I588" s="39">
        <v>870000</v>
      </c>
      <c r="J588" s="39"/>
      <c r="K588" s="39"/>
      <c r="L588" s="39"/>
      <c r="M588" s="39"/>
      <c r="N588" s="39"/>
      <c r="O588" s="39"/>
      <c r="P588" s="39"/>
      <c r="Q588" s="36"/>
      <c r="R588" s="36"/>
      <c r="S588" s="39">
        <v>870000</v>
      </c>
      <c r="T588" s="36"/>
      <c r="U588" s="36"/>
      <c r="V588" s="67"/>
      <c r="W588" s="68"/>
      <c r="X588" s="39">
        <f t="shared" si="124"/>
        <v>476.38603696098562</v>
      </c>
      <c r="Y588" s="39">
        <f t="shared" si="125"/>
        <v>14500</v>
      </c>
      <c r="Z588" s="41">
        <f t="shared" si="126"/>
        <v>870000</v>
      </c>
      <c r="AA588" s="41">
        <v>870000</v>
      </c>
      <c r="AB588" s="41">
        <v>0</v>
      </c>
      <c r="AC588" s="41">
        <f t="shared" si="132"/>
        <v>870000</v>
      </c>
      <c r="AD588" s="42">
        <f t="shared" si="123"/>
        <v>0</v>
      </c>
      <c r="AE588" s="41">
        <f t="shared" si="127"/>
        <v>870000</v>
      </c>
      <c r="AF588" s="42">
        <f t="shared" si="128"/>
        <v>0</v>
      </c>
      <c r="AG588" s="43">
        <f t="shared" si="133"/>
        <v>60</v>
      </c>
      <c r="AH588" s="44">
        <f t="shared" si="129"/>
        <v>0</v>
      </c>
      <c r="AI588" s="36">
        <f t="shared" si="130"/>
        <v>131.97535934291582</v>
      </c>
      <c r="AJ588" s="36">
        <f t="shared" si="131"/>
        <v>4017</v>
      </c>
      <c r="AK588" s="45">
        <v>45657</v>
      </c>
    </row>
    <row r="589" spans="1:37" s="46" customFormat="1" ht="15" customHeight="1" x14ac:dyDescent="0.2">
      <c r="A589" s="36">
        <v>583</v>
      </c>
      <c r="B589" s="37">
        <v>41640</v>
      </c>
      <c r="C589" s="36" t="s">
        <v>50</v>
      </c>
      <c r="D589" s="36"/>
      <c r="E589" s="53">
        <v>12011</v>
      </c>
      <c r="F589" s="53" t="s">
        <v>548</v>
      </c>
      <c r="G589" s="36" t="s">
        <v>544</v>
      </c>
      <c r="H589" s="38">
        <v>1</v>
      </c>
      <c r="I589" s="39">
        <v>1300000</v>
      </c>
      <c r="J589" s="39"/>
      <c r="K589" s="39"/>
      <c r="L589" s="39"/>
      <c r="M589" s="39"/>
      <c r="N589" s="39"/>
      <c r="O589" s="39"/>
      <c r="P589" s="39"/>
      <c r="Q589" s="36"/>
      <c r="R589" s="36"/>
      <c r="S589" s="39">
        <v>1300000</v>
      </c>
      <c r="T589" s="36"/>
      <c r="U589" s="36"/>
      <c r="V589" s="67"/>
      <c r="W589" s="68"/>
      <c r="X589" s="39">
        <f t="shared" si="124"/>
        <v>711.84120465434637</v>
      </c>
      <c r="Y589" s="39">
        <f t="shared" si="125"/>
        <v>21666.666666666668</v>
      </c>
      <c r="Z589" s="41">
        <f t="shared" si="126"/>
        <v>1300000</v>
      </c>
      <c r="AA589" s="41">
        <v>1300000</v>
      </c>
      <c r="AB589" s="41">
        <v>0</v>
      </c>
      <c r="AC589" s="41">
        <f t="shared" si="132"/>
        <v>1300000</v>
      </c>
      <c r="AD589" s="42">
        <f t="shared" si="123"/>
        <v>0</v>
      </c>
      <c r="AE589" s="41">
        <f t="shared" si="127"/>
        <v>1300000</v>
      </c>
      <c r="AF589" s="42">
        <f t="shared" si="128"/>
        <v>0</v>
      </c>
      <c r="AG589" s="43">
        <f t="shared" si="133"/>
        <v>60</v>
      </c>
      <c r="AH589" s="44">
        <f t="shared" si="129"/>
        <v>0</v>
      </c>
      <c r="AI589" s="36">
        <f t="shared" si="130"/>
        <v>131.97535934291582</v>
      </c>
      <c r="AJ589" s="36">
        <f t="shared" si="131"/>
        <v>4017</v>
      </c>
      <c r="AK589" s="45">
        <v>45657</v>
      </c>
    </row>
    <row r="590" spans="1:37" s="46" customFormat="1" ht="15" customHeight="1" x14ac:dyDescent="0.2">
      <c r="A590" s="36">
        <v>584</v>
      </c>
      <c r="B590" s="37">
        <v>41640</v>
      </c>
      <c r="C590" s="36" t="s">
        <v>50</v>
      </c>
      <c r="D590" s="36"/>
      <c r="E590" s="53">
        <v>12011</v>
      </c>
      <c r="F590" s="53" t="s">
        <v>549</v>
      </c>
      <c r="G590" s="36" t="s">
        <v>540</v>
      </c>
      <c r="H590" s="38">
        <v>1</v>
      </c>
      <c r="I590" s="39">
        <v>1300000</v>
      </c>
      <c r="J590" s="39"/>
      <c r="K590" s="39"/>
      <c r="L590" s="39"/>
      <c r="M590" s="39"/>
      <c r="N590" s="39"/>
      <c r="O590" s="39"/>
      <c r="P590" s="39"/>
      <c r="Q590" s="36"/>
      <c r="R590" s="36"/>
      <c r="S590" s="39">
        <v>1300000</v>
      </c>
      <c r="T590" s="36"/>
      <c r="U590" s="36"/>
      <c r="V590" s="67"/>
      <c r="W590" s="68"/>
      <c r="X590" s="39">
        <f t="shared" si="124"/>
        <v>711.84120465434637</v>
      </c>
      <c r="Y590" s="39">
        <f t="shared" si="125"/>
        <v>21666.666666666668</v>
      </c>
      <c r="Z590" s="41">
        <f t="shared" si="126"/>
        <v>1300000</v>
      </c>
      <c r="AA590" s="41">
        <v>1300000</v>
      </c>
      <c r="AB590" s="41">
        <v>0</v>
      </c>
      <c r="AC590" s="41">
        <f t="shared" si="132"/>
        <v>1300000</v>
      </c>
      <c r="AD590" s="42">
        <f t="shared" si="123"/>
        <v>0</v>
      </c>
      <c r="AE590" s="41">
        <f t="shared" si="127"/>
        <v>1300000</v>
      </c>
      <c r="AF590" s="42">
        <f t="shared" si="128"/>
        <v>0</v>
      </c>
      <c r="AG590" s="43">
        <f t="shared" si="133"/>
        <v>60</v>
      </c>
      <c r="AH590" s="44">
        <f t="shared" si="129"/>
        <v>0</v>
      </c>
      <c r="AI590" s="36">
        <f t="shared" si="130"/>
        <v>131.97535934291582</v>
      </c>
      <c r="AJ590" s="36">
        <f t="shared" si="131"/>
        <v>4017</v>
      </c>
      <c r="AK590" s="45">
        <v>45657</v>
      </c>
    </row>
    <row r="591" spans="1:37" s="46" customFormat="1" ht="15" customHeight="1" x14ac:dyDescent="0.2">
      <c r="A591" s="36">
        <v>585</v>
      </c>
      <c r="B591" s="37">
        <v>41640</v>
      </c>
      <c r="C591" s="36" t="s">
        <v>50</v>
      </c>
      <c r="D591" s="36"/>
      <c r="E591" s="53">
        <v>12011</v>
      </c>
      <c r="F591" s="53" t="s">
        <v>550</v>
      </c>
      <c r="G591" s="36" t="s">
        <v>540</v>
      </c>
      <c r="H591" s="38">
        <v>1</v>
      </c>
      <c r="I591" s="39">
        <v>1300000</v>
      </c>
      <c r="J591" s="39"/>
      <c r="K591" s="39"/>
      <c r="L591" s="39"/>
      <c r="M591" s="39"/>
      <c r="N591" s="39"/>
      <c r="O591" s="39"/>
      <c r="P591" s="39"/>
      <c r="Q591" s="36"/>
      <c r="R591" s="36"/>
      <c r="S591" s="39">
        <v>1300000</v>
      </c>
      <c r="T591" s="36"/>
      <c r="U591" s="36"/>
      <c r="V591" s="67"/>
      <c r="W591" s="68"/>
      <c r="X591" s="39">
        <f t="shared" si="124"/>
        <v>711.84120465434637</v>
      </c>
      <c r="Y591" s="39">
        <f t="shared" si="125"/>
        <v>21666.666666666668</v>
      </c>
      <c r="Z591" s="41">
        <f t="shared" si="126"/>
        <v>1300000</v>
      </c>
      <c r="AA591" s="41">
        <v>1300000</v>
      </c>
      <c r="AB591" s="41">
        <v>0</v>
      </c>
      <c r="AC591" s="41">
        <f t="shared" si="132"/>
        <v>1300000</v>
      </c>
      <c r="AD591" s="42">
        <f t="shared" si="123"/>
        <v>0</v>
      </c>
      <c r="AE591" s="41">
        <f t="shared" si="127"/>
        <v>1300000</v>
      </c>
      <c r="AF591" s="42">
        <f t="shared" si="128"/>
        <v>0</v>
      </c>
      <c r="AG591" s="43">
        <f t="shared" si="133"/>
        <v>60</v>
      </c>
      <c r="AH591" s="44">
        <f t="shared" si="129"/>
        <v>0</v>
      </c>
      <c r="AI591" s="36">
        <f t="shared" si="130"/>
        <v>131.97535934291582</v>
      </c>
      <c r="AJ591" s="36">
        <f t="shared" si="131"/>
        <v>4017</v>
      </c>
      <c r="AK591" s="45">
        <v>45657</v>
      </c>
    </row>
    <row r="592" spans="1:37" s="46" customFormat="1" ht="15" customHeight="1" x14ac:dyDescent="0.2">
      <c r="A592" s="36">
        <v>586</v>
      </c>
      <c r="B592" s="37">
        <v>41640</v>
      </c>
      <c r="C592" s="36" t="s">
        <v>50</v>
      </c>
      <c r="D592" s="36"/>
      <c r="E592" s="53">
        <v>12011</v>
      </c>
      <c r="F592" s="53" t="s">
        <v>551</v>
      </c>
      <c r="G592" s="36" t="s">
        <v>540</v>
      </c>
      <c r="H592" s="38">
        <v>1</v>
      </c>
      <c r="I592" s="39">
        <v>1300000</v>
      </c>
      <c r="J592" s="39"/>
      <c r="K592" s="39"/>
      <c r="L592" s="39"/>
      <c r="M592" s="39"/>
      <c r="N592" s="39"/>
      <c r="O592" s="39"/>
      <c r="P592" s="39"/>
      <c r="Q592" s="36"/>
      <c r="R592" s="36"/>
      <c r="S592" s="39">
        <v>1300000</v>
      </c>
      <c r="T592" s="36"/>
      <c r="U592" s="36"/>
      <c r="V592" s="67"/>
      <c r="W592" s="68"/>
      <c r="X592" s="39">
        <f t="shared" si="124"/>
        <v>711.84120465434637</v>
      </c>
      <c r="Y592" s="39">
        <f t="shared" si="125"/>
        <v>21666.666666666668</v>
      </c>
      <c r="Z592" s="41">
        <f t="shared" si="126"/>
        <v>1300000</v>
      </c>
      <c r="AA592" s="41">
        <v>1300000</v>
      </c>
      <c r="AB592" s="41">
        <v>0</v>
      </c>
      <c r="AC592" s="41">
        <f t="shared" si="132"/>
        <v>1300000</v>
      </c>
      <c r="AD592" s="42">
        <f t="shared" si="123"/>
        <v>0</v>
      </c>
      <c r="AE592" s="41">
        <f t="shared" si="127"/>
        <v>1300000</v>
      </c>
      <c r="AF592" s="42">
        <f t="shared" si="128"/>
        <v>0</v>
      </c>
      <c r="AG592" s="43">
        <f t="shared" si="133"/>
        <v>60</v>
      </c>
      <c r="AH592" s="44">
        <f t="shared" si="129"/>
        <v>0</v>
      </c>
      <c r="AI592" s="36">
        <f t="shared" si="130"/>
        <v>131.97535934291582</v>
      </c>
      <c r="AJ592" s="36">
        <f t="shared" si="131"/>
        <v>4017</v>
      </c>
      <c r="AK592" s="45">
        <v>45657</v>
      </c>
    </row>
    <row r="593" spans="1:37" s="46" customFormat="1" ht="15" customHeight="1" x14ac:dyDescent="0.2">
      <c r="A593" s="36">
        <v>587</v>
      </c>
      <c r="B593" s="37">
        <v>41640</v>
      </c>
      <c r="C593" s="36" t="s">
        <v>50</v>
      </c>
      <c r="D593" s="36"/>
      <c r="E593" s="53">
        <v>12011</v>
      </c>
      <c r="F593" s="53" t="s">
        <v>552</v>
      </c>
      <c r="G593" s="36" t="s">
        <v>540</v>
      </c>
      <c r="H593" s="38">
        <v>1</v>
      </c>
      <c r="I593" s="39">
        <v>1300000</v>
      </c>
      <c r="J593" s="39"/>
      <c r="K593" s="39"/>
      <c r="L593" s="39"/>
      <c r="M593" s="39"/>
      <c r="N593" s="39"/>
      <c r="O593" s="39"/>
      <c r="P593" s="39"/>
      <c r="Q593" s="36"/>
      <c r="R593" s="36"/>
      <c r="S593" s="39">
        <v>1300000</v>
      </c>
      <c r="T593" s="36"/>
      <c r="U593" s="36"/>
      <c r="V593" s="67"/>
      <c r="W593" s="68"/>
      <c r="X593" s="39">
        <f t="shared" si="124"/>
        <v>711.84120465434637</v>
      </c>
      <c r="Y593" s="39">
        <f t="shared" si="125"/>
        <v>21666.666666666668</v>
      </c>
      <c r="Z593" s="41">
        <f t="shared" si="126"/>
        <v>1300000</v>
      </c>
      <c r="AA593" s="41">
        <v>1300000</v>
      </c>
      <c r="AB593" s="41">
        <v>0</v>
      </c>
      <c r="AC593" s="41">
        <f t="shared" si="132"/>
        <v>1300000</v>
      </c>
      <c r="AD593" s="42">
        <f t="shared" si="123"/>
        <v>0</v>
      </c>
      <c r="AE593" s="41">
        <f t="shared" si="127"/>
        <v>1300000</v>
      </c>
      <c r="AF593" s="42">
        <f t="shared" si="128"/>
        <v>0</v>
      </c>
      <c r="AG593" s="43">
        <f t="shared" si="133"/>
        <v>60</v>
      </c>
      <c r="AH593" s="44">
        <f t="shared" si="129"/>
        <v>0</v>
      </c>
      <c r="AI593" s="36">
        <f t="shared" si="130"/>
        <v>131.97535934291582</v>
      </c>
      <c r="AJ593" s="36">
        <f t="shared" si="131"/>
        <v>4017</v>
      </c>
      <c r="AK593" s="45">
        <v>45657</v>
      </c>
    </row>
    <row r="594" spans="1:37" s="46" customFormat="1" ht="15" customHeight="1" x14ac:dyDescent="0.2">
      <c r="A594" s="36">
        <v>588</v>
      </c>
      <c r="B594" s="37">
        <v>41640</v>
      </c>
      <c r="C594" s="36" t="s">
        <v>50</v>
      </c>
      <c r="D594" s="36"/>
      <c r="E594" s="53">
        <v>12011</v>
      </c>
      <c r="F594" s="53" t="s">
        <v>553</v>
      </c>
      <c r="G594" s="36" t="s">
        <v>540</v>
      </c>
      <c r="H594" s="38">
        <v>1</v>
      </c>
      <c r="I594" s="39">
        <v>1300000</v>
      </c>
      <c r="J594" s="39"/>
      <c r="K594" s="39"/>
      <c r="L594" s="39"/>
      <c r="M594" s="39"/>
      <c r="N594" s="39"/>
      <c r="O594" s="39"/>
      <c r="P594" s="39"/>
      <c r="Q594" s="36"/>
      <c r="R594" s="36"/>
      <c r="S594" s="39">
        <v>1300000</v>
      </c>
      <c r="T594" s="36"/>
      <c r="U594" s="36"/>
      <c r="V594" s="67"/>
      <c r="W594" s="68"/>
      <c r="X594" s="39">
        <f t="shared" si="124"/>
        <v>711.84120465434637</v>
      </c>
      <c r="Y594" s="39">
        <f t="shared" si="125"/>
        <v>21666.666666666668</v>
      </c>
      <c r="Z594" s="41">
        <f t="shared" si="126"/>
        <v>1300000</v>
      </c>
      <c r="AA594" s="41">
        <v>1300000</v>
      </c>
      <c r="AB594" s="41">
        <v>0</v>
      </c>
      <c r="AC594" s="41">
        <f t="shared" si="132"/>
        <v>1300000</v>
      </c>
      <c r="AD594" s="42">
        <f t="shared" si="123"/>
        <v>0</v>
      </c>
      <c r="AE594" s="41">
        <f t="shared" si="127"/>
        <v>1300000</v>
      </c>
      <c r="AF594" s="42">
        <f t="shared" si="128"/>
        <v>0</v>
      </c>
      <c r="AG594" s="43">
        <f t="shared" si="133"/>
        <v>60</v>
      </c>
      <c r="AH594" s="44">
        <f t="shared" si="129"/>
        <v>0</v>
      </c>
      <c r="AI594" s="36">
        <f t="shared" si="130"/>
        <v>131.97535934291582</v>
      </c>
      <c r="AJ594" s="36">
        <f t="shared" si="131"/>
        <v>4017</v>
      </c>
      <c r="AK594" s="45">
        <v>45657</v>
      </c>
    </row>
    <row r="595" spans="1:37" s="46" customFormat="1" ht="15" customHeight="1" x14ac:dyDescent="0.2">
      <c r="A595" s="36">
        <v>589</v>
      </c>
      <c r="B595" s="37">
        <v>41640</v>
      </c>
      <c r="C595" s="36" t="s">
        <v>50</v>
      </c>
      <c r="D595" s="36"/>
      <c r="E595" s="53">
        <v>12011</v>
      </c>
      <c r="F595" s="53" t="s">
        <v>554</v>
      </c>
      <c r="G595" s="36" t="s">
        <v>540</v>
      </c>
      <c r="H595" s="38">
        <v>1</v>
      </c>
      <c r="I595" s="39">
        <v>1300000</v>
      </c>
      <c r="J595" s="39"/>
      <c r="K595" s="39"/>
      <c r="L595" s="39"/>
      <c r="M595" s="39"/>
      <c r="N595" s="39"/>
      <c r="O595" s="39"/>
      <c r="P595" s="39"/>
      <c r="Q595" s="36"/>
      <c r="R595" s="36"/>
      <c r="S595" s="39">
        <v>1300000</v>
      </c>
      <c r="T595" s="36"/>
      <c r="U595" s="36"/>
      <c r="V595" s="67"/>
      <c r="W595" s="68"/>
      <c r="X595" s="39">
        <f t="shared" si="124"/>
        <v>711.84120465434637</v>
      </c>
      <c r="Y595" s="39">
        <f t="shared" si="125"/>
        <v>21666.666666666668</v>
      </c>
      <c r="Z595" s="41">
        <f t="shared" si="126"/>
        <v>1300000</v>
      </c>
      <c r="AA595" s="41">
        <v>1300000</v>
      </c>
      <c r="AB595" s="41">
        <v>0</v>
      </c>
      <c r="AC595" s="41">
        <f t="shared" si="132"/>
        <v>1300000</v>
      </c>
      <c r="AD595" s="42">
        <f t="shared" si="123"/>
        <v>0</v>
      </c>
      <c r="AE595" s="41">
        <f t="shared" si="127"/>
        <v>1300000</v>
      </c>
      <c r="AF595" s="42">
        <f t="shared" si="128"/>
        <v>0</v>
      </c>
      <c r="AG595" s="43">
        <f t="shared" si="133"/>
        <v>60</v>
      </c>
      <c r="AH595" s="44">
        <f t="shared" si="129"/>
        <v>0</v>
      </c>
      <c r="AI595" s="36">
        <f t="shared" si="130"/>
        <v>131.97535934291582</v>
      </c>
      <c r="AJ595" s="36">
        <f t="shared" si="131"/>
        <v>4017</v>
      </c>
      <c r="AK595" s="45">
        <v>45657</v>
      </c>
    </row>
    <row r="596" spans="1:37" s="46" customFormat="1" ht="12.75" customHeight="1" x14ac:dyDescent="0.2">
      <c r="A596" s="36">
        <v>590</v>
      </c>
      <c r="B596" s="37">
        <v>41640</v>
      </c>
      <c r="C596" s="36" t="s">
        <v>50</v>
      </c>
      <c r="D596" s="36"/>
      <c r="E596" s="53">
        <v>12011</v>
      </c>
      <c r="F596" s="53" t="s">
        <v>555</v>
      </c>
      <c r="G596" s="36" t="s">
        <v>540</v>
      </c>
      <c r="H596" s="38">
        <v>1</v>
      </c>
      <c r="I596" s="39">
        <v>1300000</v>
      </c>
      <c r="J596" s="39"/>
      <c r="K596" s="39"/>
      <c r="L596" s="39"/>
      <c r="M596" s="39"/>
      <c r="N596" s="39"/>
      <c r="O596" s="39"/>
      <c r="P596" s="39"/>
      <c r="Q596" s="36"/>
      <c r="R596" s="36"/>
      <c r="S596" s="39">
        <v>1300000</v>
      </c>
      <c r="T596" s="36"/>
      <c r="U596" s="36"/>
      <c r="V596" s="67"/>
      <c r="W596" s="68"/>
      <c r="X596" s="39">
        <f t="shared" si="124"/>
        <v>711.84120465434637</v>
      </c>
      <c r="Y596" s="39">
        <f t="shared" si="125"/>
        <v>21666.666666666668</v>
      </c>
      <c r="Z596" s="41">
        <f t="shared" si="126"/>
        <v>1300000</v>
      </c>
      <c r="AA596" s="41">
        <v>1300000</v>
      </c>
      <c r="AB596" s="41">
        <v>0</v>
      </c>
      <c r="AC596" s="41">
        <f t="shared" si="132"/>
        <v>1300000</v>
      </c>
      <c r="AD596" s="42">
        <f t="shared" si="123"/>
        <v>0</v>
      </c>
      <c r="AE596" s="41">
        <f t="shared" si="127"/>
        <v>1300000</v>
      </c>
      <c r="AF596" s="42">
        <f t="shared" si="128"/>
        <v>0</v>
      </c>
      <c r="AG596" s="43">
        <f t="shared" si="133"/>
        <v>60</v>
      </c>
      <c r="AH596" s="44">
        <f t="shared" si="129"/>
        <v>0</v>
      </c>
      <c r="AI596" s="36">
        <f t="shared" si="130"/>
        <v>131.97535934291582</v>
      </c>
      <c r="AJ596" s="36">
        <f t="shared" si="131"/>
        <v>4017</v>
      </c>
      <c r="AK596" s="45">
        <v>45657</v>
      </c>
    </row>
    <row r="597" spans="1:37" s="46" customFormat="1" ht="12.75" customHeight="1" x14ac:dyDescent="0.2">
      <c r="A597" s="36">
        <v>591</v>
      </c>
      <c r="B597" s="37">
        <v>41640</v>
      </c>
      <c r="C597" s="36" t="s">
        <v>50</v>
      </c>
      <c r="D597" s="36"/>
      <c r="E597" s="53">
        <v>12011</v>
      </c>
      <c r="F597" s="53" t="s">
        <v>556</v>
      </c>
      <c r="G597" s="36" t="s">
        <v>540</v>
      </c>
      <c r="H597" s="38">
        <v>1</v>
      </c>
      <c r="I597" s="39">
        <v>870000</v>
      </c>
      <c r="J597" s="39"/>
      <c r="K597" s="39"/>
      <c r="L597" s="39"/>
      <c r="M597" s="39"/>
      <c r="N597" s="39"/>
      <c r="O597" s="39"/>
      <c r="P597" s="39"/>
      <c r="Q597" s="36"/>
      <c r="R597" s="36"/>
      <c r="S597" s="39">
        <v>870000</v>
      </c>
      <c r="T597" s="36"/>
      <c r="U597" s="36"/>
      <c r="V597" s="67"/>
      <c r="W597" s="68"/>
      <c r="X597" s="39">
        <f t="shared" si="124"/>
        <v>476.38603696098562</v>
      </c>
      <c r="Y597" s="39">
        <f t="shared" si="125"/>
        <v>14500</v>
      </c>
      <c r="Z597" s="41">
        <f t="shared" si="126"/>
        <v>870000</v>
      </c>
      <c r="AA597" s="41">
        <v>870000</v>
      </c>
      <c r="AB597" s="41">
        <v>0</v>
      </c>
      <c r="AC597" s="41">
        <f t="shared" si="132"/>
        <v>870000</v>
      </c>
      <c r="AD597" s="42">
        <f t="shared" si="123"/>
        <v>0</v>
      </c>
      <c r="AE597" s="41">
        <f t="shared" si="127"/>
        <v>870000</v>
      </c>
      <c r="AF597" s="42">
        <f t="shared" si="128"/>
        <v>0</v>
      </c>
      <c r="AG597" s="43">
        <f t="shared" si="133"/>
        <v>60</v>
      </c>
      <c r="AH597" s="44">
        <f t="shared" si="129"/>
        <v>0</v>
      </c>
      <c r="AI597" s="36">
        <f t="shared" si="130"/>
        <v>131.97535934291582</v>
      </c>
      <c r="AJ597" s="36">
        <f t="shared" si="131"/>
        <v>4017</v>
      </c>
      <c r="AK597" s="45">
        <v>45657</v>
      </c>
    </row>
    <row r="598" spans="1:37" s="46" customFormat="1" ht="12.75" customHeight="1" x14ac:dyDescent="0.2">
      <c r="A598" s="36">
        <v>592</v>
      </c>
      <c r="B598" s="37">
        <v>41640</v>
      </c>
      <c r="C598" s="36" t="s">
        <v>50</v>
      </c>
      <c r="D598" s="36"/>
      <c r="E598" s="53">
        <v>12011</v>
      </c>
      <c r="F598" s="53" t="s">
        <v>557</v>
      </c>
      <c r="G598" s="36" t="s">
        <v>558</v>
      </c>
      <c r="H598" s="38">
        <v>1</v>
      </c>
      <c r="I598" s="39">
        <v>1300000</v>
      </c>
      <c r="J598" s="39"/>
      <c r="K598" s="39"/>
      <c r="L598" s="39"/>
      <c r="M598" s="39"/>
      <c r="N598" s="39"/>
      <c r="O598" s="39"/>
      <c r="P598" s="39"/>
      <c r="Q598" s="36"/>
      <c r="R598" s="36"/>
      <c r="S598" s="39">
        <v>1300000</v>
      </c>
      <c r="T598" s="36"/>
      <c r="U598" s="36"/>
      <c r="V598" s="67"/>
      <c r="W598" s="68"/>
      <c r="X598" s="39">
        <f t="shared" si="124"/>
        <v>711.84120465434637</v>
      </c>
      <c r="Y598" s="39">
        <f t="shared" si="125"/>
        <v>21666.666666666668</v>
      </c>
      <c r="Z598" s="41">
        <f t="shared" si="126"/>
        <v>1300000</v>
      </c>
      <c r="AA598" s="41">
        <v>1300000</v>
      </c>
      <c r="AB598" s="41">
        <v>0</v>
      </c>
      <c r="AC598" s="41">
        <f t="shared" si="132"/>
        <v>1300000</v>
      </c>
      <c r="AD598" s="42">
        <f t="shared" si="123"/>
        <v>0</v>
      </c>
      <c r="AE598" s="41">
        <f t="shared" si="127"/>
        <v>1300000</v>
      </c>
      <c r="AF598" s="42">
        <f t="shared" si="128"/>
        <v>0</v>
      </c>
      <c r="AG598" s="43">
        <f t="shared" si="133"/>
        <v>60</v>
      </c>
      <c r="AH598" s="44">
        <f t="shared" si="129"/>
        <v>0</v>
      </c>
      <c r="AI598" s="36">
        <f t="shared" si="130"/>
        <v>131.97535934291582</v>
      </c>
      <c r="AJ598" s="36">
        <f t="shared" si="131"/>
        <v>4017</v>
      </c>
      <c r="AK598" s="45">
        <v>45657</v>
      </c>
    </row>
    <row r="599" spans="1:37" s="46" customFormat="1" ht="12.75" customHeight="1" x14ac:dyDescent="0.2">
      <c r="A599" s="36">
        <v>593</v>
      </c>
      <c r="B599" s="37">
        <v>41640</v>
      </c>
      <c r="C599" s="36" t="s">
        <v>50</v>
      </c>
      <c r="D599" s="36"/>
      <c r="E599" s="53">
        <v>12011</v>
      </c>
      <c r="F599" s="53" t="s">
        <v>559</v>
      </c>
      <c r="G599" s="36" t="s">
        <v>558</v>
      </c>
      <c r="H599" s="38">
        <v>1</v>
      </c>
      <c r="I599" s="39">
        <v>1300000</v>
      </c>
      <c r="J599" s="39"/>
      <c r="K599" s="39"/>
      <c r="L599" s="39"/>
      <c r="M599" s="39"/>
      <c r="N599" s="39"/>
      <c r="O599" s="39"/>
      <c r="P599" s="39"/>
      <c r="Q599" s="36"/>
      <c r="R599" s="36"/>
      <c r="S599" s="39">
        <v>1300000</v>
      </c>
      <c r="T599" s="36"/>
      <c r="U599" s="36"/>
      <c r="V599" s="67"/>
      <c r="W599" s="68"/>
      <c r="X599" s="39">
        <f t="shared" si="124"/>
        <v>711.84120465434637</v>
      </c>
      <c r="Y599" s="39">
        <f t="shared" si="125"/>
        <v>21666.666666666668</v>
      </c>
      <c r="Z599" s="41">
        <f t="shared" si="126"/>
        <v>1300000</v>
      </c>
      <c r="AA599" s="41">
        <v>1300000</v>
      </c>
      <c r="AB599" s="41">
        <v>0</v>
      </c>
      <c r="AC599" s="41">
        <f t="shared" si="132"/>
        <v>1300000</v>
      </c>
      <c r="AD599" s="42">
        <f t="shared" si="123"/>
        <v>0</v>
      </c>
      <c r="AE599" s="41">
        <f t="shared" si="127"/>
        <v>1300000</v>
      </c>
      <c r="AF599" s="42">
        <f t="shared" si="128"/>
        <v>0</v>
      </c>
      <c r="AG599" s="43">
        <f t="shared" si="133"/>
        <v>60</v>
      </c>
      <c r="AH599" s="44">
        <f t="shared" si="129"/>
        <v>0</v>
      </c>
      <c r="AI599" s="36">
        <f t="shared" si="130"/>
        <v>131.97535934291582</v>
      </c>
      <c r="AJ599" s="36">
        <f t="shared" si="131"/>
        <v>4017</v>
      </c>
      <c r="AK599" s="45">
        <v>45657</v>
      </c>
    </row>
    <row r="600" spans="1:37" s="46" customFormat="1" ht="15" customHeight="1" x14ac:dyDescent="0.2">
      <c r="A600" s="36">
        <v>594</v>
      </c>
      <c r="B600" s="37">
        <v>41640</v>
      </c>
      <c r="C600" s="36" t="s">
        <v>50</v>
      </c>
      <c r="D600" s="36"/>
      <c r="E600" s="53">
        <v>12011</v>
      </c>
      <c r="F600" s="53" t="s">
        <v>560</v>
      </c>
      <c r="G600" s="36" t="s">
        <v>561</v>
      </c>
      <c r="H600" s="38">
        <v>1</v>
      </c>
      <c r="I600" s="39">
        <v>1300000</v>
      </c>
      <c r="J600" s="39"/>
      <c r="K600" s="39"/>
      <c r="L600" s="39"/>
      <c r="M600" s="39"/>
      <c r="N600" s="39"/>
      <c r="O600" s="39"/>
      <c r="P600" s="39"/>
      <c r="Q600" s="36"/>
      <c r="R600" s="36"/>
      <c r="S600" s="39">
        <v>1300000</v>
      </c>
      <c r="T600" s="36"/>
      <c r="U600" s="36"/>
      <c r="V600" s="67"/>
      <c r="W600" s="68"/>
      <c r="X600" s="39">
        <f t="shared" si="124"/>
        <v>711.84120465434637</v>
      </c>
      <c r="Y600" s="39">
        <f t="shared" si="125"/>
        <v>21666.666666666668</v>
      </c>
      <c r="Z600" s="41">
        <f t="shared" si="126"/>
        <v>1300000</v>
      </c>
      <c r="AA600" s="41">
        <v>1300000</v>
      </c>
      <c r="AB600" s="41">
        <v>0</v>
      </c>
      <c r="AC600" s="41">
        <f t="shared" si="132"/>
        <v>1300000</v>
      </c>
      <c r="AD600" s="42">
        <f t="shared" si="123"/>
        <v>0</v>
      </c>
      <c r="AE600" s="41">
        <f t="shared" si="127"/>
        <v>1300000</v>
      </c>
      <c r="AF600" s="42">
        <f t="shared" si="128"/>
        <v>0</v>
      </c>
      <c r="AG600" s="43">
        <f t="shared" si="133"/>
        <v>60</v>
      </c>
      <c r="AH600" s="44">
        <f t="shared" si="129"/>
        <v>0</v>
      </c>
      <c r="AI600" s="36">
        <f t="shared" si="130"/>
        <v>131.97535934291582</v>
      </c>
      <c r="AJ600" s="36">
        <f t="shared" si="131"/>
        <v>4017</v>
      </c>
      <c r="AK600" s="45">
        <v>45657</v>
      </c>
    </row>
    <row r="601" spans="1:37" s="46" customFormat="1" ht="15" customHeight="1" x14ac:dyDescent="0.2">
      <c r="A601" s="36">
        <v>595</v>
      </c>
      <c r="B601" s="37">
        <v>41640</v>
      </c>
      <c r="C601" s="36" t="s">
        <v>50</v>
      </c>
      <c r="D601" s="36"/>
      <c r="E601" s="53">
        <v>12011</v>
      </c>
      <c r="F601" s="53" t="s">
        <v>562</v>
      </c>
      <c r="G601" s="36" t="s">
        <v>561</v>
      </c>
      <c r="H601" s="38">
        <v>1</v>
      </c>
      <c r="I601" s="39">
        <v>1300000</v>
      </c>
      <c r="J601" s="39"/>
      <c r="K601" s="39"/>
      <c r="L601" s="39"/>
      <c r="M601" s="39"/>
      <c r="N601" s="39"/>
      <c r="O601" s="39"/>
      <c r="P601" s="39"/>
      <c r="Q601" s="36"/>
      <c r="R601" s="36"/>
      <c r="S601" s="39">
        <v>1300000</v>
      </c>
      <c r="T601" s="36"/>
      <c r="U601" s="36"/>
      <c r="V601" s="67"/>
      <c r="W601" s="68"/>
      <c r="X601" s="39">
        <f t="shared" si="124"/>
        <v>711.84120465434637</v>
      </c>
      <c r="Y601" s="39">
        <f t="shared" si="125"/>
        <v>21666.666666666668</v>
      </c>
      <c r="Z601" s="41">
        <f t="shared" si="126"/>
        <v>1300000</v>
      </c>
      <c r="AA601" s="41">
        <v>1300000</v>
      </c>
      <c r="AB601" s="41">
        <v>0</v>
      </c>
      <c r="AC601" s="41">
        <f t="shared" si="132"/>
        <v>1300000</v>
      </c>
      <c r="AD601" s="42">
        <f t="shared" si="123"/>
        <v>0</v>
      </c>
      <c r="AE601" s="41">
        <f t="shared" si="127"/>
        <v>1300000</v>
      </c>
      <c r="AF601" s="42">
        <f t="shared" si="128"/>
        <v>0</v>
      </c>
      <c r="AG601" s="43">
        <f t="shared" si="133"/>
        <v>60</v>
      </c>
      <c r="AH601" s="44">
        <f t="shared" si="129"/>
        <v>0</v>
      </c>
      <c r="AI601" s="36">
        <f t="shared" si="130"/>
        <v>131.97535934291582</v>
      </c>
      <c r="AJ601" s="36">
        <f t="shared" si="131"/>
        <v>4017</v>
      </c>
      <c r="AK601" s="45">
        <v>45657</v>
      </c>
    </row>
    <row r="602" spans="1:37" s="46" customFormat="1" ht="15" customHeight="1" x14ac:dyDescent="0.2">
      <c r="A602" s="36">
        <v>596</v>
      </c>
      <c r="B602" s="37">
        <v>41640</v>
      </c>
      <c r="C602" s="36" t="s">
        <v>50</v>
      </c>
      <c r="D602" s="36"/>
      <c r="E602" s="53">
        <v>12011</v>
      </c>
      <c r="F602" s="53" t="s">
        <v>563</v>
      </c>
      <c r="G602" s="36" t="s">
        <v>561</v>
      </c>
      <c r="H602" s="38">
        <v>1</v>
      </c>
      <c r="I602" s="39">
        <v>1300000</v>
      </c>
      <c r="J602" s="39"/>
      <c r="K602" s="39"/>
      <c r="L602" s="39"/>
      <c r="M602" s="39"/>
      <c r="N602" s="39"/>
      <c r="O602" s="39"/>
      <c r="P602" s="39"/>
      <c r="Q602" s="36"/>
      <c r="R602" s="36"/>
      <c r="S602" s="39">
        <v>1300000</v>
      </c>
      <c r="T602" s="36"/>
      <c r="U602" s="36"/>
      <c r="V602" s="67"/>
      <c r="W602" s="68"/>
      <c r="X602" s="39">
        <f t="shared" si="124"/>
        <v>711.84120465434637</v>
      </c>
      <c r="Y602" s="39">
        <f t="shared" si="125"/>
        <v>21666.666666666668</v>
      </c>
      <c r="Z602" s="41">
        <f t="shared" si="126"/>
        <v>1300000</v>
      </c>
      <c r="AA602" s="41">
        <v>1300000</v>
      </c>
      <c r="AB602" s="41">
        <v>0</v>
      </c>
      <c r="AC602" s="41">
        <f t="shared" si="132"/>
        <v>1300000</v>
      </c>
      <c r="AD602" s="42">
        <f t="shared" si="123"/>
        <v>0</v>
      </c>
      <c r="AE602" s="41">
        <f t="shared" si="127"/>
        <v>1300000</v>
      </c>
      <c r="AF602" s="42">
        <f t="shared" si="128"/>
        <v>0</v>
      </c>
      <c r="AG602" s="43">
        <f t="shared" si="133"/>
        <v>60</v>
      </c>
      <c r="AH602" s="44">
        <f t="shared" si="129"/>
        <v>0</v>
      </c>
      <c r="AI602" s="36">
        <f t="shared" si="130"/>
        <v>131.97535934291582</v>
      </c>
      <c r="AJ602" s="36">
        <f t="shared" si="131"/>
        <v>4017</v>
      </c>
      <c r="AK602" s="45">
        <v>45657</v>
      </c>
    </row>
    <row r="603" spans="1:37" s="46" customFormat="1" ht="15" customHeight="1" x14ac:dyDescent="0.2">
      <c r="A603" s="36">
        <v>597</v>
      </c>
      <c r="B603" s="37">
        <v>41640</v>
      </c>
      <c r="C603" s="36" t="s">
        <v>50</v>
      </c>
      <c r="D603" s="36"/>
      <c r="E603" s="53">
        <v>12011</v>
      </c>
      <c r="F603" s="53" t="s">
        <v>564</v>
      </c>
      <c r="G603" s="36" t="s">
        <v>561</v>
      </c>
      <c r="H603" s="38">
        <v>1</v>
      </c>
      <c r="I603" s="39">
        <v>870000</v>
      </c>
      <c r="J603" s="39"/>
      <c r="K603" s="39"/>
      <c r="L603" s="39"/>
      <c r="M603" s="39"/>
      <c r="N603" s="39"/>
      <c r="O603" s="39"/>
      <c r="P603" s="39"/>
      <c r="Q603" s="36"/>
      <c r="R603" s="36"/>
      <c r="S603" s="39">
        <v>870000</v>
      </c>
      <c r="T603" s="36"/>
      <c r="U603" s="36"/>
      <c r="V603" s="67"/>
      <c r="W603" s="68"/>
      <c r="X603" s="39">
        <f t="shared" si="124"/>
        <v>476.38603696098562</v>
      </c>
      <c r="Y603" s="39">
        <f t="shared" si="125"/>
        <v>14500</v>
      </c>
      <c r="Z603" s="41">
        <f t="shared" si="126"/>
        <v>870000</v>
      </c>
      <c r="AA603" s="41">
        <v>870000</v>
      </c>
      <c r="AB603" s="41">
        <v>0</v>
      </c>
      <c r="AC603" s="41">
        <f t="shared" si="132"/>
        <v>870000</v>
      </c>
      <c r="AD603" s="42">
        <f t="shared" si="123"/>
        <v>0</v>
      </c>
      <c r="AE603" s="41">
        <f t="shared" si="127"/>
        <v>870000</v>
      </c>
      <c r="AF603" s="42">
        <f t="shared" si="128"/>
        <v>0</v>
      </c>
      <c r="AG603" s="43">
        <f t="shared" si="133"/>
        <v>60</v>
      </c>
      <c r="AH603" s="44">
        <f t="shared" si="129"/>
        <v>0</v>
      </c>
      <c r="AI603" s="36">
        <f t="shared" si="130"/>
        <v>131.97535934291582</v>
      </c>
      <c r="AJ603" s="36">
        <f t="shared" si="131"/>
        <v>4017</v>
      </c>
      <c r="AK603" s="45">
        <v>45657</v>
      </c>
    </row>
    <row r="604" spans="1:37" s="46" customFormat="1" ht="15" customHeight="1" x14ac:dyDescent="0.2">
      <c r="A604" s="36">
        <v>598</v>
      </c>
      <c r="B604" s="37">
        <v>41640</v>
      </c>
      <c r="C604" s="36" t="s">
        <v>50</v>
      </c>
      <c r="D604" s="36"/>
      <c r="E604" s="53">
        <v>12011</v>
      </c>
      <c r="F604" s="53" t="s">
        <v>565</v>
      </c>
      <c r="G604" s="36" t="s">
        <v>561</v>
      </c>
      <c r="H604" s="38">
        <v>1</v>
      </c>
      <c r="I604" s="39">
        <v>870000</v>
      </c>
      <c r="J604" s="39"/>
      <c r="K604" s="39"/>
      <c r="L604" s="39"/>
      <c r="M604" s="39"/>
      <c r="N604" s="39"/>
      <c r="O604" s="39"/>
      <c r="P604" s="39"/>
      <c r="Q604" s="36"/>
      <c r="R604" s="36"/>
      <c r="S604" s="39">
        <v>870000</v>
      </c>
      <c r="T604" s="36"/>
      <c r="U604" s="36"/>
      <c r="V604" s="67"/>
      <c r="W604" s="68"/>
      <c r="X604" s="39">
        <f t="shared" si="124"/>
        <v>476.38603696098562</v>
      </c>
      <c r="Y604" s="39">
        <f t="shared" si="125"/>
        <v>14500</v>
      </c>
      <c r="Z604" s="41">
        <f t="shared" si="126"/>
        <v>870000</v>
      </c>
      <c r="AA604" s="41">
        <v>870000</v>
      </c>
      <c r="AB604" s="41">
        <v>0</v>
      </c>
      <c r="AC604" s="41">
        <f t="shared" si="132"/>
        <v>870000</v>
      </c>
      <c r="AD604" s="42">
        <f t="shared" si="123"/>
        <v>0</v>
      </c>
      <c r="AE604" s="41">
        <f t="shared" si="127"/>
        <v>870000</v>
      </c>
      <c r="AF604" s="42">
        <f t="shared" si="128"/>
        <v>0</v>
      </c>
      <c r="AG604" s="43">
        <f t="shared" si="133"/>
        <v>60</v>
      </c>
      <c r="AH604" s="44">
        <f t="shared" si="129"/>
        <v>0</v>
      </c>
      <c r="AI604" s="36">
        <f t="shared" si="130"/>
        <v>131.97535934291582</v>
      </c>
      <c r="AJ604" s="36">
        <f t="shared" si="131"/>
        <v>4017</v>
      </c>
      <c r="AK604" s="45">
        <v>45657</v>
      </c>
    </row>
    <row r="605" spans="1:37" s="46" customFormat="1" ht="15" customHeight="1" x14ac:dyDescent="0.2">
      <c r="A605" s="36">
        <v>599</v>
      </c>
      <c r="B605" s="37">
        <v>41640</v>
      </c>
      <c r="C605" s="36" t="s">
        <v>50</v>
      </c>
      <c r="D605" s="36"/>
      <c r="E605" s="53">
        <v>12011</v>
      </c>
      <c r="F605" s="53" t="s">
        <v>566</v>
      </c>
      <c r="G605" s="36" t="s">
        <v>561</v>
      </c>
      <c r="H605" s="38">
        <v>1</v>
      </c>
      <c r="I605" s="39">
        <v>105950</v>
      </c>
      <c r="J605" s="39"/>
      <c r="K605" s="39"/>
      <c r="L605" s="39"/>
      <c r="M605" s="39"/>
      <c r="N605" s="39"/>
      <c r="O605" s="39"/>
      <c r="P605" s="39"/>
      <c r="Q605" s="36"/>
      <c r="R605" s="36"/>
      <c r="S605" s="39">
        <v>105950</v>
      </c>
      <c r="T605" s="36"/>
      <c r="U605" s="36"/>
      <c r="V605" s="67"/>
      <c r="W605" s="68"/>
      <c r="X605" s="39">
        <f t="shared" si="124"/>
        <v>58.015058179329223</v>
      </c>
      <c r="Y605" s="39">
        <f t="shared" si="125"/>
        <v>1765.8333333333333</v>
      </c>
      <c r="Z605" s="41">
        <f t="shared" si="126"/>
        <v>105950</v>
      </c>
      <c r="AA605" s="41">
        <v>105950</v>
      </c>
      <c r="AB605" s="41">
        <v>0</v>
      </c>
      <c r="AC605" s="41">
        <f t="shared" si="132"/>
        <v>105950</v>
      </c>
      <c r="AD605" s="42">
        <f t="shared" si="123"/>
        <v>0</v>
      </c>
      <c r="AE605" s="41">
        <f t="shared" si="127"/>
        <v>105950</v>
      </c>
      <c r="AF605" s="42">
        <f t="shared" si="128"/>
        <v>0</v>
      </c>
      <c r="AG605" s="43">
        <f t="shared" si="133"/>
        <v>60</v>
      </c>
      <c r="AH605" s="44">
        <f t="shared" si="129"/>
        <v>0</v>
      </c>
      <c r="AI605" s="36">
        <f t="shared" si="130"/>
        <v>131.97535934291582</v>
      </c>
      <c r="AJ605" s="36">
        <f t="shared" si="131"/>
        <v>4017</v>
      </c>
      <c r="AK605" s="45">
        <v>45657</v>
      </c>
    </row>
    <row r="606" spans="1:37" s="46" customFormat="1" ht="15" customHeight="1" x14ac:dyDescent="0.2">
      <c r="A606" s="36">
        <v>600</v>
      </c>
      <c r="B606" s="37">
        <v>41640</v>
      </c>
      <c r="C606" s="36" t="s">
        <v>50</v>
      </c>
      <c r="D606" s="36"/>
      <c r="E606" s="53">
        <v>12002</v>
      </c>
      <c r="F606" s="53" t="s">
        <v>567</v>
      </c>
      <c r="G606" s="36" t="s">
        <v>540</v>
      </c>
      <c r="H606" s="38">
        <v>1</v>
      </c>
      <c r="I606" s="39">
        <v>30532000</v>
      </c>
      <c r="J606" s="39">
        <v>30532000</v>
      </c>
      <c r="K606" s="39"/>
      <c r="L606" s="39"/>
      <c r="M606" s="39"/>
      <c r="N606" s="39"/>
      <c r="O606" s="39"/>
      <c r="P606" s="39"/>
      <c r="Q606" s="36"/>
      <c r="R606" s="36"/>
      <c r="S606" s="36"/>
      <c r="T606" s="36"/>
      <c r="U606" s="36"/>
      <c r="V606" s="67"/>
      <c r="W606" s="68"/>
      <c r="X606" s="39">
        <f t="shared" si="124"/>
        <v>2507.7618069815194</v>
      </c>
      <c r="Y606" s="39">
        <f t="shared" si="125"/>
        <v>76330</v>
      </c>
      <c r="Z606" s="41">
        <f t="shared" si="126"/>
        <v>10073679.178644765</v>
      </c>
      <c r="AA606" s="41">
        <v>9080605.5030800831</v>
      </c>
      <c r="AB606" s="41">
        <v>-179982.76881764425</v>
      </c>
      <c r="AC606" s="41">
        <f t="shared" si="132"/>
        <v>8900622.7342624385</v>
      </c>
      <c r="AD606" s="42">
        <f t="shared" si="123"/>
        <v>993073.67556468211</v>
      </c>
      <c r="AE606" s="41">
        <f t="shared" si="127"/>
        <v>9893696.4098271206</v>
      </c>
      <c r="AF606" s="42">
        <f t="shared" si="128"/>
        <v>20638303.590172879</v>
      </c>
      <c r="AG606" s="43">
        <f t="shared" si="133"/>
        <v>400</v>
      </c>
      <c r="AH606" s="44">
        <f t="shared" si="129"/>
        <v>268.02464065708421</v>
      </c>
      <c r="AI606" s="36">
        <f t="shared" si="130"/>
        <v>131.97535934291582</v>
      </c>
      <c r="AJ606" s="36">
        <f t="shared" si="131"/>
        <v>4017</v>
      </c>
      <c r="AK606" s="45">
        <v>45657</v>
      </c>
    </row>
    <row r="607" spans="1:37" s="46" customFormat="1" ht="15" customHeight="1" x14ac:dyDescent="0.2">
      <c r="A607" s="36">
        <v>601</v>
      </c>
      <c r="B607" s="37">
        <v>41640</v>
      </c>
      <c r="C607" s="36" t="s">
        <v>50</v>
      </c>
      <c r="D607" s="36"/>
      <c r="E607" s="53">
        <v>12002</v>
      </c>
      <c r="F607" s="53" t="s">
        <v>568</v>
      </c>
      <c r="G607" s="36" t="s">
        <v>540</v>
      </c>
      <c r="H607" s="38">
        <v>1</v>
      </c>
      <c r="I607" s="39">
        <v>7804000</v>
      </c>
      <c r="J607" s="39">
        <v>7804000</v>
      </c>
      <c r="K607" s="39"/>
      <c r="L607" s="39"/>
      <c r="M607" s="39"/>
      <c r="N607" s="39"/>
      <c r="O607" s="39"/>
      <c r="P607" s="39"/>
      <c r="Q607" s="36"/>
      <c r="R607" s="36"/>
      <c r="S607" s="36"/>
      <c r="T607" s="36"/>
      <c r="U607" s="36"/>
      <c r="V607" s="67"/>
      <c r="W607" s="68"/>
      <c r="X607" s="39">
        <f t="shared" si="124"/>
        <v>640.98562628336754</v>
      </c>
      <c r="Y607" s="39">
        <f t="shared" si="125"/>
        <v>19510</v>
      </c>
      <c r="Z607" s="41">
        <f t="shared" si="126"/>
        <v>2574839.2607802879</v>
      </c>
      <c r="AA607" s="41">
        <v>2321008.9527720739</v>
      </c>
      <c r="AB607" s="41">
        <v>-46003.718323493238</v>
      </c>
      <c r="AC607" s="41">
        <f t="shared" si="132"/>
        <v>2275005.2344485805</v>
      </c>
      <c r="AD607" s="42">
        <f t="shared" si="123"/>
        <v>253830.30800821399</v>
      </c>
      <c r="AE607" s="41">
        <f t="shared" si="127"/>
        <v>2528835.5424567945</v>
      </c>
      <c r="AF607" s="42">
        <f t="shared" si="128"/>
        <v>5275164.4575432055</v>
      </c>
      <c r="AG607" s="43">
        <f t="shared" si="133"/>
        <v>400</v>
      </c>
      <c r="AH607" s="44">
        <f t="shared" si="129"/>
        <v>268.02464065708421</v>
      </c>
      <c r="AI607" s="36">
        <f t="shared" si="130"/>
        <v>131.97535934291582</v>
      </c>
      <c r="AJ607" s="36">
        <f t="shared" si="131"/>
        <v>4017</v>
      </c>
      <c r="AK607" s="45">
        <v>45657</v>
      </c>
    </row>
    <row r="608" spans="1:37" s="46" customFormat="1" ht="15" customHeight="1" x14ac:dyDescent="0.2">
      <c r="A608" s="36">
        <v>602</v>
      </c>
      <c r="B608" s="37">
        <v>41640</v>
      </c>
      <c r="C608" s="36" t="s">
        <v>50</v>
      </c>
      <c r="D608" s="36"/>
      <c r="E608" s="36">
        <v>12002</v>
      </c>
      <c r="F608" s="53" t="s">
        <v>569</v>
      </c>
      <c r="G608" s="36" t="s">
        <v>540</v>
      </c>
      <c r="H608" s="38">
        <v>2</v>
      </c>
      <c r="I608" s="39">
        <v>149583000</v>
      </c>
      <c r="J608" s="39">
        <v>149583000</v>
      </c>
      <c r="K608" s="39"/>
      <c r="L608" s="39"/>
      <c r="M608" s="39"/>
      <c r="N608" s="39"/>
      <c r="O608" s="39"/>
      <c r="P608" s="39"/>
      <c r="Q608" s="36"/>
      <c r="R608" s="36"/>
      <c r="S608" s="36"/>
      <c r="T608" s="36"/>
      <c r="U608" s="36"/>
      <c r="V608" s="67"/>
      <c r="W608" s="68"/>
      <c r="X608" s="39">
        <f t="shared" si="124"/>
        <v>12286.078028747434</v>
      </c>
      <c r="Y608" s="39">
        <f t="shared" si="125"/>
        <v>373957.5</v>
      </c>
      <c r="Z608" s="41">
        <f t="shared" si="126"/>
        <v>49353175.441478446</v>
      </c>
      <c r="AA608" s="41">
        <v>44487888.542094454</v>
      </c>
      <c r="AB608" s="41">
        <v>-881775.26883432711</v>
      </c>
      <c r="AC608" s="41">
        <f t="shared" si="132"/>
        <v>43606113.273260124</v>
      </c>
      <c r="AD608" s="42">
        <f t="shared" si="123"/>
        <v>4865286.899383992</v>
      </c>
      <c r="AE608" s="41">
        <f t="shared" si="127"/>
        <v>48471400.172644116</v>
      </c>
      <c r="AF608" s="42">
        <f t="shared" si="128"/>
        <v>101111599.82735589</v>
      </c>
      <c r="AG608" s="43">
        <f t="shared" si="133"/>
        <v>400</v>
      </c>
      <c r="AH608" s="44">
        <f t="shared" si="129"/>
        <v>268.02464065708421</v>
      </c>
      <c r="AI608" s="36">
        <f t="shared" si="130"/>
        <v>131.97535934291582</v>
      </c>
      <c r="AJ608" s="36">
        <f t="shared" si="131"/>
        <v>4017</v>
      </c>
      <c r="AK608" s="45">
        <v>45657</v>
      </c>
    </row>
    <row r="609" spans="1:37" s="46" customFormat="1" ht="15" customHeight="1" x14ac:dyDescent="0.2">
      <c r="A609" s="36">
        <v>603</v>
      </c>
      <c r="B609" s="37">
        <v>41640</v>
      </c>
      <c r="C609" s="36" t="s">
        <v>50</v>
      </c>
      <c r="D609" s="36"/>
      <c r="E609" s="36">
        <v>12002</v>
      </c>
      <c r="F609" s="53" t="s">
        <v>570</v>
      </c>
      <c r="G609" s="36" t="s">
        <v>540</v>
      </c>
      <c r="H609" s="38">
        <v>2</v>
      </c>
      <c r="I609" s="39">
        <v>99975000</v>
      </c>
      <c r="J609" s="39">
        <v>99975000</v>
      </c>
      <c r="K609" s="39"/>
      <c r="L609" s="39"/>
      <c r="M609" s="39"/>
      <c r="N609" s="39"/>
      <c r="O609" s="39"/>
      <c r="P609" s="39"/>
      <c r="Q609" s="36"/>
      <c r="R609" s="36"/>
      <c r="S609" s="36"/>
      <c r="T609" s="36"/>
      <c r="U609" s="36"/>
      <c r="V609" s="67"/>
      <c r="W609" s="68"/>
      <c r="X609" s="39">
        <f t="shared" si="124"/>
        <v>8211.4989733059556</v>
      </c>
      <c r="Y609" s="39">
        <f t="shared" si="125"/>
        <v>249937.50000000003</v>
      </c>
      <c r="Z609" s="41">
        <f t="shared" si="126"/>
        <v>32985591.375770029</v>
      </c>
      <c r="AA609" s="41">
        <v>29733837.782340866</v>
      </c>
      <c r="AB609" s="41">
        <v>-589341.58628795971</v>
      </c>
      <c r="AC609" s="41">
        <f t="shared" si="132"/>
        <v>29144496.196052905</v>
      </c>
      <c r="AD609" s="42">
        <f t="shared" si="123"/>
        <v>3251753.5934291631</v>
      </c>
      <c r="AE609" s="41">
        <f t="shared" si="127"/>
        <v>32396249.789482068</v>
      </c>
      <c r="AF609" s="42">
        <f t="shared" si="128"/>
        <v>67578750.210517928</v>
      </c>
      <c r="AG609" s="43">
        <f t="shared" si="133"/>
        <v>400</v>
      </c>
      <c r="AH609" s="44">
        <f t="shared" si="129"/>
        <v>268.02464065708421</v>
      </c>
      <c r="AI609" s="36">
        <f t="shared" si="130"/>
        <v>131.97535934291582</v>
      </c>
      <c r="AJ609" s="36">
        <f t="shared" si="131"/>
        <v>4017</v>
      </c>
      <c r="AK609" s="45">
        <v>45657</v>
      </c>
    </row>
    <row r="610" spans="1:37" s="46" customFormat="1" ht="15" customHeight="1" x14ac:dyDescent="0.2">
      <c r="A610" s="36">
        <v>604</v>
      </c>
      <c r="B610" s="37">
        <v>41640</v>
      </c>
      <c r="C610" s="36" t="s">
        <v>50</v>
      </c>
      <c r="D610" s="36"/>
      <c r="E610" s="36">
        <v>12002</v>
      </c>
      <c r="F610" s="53" t="s">
        <v>571</v>
      </c>
      <c r="G610" s="36" t="s">
        <v>540</v>
      </c>
      <c r="H610" s="38">
        <v>2</v>
      </c>
      <c r="I610" s="39">
        <v>120064000</v>
      </c>
      <c r="J610" s="39">
        <v>120064000</v>
      </c>
      <c r="K610" s="39"/>
      <c r="L610" s="39"/>
      <c r="M610" s="39"/>
      <c r="N610" s="39"/>
      <c r="O610" s="39"/>
      <c r="P610" s="39"/>
      <c r="Q610" s="36"/>
      <c r="R610" s="36"/>
      <c r="S610" s="36"/>
      <c r="T610" s="36"/>
      <c r="U610" s="36"/>
      <c r="V610" s="67"/>
      <c r="W610" s="68"/>
      <c r="X610" s="39">
        <f t="shared" si="124"/>
        <v>9861.5195071868584</v>
      </c>
      <c r="Y610" s="39">
        <f t="shared" si="125"/>
        <v>300160</v>
      </c>
      <c r="Z610" s="41">
        <f t="shared" si="126"/>
        <v>39613723.860369615</v>
      </c>
      <c r="AA610" s="41">
        <v>35708562.135523617</v>
      </c>
      <c r="AB610" s="41">
        <v>-707764.02316656755</v>
      </c>
      <c r="AC610" s="41">
        <f t="shared" si="132"/>
        <v>35000798.11235705</v>
      </c>
      <c r="AD610" s="42">
        <f t="shared" si="123"/>
        <v>3905161.724845998</v>
      </c>
      <c r="AE610" s="41">
        <f t="shared" si="127"/>
        <v>38905959.837203048</v>
      </c>
      <c r="AF610" s="42">
        <f t="shared" si="128"/>
        <v>81158040.162796944</v>
      </c>
      <c r="AG610" s="43">
        <f t="shared" si="133"/>
        <v>400</v>
      </c>
      <c r="AH610" s="44">
        <f t="shared" si="129"/>
        <v>268.02464065708421</v>
      </c>
      <c r="AI610" s="36">
        <f t="shared" si="130"/>
        <v>131.97535934291582</v>
      </c>
      <c r="AJ610" s="36">
        <f t="shared" si="131"/>
        <v>4017</v>
      </c>
      <c r="AK610" s="45">
        <v>45657</v>
      </c>
    </row>
    <row r="611" spans="1:37" s="46" customFormat="1" ht="15" customHeight="1" x14ac:dyDescent="0.2">
      <c r="A611" s="36">
        <v>605</v>
      </c>
      <c r="B611" s="37">
        <v>41640</v>
      </c>
      <c r="C611" s="36" t="s">
        <v>50</v>
      </c>
      <c r="D611" s="36"/>
      <c r="E611" s="36">
        <v>12002</v>
      </c>
      <c r="F611" s="53" t="s">
        <v>572</v>
      </c>
      <c r="G611" s="36" t="s">
        <v>540</v>
      </c>
      <c r="H611" s="38">
        <v>1</v>
      </c>
      <c r="I611" s="39">
        <v>57610000</v>
      </c>
      <c r="J611" s="39">
        <v>57610000</v>
      </c>
      <c r="K611" s="39"/>
      <c r="L611" s="39"/>
      <c r="M611" s="39"/>
      <c r="N611" s="39"/>
      <c r="O611" s="39"/>
      <c r="P611" s="39"/>
      <c r="Q611" s="36"/>
      <c r="R611" s="36"/>
      <c r="S611" s="36"/>
      <c r="T611" s="36"/>
      <c r="U611" s="36"/>
      <c r="V611" s="67"/>
      <c r="W611" s="68"/>
      <c r="X611" s="39">
        <f t="shared" si="124"/>
        <v>4731.8275154004104</v>
      </c>
      <c r="Y611" s="39">
        <f t="shared" si="125"/>
        <v>144025</v>
      </c>
      <c r="Z611" s="41">
        <f t="shared" si="126"/>
        <v>19007751.129363451</v>
      </c>
      <c r="AA611" s="41">
        <v>17133947.433264889</v>
      </c>
      <c r="AB611" s="41">
        <v>-339604.5890077455</v>
      </c>
      <c r="AC611" s="41">
        <f t="shared" si="132"/>
        <v>16794342.844257142</v>
      </c>
      <c r="AD611" s="42">
        <f t="shared" si="123"/>
        <v>1873803.6960985623</v>
      </c>
      <c r="AE611" s="41">
        <f t="shared" si="127"/>
        <v>18668146.540355705</v>
      </c>
      <c r="AF611" s="42">
        <f t="shared" si="128"/>
        <v>38941853.459644295</v>
      </c>
      <c r="AG611" s="43">
        <f t="shared" si="133"/>
        <v>400</v>
      </c>
      <c r="AH611" s="44">
        <f t="shared" si="129"/>
        <v>268.02464065708421</v>
      </c>
      <c r="AI611" s="36">
        <f t="shared" si="130"/>
        <v>131.97535934291582</v>
      </c>
      <c r="AJ611" s="36">
        <f t="shared" si="131"/>
        <v>4017</v>
      </c>
      <c r="AK611" s="45">
        <v>45657</v>
      </c>
    </row>
    <row r="612" spans="1:37" s="46" customFormat="1" ht="15" customHeight="1" x14ac:dyDescent="0.2">
      <c r="A612" s="36">
        <v>606</v>
      </c>
      <c r="B612" s="37">
        <v>41640</v>
      </c>
      <c r="C612" s="36" t="s">
        <v>50</v>
      </c>
      <c r="D612" s="36"/>
      <c r="E612" s="36">
        <v>12002</v>
      </c>
      <c r="F612" s="53" t="s">
        <v>573</v>
      </c>
      <c r="G612" s="36" t="s">
        <v>540</v>
      </c>
      <c r="H612" s="38">
        <v>1</v>
      </c>
      <c r="I612" s="39">
        <v>34200000</v>
      </c>
      <c r="J612" s="39">
        <v>34200000</v>
      </c>
      <c r="K612" s="39"/>
      <c r="L612" s="39"/>
      <c r="M612" s="39"/>
      <c r="N612" s="39"/>
      <c r="O612" s="39"/>
      <c r="P612" s="39"/>
      <c r="Q612" s="36"/>
      <c r="R612" s="36"/>
      <c r="S612" s="36"/>
      <c r="T612" s="36"/>
      <c r="U612" s="36"/>
      <c r="V612" s="67"/>
      <c r="W612" s="68"/>
      <c r="X612" s="39">
        <f t="shared" si="124"/>
        <v>2809.0349075975359</v>
      </c>
      <c r="Y612" s="39">
        <f t="shared" si="125"/>
        <v>85500</v>
      </c>
      <c r="Z612" s="41">
        <f t="shared" si="126"/>
        <v>11283893.223819302</v>
      </c>
      <c r="AA612" s="41">
        <v>10171515.400410678</v>
      </c>
      <c r="AB612" s="41">
        <v>-201605.22381643631</v>
      </c>
      <c r="AC612" s="41">
        <f t="shared" si="132"/>
        <v>9969910.1765942425</v>
      </c>
      <c r="AD612" s="42">
        <f t="shared" si="123"/>
        <v>1112377.8234086242</v>
      </c>
      <c r="AE612" s="41">
        <f t="shared" si="127"/>
        <v>11082288.000002867</v>
      </c>
      <c r="AF612" s="42">
        <f t="shared" si="128"/>
        <v>23117711.999997132</v>
      </c>
      <c r="AG612" s="43">
        <f t="shared" si="133"/>
        <v>400</v>
      </c>
      <c r="AH612" s="44">
        <f t="shared" si="129"/>
        <v>268.02464065708421</v>
      </c>
      <c r="AI612" s="36">
        <f t="shared" si="130"/>
        <v>131.97535934291582</v>
      </c>
      <c r="AJ612" s="36">
        <f t="shared" si="131"/>
        <v>4017</v>
      </c>
      <c r="AK612" s="45">
        <v>45657</v>
      </c>
    </row>
    <row r="613" spans="1:37" s="46" customFormat="1" ht="15" customHeight="1" x14ac:dyDescent="0.2">
      <c r="A613" s="36">
        <v>607</v>
      </c>
      <c r="B613" s="37">
        <v>41640</v>
      </c>
      <c r="C613" s="36" t="s">
        <v>50</v>
      </c>
      <c r="D613" s="36"/>
      <c r="E613" s="36">
        <v>12002</v>
      </c>
      <c r="F613" s="53" t="s">
        <v>574</v>
      </c>
      <c r="G613" s="36" t="s">
        <v>540</v>
      </c>
      <c r="H613" s="38">
        <v>2</v>
      </c>
      <c r="I613" s="39">
        <v>25710000</v>
      </c>
      <c r="J613" s="39">
        <v>25710000</v>
      </c>
      <c r="K613" s="39"/>
      <c r="L613" s="39"/>
      <c r="M613" s="39"/>
      <c r="N613" s="39"/>
      <c r="O613" s="39"/>
      <c r="P613" s="39"/>
      <c r="Q613" s="36"/>
      <c r="R613" s="36"/>
      <c r="S613" s="36"/>
      <c r="T613" s="36"/>
      <c r="U613" s="36"/>
      <c r="V613" s="67"/>
      <c r="W613" s="68"/>
      <c r="X613" s="39">
        <f t="shared" si="124"/>
        <v>2111.7043121149895</v>
      </c>
      <c r="Y613" s="39">
        <f t="shared" si="125"/>
        <v>64274.999999999993</v>
      </c>
      <c r="Z613" s="41">
        <f t="shared" si="126"/>
        <v>8482716.2217659131</v>
      </c>
      <c r="AA613" s="41">
        <v>7646481.3141683768</v>
      </c>
      <c r="AB613" s="41">
        <v>-151557.61123744375</v>
      </c>
      <c r="AC613" s="41">
        <f t="shared" si="132"/>
        <v>7494923.7029309329</v>
      </c>
      <c r="AD613" s="42">
        <f t="shared" si="123"/>
        <v>836234.90759753622</v>
      </c>
      <c r="AE613" s="41">
        <f t="shared" si="127"/>
        <v>8331158.6105284691</v>
      </c>
      <c r="AF613" s="42">
        <f t="shared" si="128"/>
        <v>17378841.389471531</v>
      </c>
      <c r="AG613" s="43">
        <f t="shared" si="133"/>
        <v>400</v>
      </c>
      <c r="AH613" s="44">
        <f t="shared" si="129"/>
        <v>268.02464065708421</v>
      </c>
      <c r="AI613" s="36">
        <f t="shared" si="130"/>
        <v>131.97535934291582</v>
      </c>
      <c r="AJ613" s="36">
        <f t="shared" si="131"/>
        <v>4017</v>
      </c>
      <c r="AK613" s="45">
        <v>45657</v>
      </c>
    </row>
    <row r="614" spans="1:37" s="46" customFormat="1" ht="15" customHeight="1" x14ac:dyDescent="0.2">
      <c r="A614" s="36">
        <v>608</v>
      </c>
      <c r="B614" s="37">
        <v>41640</v>
      </c>
      <c r="C614" s="36" t="s">
        <v>50</v>
      </c>
      <c r="D614" s="36"/>
      <c r="E614" s="36">
        <v>12002</v>
      </c>
      <c r="F614" s="53" t="s">
        <v>575</v>
      </c>
      <c r="G614" s="36" t="s">
        <v>540</v>
      </c>
      <c r="H614" s="38">
        <v>1</v>
      </c>
      <c r="I614" s="39">
        <v>11005000</v>
      </c>
      <c r="J614" s="39">
        <v>11005000</v>
      </c>
      <c r="K614" s="39"/>
      <c r="L614" s="39"/>
      <c r="M614" s="39"/>
      <c r="N614" s="39"/>
      <c r="O614" s="39"/>
      <c r="P614" s="39"/>
      <c r="Q614" s="36"/>
      <c r="R614" s="36"/>
      <c r="S614" s="36"/>
      <c r="T614" s="36"/>
      <c r="U614" s="36"/>
      <c r="V614" s="67"/>
      <c r="W614" s="68"/>
      <c r="X614" s="39">
        <f t="shared" si="124"/>
        <v>903.90143737166318</v>
      </c>
      <c r="Y614" s="39">
        <f t="shared" si="125"/>
        <v>27512.499999999996</v>
      </c>
      <c r="Z614" s="41">
        <f t="shared" si="126"/>
        <v>3630972.073921971</v>
      </c>
      <c r="AA614" s="41">
        <v>3273027.1047227923</v>
      </c>
      <c r="AB614" s="41">
        <v>-64873.259885961437</v>
      </c>
      <c r="AC614" s="41">
        <f t="shared" si="132"/>
        <v>3208153.8448368306</v>
      </c>
      <c r="AD614" s="42">
        <f t="shared" si="123"/>
        <v>357944.96919917874</v>
      </c>
      <c r="AE614" s="41">
        <f t="shared" si="127"/>
        <v>3566098.8140360094</v>
      </c>
      <c r="AF614" s="42">
        <f t="shared" si="128"/>
        <v>7438901.1859639902</v>
      </c>
      <c r="AG614" s="43">
        <f t="shared" si="133"/>
        <v>400</v>
      </c>
      <c r="AH614" s="44">
        <f t="shared" si="129"/>
        <v>268.02464065708421</v>
      </c>
      <c r="AI614" s="36">
        <f t="shared" si="130"/>
        <v>131.97535934291582</v>
      </c>
      <c r="AJ614" s="36">
        <f t="shared" si="131"/>
        <v>4017</v>
      </c>
      <c r="AK614" s="45">
        <v>45657</v>
      </c>
    </row>
    <row r="615" spans="1:37" s="46" customFormat="1" ht="15" customHeight="1" x14ac:dyDescent="0.2">
      <c r="A615" s="36">
        <v>609</v>
      </c>
      <c r="B615" s="37">
        <v>41640</v>
      </c>
      <c r="C615" s="36" t="s">
        <v>50</v>
      </c>
      <c r="D615" s="36"/>
      <c r="E615" s="36">
        <v>12002</v>
      </c>
      <c r="F615" s="53" t="s">
        <v>576</v>
      </c>
      <c r="G615" s="36" t="s">
        <v>540</v>
      </c>
      <c r="H615" s="38">
        <v>1</v>
      </c>
      <c r="I615" s="39">
        <v>11005000</v>
      </c>
      <c r="J615" s="39">
        <v>11005000</v>
      </c>
      <c r="K615" s="39"/>
      <c r="L615" s="39"/>
      <c r="M615" s="39"/>
      <c r="N615" s="39"/>
      <c r="O615" s="39"/>
      <c r="P615" s="39"/>
      <c r="Q615" s="36"/>
      <c r="R615" s="36"/>
      <c r="S615" s="36"/>
      <c r="T615" s="36"/>
      <c r="U615" s="36"/>
      <c r="V615" s="67"/>
      <c r="W615" s="68"/>
      <c r="X615" s="39">
        <f t="shared" si="124"/>
        <v>903.90143737166318</v>
      </c>
      <c r="Y615" s="39">
        <f t="shared" si="125"/>
        <v>27512.499999999996</v>
      </c>
      <c r="Z615" s="41">
        <f t="shared" si="126"/>
        <v>3630972.073921971</v>
      </c>
      <c r="AA615" s="41">
        <v>3273027.1047227923</v>
      </c>
      <c r="AB615" s="41">
        <v>-64873.259885961437</v>
      </c>
      <c r="AC615" s="41">
        <f t="shared" si="132"/>
        <v>3208153.8448368306</v>
      </c>
      <c r="AD615" s="42">
        <f t="shared" si="123"/>
        <v>357944.96919917874</v>
      </c>
      <c r="AE615" s="41">
        <f t="shared" si="127"/>
        <v>3566098.8140360094</v>
      </c>
      <c r="AF615" s="42">
        <f t="shared" si="128"/>
        <v>7438901.1859639902</v>
      </c>
      <c r="AG615" s="43">
        <f t="shared" si="133"/>
        <v>400</v>
      </c>
      <c r="AH615" s="44">
        <f t="shared" si="129"/>
        <v>268.02464065708421</v>
      </c>
      <c r="AI615" s="36">
        <f t="shared" si="130"/>
        <v>131.97535934291582</v>
      </c>
      <c r="AJ615" s="36">
        <f t="shared" si="131"/>
        <v>4017</v>
      </c>
      <c r="AK615" s="45">
        <v>45657</v>
      </c>
    </row>
    <row r="616" spans="1:37" s="46" customFormat="1" ht="15" customHeight="1" x14ac:dyDescent="0.2">
      <c r="A616" s="36">
        <v>610</v>
      </c>
      <c r="B616" s="37">
        <v>41640</v>
      </c>
      <c r="C616" s="36" t="s">
        <v>50</v>
      </c>
      <c r="D616" s="36"/>
      <c r="E616" s="36">
        <v>12008</v>
      </c>
      <c r="F616" s="53" t="s">
        <v>577</v>
      </c>
      <c r="G616" s="36" t="s">
        <v>540</v>
      </c>
      <c r="H616" s="38">
        <v>50</v>
      </c>
      <c r="I616" s="39">
        <v>119014300.2</v>
      </c>
      <c r="J616" s="39"/>
      <c r="K616" s="39"/>
      <c r="L616" s="39"/>
      <c r="M616" s="39"/>
      <c r="N616" s="39"/>
      <c r="O616" s="39"/>
      <c r="P616" s="39">
        <v>119014300.2</v>
      </c>
      <c r="Q616" s="36"/>
      <c r="R616" s="36"/>
      <c r="S616" s="36"/>
      <c r="T616" s="36"/>
      <c r="U616" s="36"/>
      <c r="V616" s="67"/>
      <c r="W616" s="68"/>
      <c r="X616" s="39">
        <f t="shared" si="124"/>
        <v>9775.3018644763852</v>
      </c>
      <c r="Y616" s="39">
        <f t="shared" si="125"/>
        <v>297535.75049999997</v>
      </c>
      <c r="Z616" s="41">
        <f t="shared" si="126"/>
        <v>39267387.589601643</v>
      </c>
      <c r="AA616" s="41">
        <v>35396368.051268987</v>
      </c>
      <c r="AB616" s="41">
        <v>-701576.15874788107</v>
      </c>
      <c r="AC616" s="41">
        <f t="shared" si="132"/>
        <v>34694791.892521106</v>
      </c>
      <c r="AD616" s="42">
        <f t="shared" si="123"/>
        <v>3871019.538332656</v>
      </c>
      <c r="AE616" s="41">
        <f t="shared" si="127"/>
        <v>38565811.430853762</v>
      </c>
      <c r="AF616" s="42">
        <f t="shared" si="128"/>
        <v>80448488.769146234</v>
      </c>
      <c r="AG616" s="43">
        <f t="shared" si="133"/>
        <v>400</v>
      </c>
      <c r="AH616" s="44">
        <f t="shared" si="129"/>
        <v>268.02464065708421</v>
      </c>
      <c r="AI616" s="36">
        <f t="shared" si="130"/>
        <v>131.97535934291582</v>
      </c>
      <c r="AJ616" s="36">
        <f t="shared" si="131"/>
        <v>4017</v>
      </c>
      <c r="AK616" s="45">
        <v>45657</v>
      </c>
    </row>
    <row r="617" spans="1:37" s="46" customFormat="1" ht="12.75" x14ac:dyDescent="0.25">
      <c r="A617" s="36">
        <v>611</v>
      </c>
      <c r="B617" s="37">
        <v>41640</v>
      </c>
      <c r="C617" s="36" t="s">
        <v>50</v>
      </c>
      <c r="D617" s="36"/>
      <c r="E617" s="36">
        <v>12008</v>
      </c>
      <c r="F617" s="53" t="s">
        <v>578</v>
      </c>
      <c r="G617" s="36" t="s">
        <v>540</v>
      </c>
      <c r="H617" s="38">
        <v>7</v>
      </c>
      <c r="I617" s="39">
        <v>7560000</v>
      </c>
      <c r="J617" s="39"/>
      <c r="K617" s="39"/>
      <c r="L617" s="39"/>
      <c r="M617" s="39"/>
      <c r="N617" s="39"/>
      <c r="O617" s="39"/>
      <c r="P617" s="39">
        <v>7560000</v>
      </c>
      <c r="Q617" s="36"/>
      <c r="R617" s="36"/>
      <c r="S617" s="36"/>
      <c r="T617" s="36"/>
      <c r="U617" s="36"/>
      <c r="V617" s="40"/>
      <c r="W617" s="36"/>
      <c r="X617" s="39">
        <f t="shared" si="124"/>
        <v>620.94455852156057</v>
      </c>
      <c r="Y617" s="39">
        <f t="shared" si="125"/>
        <v>18900</v>
      </c>
      <c r="Z617" s="41">
        <f t="shared" si="126"/>
        <v>2494334.2915811092</v>
      </c>
      <c r="AA617" s="41">
        <v>2248440.246406571</v>
      </c>
      <c r="AB617" s="41">
        <v>-44565.365264685926</v>
      </c>
      <c r="AC617" s="41">
        <f t="shared" si="132"/>
        <v>2203874.8811418852</v>
      </c>
      <c r="AD617" s="42">
        <f t="shared" si="123"/>
        <v>245894.04517453816</v>
      </c>
      <c r="AE617" s="41">
        <f t="shared" si="127"/>
        <v>2449768.9263164233</v>
      </c>
      <c r="AF617" s="42">
        <f t="shared" si="128"/>
        <v>5110231.0736835767</v>
      </c>
      <c r="AG617" s="43">
        <f t="shared" si="133"/>
        <v>400</v>
      </c>
      <c r="AH617" s="44">
        <f t="shared" si="129"/>
        <v>268.02464065708421</v>
      </c>
      <c r="AI617" s="36">
        <f t="shared" si="130"/>
        <v>131.97535934291582</v>
      </c>
      <c r="AJ617" s="36">
        <f t="shared" si="131"/>
        <v>4017</v>
      </c>
      <c r="AK617" s="45">
        <v>45657</v>
      </c>
    </row>
    <row r="618" spans="1:37" s="46" customFormat="1" ht="12.75" x14ac:dyDescent="0.25">
      <c r="A618" s="36">
        <v>612</v>
      </c>
      <c r="B618" s="37">
        <v>41640</v>
      </c>
      <c r="C618" s="36" t="s">
        <v>50</v>
      </c>
      <c r="D618" s="36"/>
      <c r="E618" s="36">
        <v>12008</v>
      </c>
      <c r="F618" s="53" t="s">
        <v>579</v>
      </c>
      <c r="G618" s="36" t="s">
        <v>540</v>
      </c>
      <c r="H618" s="38">
        <v>26</v>
      </c>
      <c r="I618" s="39">
        <v>27456000</v>
      </c>
      <c r="J618" s="39"/>
      <c r="K618" s="39"/>
      <c r="L618" s="39"/>
      <c r="M618" s="39"/>
      <c r="N618" s="39"/>
      <c r="O618" s="39"/>
      <c r="P618" s="39">
        <v>27456000</v>
      </c>
      <c r="Q618" s="36"/>
      <c r="R618" s="36"/>
      <c r="S618" s="36"/>
      <c r="T618" s="36"/>
      <c r="U618" s="36"/>
      <c r="V618" s="40"/>
      <c r="W618" s="36"/>
      <c r="X618" s="39">
        <f t="shared" si="124"/>
        <v>2255.1129363449691</v>
      </c>
      <c r="Y618" s="39">
        <f t="shared" si="125"/>
        <v>68640</v>
      </c>
      <c r="Z618" s="41">
        <f t="shared" si="126"/>
        <v>9058788.6652977429</v>
      </c>
      <c r="AA618" s="41">
        <v>8165763.9425051333</v>
      </c>
      <c r="AB618" s="41">
        <v>-161850.08845333551</v>
      </c>
      <c r="AC618" s="41">
        <f t="shared" si="132"/>
        <v>8003913.8540517977</v>
      </c>
      <c r="AD618" s="42">
        <f t="shared" si="123"/>
        <v>893024.72279260959</v>
      </c>
      <c r="AE618" s="41">
        <f t="shared" si="127"/>
        <v>8896938.5768444072</v>
      </c>
      <c r="AF618" s="42">
        <f t="shared" si="128"/>
        <v>18559061.423155591</v>
      </c>
      <c r="AG618" s="43">
        <f t="shared" si="133"/>
        <v>400</v>
      </c>
      <c r="AH618" s="44">
        <f t="shared" si="129"/>
        <v>268.02464065708421</v>
      </c>
      <c r="AI618" s="36">
        <f t="shared" si="130"/>
        <v>131.97535934291582</v>
      </c>
      <c r="AJ618" s="36">
        <f t="shared" si="131"/>
        <v>4017</v>
      </c>
      <c r="AK618" s="45">
        <v>45657</v>
      </c>
    </row>
    <row r="619" spans="1:37" s="46" customFormat="1" ht="12.75" x14ac:dyDescent="0.25">
      <c r="A619" s="36">
        <v>613</v>
      </c>
      <c r="B619" s="37">
        <v>41640</v>
      </c>
      <c r="C619" s="36" t="s">
        <v>50</v>
      </c>
      <c r="D619" s="36"/>
      <c r="E619" s="36">
        <v>12008</v>
      </c>
      <c r="F619" s="53" t="s">
        <v>580</v>
      </c>
      <c r="G619" s="36" t="s">
        <v>540</v>
      </c>
      <c r="H619" s="38">
        <v>25</v>
      </c>
      <c r="I619" s="39">
        <v>19800000</v>
      </c>
      <c r="J619" s="39"/>
      <c r="K619" s="39"/>
      <c r="L619" s="39"/>
      <c r="M619" s="39"/>
      <c r="N619" s="39"/>
      <c r="O619" s="39"/>
      <c r="P619" s="39">
        <v>19800000</v>
      </c>
      <c r="Q619" s="36"/>
      <c r="R619" s="36"/>
      <c r="S619" s="36"/>
      <c r="T619" s="36"/>
      <c r="U619" s="36"/>
      <c r="V619" s="40"/>
      <c r="W619" s="36"/>
      <c r="X619" s="39">
        <f t="shared" si="124"/>
        <v>1626.2833675564682</v>
      </c>
      <c r="Y619" s="39">
        <f t="shared" si="125"/>
        <v>49500</v>
      </c>
      <c r="Z619" s="41">
        <f t="shared" si="126"/>
        <v>6532780.2874743333</v>
      </c>
      <c r="AA619" s="41">
        <v>5888772.073921971</v>
      </c>
      <c r="AB619" s="41">
        <v>-116718.8137884631</v>
      </c>
      <c r="AC619" s="41">
        <f t="shared" si="132"/>
        <v>5772053.2601335077</v>
      </c>
      <c r="AD619" s="42">
        <f t="shared" si="123"/>
        <v>644008.21355236229</v>
      </c>
      <c r="AE619" s="41">
        <f t="shared" si="127"/>
        <v>6416061.4736858699</v>
      </c>
      <c r="AF619" s="42">
        <f t="shared" si="128"/>
        <v>13383938.52631413</v>
      </c>
      <c r="AG619" s="43">
        <f t="shared" si="133"/>
        <v>400</v>
      </c>
      <c r="AH619" s="44">
        <f t="shared" si="129"/>
        <v>268.02464065708421</v>
      </c>
      <c r="AI619" s="36">
        <f t="shared" si="130"/>
        <v>131.97535934291582</v>
      </c>
      <c r="AJ619" s="36">
        <f t="shared" si="131"/>
        <v>4017</v>
      </c>
      <c r="AK619" s="45">
        <v>45657</v>
      </c>
    </row>
    <row r="620" spans="1:37" s="46" customFormat="1" ht="38.25" x14ac:dyDescent="0.25">
      <c r="A620" s="36">
        <v>614</v>
      </c>
      <c r="B620" s="37">
        <v>41640</v>
      </c>
      <c r="C620" s="36" t="s">
        <v>50</v>
      </c>
      <c r="D620" s="36"/>
      <c r="E620" s="36">
        <v>12008</v>
      </c>
      <c r="F620" s="53" t="s">
        <v>581</v>
      </c>
      <c r="G620" s="36" t="s">
        <v>540</v>
      </c>
      <c r="H620" s="38">
        <v>24</v>
      </c>
      <c r="I620" s="39">
        <v>40320000</v>
      </c>
      <c r="J620" s="39"/>
      <c r="K620" s="39"/>
      <c r="L620" s="39"/>
      <c r="M620" s="39"/>
      <c r="N620" s="39"/>
      <c r="O620" s="39"/>
      <c r="P620" s="39">
        <v>40320000</v>
      </c>
      <c r="Q620" s="36"/>
      <c r="R620" s="36"/>
      <c r="S620" s="36"/>
      <c r="T620" s="36"/>
      <c r="U620" s="36"/>
      <c r="V620" s="40"/>
      <c r="W620" s="36"/>
      <c r="X620" s="39">
        <f t="shared" si="124"/>
        <v>3311.7043121149895</v>
      </c>
      <c r="Y620" s="39">
        <f t="shared" si="125"/>
        <v>100800</v>
      </c>
      <c r="Z620" s="41">
        <f t="shared" si="126"/>
        <v>13303116.221765915</v>
      </c>
      <c r="AA620" s="41">
        <v>11991681.314168379</v>
      </c>
      <c r="AB620" s="41">
        <v>-237681.9480783249</v>
      </c>
      <c r="AC620" s="41">
        <f t="shared" si="132"/>
        <v>11753999.366090054</v>
      </c>
      <c r="AD620" s="42">
        <f t="shared" si="123"/>
        <v>1311434.9075975362</v>
      </c>
      <c r="AE620" s="41">
        <f t="shared" si="127"/>
        <v>13065434.27368759</v>
      </c>
      <c r="AF620" s="42">
        <f t="shared" si="128"/>
        <v>27254565.72631241</v>
      </c>
      <c r="AG620" s="43">
        <f t="shared" si="133"/>
        <v>400</v>
      </c>
      <c r="AH620" s="44">
        <f t="shared" si="129"/>
        <v>268.02464065708421</v>
      </c>
      <c r="AI620" s="36">
        <f t="shared" si="130"/>
        <v>131.97535934291582</v>
      </c>
      <c r="AJ620" s="36">
        <f t="shared" si="131"/>
        <v>4017</v>
      </c>
      <c r="AK620" s="45">
        <v>45657</v>
      </c>
    </row>
    <row r="621" spans="1:37" s="46" customFormat="1" ht="12.75" x14ac:dyDescent="0.25">
      <c r="A621" s="36">
        <v>615</v>
      </c>
      <c r="B621" s="37">
        <v>41640</v>
      </c>
      <c r="C621" s="36" t="s">
        <v>50</v>
      </c>
      <c r="D621" s="36"/>
      <c r="E621" s="36">
        <v>12008</v>
      </c>
      <c r="F621" s="53" t="s">
        <v>582</v>
      </c>
      <c r="G621" s="36" t="s">
        <v>540</v>
      </c>
      <c r="H621" s="38">
        <v>1</v>
      </c>
      <c r="I621" s="39">
        <v>1398000</v>
      </c>
      <c r="J621" s="39"/>
      <c r="K621" s="39"/>
      <c r="L621" s="39"/>
      <c r="M621" s="39"/>
      <c r="N621" s="39"/>
      <c r="O621" s="39"/>
      <c r="P621" s="39">
        <v>1398000</v>
      </c>
      <c r="Q621" s="36"/>
      <c r="R621" s="36"/>
      <c r="S621" s="36"/>
      <c r="T621" s="36"/>
      <c r="U621" s="36"/>
      <c r="V621" s="40"/>
      <c r="W621" s="36"/>
      <c r="X621" s="39">
        <f t="shared" si="124"/>
        <v>114.82546201232033</v>
      </c>
      <c r="Y621" s="39">
        <f t="shared" si="125"/>
        <v>3495</v>
      </c>
      <c r="Z621" s="41">
        <f t="shared" si="126"/>
        <v>461253.88090349082</v>
      </c>
      <c r="AA621" s="41">
        <v>415782.9979466119</v>
      </c>
      <c r="AB621" s="41">
        <v>-8241.055640215729</v>
      </c>
      <c r="AC621" s="41">
        <f t="shared" si="132"/>
        <v>407541.94230639614</v>
      </c>
      <c r="AD621" s="42">
        <f t="shared" si="123"/>
        <v>45470.882956878922</v>
      </c>
      <c r="AE621" s="41">
        <f t="shared" si="127"/>
        <v>453012.82526327507</v>
      </c>
      <c r="AF621" s="42">
        <f t="shared" si="128"/>
        <v>944987.17473672493</v>
      </c>
      <c r="AG621" s="43">
        <f t="shared" si="133"/>
        <v>400</v>
      </c>
      <c r="AH621" s="44">
        <f t="shared" si="129"/>
        <v>268.02464065708421</v>
      </c>
      <c r="AI621" s="36">
        <f t="shared" si="130"/>
        <v>131.97535934291582</v>
      </c>
      <c r="AJ621" s="36">
        <f t="shared" si="131"/>
        <v>4017</v>
      </c>
      <c r="AK621" s="45">
        <v>45657</v>
      </c>
    </row>
    <row r="622" spans="1:37" s="46" customFormat="1" ht="12.75" x14ac:dyDescent="0.25">
      <c r="A622" s="36">
        <v>616</v>
      </c>
      <c r="B622" s="37">
        <v>41640</v>
      </c>
      <c r="C622" s="36" t="s">
        <v>50</v>
      </c>
      <c r="D622" s="36"/>
      <c r="E622" s="36">
        <v>12008</v>
      </c>
      <c r="F622" s="53" t="s">
        <v>583</v>
      </c>
      <c r="G622" s="36" t="s">
        <v>540</v>
      </c>
      <c r="H622" s="38">
        <v>62</v>
      </c>
      <c r="I622" s="39">
        <v>159960000</v>
      </c>
      <c r="J622" s="39"/>
      <c r="K622" s="39"/>
      <c r="L622" s="39"/>
      <c r="M622" s="39"/>
      <c r="N622" s="39"/>
      <c r="O622" s="39"/>
      <c r="P622" s="39">
        <v>159960000</v>
      </c>
      <c r="Q622" s="36"/>
      <c r="R622" s="36"/>
      <c r="S622" s="36"/>
      <c r="T622" s="36"/>
      <c r="U622" s="36"/>
      <c r="V622" s="40"/>
      <c r="W622" s="36"/>
      <c r="X622" s="39">
        <f t="shared" si="124"/>
        <v>13138.398357289527</v>
      </c>
      <c r="Y622" s="39">
        <f t="shared" si="125"/>
        <v>399899.99999999994</v>
      </c>
      <c r="Z622" s="41">
        <f t="shared" si="126"/>
        <v>52776946.201232031</v>
      </c>
      <c r="AA622" s="41">
        <v>47574140.451745376</v>
      </c>
      <c r="AB622" s="41">
        <v>-942946.53806073533</v>
      </c>
      <c r="AC622" s="41">
        <f t="shared" si="132"/>
        <v>46631193.913684644</v>
      </c>
      <c r="AD622" s="42">
        <f t="shared" si="123"/>
        <v>5202805.749486655</v>
      </c>
      <c r="AE622" s="41">
        <f t="shared" si="127"/>
        <v>51833999.663171299</v>
      </c>
      <c r="AF622" s="42">
        <f t="shared" si="128"/>
        <v>108126000.33682871</v>
      </c>
      <c r="AG622" s="43">
        <f t="shared" si="133"/>
        <v>400</v>
      </c>
      <c r="AH622" s="44">
        <f t="shared" si="129"/>
        <v>268.02464065708421</v>
      </c>
      <c r="AI622" s="36">
        <f t="shared" si="130"/>
        <v>131.97535934291582</v>
      </c>
      <c r="AJ622" s="36">
        <f t="shared" si="131"/>
        <v>4017</v>
      </c>
      <c r="AK622" s="45">
        <v>45657</v>
      </c>
    </row>
    <row r="623" spans="1:37" s="46" customFormat="1" ht="12.75" x14ac:dyDescent="0.25">
      <c r="A623" s="36">
        <v>617</v>
      </c>
      <c r="B623" s="37">
        <v>41640</v>
      </c>
      <c r="C623" s="36" t="s">
        <v>50</v>
      </c>
      <c r="D623" s="36"/>
      <c r="E623" s="36">
        <v>12008</v>
      </c>
      <c r="F623" s="53" t="s">
        <v>584</v>
      </c>
      <c r="G623" s="36" t="s">
        <v>540</v>
      </c>
      <c r="H623" s="38">
        <v>88</v>
      </c>
      <c r="I623" s="39">
        <v>91520000</v>
      </c>
      <c r="J623" s="39"/>
      <c r="K623" s="39"/>
      <c r="L623" s="39"/>
      <c r="M623" s="39"/>
      <c r="N623" s="39"/>
      <c r="O623" s="39"/>
      <c r="P623" s="39">
        <v>91520000</v>
      </c>
      <c r="Q623" s="36"/>
      <c r="R623" s="36"/>
      <c r="S623" s="36"/>
      <c r="T623" s="36"/>
      <c r="U623" s="36"/>
      <c r="V623" s="40"/>
      <c r="W623" s="36"/>
      <c r="X623" s="39">
        <f t="shared" si="124"/>
        <v>7517.0431211498972</v>
      </c>
      <c r="Y623" s="39">
        <f t="shared" si="125"/>
        <v>228800</v>
      </c>
      <c r="Z623" s="41">
        <f t="shared" si="126"/>
        <v>30195962.217659142</v>
      </c>
      <c r="AA623" s="41">
        <v>27219213.14168378</v>
      </c>
      <c r="AB623" s="41">
        <v>-539500.29484445183</v>
      </c>
      <c r="AC623" s="41">
        <f t="shared" si="132"/>
        <v>26679712.846839327</v>
      </c>
      <c r="AD623" s="42">
        <f t="shared" si="123"/>
        <v>2976749.0759753622</v>
      </c>
      <c r="AE623" s="41">
        <f t="shared" si="127"/>
        <v>29656461.92281469</v>
      </c>
      <c r="AF623" s="42">
        <f t="shared" si="128"/>
        <v>61863538.07718531</v>
      </c>
      <c r="AG623" s="43">
        <f t="shared" si="133"/>
        <v>400</v>
      </c>
      <c r="AH623" s="44">
        <f t="shared" si="129"/>
        <v>268.02464065708421</v>
      </c>
      <c r="AI623" s="36">
        <f t="shared" si="130"/>
        <v>131.97535934291582</v>
      </c>
      <c r="AJ623" s="36">
        <f t="shared" si="131"/>
        <v>4017</v>
      </c>
      <c r="AK623" s="45">
        <v>45657</v>
      </c>
    </row>
    <row r="624" spans="1:37" s="46" customFormat="1" ht="12.75" x14ac:dyDescent="0.25">
      <c r="A624" s="36">
        <v>618</v>
      </c>
      <c r="B624" s="37">
        <v>41640</v>
      </c>
      <c r="C624" s="36" t="s">
        <v>50</v>
      </c>
      <c r="D624" s="36"/>
      <c r="E624" s="36">
        <v>12008</v>
      </c>
      <c r="F624" s="53" t="s">
        <v>585</v>
      </c>
      <c r="G624" s="36" t="s">
        <v>540</v>
      </c>
      <c r="H624" s="38">
        <v>2</v>
      </c>
      <c r="I624" s="39">
        <v>1430000</v>
      </c>
      <c r="J624" s="39"/>
      <c r="K624" s="39"/>
      <c r="L624" s="39"/>
      <c r="M624" s="39"/>
      <c r="N624" s="39"/>
      <c r="O624" s="39"/>
      <c r="P624" s="39">
        <v>1430000</v>
      </c>
      <c r="Q624" s="36"/>
      <c r="R624" s="36"/>
      <c r="S624" s="36"/>
      <c r="T624" s="36"/>
      <c r="U624" s="36"/>
      <c r="V624" s="40"/>
      <c r="W624" s="36"/>
      <c r="X624" s="39">
        <f t="shared" si="124"/>
        <v>117.45379876796714</v>
      </c>
      <c r="Y624" s="39">
        <f t="shared" si="125"/>
        <v>3575</v>
      </c>
      <c r="Z624" s="41">
        <f t="shared" si="126"/>
        <v>471811.90965092409</v>
      </c>
      <c r="AA624" s="41">
        <v>425300.20533880906</v>
      </c>
      <c r="AB624" s="41">
        <v>-8429.6921069445598</v>
      </c>
      <c r="AC624" s="41">
        <f t="shared" si="132"/>
        <v>416870.51323186449</v>
      </c>
      <c r="AD624" s="42">
        <f t="shared" si="123"/>
        <v>46511.704312115035</v>
      </c>
      <c r="AE624" s="41">
        <f t="shared" si="127"/>
        <v>463382.21754397952</v>
      </c>
      <c r="AF624" s="42">
        <f t="shared" si="128"/>
        <v>966617.78245602048</v>
      </c>
      <c r="AG624" s="43">
        <f t="shared" si="133"/>
        <v>400</v>
      </c>
      <c r="AH624" s="44">
        <f t="shared" si="129"/>
        <v>268.02464065708421</v>
      </c>
      <c r="AI624" s="36">
        <f t="shared" si="130"/>
        <v>131.97535934291582</v>
      </c>
      <c r="AJ624" s="36">
        <f t="shared" si="131"/>
        <v>4017</v>
      </c>
      <c r="AK624" s="45">
        <v>45657</v>
      </c>
    </row>
    <row r="625" spans="1:37" s="46" customFormat="1" ht="38.25" x14ac:dyDescent="0.25">
      <c r="A625" s="36">
        <v>619</v>
      </c>
      <c r="B625" s="37">
        <v>41640</v>
      </c>
      <c r="C625" s="36" t="s">
        <v>50</v>
      </c>
      <c r="D625" s="36"/>
      <c r="E625" s="36">
        <v>12008</v>
      </c>
      <c r="F625" s="53" t="s">
        <v>586</v>
      </c>
      <c r="G625" s="36" t="s">
        <v>540</v>
      </c>
      <c r="H625" s="38">
        <v>3</v>
      </c>
      <c r="I625" s="39">
        <v>7800000</v>
      </c>
      <c r="J625" s="39"/>
      <c r="K625" s="39"/>
      <c r="L625" s="39"/>
      <c r="M625" s="39"/>
      <c r="N625" s="39"/>
      <c r="O625" s="39"/>
      <c r="P625" s="39">
        <v>7800000</v>
      </c>
      <c r="Q625" s="36"/>
      <c r="R625" s="36"/>
      <c r="S625" s="36"/>
      <c r="T625" s="36"/>
      <c r="U625" s="36"/>
      <c r="V625" s="40"/>
      <c r="W625" s="36"/>
      <c r="X625" s="39">
        <f t="shared" si="124"/>
        <v>640.65708418891165</v>
      </c>
      <c r="Y625" s="39">
        <f t="shared" si="125"/>
        <v>19500</v>
      </c>
      <c r="Z625" s="41">
        <f t="shared" si="126"/>
        <v>2573519.5071868584</v>
      </c>
      <c r="AA625" s="41">
        <v>2319819.3018480493</v>
      </c>
      <c r="AB625" s="41">
        <v>-45980.138765152136</v>
      </c>
      <c r="AC625" s="41">
        <f t="shared" si="132"/>
        <v>2273839.1630828972</v>
      </c>
      <c r="AD625" s="42">
        <f t="shared" si="123"/>
        <v>253700.20533880917</v>
      </c>
      <c r="AE625" s="41">
        <f t="shared" si="127"/>
        <v>2527539.3684217064</v>
      </c>
      <c r="AF625" s="42">
        <f t="shared" si="128"/>
        <v>5272460.6315782936</v>
      </c>
      <c r="AG625" s="43">
        <f t="shared" si="133"/>
        <v>400</v>
      </c>
      <c r="AH625" s="44">
        <f t="shared" si="129"/>
        <v>268.02464065708421</v>
      </c>
      <c r="AI625" s="36">
        <f t="shared" si="130"/>
        <v>131.97535934291582</v>
      </c>
      <c r="AJ625" s="36">
        <f t="shared" si="131"/>
        <v>4017</v>
      </c>
      <c r="AK625" s="45">
        <v>45657</v>
      </c>
    </row>
    <row r="626" spans="1:37" s="46" customFormat="1" ht="12.75" x14ac:dyDescent="0.25">
      <c r="A626" s="36">
        <v>620</v>
      </c>
      <c r="B626" s="37">
        <v>41640</v>
      </c>
      <c r="C626" s="36" t="s">
        <v>50</v>
      </c>
      <c r="D626" s="36"/>
      <c r="E626" s="36">
        <v>12008</v>
      </c>
      <c r="F626" s="53" t="s">
        <v>587</v>
      </c>
      <c r="G626" s="36" t="s">
        <v>540</v>
      </c>
      <c r="H626" s="38">
        <v>4</v>
      </c>
      <c r="I626" s="39">
        <v>8580000</v>
      </c>
      <c r="J626" s="39"/>
      <c r="K626" s="39"/>
      <c r="L626" s="39"/>
      <c r="M626" s="39"/>
      <c r="N626" s="39"/>
      <c r="O626" s="39"/>
      <c r="P626" s="39">
        <v>8580000</v>
      </c>
      <c r="Q626" s="36"/>
      <c r="R626" s="36"/>
      <c r="S626" s="36"/>
      <c r="T626" s="36"/>
      <c r="U626" s="36"/>
      <c r="V626" s="40"/>
      <c r="W626" s="36"/>
      <c r="X626" s="39">
        <f t="shared" si="124"/>
        <v>704.72279260780283</v>
      </c>
      <c r="Y626" s="39">
        <f t="shared" si="125"/>
        <v>21450</v>
      </c>
      <c r="Z626" s="41">
        <f t="shared" si="126"/>
        <v>2830871.4579055444</v>
      </c>
      <c r="AA626" s="41">
        <v>2551801.2320328541</v>
      </c>
      <c r="AB626" s="41">
        <v>-50578.152641667344</v>
      </c>
      <c r="AC626" s="41">
        <f t="shared" si="132"/>
        <v>2501223.0793911866</v>
      </c>
      <c r="AD626" s="42">
        <f t="shared" si="123"/>
        <v>279070.22587269032</v>
      </c>
      <c r="AE626" s="41">
        <f t="shared" si="127"/>
        <v>2780293.3052638769</v>
      </c>
      <c r="AF626" s="42">
        <f t="shared" si="128"/>
        <v>5799706.6947361231</v>
      </c>
      <c r="AG626" s="43">
        <f t="shared" si="133"/>
        <v>400</v>
      </c>
      <c r="AH626" s="44">
        <f t="shared" si="129"/>
        <v>268.02464065708421</v>
      </c>
      <c r="AI626" s="36">
        <f t="shared" si="130"/>
        <v>131.97535934291582</v>
      </c>
      <c r="AJ626" s="36">
        <f t="shared" si="131"/>
        <v>4017</v>
      </c>
      <c r="AK626" s="45">
        <v>45657</v>
      </c>
    </row>
    <row r="627" spans="1:37" s="46" customFormat="1" ht="12.75" x14ac:dyDescent="0.25">
      <c r="A627" s="36">
        <v>621</v>
      </c>
      <c r="B627" s="37">
        <v>41640</v>
      </c>
      <c r="C627" s="36" t="s">
        <v>50</v>
      </c>
      <c r="D627" s="36"/>
      <c r="E627" s="36">
        <v>12008</v>
      </c>
      <c r="F627" s="53" t="s">
        <v>588</v>
      </c>
      <c r="G627" s="36" t="s">
        <v>540</v>
      </c>
      <c r="H627" s="38">
        <v>32</v>
      </c>
      <c r="I627" s="39">
        <v>50976000</v>
      </c>
      <c r="J627" s="39"/>
      <c r="K627" s="39"/>
      <c r="L627" s="39"/>
      <c r="M627" s="39"/>
      <c r="N627" s="39"/>
      <c r="O627" s="39"/>
      <c r="P627" s="39">
        <v>50976000</v>
      </c>
      <c r="Q627" s="36"/>
      <c r="R627" s="36"/>
      <c r="S627" s="36"/>
      <c r="T627" s="36"/>
      <c r="U627" s="36"/>
      <c r="V627" s="40"/>
      <c r="W627" s="36"/>
      <c r="X627" s="39">
        <f t="shared" si="124"/>
        <v>4186.9404517453795</v>
      </c>
      <c r="Y627" s="39">
        <f t="shared" si="125"/>
        <v>127439.99999999999</v>
      </c>
      <c r="Z627" s="41">
        <f t="shared" si="126"/>
        <v>16818939.79466119</v>
      </c>
      <c r="AA627" s="41">
        <v>15160911.375770019</v>
      </c>
      <c r="AB627" s="41">
        <v>-300497.89149902505</v>
      </c>
      <c r="AC627" s="41">
        <f t="shared" si="132"/>
        <v>14860413.484270994</v>
      </c>
      <c r="AD627" s="42">
        <f t="shared" si="123"/>
        <v>1658028.418891171</v>
      </c>
      <c r="AE627" s="41">
        <f t="shared" si="127"/>
        <v>16518441.903162165</v>
      </c>
      <c r="AF627" s="42">
        <f t="shared" si="128"/>
        <v>34457558.096837834</v>
      </c>
      <c r="AG627" s="43">
        <f t="shared" si="133"/>
        <v>400</v>
      </c>
      <c r="AH627" s="44">
        <f t="shared" si="129"/>
        <v>268.02464065708421</v>
      </c>
      <c r="AI627" s="36">
        <f t="shared" si="130"/>
        <v>131.97535934291582</v>
      </c>
      <c r="AJ627" s="36">
        <f t="shared" si="131"/>
        <v>4017</v>
      </c>
      <c r="AK627" s="45">
        <v>45657</v>
      </c>
    </row>
    <row r="628" spans="1:37" s="46" customFormat="1" ht="12.75" x14ac:dyDescent="0.25">
      <c r="A628" s="36">
        <v>622</v>
      </c>
      <c r="B628" s="37">
        <v>41640</v>
      </c>
      <c r="C628" s="36" t="s">
        <v>50</v>
      </c>
      <c r="D628" s="36"/>
      <c r="E628" s="36">
        <v>12008</v>
      </c>
      <c r="F628" s="53" t="s">
        <v>589</v>
      </c>
      <c r="G628" s="36" t="s">
        <v>540</v>
      </c>
      <c r="H628" s="38">
        <v>24</v>
      </c>
      <c r="I628" s="39">
        <v>27456000</v>
      </c>
      <c r="J628" s="39"/>
      <c r="K628" s="39"/>
      <c r="L628" s="39"/>
      <c r="M628" s="39"/>
      <c r="N628" s="39"/>
      <c r="O628" s="39"/>
      <c r="P628" s="39">
        <v>27456000</v>
      </c>
      <c r="Q628" s="36"/>
      <c r="R628" s="36"/>
      <c r="S628" s="36"/>
      <c r="T628" s="36"/>
      <c r="U628" s="36"/>
      <c r="V628" s="40"/>
      <c r="W628" s="36"/>
      <c r="X628" s="39">
        <f t="shared" si="124"/>
        <v>2255.1129363449691</v>
      </c>
      <c r="Y628" s="39">
        <f t="shared" si="125"/>
        <v>68640</v>
      </c>
      <c r="Z628" s="41">
        <f t="shared" si="126"/>
        <v>9058788.6652977429</v>
      </c>
      <c r="AA628" s="41">
        <v>8165763.9425051333</v>
      </c>
      <c r="AB628" s="41">
        <v>-161850.08845333551</v>
      </c>
      <c r="AC628" s="41">
        <f t="shared" si="132"/>
        <v>8003913.8540517977</v>
      </c>
      <c r="AD628" s="42">
        <f t="shared" si="123"/>
        <v>893024.72279260959</v>
      </c>
      <c r="AE628" s="41">
        <f t="shared" si="127"/>
        <v>8896938.5768444072</v>
      </c>
      <c r="AF628" s="42">
        <f t="shared" si="128"/>
        <v>18559061.423155591</v>
      </c>
      <c r="AG628" s="43">
        <f t="shared" si="133"/>
        <v>400</v>
      </c>
      <c r="AH628" s="44">
        <f t="shared" si="129"/>
        <v>268.02464065708421</v>
      </c>
      <c r="AI628" s="36">
        <f t="shared" si="130"/>
        <v>131.97535934291582</v>
      </c>
      <c r="AJ628" s="36">
        <f t="shared" si="131"/>
        <v>4017</v>
      </c>
      <c r="AK628" s="45">
        <v>45657</v>
      </c>
    </row>
    <row r="629" spans="1:37" s="46" customFormat="1" ht="12.75" x14ac:dyDescent="0.25">
      <c r="A629" s="36">
        <v>623</v>
      </c>
      <c r="B629" s="37">
        <v>41640</v>
      </c>
      <c r="C629" s="36" t="s">
        <v>50</v>
      </c>
      <c r="D629" s="36"/>
      <c r="E629" s="36">
        <v>12008</v>
      </c>
      <c r="F629" s="53" t="s">
        <v>590</v>
      </c>
      <c r="G629" s="36" t="s">
        <v>540</v>
      </c>
      <c r="H629" s="38">
        <v>42</v>
      </c>
      <c r="I629" s="39">
        <v>36036000</v>
      </c>
      <c r="J629" s="39"/>
      <c r="K629" s="39"/>
      <c r="L629" s="39"/>
      <c r="M629" s="39"/>
      <c r="N629" s="39"/>
      <c r="O629" s="39"/>
      <c r="P629" s="39">
        <v>36036000</v>
      </c>
      <c r="Q629" s="36"/>
      <c r="R629" s="36"/>
      <c r="S629" s="36"/>
      <c r="T629" s="36"/>
      <c r="U629" s="36"/>
      <c r="V629" s="40"/>
      <c r="W629" s="36"/>
      <c r="X629" s="39">
        <f t="shared" si="124"/>
        <v>2959.8357289527721</v>
      </c>
      <c r="Y629" s="39">
        <f t="shared" si="125"/>
        <v>90090</v>
      </c>
      <c r="Z629" s="41">
        <f t="shared" si="126"/>
        <v>11889660.123203287</v>
      </c>
      <c r="AA629" s="41">
        <v>10717565.174537988</v>
      </c>
      <c r="AB629" s="41">
        <v>-212428.24109500289</v>
      </c>
      <c r="AC629" s="41">
        <f t="shared" si="132"/>
        <v>10505136.933442986</v>
      </c>
      <c r="AD629" s="42">
        <f t="shared" si="123"/>
        <v>1172094.9486652985</v>
      </c>
      <c r="AE629" s="41">
        <f t="shared" si="127"/>
        <v>11677231.882108284</v>
      </c>
      <c r="AF629" s="42">
        <f t="shared" si="128"/>
        <v>24358768.117891714</v>
      </c>
      <c r="AG629" s="43">
        <f t="shared" si="133"/>
        <v>400</v>
      </c>
      <c r="AH629" s="44">
        <f t="shared" si="129"/>
        <v>268.02464065708421</v>
      </c>
      <c r="AI629" s="36">
        <f t="shared" si="130"/>
        <v>131.97535934291582</v>
      </c>
      <c r="AJ629" s="36">
        <f t="shared" si="131"/>
        <v>4017</v>
      </c>
      <c r="AK629" s="45">
        <v>45657</v>
      </c>
    </row>
    <row r="630" spans="1:37" s="46" customFormat="1" ht="12.75" x14ac:dyDescent="0.25">
      <c r="A630" s="36">
        <v>624</v>
      </c>
      <c r="B630" s="37">
        <v>41640</v>
      </c>
      <c r="C630" s="36" t="s">
        <v>50</v>
      </c>
      <c r="D630" s="36"/>
      <c r="E630" s="36">
        <v>12008</v>
      </c>
      <c r="F630" s="53" t="s">
        <v>591</v>
      </c>
      <c r="G630" s="36" t="s">
        <v>540</v>
      </c>
      <c r="H630" s="38">
        <v>39</v>
      </c>
      <c r="I630" s="39">
        <v>24102000</v>
      </c>
      <c r="J630" s="39"/>
      <c r="K630" s="39"/>
      <c r="L630" s="39"/>
      <c r="M630" s="39"/>
      <c r="N630" s="39"/>
      <c r="O630" s="39"/>
      <c r="P630" s="39">
        <v>24102000</v>
      </c>
      <c r="Q630" s="36"/>
      <c r="R630" s="36"/>
      <c r="S630" s="36"/>
      <c r="T630" s="36"/>
      <c r="U630" s="36"/>
      <c r="V630" s="40"/>
      <c r="W630" s="36"/>
      <c r="X630" s="39">
        <f t="shared" si="124"/>
        <v>1979.630390143737</v>
      </c>
      <c r="Y630" s="39">
        <f t="shared" si="125"/>
        <v>60254.999999999993</v>
      </c>
      <c r="Z630" s="41">
        <f t="shared" si="126"/>
        <v>7952175.2772073923</v>
      </c>
      <c r="AA630" s="41">
        <v>7168241.6427104715</v>
      </c>
      <c r="AB630" s="41">
        <v>-142078.62878432006</v>
      </c>
      <c r="AC630" s="41">
        <f t="shared" si="132"/>
        <v>7026163.0139261512</v>
      </c>
      <c r="AD630" s="42">
        <f t="shared" si="123"/>
        <v>783933.63449692074</v>
      </c>
      <c r="AE630" s="41">
        <f t="shared" si="127"/>
        <v>7810096.648423072</v>
      </c>
      <c r="AF630" s="42">
        <f t="shared" si="128"/>
        <v>16291903.351576928</v>
      </c>
      <c r="AG630" s="43">
        <f t="shared" si="133"/>
        <v>400</v>
      </c>
      <c r="AH630" s="44">
        <f t="shared" si="129"/>
        <v>268.02464065708421</v>
      </c>
      <c r="AI630" s="36">
        <f t="shared" si="130"/>
        <v>131.97535934291582</v>
      </c>
      <c r="AJ630" s="36">
        <f t="shared" si="131"/>
        <v>4017</v>
      </c>
      <c r="AK630" s="45">
        <v>45657</v>
      </c>
    </row>
    <row r="631" spans="1:37" s="46" customFormat="1" ht="12.75" x14ac:dyDescent="0.25">
      <c r="A631" s="36">
        <v>625</v>
      </c>
      <c r="B631" s="37">
        <v>41640</v>
      </c>
      <c r="C631" s="36" t="s">
        <v>50</v>
      </c>
      <c r="D631" s="36"/>
      <c r="E631" s="36">
        <v>12008</v>
      </c>
      <c r="F631" s="53" t="s">
        <v>592</v>
      </c>
      <c r="G631" s="36" t="s">
        <v>540</v>
      </c>
      <c r="H631" s="38">
        <v>12</v>
      </c>
      <c r="I631" s="39">
        <v>5148000</v>
      </c>
      <c r="J631" s="39"/>
      <c r="K631" s="39"/>
      <c r="L631" s="39"/>
      <c r="M631" s="39"/>
      <c r="N631" s="39"/>
      <c r="O631" s="39"/>
      <c r="P631" s="39">
        <v>5148000</v>
      </c>
      <c r="Q631" s="36"/>
      <c r="R631" s="36"/>
      <c r="S631" s="36"/>
      <c r="T631" s="36"/>
      <c r="U631" s="36"/>
      <c r="V631" s="40"/>
      <c r="W631" s="36"/>
      <c r="X631" s="39">
        <f t="shared" si="124"/>
        <v>422.8336755646817</v>
      </c>
      <c r="Y631" s="39">
        <f t="shared" si="125"/>
        <v>12870</v>
      </c>
      <c r="Z631" s="41">
        <f t="shared" si="126"/>
        <v>1698522.8747433266</v>
      </c>
      <c r="AA631" s="41">
        <v>1531080.7392197126</v>
      </c>
      <c r="AB631" s="41">
        <v>-30346.891585000409</v>
      </c>
      <c r="AC631" s="41">
        <f t="shared" si="132"/>
        <v>1500733.8476347122</v>
      </c>
      <c r="AD631" s="42">
        <f t="shared" si="123"/>
        <v>167442.13552361401</v>
      </c>
      <c r="AE631" s="41">
        <f t="shared" si="127"/>
        <v>1668175.9831583262</v>
      </c>
      <c r="AF631" s="42">
        <f t="shared" si="128"/>
        <v>3479824.0168416738</v>
      </c>
      <c r="AG631" s="43">
        <f t="shared" si="133"/>
        <v>400</v>
      </c>
      <c r="AH631" s="44">
        <f t="shared" si="129"/>
        <v>268.02464065708421</v>
      </c>
      <c r="AI631" s="36">
        <f t="shared" si="130"/>
        <v>131.97535934291582</v>
      </c>
      <c r="AJ631" s="36">
        <f t="shared" si="131"/>
        <v>4017</v>
      </c>
      <c r="AK631" s="45">
        <v>45657</v>
      </c>
    </row>
    <row r="632" spans="1:37" s="46" customFormat="1" ht="38.25" x14ac:dyDescent="0.25">
      <c r="A632" s="36">
        <v>626</v>
      </c>
      <c r="B632" s="37">
        <v>41640</v>
      </c>
      <c r="C632" s="36" t="s">
        <v>50</v>
      </c>
      <c r="D632" s="36"/>
      <c r="E632" s="36">
        <v>12008</v>
      </c>
      <c r="F632" s="53" t="s">
        <v>593</v>
      </c>
      <c r="G632" s="36" t="s">
        <v>540</v>
      </c>
      <c r="H632" s="38">
        <v>3</v>
      </c>
      <c r="I632" s="39">
        <v>5460000</v>
      </c>
      <c r="J632" s="39"/>
      <c r="K632" s="39"/>
      <c r="L632" s="39"/>
      <c r="M632" s="39"/>
      <c r="N632" s="39"/>
      <c r="O632" s="39"/>
      <c r="P632" s="39">
        <v>5460000</v>
      </c>
      <c r="Q632" s="36"/>
      <c r="R632" s="36"/>
      <c r="S632" s="36"/>
      <c r="T632" s="36"/>
      <c r="U632" s="36"/>
      <c r="V632" s="40"/>
      <c r="W632" s="36"/>
      <c r="X632" s="39">
        <f t="shared" si="124"/>
        <v>448.45995893223818</v>
      </c>
      <c r="Y632" s="39">
        <f t="shared" si="125"/>
        <v>13650</v>
      </c>
      <c r="Z632" s="41">
        <f t="shared" si="126"/>
        <v>1801463.655030801</v>
      </c>
      <c r="AA632" s="41">
        <v>1623873.5112936345</v>
      </c>
      <c r="AB632" s="41">
        <v>-32186.097135606498</v>
      </c>
      <c r="AC632" s="41">
        <f t="shared" si="132"/>
        <v>1591687.4141580281</v>
      </c>
      <c r="AD632" s="42">
        <f t="shared" si="123"/>
        <v>177590.14373716642</v>
      </c>
      <c r="AE632" s="41">
        <f t="shared" si="127"/>
        <v>1769277.5578951945</v>
      </c>
      <c r="AF632" s="42">
        <f t="shared" si="128"/>
        <v>3690722.4421048053</v>
      </c>
      <c r="AG632" s="43">
        <f t="shared" si="133"/>
        <v>400</v>
      </c>
      <c r="AH632" s="44">
        <f t="shared" si="129"/>
        <v>268.02464065708421</v>
      </c>
      <c r="AI632" s="36">
        <f t="shared" si="130"/>
        <v>131.97535934291582</v>
      </c>
      <c r="AJ632" s="36">
        <f t="shared" si="131"/>
        <v>4017</v>
      </c>
      <c r="AK632" s="45">
        <v>45657</v>
      </c>
    </row>
    <row r="633" spans="1:37" s="46" customFormat="1" ht="12.75" x14ac:dyDescent="0.25">
      <c r="A633" s="36">
        <v>627</v>
      </c>
      <c r="B633" s="37">
        <v>41640</v>
      </c>
      <c r="C633" s="36" t="s">
        <v>50</v>
      </c>
      <c r="D633" s="36"/>
      <c r="E633" s="36">
        <v>12008</v>
      </c>
      <c r="F633" s="53" t="s">
        <v>594</v>
      </c>
      <c r="G633" s="36" t="s">
        <v>540</v>
      </c>
      <c r="H633" s="38">
        <v>2</v>
      </c>
      <c r="I633" s="39">
        <v>2600000</v>
      </c>
      <c r="J633" s="39"/>
      <c r="K633" s="39"/>
      <c r="L633" s="39"/>
      <c r="M633" s="39"/>
      <c r="N633" s="39"/>
      <c r="O633" s="39"/>
      <c r="P633" s="39">
        <v>2600000</v>
      </c>
      <c r="Q633" s="36"/>
      <c r="R633" s="36"/>
      <c r="S633" s="36"/>
      <c r="T633" s="36"/>
      <c r="U633" s="36"/>
      <c r="V633" s="40"/>
      <c r="W633" s="36"/>
      <c r="X633" s="39">
        <f t="shared" si="124"/>
        <v>213.55236139630389</v>
      </c>
      <c r="Y633" s="39">
        <f t="shared" si="125"/>
        <v>6500</v>
      </c>
      <c r="Z633" s="41">
        <f t="shared" si="126"/>
        <v>857839.83572895289</v>
      </c>
      <c r="AA633" s="41">
        <v>773273.10061601643</v>
      </c>
      <c r="AB633" s="41">
        <v>-15326.712921717379</v>
      </c>
      <c r="AC633" s="41">
        <f t="shared" si="132"/>
        <v>757946.38769429899</v>
      </c>
      <c r="AD633" s="42">
        <f t="shared" si="123"/>
        <v>84566.735112936469</v>
      </c>
      <c r="AE633" s="41">
        <f t="shared" si="127"/>
        <v>842513.12280723546</v>
      </c>
      <c r="AF633" s="42">
        <f t="shared" si="128"/>
        <v>1757486.8771927645</v>
      </c>
      <c r="AG633" s="43">
        <f t="shared" si="133"/>
        <v>400</v>
      </c>
      <c r="AH633" s="44">
        <f t="shared" si="129"/>
        <v>268.02464065708421</v>
      </c>
      <c r="AI633" s="36">
        <f t="shared" si="130"/>
        <v>131.97535934291582</v>
      </c>
      <c r="AJ633" s="36">
        <f t="shared" si="131"/>
        <v>4017</v>
      </c>
      <c r="AK633" s="45">
        <v>45657</v>
      </c>
    </row>
    <row r="634" spans="1:37" s="46" customFormat="1" ht="12.75" x14ac:dyDescent="0.25">
      <c r="A634" s="36">
        <v>628</v>
      </c>
      <c r="B634" s="37">
        <v>41640</v>
      </c>
      <c r="C634" s="36" t="s">
        <v>50</v>
      </c>
      <c r="D634" s="36"/>
      <c r="E634" s="36">
        <v>12008</v>
      </c>
      <c r="F634" s="53" t="s">
        <v>595</v>
      </c>
      <c r="G634" s="36" t="s">
        <v>540</v>
      </c>
      <c r="H634" s="38">
        <v>4</v>
      </c>
      <c r="I634" s="39">
        <v>4160000</v>
      </c>
      <c r="J634" s="39"/>
      <c r="K634" s="39"/>
      <c r="L634" s="39"/>
      <c r="M634" s="39"/>
      <c r="N634" s="39"/>
      <c r="O634" s="39"/>
      <c r="P634" s="39">
        <v>4160000</v>
      </c>
      <c r="Q634" s="36"/>
      <c r="R634" s="36"/>
      <c r="S634" s="36"/>
      <c r="T634" s="36"/>
      <c r="U634" s="36"/>
      <c r="V634" s="40"/>
      <c r="W634" s="36"/>
      <c r="X634" s="39">
        <f t="shared" si="124"/>
        <v>341.68377823408622</v>
      </c>
      <c r="Y634" s="39">
        <f t="shared" si="125"/>
        <v>10400</v>
      </c>
      <c r="Z634" s="41">
        <f t="shared" si="126"/>
        <v>1372543.7371663246</v>
      </c>
      <c r="AA634" s="41">
        <v>1237236.9609856263</v>
      </c>
      <c r="AB634" s="41">
        <v>-24522.740674747805</v>
      </c>
      <c r="AC634" s="41">
        <f t="shared" si="132"/>
        <v>1212714.2203108785</v>
      </c>
      <c r="AD634" s="42">
        <f t="shared" si="123"/>
        <v>135306.7761806983</v>
      </c>
      <c r="AE634" s="41">
        <f t="shared" si="127"/>
        <v>1348020.9964915768</v>
      </c>
      <c r="AF634" s="42">
        <f t="shared" si="128"/>
        <v>2811979.0035084235</v>
      </c>
      <c r="AG634" s="43">
        <f t="shared" si="133"/>
        <v>400</v>
      </c>
      <c r="AH634" s="44">
        <f t="shared" si="129"/>
        <v>268.02464065708421</v>
      </c>
      <c r="AI634" s="36">
        <f t="shared" si="130"/>
        <v>131.97535934291582</v>
      </c>
      <c r="AJ634" s="36">
        <f t="shared" si="131"/>
        <v>4017</v>
      </c>
      <c r="AK634" s="45">
        <v>45657</v>
      </c>
    </row>
    <row r="635" spans="1:37" s="46" customFormat="1" ht="12.75" x14ac:dyDescent="0.25">
      <c r="A635" s="36">
        <v>629</v>
      </c>
      <c r="B635" s="37">
        <v>41640</v>
      </c>
      <c r="C635" s="36" t="s">
        <v>50</v>
      </c>
      <c r="D635" s="36"/>
      <c r="E635" s="36">
        <v>12008</v>
      </c>
      <c r="F635" s="53" t="s">
        <v>596</v>
      </c>
      <c r="G635" s="36" t="s">
        <v>540</v>
      </c>
      <c r="H635" s="38">
        <v>5</v>
      </c>
      <c r="I635" s="39">
        <v>3575000</v>
      </c>
      <c r="J635" s="39"/>
      <c r="K635" s="39"/>
      <c r="L635" s="39"/>
      <c r="M635" s="39"/>
      <c r="N635" s="39"/>
      <c r="O635" s="39"/>
      <c r="P635" s="39">
        <v>3575000</v>
      </c>
      <c r="Q635" s="36"/>
      <c r="R635" s="36"/>
      <c r="S635" s="36"/>
      <c r="T635" s="36"/>
      <c r="U635" s="36"/>
      <c r="V635" s="40"/>
      <c r="W635" s="36"/>
      <c r="X635" s="39">
        <f t="shared" si="124"/>
        <v>293.63449691991786</v>
      </c>
      <c r="Y635" s="39">
        <f t="shared" si="125"/>
        <v>8937.5</v>
      </c>
      <c r="Z635" s="41">
        <f t="shared" si="126"/>
        <v>1179529.7741273101</v>
      </c>
      <c r="AA635" s="41">
        <v>1063250.5133470227</v>
      </c>
      <c r="AB635" s="41">
        <v>-21074.230267361403</v>
      </c>
      <c r="AC635" s="41">
        <f t="shared" si="132"/>
        <v>1042176.2830796613</v>
      </c>
      <c r="AD635" s="42">
        <f t="shared" si="123"/>
        <v>116279.26078028744</v>
      </c>
      <c r="AE635" s="41">
        <f t="shared" si="127"/>
        <v>1158455.5438599489</v>
      </c>
      <c r="AF635" s="42">
        <f t="shared" si="128"/>
        <v>2416544.4561400511</v>
      </c>
      <c r="AG635" s="43">
        <f t="shared" si="133"/>
        <v>400</v>
      </c>
      <c r="AH635" s="44">
        <f t="shared" si="129"/>
        <v>268.02464065708421</v>
      </c>
      <c r="AI635" s="36">
        <f t="shared" si="130"/>
        <v>131.97535934291582</v>
      </c>
      <c r="AJ635" s="36">
        <f t="shared" si="131"/>
        <v>4017</v>
      </c>
      <c r="AK635" s="45">
        <v>45657</v>
      </c>
    </row>
    <row r="636" spans="1:37" s="46" customFormat="1" ht="25.5" x14ac:dyDescent="0.25">
      <c r="A636" s="36">
        <v>630</v>
      </c>
      <c r="B636" s="37">
        <v>41640</v>
      </c>
      <c r="C636" s="36" t="s">
        <v>50</v>
      </c>
      <c r="D636" s="36"/>
      <c r="E636" s="36">
        <v>12004</v>
      </c>
      <c r="F636" s="53" t="s">
        <v>597</v>
      </c>
      <c r="G636" s="36" t="s">
        <v>540</v>
      </c>
      <c r="H636" s="38">
        <v>9914</v>
      </c>
      <c r="I636" s="39">
        <v>198353944.88477832</v>
      </c>
      <c r="J636" s="39"/>
      <c r="K636" s="39"/>
      <c r="L636" s="39">
        <v>198353944.88477832</v>
      </c>
      <c r="M636" s="39"/>
      <c r="N636" s="39"/>
      <c r="O636" s="39"/>
      <c r="P636" s="39"/>
      <c r="Q636" s="36"/>
      <c r="R636" s="36"/>
      <c r="S636" s="36"/>
      <c r="T636" s="36"/>
      <c r="U636" s="36"/>
      <c r="V636" s="40"/>
      <c r="W636" s="36"/>
      <c r="X636" s="39">
        <f t="shared" si="124"/>
        <v>16291.905124006433</v>
      </c>
      <c r="Y636" s="39">
        <f t="shared" si="125"/>
        <v>495884.86221194582</v>
      </c>
      <c r="Z636" s="41">
        <f t="shared" si="126"/>
        <v>65444582.883133851</v>
      </c>
      <c r="AA636" s="41">
        <v>58992988.454027295</v>
      </c>
      <c r="AB636" s="41">
        <v>-1169274.6038996726</v>
      </c>
      <c r="AC636" s="41">
        <f t="shared" si="132"/>
        <v>57823713.850127622</v>
      </c>
      <c r="AD636" s="42">
        <f t="shared" si="123"/>
        <v>6451594.4291065559</v>
      </c>
      <c r="AE636" s="41">
        <f t="shared" si="127"/>
        <v>64275308.279234178</v>
      </c>
      <c r="AF636" s="42">
        <f t="shared" si="128"/>
        <v>134078636.60554415</v>
      </c>
      <c r="AG636" s="43">
        <f t="shared" si="133"/>
        <v>400</v>
      </c>
      <c r="AH636" s="44">
        <f t="shared" si="129"/>
        <v>268.02464065708421</v>
      </c>
      <c r="AI636" s="36">
        <f t="shared" si="130"/>
        <v>131.97535934291582</v>
      </c>
      <c r="AJ636" s="36">
        <f t="shared" si="131"/>
        <v>4017</v>
      </c>
      <c r="AK636" s="45">
        <v>45657</v>
      </c>
    </row>
    <row r="637" spans="1:37" s="46" customFormat="1" ht="38.25" x14ac:dyDescent="0.25">
      <c r="A637" s="36">
        <v>631</v>
      </c>
      <c r="B637" s="37">
        <v>41640</v>
      </c>
      <c r="C637" s="36" t="s">
        <v>50</v>
      </c>
      <c r="D637" s="36"/>
      <c r="E637" s="36">
        <v>12002</v>
      </c>
      <c r="F637" s="53" t="s">
        <v>598</v>
      </c>
      <c r="G637" s="36" t="s">
        <v>540</v>
      </c>
      <c r="H637" s="38">
        <v>86</v>
      </c>
      <c r="I637" s="39">
        <v>125495465.16183972</v>
      </c>
      <c r="J637" s="39">
        <v>125495465.16183972</v>
      </c>
      <c r="K637" s="39"/>
      <c r="L637" s="39"/>
      <c r="M637" s="39"/>
      <c r="N637" s="39"/>
      <c r="O637" s="39"/>
      <c r="P637" s="39"/>
      <c r="Q637" s="36"/>
      <c r="R637" s="36"/>
      <c r="S637" s="36"/>
      <c r="T637" s="36"/>
      <c r="U637" s="36"/>
      <c r="V637" s="40"/>
      <c r="W637" s="36"/>
      <c r="X637" s="39">
        <f t="shared" si="124"/>
        <v>10307.635742245562</v>
      </c>
      <c r="Y637" s="39">
        <f t="shared" si="125"/>
        <v>313738.66290459927</v>
      </c>
      <c r="Z637" s="41">
        <f t="shared" si="126"/>
        <v>41405772.77660042</v>
      </c>
      <c r="AA637" s="41">
        <v>37323949.022671178</v>
      </c>
      <c r="AB637" s="41">
        <v>-739781.91058188537</v>
      </c>
      <c r="AC637" s="41">
        <f t="shared" si="132"/>
        <v>36584167.112089291</v>
      </c>
      <c r="AD637" s="42">
        <f t="shared" ref="AD637:AD700" si="134">Z637-AA637</f>
        <v>4081823.7539292425</v>
      </c>
      <c r="AE637" s="41">
        <f t="shared" si="127"/>
        <v>40665990.866018534</v>
      </c>
      <c r="AF637" s="42">
        <f t="shared" si="128"/>
        <v>84829474.29582119</v>
      </c>
      <c r="AG637" s="43">
        <f t="shared" si="133"/>
        <v>400</v>
      </c>
      <c r="AH637" s="44">
        <f t="shared" si="129"/>
        <v>268.02464065708421</v>
      </c>
      <c r="AI637" s="36">
        <f t="shared" si="130"/>
        <v>131.97535934291582</v>
      </c>
      <c r="AJ637" s="36">
        <f t="shared" si="131"/>
        <v>4017</v>
      </c>
      <c r="AK637" s="45">
        <v>45657</v>
      </c>
    </row>
    <row r="638" spans="1:37" s="46" customFormat="1" ht="12.75" x14ac:dyDescent="0.25">
      <c r="A638" s="36">
        <v>632</v>
      </c>
      <c r="B638" s="37">
        <v>41640</v>
      </c>
      <c r="C638" s="36" t="s">
        <v>50</v>
      </c>
      <c r="D638" s="36"/>
      <c r="E638" s="36">
        <v>12002</v>
      </c>
      <c r="F638" s="53" t="s">
        <v>599</v>
      </c>
      <c r="G638" s="36" t="s">
        <v>540</v>
      </c>
      <c r="H638" s="38">
        <v>101</v>
      </c>
      <c r="I638" s="39">
        <v>106656000</v>
      </c>
      <c r="J638" s="39">
        <v>106656000</v>
      </c>
      <c r="K638" s="39"/>
      <c r="L638" s="39"/>
      <c r="M638" s="39"/>
      <c r="N638" s="39"/>
      <c r="O638" s="39"/>
      <c r="P638" s="39"/>
      <c r="Q638" s="36"/>
      <c r="R638" s="36"/>
      <c r="S638" s="36"/>
      <c r="T638" s="36"/>
      <c r="U638" s="36"/>
      <c r="V638" s="40"/>
      <c r="W638" s="36"/>
      <c r="X638" s="39">
        <f t="shared" si="124"/>
        <v>8760.2464065708409</v>
      </c>
      <c r="Y638" s="39">
        <f t="shared" si="125"/>
        <v>266639.99999999994</v>
      </c>
      <c r="Z638" s="41">
        <f t="shared" si="126"/>
        <v>35189909.815195069</v>
      </c>
      <c r="AA638" s="41">
        <v>31720852.238193013</v>
      </c>
      <c r="AB638" s="41">
        <v>-628725.34360718797</v>
      </c>
      <c r="AC638" s="41">
        <f t="shared" si="132"/>
        <v>31092126.894585826</v>
      </c>
      <c r="AD638" s="42">
        <f t="shared" si="134"/>
        <v>3469057.5770020559</v>
      </c>
      <c r="AE638" s="41">
        <f t="shared" si="127"/>
        <v>34561184.471587881</v>
      </c>
      <c r="AF638" s="42">
        <f t="shared" si="128"/>
        <v>72094815.528412119</v>
      </c>
      <c r="AG638" s="43">
        <f t="shared" si="133"/>
        <v>400</v>
      </c>
      <c r="AH638" s="44">
        <f t="shared" si="129"/>
        <v>268.02464065708421</v>
      </c>
      <c r="AI638" s="36">
        <f t="shared" si="130"/>
        <v>131.97535934291582</v>
      </c>
      <c r="AJ638" s="36">
        <f t="shared" si="131"/>
        <v>4017</v>
      </c>
      <c r="AK638" s="45">
        <v>45657</v>
      </c>
    </row>
    <row r="639" spans="1:37" s="46" customFormat="1" ht="12.75" x14ac:dyDescent="0.25">
      <c r="A639" s="36">
        <v>633</v>
      </c>
      <c r="B639" s="37">
        <v>41640</v>
      </c>
      <c r="C639" s="36" t="s">
        <v>50</v>
      </c>
      <c r="D639" s="36"/>
      <c r="E639" s="36">
        <v>12002</v>
      </c>
      <c r="F639" s="53" t="s">
        <v>600</v>
      </c>
      <c r="G639" s="36" t="s">
        <v>558</v>
      </c>
      <c r="H639" s="38">
        <v>71</v>
      </c>
      <c r="I639" s="39">
        <v>113103000</v>
      </c>
      <c r="J639" s="39">
        <v>113103000</v>
      </c>
      <c r="K639" s="39"/>
      <c r="L639" s="39"/>
      <c r="M639" s="39"/>
      <c r="N639" s="39"/>
      <c r="O639" s="39"/>
      <c r="P639" s="39"/>
      <c r="Q639" s="36"/>
      <c r="R639" s="36"/>
      <c r="S639" s="36"/>
      <c r="T639" s="36"/>
      <c r="U639" s="36"/>
      <c r="V639" s="40"/>
      <c r="W639" s="36"/>
      <c r="X639" s="39">
        <f t="shared" si="124"/>
        <v>9289.7741273100619</v>
      </c>
      <c r="Y639" s="39">
        <f t="shared" si="125"/>
        <v>282757.5</v>
      </c>
      <c r="Z639" s="41">
        <f t="shared" si="126"/>
        <v>37317022.669404522</v>
      </c>
      <c r="AA639" s="41">
        <v>33638272.114989735</v>
      </c>
      <c r="AB639" s="41">
        <v>-666729.6967634618</v>
      </c>
      <c r="AC639" s="41">
        <f t="shared" si="132"/>
        <v>32971542.418226272</v>
      </c>
      <c r="AD639" s="42">
        <f t="shared" si="134"/>
        <v>3678750.5544147864</v>
      </c>
      <c r="AE639" s="41">
        <f t="shared" si="127"/>
        <v>36650292.972641058</v>
      </c>
      <c r="AF639" s="42">
        <f t="shared" si="128"/>
        <v>76452707.027358949</v>
      </c>
      <c r="AG639" s="43">
        <f t="shared" si="133"/>
        <v>400</v>
      </c>
      <c r="AH639" s="44">
        <f t="shared" si="129"/>
        <v>268.02464065708421</v>
      </c>
      <c r="AI639" s="36">
        <f t="shared" si="130"/>
        <v>131.97535934291582</v>
      </c>
      <c r="AJ639" s="36">
        <f t="shared" si="131"/>
        <v>4017</v>
      </c>
      <c r="AK639" s="45">
        <v>45657</v>
      </c>
    </row>
    <row r="640" spans="1:37" s="46" customFormat="1" ht="12.75" x14ac:dyDescent="0.25">
      <c r="A640" s="36">
        <v>634</v>
      </c>
      <c r="B640" s="37">
        <v>41640</v>
      </c>
      <c r="C640" s="36" t="s">
        <v>50</v>
      </c>
      <c r="D640" s="36"/>
      <c r="E640" s="36">
        <v>12002</v>
      </c>
      <c r="F640" s="53" t="s">
        <v>601</v>
      </c>
      <c r="G640" s="36" t="s">
        <v>558</v>
      </c>
      <c r="H640" s="38">
        <v>125</v>
      </c>
      <c r="I640" s="39">
        <v>107250000</v>
      </c>
      <c r="J640" s="39">
        <v>107250000</v>
      </c>
      <c r="K640" s="39"/>
      <c r="L640" s="39"/>
      <c r="M640" s="39"/>
      <c r="N640" s="39"/>
      <c r="O640" s="39"/>
      <c r="P640" s="39"/>
      <c r="Q640" s="36"/>
      <c r="R640" s="36"/>
      <c r="S640" s="36"/>
      <c r="T640" s="36"/>
      <c r="U640" s="36"/>
      <c r="V640" s="40"/>
      <c r="W640" s="36"/>
      <c r="X640" s="39">
        <f t="shared" si="124"/>
        <v>8809.0349075975355</v>
      </c>
      <c r="Y640" s="39">
        <f t="shared" si="125"/>
        <v>268125</v>
      </c>
      <c r="Z640" s="41">
        <f t="shared" si="126"/>
        <v>35385893.223819308</v>
      </c>
      <c r="AA640" s="41">
        <v>31897515.400410678</v>
      </c>
      <c r="AB640" s="41">
        <v>-632226.90802084201</v>
      </c>
      <c r="AC640" s="41">
        <f t="shared" si="132"/>
        <v>31265288.492389835</v>
      </c>
      <c r="AD640" s="42">
        <f t="shared" si="134"/>
        <v>3488377.8234086297</v>
      </c>
      <c r="AE640" s="41">
        <f t="shared" si="127"/>
        <v>34753666.315798461</v>
      </c>
      <c r="AF640" s="42">
        <f t="shared" si="128"/>
        <v>72496333.684201539</v>
      </c>
      <c r="AG640" s="43">
        <f t="shared" si="133"/>
        <v>400</v>
      </c>
      <c r="AH640" s="44">
        <f t="shared" si="129"/>
        <v>268.02464065708421</v>
      </c>
      <c r="AI640" s="36">
        <f t="shared" si="130"/>
        <v>131.97535934291582</v>
      </c>
      <c r="AJ640" s="36">
        <f t="shared" si="131"/>
        <v>4017</v>
      </c>
      <c r="AK640" s="45">
        <v>45657</v>
      </c>
    </row>
    <row r="641" spans="1:37" s="46" customFormat="1" ht="12.75" x14ac:dyDescent="0.25">
      <c r="A641" s="36">
        <v>635</v>
      </c>
      <c r="B641" s="37">
        <v>41640</v>
      </c>
      <c r="C641" s="36" t="s">
        <v>50</v>
      </c>
      <c r="D641" s="36"/>
      <c r="E641" s="36">
        <v>12002</v>
      </c>
      <c r="F641" s="53" t="s">
        <v>602</v>
      </c>
      <c r="G641" s="36" t="s">
        <v>561</v>
      </c>
      <c r="H641" s="38">
        <v>115</v>
      </c>
      <c r="I641" s="39">
        <v>138000000</v>
      </c>
      <c r="J641" s="39">
        <v>138000000</v>
      </c>
      <c r="K641" s="39"/>
      <c r="L641" s="39"/>
      <c r="M641" s="39"/>
      <c r="N641" s="39"/>
      <c r="O641" s="39"/>
      <c r="P641" s="39"/>
      <c r="Q641" s="36"/>
      <c r="R641" s="36"/>
      <c r="S641" s="36"/>
      <c r="T641" s="36"/>
      <c r="U641" s="36"/>
      <c r="V641" s="40"/>
      <c r="W641" s="36"/>
      <c r="X641" s="39">
        <f t="shared" si="124"/>
        <v>11334.702258726898</v>
      </c>
      <c r="Y641" s="39">
        <f t="shared" si="125"/>
        <v>345000</v>
      </c>
      <c r="Z641" s="41">
        <f t="shared" si="126"/>
        <v>45531498.973305956</v>
      </c>
      <c r="AA641" s="41">
        <v>41042956.878850102</v>
      </c>
      <c r="AB641" s="41">
        <v>-813494.76276807627</v>
      </c>
      <c r="AC641" s="41">
        <f t="shared" si="132"/>
        <v>40229462.116082028</v>
      </c>
      <c r="AD641" s="42">
        <f t="shared" si="134"/>
        <v>4488542.0944558531</v>
      </c>
      <c r="AE641" s="41">
        <f t="shared" si="127"/>
        <v>44718004.210537881</v>
      </c>
      <c r="AF641" s="42">
        <f t="shared" si="128"/>
        <v>93281995.789462119</v>
      </c>
      <c r="AG641" s="43">
        <f t="shared" si="133"/>
        <v>400</v>
      </c>
      <c r="AH641" s="44">
        <f t="shared" si="129"/>
        <v>268.02464065708421</v>
      </c>
      <c r="AI641" s="36">
        <f t="shared" si="130"/>
        <v>131.97535934291582</v>
      </c>
      <c r="AJ641" s="36">
        <f t="shared" si="131"/>
        <v>4017</v>
      </c>
      <c r="AK641" s="45">
        <v>45657</v>
      </c>
    </row>
    <row r="642" spans="1:37" s="46" customFormat="1" ht="12.75" x14ac:dyDescent="0.25">
      <c r="A642" s="36">
        <v>636</v>
      </c>
      <c r="B642" s="37">
        <v>41640</v>
      </c>
      <c r="C642" s="36" t="s">
        <v>50</v>
      </c>
      <c r="D642" s="36"/>
      <c r="E642" s="36">
        <v>12002</v>
      </c>
      <c r="F642" s="53" t="s">
        <v>603</v>
      </c>
      <c r="G642" s="36" t="s">
        <v>561</v>
      </c>
      <c r="H642" s="38">
        <v>95</v>
      </c>
      <c r="I642" s="39">
        <v>98800000</v>
      </c>
      <c r="J642" s="39">
        <v>98800000</v>
      </c>
      <c r="K642" s="39"/>
      <c r="L642" s="39"/>
      <c r="M642" s="39"/>
      <c r="N642" s="39"/>
      <c r="O642" s="39"/>
      <c r="P642" s="39"/>
      <c r="Q642" s="36"/>
      <c r="R642" s="36"/>
      <c r="S642" s="36"/>
      <c r="T642" s="36"/>
      <c r="U642" s="36"/>
      <c r="V642" s="40"/>
      <c r="W642" s="36"/>
      <c r="X642" s="39">
        <f t="shared" si="124"/>
        <v>8114.9897330595477</v>
      </c>
      <c r="Y642" s="39">
        <f t="shared" si="125"/>
        <v>246999.99999999997</v>
      </c>
      <c r="Z642" s="41">
        <f t="shared" si="126"/>
        <v>32597913.757700205</v>
      </c>
      <c r="AA642" s="41">
        <v>29384377.823408622</v>
      </c>
      <c r="AB642" s="41">
        <v>-582415.09102526039</v>
      </c>
      <c r="AC642" s="41">
        <f t="shared" si="132"/>
        <v>28801962.732383363</v>
      </c>
      <c r="AD642" s="42">
        <f t="shared" si="134"/>
        <v>3213535.9342915826</v>
      </c>
      <c r="AE642" s="41">
        <f t="shared" si="127"/>
        <v>32015498.666674946</v>
      </c>
      <c r="AF642" s="42">
        <f t="shared" si="128"/>
        <v>66784501.333325058</v>
      </c>
      <c r="AG642" s="43">
        <f t="shared" si="133"/>
        <v>400</v>
      </c>
      <c r="AH642" s="44">
        <f t="shared" si="129"/>
        <v>268.02464065708421</v>
      </c>
      <c r="AI642" s="36">
        <f t="shared" si="130"/>
        <v>131.97535934291582</v>
      </c>
      <c r="AJ642" s="36">
        <f t="shared" si="131"/>
        <v>4017</v>
      </c>
      <c r="AK642" s="45">
        <v>45657</v>
      </c>
    </row>
    <row r="643" spans="1:37" s="46" customFormat="1" ht="12.75" x14ac:dyDescent="0.25">
      <c r="A643" s="36">
        <v>637</v>
      </c>
      <c r="B643" s="37">
        <v>41640</v>
      </c>
      <c r="C643" s="36" t="s">
        <v>50</v>
      </c>
      <c r="D643" s="36"/>
      <c r="E643" s="36">
        <v>12002</v>
      </c>
      <c r="F643" s="53" t="s">
        <v>604</v>
      </c>
      <c r="G643" s="36" t="s">
        <v>544</v>
      </c>
      <c r="H643" s="38">
        <v>81</v>
      </c>
      <c r="I643" s="39">
        <v>119070000</v>
      </c>
      <c r="J643" s="39">
        <v>119070000</v>
      </c>
      <c r="K643" s="39"/>
      <c r="L643" s="39"/>
      <c r="M643" s="39"/>
      <c r="N643" s="39"/>
      <c r="O643" s="39"/>
      <c r="P643" s="39"/>
      <c r="Q643" s="36"/>
      <c r="R643" s="36"/>
      <c r="S643" s="36"/>
      <c r="T643" s="36"/>
      <c r="U643" s="36"/>
      <c r="V643" s="40"/>
      <c r="W643" s="36"/>
      <c r="X643" s="39">
        <f t="shared" si="124"/>
        <v>9779.8767967145795</v>
      </c>
      <c r="Y643" s="39">
        <f t="shared" si="125"/>
        <v>297675</v>
      </c>
      <c r="Z643" s="41">
        <f t="shared" si="126"/>
        <v>39285765.092402466</v>
      </c>
      <c r="AA643" s="41">
        <v>35412933.88090349</v>
      </c>
      <c r="AB643" s="41">
        <v>-701904.50291880313</v>
      </c>
      <c r="AC643" s="41">
        <f t="shared" si="132"/>
        <v>34711029.377984688</v>
      </c>
      <c r="AD643" s="42">
        <f t="shared" si="134"/>
        <v>3872831.2114989758</v>
      </c>
      <c r="AE643" s="41">
        <f t="shared" si="127"/>
        <v>38583860.589483663</v>
      </c>
      <c r="AF643" s="42">
        <f t="shared" si="128"/>
        <v>80486139.410516337</v>
      </c>
      <c r="AG643" s="43">
        <f t="shared" si="133"/>
        <v>400</v>
      </c>
      <c r="AH643" s="44">
        <f t="shared" si="129"/>
        <v>268.02464065708421</v>
      </c>
      <c r="AI643" s="36">
        <f t="shared" si="130"/>
        <v>131.97535934291582</v>
      </c>
      <c r="AJ643" s="36">
        <f t="shared" si="131"/>
        <v>4017</v>
      </c>
      <c r="AK643" s="45">
        <v>45657</v>
      </c>
    </row>
    <row r="644" spans="1:37" s="46" customFormat="1" ht="12.75" x14ac:dyDescent="0.25">
      <c r="A644" s="36">
        <v>638</v>
      </c>
      <c r="B644" s="37">
        <v>41640</v>
      </c>
      <c r="C644" s="36" t="s">
        <v>50</v>
      </c>
      <c r="D644" s="36"/>
      <c r="E644" s="36">
        <v>12002</v>
      </c>
      <c r="F644" s="53" t="s">
        <v>605</v>
      </c>
      <c r="G644" s="36" t="s">
        <v>544</v>
      </c>
      <c r="H644" s="38">
        <v>102</v>
      </c>
      <c r="I644" s="39">
        <v>171360000</v>
      </c>
      <c r="J644" s="39">
        <v>171360000</v>
      </c>
      <c r="K644" s="39"/>
      <c r="L644" s="39"/>
      <c r="M644" s="39"/>
      <c r="N644" s="39"/>
      <c r="O644" s="39"/>
      <c r="P644" s="39"/>
      <c r="Q644" s="36"/>
      <c r="R644" s="36"/>
      <c r="S644" s="36"/>
      <c r="T644" s="36"/>
      <c r="U644" s="36"/>
      <c r="V644" s="40"/>
      <c r="W644" s="36"/>
      <c r="X644" s="39">
        <f t="shared" si="124"/>
        <v>14074.743326488706</v>
      </c>
      <c r="Y644" s="39">
        <f t="shared" si="125"/>
        <v>428400</v>
      </c>
      <c r="Z644" s="41">
        <f t="shared" si="126"/>
        <v>56538243.942505136</v>
      </c>
      <c r="AA644" s="41">
        <v>50964645.585215606</v>
      </c>
      <c r="AB644" s="41">
        <v>-1010148.2793328806</v>
      </c>
      <c r="AC644" s="41">
        <f t="shared" si="132"/>
        <v>49954497.305882722</v>
      </c>
      <c r="AD644" s="42">
        <f t="shared" si="134"/>
        <v>5573598.3572895303</v>
      </c>
      <c r="AE644" s="41">
        <f t="shared" si="127"/>
        <v>55528095.663172252</v>
      </c>
      <c r="AF644" s="42">
        <f t="shared" si="128"/>
        <v>115831904.33682775</v>
      </c>
      <c r="AG644" s="43">
        <f t="shared" si="133"/>
        <v>400</v>
      </c>
      <c r="AH644" s="44">
        <f t="shared" si="129"/>
        <v>268.02464065708421</v>
      </c>
      <c r="AI644" s="36">
        <f t="shared" si="130"/>
        <v>131.97535934291582</v>
      </c>
      <c r="AJ644" s="36">
        <f t="shared" si="131"/>
        <v>4017</v>
      </c>
      <c r="AK644" s="45">
        <v>45657</v>
      </c>
    </row>
    <row r="645" spans="1:37" s="46" customFormat="1" ht="12.75" x14ac:dyDescent="0.25">
      <c r="A645" s="36">
        <v>639</v>
      </c>
      <c r="B645" s="37">
        <v>41640</v>
      </c>
      <c r="C645" s="36" t="s">
        <v>50</v>
      </c>
      <c r="D645" s="36"/>
      <c r="E645" s="36">
        <v>12002</v>
      </c>
      <c r="F645" s="53" t="s">
        <v>606</v>
      </c>
      <c r="G645" s="36" t="s">
        <v>544</v>
      </c>
      <c r="H645" s="38">
        <v>112</v>
      </c>
      <c r="I645" s="39">
        <v>116480000</v>
      </c>
      <c r="J645" s="39">
        <v>116480000</v>
      </c>
      <c r="K645" s="39"/>
      <c r="L645" s="39"/>
      <c r="M645" s="39"/>
      <c r="N645" s="39"/>
      <c r="O645" s="39"/>
      <c r="P645" s="39"/>
      <c r="Q645" s="36"/>
      <c r="R645" s="36"/>
      <c r="S645" s="36"/>
      <c r="T645" s="36"/>
      <c r="U645" s="36"/>
      <c r="V645" s="40"/>
      <c r="W645" s="36"/>
      <c r="X645" s="39">
        <f t="shared" si="124"/>
        <v>9567.1457905544139</v>
      </c>
      <c r="Y645" s="39">
        <f t="shared" si="125"/>
        <v>291200</v>
      </c>
      <c r="Z645" s="41">
        <f t="shared" si="126"/>
        <v>38431224.64065709</v>
      </c>
      <c r="AA645" s="41">
        <v>34642634.907597534</v>
      </c>
      <c r="AB645" s="41">
        <v>-686636.73889293859</v>
      </c>
      <c r="AC645" s="41">
        <f t="shared" si="132"/>
        <v>33955998.168704599</v>
      </c>
      <c r="AD645" s="42">
        <f t="shared" si="134"/>
        <v>3788589.7330595553</v>
      </c>
      <c r="AE645" s="41">
        <f t="shared" si="127"/>
        <v>37744587.901764154</v>
      </c>
      <c r="AF645" s="42">
        <f t="shared" si="128"/>
        <v>78735412.098235846</v>
      </c>
      <c r="AG645" s="43">
        <f t="shared" si="133"/>
        <v>400</v>
      </c>
      <c r="AH645" s="44">
        <f t="shared" si="129"/>
        <v>268.02464065708421</v>
      </c>
      <c r="AI645" s="36">
        <f t="shared" si="130"/>
        <v>131.97535934291582</v>
      </c>
      <c r="AJ645" s="36">
        <f t="shared" si="131"/>
        <v>4017</v>
      </c>
      <c r="AK645" s="45">
        <v>45657</v>
      </c>
    </row>
    <row r="646" spans="1:37" s="46" customFormat="1" ht="12.75" x14ac:dyDescent="0.25">
      <c r="A646" s="36">
        <v>640</v>
      </c>
      <c r="B646" s="37">
        <v>41640</v>
      </c>
      <c r="C646" s="36" t="s">
        <v>50</v>
      </c>
      <c r="D646" s="36"/>
      <c r="E646" s="36">
        <v>12002</v>
      </c>
      <c r="F646" s="53" t="s">
        <v>607</v>
      </c>
      <c r="G646" s="36" t="s">
        <v>544</v>
      </c>
      <c r="H646" s="38">
        <v>3</v>
      </c>
      <c r="I646" s="39">
        <v>6435000</v>
      </c>
      <c r="J646" s="39">
        <v>6435000</v>
      </c>
      <c r="K646" s="39"/>
      <c r="L646" s="39"/>
      <c r="M646" s="39"/>
      <c r="N646" s="39"/>
      <c r="O646" s="39"/>
      <c r="P646" s="39"/>
      <c r="Q646" s="36"/>
      <c r="R646" s="36"/>
      <c r="S646" s="36"/>
      <c r="T646" s="36"/>
      <c r="U646" s="36"/>
      <c r="V646" s="40"/>
      <c r="W646" s="36"/>
      <c r="X646" s="39">
        <f t="shared" si="124"/>
        <v>528.54209445585218</v>
      </c>
      <c r="Y646" s="39">
        <f t="shared" si="125"/>
        <v>16087.5</v>
      </c>
      <c r="Z646" s="41">
        <f t="shared" si="126"/>
        <v>2123153.5934291584</v>
      </c>
      <c r="AA646" s="41">
        <v>1913850.9240246406</v>
      </c>
      <c r="AB646" s="41">
        <v>-37933.614481250515</v>
      </c>
      <c r="AC646" s="41">
        <f t="shared" si="132"/>
        <v>1875917.3095433901</v>
      </c>
      <c r="AD646" s="42">
        <f t="shared" si="134"/>
        <v>209302.66940451786</v>
      </c>
      <c r="AE646" s="41">
        <f t="shared" si="127"/>
        <v>2085219.9789479079</v>
      </c>
      <c r="AF646" s="42">
        <f t="shared" si="128"/>
        <v>4349780.0210520923</v>
      </c>
      <c r="AG646" s="43">
        <f t="shared" si="133"/>
        <v>400</v>
      </c>
      <c r="AH646" s="44">
        <f t="shared" si="129"/>
        <v>268.02464065708421</v>
      </c>
      <c r="AI646" s="36">
        <f t="shared" si="130"/>
        <v>131.97535934291582</v>
      </c>
      <c r="AJ646" s="36">
        <f t="shared" si="131"/>
        <v>4017</v>
      </c>
      <c r="AK646" s="45">
        <v>45657</v>
      </c>
    </row>
    <row r="647" spans="1:37" s="46" customFormat="1" ht="12.75" x14ac:dyDescent="0.25">
      <c r="A647" s="36">
        <v>641</v>
      </c>
      <c r="B647" s="37">
        <v>41640</v>
      </c>
      <c r="C647" s="53" t="s">
        <v>274</v>
      </c>
      <c r="D647" s="53"/>
      <c r="E647" s="36">
        <v>12002</v>
      </c>
      <c r="F647" s="53" t="s">
        <v>381</v>
      </c>
      <c r="G647" s="36" t="s">
        <v>540</v>
      </c>
      <c r="H647" s="61">
        <v>61</v>
      </c>
      <c r="I647" s="39">
        <v>102480000</v>
      </c>
      <c r="J647" s="39">
        <v>102480000</v>
      </c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51"/>
      <c r="W647" s="39"/>
      <c r="X647" s="39">
        <f t="shared" ref="X647:X710" si="135">IF(I647&lt;0,0,IF(I647&gt;0,((1/365.25*(IF(E647=12002,I647*3%,IF(E647=12003,I647*3%,IF(E647=12004,I647*3%,IF(E647=12006,I647*2%,IF(E647=12007,I647*10%,IF(E647=12008,I647*3%,IF(E647=12009,I647*10%,IF(E647=12010,I647*10%,IF(E647=12011,I647*20%,IF(E647=12012,I647*3%,IF(E647=12099,I647*10%))))))))))))))))</f>
        <v>8417.2484599589316</v>
      </c>
      <c r="Y647" s="39">
        <f t="shared" ref="Y647:Y710" si="136">X647*30.4375</f>
        <v>256199.99999999997</v>
      </c>
      <c r="Z647" s="41">
        <f t="shared" ref="Z647:Z710" si="137">IF(I647&lt;0,0,IF(I647&gt;0,(IF(AI647*Y647&lt;=I647,Y647*AI647,IF(Y647*AI647&gt;I647,I647,IF(AI647*Y647=I647,I647))))))</f>
        <v>33812087.063655034</v>
      </c>
      <c r="AA647" s="41">
        <v>30478856.673511289</v>
      </c>
      <c r="AB647" s="41">
        <v>-604108.28469907574</v>
      </c>
      <c r="AC647" s="41">
        <f t="shared" si="132"/>
        <v>29874748.388812214</v>
      </c>
      <c r="AD647" s="42">
        <f t="shared" si="134"/>
        <v>3333230.3901437446</v>
      </c>
      <c r="AE647" s="41">
        <f t="shared" ref="AE647:AE710" si="138">AC647+AD647</f>
        <v>33207978.778955959</v>
      </c>
      <c r="AF647" s="42">
        <f t="shared" ref="AF647:AF710" si="139">I647-AE647</f>
        <v>69272021.221044034</v>
      </c>
      <c r="AG647" s="43">
        <f t="shared" si="133"/>
        <v>400</v>
      </c>
      <c r="AH647" s="44">
        <f t="shared" ref="AH647:AH710" si="140">IF(AG647&gt;AI647,AG647-AI647,IF(AG647&lt;=AI647,0))</f>
        <v>268.02464065708421</v>
      </c>
      <c r="AI647" s="36">
        <f t="shared" ref="AI647:AI710" si="141">AJ647/30.4375</f>
        <v>131.97535934291582</v>
      </c>
      <c r="AJ647" s="36">
        <f t="shared" ref="AJ647:AJ710" si="142">AK647-B647</f>
        <v>4017</v>
      </c>
      <c r="AK647" s="45">
        <v>45657</v>
      </c>
    </row>
    <row r="648" spans="1:37" s="46" customFormat="1" ht="12.75" x14ac:dyDescent="0.25">
      <c r="A648" s="36">
        <v>642</v>
      </c>
      <c r="B648" s="37">
        <v>41640</v>
      </c>
      <c r="C648" s="53" t="s">
        <v>274</v>
      </c>
      <c r="D648" s="53"/>
      <c r="E648" s="36">
        <v>12002</v>
      </c>
      <c r="F648" s="53" t="s">
        <v>382</v>
      </c>
      <c r="G648" s="38" t="s">
        <v>544</v>
      </c>
      <c r="H648" s="61">
        <v>236</v>
      </c>
      <c r="I648" s="39">
        <v>283200000</v>
      </c>
      <c r="J648" s="39">
        <v>283200000</v>
      </c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51"/>
      <c r="W648" s="39"/>
      <c r="X648" s="39">
        <f t="shared" si="135"/>
        <v>23260.780287474332</v>
      </c>
      <c r="Y648" s="39">
        <f t="shared" si="136"/>
        <v>708000</v>
      </c>
      <c r="Z648" s="41">
        <f t="shared" si="137"/>
        <v>93438554.414784402</v>
      </c>
      <c r="AA648" s="41">
        <v>84227285.420944557</v>
      </c>
      <c r="AB648" s="41">
        <v>-1669432.7305501387</v>
      </c>
      <c r="AC648" s="41">
        <f t="shared" ref="AC648:AC711" si="143">AA648+AB648</f>
        <v>82557852.690394416</v>
      </c>
      <c r="AD648" s="42">
        <f t="shared" si="134"/>
        <v>9211268.9938398451</v>
      </c>
      <c r="AE648" s="41">
        <f t="shared" si="138"/>
        <v>91769121.684234262</v>
      </c>
      <c r="AF648" s="42">
        <f t="shared" si="139"/>
        <v>191430878.31576574</v>
      </c>
      <c r="AG648" s="43">
        <f t="shared" si="133"/>
        <v>400</v>
      </c>
      <c r="AH648" s="44">
        <f t="shared" si="140"/>
        <v>268.02464065708421</v>
      </c>
      <c r="AI648" s="36">
        <f t="shared" si="141"/>
        <v>131.97535934291582</v>
      </c>
      <c r="AJ648" s="36">
        <f t="shared" si="142"/>
        <v>4017</v>
      </c>
      <c r="AK648" s="45">
        <v>45657</v>
      </c>
    </row>
    <row r="649" spans="1:37" s="46" customFormat="1" ht="12.75" x14ac:dyDescent="0.25">
      <c r="A649" s="36">
        <v>643</v>
      </c>
      <c r="B649" s="37">
        <v>41640</v>
      </c>
      <c r="C649" s="53" t="s">
        <v>274</v>
      </c>
      <c r="D649" s="53"/>
      <c r="E649" s="36">
        <v>12002</v>
      </c>
      <c r="F649" s="53" t="s">
        <v>377</v>
      </c>
      <c r="G649" s="36" t="s">
        <v>540</v>
      </c>
      <c r="H649" s="61">
        <v>135</v>
      </c>
      <c r="I649" s="39">
        <v>140400000</v>
      </c>
      <c r="J649" s="39">
        <v>140400000</v>
      </c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51"/>
      <c r="W649" s="39"/>
      <c r="X649" s="39">
        <f t="shared" si="135"/>
        <v>11531.827515400411</v>
      </c>
      <c r="Y649" s="39">
        <f t="shared" si="136"/>
        <v>351000</v>
      </c>
      <c r="Z649" s="41">
        <f t="shared" si="137"/>
        <v>46323351.129363455</v>
      </c>
      <c r="AA649" s="41">
        <v>41756747.433264889</v>
      </c>
      <c r="AB649" s="41">
        <v>-827642.49777273845</v>
      </c>
      <c r="AC649" s="41">
        <f t="shared" si="143"/>
        <v>40929104.93549215</v>
      </c>
      <c r="AD649" s="42">
        <f t="shared" si="134"/>
        <v>4566603.6960985661</v>
      </c>
      <c r="AE649" s="41">
        <f t="shared" si="138"/>
        <v>45495708.631590717</v>
      </c>
      <c r="AF649" s="42">
        <f t="shared" si="139"/>
        <v>94904291.368409276</v>
      </c>
      <c r="AG649" s="43">
        <f t="shared" ref="AG649:AG712" si="144">(365.25/30.4375*(IF(E649=12002,1/3%,IF(E649=12003,1/3%,IF(E649=12004,1/3%,IF(E649=12006,1/2%,IF(E649=12007,1/10%,IF(E649=12008,1/3%,IF(E649=12009,1/10%,IF(E649=12010,1/10%,IF(E649=12011,1/20%,IF(E649=12012,1/3%))))))))))))</f>
        <v>400</v>
      </c>
      <c r="AH649" s="44">
        <f t="shared" si="140"/>
        <v>268.02464065708421</v>
      </c>
      <c r="AI649" s="36">
        <f t="shared" si="141"/>
        <v>131.97535934291582</v>
      </c>
      <c r="AJ649" s="36">
        <f t="shared" si="142"/>
        <v>4017</v>
      </c>
      <c r="AK649" s="45">
        <v>45657</v>
      </c>
    </row>
    <row r="650" spans="1:37" s="46" customFormat="1" ht="12.75" x14ac:dyDescent="0.25">
      <c r="A650" s="36">
        <v>644</v>
      </c>
      <c r="B650" s="37">
        <v>41640</v>
      </c>
      <c r="C650" s="53" t="s">
        <v>274</v>
      </c>
      <c r="D650" s="53"/>
      <c r="E650" s="36">
        <v>12002</v>
      </c>
      <c r="F650" s="53" t="s">
        <v>384</v>
      </c>
      <c r="G650" s="38" t="s">
        <v>561</v>
      </c>
      <c r="H650" s="61">
        <v>65</v>
      </c>
      <c r="I650" s="39">
        <v>95550000</v>
      </c>
      <c r="J650" s="39">
        <v>95550000</v>
      </c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51"/>
      <c r="W650" s="39"/>
      <c r="X650" s="39">
        <f t="shared" si="135"/>
        <v>7848.0492813141682</v>
      </c>
      <c r="Y650" s="39">
        <f t="shared" si="136"/>
        <v>238875</v>
      </c>
      <c r="Z650" s="41">
        <f t="shared" si="137"/>
        <v>31525613.963039018</v>
      </c>
      <c r="AA650" s="41">
        <v>28417786.447638605</v>
      </c>
      <c r="AB650" s="41">
        <v>-563256.69987311366</v>
      </c>
      <c r="AC650" s="41">
        <f t="shared" si="143"/>
        <v>27854529.747765493</v>
      </c>
      <c r="AD650" s="42">
        <f t="shared" si="134"/>
        <v>3107827.5154004134</v>
      </c>
      <c r="AE650" s="41">
        <f t="shared" si="138"/>
        <v>30962357.263165906</v>
      </c>
      <c r="AF650" s="42">
        <f t="shared" si="139"/>
        <v>64587642.736834094</v>
      </c>
      <c r="AG650" s="43">
        <f t="shared" si="144"/>
        <v>400</v>
      </c>
      <c r="AH650" s="44">
        <f t="shared" si="140"/>
        <v>268.02464065708421</v>
      </c>
      <c r="AI650" s="36">
        <f t="shared" si="141"/>
        <v>131.97535934291582</v>
      </c>
      <c r="AJ650" s="36">
        <f t="shared" si="142"/>
        <v>4017</v>
      </c>
      <c r="AK650" s="45">
        <v>45657</v>
      </c>
    </row>
    <row r="651" spans="1:37" s="46" customFormat="1" ht="12.75" x14ac:dyDescent="0.25">
      <c r="A651" s="36">
        <v>645</v>
      </c>
      <c r="B651" s="37">
        <v>41640</v>
      </c>
      <c r="C651" s="53" t="s">
        <v>274</v>
      </c>
      <c r="D651" s="53"/>
      <c r="E651" s="36">
        <v>12008</v>
      </c>
      <c r="F651" s="53" t="s">
        <v>372</v>
      </c>
      <c r="G651" s="36" t="s">
        <v>558</v>
      </c>
      <c r="H651" s="61">
        <v>50</v>
      </c>
      <c r="I651" s="39">
        <v>52800000</v>
      </c>
      <c r="J651" s="39"/>
      <c r="K651" s="39"/>
      <c r="L651" s="39"/>
      <c r="M651" s="39"/>
      <c r="N651" s="39"/>
      <c r="O651" s="39"/>
      <c r="P651" s="39">
        <v>52800000</v>
      </c>
      <c r="Q651" s="39"/>
      <c r="R651" s="39"/>
      <c r="S651" s="39"/>
      <c r="T651" s="39"/>
      <c r="U651" s="39"/>
      <c r="V651" s="51"/>
      <c r="W651" s="39"/>
      <c r="X651" s="39">
        <f t="shared" si="135"/>
        <v>4336.7556468172488</v>
      </c>
      <c r="Y651" s="39">
        <f t="shared" si="136"/>
        <v>132000</v>
      </c>
      <c r="Z651" s="41">
        <f t="shared" si="137"/>
        <v>17420747.433264889</v>
      </c>
      <c r="AA651" s="41">
        <v>15703392.197125256</v>
      </c>
      <c r="AB651" s="41">
        <v>-311250.17010256829</v>
      </c>
      <c r="AC651" s="41">
        <f t="shared" si="143"/>
        <v>15392142.027022688</v>
      </c>
      <c r="AD651" s="42">
        <f t="shared" si="134"/>
        <v>1717355.2361396328</v>
      </c>
      <c r="AE651" s="41">
        <f t="shared" si="138"/>
        <v>17109497.263162322</v>
      </c>
      <c r="AF651" s="42">
        <f t="shared" si="139"/>
        <v>35690502.736837678</v>
      </c>
      <c r="AG651" s="43">
        <f t="shared" si="144"/>
        <v>400</v>
      </c>
      <c r="AH651" s="44">
        <f t="shared" si="140"/>
        <v>268.02464065708421</v>
      </c>
      <c r="AI651" s="36">
        <f t="shared" si="141"/>
        <v>131.97535934291582</v>
      </c>
      <c r="AJ651" s="36">
        <f t="shared" si="142"/>
        <v>4017</v>
      </c>
      <c r="AK651" s="45">
        <v>45657</v>
      </c>
    </row>
    <row r="652" spans="1:37" s="46" customFormat="1" ht="12.75" x14ac:dyDescent="0.25">
      <c r="A652" s="36">
        <v>646</v>
      </c>
      <c r="B652" s="37">
        <v>41640</v>
      </c>
      <c r="C652" s="53" t="s">
        <v>274</v>
      </c>
      <c r="D652" s="53"/>
      <c r="E652" s="36">
        <v>12002</v>
      </c>
      <c r="F652" s="53" t="s">
        <v>372</v>
      </c>
      <c r="G652" s="36" t="s">
        <v>558</v>
      </c>
      <c r="H652" s="61">
        <v>91</v>
      </c>
      <c r="I652" s="39">
        <v>96005000</v>
      </c>
      <c r="J652" s="39">
        <v>96005000</v>
      </c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51"/>
      <c r="W652" s="39"/>
      <c r="X652" s="39">
        <f t="shared" si="135"/>
        <v>7885.4209445585211</v>
      </c>
      <c r="Y652" s="39">
        <f t="shared" si="136"/>
        <v>240012.5</v>
      </c>
      <c r="Z652" s="41">
        <f t="shared" si="137"/>
        <v>31675735.934291583</v>
      </c>
      <c r="AA652" s="41">
        <v>28553109.240246408</v>
      </c>
      <c r="AB652" s="41">
        <v>-565938.87463441421</v>
      </c>
      <c r="AC652" s="41">
        <f t="shared" si="143"/>
        <v>27987170.365611993</v>
      </c>
      <c r="AD652" s="42">
        <f t="shared" si="134"/>
        <v>3122626.6940451749</v>
      </c>
      <c r="AE652" s="41">
        <f t="shared" si="138"/>
        <v>31109797.059657168</v>
      </c>
      <c r="AF652" s="42">
        <f t="shared" si="139"/>
        <v>64895202.940342829</v>
      </c>
      <c r="AG652" s="43">
        <f t="shared" si="144"/>
        <v>400</v>
      </c>
      <c r="AH652" s="44">
        <f t="shared" si="140"/>
        <v>268.02464065708421</v>
      </c>
      <c r="AI652" s="36">
        <f t="shared" si="141"/>
        <v>131.97535934291582</v>
      </c>
      <c r="AJ652" s="36">
        <f t="shared" si="142"/>
        <v>4017</v>
      </c>
      <c r="AK652" s="45">
        <v>45657</v>
      </c>
    </row>
    <row r="653" spans="1:37" s="46" customFormat="1" ht="12.75" x14ac:dyDescent="0.25">
      <c r="A653" s="36">
        <v>647</v>
      </c>
      <c r="B653" s="37">
        <v>41640</v>
      </c>
      <c r="C653" s="53" t="s">
        <v>274</v>
      </c>
      <c r="D653" s="53"/>
      <c r="E653" s="36">
        <v>12008</v>
      </c>
      <c r="F653" s="53" t="s">
        <v>382</v>
      </c>
      <c r="G653" s="36" t="s">
        <v>558</v>
      </c>
      <c r="H653" s="61">
        <v>13</v>
      </c>
      <c r="I653" s="39">
        <v>15600000</v>
      </c>
      <c r="J653" s="39"/>
      <c r="K653" s="39"/>
      <c r="L653" s="39"/>
      <c r="M653" s="39"/>
      <c r="N653" s="39"/>
      <c r="O653" s="39"/>
      <c r="P653" s="39">
        <v>15600000</v>
      </c>
      <c r="Q653" s="39"/>
      <c r="R653" s="39"/>
      <c r="S653" s="39"/>
      <c r="T653" s="39"/>
      <c r="U653" s="39"/>
      <c r="V653" s="51"/>
      <c r="W653" s="39"/>
      <c r="X653" s="39">
        <f t="shared" si="135"/>
        <v>1281.3141683778233</v>
      </c>
      <c r="Y653" s="39">
        <f t="shared" si="136"/>
        <v>39000</v>
      </c>
      <c r="Z653" s="41">
        <f t="shared" si="137"/>
        <v>5147039.0143737169</v>
      </c>
      <c r="AA653" s="41">
        <v>4639638.6036960986</v>
      </c>
      <c r="AB653" s="41">
        <v>-91960.277530304273</v>
      </c>
      <c r="AC653" s="41">
        <f t="shared" si="143"/>
        <v>4547678.3261657944</v>
      </c>
      <c r="AD653" s="42">
        <f t="shared" si="134"/>
        <v>507400.41067761835</v>
      </c>
      <c r="AE653" s="41">
        <f t="shared" si="138"/>
        <v>5055078.7368434127</v>
      </c>
      <c r="AF653" s="42">
        <f t="shared" si="139"/>
        <v>10544921.263156587</v>
      </c>
      <c r="AG653" s="43">
        <f t="shared" si="144"/>
        <v>400</v>
      </c>
      <c r="AH653" s="44">
        <f t="shared" si="140"/>
        <v>268.02464065708421</v>
      </c>
      <c r="AI653" s="36">
        <f t="shared" si="141"/>
        <v>131.97535934291582</v>
      </c>
      <c r="AJ653" s="36">
        <f t="shared" si="142"/>
        <v>4017</v>
      </c>
      <c r="AK653" s="45">
        <v>45657</v>
      </c>
    </row>
    <row r="654" spans="1:37" s="46" customFormat="1" ht="38.25" x14ac:dyDescent="0.25">
      <c r="A654" s="36">
        <v>648</v>
      </c>
      <c r="B654" s="37">
        <v>41640</v>
      </c>
      <c r="C654" s="36" t="s">
        <v>274</v>
      </c>
      <c r="D654" s="36"/>
      <c r="E654" s="36">
        <v>12002</v>
      </c>
      <c r="F654" s="53" t="s">
        <v>608</v>
      </c>
      <c r="G654" s="36" t="s">
        <v>558</v>
      </c>
      <c r="H654" s="61">
        <v>49</v>
      </c>
      <c r="I654" s="39">
        <v>82741039.840000585</v>
      </c>
      <c r="J654" s="39">
        <v>82741039.840000585</v>
      </c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51"/>
      <c r="W654" s="39"/>
      <c r="X654" s="39">
        <f t="shared" si="135"/>
        <v>6795.9786316222244</v>
      </c>
      <c r="Y654" s="39">
        <f t="shared" si="136"/>
        <v>206852.59960000144</v>
      </c>
      <c r="Z654" s="41">
        <f t="shared" si="137"/>
        <v>27299446.163226478</v>
      </c>
      <c r="AA654" s="41">
        <v>24608238.625104073</v>
      </c>
      <c r="AB654" s="41">
        <v>-487749.29402771895</v>
      </c>
      <c r="AC654" s="41">
        <f t="shared" si="143"/>
        <v>24120489.331076354</v>
      </c>
      <c r="AD654" s="42">
        <f t="shared" si="134"/>
        <v>2691207.5381224044</v>
      </c>
      <c r="AE654" s="41">
        <f t="shared" si="138"/>
        <v>26811696.869198758</v>
      </c>
      <c r="AF654" s="42">
        <f t="shared" si="139"/>
        <v>55929342.97080183</v>
      </c>
      <c r="AG654" s="43">
        <f t="shared" si="144"/>
        <v>400</v>
      </c>
      <c r="AH654" s="44">
        <f t="shared" si="140"/>
        <v>268.02464065708421</v>
      </c>
      <c r="AI654" s="36">
        <f t="shared" si="141"/>
        <v>131.97535934291582</v>
      </c>
      <c r="AJ654" s="36">
        <f t="shared" si="142"/>
        <v>4017</v>
      </c>
      <c r="AK654" s="45">
        <v>45657</v>
      </c>
    </row>
    <row r="655" spans="1:37" s="46" customFormat="1" ht="12.75" x14ac:dyDescent="0.25">
      <c r="A655" s="36">
        <v>649</v>
      </c>
      <c r="B655" s="37">
        <v>41640</v>
      </c>
      <c r="C655" s="36" t="s">
        <v>50</v>
      </c>
      <c r="D655" s="36"/>
      <c r="E655" s="36">
        <v>12004</v>
      </c>
      <c r="F655" s="53" t="s">
        <v>609</v>
      </c>
      <c r="G655" s="36" t="s">
        <v>540</v>
      </c>
      <c r="H655" s="38">
        <v>1423</v>
      </c>
      <c r="I655" s="39">
        <v>59766000</v>
      </c>
      <c r="J655" s="39"/>
      <c r="K655" s="39"/>
      <c r="L655" s="39">
        <v>59766000</v>
      </c>
      <c r="M655" s="39"/>
      <c r="N655" s="39"/>
      <c r="O655" s="39"/>
      <c r="P655" s="39"/>
      <c r="Q655" s="36"/>
      <c r="R655" s="36"/>
      <c r="S655" s="36"/>
      <c r="T655" s="36"/>
      <c r="U655" s="36"/>
      <c r="V655" s="40"/>
      <c r="W655" s="36"/>
      <c r="X655" s="39">
        <f t="shared" si="135"/>
        <v>4908.911704312115</v>
      </c>
      <c r="Y655" s="39">
        <f t="shared" si="136"/>
        <v>149415</v>
      </c>
      <c r="Z655" s="41">
        <f t="shared" si="137"/>
        <v>19719098.316221766</v>
      </c>
      <c r="AA655" s="41">
        <v>17775169.281314168</v>
      </c>
      <c r="AB655" s="41">
        <v>-352313.97095360031</v>
      </c>
      <c r="AC655" s="41">
        <f t="shared" si="143"/>
        <v>17422855.31036057</v>
      </c>
      <c r="AD655" s="42">
        <f t="shared" si="134"/>
        <v>1943929.034907598</v>
      </c>
      <c r="AE655" s="41">
        <f t="shared" si="138"/>
        <v>19366784.345268168</v>
      </c>
      <c r="AF655" s="42">
        <f t="shared" si="139"/>
        <v>40399215.654731832</v>
      </c>
      <c r="AG655" s="43">
        <f t="shared" si="144"/>
        <v>400</v>
      </c>
      <c r="AH655" s="44">
        <f t="shared" si="140"/>
        <v>268.02464065708421</v>
      </c>
      <c r="AI655" s="36">
        <f t="shared" si="141"/>
        <v>131.97535934291582</v>
      </c>
      <c r="AJ655" s="36">
        <f t="shared" si="142"/>
        <v>4017</v>
      </c>
      <c r="AK655" s="45">
        <v>45657</v>
      </c>
    </row>
    <row r="656" spans="1:37" s="46" customFormat="1" ht="25.5" x14ac:dyDescent="0.25">
      <c r="A656" s="36">
        <v>650</v>
      </c>
      <c r="B656" s="37">
        <v>41640</v>
      </c>
      <c r="C656" s="36" t="s">
        <v>50</v>
      </c>
      <c r="D656" s="36"/>
      <c r="E656" s="36">
        <v>12004</v>
      </c>
      <c r="F656" s="53" t="s">
        <v>610</v>
      </c>
      <c r="G656" s="36" t="s">
        <v>540</v>
      </c>
      <c r="H656" s="38">
        <v>142</v>
      </c>
      <c r="I656" s="39">
        <v>11644000</v>
      </c>
      <c r="J656" s="39"/>
      <c r="K656" s="39"/>
      <c r="L656" s="39">
        <v>11644000</v>
      </c>
      <c r="M656" s="39"/>
      <c r="N656" s="39"/>
      <c r="O656" s="39"/>
      <c r="P656" s="39"/>
      <c r="Q656" s="36"/>
      <c r="R656" s="36"/>
      <c r="S656" s="36"/>
      <c r="T656" s="36"/>
      <c r="U656" s="36"/>
      <c r="V656" s="40"/>
      <c r="W656" s="36"/>
      <c r="X656" s="39">
        <f t="shared" si="135"/>
        <v>956.38603696098562</v>
      </c>
      <c r="Y656" s="39">
        <f t="shared" si="136"/>
        <v>29110</v>
      </c>
      <c r="Z656" s="41">
        <f t="shared" si="137"/>
        <v>3841802.7104722797</v>
      </c>
      <c r="AA656" s="41">
        <v>3463073.839835729</v>
      </c>
      <c r="AB656" s="41">
        <v>-68640.094330952765</v>
      </c>
      <c r="AC656" s="41">
        <f t="shared" si="143"/>
        <v>3394433.745504776</v>
      </c>
      <c r="AD656" s="42">
        <f t="shared" si="134"/>
        <v>378728.87063655071</v>
      </c>
      <c r="AE656" s="41">
        <f t="shared" si="138"/>
        <v>3773162.6161413267</v>
      </c>
      <c r="AF656" s="42">
        <f t="shared" si="139"/>
        <v>7870837.3838586733</v>
      </c>
      <c r="AG656" s="43">
        <f t="shared" si="144"/>
        <v>400</v>
      </c>
      <c r="AH656" s="44">
        <f t="shared" si="140"/>
        <v>268.02464065708421</v>
      </c>
      <c r="AI656" s="36">
        <f t="shared" si="141"/>
        <v>131.97535934291582</v>
      </c>
      <c r="AJ656" s="36">
        <f t="shared" si="142"/>
        <v>4017</v>
      </c>
      <c r="AK656" s="45">
        <v>45657</v>
      </c>
    </row>
    <row r="657" spans="1:37" s="46" customFormat="1" ht="12.75" x14ac:dyDescent="0.25">
      <c r="A657" s="36">
        <v>651</v>
      </c>
      <c r="B657" s="37">
        <v>41640</v>
      </c>
      <c r="C657" s="36" t="s">
        <v>50</v>
      </c>
      <c r="D657" s="36"/>
      <c r="E657" s="36">
        <v>12004</v>
      </c>
      <c r="F657" s="53" t="s">
        <v>611</v>
      </c>
      <c r="G657" s="36" t="s">
        <v>540</v>
      </c>
      <c r="H657" s="38">
        <v>13</v>
      </c>
      <c r="I657" s="39">
        <v>17290000</v>
      </c>
      <c r="J657" s="39"/>
      <c r="K657" s="39"/>
      <c r="L657" s="39">
        <v>17290000</v>
      </c>
      <c r="M657" s="39"/>
      <c r="N657" s="39"/>
      <c r="O657" s="39"/>
      <c r="P657" s="39"/>
      <c r="Q657" s="36"/>
      <c r="R657" s="36"/>
      <c r="S657" s="36"/>
      <c r="T657" s="36"/>
      <c r="U657" s="36"/>
      <c r="V657" s="40"/>
      <c r="W657" s="36"/>
      <c r="X657" s="39">
        <f t="shared" si="135"/>
        <v>1420.1232032854209</v>
      </c>
      <c r="Y657" s="39">
        <f t="shared" si="136"/>
        <v>43225</v>
      </c>
      <c r="Z657" s="41">
        <f t="shared" si="137"/>
        <v>5704634.9075975362</v>
      </c>
      <c r="AA657" s="41">
        <v>5142266.1190965092</v>
      </c>
      <c r="AB657" s="41">
        <v>-101922.64092942057</v>
      </c>
      <c r="AC657" s="41">
        <f t="shared" si="143"/>
        <v>5040343.4781670887</v>
      </c>
      <c r="AD657" s="42">
        <f t="shared" si="134"/>
        <v>562368.78850102704</v>
      </c>
      <c r="AE657" s="41">
        <f t="shared" si="138"/>
        <v>5602712.2666681157</v>
      </c>
      <c r="AF657" s="42">
        <f t="shared" si="139"/>
        <v>11687287.733331885</v>
      </c>
      <c r="AG657" s="43">
        <f t="shared" si="144"/>
        <v>400</v>
      </c>
      <c r="AH657" s="44">
        <f t="shared" si="140"/>
        <v>268.02464065708421</v>
      </c>
      <c r="AI657" s="36">
        <f t="shared" si="141"/>
        <v>131.97535934291582</v>
      </c>
      <c r="AJ657" s="36">
        <f t="shared" si="142"/>
        <v>4017</v>
      </c>
      <c r="AK657" s="45">
        <v>45657</v>
      </c>
    </row>
    <row r="658" spans="1:37" s="46" customFormat="1" ht="25.5" x14ac:dyDescent="0.25">
      <c r="A658" s="36">
        <v>652</v>
      </c>
      <c r="B658" s="37">
        <v>41640</v>
      </c>
      <c r="C658" s="36" t="s">
        <v>50</v>
      </c>
      <c r="D658" s="36"/>
      <c r="E658" s="36">
        <v>12004</v>
      </c>
      <c r="F658" s="53" t="s">
        <v>612</v>
      </c>
      <c r="G658" s="36" t="s">
        <v>540</v>
      </c>
      <c r="H658" s="38">
        <v>12535</v>
      </c>
      <c r="I658" s="39">
        <v>200560000</v>
      </c>
      <c r="J658" s="39"/>
      <c r="K658" s="39"/>
      <c r="L658" s="39">
        <v>200560000</v>
      </c>
      <c r="M658" s="39"/>
      <c r="N658" s="39"/>
      <c r="O658" s="39"/>
      <c r="P658" s="39"/>
      <c r="Q658" s="36"/>
      <c r="R658" s="36"/>
      <c r="S658" s="36"/>
      <c r="T658" s="36"/>
      <c r="U658" s="36"/>
      <c r="V658" s="40"/>
      <c r="W658" s="36"/>
      <c r="X658" s="39">
        <f t="shared" si="135"/>
        <v>16473.100616016425</v>
      </c>
      <c r="Y658" s="39">
        <f t="shared" si="136"/>
        <v>501399.99999999994</v>
      </c>
      <c r="Z658" s="41">
        <f t="shared" si="137"/>
        <v>66172445.174537987</v>
      </c>
      <c r="AA658" s="41">
        <v>59649097.330595478</v>
      </c>
      <c r="AB658" s="41">
        <v>-1182279.0552229374</v>
      </c>
      <c r="AC658" s="41">
        <f t="shared" si="143"/>
        <v>58466818.275372542</v>
      </c>
      <c r="AD658" s="42">
        <f t="shared" si="134"/>
        <v>6523347.8439425081</v>
      </c>
      <c r="AE658" s="41">
        <f t="shared" si="138"/>
        <v>64990166.119315051</v>
      </c>
      <c r="AF658" s="42">
        <f t="shared" si="139"/>
        <v>135569833.88068494</v>
      </c>
      <c r="AG658" s="43">
        <f t="shared" si="144"/>
        <v>400</v>
      </c>
      <c r="AH658" s="44">
        <f t="shared" si="140"/>
        <v>268.02464065708421</v>
      </c>
      <c r="AI658" s="36">
        <f t="shared" si="141"/>
        <v>131.97535934291582</v>
      </c>
      <c r="AJ658" s="36">
        <f t="shared" si="142"/>
        <v>4017</v>
      </c>
      <c r="AK658" s="45">
        <v>45657</v>
      </c>
    </row>
    <row r="659" spans="1:37" s="46" customFormat="1" ht="12.75" x14ac:dyDescent="0.25">
      <c r="A659" s="36">
        <v>653</v>
      </c>
      <c r="B659" s="37">
        <v>41640</v>
      </c>
      <c r="C659" s="36" t="s">
        <v>50</v>
      </c>
      <c r="D659" s="36"/>
      <c r="E659" s="36">
        <v>12004</v>
      </c>
      <c r="F659" s="53" t="s">
        <v>613</v>
      </c>
      <c r="G659" s="36" t="s">
        <v>540</v>
      </c>
      <c r="H659" s="38">
        <v>2625</v>
      </c>
      <c r="I659" s="39">
        <v>94500000</v>
      </c>
      <c r="J659" s="39"/>
      <c r="K659" s="39"/>
      <c r="L659" s="39">
        <v>94500000</v>
      </c>
      <c r="M659" s="39"/>
      <c r="N659" s="39"/>
      <c r="O659" s="39"/>
      <c r="P659" s="39"/>
      <c r="Q659" s="36"/>
      <c r="R659" s="36"/>
      <c r="S659" s="36"/>
      <c r="T659" s="36"/>
      <c r="U659" s="36"/>
      <c r="V659" s="40"/>
      <c r="W659" s="36"/>
      <c r="X659" s="39">
        <f t="shared" si="135"/>
        <v>7761.8069815195067</v>
      </c>
      <c r="Y659" s="39">
        <f t="shared" si="136"/>
        <v>236250</v>
      </c>
      <c r="Z659" s="41">
        <f t="shared" si="137"/>
        <v>31179178.644763865</v>
      </c>
      <c r="AA659" s="41">
        <v>28105503.080082137</v>
      </c>
      <c r="AB659" s="41">
        <v>-557067.06580857409</v>
      </c>
      <c r="AC659" s="41">
        <f t="shared" si="143"/>
        <v>27548436.014273562</v>
      </c>
      <c r="AD659" s="42">
        <f t="shared" si="134"/>
        <v>3073675.5646817274</v>
      </c>
      <c r="AE659" s="41">
        <f t="shared" si="138"/>
        <v>30622111.578955289</v>
      </c>
      <c r="AF659" s="42">
        <f t="shared" si="139"/>
        <v>63877888.421044707</v>
      </c>
      <c r="AG659" s="43">
        <f t="shared" si="144"/>
        <v>400</v>
      </c>
      <c r="AH659" s="44">
        <f t="shared" si="140"/>
        <v>268.02464065708421</v>
      </c>
      <c r="AI659" s="36">
        <f t="shared" si="141"/>
        <v>131.97535934291582</v>
      </c>
      <c r="AJ659" s="36">
        <f t="shared" si="142"/>
        <v>4017</v>
      </c>
      <c r="AK659" s="45">
        <v>45657</v>
      </c>
    </row>
    <row r="660" spans="1:37" s="46" customFormat="1" ht="12.75" x14ac:dyDescent="0.25">
      <c r="A660" s="36">
        <v>654</v>
      </c>
      <c r="B660" s="37">
        <v>41640</v>
      </c>
      <c r="C660" s="36" t="s">
        <v>50</v>
      </c>
      <c r="D660" s="36"/>
      <c r="E660" s="36">
        <v>12008</v>
      </c>
      <c r="F660" s="53" t="s">
        <v>614</v>
      </c>
      <c r="G660" s="36" t="s">
        <v>540</v>
      </c>
      <c r="H660" s="38">
        <v>50</v>
      </c>
      <c r="I660" s="39">
        <v>42900000</v>
      </c>
      <c r="J660" s="39"/>
      <c r="K660" s="39"/>
      <c r="L660" s="39"/>
      <c r="M660" s="39"/>
      <c r="N660" s="39"/>
      <c r="O660" s="39"/>
      <c r="P660" s="39">
        <v>42900000</v>
      </c>
      <c r="Q660" s="36"/>
      <c r="R660" s="36"/>
      <c r="S660" s="39"/>
      <c r="T660" s="36"/>
      <c r="U660" s="36"/>
      <c r="V660" s="40"/>
      <c r="W660" s="36"/>
      <c r="X660" s="39">
        <f t="shared" si="135"/>
        <v>3523.6139630390144</v>
      </c>
      <c r="Y660" s="39">
        <f t="shared" si="136"/>
        <v>107250</v>
      </c>
      <c r="Z660" s="41">
        <f t="shared" si="137"/>
        <v>14154357.289527722</v>
      </c>
      <c r="AA660" s="41">
        <v>12759006.160164271</v>
      </c>
      <c r="AB660" s="41">
        <v>-252890.76320833675</v>
      </c>
      <c r="AC660" s="41">
        <f t="shared" si="143"/>
        <v>12506115.396955933</v>
      </c>
      <c r="AD660" s="42">
        <f t="shared" si="134"/>
        <v>1395351.1293634512</v>
      </c>
      <c r="AE660" s="41">
        <f t="shared" si="138"/>
        <v>13901466.526319385</v>
      </c>
      <c r="AF660" s="42">
        <f t="shared" si="139"/>
        <v>28998533.473680615</v>
      </c>
      <c r="AG660" s="43">
        <f t="shared" si="144"/>
        <v>400</v>
      </c>
      <c r="AH660" s="44">
        <f t="shared" si="140"/>
        <v>268.02464065708421</v>
      </c>
      <c r="AI660" s="36">
        <f t="shared" si="141"/>
        <v>131.97535934291582</v>
      </c>
      <c r="AJ660" s="36">
        <f t="shared" si="142"/>
        <v>4017</v>
      </c>
      <c r="AK660" s="45">
        <v>45657</v>
      </c>
    </row>
    <row r="661" spans="1:37" s="46" customFormat="1" ht="12.75" x14ac:dyDescent="0.25">
      <c r="A661" s="36">
        <v>655</v>
      </c>
      <c r="B661" s="37">
        <v>41640</v>
      </c>
      <c r="C661" s="36" t="s">
        <v>50</v>
      </c>
      <c r="D661" s="36"/>
      <c r="E661" s="36">
        <v>12008</v>
      </c>
      <c r="F661" s="53" t="s">
        <v>615</v>
      </c>
      <c r="G661" s="36" t="s">
        <v>540</v>
      </c>
      <c r="H661" s="38">
        <v>64</v>
      </c>
      <c r="I661" s="39">
        <v>73216000</v>
      </c>
      <c r="J661" s="39"/>
      <c r="K661" s="39"/>
      <c r="L661" s="39"/>
      <c r="M661" s="39"/>
      <c r="N661" s="39"/>
      <c r="O661" s="39"/>
      <c r="P661" s="39">
        <v>73216000</v>
      </c>
      <c r="Q661" s="36"/>
      <c r="R661" s="36"/>
      <c r="S661" s="39"/>
      <c r="T661" s="36"/>
      <c r="U661" s="36"/>
      <c r="V661" s="40"/>
      <c r="W661" s="36"/>
      <c r="X661" s="39">
        <f t="shared" si="135"/>
        <v>6013.6344969199181</v>
      </c>
      <c r="Y661" s="39">
        <f t="shared" si="136"/>
        <v>183040</v>
      </c>
      <c r="Z661" s="41">
        <f t="shared" si="137"/>
        <v>24156769.774127312</v>
      </c>
      <c r="AA661" s="41">
        <v>21775370.513347022</v>
      </c>
      <c r="AB661" s="41">
        <v>-431600.23587556131</v>
      </c>
      <c r="AC661" s="41">
        <f t="shared" si="143"/>
        <v>21343770.27747146</v>
      </c>
      <c r="AD661" s="42">
        <f t="shared" si="134"/>
        <v>2381399.2607802898</v>
      </c>
      <c r="AE661" s="41">
        <f t="shared" si="138"/>
        <v>23725169.53825175</v>
      </c>
      <c r="AF661" s="42">
        <f t="shared" si="139"/>
        <v>49490830.46174825</v>
      </c>
      <c r="AG661" s="43">
        <f t="shared" si="144"/>
        <v>400</v>
      </c>
      <c r="AH661" s="44">
        <f t="shared" si="140"/>
        <v>268.02464065708421</v>
      </c>
      <c r="AI661" s="36">
        <f t="shared" si="141"/>
        <v>131.97535934291582</v>
      </c>
      <c r="AJ661" s="36">
        <f t="shared" si="142"/>
        <v>4017</v>
      </c>
      <c r="AK661" s="45">
        <v>45657</v>
      </c>
    </row>
    <row r="662" spans="1:37" s="46" customFormat="1" ht="12.75" x14ac:dyDescent="0.25">
      <c r="A662" s="36">
        <v>656</v>
      </c>
      <c r="B662" s="37">
        <v>41640</v>
      </c>
      <c r="C662" s="36" t="s">
        <v>50</v>
      </c>
      <c r="D662" s="36"/>
      <c r="E662" s="36">
        <v>12008</v>
      </c>
      <c r="F662" s="53" t="s">
        <v>616</v>
      </c>
      <c r="G662" s="36" t="s">
        <v>558</v>
      </c>
      <c r="H662" s="38">
        <v>117</v>
      </c>
      <c r="I662" s="39">
        <v>72306000</v>
      </c>
      <c r="J662" s="39"/>
      <c r="K662" s="39"/>
      <c r="L662" s="39"/>
      <c r="M662" s="39"/>
      <c r="N662" s="39"/>
      <c r="O662" s="39"/>
      <c r="P662" s="39">
        <v>72306000</v>
      </c>
      <c r="Q662" s="36"/>
      <c r="R662" s="36"/>
      <c r="S662" s="39"/>
      <c r="T662" s="36"/>
      <c r="U662" s="36"/>
      <c r="V662" s="40"/>
      <c r="W662" s="36"/>
      <c r="X662" s="39">
        <f t="shared" si="135"/>
        <v>5938.8911704312113</v>
      </c>
      <c r="Y662" s="39">
        <f t="shared" si="136"/>
        <v>180765</v>
      </c>
      <c r="Z662" s="41">
        <f t="shared" si="137"/>
        <v>23856525.83162218</v>
      </c>
      <c r="AA662" s="41">
        <v>21504724.928131416</v>
      </c>
      <c r="AB662" s="41">
        <v>-426235.88635296025</v>
      </c>
      <c r="AC662" s="41">
        <f t="shared" si="143"/>
        <v>21078489.041778456</v>
      </c>
      <c r="AD662" s="42">
        <f t="shared" si="134"/>
        <v>2351800.9034907632</v>
      </c>
      <c r="AE662" s="41">
        <f t="shared" si="138"/>
        <v>23430289.94526922</v>
      </c>
      <c r="AF662" s="42">
        <f t="shared" si="139"/>
        <v>48875710.05473078</v>
      </c>
      <c r="AG662" s="43">
        <f t="shared" si="144"/>
        <v>400</v>
      </c>
      <c r="AH662" s="44">
        <f t="shared" si="140"/>
        <v>268.02464065708421</v>
      </c>
      <c r="AI662" s="36">
        <f t="shared" si="141"/>
        <v>131.97535934291582</v>
      </c>
      <c r="AJ662" s="36">
        <f t="shared" si="142"/>
        <v>4017</v>
      </c>
      <c r="AK662" s="45">
        <v>45657</v>
      </c>
    </row>
    <row r="663" spans="1:37" s="46" customFormat="1" ht="38.25" x14ac:dyDescent="0.25">
      <c r="A663" s="36">
        <v>657</v>
      </c>
      <c r="B663" s="37">
        <v>41640</v>
      </c>
      <c r="C663" s="36" t="s">
        <v>50</v>
      </c>
      <c r="D663" s="36"/>
      <c r="E663" s="36">
        <v>12008</v>
      </c>
      <c r="F663" s="53" t="s">
        <v>617</v>
      </c>
      <c r="G663" s="36" t="s">
        <v>558</v>
      </c>
      <c r="H663" s="38">
        <v>49</v>
      </c>
      <c r="I663" s="39">
        <v>82320000</v>
      </c>
      <c r="J663" s="39"/>
      <c r="K663" s="39"/>
      <c r="L663" s="39"/>
      <c r="M663" s="39"/>
      <c r="N663" s="39"/>
      <c r="O663" s="39"/>
      <c r="P663" s="39">
        <v>82320000</v>
      </c>
      <c r="Q663" s="36"/>
      <c r="R663" s="36"/>
      <c r="S663" s="39"/>
      <c r="T663" s="36"/>
      <c r="U663" s="36"/>
      <c r="V663" s="40"/>
      <c r="W663" s="36"/>
      <c r="X663" s="39">
        <f t="shared" si="135"/>
        <v>6761.396303901437</v>
      </c>
      <c r="Y663" s="39">
        <f t="shared" si="136"/>
        <v>205800</v>
      </c>
      <c r="Z663" s="41">
        <f t="shared" si="137"/>
        <v>27160528.952772077</v>
      </c>
      <c r="AA663" s="41">
        <v>24483016.016427103</v>
      </c>
      <c r="AB663" s="41">
        <v>-485267.31065991335</v>
      </c>
      <c r="AC663" s="41">
        <f t="shared" si="143"/>
        <v>23997748.705767192</v>
      </c>
      <c r="AD663" s="42">
        <f t="shared" si="134"/>
        <v>2677512.9363449737</v>
      </c>
      <c r="AE663" s="41">
        <f t="shared" si="138"/>
        <v>26675261.642112166</v>
      </c>
      <c r="AF663" s="42">
        <f t="shared" si="139"/>
        <v>55644738.357887834</v>
      </c>
      <c r="AG663" s="43">
        <f t="shared" si="144"/>
        <v>400</v>
      </c>
      <c r="AH663" s="44">
        <f t="shared" si="140"/>
        <v>268.02464065708421</v>
      </c>
      <c r="AI663" s="36">
        <f t="shared" si="141"/>
        <v>131.97535934291582</v>
      </c>
      <c r="AJ663" s="36">
        <f t="shared" si="142"/>
        <v>4017</v>
      </c>
      <c r="AK663" s="45">
        <v>45657</v>
      </c>
    </row>
    <row r="664" spans="1:37" s="46" customFormat="1" ht="12.75" x14ac:dyDescent="0.25">
      <c r="A664" s="36">
        <v>658</v>
      </c>
      <c r="B664" s="37">
        <v>41640</v>
      </c>
      <c r="C664" s="36" t="s">
        <v>50</v>
      </c>
      <c r="D664" s="36"/>
      <c r="E664" s="36">
        <v>12008</v>
      </c>
      <c r="F664" s="53" t="s">
        <v>618</v>
      </c>
      <c r="G664" s="36" t="s">
        <v>544</v>
      </c>
      <c r="H664" s="38">
        <v>169</v>
      </c>
      <c r="I664" s="39">
        <v>202800000</v>
      </c>
      <c r="J664" s="39"/>
      <c r="K664" s="39"/>
      <c r="L664" s="39"/>
      <c r="M664" s="39"/>
      <c r="N664" s="39"/>
      <c r="O664" s="39"/>
      <c r="P664" s="39">
        <v>202800000</v>
      </c>
      <c r="Q664" s="36"/>
      <c r="R664" s="36"/>
      <c r="S664" s="39"/>
      <c r="T664" s="36"/>
      <c r="U664" s="36"/>
      <c r="V664" s="40"/>
      <c r="W664" s="36"/>
      <c r="X664" s="39">
        <f t="shared" si="135"/>
        <v>16657.084188911704</v>
      </c>
      <c r="Y664" s="39">
        <f t="shared" si="136"/>
        <v>507000</v>
      </c>
      <c r="Z664" s="41">
        <f t="shared" si="137"/>
        <v>66911507.186858319</v>
      </c>
      <c r="AA664" s="41">
        <v>60315301.848049283</v>
      </c>
      <c r="AB664" s="41">
        <v>-1195483.6078939557</v>
      </c>
      <c r="AC664" s="41">
        <f t="shared" si="143"/>
        <v>59119818.240155324</v>
      </c>
      <c r="AD664" s="42">
        <f t="shared" si="134"/>
        <v>6596205.3388090357</v>
      </c>
      <c r="AE664" s="41">
        <f t="shared" si="138"/>
        <v>65716023.57896436</v>
      </c>
      <c r="AF664" s="42">
        <f t="shared" si="139"/>
        <v>137083976.42103565</v>
      </c>
      <c r="AG664" s="43">
        <f t="shared" si="144"/>
        <v>400</v>
      </c>
      <c r="AH664" s="44">
        <f t="shared" si="140"/>
        <v>268.02464065708421</v>
      </c>
      <c r="AI664" s="36">
        <f t="shared" si="141"/>
        <v>131.97535934291582</v>
      </c>
      <c r="AJ664" s="36">
        <f t="shared" si="142"/>
        <v>4017</v>
      </c>
      <c r="AK664" s="45">
        <v>45657</v>
      </c>
    </row>
    <row r="665" spans="1:37" s="46" customFormat="1" ht="38.25" x14ac:dyDescent="0.25">
      <c r="A665" s="36">
        <v>659</v>
      </c>
      <c r="B665" s="37">
        <v>41640</v>
      </c>
      <c r="C665" s="36" t="s">
        <v>50</v>
      </c>
      <c r="D665" s="36"/>
      <c r="E665" s="36">
        <v>12008</v>
      </c>
      <c r="F665" s="53" t="s">
        <v>619</v>
      </c>
      <c r="G665" s="36" t="s">
        <v>561</v>
      </c>
      <c r="H665" s="38">
        <v>56</v>
      </c>
      <c r="I665" s="39">
        <v>82320000</v>
      </c>
      <c r="J665" s="39"/>
      <c r="K665" s="39"/>
      <c r="L665" s="39"/>
      <c r="M665" s="39"/>
      <c r="N665" s="39"/>
      <c r="O665" s="39"/>
      <c r="P665" s="39">
        <v>82320000</v>
      </c>
      <c r="Q665" s="36"/>
      <c r="R665" s="36"/>
      <c r="S665" s="39"/>
      <c r="T665" s="36"/>
      <c r="U665" s="36"/>
      <c r="V665" s="40"/>
      <c r="W665" s="36"/>
      <c r="X665" s="39">
        <f t="shared" si="135"/>
        <v>6761.396303901437</v>
      </c>
      <c r="Y665" s="39">
        <f t="shared" si="136"/>
        <v>205800</v>
      </c>
      <c r="Z665" s="41">
        <f t="shared" si="137"/>
        <v>27160528.952772077</v>
      </c>
      <c r="AA665" s="41">
        <v>24483016.016427103</v>
      </c>
      <c r="AB665" s="41">
        <v>-485267.31065991335</v>
      </c>
      <c r="AC665" s="41">
        <f t="shared" si="143"/>
        <v>23997748.705767192</v>
      </c>
      <c r="AD665" s="42">
        <f t="shared" si="134"/>
        <v>2677512.9363449737</v>
      </c>
      <c r="AE665" s="41">
        <f t="shared" si="138"/>
        <v>26675261.642112166</v>
      </c>
      <c r="AF665" s="42">
        <f t="shared" si="139"/>
        <v>55644738.357887834</v>
      </c>
      <c r="AG665" s="43">
        <f t="shared" si="144"/>
        <v>400</v>
      </c>
      <c r="AH665" s="44">
        <f t="shared" si="140"/>
        <v>268.02464065708421</v>
      </c>
      <c r="AI665" s="36">
        <f t="shared" si="141"/>
        <v>131.97535934291582</v>
      </c>
      <c r="AJ665" s="36">
        <f t="shared" si="142"/>
        <v>4017</v>
      </c>
      <c r="AK665" s="45">
        <v>45657</v>
      </c>
    </row>
    <row r="666" spans="1:37" s="46" customFormat="1" ht="12.75" x14ac:dyDescent="0.25">
      <c r="A666" s="36">
        <v>660</v>
      </c>
      <c r="B666" s="37">
        <v>41640</v>
      </c>
      <c r="C666" s="36" t="s">
        <v>50</v>
      </c>
      <c r="D666" s="36"/>
      <c r="E666" s="36">
        <v>12008</v>
      </c>
      <c r="F666" s="53" t="s">
        <v>620</v>
      </c>
      <c r="G666" s="36" t="s">
        <v>544</v>
      </c>
      <c r="H666" s="38">
        <v>91</v>
      </c>
      <c r="I666" s="39">
        <v>133770000</v>
      </c>
      <c r="J666" s="39"/>
      <c r="K666" s="39"/>
      <c r="L666" s="39"/>
      <c r="M666" s="39"/>
      <c r="N666" s="39"/>
      <c r="O666" s="39"/>
      <c r="P666" s="39">
        <v>133770000</v>
      </c>
      <c r="Q666" s="36"/>
      <c r="R666" s="36"/>
      <c r="S666" s="39"/>
      <c r="T666" s="36"/>
      <c r="U666" s="36"/>
      <c r="V666" s="40"/>
      <c r="W666" s="36"/>
      <c r="X666" s="39">
        <f t="shared" si="135"/>
        <v>10987.268993839836</v>
      </c>
      <c r="Y666" s="39">
        <f t="shared" si="136"/>
        <v>334425</v>
      </c>
      <c r="Z666" s="41">
        <f t="shared" si="137"/>
        <v>44135859.548254624</v>
      </c>
      <c r="AA666" s="41">
        <v>39784901.026694044</v>
      </c>
      <c r="AB666" s="41">
        <v>-788559.37982235907</v>
      </c>
      <c r="AC666" s="41">
        <f t="shared" si="143"/>
        <v>38996341.646871686</v>
      </c>
      <c r="AD666" s="42">
        <f t="shared" si="134"/>
        <v>4350958.5215605795</v>
      </c>
      <c r="AE666" s="41">
        <f t="shared" si="138"/>
        <v>43347300.168432266</v>
      </c>
      <c r="AF666" s="42">
        <f t="shared" si="139"/>
        <v>90422699.831567734</v>
      </c>
      <c r="AG666" s="43">
        <f t="shared" si="144"/>
        <v>400</v>
      </c>
      <c r="AH666" s="44">
        <f t="shared" si="140"/>
        <v>268.02464065708421</v>
      </c>
      <c r="AI666" s="36">
        <f t="shared" si="141"/>
        <v>131.97535934291582</v>
      </c>
      <c r="AJ666" s="36">
        <f t="shared" si="142"/>
        <v>4017</v>
      </c>
      <c r="AK666" s="45">
        <v>45657</v>
      </c>
    </row>
    <row r="667" spans="1:37" s="46" customFormat="1" ht="12.75" x14ac:dyDescent="0.25">
      <c r="A667" s="36">
        <v>661</v>
      </c>
      <c r="B667" s="37">
        <v>41640</v>
      </c>
      <c r="C667" s="36" t="s">
        <v>50</v>
      </c>
      <c r="D667" s="36"/>
      <c r="E667" s="36">
        <v>12008</v>
      </c>
      <c r="F667" s="53" t="s">
        <v>621</v>
      </c>
      <c r="G667" s="36" t="s">
        <v>540</v>
      </c>
      <c r="H667" s="38">
        <v>132</v>
      </c>
      <c r="I667" s="39">
        <v>194040000</v>
      </c>
      <c r="J667" s="39"/>
      <c r="K667" s="39"/>
      <c r="L667" s="39"/>
      <c r="M667" s="39"/>
      <c r="N667" s="39"/>
      <c r="O667" s="39"/>
      <c r="P667" s="39">
        <v>194040000</v>
      </c>
      <c r="Q667" s="36"/>
      <c r="R667" s="36"/>
      <c r="S667" s="39"/>
      <c r="T667" s="36"/>
      <c r="U667" s="36"/>
      <c r="V667" s="40"/>
      <c r="W667" s="36"/>
      <c r="X667" s="39">
        <f t="shared" si="135"/>
        <v>15937.577002053387</v>
      </c>
      <c r="Y667" s="39">
        <f t="shared" si="136"/>
        <v>485100</v>
      </c>
      <c r="Z667" s="41">
        <f t="shared" si="137"/>
        <v>64021246.817248464</v>
      </c>
      <c r="AA667" s="41">
        <v>57709966.324435316</v>
      </c>
      <c r="AB667" s="41">
        <v>-1143844.3751269386</v>
      </c>
      <c r="AC667" s="41">
        <f t="shared" si="143"/>
        <v>56566121.94930838</v>
      </c>
      <c r="AD667" s="42">
        <f t="shared" si="134"/>
        <v>6311280.4928131476</v>
      </c>
      <c r="AE667" s="41">
        <f t="shared" si="138"/>
        <v>62877402.442121528</v>
      </c>
      <c r="AF667" s="42">
        <f t="shared" si="139"/>
        <v>131162597.55787846</v>
      </c>
      <c r="AG667" s="43">
        <f t="shared" si="144"/>
        <v>400</v>
      </c>
      <c r="AH667" s="44">
        <f t="shared" si="140"/>
        <v>268.02464065708421</v>
      </c>
      <c r="AI667" s="36">
        <f t="shared" si="141"/>
        <v>131.97535934291582</v>
      </c>
      <c r="AJ667" s="36">
        <f t="shared" si="142"/>
        <v>4017</v>
      </c>
      <c r="AK667" s="45">
        <v>45657</v>
      </c>
    </row>
    <row r="668" spans="1:37" s="46" customFormat="1" ht="12.75" x14ac:dyDescent="0.25">
      <c r="A668" s="36">
        <v>662</v>
      </c>
      <c r="B668" s="37">
        <v>41640</v>
      </c>
      <c r="C668" s="36" t="s">
        <v>50</v>
      </c>
      <c r="D668" s="36"/>
      <c r="E668" s="36">
        <v>12008</v>
      </c>
      <c r="F668" s="53" t="s">
        <v>622</v>
      </c>
      <c r="G668" s="36" t="s">
        <v>561</v>
      </c>
      <c r="H668" s="38">
        <v>152</v>
      </c>
      <c r="I668" s="39">
        <v>130416000</v>
      </c>
      <c r="J668" s="39"/>
      <c r="K668" s="39"/>
      <c r="L668" s="39"/>
      <c r="M668" s="39"/>
      <c r="N668" s="39"/>
      <c r="O668" s="39"/>
      <c r="P668" s="39">
        <v>130416000</v>
      </c>
      <c r="Q668" s="36"/>
      <c r="R668" s="36"/>
      <c r="S668" s="39"/>
      <c r="T668" s="36"/>
      <c r="U668" s="36"/>
      <c r="V668" s="40"/>
      <c r="W668" s="36"/>
      <c r="X668" s="39">
        <f t="shared" si="135"/>
        <v>10711.786447638604</v>
      </c>
      <c r="Y668" s="39">
        <f t="shared" si="136"/>
        <v>326040</v>
      </c>
      <c r="Z668" s="41">
        <f t="shared" si="137"/>
        <v>43029246.160164274</v>
      </c>
      <c r="AA668" s="41">
        <v>38787378.726899385</v>
      </c>
      <c r="AB668" s="41">
        <v>-768787.92015334382</v>
      </c>
      <c r="AC668" s="41">
        <f t="shared" si="143"/>
        <v>38018590.806746043</v>
      </c>
      <c r="AD668" s="42">
        <f t="shared" si="134"/>
        <v>4241867.4332648888</v>
      </c>
      <c r="AE668" s="41">
        <f t="shared" si="138"/>
        <v>42260458.240010932</v>
      </c>
      <c r="AF668" s="42">
        <f t="shared" si="139"/>
        <v>88155541.759989068</v>
      </c>
      <c r="AG668" s="43">
        <f t="shared" si="144"/>
        <v>400</v>
      </c>
      <c r="AH668" s="44">
        <f t="shared" si="140"/>
        <v>268.02464065708421</v>
      </c>
      <c r="AI668" s="36">
        <f t="shared" si="141"/>
        <v>131.97535934291582</v>
      </c>
      <c r="AJ668" s="36">
        <f t="shared" si="142"/>
        <v>4017</v>
      </c>
      <c r="AK668" s="45">
        <v>45657</v>
      </c>
    </row>
    <row r="669" spans="1:37" s="46" customFormat="1" ht="25.5" x14ac:dyDescent="0.25">
      <c r="A669" s="36">
        <v>663</v>
      </c>
      <c r="B669" s="37">
        <v>41640</v>
      </c>
      <c r="C669" s="53" t="s">
        <v>274</v>
      </c>
      <c r="D669" s="53"/>
      <c r="E669" s="53">
        <v>12008</v>
      </c>
      <c r="F669" s="53" t="s">
        <v>623</v>
      </c>
      <c r="G669" s="36" t="s">
        <v>561</v>
      </c>
      <c r="H669" s="61">
        <v>22</v>
      </c>
      <c r="I669" s="39">
        <v>23232000</v>
      </c>
      <c r="J669" s="39"/>
      <c r="K669" s="39"/>
      <c r="L669" s="39"/>
      <c r="M669" s="39"/>
      <c r="N669" s="39"/>
      <c r="O669" s="39"/>
      <c r="P669" s="39">
        <v>23232000</v>
      </c>
      <c r="Q669" s="36"/>
      <c r="R669" s="36"/>
      <c r="S669" s="39"/>
      <c r="T669" s="36"/>
      <c r="U669" s="36"/>
      <c r="V669" s="40"/>
      <c r="W669" s="36"/>
      <c r="X669" s="39">
        <f t="shared" si="135"/>
        <v>1908.1724845995893</v>
      </c>
      <c r="Y669" s="39">
        <f t="shared" si="136"/>
        <v>58080</v>
      </c>
      <c r="Z669" s="41">
        <f t="shared" si="137"/>
        <v>7665128.8706365507</v>
      </c>
      <c r="AA669" s="41">
        <v>6909492.566735113</v>
      </c>
      <c r="AB669" s="41">
        <v>-136950.07484513006</v>
      </c>
      <c r="AC669" s="41">
        <f t="shared" si="143"/>
        <v>6772542.4918899834</v>
      </c>
      <c r="AD669" s="42">
        <f t="shared" si="134"/>
        <v>755636.30390143767</v>
      </c>
      <c r="AE669" s="41">
        <f t="shared" si="138"/>
        <v>7528178.7957914211</v>
      </c>
      <c r="AF669" s="42">
        <f t="shared" si="139"/>
        <v>15703821.204208579</v>
      </c>
      <c r="AG669" s="43">
        <f t="shared" si="144"/>
        <v>400</v>
      </c>
      <c r="AH669" s="44">
        <f t="shared" si="140"/>
        <v>268.02464065708421</v>
      </c>
      <c r="AI669" s="36">
        <f t="shared" si="141"/>
        <v>131.97535934291582</v>
      </c>
      <c r="AJ669" s="36">
        <f t="shared" si="142"/>
        <v>4017</v>
      </c>
      <c r="AK669" s="45">
        <v>45657</v>
      </c>
    </row>
    <row r="670" spans="1:37" s="46" customFormat="1" ht="12.75" x14ac:dyDescent="0.25">
      <c r="A670" s="36">
        <v>664</v>
      </c>
      <c r="B670" s="37">
        <v>41640</v>
      </c>
      <c r="C670" s="53" t="s">
        <v>274</v>
      </c>
      <c r="D670" s="53"/>
      <c r="E670" s="53">
        <v>12008</v>
      </c>
      <c r="F670" s="53" t="s">
        <v>373</v>
      </c>
      <c r="G670" s="36" t="s">
        <v>558</v>
      </c>
      <c r="H670" s="61">
        <v>40</v>
      </c>
      <c r="I670" s="39">
        <v>34320000</v>
      </c>
      <c r="J670" s="39"/>
      <c r="K670" s="39"/>
      <c r="L670" s="39"/>
      <c r="M670" s="39"/>
      <c r="N670" s="39"/>
      <c r="O670" s="39"/>
      <c r="P670" s="39">
        <v>34320000</v>
      </c>
      <c r="Q670" s="36"/>
      <c r="R670" s="36"/>
      <c r="S670" s="39"/>
      <c r="T670" s="36"/>
      <c r="U670" s="36"/>
      <c r="V670" s="40"/>
      <c r="W670" s="36"/>
      <c r="X670" s="39">
        <f t="shared" si="135"/>
        <v>2818.8911704312113</v>
      </c>
      <c r="Y670" s="39">
        <f t="shared" si="136"/>
        <v>85800</v>
      </c>
      <c r="Z670" s="41">
        <f t="shared" si="137"/>
        <v>11323485.831622178</v>
      </c>
      <c r="AA670" s="41">
        <v>10207204.928131416</v>
      </c>
      <c r="AB670" s="41">
        <v>-202312.61056666938</v>
      </c>
      <c r="AC670" s="41">
        <f t="shared" si="143"/>
        <v>10004892.317564746</v>
      </c>
      <c r="AD670" s="42">
        <f t="shared" si="134"/>
        <v>1116280.9034907613</v>
      </c>
      <c r="AE670" s="41">
        <f t="shared" si="138"/>
        <v>11121173.221055508</v>
      </c>
      <c r="AF670" s="42">
        <f t="shared" si="139"/>
        <v>23198826.778944492</v>
      </c>
      <c r="AG670" s="43">
        <f t="shared" si="144"/>
        <v>400</v>
      </c>
      <c r="AH670" s="44">
        <f t="shared" si="140"/>
        <v>268.02464065708421</v>
      </c>
      <c r="AI670" s="36">
        <f t="shared" si="141"/>
        <v>131.97535934291582</v>
      </c>
      <c r="AJ670" s="36">
        <f t="shared" si="142"/>
        <v>4017</v>
      </c>
      <c r="AK670" s="45">
        <v>45657</v>
      </c>
    </row>
    <row r="671" spans="1:37" s="46" customFormat="1" ht="12.75" x14ac:dyDescent="0.25">
      <c r="A671" s="36">
        <v>665</v>
      </c>
      <c r="B671" s="37">
        <v>41640</v>
      </c>
      <c r="C671" s="53" t="s">
        <v>274</v>
      </c>
      <c r="D671" s="53"/>
      <c r="E671" s="53">
        <v>12008</v>
      </c>
      <c r="F671" s="53" t="s">
        <v>374</v>
      </c>
      <c r="G671" s="36" t="s">
        <v>558</v>
      </c>
      <c r="H671" s="61">
        <v>2</v>
      </c>
      <c r="I671" s="39">
        <v>1236000</v>
      </c>
      <c r="J671" s="39"/>
      <c r="K671" s="39"/>
      <c r="L671" s="39"/>
      <c r="M671" s="39"/>
      <c r="N671" s="39"/>
      <c r="O671" s="39"/>
      <c r="P671" s="39">
        <v>1236000</v>
      </c>
      <c r="Q671" s="36"/>
      <c r="R671" s="36"/>
      <c r="S671" s="39"/>
      <c r="T671" s="36"/>
      <c r="U671" s="36"/>
      <c r="V671" s="40"/>
      <c r="W671" s="36"/>
      <c r="X671" s="39">
        <f t="shared" si="135"/>
        <v>101.51950718685832</v>
      </c>
      <c r="Y671" s="39">
        <f t="shared" si="136"/>
        <v>3090</v>
      </c>
      <c r="Z671" s="41">
        <f t="shared" si="137"/>
        <v>407803.8603696099</v>
      </c>
      <c r="AA671" s="41">
        <v>367602.13552361395</v>
      </c>
      <c r="AB671" s="41">
        <v>-7286.0835274010306</v>
      </c>
      <c r="AC671" s="41">
        <f t="shared" si="143"/>
        <v>360316.05199621292</v>
      </c>
      <c r="AD671" s="42">
        <f t="shared" si="134"/>
        <v>40201.724845995952</v>
      </c>
      <c r="AE671" s="41">
        <f t="shared" si="138"/>
        <v>400517.77684220887</v>
      </c>
      <c r="AF671" s="42">
        <f t="shared" si="139"/>
        <v>835482.22315779119</v>
      </c>
      <c r="AG671" s="43">
        <f t="shared" si="144"/>
        <v>400</v>
      </c>
      <c r="AH671" s="44">
        <f t="shared" si="140"/>
        <v>268.02464065708421</v>
      </c>
      <c r="AI671" s="36">
        <f t="shared" si="141"/>
        <v>131.97535934291582</v>
      </c>
      <c r="AJ671" s="36">
        <f t="shared" si="142"/>
        <v>4017</v>
      </c>
      <c r="AK671" s="45">
        <v>45657</v>
      </c>
    </row>
    <row r="672" spans="1:37" s="46" customFormat="1" ht="12.75" x14ac:dyDescent="0.25">
      <c r="A672" s="36">
        <v>666</v>
      </c>
      <c r="B672" s="37">
        <v>41640</v>
      </c>
      <c r="C672" s="53" t="s">
        <v>274</v>
      </c>
      <c r="D672" s="53"/>
      <c r="E672" s="53">
        <v>12008</v>
      </c>
      <c r="F672" s="53" t="s">
        <v>376</v>
      </c>
      <c r="G672" s="36" t="s">
        <v>558</v>
      </c>
      <c r="H672" s="61">
        <v>3</v>
      </c>
      <c r="I672" s="39">
        <v>3870000</v>
      </c>
      <c r="J672" s="39"/>
      <c r="K672" s="39"/>
      <c r="L672" s="39"/>
      <c r="M672" s="39"/>
      <c r="N672" s="39"/>
      <c r="O672" s="39"/>
      <c r="P672" s="39">
        <v>3870000</v>
      </c>
      <c r="Q672" s="36"/>
      <c r="R672" s="36"/>
      <c r="S672" s="39"/>
      <c r="T672" s="36"/>
      <c r="U672" s="36"/>
      <c r="V672" s="40"/>
      <c r="W672" s="36"/>
      <c r="X672" s="39">
        <f t="shared" si="135"/>
        <v>317.86447638603698</v>
      </c>
      <c r="Y672" s="39">
        <f t="shared" si="136"/>
        <v>9675</v>
      </c>
      <c r="Z672" s="41">
        <f t="shared" si="137"/>
        <v>1276861.6016427106</v>
      </c>
      <c r="AA672" s="41">
        <v>1150987.2689938399</v>
      </c>
      <c r="AB672" s="41">
        <v>-22813.22269501779</v>
      </c>
      <c r="AC672" s="41">
        <f t="shared" si="143"/>
        <v>1128174.0462988222</v>
      </c>
      <c r="AD672" s="42">
        <f t="shared" si="134"/>
        <v>125874.33264887077</v>
      </c>
      <c r="AE672" s="41">
        <f t="shared" si="138"/>
        <v>1254048.3789476929</v>
      </c>
      <c r="AF672" s="42">
        <f t="shared" si="139"/>
        <v>2615951.6210523071</v>
      </c>
      <c r="AG672" s="43">
        <f t="shared" si="144"/>
        <v>400</v>
      </c>
      <c r="AH672" s="44">
        <f t="shared" si="140"/>
        <v>268.02464065708421</v>
      </c>
      <c r="AI672" s="36">
        <f t="shared" si="141"/>
        <v>131.97535934291582</v>
      </c>
      <c r="AJ672" s="36">
        <f t="shared" si="142"/>
        <v>4017</v>
      </c>
      <c r="AK672" s="45">
        <v>45657</v>
      </c>
    </row>
    <row r="673" spans="1:37" s="46" customFormat="1" ht="12.75" x14ac:dyDescent="0.25">
      <c r="A673" s="36">
        <v>667</v>
      </c>
      <c r="B673" s="37">
        <v>41640</v>
      </c>
      <c r="C673" s="53" t="s">
        <v>274</v>
      </c>
      <c r="D673" s="53"/>
      <c r="E673" s="53">
        <v>12008</v>
      </c>
      <c r="F673" s="53" t="s">
        <v>378</v>
      </c>
      <c r="G673" s="36" t="s">
        <v>558</v>
      </c>
      <c r="H673" s="61">
        <v>37</v>
      </c>
      <c r="I673" s="39">
        <v>26455000</v>
      </c>
      <c r="J673" s="39"/>
      <c r="K673" s="39"/>
      <c r="L673" s="39"/>
      <c r="M673" s="39"/>
      <c r="N673" s="39"/>
      <c r="O673" s="39"/>
      <c r="P673" s="39">
        <v>26455000</v>
      </c>
      <c r="Q673" s="36"/>
      <c r="R673" s="36"/>
      <c r="S673" s="39"/>
      <c r="T673" s="36"/>
      <c r="U673" s="36"/>
      <c r="V673" s="40"/>
      <c r="W673" s="36"/>
      <c r="X673" s="39">
        <f t="shared" si="135"/>
        <v>2172.8952772073922</v>
      </c>
      <c r="Y673" s="39">
        <f t="shared" si="136"/>
        <v>66137.5</v>
      </c>
      <c r="Z673" s="41">
        <f t="shared" si="137"/>
        <v>8728520.3285420947</v>
      </c>
      <c r="AA673" s="41">
        <v>7868053.7987679671</v>
      </c>
      <c r="AB673" s="41">
        <v>-155949.30397847435</v>
      </c>
      <c r="AC673" s="41">
        <f t="shared" si="143"/>
        <v>7712104.4947894923</v>
      </c>
      <c r="AD673" s="42">
        <f t="shared" si="134"/>
        <v>860466.52977412753</v>
      </c>
      <c r="AE673" s="41">
        <f t="shared" si="138"/>
        <v>8572571.0245636199</v>
      </c>
      <c r="AF673" s="42">
        <f t="shared" si="139"/>
        <v>17882428.975436382</v>
      </c>
      <c r="AG673" s="43">
        <f t="shared" si="144"/>
        <v>400</v>
      </c>
      <c r="AH673" s="44">
        <f t="shared" si="140"/>
        <v>268.02464065708421</v>
      </c>
      <c r="AI673" s="36">
        <f t="shared" si="141"/>
        <v>131.97535934291582</v>
      </c>
      <c r="AJ673" s="36">
        <f t="shared" si="142"/>
        <v>4017</v>
      </c>
      <c r="AK673" s="45">
        <v>45657</v>
      </c>
    </row>
    <row r="674" spans="1:37" s="46" customFormat="1" ht="12.75" x14ac:dyDescent="0.25">
      <c r="A674" s="36">
        <v>668</v>
      </c>
      <c r="B674" s="37">
        <v>41640</v>
      </c>
      <c r="C674" s="53" t="s">
        <v>274</v>
      </c>
      <c r="D674" s="53"/>
      <c r="E674" s="53">
        <v>12008</v>
      </c>
      <c r="F674" s="53" t="s">
        <v>385</v>
      </c>
      <c r="G674" s="36" t="s">
        <v>558</v>
      </c>
      <c r="H674" s="61">
        <v>38</v>
      </c>
      <c r="I674" s="39">
        <v>63840000</v>
      </c>
      <c r="J674" s="39"/>
      <c r="K674" s="39"/>
      <c r="L674" s="39"/>
      <c r="M674" s="39"/>
      <c r="N674" s="39"/>
      <c r="O674" s="39"/>
      <c r="P674" s="39">
        <v>63840000</v>
      </c>
      <c r="Q674" s="36"/>
      <c r="R674" s="36"/>
      <c r="S674" s="39"/>
      <c r="T674" s="36"/>
      <c r="U674" s="36"/>
      <c r="V674" s="40"/>
      <c r="W674" s="36"/>
      <c r="X674" s="39">
        <f t="shared" si="135"/>
        <v>5243.5318275154004</v>
      </c>
      <c r="Y674" s="39">
        <f t="shared" si="136"/>
        <v>159600</v>
      </c>
      <c r="Z674" s="41">
        <f t="shared" si="137"/>
        <v>21063267.351129364</v>
      </c>
      <c r="AA674" s="41">
        <v>18986828.747433264</v>
      </c>
      <c r="AB674" s="41">
        <v>-376329.75112401438</v>
      </c>
      <c r="AC674" s="41">
        <f t="shared" si="143"/>
        <v>18610498.996309251</v>
      </c>
      <c r="AD674" s="42">
        <f t="shared" si="134"/>
        <v>2076438.6036961004</v>
      </c>
      <c r="AE674" s="41">
        <f t="shared" si="138"/>
        <v>20686937.600005351</v>
      </c>
      <c r="AF674" s="42">
        <f t="shared" si="139"/>
        <v>43153062.399994649</v>
      </c>
      <c r="AG674" s="43">
        <f t="shared" si="144"/>
        <v>400</v>
      </c>
      <c r="AH674" s="44">
        <f t="shared" si="140"/>
        <v>268.02464065708421</v>
      </c>
      <c r="AI674" s="36">
        <f t="shared" si="141"/>
        <v>131.97535934291582</v>
      </c>
      <c r="AJ674" s="36">
        <f t="shared" si="142"/>
        <v>4017</v>
      </c>
      <c r="AK674" s="45">
        <v>45657</v>
      </c>
    </row>
    <row r="675" spans="1:37" s="46" customFormat="1" ht="12.75" x14ac:dyDescent="0.25">
      <c r="A675" s="36">
        <v>669</v>
      </c>
      <c r="B675" s="37">
        <v>41640</v>
      </c>
      <c r="C675" s="53" t="s">
        <v>274</v>
      </c>
      <c r="D675" s="53"/>
      <c r="E675" s="53">
        <v>12008</v>
      </c>
      <c r="F675" s="53" t="s">
        <v>382</v>
      </c>
      <c r="G675" s="36" t="s">
        <v>544</v>
      </c>
      <c r="H675" s="61">
        <v>179</v>
      </c>
      <c r="I675" s="39">
        <v>214800000</v>
      </c>
      <c r="J675" s="39"/>
      <c r="K675" s="39"/>
      <c r="L675" s="39"/>
      <c r="M675" s="39"/>
      <c r="N675" s="39"/>
      <c r="O675" s="39"/>
      <c r="P675" s="39">
        <v>214800000</v>
      </c>
      <c r="Q675" s="36"/>
      <c r="R675" s="36"/>
      <c r="S675" s="39"/>
      <c r="T675" s="36"/>
      <c r="U675" s="36"/>
      <c r="V675" s="40"/>
      <c r="W675" s="36"/>
      <c r="X675" s="39">
        <f t="shared" si="135"/>
        <v>17642.710472279261</v>
      </c>
      <c r="Y675" s="39">
        <f t="shared" si="136"/>
        <v>537000</v>
      </c>
      <c r="Z675" s="41">
        <f t="shared" si="137"/>
        <v>70870767.967145801</v>
      </c>
      <c r="AA675" s="41">
        <v>63884254.6201232</v>
      </c>
      <c r="AB675" s="41">
        <v>-1266222.2829172665</v>
      </c>
      <c r="AC675" s="41">
        <f t="shared" si="143"/>
        <v>62618032.337205932</v>
      </c>
      <c r="AD675" s="42">
        <f t="shared" si="134"/>
        <v>6986513.3470226005</v>
      </c>
      <c r="AE675" s="41">
        <f t="shared" si="138"/>
        <v>69604545.684228539</v>
      </c>
      <c r="AF675" s="42">
        <f t="shared" si="139"/>
        <v>145195454.31577146</v>
      </c>
      <c r="AG675" s="43">
        <f t="shared" si="144"/>
        <v>400</v>
      </c>
      <c r="AH675" s="44">
        <f t="shared" si="140"/>
        <v>268.02464065708421</v>
      </c>
      <c r="AI675" s="36">
        <f t="shared" si="141"/>
        <v>131.97535934291582</v>
      </c>
      <c r="AJ675" s="36">
        <f t="shared" si="142"/>
        <v>4017</v>
      </c>
      <c r="AK675" s="45">
        <v>45657</v>
      </c>
    </row>
    <row r="676" spans="1:37" s="46" customFormat="1" ht="12.75" x14ac:dyDescent="0.25">
      <c r="A676" s="36">
        <v>670</v>
      </c>
      <c r="B676" s="37">
        <v>41640</v>
      </c>
      <c r="C676" s="53" t="s">
        <v>274</v>
      </c>
      <c r="D676" s="53"/>
      <c r="E676" s="53">
        <v>12008</v>
      </c>
      <c r="F676" s="53" t="s">
        <v>377</v>
      </c>
      <c r="G676" s="36" t="s">
        <v>544</v>
      </c>
      <c r="H676" s="61">
        <v>74</v>
      </c>
      <c r="I676" s="39">
        <v>76960000</v>
      </c>
      <c r="J676" s="39"/>
      <c r="K676" s="39"/>
      <c r="L676" s="39"/>
      <c r="M676" s="39"/>
      <c r="N676" s="39"/>
      <c r="O676" s="39"/>
      <c r="P676" s="39">
        <v>76960000</v>
      </c>
      <c r="Q676" s="36"/>
      <c r="R676" s="36"/>
      <c r="S676" s="39"/>
      <c r="T676" s="36"/>
      <c r="U676" s="36"/>
      <c r="V676" s="40"/>
      <c r="W676" s="36"/>
      <c r="X676" s="39">
        <f t="shared" si="135"/>
        <v>6321.1498973305952</v>
      </c>
      <c r="Y676" s="39">
        <f t="shared" si="136"/>
        <v>192400</v>
      </c>
      <c r="Z676" s="41">
        <f t="shared" si="137"/>
        <v>25392059.137577005</v>
      </c>
      <c r="AA676" s="41">
        <v>22888883.778234087</v>
      </c>
      <c r="AB676" s="41">
        <v>-453670.70248283446</v>
      </c>
      <c r="AC676" s="41">
        <f t="shared" si="143"/>
        <v>22435213.075751252</v>
      </c>
      <c r="AD676" s="42">
        <f t="shared" si="134"/>
        <v>2503175.3593429178</v>
      </c>
      <c r="AE676" s="41">
        <f t="shared" si="138"/>
        <v>24938388.43509417</v>
      </c>
      <c r="AF676" s="42">
        <f t="shared" si="139"/>
        <v>52021611.56490583</v>
      </c>
      <c r="AG676" s="43">
        <f t="shared" si="144"/>
        <v>400</v>
      </c>
      <c r="AH676" s="44">
        <f t="shared" si="140"/>
        <v>268.02464065708421</v>
      </c>
      <c r="AI676" s="36">
        <f t="shared" si="141"/>
        <v>131.97535934291582</v>
      </c>
      <c r="AJ676" s="36">
        <f t="shared" si="142"/>
        <v>4017</v>
      </c>
      <c r="AK676" s="45">
        <v>45657</v>
      </c>
    </row>
    <row r="677" spans="1:37" s="46" customFormat="1" ht="12.75" x14ac:dyDescent="0.25">
      <c r="A677" s="36">
        <v>671</v>
      </c>
      <c r="B677" s="37">
        <v>41640</v>
      </c>
      <c r="C677" s="53" t="s">
        <v>274</v>
      </c>
      <c r="D677" s="53"/>
      <c r="E677" s="53">
        <v>12008</v>
      </c>
      <c r="F677" s="53" t="s">
        <v>378</v>
      </c>
      <c r="G677" s="36" t="s">
        <v>561</v>
      </c>
      <c r="H677" s="61">
        <v>83</v>
      </c>
      <c r="I677" s="39">
        <v>59345000</v>
      </c>
      <c r="J677" s="39"/>
      <c r="K677" s="39"/>
      <c r="L677" s="39"/>
      <c r="M677" s="39"/>
      <c r="N677" s="39"/>
      <c r="O677" s="39"/>
      <c r="P677" s="39">
        <v>59345000</v>
      </c>
      <c r="Q677" s="36"/>
      <c r="R677" s="36"/>
      <c r="S677" s="39"/>
      <c r="T677" s="36"/>
      <c r="U677" s="36"/>
      <c r="V677" s="40"/>
      <c r="W677" s="36"/>
      <c r="X677" s="39">
        <f t="shared" si="135"/>
        <v>4874.3326488706361</v>
      </c>
      <c r="Y677" s="39">
        <f t="shared" si="136"/>
        <v>148362.5</v>
      </c>
      <c r="Z677" s="41">
        <f t="shared" si="137"/>
        <v>19580194.250513349</v>
      </c>
      <c r="AA677" s="41">
        <v>17649958.521560576</v>
      </c>
      <c r="AB677" s="41">
        <v>-349832.22243819921</v>
      </c>
      <c r="AC677" s="41">
        <f t="shared" si="143"/>
        <v>17300126.299122378</v>
      </c>
      <c r="AD677" s="42">
        <f t="shared" si="134"/>
        <v>1930235.7289527729</v>
      </c>
      <c r="AE677" s="41">
        <f t="shared" si="138"/>
        <v>19230362.028075151</v>
      </c>
      <c r="AF677" s="42">
        <f t="shared" si="139"/>
        <v>40114637.971924849</v>
      </c>
      <c r="AG677" s="43">
        <f t="shared" si="144"/>
        <v>400</v>
      </c>
      <c r="AH677" s="44">
        <f t="shared" si="140"/>
        <v>268.02464065708421</v>
      </c>
      <c r="AI677" s="36">
        <f t="shared" si="141"/>
        <v>131.97535934291582</v>
      </c>
      <c r="AJ677" s="36">
        <f t="shared" si="142"/>
        <v>4017</v>
      </c>
      <c r="AK677" s="45">
        <v>45657</v>
      </c>
    </row>
    <row r="678" spans="1:37" s="46" customFormat="1" ht="12.75" x14ac:dyDescent="0.25">
      <c r="A678" s="36">
        <v>672</v>
      </c>
      <c r="B678" s="37">
        <v>41640</v>
      </c>
      <c r="C678" s="53" t="s">
        <v>274</v>
      </c>
      <c r="D678" s="53"/>
      <c r="E678" s="53">
        <v>12008</v>
      </c>
      <c r="F678" s="53" t="s">
        <v>378</v>
      </c>
      <c r="G678" s="36" t="s">
        <v>561</v>
      </c>
      <c r="H678" s="61">
        <v>27</v>
      </c>
      <c r="I678" s="39">
        <v>19305000</v>
      </c>
      <c r="J678" s="39"/>
      <c r="K678" s="39"/>
      <c r="L678" s="39"/>
      <c r="M678" s="39"/>
      <c r="N678" s="39"/>
      <c r="O678" s="39"/>
      <c r="P678" s="39">
        <v>19305000</v>
      </c>
      <c r="Q678" s="36"/>
      <c r="R678" s="36"/>
      <c r="S678" s="39"/>
      <c r="T678" s="36"/>
      <c r="U678" s="36"/>
      <c r="V678" s="40"/>
      <c r="W678" s="36"/>
      <c r="X678" s="39">
        <f t="shared" si="135"/>
        <v>1585.6262833675564</v>
      </c>
      <c r="Y678" s="39">
        <f t="shared" si="136"/>
        <v>48262.5</v>
      </c>
      <c r="Z678" s="41">
        <f t="shared" si="137"/>
        <v>6369460.7802874753</v>
      </c>
      <c r="AA678" s="41">
        <v>5741552.7720739217</v>
      </c>
      <c r="AB678" s="41">
        <v>-113800.84344375155</v>
      </c>
      <c r="AC678" s="41">
        <f t="shared" si="143"/>
        <v>5627751.9286301704</v>
      </c>
      <c r="AD678" s="42">
        <f t="shared" si="134"/>
        <v>627908.00821355358</v>
      </c>
      <c r="AE678" s="41">
        <f t="shared" si="138"/>
        <v>6255659.936843724</v>
      </c>
      <c r="AF678" s="42">
        <f t="shared" si="139"/>
        <v>13049340.063156277</v>
      </c>
      <c r="AG678" s="43">
        <f t="shared" si="144"/>
        <v>400</v>
      </c>
      <c r="AH678" s="44">
        <f t="shared" si="140"/>
        <v>268.02464065708421</v>
      </c>
      <c r="AI678" s="36">
        <f t="shared" si="141"/>
        <v>131.97535934291582</v>
      </c>
      <c r="AJ678" s="36">
        <f t="shared" si="142"/>
        <v>4017</v>
      </c>
      <c r="AK678" s="45">
        <v>45657</v>
      </c>
    </row>
    <row r="679" spans="1:37" s="46" customFormat="1" ht="12.75" x14ac:dyDescent="0.25">
      <c r="A679" s="36">
        <v>673</v>
      </c>
      <c r="B679" s="37">
        <v>41640</v>
      </c>
      <c r="C679" s="53" t="s">
        <v>274</v>
      </c>
      <c r="D679" s="53"/>
      <c r="E679" s="53">
        <v>12008</v>
      </c>
      <c r="F679" s="53" t="s">
        <v>371</v>
      </c>
      <c r="G679" s="36" t="s">
        <v>540</v>
      </c>
      <c r="H679" s="61">
        <v>100</v>
      </c>
      <c r="I679" s="39">
        <v>129000000</v>
      </c>
      <c r="J679" s="39"/>
      <c r="K679" s="39"/>
      <c r="L679" s="39"/>
      <c r="M679" s="39"/>
      <c r="N679" s="39"/>
      <c r="O679" s="39"/>
      <c r="P679" s="39">
        <v>129000000</v>
      </c>
      <c r="Q679" s="36"/>
      <c r="R679" s="36"/>
      <c r="S679" s="39"/>
      <c r="T679" s="36"/>
      <c r="U679" s="36"/>
      <c r="V679" s="40"/>
      <c r="W679" s="36"/>
      <c r="X679" s="39">
        <f t="shared" si="135"/>
        <v>10595.482546201232</v>
      </c>
      <c r="Y679" s="39">
        <f t="shared" si="136"/>
        <v>322500</v>
      </c>
      <c r="Z679" s="41">
        <f t="shared" si="137"/>
        <v>42562053.38809035</v>
      </c>
      <c r="AA679" s="41">
        <v>38366242.299794659</v>
      </c>
      <c r="AB679" s="41">
        <v>-760440.75650059315</v>
      </c>
      <c r="AC679" s="41">
        <f t="shared" si="143"/>
        <v>37605801.543294065</v>
      </c>
      <c r="AD679" s="42">
        <f t="shared" si="134"/>
        <v>4195811.0882956907</v>
      </c>
      <c r="AE679" s="41">
        <f t="shared" si="138"/>
        <v>41801612.631589755</v>
      </c>
      <c r="AF679" s="42">
        <f t="shared" si="139"/>
        <v>87198387.368410245</v>
      </c>
      <c r="AG679" s="43">
        <f t="shared" si="144"/>
        <v>400</v>
      </c>
      <c r="AH679" s="44">
        <f t="shared" si="140"/>
        <v>268.02464065708421</v>
      </c>
      <c r="AI679" s="36">
        <f t="shared" si="141"/>
        <v>131.97535934291582</v>
      </c>
      <c r="AJ679" s="36">
        <f t="shared" si="142"/>
        <v>4017</v>
      </c>
      <c r="AK679" s="45">
        <v>45657</v>
      </c>
    </row>
    <row r="680" spans="1:37" s="46" customFormat="1" ht="12.75" x14ac:dyDescent="0.25">
      <c r="A680" s="36">
        <v>674</v>
      </c>
      <c r="B680" s="37">
        <v>41640</v>
      </c>
      <c r="C680" s="53" t="s">
        <v>274</v>
      </c>
      <c r="D680" s="53"/>
      <c r="E680" s="53">
        <v>12008</v>
      </c>
      <c r="F680" s="53" t="s">
        <v>382</v>
      </c>
      <c r="G680" s="36" t="s">
        <v>540</v>
      </c>
      <c r="H680" s="61">
        <v>57</v>
      </c>
      <c r="I680" s="39">
        <v>68400000</v>
      </c>
      <c r="J680" s="39"/>
      <c r="K680" s="39"/>
      <c r="L680" s="39"/>
      <c r="M680" s="39"/>
      <c r="N680" s="39"/>
      <c r="O680" s="39"/>
      <c r="P680" s="39">
        <v>68400000</v>
      </c>
      <c r="Q680" s="36"/>
      <c r="R680" s="36"/>
      <c r="S680" s="39"/>
      <c r="T680" s="36"/>
      <c r="U680" s="36"/>
      <c r="V680" s="40"/>
      <c r="W680" s="36"/>
      <c r="X680" s="39">
        <f t="shared" si="135"/>
        <v>5618.0698151950719</v>
      </c>
      <c r="Y680" s="39">
        <f t="shared" si="136"/>
        <v>171000</v>
      </c>
      <c r="Z680" s="41">
        <f t="shared" si="137"/>
        <v>22567786.447638605</v>
      </c>
      <c r="AA680" s="41">
        <v>20343030.800821356</v>
      </c>
      <c r="AB680" s="41">
        <v>-403210.44763287262</v>
      </c>
      <c r="AC680" s="41">
        <f t="shared" si="143"/>
        <v>19939820.353188485</v>
      </c>
      <c r="AD680" s="42">
        <f t="shared" si="134"/>
        <v>2224755.6468172483</v>
      </c>
      <c r="AE680" s="41">
        <f t="shared" si="138"/>
        <v>22164576.000005733</v>
      </c>
      <c r="AF680" s="42">
        <f t="shared" si="139"/>
        <v>46235423.999994263</v>
      </c>
      <c r="AG680" s="43">
        <f t="shared" si="144"/>
        <v>400</v>
      </c>
      <c r="AH680" s="44">
        <f t="shared" si="140"/>
        <v>268.02464065708421</v>
      </c>
      <c r="AI680" s="36">
        <f t="shared" si="141"/>
        <v>131.97535934291582</v>
      </c>
      <c r="AJ680" s="36">
        <f t="shared" si="142"/>
        <v>4017</v>
      </c>
      <c r="AK680" s="45">
        <v>45657</v>
      </c>
    </row>
    <row r="681" spans="1:37" s="46" customFormat="1" ht="12.75" x14ac:dyDescent="0.25">
      <c r="A681" s="36">
        <v>675</v>
      </c>
      <c r="B681" s="37">
        <v>41640</v>
      </c>
      <c r="C681" s="53" t="s">
        <v>274</v>
      </c>
      <c r="D681" s="53"/>
      <c r="E681" s="53">
        <v>12008</v>
      </c>
      <c r="F681" s="53" t="s">
        <v>372</v>
      </c>
      <c r="G681" s="36" t="s">
        <v>540</v>
      </c>
      <c r="H681" s="61">
        <v>46</v>
      </c>
      <c r="I681" s="39">
        <v>52670000</v>
      </c>
      <c r="J681" s="39"/>
      <c r="K681" s="39"/>
      <c r="L681" s="39"/>
      <c r="M681" s="39"/>
      <c r="N681" s="39"/>
      <c r="O681" s="39"/>
      <c r="P681" s="39">
        <v>52670000</v>
      </c>
      <c r="Q681" s="36"/>
      <c r="R681" s="36"/>
      <c r="S681" s="39"/>
      <c r="T681" s="36"/>
      <c r="U681" s="36"/>
      <c r="V681" s="40"/>
      <c r="W681" s="36"/>
      <c r="X681" s="39">
        <f t="shared" si="135"/>
        <v>4326.0780287474336</v>
      </c>
      <c r="Y681" s="39">
        <f t="shared" si="136"/>
        <v>131675</v>
      </c>
      <c r="Z681" s="41">
        <f t="shared" si="137"/>
        <v>17377855.441478442</v>
      </c>
      <c r="AA681" s="41">
        <v>15664728.542094456</v>
      </c>
      <c r="AB681" s="41">
        <v>-310483.83445648244</v>
      </c>
      <c r="AC681" s="41">
        <f t="shared" si="143"/>
        <v>15354244.707637973</v>
      </c>
      <c r="AD681" s="42">
        <f t="shared" si="134"/>
        <v>1713126.8993839864</v>
      </c>
      <c r="AE681" s="41">
        <f t="shared" si="138"/>
        <v>17067371.607021958</v>
      </c>
      <c r="AF681" s="42">
        <f t="shared" si="139"/>
        <v>35602628.392978042</v>
      </c>
      <c r="AG681" s="43">
        <f t="shared" si="144"/>
        <v>400</v>
      </c>
      <c r="AH681" s="44">
        <f t="shared" si="140"/>
        <v>268.02464065708421</v>
      </c>
      <c r="AI681" s="36">
        <f t="shared" si="141"/>
        <v>131.97535934291582</v>
      </c>
      <c r="AJ681" s="36">
        <f t="shared" si="142"/>
        <v>4017</v>
      </c>
      <c r="AK681" s="45">
        <v>45657</v>
      </c>
    </row>
    <row r="682" spans="1:37" s="46" customFormat="1" ht="12.75" x14ac:dyDescent="0.25">
      <c r="A682" s="36">
        <v>676</v>
      </c>
      <c r="B682" s="37">
        <v>41640</v>
      </c>
      <c r="C682" s="36" t="s">
        <v>274</v>
      </c>
      <c r="D682" s="36"/>
      <c r="E682" s="53">
        <v>12008</v>
      </c>
      <c r="F682" s="53" t="s">
        <v>624</v>
      </c>
      <c r="G682" s="36" t="s">
        <v>544</v>
      </c>
      <c r="H682" s="54">
        <v>154</v>
      </c>
      <c r="I682" s="39">
        <v>184800000</v>
      </c>
      <c r="J682" s="39"/>
      <c r="K682" s="39"/>
      <c r="L682" s="39"/>
      <c r="M682" s="39"/>
      <c r="N682" s="39"/>
      <c r="O682" s="39"/>
      <c r="P682" s="39">
        <v>184800000</v>
      </c>
      <c r="Q682" s="36"/>
      <c r="R682" s="36"/>
      <c r="S682" s="39"/>
      <c r="T682" s="36"/>
      <c r="U682" s="36"/>
      <c r="V682" s="40"/>
      <c r="W682" s="36"/>
      <c r="X682" s="39">
        <f t="shared" si="135"/>
        <v>15178.644763860369</v>
      </c>
      <c r="Y682" s="39">
        <f t="shared" si="136"/>
        <v>462000</v>
      </c>
      <c r="Z682" s="41">
        <f t="shared" si="137"/>
        <v>60972616.016427107</v>
      </c>
      <c r="AA682" s="41">
        <v>54961872.689938396</v>
      </c>
      <c r="AB682" s="41">
        <v>-1089375.5953589892</v>
      </c>
      <c r="AC682" s="41">
        <f t="shared" si="143"/>
        <v>53872497.094579406</v>
      </c>
      <c r="AD682" s="42">
        <f t="shared" si="134"/>
        <v>6010743.3264887109</v>
      </c>
      <c r="AE682" s="41">
        <f t="shared" si="138"/>
        <v>59883240.421068117</v>
      </c>
      <c r="AF682" s="42">
        <f t="shared" si="139"/>
        <v>124916759.57893188</v>
      </c>
      <c r="AG682" s="43">
        <f t="shared" si="144"/>
        <v>400</v>
      </c>
      <c r="AH682" s="44">
        <f t="shared" si="140"/>
        <v>268.02464065708421</v>
      </c>
      <c r="AI682" s="36">
        <f t="shared" si="141"/>
        <v>131.97535934291582</v>
      </c>
      <c r="AJ682" s="36">
        <f t="shared" si="142"/>
        <v>4017</v>
      </c>
      <c r="AK682" s="45">
        <v>45657</v>
      </c>
    </row>
    <row r="683" spans="1:37" s="46" customFormat="1" ht="12.75" x14ac:dyDescent="0.25">
      <c r="A683" s="36">
        <v>677</v>
      </c>
      <c r="B683" s="37">
        <v>41640</v>
      </c>
      <c r="C683" s="36" t="s">
        <v>274</v>
      </c>
      <c r="D683" s="36"/>
      <c r="E683" s="53">
        <v>12008</v>
      </c>
      <c r="F683" s="53" t="s">
        <v>625</v>
      </c>
      <c r="G683" s="36" t="s">
        <v>544</v>
      </c>
      <c r="H683" s="54">
        <v>99</v>
      </c>
      <c r="I683" s="39">
        <v>102960000</v>
      </c>
      <c r="J683" s="39"/>
      <c r="K683" s="39"/>
      <c r="L683" s="39"/>
      <c r="M683" s="39"/>
      <c r="N683" s="39"/>
      <c r="O683" s="39"/>
      <c r="P683" s="39">
        <v>102960000</v>
      </c>
      <c r="Q683" s="36"/>
      <c r="R683" s="36"/>
      <c r="S683" s="39"/>
      <c r="T683" s="36"/>
      <c r="U683" s="36"/>
      <c r="V683" s="40"/>
      <c r="W683" s="36"/>
      <c r="X683" s="39">
        <f t="shared" si="135"/>
        <v>8456.6735112936349</v>
      </c>
      <c r="Y683" s="39">
        <f t="shared" si="136"/>
        <v>257400</v>
      </c>
      <c r="Z683" s="41">
        <f t="shared" si="137"/>
        <v>33970457.494866535</v>
      </c>
      <c r="AA683" s="41">
        <v>30621614.784394249</v>
      </c>
      <c r="AB683" s="41">
        <v>-606937.83170000825</v>
      </c>
      <c r="AC683" s="41">
        <f t="shared" si="143"/>
        <v>30014676.952694241</v>
      </c>
      <c r="AD683" s="42">
        <f t="shared" si="134"/>
        <v>3348842.7104722857</v>
      </c>
      <c r="AE683" s="41">
        <f t="shared" si="138"/>
        <v>33363519.663166527</v>
      </c>
      <c r="AF683" s="42">
        <f t="shared" si="139"/>
        <v>69596480.336833477</v>
      </c>
      <c r="AG683" s="43">
        <f t="shared" si="144"/>
        <v>400</v>
      </c>
      <c r="AH683" s="44">
        <f t="shared" si="140"/>
        <v>268.02464065708421</v>
      </c>
      <c r="AI683" s="36">
        <f t="shared" si="141"/>
        <v>131.97535934291582</v>
      </c>
      <c r="AJ683" s="36">
        <f t="shared" si="142"/>
        <v>4017</v>
      </c>
      <c r="AK683" s="45">
        <v>45657</v>
      </c>
    </row>
    <row r="684" spans="1:37" s="46" customFormat="1" ht="12.75" x14ac:dyDescent="0.25">
      <c r="A684" s="36">
        <v>678</v>
      </c>
      <c r="B684" s="37">
        <v>41640</v>
      </c>
      <c r="C684" s="53" t="s">
        <v>274</v>
      </c>
      <c r="D684" s="53"/>
      <c r="E684" s="53">
        <v>12008</v>
      </c>
      <c r="F684" s="53" t="s">
        <v>382</v>
      </c>
      <c r="G684" s="36" t="s">
        <v>561</v>
      </c>
      <c r="H684" s="61">
        <v>5</v>
      </c>
      <c r="I684" s="39">
        <v>6500000</v>
      </c>
      <c r="J684" s="39"/>
      <c r="K684" s="39"/>
      <c r="L684" s="39"/>
      <c r="M684" s="39"/>
      <c r="N684" s="39"/>
      <c r="O684" s="39"/>
      <c r="P684" s="39">
        <v>6500000</v>
      </c>
      <c r="Q684" s="36"/>
      <c r="R684" s="36"/>
      <c r="S684" s="39"/>
      <c r="T684" s="36"/>
      <c r="U684" s="36"/>
      <c r="V684" s="40"/>
      <c r="W684" s="36"/>
      <c r="X684" s="39">
        <f t="shared" si="135"/>
        <v>533.88090349075969</v>
      </c>
      <c r="Y684" s="39">
        <f t="shared" si="136"/>
        <v>16249.999999999998</v>
      </c>
      <c r="Z684" s="41">
        <f t="shared" si="137"/>
        <v>2144599.5893223817</v>
      </c>
      <c r="AA684" s="41">
        <v>1933182.7515400408</v>
      </c>
      <c r="AB684" s="41">
        <v>-38316.78230429344</v>
      </c>
      <c r="AC684" s="41">
        <f t="shared" si="143"/>
        <v>1894865.9692357474</v>
      </c>
      <c r="AD684" s="42">
        <f t="shared" si="134"/>
        <v>211416.83778234082</v>
      </c>
      <c r="AE684" s="41">
        <f t="shared" si="138"/>
        <v>2106282.8070180882</v>
      </c>
      <c r="AF684" s="42">
        <f t="shared" si="139"/>
        <v>4393717.1929819118</v>
      </c>
      <c r="AG684" s="43">
        <f t="shared" si="144"/>
        <v>400</v>
      </c>
      <c r="AH684" s="44">
        <f t="shared" si="140"/>
        <v>268.02464065708421</v>
      </c>
      <c r="AI684" s="36">
        <f t="shared" si="141"/>
        <v>131.97535934291582</v>
      </c>
      <c r="AJ684" s="36">
        <f t="shared" si="142"/>
        <v>4017</v>
      </c>
      <c r="AK684" s="45">
        <v>45657</v>
      </c>
    </row>
    <row r="685" spans="1:37" s="46" customFormat="1" ht="25.5" x14ac:dyDescent="0.25">
      <c r="A685" s="36">
        <v>679</v>
      </c>
      <c r="B685" s="37">
        <v>41640</v>
      </c>
      <c r="C685" s="36" t="s">
        <v>50</v>
      </c>
      <c r="D685" s="36"/>
      <c r="E685" s="36">
        <v>12003</v>
      </c>
      <c r="F685" s="53" t="s">
        <v>263</v>
      </c>
      <c r="G685" s="36" t="s">
        <v>540</v>
      </c>
      <c r="H685" s="38">
        <v>1</v>
      </c>
      <c r="I685" s="39">
        <v>274826497.51116222</v>
      </c>
      <c r="J685" s="39"/>
      <c r="K685" s="39">
        <v>274826497.51116222</v>
      </c>
      <c r="L685" s="39"/>
      <c r="M685" s="39"/>
      <c r="N685" s="39"/>
      <c r="O685" s="39"/>
      <c r="P685" s="39"/>
      <c r="Q685" s="36"/>
      <c r="R685" s="36"/>
      <c r="S685" s="36"/>
      <c r="T685" s="36"/>
      <c r="U685" s="36"/>
      <c r="V685" s="40"/>
      <c r="W685" s="36"/>
      <c r="X685" s="39">
        <f t="shared" si="135"/>
        <v>22573.018276070816</v>
      </c>
      <c r="Y685" s="39">
        <f t="shared" si="136"/>
        <v>687066.24377790547</v>
      </c>
      <c r="Z685" s="41">
        <f t="shared" si="137"/>
        <v>90675814.414976478</v>
      </c>
      <c r="AA685" s="41">
        <v>81736899.177652434</v>
      </c>
      <c r="AB685" s="41">
        <v>-1620071.8579364074</v>
      </c>
      <c r="AC685" s="41">
        <f t="shared" si="143"/>
        <v>80116827.319716021</v>
      </c>
      <c r="AD685" s="42">
        <f t="shared" si="134"/>
        <v>8938915.2373240441</v>
      </c>
      <c r="AE685" s="41">
        <f t="shared" si="138"/>
        <v>89055742.557040066</v>
      </c>
      <c r="AF685" s="42">
        <f t="shared" si="139"/>
        <v>185770754.95412216</v>
      </c>
      <c r="AG685" s="43">
        <f t="shared" si="144"/>
        <v>400</v>
      </c>
      <c r="AH685" s="44">
        <f t="shared" si="140"/>
        <v>268.02464065708421</v>
      </c>
      <c r="AI685" s="36">
        <f t="shared" si="141"/>
        <v>131.97535934291582</v>
      </c>
      <c r="AJ685" s="36">
        <f t="shared" si="142"/>
        <v>4017</v>
      </c>
      <c r="AK685" s="45">
        <v>45657</v>
      </c>
    </row>
    <row r="686" spans="1:37" s="46" customFormat="1" ht="25.5" x14ac:dyDescent="0.25">
      <c r="A686" s="36">
        <v>680</v>
      </c>
      <c r="B686" s="37">
        <v>41640</v>
      </c>
      <c r="C686" s="36" t="s">
        <v>50</v>
      </c>
      <c r="D686" s="36"/>
      <c r="E686" s="36">
        <v>12003</v>
      </c>
      <c r="F686" s="53" t="s">
        <v>264</v>
      </c>
      <c r="G686" s="36" t="s">
        <v>540</v>
      </c>
      <c r="H686" s="38">
        <v>1</v>
      </c>
      <c r="I686" s="39">
        <v>259083944.17857444</v>
      </c>
      <c r="J686" s="39"/>
      <c r="K686" s="39">
        <v>259083944.17857444</v>
      </c>
      <c r="L686" s="39"/>
      <c r="M686" s="39"/>
      <c r="N686" s="39"/>
      <c r="O686" s="39"/>
      <c r="P686" s="39"/>
      <c r="Q686" s="36"/>
      <c r="R686" s="36"/>
      <c r="S686" s="36"/>
      <c r="T686" s="36"/>
      <c r="U686" s="36"/>
      <c r="V686" s="40"/>
      <c r="W686" s="36"/>
      <c r="X686" s="39">
        <f t="shared" si="135"/>
        <v>21279.995415077981</v>
      </c>
      <c r="Y686" s="39">
        <f t="shared" si="136"/>
        <v>647709.8604464361</v>
      </c>
      <c r="Z686" s="41">
        <f t="shared" si="137"/>
        <v>85481741.58236827</v>
      </c>
      <c r="AA686" s="41">
        <v>77054863.397997379</v>
      </c>
      <c r="AB686" s="41">
        <v>-1527271.2442504852</v>
      </c>
      <c r="AC686" s="41">
        <f t="shared" si="143"/>
        <v>75527592.153746888</v>
      </c>
      <c r="AD686" s="42">
        <f t="shared" si="134"/>
        <v>8426878.1843708903</v>
      </c>
      <c r="AE686" s="41">
        <f t="shared" si="138"/>
        <v>83954470.338117778</v>
      </c>
      <c r="AF686" s="42">
        <f t="shared" si="139"/>
        <v>175129473.84045666</v>
      </c>
      <c r="AG686" s="43">
        <f t="shared" si="144"/>
        <v>400</v>
      </c>
      <c r="AH686" s="44">
        <f t="shared" si="140"/>
        <v>268.02464065708421</v>
      </c>
      <c r="AI686" s="36">
        <f t="shared" si="141"/>
        <v>131.97535934291582</v>
      </c>
      <c r="AJ686" s="36">
        <f t="shared" si="142"/>
        <v>4017</v>
      </c>
      <c r="AK686" s="45">
        <v>45657</v>
      </c>
    </row>
    <row r="687" spans="1:37" s="46" customFormat="1" ht="25.5" x14ac:dyDescent="0.25">
      <c r="A687" s="36">
        <v>681</v>
      </c>
      <c r="B687" s="37">
        <v>41640</v>
      </c>
      <c r="C687" s="36" t="s">
        <v>50</v>
      </c>
      <c r="D687" s="36"/>
      <c r="E687" s="36">
        <v>12002</v>
      </c>
      <c r="F687" s="53" t="s">
        <v>567</v>
      </c>
      <c r="G687" s="36" t="s">
        <v>558</v>
      </c>
      <c r="H687" s="38">
        <v>1</v>
      </c>
      <c r="I687" s="39">
        <v>44131000</v>
      </c>
      <c r="J687" s="39">
        <v>44131000</v>
      </c>
      <c r="K687" s="39"/>
      <c r="L687" s="39"/>
      <c r="M687" s="39"/>
      <c r="N687" s="39"/>
      <c r="O687" s="39"/>
      <c r="P687" s="39"/>
      <c r="Q687" s="36"/>
      <c r="R687" s="36"/>
      <c r="S687" s="36"/>
      <c r="T687" s="36"/>
      <c r="U687" s="36"/>
      <c r="V687" s="40"/>
      <c r="W687" s="36"/>
      <c r="X687" s="39">
        <f t="shared" si="135"/>
        <v>3624.7227926078026</v>
      </c>
      <c r="Y687" s="39">
        <f t="shared" si="136"/>
        <v>110327.49999999999</v>
      </c>
      <c r="Z687" s="41">
        <f t="shared" si="137"/>
        <v>14560511.457905544</v>
      </c>
      <c r="AA687" s="41">
        <v>13125121.232032852</v>
      </c>
      <c r="AB687" s="41">
        <v>-260147.37228781139</v>
      </c>
      <c r="AC687" s="41">
        <f t="shared" si="143"/>
        <v>12864973.859745041</v>
      </c>
      <c r="AD687" s="42">
        <f t="shared" si="134"/>
        <v>1435390.2258726917</v>
      </c>
      <c r="AE687" s="41">
        <f t="shared" si="138"/>
        <v>14300364.085617732</v>
      </c>
      <c r="AF687" s="42">
        <f t="shared" si="139"/>
        <v>29830635.914382268</v>
      </c>
      <c r="AG687" s="43">
        <f t="shared" si="144"/>
        <v>400</v>
      </c>
      <c r="AH687" s="44">
        <f t="shared" si="140"/>
        <v>268.02464065708421</v>
      </c>
      <c r="AI687" s="36">
        <f t="shared" si="141"/>
        <v>131.97535934291582</v>
      </c>
      <c r="AJ687" s="36">
        <f t="shared" si="142"/>
        <v>4017</v>
      </c>
      <c r="AK687" s="45">
        <v>45657</v>
      </c>
    </row>
    <row r="688" spans="1:37" s="46" customFormat="1" ht="25.5" x14ac:dyDescent="0.25">
      <c r="A688" s="36">
        <v>682</v>
      </c>
      <c r="B688" s="37">
        <v>41640</v>
      </c>
      <c r="C688" s="36" t="s">
        <v>50</v>
      </c>
      <c r="D688" s="36"/>
      <c r="E688" s="36">
        <v>12002</v>
      </c>
      <c r="F688" s="53" t="s">
        <v>626</v>
      </c>
      <c r="G688" s="36" t="s">
        <v>558</v>
      </c>
      <c r="H688" s="38">
        <v>1</v>
      </c>
      <c r="I688" s="39">
        <v>42320000</v>
      </c>
      <c r="J688" s="39">
        <v>42320000</v>
      </c>
      <c r="K688" s="39"/>
      <c r="L688" s="39"/>
      <c r="M688" s="39"/>
      <c r="N688" s="39"/>
      <c r="O688" s="39"/>
      <c r="P688" s="39"/>
      <c r="Q688" s="36"/>
      <c r="R688" s="36"/>
      <c r="S688" s="36"/>
      <c r="T688" s="36"/>
      <c r="U688" s="36"/>
      <c r="V688" s="40"/>
      <c r="W688" s="36"/>
      <c r="X688" s="39">
        <f t="shared" si="135"/>
        <v>3475.9753593429159</v>
      </c>
      <c r="Y688" s="39">
        <f t="shared" si="136"/>
        <v>105800</v>
      </c>
      <c r="Z688" s="41">
        <f t="shared" si="137"/>
        <v>13962993.018480495</v>
      </c>
      <c r="AA688" s="41">
        <v>12586506.776180698</v>
      </c>
      <c r="AB688" s="41">
        <v>-249471.7272488767</v>
      </c>
      <c r="AC688" s="41">
        <f t="shared" si="143"/>
        <v>12337035.04893182</v>
      </c>
      <c r="AD688" s="42">
        <f t="shared" si="134"/>
        <v>1376486.242299797</v>
      </c>
      <c r="AE688" s="41">
        <f t="shared" si="138"/>
        <v>13713521.291231617</v>
      </c>
      <c r="AF688" s="42">
        <f t="shared" si="139"/>
        <v>28606478.708768383</v>
      </c>
      <c r="AG688" s="43">
        <f t="shared" si="144"/>
        <v>400</v>
      </c>
      <c r="AH688" s="44">
        <f t="shared" si="140"/>
        <v>268.02464065708421</v>
      </c>
      <c r="AI688" s="36">
        <f t="shared" si="141"/>
        <v>131.97535934291582</v>
      </c>
      <c r="AJ688" s="36">
        <f t="shared" si="142"/>
        <v>4017</v>
      </c>
      <c r="AK688" s="45">
        <v>45657</v>
      </c>
    </row>
    <row r="689" spans="1:37" s="46" customFormat="1" ht="25.5" x14ac:dyDescent="0.25">
      <c r="A689" s="36">
        <v>683</v>
      </c>
      <c r="B689" s="37">
        <v>41640</v>
      </c>
      <c r="C689" s="36" t="s">
        <v>50</v>
      </c>
      <c r="D689" s="36"/>
      <c r="E689" s="36">
        <v>12002</v>
      </c>
      <c r="F689" s="53" t="s">
        <v>627</v>
      </c>
      <c r="G689" s="36" t="s">
        <v>558</v>
      </c>
      <c r="H689" s="38">
        <v>2</v>
      </c>
      <c r="I689" s="39">
        <v>148684000</v>
      </c>
      <c r="J689" s="39">
        <v>148684000</v>
      </c>
      <c r="K689" s="39"/>
      <c r="L689" s="39"/>
      <c r="M689" s="39"/>
      <c r="N689" s="39"/>
      <c r="O689" s="39"/>
      <c r="P689" s="39"/>
      <c r="Q689" s="36"/>
      <c r="R689" s="36"/>
      <c r="S689" s="36"/>
      <c r="T689" s="36"/>
      <c r="U689" s="36"/>
      <c r="V689" s="40"/>
      <c r="W689" s="36"/>
      <c r="X689" s="39">
        <f t="shared" si="135"/>
        <v>12212.23819301848</v>
      </c>
      <c r="Y689" s="39">
        <f t="shared" si="136"/>
        <v>371710</v>
      </c>
      <c r="Z689" s="41">
        <f t="shared" si="137"/>
        <v>49056560.821355239</v>
      </c>
      <c r="AA689" s="41">
        <v>44220514.496919915</v>
      </c>
      <c r="AB689" s="41">
        <v>-876475.76309716422</v>
      </c>
      <c r="AC689" s="41">
        <f t="shared" si="143"/>
        <v>43344038.733822748</v>
      </c>
      <c r="AD689" s="42">
        <f t="shared" si="134"/>
        <v>4836046.3244353235</v>
      </c>
      <c r="AE689" s="41">
        <f t="shared" si="138"/>
        <v>48180085.058258072</v>
      </c>
      <c r="AF689" s="42">
        <f t="shared" si="139"/>
        <v>100503914.94174193</v>
      </c>
      <c r="AG689" s="43">
        <f t="shared" si="144"/>
        <v>400</v>
      </c>
      <c r="AH689" s="44">
        <f t="shared" si="140"/>
        <v>268.02464065708421</v>
      </c>
      <c r="AI689" s="36">
        <f t="shared" si="141"/>
        <v>131.97535934291582</v>
      </c>
      <c r="AJ689" s="36">
        <f t="shared" si="142"/>
        <v>4017</v>
      </c>
      <c r="AK689" s="45">
        <v>45657</v>
      </c>
    </row>
    <row r="690" spans="1:37" s="46" customFormat="1" ht="25.5" x14ac:dyDescent="0.25">
      <c r="A690" s="36">
        <v>684</v>
      </c>
      <c r="B690" s="37">
        <v>41640</v>
      </c>
      <c r="C690" s="36" t="s">
        <v>50</v>
      </c>
      <c r="D690" s="36"/>
      <c r="E690" s="36">
        <v>12002</v>
      </c>
      <c r="F690" s="53" t="s">
        <v>628</v>
      </c>
      <c r="G690" s="36" t="s">
        <v>558</v>
      </c>
      <c r="H690" s="38">
        <v>1</v>
      </c>
      <c r="I690" s="39">
        <v>131138000</v>
      </c>
      <c r="J690" s="39">
        <v>131138000</v>
      </c>
      <c r="K690" s="39"/>
      <c r="L690" s="39"/>
      <c r="M690" s="39"/>
      <c r="N690" s="39"/>
      <c r="O690" s="39"/>
      <c r="P690" s="39"/>
      <c r="Q690" s="36"/>
      <c r="R690" s="36"/>
      <c r="S690" s="36"/>
      <c r="T690" s="36"/>
      <c r="U690" s="36"/>
      <c r="V690" s="40"/>
      <c r="W690" s="36"/>
      <c r="X690" s="39">
        <f t="shared" si="135"/>
        <v>10771.088295687885</v>
      </c>
      <c r="Y690" s="39">
        <f t="shared" si="136"/>
        <v>327845</v>
      </c>
      <c r="Z690" s="41">
        <f t="shared" si="137"/>
        <v>43267461.683778241</v>
      </c>
      <c r="AA690" s="41">
        <v>39002110.718685828</v>
      </c>
      <c r="AB690" s="41">
        <v>-773044.03043391276</v>
      </c>
      <c r="AC690" s="41">
        <f t="shared" si="143"/>
        <v>38229066.688251913</v>
      </c>
      <c r="AD690" s="42">
        <f t="shared" si="134"/>
        <v>4265350.9650924131</v>
      </c>
      <c r="AE690" s="41">
        <f t="shared" si="138"/>
        <v>42494417.653344326</v>
      </c>
      <c r="AF690" s="42">
        <f t="shared" si="139"/>
        <v>88643582.346655667</v>
      </c>
      <c r="AG690" s="43">
        <f t="shared" si="144"/>
        <v>400</v>
      </c>
      <c r="AH690" s="44">
        <f t="shared" si="140"/>
        <v>268.02464065708421</v>
      </c>
      <c r="AI690" s="36">
        <f t="shared" si="141"/>
        <v>131.97535934291582</v>
      </c>
      <c r="AJ690" s="36">
        <f t="shared" si="142"/>
        <v>4017</v>
      </c>
      <c r="AK690" s="45">
        <v>45657</v>
      </c>
    </row>
    <row r="691" spans="1:37" s="46" customFormat="1" ht="38.25" x14ac:dyDescent="0.25">
      <c r="A691" s="36">
        <v>685</v>
      </c>
      <c r="B691" s="37">
        <v>41640</v>
      </c>
      <c r="C691" s="36" t="s">
        <v>50</v>
      </c>
      <c r="D691" s="36"/>
      <c r="E691" s="36">
        <v>12008</v>
      </c>
      <c r="F691" s="53" t="s">
        <v>629</v>
      </c>
      <c r="G691" s="36" t="s">
        <v>558</v>
      </c>
      <c r="H691" s="38">
        <v>64</v>
      </c>
      <c r="I691" s="39">
        <v>94080000</v>
      </c>
      <c r="J691" s="39"/>
      <c r="K691" s="39"/>
      <c r="L691" s="39"/>
      <c r="M691" s="39"/>
      <c r="N691" s="39"/>
      <c r="O691" s="39"/>
      <c r="P691" s="39">
        <v>94080000</v>
      </c>
      <c r="Q691" s="36"/>
      <c r="R691" s="36"/>
      <c r="S691" s="36"/>
      <c r="T691" s="36"/>
      <c r="U691" s="36"/>
      <c r="V691" s="40"/>
      <c r="W691" s="36"/>
      <c r="X691" s="39">
        <f t="shared" si="135"/>
        <v>7727.3100616016427</v>
      </c>
      <c r="Y691" s="39">
        <f t="shared" si="136"/>
        <v>235200</v>
      </c>
      <c r="Z691" s="41">
        <f t="shared" si="137"/>
        <v>31040604.517453801</v>
      </c>
      <c r="AA691" s="41">
        <v>27980589.733059548</v>
      </c>
      <c r="AB691" s="41">
        <v>-554591.21218275814</v>
      </c>
      <c r="AC691" s="41">
        <f t="shared" si="143"/>
        <v>27425998.520876791</v>
      </c>
      <c r="AD691" s="42">
        <f t="shared" si="134"/>
        <v>3060014.784394253</v>
      </c>
      <c r="AE691" s="41">
        <f t="shared" si="138"/>
        <v>30486013.305271044</v>
      </c>
      <c r="AF691" s="42">
        <f t="shared" si="139"/>
        <v>63593986.694728956</v>
      </c>
      <c r="AG691" s="43">
        <f t="shared" si="144"/>
        <v>400</v>
      </c>
      <c r="AH691" s="44">
        <f t="shared" si="140"/>
        <v>268.02464065708421</v>
      </c>
      <c r="AI691" s="36">
        <f t="shared" si="141"/>
        <v>131.97535934291582</v>
      </c>
      <c r="AJ691" s="36">
        <f t="shared" si="142"/>
        <v>4017</v>
      </c>
      <c r="AK691" s="45">
        <v>45657</v>
      </c>
    </row>
    <row r="692" spans="1:37" s="46" customFormat="1" ht="12.75" x14ac:dyDescent="0.25">
      <c r="A692" s="36">
        <v>686</v>
      </c>
      <c r="B692" s="37">
        <v>41640</v>
      </c>
      <c r="C692" s="36" t="s">
        <v>50</v>
      </c>
      <c r="D692" s="36"/>
      <c r="E692" s="36">
        <v>12008</v>
      </c>
      <c r="F692" s="53" t="s">
        <v>630</v>
      </c>
      <c r="G692" s="36" t="s">
        <v>558</v>
      </c>
      <c r="H692" s="38">
        <v>28</v>
      </c>
      <c r="I692" s="39">
        <v>29568000</v>
      </c>
      <c r="J692" s="39"/>
      <c r="K692" s="39"/>
      <c r="L692" s="39"/>
      <c r="M692" s="39"/>
      <c r="N692" s="39"/>
      <c r="O692" s="39"/>
      <c r="P692" s="39">
        <v>29568000</v>
      </c>
      <c r="Q692" s="36"/>
      <c r="R692" s="36"/>
      <c r="S692" s="36"/>
      <c r="T692" s="36"/>
      <c r="U692" s="36"/>
      <c r="V692" s="40"/>
      <c r="W692" s="36"/>
      <c r="X692" s="39">
        <f t="shared" si="135"/>
        <v>2428.5831622176593</v>
      </c>
      <c r="Y692" s="39">
        <f t="shared" si="136"/>
        <v>73920</v>
      </c>
      <c r="Z692" s="41">
        <f t="shared" si="137"/>
        <v>9755618.5626283381</v>
      </c>
      <c r="AA692" s="41">
        <v>8793899.630390143</v>
      </c>
      <c r="AB692" s="41">
        <v>-174300.09525743825</v>
      </c>
      <c r="AC692" s="41">
        <f t="shared" si="143"/>
        <v>8619599.5351327043</v>
      </c>
      <c r="AD692" s="42">
        <f t="shared" si="134"/>
        <v>961718.93223819509</v>
      </c>
      <c r="AE692" s="41">
        <f t="shared" si="138"/>
        <v>9581318.4673708994</v>
      </c>
      <c r="AF692" s="42">
        <f t="shared" si="139"/>
        <v>19986681.532629102</v>
      </c>
      <c r="AG692" s="43">
        <f t="shared" si="144"/>
        <v>400</v>
      </c>
      <c r="AH692" s="44">
        <f t="shared" si="140"/>
        <v>268.02464065708421</v>
      </c>
      <c r="AI692" s="36">
        <f t="shared" si="141"/>
        <v>131.97535934291582</v>
      </c>
      <c r="AJ692" s="36">
        <f t="shared" si="142"/>
        <v>4017</v>
      </c>
      <c r="AK692" s="45">
        <v>45657</v>
      </c>
    </row>
    <row r="693" spans="1:37" s="46" customFormat="1" ht="12.75" x14ac:dyDescent="0.25">
      <c r="A693" s="36">
        <v>687</v>
      </c>
      <c r="B693" s="37">
        <v>41640</v>
      </c>
      <c r="C693" s="36" t="s">
        <v>50</v>
      </c>
      <c r="D693" s="36"/>
      <c r="E693" s="36">
        <v>12008</v>
      </c>
      <c r="F693" s="53" t="s">
        <v>631</v>
      </c>
      <c r="G693" s="36" t="s">
        <v>558</v>
      </c>
      <c r="H693" s="38">
        <v>5</v>
      </c>
      <c r="I693" s="39">
        <v>4290000</v>
      </c>
      <c r="J693" s="39"/>
      <c r="K693" s="39"/>
      <c r="L693" s="39"/>
      <c r="M693" s="39"/>
      <c r="N693" s="39"/>
      <c r="O693" s="39"/>
      <c r="P693" s="39">
        <v>4290000</v>
      </c>
      <c r="Q693" s="36"/>
      <c r="R693" s="36"/>
      <c r="S693" s="36"/>
      <c r="T693" s="36"/>
      <c r="U693" s="36"/>
      <c r="V693" s="40"/>
      <c r="W693" s="36"/>
      <c r="X693" s="39">
        <f t="shared" si="135"/>
        <v>352.36139630390142</v>
      </c>
      <c r="Y693" s="39">
        <f t="shared" si="136"/>
        <v>10725</v>
      </c>
      <c r="Z693" s="41">
        <f t="shared" si="137"/>
        <v>1415435.7289527722</v>
      </c>
      <c r="AA693" s="41">
        <v>1275900.6160164271</v>
      </c>
      <c r="AB693" s="41">
        <v>-25289.076320833672</v>
      </c>
      <c r="AC693" s="41">
        <f t="shared" si="143"/>
        <v>1250611.5396955933</v>
      </c>
      <c r="AD693" s="42">
        <f t="shared" si="134"/>
        <v>139535.11293634516</v>
      </c>
      <c r="AE693" s="41">
        <f t="shared" si="138"/>
        <v>1390146.6526319385</v>
      </c>
      <c r="AF693" s="42">
        <f t="shared" si="139"/>
        <v>2899853.3473680615</v>
      </c>
      <c r="AG693" s="43">
        <f t="shared" si="144"/>
        <v>400</v>
      </c>
      <c r="AH693" s="44">
        <f t="shared" si="140"/>
        <v>268.02464065708421</v>
      </c>
      <c r="AI693" s="36">
        <f t="shared" si="141"/>
        <v>131.97535934291582</v>
      </c>
      <c r="AJ693" s="36">
        <f t="shared" si="142"/>
        <v>4017</v>
      </c>
      <c r="AK693" s="45">
        <v>45657</v>
      </c>
    </row>
    <row r="694" spans="1:37" s="46" customFormat="1" ht="12.75" x14ac:dyDescent="0.25">
      <c r="A694" s="36">
        <v>688</v>
      </c>
      <c r="B694" s="37">
        <v>41640</v>
      </c>
      <c r="C694" s="36" t="s">
        <v>50</v>
      </c>
      <c r="D694" s="36"/>
      <c r="E694" s="36">
        <v>12008</v>
      </c>
      <c r="F694" s="53" t="s">
        <v>632</v>
      </c>
      <c r="G694" s="36" t="s">
        <v>558</v>
      </c>
      <c r="H694" s="38">
        <v>5</v>
      </c>
      <c r="I694" s="39">
        <v>3090000</v>
      </c>
      <c r="J694" s="39"/>
      <c r="K694" s="39"/>
      <c r="L694" s="39"/>
      <c r="M694" s="39"/>
      <c r="N694" s="39"/>
      <c r="O694" s="39"/>
      <c r="P694" s="39">
        <v>3090000</v>
      </c>
      <c r="Q694" s="36"/>
      <c r="R694" s="36"/>
      <c r="S694" s="36"/>
      <c r="T694" s="36"/>
      <c r="U694" s="36"/>
      <c r="V694" s="40"/>
      <c r="W694" s="36"/>
      <c r="X694" s="39">
        <f t="shared" si="135"/>
        <v>253.79876796714578</v>
      </c>
      <c r="Y694" s="39">
        <f t="shared" si="136"/>
        <v>7725</v>
      </c>
      <c r="Z694" s="41">
        <f t="shared" si="137"/>
        <v>1019509.6509240248</v>
      </c>
      <c r="AA694" s="41">
        <v>919005.3388090349</v>
      </c>
      <c r="AB694" s="41">
        <v>-18215.208818502579</v>
      </c>
      <c r="AC694" s="41">
        <f t="shared" si="143"/>
        <v>900790.1299905323</v>
      </c>
      <c r="AD694" s="42">
        <f t="shared" si="134"/>
        <v>100504.31211498985</v>
      </c>
      <c r="AE694" s="41">
        <f t="shared" si="138"/>
        <v>1001294.4421055221</v>
      </c>
      <c r="AF694" s="42">
        <f t="shared" si="139"/>
        <v>2088705.5578944779</v>
      </c>
      <c r="AG694" s="43">
        <f t="shared" si="144"/>
        <v>400</v>
      </c>
      <c r="AH694" s="44">
        <f t="shared" si="140"/>
        <v>268.02464065708421</v>
      </c>
      <c r="AI694" s="36">
        <f t="shared" si="141"/>
        <v>131.97535934291582</v>
      </c>
      <c r="AJ694" s="36">
        <f t="shared" si="142"/>
        <v>4017</v>
      </c>
      <c r="AK694" s="45">
        <v>45657</v>
      </c>
    </row>
    <row r="695" spans="1:37" s="46" customFormat="1" ht="38.25" x14ac:dyDescent="0.25">
      <c r="A695" s="36">
        <v>689</v>
      </c>
      <c r="B695" s="37">
        <v>41640</v>
      </c>
      <c r="C695" s="36" t="s">
        <v>50</v>
      </c>
      <c r="D695" s="36"/>
      <c r="E695" s="36">
        <v>12008</v>
      </c>
      <c r="F695" s="53" t="s">
        <v>633</v>
      </c>
      <c r="G695" s="36" t="s">
        <v>558</v>
      </c>
      <c r="H695" s="38">
        <v>21</v>
      </c>
      <c r="I695" s="39">
        <v>35280000</v>
      </c>
      <c r="J695" s="39"/>
      <c r="K695" s="39"/>
      <c r="L695" s="39"/>
      <c r="M695" s="39"/>
      <c r="N695" s="39"/>
      <c r="O695" s="39"/>
      <c r="P695" s="39">
        <v>35280000</v>
      </c>
      <c r="Q695" s="36"/>
      <c r="R695" s="36"/>
      <c r="S695" s="36"/>
      <c r="T695" s="36"/>
      <c r="U695" s="36"/>
      <c r="V695" s="40"/>
      <c r="W695" s="36"/>
      <c r="X695" s="39">
        <f t="shared" si="135"/>
        <v>2897.7412731006161</v>
      </c>
      <c r="Y695" s="39">
        <f t="shared" si="136"/>
        <v>88200</v>
      </c>
      <c r="Z695" s="41">
        <f t="shared" si="137"/>
        <v>11640226.694045175</v>
      </c>
      <c r="AA695" s="41">
        <v>10492721.149897331</v>
      </c>
      <c r="AB695" s="41">
        <v>-207971.70456853427</v>
      </c>
      <c r="AC695" s="41">
        <f t="shared" si="143"/>
        <v>10284749.445328796</v>
      </c>
      <c r="AD695" s="42">
        <f t="shared" si="134"/>
        <v>1147505.5441478435</v>
      </c>
      <c r="AE695" s="41">
        <f t="shared" si="138"/>
        <v>11432254.98947664</v>
      </c>
      <c r="AF695" s="42">
        <f t="shared" si="139"/>
        <v>23847745.01052336</v>
      </c>
      <c r="AG695" s="43">
        <f t="shared" si="144"/>
        <v>400</v>
      </c>
      <c r="AH695" s="44">
        <f t="shared" si="140"/>
        <v>268.02464065708421</v>
      </c>
      <c r="AI695" s="36">
        <f t="shared" si="141"/>
        <v>131.97535934291582</v>
      </c>
      <c r="AJ695" s="36">
        <f t="shared" si="142"/>
        <v>4017</v>
      </c>
      <c r="AK695" s="45">
        <v>45657</v>
      </c>
    </row>
    <row r="696" spans="1:37" s="46" customFormat="1" ht="12.75" x14ac:dyDescent="0.25">
      <c r="A696" s="36">
        <v>690</v>
      </c>
      <c r="B696" s="37">
        <v>41640</v>
      </c>
      <c r="C696" s="36" t="s">
        <v>50</v>
      </c>
      <c r="D696" s="36"/>
      <c r="E696" s="36">
        <v>12008</v>
      </c>
      <c r="F696" s="53" t="s">
        <v>634</v>
      </c>
      <c r="G696" s="36" t="s">
        <v>558</v>
      </c>
      <c r="H696" s="38">
        <v>104</v>
      </c>
      <c r="I696" s="39">
        <v>124800000</v>
      </c>
      <c r="J696" s="39"/>
      <c r="K696" s="39"/>
      <c r="L696" s="39"/>
      <c r="M696" s="39"/>
      <c r="N696" s="39"/>
      <c r="O696" s="39"/>
      <c r="P696" s="39">
        <v>124800000</v>
      </c>
      <c r="Q696" s="36"/>
      <c r="R696" s="36"/>
      <c r="S696" s="36"/>
      <c r="T696" s="36"/>
      <c r="U696" s="36"/>
      <c r="V696" s="40"/>
      <c r="W696" s="36"/>
      <c r="X696" s="39">
        <f t="shared" si="135"/>
        <v>10250.513347022586</v>
      </c>
      <c r="Y696" s="39">
        <f t="shared" si="136"/>
        <v>312000</v>
      </c>
      <c r="Z696" s="41">
        <f t="shared" si="137"/>
        <v>41176312.114989735</v>
      </c>
      <c r="AA696" s="41">
        <v>37117108.829568788</v>
      </c>
      <c r="AB696" s="41">
        <v>-735682.22024243418</v>
      </c>
      <c r="AC696" s="41">
        <f t="shared" si="143"/>
        <v>36381426.609326355</v>
      </c>
      <c r="AD696" s="42">
        <f t="shared" si="134"/>
        <v>4059203.2854209468</v>
      </c>
      <c r="AE696" s="41">
        <f t="shared" si="138"/>
        <v>40440629.894747302</v>
      </c>
      <c r="AF696" s="42">
        <f t="shared" si="139"/>
        <v>84359370.105252698</v>
      </c>
      <c r="AG696" s="43">
        <f t="shared" si="144"/>
        <v>400</v>
      </c>
      <c r="AH696" s="44">
        <f t="shared" si="140"/>
        <v>268.02464065708421</v>
      </c>
      <c r="AI696" s="36">
        <f t="shared" si="141"/>
        <v>131.97535934291582</v>
      </c>
      <c r="AJ696" s="36">
        <f t="shared" si="142"/>
        <v>4017</v>
      </c>
      <c r="AK696" s="45">
        <v>45657</v>
      </c>
    </row>
    <row r="697" spans="1:37" s="46" customFormat="1" ht="12.75" x14ac:dyDescent="0.25">
      <c r="A697" s="36">
        <v>691</v>
      </c>
      <c r="B697" s="37">
        <v>41640</v>
      </c>
      <c r="C697" s="36" t="s">
        <v>50</v>
      </c>
      <c r="D697" s="36"/>
      <c r="E697" s="36">
        <v>12008</v>
      </c>
      <c r="F697" s="53" t="s">
        <v>635</v>
      </c>
      <c r="G697" s="36" t="s">
        <v>558</v>
      </c>
      <c r="H697" s="38">
        <v>134</v>
      </c>
      <c r="I697" s="39">
        <v>139360000</v>
      </c>
      <c r="J697" s="39"/>
      <c r="K697" s="39"/>
      <c r="L697" s="39"/>
      <c r="M697" s="39"/>
      <c r="N697" s="39"/>
      <c r="O697" s="39"/>
      <c r="P697" s="39">
        <v>139360000</v>
      </c>
      <c r="Q697" s="36"/>
      <c r="R697" s="36"/>
      <c r="S697" s="36"/>
      <c r="T697" s="36"/>
      <c r="U697" s="36"/>
      <c r="V697" s="40"/>
      <c r="W697" s="36"/>
      <c r="X697" s="39">
        <f t="shared" si="135"/>
        <v>11446.406570841889</v>
      </c>
      <c r="Y697" s="39">
        <f t="shared" si="136"/>
        <v>348400</v>
      </c>
      <c r="Z697" s="41">
        <f t="shared" si="137"/>
        <v>45980215.195071876</v>
      </c>
      <c r="AA697" s="41">
        <v>41447438.193018481</v>
      </c>
      <c r="AB697" s="41">
        <v>-821511.81260405155</v>
      </c>
      <c r="AC697" s="41">
        <f t="shared" si="143"/>
        <v>40625926.380414426</v>
      </c>
      <c r="AD697" s="42">
        <f t="shared" si="134"/>
        <v>4532777.0020533949</v>
      </c>
      <c r="AE697" s="41">
        <f t="shared" si="138"/>
        <v>45158703.382467821</v>
      </c>
      <c r="AF697" s="42">
        <f t="shared" si="139"/>
        <v>94201296.617532179</v>
      </c>
      <c r="AG697" s="43">
        <f t="shared" si="144"/>
        <v>400</v>
      </c>
      <c r="AH697" s="44">
        <f t="shared" si="140"/>
        <v>268.02464065708421</v>
      </c>
      <c r="AI697" s="36">
        <f t="shared" si="141"/>
        <v>131.97535934291582</v>
      </c>
      <c r="AJ697" s="36">
        <f t="shared" si="142"/>
        <v>4017</v>
      </c>
      <c r="AK697" s="45">
        <v>45657</v>
      </c>
    </row>
    <row r="698" spans="1:37" s="46" customFormat="1" ht="12.75" x14ac:dyDescent="0.25">
      <c r="A698" s="36">
        <v>692</v>
      </c>
      <c r="B698" s="37">
        <v>41640</v>
      </c>
      <c r="C698" s="36" t="s">
        <v>50</v>
      </c>
      <c r="D698" s="36"/>
      <c r="E698" s="36">
        <v>12008</v>
      </c>
      <c r="F698" s="53" t="s">
        <v>636</v>
      </c>
      <c r="G698" s="36" t="s">
        <v>558</v>
      </c>
      <c r="H698" s="38">
        <v>18</v>
      </c>
      <c r="I698" s="39">
        <v>12870000</v>
      </c>
      <c r="J698" s="39"/>
      <c r="K698" s="39"/>
      <c r="L698" s="39"/>
      <c r="M698" s="39"/>
      <c r="N698" s="39"/>
      <c r="O698" s="39"/>
      <c r="P698" s="39">
        <v>12870000</v>
      </c>
      <c r="Q698" s="36"/>
      <c r="R698" s="36"/>
      <c r="S698" s="36"/>
      <c r="T698" s="36"/>
      <c r="U698" s="36"/>
      <c r="V698" s="40"/>
      <c r="W698" s="36"/>
      <c r="X698" s="39">
        <f t="shared" si="135"/>
        <v>1057.0841889117044</v>
      </c>
      <c r="Y698" s="39">
        <f t="shared" si="136"/>
        <v>32175</v>
      </c>
      <c r="Z698" s="41">
        <f t="shared" si="137"/>
        <v>4246307.1868583169</v>
      </c>
      <c r="AA698" s="41">
        <v>3827701.8480492812</v>
      </c>
      <c r="AB698" s="41">
        <v>-75867.228962501031</v>
      </c>
      <c r="AC698" s="41">
        <f t="shared" si="143"/>
        <v>3751834.6190867801</v>
      </c>
      <c r="AD698" s="42">
        <f t="shared" si="134"/>
        <v>418605.33880903572</v>
      </c>
      <c r="AE698" s="41">
        <f t="shared" si="138"/>
        <v>4170439.9578958158</v>
      </c>
      <c r="AF698" s="42">
        <f t="shared" si="139"/>
        <v>8699560.0421041846</v>
      </c>
      <c r="AG698" s="43">
        <f t="shared" si="144"/>
        <v>400</v>
      </c>
      <c r="AH698" s="44">
        <f t="shared" si="140"/>
        <v>268.02464065708421</v>
      </c>
      <c r="AI698" s="36">
        <f t="shared" si="141"/>
        <v>131.97535934291582</v>
      </c>
      <c r="AJ698" s="36">
        <f t="shared" si="142"/>
        <v>4017</v>
      </c>
      <c r="AK698" s="45">
        <v>45657</v>
      </c>
    </row>
    <row r="699" spans="1:37" s="46" customFormat="1" ht="38.25" x14ac:dyDescent="0.25">
      <c r="A699" s="36">
        <v>693</v>
      </c>
      <c r="B699" s="37">
        <v>41640</v>
      </c>
      <c r="C699" s="36" t="s">
        <v>50</v>
      </c>
      <c r="D699" s="36"/>
      <c r="E699" s="36">
        <v>12008</v>
      </c>
      <c r="F699" s="53" t="s">
        <v>637</v>
      </c>
      <c r="G699" s="36" t="s">
        <v>558</v>
      </c>
      <c r="H699" s="38">
        <v>16</v>
      </c>
      <c r="I699" s="39">
        <v>25488000</v>
      </c>
      <c r="J699" s="39"/>
      <c r="K699" s="39"/>
      <c r="L699" s="39"/>
      <c r="M699" s="39"/>
      <c r="N699" s="39"/>
      <c r="O699" s="39"/>
      <c r="P699" s="39">
        <v>25488000</v>
      </c>
      <c r="Q699" s="36"/>
      <c r="R699" s="36"/>
      <c r="S699" s="36"/>
      <c r="T699" s="36"/>
      <c r="U699" s="36"/>
      <c r="V699" s="40"/>
      <c r="W699" s="36"/>
      <c r="X699" s="39">
        <f t="shared" si="135"/>
        <v>2093.4702258726898</v>
      </c>
      <c r="Y699" s="39">
        <f t="shared" si="136"/>
        <v>63719.999999999993</v>
      </c>
      <c r="Z699" s="41">
        <f t="shared" si="137"/>
        <v>8409469.8973305952</v>
      </c>
      <c r="AA699" s="41">
        <v>7580455.6878850097</v>
      </c>
      <c r="AB699" s="41">
        <v>-150248.94574951252</v>
      </c>
      <c r="AC699" s="41">
        <f t="shared" si="143"/>
        <v>7430206.7421354968</v>
      </c>
      <c r="AD699" s="42">
        <f t="shared" si="134"/>
        <v>829014.2094455855</v>
      </c>
      <c r="AE699" s="41">
        <f t="shared" si="138"/>
        <v>8259220.9515810823</v>
      </c>
      <c r="AF699" s="42">
        <f t="shared" si="139"/>
        <v>17228779.048418917</v>
      </c>
      <c r="AG699" s="43">
        <f t="shared" si="144"/>
        <v>400</v>
      </c>
      <c r="AH699" s="44">
        <f t="shared" si="140"/>
        <v>268.02464065708421</v>
      </c>
      <c r="AI699" s="36">
        <f t="shared" si="141"/>
        <v>131.97535934291582</v>
      </c>
      <c r="AJ699" s="36">
        <f t="shared" si="142"/>
        <v>4017</v>
      </c>
      <c r="AK699" s="45">
        <v>45657</v>
      </c>
    </row>
    <row r="700" spans="1:37" s="46" customFormat="1" ht="12.75" x14ac:dyDescent="0.25">
      <c r="A700" s="36">
        <v>694</v>
      </c>
      <c r="B700" s="37">
        <v>41640</v>
      </c>
      <c r="C700" s="36" t="s">
        <v>50</v>
      </c>
      <c r="D700" s="36"/>
      <c r="E700" s="36">
        <v>12008</v>
      </c>
      <c r="F700" s="53" t="s">
        <v>638</v>
      </c>
      <c r="G700" s="36" t="s">
        <v>558</v>
      </c>
      <c r="H700" s="38">
        <v>9</v>
      </c>
      <c r="I700" s="39">
        <v>10296000</v>
      </c>
      <c r="J700" s="39"/>
      <c r="K700" s="39"/>
      <c r="L700" s="39"/>
      <c r="M700" s="39"/>
      <c r="N700" s="39"/>
      <c r="O700" s="39"/>
      <c r="P700" s="39">
        <v>10296000</v>
      </c>
      <c r="Q700" s="36"/>
      <c r="R700" s="36"/>
      <c r="S700" s="36"/>
      <c r="T700" s="36"/>
      <c r="U700" s="36"/>
      <c r="V700" s="40"/>
      <c r="W700" s="36"/>
      <c r="X700" s="39">
        <f t="shared" si="135"/>
        <v>845.6673511293634</v>
      </c>
      <c r="Y700" s="39">
        <f t="shared" si="136"/>
        <v>25740</v>
      </c>
      <c r="Z700" s="41">
        <f t="shared" si="137"/>
        <v>3397045.7494866531</v>
      </c>
      <c r="AA700" s="41">
        <v>3062161.4784394251</v>
      </c>
      <c r="AB700" s="41">
        <v>-60693.783170000817</v>
      </c>
      <c r="AC700" s="41">
        <f t="shared" si="143"/>
        <v>3001467.6952694245</v>
      </c>
      <c r="AD700" s="42">
        <f t="shared" si="134"/>
        <v>334884.27104722802</v>
      </c>
      <c r="AE700" s="41">
        <f t="shared" si="138"/>
        <v>3336351.9663166525</v>
      </c>
      <c r="AF700" s="42">
        <f t="shared" si="139"/>
        <v>6959648.0336833475</v>
      </c>
      <c r="AG700" s="43">
        <f t="shared" si="144"/>
        <v>400</v>
      </c>
      <c r="AH700" s="44">
        <f t="shared" si="140"/>
        <v>268.02464065708421</v>
      </c>
      <c r="AI700" s="36">
        <f t="shared" si="141"/>
        <v>131.97535934291582</v>
      </c>
      <c r="AJ700" s="36">
        <f t="shared" si="142"/>
        <v>4017</v>
      </c>
      <c r="AK700" s="45">
        <v>45657</v>
      </c>
    </row>
    <row r="701" spans="1:37" s="46" customFormat="1" ht="12.75" x14ac:dyDescent="0.25">
      <c r="A701" s="36">
        <v>695</v>
      </c>
      <c r="B701" s="37">
        <v>41640</v>
      </c>
      <c r="C701" s="36" t="s">
        <v>50</v>
      </c>
      <c r="D701" s="36"/>
      <c r="E701" s="36">
        <v>12008</v>
      </c>
      <c r="F701" s="53" t="s">
        <v>639</v>
      </c>
      <c r="G701" s="36" t="s">
        <v>558</v>
      </c>
      <c r="H701" s="38">
        <v>15</v>
      </c>
      <c r="I701" s="39">
        <v>12870000</v>
      </c>
      <c r="J701" s="39"/>
      <c r="K701" s="39"/>
      <c r="L701" s="39"/>
      <c r="M701" s="39"/>
      <c r="N701" s="39"/>
      <c r="O701" s="39"/>
      <c r="P701" s="39">
        <v>12870000</v>
      </c>
      <c r="Q701" s="36"/>
      <c r="R701" s="36"/>
      <c r="S701" s="36"/>
      <c r="T701" s="36"/>
      <c r="U701" s="36"/>
      <c r="V701" s="40"/>
      <c r="W701" s="36"/>
      <c r="X701" s="39">
        <f t="shared" si="135"/>
        <v>1057.0841889117044</v>
      </c>
      <c r="Y701" s="39">
        <f t="shared" si="136"/>
        <v>32175</v>
      </c>
      <c r="Z701" s="41">
        <f t="shared" si="137"/>
        <v>4246307.1868583169</v>
      </c>
      <c r="AA701" s="41">
        <v>3827701.8480492812</v>
      </c>
      <c r="AB701" s="41">
        <v>-75867.228962501031</v>
      </c>
      <c r="AC701" s="41">
        <f t="shared" si="143"/>
        <v>3751834.6190867801</v>
      </c>
      <c r="AD701" s="42">
        <f t="shared" ref="AD701:AD764" si="145">Z701-AA701</f>
        <v>418605.33880903572</v>
      </c>
      <c r="AE701" s="41">
        <f t="shared" si="138"/>
        <v>4170439.9578958158</v>
      </c>
      <c r="AF701" s="42">
        <f t="shared" si="139"/>
        <v>8699560.0421041846</v>
      </c>
      <c r="AG701" s="43">
        <f t="shared" si="144"/>
        <v>400</v>
      </c>
      <c r="AH701" s="44">
        <f t="shared" si="140"/>
        <v>268.02464065708421</v>
      </c>
      <c r="AI701" s="36">
        <f t="shared" si="141"/>
        <v>131.97535934291582</v>
      </c>
      <c r="AJ701" s="36">
        <f t="shared" si="142"/>
        <v>4017</v>
      </c>
      <c r="AK701" s="45">
        <v>45657</v>
      </c>
    </row>
    <row r="702" spans="1:37" s="46" customFormat="1" ht="12.75" x14ac:dyDescent="0.25">
      <c r="A702" s="36">
        <v>696</v>
      </c>
      <c r="B702" s="37">
        <v>41640</v>
      </c>
      <c r="C702" s="36" t="s">
        <v>50</v>
      </c>
      <c r="D702" s="36"/>
      <c r="E702" s="36">
        <v>12008</v>
      </c>
      <c r="F702" s="53" t="s">
        <v>640</v>
      </c>
      <c r="G702" s="36" t="s">
        <v>558</v>
      </c>
      <c r="H702" s="38">
        <v>23</v>
      </c>
      <c r="I702" s="39">
        <v>14214000</v>
      </c>
      <c r="J702" s="39"/>
      <c r="K702" s="39"/>
      <c r="L702" s="39"/>
      <c r="M702" s="39"/>
      <c r="N702" s="39"/>
      <c r="O702" s="39"/>
      <c r="P702" s="39">
        <v>14214000</v>
      </c>
      <c r="Q702" s="36"/>
      <c r="R702" s="36"/>
      <c r="S702" s="36"/>
      <c r="T702" s="36"/>
      <c r="U702" s="36"/>
      <c r="V702" s="40"/>
      <c r="W702" s="36"/>
      <c r="X702" s="39">
        <f t="shared" si="135"/>
        <v>1167.4743326488706</v>
      </c>
      <c r="Y702" s="39">
        <f t="shared" si="136"/>
        <v>35535</v>
      </c>
      <c r="Z702" s="41">
        <f t="shared" si="137"/>
        <v>4689744.394250514</v>
      </c>
      <c r="AA702" s="41">
        <v>4227424.5585215604</v>
      </c>
      <c r="AB702" s="41">
        <v>-83789.960565111847</v>
      </c>
      <c r="AC702" s="41">
        <f t="shared" si="143"/>
        <v>4143634.5979564483</v>
      </c>
      <c r="AD702" s="42">
        <f t="shared" si="145"/>
        <v>462319.83572895359</v>
      </c>
      <c r="AE702" s="41">
        <f t="shared" si="138"/>
        <v>4605954.4336854015</v>
      </c>
      <c r="AF702" s="42">
        <f t="shared" si="139"/>
        <v>9608045.5663145985</v>
      </c>
      <c r="AG702" s="43">
        <f t="shared" si="144"/>
        <v>400</v>
      </c>
      <c r="AH702" s="44">
        <f t="shared" si="140"/>
        <v>268.02464065708421</v>
      </c>
      <c r="AI702" s="36">
        <f t="shared" si="141"/>
        <v>131.97535934291582</v>
      </c>
      <c r="AJ702" s="36">
        <f t="shared" si="142"/>
        <v>4017</v>
      </c>
      <c r="AK702" s="45">
        <v>45657</v>
      </c>
    </row>
    <row r="703" spans="1:37" s="46" customFormat="1" ht="12.75" x14ac:dyDescent="0.25">
      <c r="A703" s="36">
        <v>697</v>
      </c>
      <c r="B703" s="37">
        <v>41640</v>
      </c>
      <c r="C703" s="36" t="s">
        <v>50</v>
      </c>
      <c r="D703" s="36"/>
      <c r="E703" s="36">
        <v>12008</v>
      </c>
      <c r="F703" s="53" t="s">
        <v>592</v>
      </c>
      <c r="G703" s="36" t="s">
        <v>558</v>
      </c>
      <c r="H703" s="38">
        <v>12</v>
      </c>
      <c r="I703" s="39">
        <v>5148000</v>
      </c>
      <c r="J703" s="39"/>
      <c r="K703" s="39"/>
      <c r="L703" s="39"/>
      <c r="M703" s="39"/>
      <c r="N703" s="39"/>
      <c r="O703" s="39"/>
      <c r="P703" s="39">
        <v>5148000</v>
      </c>
      <c r="Q703" s="36"/>
      <c r="R703" s="36"/>
      <c r="S703" s="36"/>
      <c r="T703" s="36"/>
      <c r="U703" s="36"/>
      <c r="V703" s="40"/>
      <c r="W703" s="36"/>
      <c r="X703" s="39">
        <f t="shared" si="135"/>
        <v>422.8336755646817</v>
      </c>
      <c r="Y703" s="39">
        <f t="shared" si="136"/>
        <v>12870</v>
      </c>
      <c r="Z703" s="41">
        <f t="shared" si="137"/>
        <v>1698522.8747433266</v>
      </c>
      <c r="AA703" s="41">
        <v>1531080.7392197126</v>
      </c>
      <c r="AB703" s="41">
        <v>-30346.891585000409</v>
      </c>
      <c r="AC703" s="41">
        <f t="shared" si="143"/>
        <v>1500733.8476347122</v>
      </c>
      <c r="AD703" s="42">
        <f t="shared" si="145"/>
        <v>167442.13552361401</v>
      </c>
      <c r="AE703" s="41">
        <f t="shared" si="138"/>
        <v>1668175.9831583262</v>
      </c>
      <c r="AF703" s="42">
        <f t="shared" si="139"/>
        <v>3479824.0168416738</v>
      </c>
      <c r="AG703" s="43">
        <f t="shared" si="144"/>
        <v>400</v>
      </c>
      <c r="AH703" s="44">
        <f t="shared" si="140"/>
        <v>268.02464065708421</v>
      </c>
      <c r="AI703" s="36">
        <f t="shared" si="141"/>
        <v>131.97535934291582</v>
      </c>
      <c r="AJ703" s="36">
        <f t="shared" si="142"/>
        <v>4017</v>
      </c>
      <c r="AK703" s="45">
        <v>45657</v>
      </c>
    </row>
    <row r="704" spans="1:37" s="46" customFormat="1" ht="38.25" x14ac:dyDescent="0.25">
      <c r="A704" s="36">
        <v>698</v>
      </c>
      <c r="B704" s="37">
        <v>41640</v>
      </c>
      <c r="C704" s="36" t="s">
        <v>50</v>
      </c>
      <c r="D704" s="36"/>
      <c r="E704" s="36">
        <v>12008</v>
      </c>
      <c r="F704" s="53" t="s">
        <v>641</v>
      </c>
      <c r="G704" s="36" t="s">
        <v>558</v>
      </c>
      <c r="H704" s="38">
        <v>13</v>
      </c>
      <c r="I704" s="39">
        <v>23660000</v>
      </c>
      <c r="J704" s="39"/>
      <c r="K704" s="39"/>
      <c r="L704" s="39"/>
      <c r="M704" s="39"/>
      <c r="N704" s="39"/>
      <c r="O704" s="39"/>
      <c r="P704" s="39">
        <v>23660000</v>
      </c>
      <c r="Q704" s="36"/>
      <c r="R704" s="36"/>
      <c r="S704" s="36"/>
      <c r="T704" s="36"/>
      <c r="U704" s="36"/>
      <c r="V704" s="40"/>
      <c r="W704" s="36"/>
      <c r="X704" s="39">
        <f t="shared" si="135"/>
        <v>1943.3264887063656</v>
      </c>
      <c r="Y704" s="39">
        <f t="shared" si="136"/>
        <v>59150</v>
      </c>
      <c r="Z704" s="41">
        <f t="shared" si="137"/>
        <v>7806342.5051334705</v>
      </c>
      <c r="AA704" s="41">
        <v>7036785.2156057497</v>
      </c>
      <c r="AB704" s="41">
        <v>-139473.08758762816</v>
      </c>
      <c r="AC704" s="41">
        <f t="shared" si="143"/>
        <v>6897312.1280181212</v>
      </c>
      <c r="AD704" s="42">
        <f t="shared" si="145"/>
        <v>769557.28952772077</v>
      </c>
      <c r="AE704" s="41">
        <f t="shared" si="138"/>
        <v>7666869.417545842</v>
      </c>
      <c r="AF704" s="42">
        <f t="shared" si="139"/>
        <v>15993130.582454158</v>
      </c>
      <c r="AG704" s="43">
        <f t="shared" si="144"/>
        <v>400</v>
      </c>
      <c r="AH704" s="44">
        <f t="shared" si="140"/>
        <v>268.02464065708421</v>
      </c>
      <c r="AI704" s="36">
        <f t="shared" si="141"/>
        <v>131.97535934291582</v>
      </c>
      <c r="AJ704" s="36">
        <f t="shared" si="142"/>
        <v>4017</v>
      </c>
      <c r="AK704" s="45">
        <v>45657</v>
      </c>
    </row>
    <row r="705" spans="1:37" s="46" customFormat="1" ht="12.75" x14ac:dyDescent="0.25">
      <c r="A705" s="36">
        <v>699</v>
      </c>
      <c r="B705" s="37">
        <v>41640</v>
      </c>
      <c r="C705" s="36" t="s">
        <v>50</v>
      </c>
      <c r="D705" s="36"/>
      <c r="E705" s="36">
        <v>12008</v>
      </c>
      <c r="F705" s="53" t="s">
        <v>502</v>
      </c>
      <c r="G705" s="36" t="s">
        <v>558</v>
      </c>
      <c r="H705" s="38">
        <v>1</v>
      </c>
      <c r="I705" s="39">
        <v>1398000</v>
      </c>
      <c r="J705" s="39"/>
      <c r="K705" s="39"/>
      <c r="L705" s="39"/>
      <c r="M705" s="39"/>
      <c r="N705" s="39"/>
      <c r="O705" s="39"/>
      <c r="P705" s="39">
        <v>1398000</v>
      </c>
      <c r="Q705" s="36"/>
      <c r="R705" s="36"/>
      <c r="S705" s="36"/>
      <c r="T705" s="36"/>
      <c r="U705" s="36"/>
      <c r="V705" s="40"/>
      <c r="W705" s="36"/>
      <c r="X705" s="39">
        <f t="shared" si="135"/>
        <v>114.82546201232033</v>
      </c>
      <c r="Y705" s="39">
        <f t="shared" si="136"/>
        <v>3495</v>
      </c>
      <c r="Z705" s="41">
        <f t="shared" si="137"/>
        <v>461253.88090349082</v>
      </c>
      <c r="AA705" s="41">
        <v>415782.9979466119</v>
      </c>
      <c r="AB705" s="41">
        <v>-8241.055640215729</v>
      </c>
      <c r="AC705" s="41">
        <f t="shared" si="143"/>
        <v>407541.94230639614</v>
      </c>
      <c r="AD705" s="42">
        <f t="shared" si="145"/>
        <v>45470.882956878922</v>
      </c>
      <c r="AE705" s="41">
        <f t="shared" si="138"/>
        <v>453012.82526327507</v>
      </c>
      <c r="AF705" s="42">
        <f t="shared" si="139"/>
        <v>944987.17473672493</v>
      </c>
      <c r="AG705" s="43">
        <f t="shared" si="144"/>
        <v>400</v>
      </c>
      <c r="AH705" s="44">
        <f t="shared" si="140"/>
        <v>268.02464065708421</v>
      </c>
      <c r="AI705" s="36">
        <f t="shared" si="141"/>
        <v>131.97535934291582</v>
      </c>
      <c r="AJ705" s="36">
        <f t="shared" si="142"/>
        <v>4017</v>
      </c>
      <c r="AK705" s="45">
        <v>45657</v>
      </c>
    </row>
    <row r="706" spans="1:37" s="46" customFormat="1" ht="12.75" x14ac:dyDescent="0.25">
      <c r="A706" s="36">
        <v>700</v>
      </c>
      <c r="B706" s="37">
        <v>41640</v>
      </c>
      <c r="C706" s="36" t="s">
        <v>50</v>
      </c>
      <c r="D706" s="36"/>
      <c r="E706" s="36">
        <v>12008</v>
      </c>
      <c r="F706" s="53" t="s">
        <v>642</v>
      </c>
      <c r="G706" s="36" t="s">
        <v>558</v>
      </c>
      <c r="H706" s="38">
        <v>6</v>
      </c>
      <c r="I706" s="39">
        <v>7800000</v>
      </c>
      <c r="J706" s="39"/>
      <c r="K706" s="39"/>
      <c r="L706" s="39"/>
      <c r="M706" s="39"/>
      <c r="N706" s="39"/>
      <c r="O706" s="39"/>
      <c r="P706" s="39">
        <v>7800000</v>
      </c>
      <c r="Q706" s="36"/>
      <c r="R706" s="36"/>
      <c r="S706" s="36"/>
      <c r="T706" s="36"/>
      <c r="U706" s="36"/>
      <c r="V706" s="40"/>
      <c r="W706" s="36"/>
      <c r="X706" s="39">
        <f t="shared" si="135"/>
        <v>640.65708418891165</v>
      </c>
      <c r="Y706" s="39">
        <f t="shared" si="136"/>
        <v>19500</v>
      </c>
      <c r="Z706" s="41">
        <f t="shared" si="137"/>
        <v>2573519.5071868584</v>
      </c>
      <c r="AA706" s="41">
        <v>2319819.3018480493</v>
      </c>
      <c r="AB706" s="41">
        <v>-45980.138765152136</v>
      </c>
      <c r="AC706" s="41">
        <f t="shared" si="143"/>
        <v>2273839.1630828972</v>
      </c>
      <c r="AD706" s="42">
        <f t="shared" si="145"/>
        <v>253700.20533880917</v>
      </c>
      <c r="AE706" s="41">
        <f t="shared" si="138"/>
        <v>2527539.3684217064</v>
      </c>
      <c r="AF706" s="42">
        <f t="shared" si="139"/>
        <v>5272460.6315782936</v>
      </c>
      <c r="AG706" s="43">
        <f t="shared" si="144"/>
        <v>400</v>
      </c>
      <c r="AH706" s="44">
        <f t="shared" si="140"/>
        <v>268.02464065708421</v>
      </c>
      <c r="AI706" s="36">
        <f t="shared" si="141"/>
        <v>131.97535934291582</v>
      </c>
      <c r="AJ706" s="36">
        <f t="shared" si="142"/>
        <v>4017</v>
      </c>
      <c r="AK706" s="45">
        <v>45657</v>
      </c>
    </row>
    <row r="707" spans="1:37" s="46" customFormat="1" ht="12.75" x14ac:dyDescent="0.25">
      <c r="A707" s="36">
        <v>701</v>
      </c>
      <c r="B707" s="37">
        <v>41640</v>
      </c>
      <c r="C707" s="36" t="s">
        <v>50</v>
      </c>
      <c r="D707" s="36"/>
      <c r="E707" s="36">
        <v>12008</v>
      </c>
      <c r="F707" s="53" t="s">
        <v>643</v>
      </c>
      <c r="G707" s="36" t="s">
        <v>558</v>
      </c>
      <c r="H707" s="38">
        <v>17</v>
      </c>
      <c r="I707" s="39">
        <v>17680000</v>
      </c>
      <c r="J707" s="39"/>
      <c r="K707" s="39"/>
      <c r="L707" s="39"/>
      <c r="M707" s="39"/>
      <c r="N707" s="39"/>
      <c r="O707" s="39"/>
      <c r="P707" s="39">
        <v>17680000</v>
      </c>
      <c r="Q707" s="36"/>
      <c r="R707" s="36"/>
      <c r="S707" s="36"/>
      <c r="T707" s="36"/>
      <c r="U707" s="36"/>
      <c r="V707" s="40"/>
      <c r="W707" s="36"/>
      <c r="X707" s="39">
        <f t="shared" si="135"/>
        <v>1452.1560574948664</v>
      </c>
      <c r="Y707" s="39">
        <f t="shared" si="136"/>
        <v>44200</v>
      </c>
      <c r="Z707" s="41">
        <f t="shared" si="137"/>
        <v>5833310.8829568792</v>
      </c>
      <c r="AA707" s="41">
        <v>5258257.0841889121</v>
      </c>
      <c r="AB707" s="41">
        <v>-104221.64786767817</v>
      </c>
      <c r="AC707" s="41">
        <f t="shared" si="143"/>
        <v>5154035.4363212343</v>
      </c>
      <c r="AD707" s="42">
        <f t="shared" si="145"/>
        <v>575053.79876796715</v>
      </c>
      <c r="AE707" s="41">
        <f t="shared" si="138"/>
        <v>5729089.2350892015</v>
      </c>
      <c r="AF707" s="42">
        <f t="shared" si="139"/>
        <v>11950910.764910799</v>
      </c>
      <c r="AG707" s="43">
        <f t="shared" si="144"/>
        <v>400</v>
      </c>
      <c r="AH707" s="44">
        <f t="shared" si="140"/>
        <v>268.02464065708421</v>
      </c>
      <c r="AI707" s="36">
        <f t="shared" si="141"/>
        <v>131.97535934291582</v>
      </c>
      <c r="AJ707" s="36">
        <f t="shared" si="142"/>
        <v>4017</v>
      </c>
      <c r="AK707" s="45">
        <v>45657</v>
      </c>
    </row>
    <row r="708" spans="1:37" s="46" customFormat="1" ht="12.75" x14ac:dyDescent="0.25">
      <c r="A708" s="36">
        <v>702</v>
      </c>
      <c r="B708" s="37">
        <v>41640</v>
      </c>
      <c r="C708" s="36" t="s">
        <v>50</v>
      </c>
      <c r="D708" s="36"/>
      <c r="E708" s="36">
        <v>12008</v>
      </c>
      <c r="F708" s="53" t="s">
        <v>644</v>
      </c>
      <c r="G708" s="36" t="s">
        <v>558</v>
      </c>
      <c r="H708" s="38">
        <v>9</v>
      </c>
      <c r="I708" s="39">
        <v>6435000</v>
      </c>
      <c r="J708" s="39"/>
      <c r="K708" s="39"/>
      <c r="L708" s="39"/>
      <c r="M708" s="39"/>
      <c r="N708" s="39"/>
      <c r="O708" s="39"/>
      <c r="P708" s="39">
        <v>6435000</v>
      </c>
      <c r="Q708" s="36"/>
      <c r="R708" s="36"/>
      <c r="S708" s="36"/>
      <c r="T708" s="36"/>
      <c r="U708" s="36"/>
      <c r="V708" s="40"/>
      <c r="W708" s="36"/>
      <c r="X708" s="39">
        <f t="shared" si="135"/>
        <v>528.54209445585218</v>
      </c>
      <c r="Y708" s="39">
        <f t="shared" si="136"/>
        <v>16087.5</v>
      </c>
      <c r="Z708" s="41">
        <f t="shared" si="137"/>
        <v>2123153.5934291584</v>
      </c>
      <c r="AA708" s="41">
        <v>1913850.9240246406</v>
      </c>
      <c r="AB708" s="41">
        <v>-37933.614481250515</v>
      </c>
      <c r="AC708" s="41">
        <f t="shared" si="143"/>
        <v>1875917.3095433901</v>
      </c>
      <c r="AD708" s="42">
        <f t="shared" si="145"/>
        <v>209302.66940451786</v>
      </c>
      <c r="AE708" s="41">
        <f t="shared" si="138"/>
        <v>2085219.9789479079</v>
      </c>
      <c r="AF708" s="42">
        <f t="shared" si="139"/>
        <v>4349780.0210520923</v>
      </c>
      <c r="AG708" s="43">
        <f t="shared" si="144"/>
        <v>400</v>
      </c>
      <c r="AH708" s="44">
        <f t="shared" si="140"/>
        <v>268.02464065708421</v>
      </c>
      <c r="AI708" s="36">
        <f t="shared" si="141"/>
        <v>131.97535934291582</v>
      </c>
      <c r="AJ708" s="36">
        <f t="shared" si="142"/>
        <v>4017</v>
      </c>
      <c r="AK708" s="45">
        <v>45657</v>
      </c>
    </row>
    <row r="709" spans="1:37" s="46" customFormat="1" ht="12.75" x14ac:dyDescent="0.25">
      <c r="A709" s="36">
        <v>703</v>
      </c>
      <c r="B709" s="37">
        <v>41640</v>
      </c>
      <c r="C709" s="36" t="s">
        <v>50</v>
      </c>
      <c r="D709" s="36"/>
      <c r="E709" s="36">
        <v>12008</v>
      </c>
      <c r="F709" s="53" t="s">
        <v>645</v>
      </c>
      <c r="G709" s="36" t="s">
        <v>558</v>
      </c>
      <c r="H709" s="38">
        <v>7</v>
      </c>
      <c r="I709" s="39">
        <v>3507000</v>
      </c>
      <c r="J709" s="39"/>
      <c r="K709" s="39"/>
      <c r="L709" s="39"/>
      <c r="M709" s="39"/>
      <c r="N709" s="39"/>
      <c r="O709" s="39"/>
      <c r="P709" s="39">
        <v>3507000</v>
      </c>
      <c r="Q709" s="36"/>
      <c r="R709" s="36"/>
      <c r="S709" s="36"/>
      <c r="T709" s="36"/>
      <c r="U709" s="36"/>
      <c r="V709" s="40"/>
      <c r="W709" s="36"/>
      <c r="X709" s="39">
        <f t="shared" si="135"/>
        <v>288.04928131416835</v>
      </c>
      <c r="Y709" s="39">
        <f t="shared" si="136"/>
        <v>8767.5</v>
      </c>
      <c r="Z709" s="41">
        <f t="shared" si="137"/>
        <v>1157093.9630390145</v>
      </c>
      <c r="AA709" s="41">
        <v>1043026.4476386037</v>
      </c>
      <c r="AB709" s="41">
        <v>-20673.377775562636</v>
      </c>
      <c r="AC709" s="41">
        <f t="shared" si="143"/>
        <v>1022353.0698630412</v>
      </c>
      <c r="AD709" s="42">
        <f t="shared" si="145"/>
        <v>114067.51540041075</v>
      </c>
      <c r="AE709" s="41">
        <f t="shared" si="138"/>
        <v>1136420.585263452</v>
      </c>
      <c r="AF709" s="42">
        <f t="shared" si="139"/>
        <v>2370579.414736548</v>
      </c>
      <c r="AG709" s="43">
        <f t="shared" si="144"/>
        <v>400</v>
      </c>
      <c r="AH709" s="44">
        <f t="shared" si="140"/>
        <v>268.02464065708421</v>
      </c>
      <c r="AI709" s="36">
        <f t="shared" si="141"/>
        <v>131.97535934291582</v>
      </c>
      <c r="AJ709" s="36">
        <f t="shared" si="142"/>
        <v>4017</v>
      </c>
      <c r="AK709" s="45">
        <v>45657</v>
      </c>
    </row>
    <row r="710" spans="1:37" s="46" customFormat="1" ht="25.5" x14ac:dyDescent="0.25">
      <c r="A710" s="36">
        <v>704</v>
      </c>
      <c r="B710" s="37">
        <v>41640</v>
      </c>
      <c r="C710" s="36" t="s">
        <v>50</v>
      </c>
      <c r="D710" s="36"/>
      <c r="E710" s="36">
        <v>12004</v>
      </c>
      <c r="F710" s="53" t="s">
        <v>646</v>
      </c>
      <c r="G710" s="36" t="s">
        <v>558</v>
      </c>
      <c r="H710" s="38">
        <v>1339</v>
      </c>
      <c r="I710" s="39">
        <v>26780000</v>
      </c>
      <c r="J710" s="39"/>
      <c r="K710" s="39"/>
      <c r="L710" s="39">
        <v>26780000</v>
      </c>
      <c r="M710" s="39"/>
      <c r="N710" s="39"/>
      <c r="O710" s="39"/>
      <c r="P710" s="39"/>
      <c r="Q710" s="36"/>
      <c r="R710" s="36"/>
      <c r="S710" s="36"/>
      <c r="T710" s="36"/>
      <c r="U710" s="36"/>
      <c r="V710" s="40"/>
      <c r="W710" s="36"/>
      <c r="X710" s="39">
        <f t="shared" si="135"/>
        <v>2199.5893223819303</v>
      </c>
      <c r="Y710" s="39">
        <f t="shared" si="136"/>
        <v>66950</v>
      </c>
      <c r="Z710" s="41">
        <f t="shared" si="137"/>
        <v>8835750.3080082145</v>
      </c>
      <c r="AA710" s="41">
        <v>7964712.9363449691</v>
      </c>
      <c r="AB710" s="41">
        <v>-157865.143093689</v>
      </c>
      <c r="AC710" s="41">
        <f t="shared" si="143"/>
        <v>7806847.7932512797</v>
      </c>
      <c r="AD710" s="42">
        <f t="shared" si="145"/>
        <v>871037.37166324537</v>
      </c>
      <c r="AE710" s="41">
        <f t="shared" si="138"/>
        <v>8677885.164914526</v>
      </c>
      <c r="AF710" s="42">
        <f t="shared" si="139"/>
        <v>18102114.835085474</v>
      </c>
      <c r="AG710" s="43">
        <f t="shared" si="144"/>
        <v>400</v>
      </c>
      <c r="AH710" s="44">
        <f t="shared" si="140"/>
        <v>268.02464065708421</v>
      </c>
      <c r="AI710" s="36">
        <f t="shared" si="141"/>
        <v>131.97535934291582</v>
      </c>
      <c r="AJ710" s="36">
        <f t="shared" si="142"/>
        <v>4017</v>
      </c>
      <c r="AK710" s="45">
        <v>45657</v>
      </c>
    </row>
    <row r="711" spans="1:37" s="46" customFormat="1" ht="12.75" x14ac:dyDescent="0.25">
      <c r="A711" s="36">
        <v>705</v>
      </c>
      <c r="B711" s="37">
        <v>41640</v>
      </c>
      <c r="C711" s="36" t="s">
        <v>50</v>
      </c>
      <c r="D711" s="36"/>
      <c r="E711" s="36">
        <v>12004</v>
      </c>
      <c r="F711" s="53" t="s">
        <v>647</v>
      </c>
      <c r="G711" s="36" t="s">
        <v>558</v>
      </c>
      <c r="H711" s="38">
        <v>70</v>
      </c>
      <c r="I711" s="39">
        <v>2940000</v>
      </c>
      <c r="J711" s="39"/>
      <c r="K711" s="39"/>
      <c r="L711" s="39">
        <v>2940000</v>
      </c>
      <c r="M711" s="39"/>
      <c r="N711" s="39"/>
      <c r="O711" s="39"/>
      <c r="P711" s="39"/>
      <c r="Q711" s="36"/>
      <c r="R711" s="36"/>
      <c r="S711" s="36"/>
      <c r="T711" s="36"/>
      <c r="U711" s="36"/>
      <c r="V711" s="40"/>
      <c r="W711" s="36"/>
      <c r="X711" s="39">
        <f t="shared" ref="X711:X774" si="146">IF(I711&lt;0,0,IF(I711&gt;0,((1/365.25*(IF(E711=12002,I711*3%,IF(E711=12003,I711*3%,IF(E711=12004,I711*3%,IF(E711=12006,I711*2%,IF(E711=12007,I711*10%,IF(E711=12008,I711*3%,IF(E711=12009,I711*10%,IF(E711=12010,I711*10%,IF(E711=12011,I711*20%,IF(E711=12012,I711*3%,IF(E711=12099,I711*10%))))))))))))))))</f>
        <v>241.47843942505133</v>
      </c>
      <c r="Y711" s="39">
        <f t="shared" ref="Y711:Y774" si="147">X711*30.4375</f>
        <v>7350</v>
      </c>
      <c r="Z711" s="41">
        <f t="shared" ref="Z711:Z774" si="148">IF(I711&lt;0,0,IF(I711&gt;0,(IF(AI711*Y711&lt;=I711,Y711*AI711,IF(Y711*AI711&gt;I711,I711,IF(AI711*Y711=I711,I711))))))</f>
        <v>970018.89117043128</v>
      </c>
      <c r="AA711" s="41">
        <v>874393.42915811087</v>
      </c>
      <c r="AB711" s="41">
        <v>-17330.975380711192</v>
      </c>
      <c r="AC711" s="41">
        <f t="shared" si="143"/>
        <v>857062.45377739973</v>
      </c>
      <c r="AD711" s="42">
        <f t="shared" si="145"/>
        <v>95625.462012320408</v>
      </c>
      <c r="AE711" s="41">
        <f t="shared" ref="AE711:AE774" si="149">AC711+AD711</f>
        <v>952687.91578972014</v>
      </c>
      <c r="AF711" s="42">
        <f t="shared" ref="AF711:AF774" si="150">I711-AE711</f>
        <v>1987312.0842102799</v>
      </c>
      <c r="AG711" s="43">
        <f t="shared" si="144"/>
        <v>400</v>
      </c>
      <c r="AH711" s="44">
        <f t="shared" ref="AH711:AH774" si="151">IF(AG711&gt;AI711,AG711-AI711,IF(AG711&lt;=AI711,0))</f>
        <v>268.02464065708421</v>
      </c>
      <c r="AI711" s="36">
        <f t="shared" ref="AI711:AI774" si="152">AJ711/30.4375</f>
        <v>131.97535934291582</v>
      </c>
      <c r="AJ711" s="36">
        <f t="shared" ref="AJ711:AJ774" si="153">AK711-B711</f>
        <v>4017</v>
      </c>
      <c r="AK711" s="45">
        <v>45657</v>
      </c>
    </row>
    <row r="712" spans="1:37" s="46" customFormat="1" ht="25.5" x14ac:dyDescent="0.25">
      <c r="A712" s="36">
        <v>706</v>
      </c>
      <c r="B712" s="37">
        <v>41640</v>
      </c>
      <c r="C712" s="36" t="s">
        <v>50</v>
      </c>
      <c r="D712" s="36"/>
      <c r="E712" s="36">
        <v>12004</v>
      </c>
      <c r="F712" s="53" t="s">
        <v>648</v>
      </c>
      <c r="G712" s="36" t="s">
        <v>558</v>
      </c>
      <c r="H712" s="38">
        <v>66</v>
      </c>
      <c r="I712" s="39">
        <v>5412000</v>
      </c>
      <c r="J712" s="39"/>
      <c r="K712" s="39"/>
      <c r="L712" s="39">
        <v>5412000</v>
      </c>
      <c r="M712" s="39"/>
      <c r="N712" s="39"/>
      <c r="O712" s="39"/>
      <c r="P712" s="39"/>
      <c r="Q712" s="36"/>
      <c r="R712" s="36"/>
      <c r="S712" s="36"/>
      <c r="T712" s="36"/>
      <c r="U712" s="36"/>
      <c r="V712" s="40"/>
      <c r="W712" s="36"/>
      <c r="X712" s="39">
        <f t="shared" si="146"/>
        <v>444.51745379876797</v>
      </c>
      <c r="Y712" s="39">
        <f t="shared" si="147"/>
        <v>13530</v>
      </c>
      <c r="Z712" s="41">
        <f t="shared" si="148"/>
        <v>1785626.6119096512</v>
      </c>
      <c r="AA712" s="41">
        <v>1609597.7002053389</v>
      </c>
      <c r="AB712" s="41">
        <v>-31903.142435513255</v>
      </c>
      <c r="AC712" s="41">
        <f t="shared" ref="AC712:AC775" si="154">AA712+AB712</f>
        <v>1577694.5577698257</v>
      </c>
      <c r="AD712" s="42">
        <f t="shared" si="145"/>
        <v>176028.91170431231</v>
      </c>
      <c r="AE712" s="41">
        <f t="shared" si="149"/>
        <v>1753723.469474138</v>
      </c>
      <c r="AF712" s="42">
        <f t="shared" si="150"/>
        <v>3658276.5305258622</v>
      </c>
      <c r="AG712" s="43">
        <f t="shared" si="144"/>
        <v>400</v>
      </c>
      <c r="AH712" s="44">
        <f t="shared" si="151"/>
        <v>268.02464065708421</v>
      </c>
      <c r="AI712" s="36">
        <f t="shared" si="152"/>
        <v>131.97535934291582</v>
      </c>
      <c r="AJ712" s="36">
        <f t="shared" si="153"/>
        <v>4017</v>
      </c>
      <c r="AK712" s="45">
        <v>45657</v>
      </c>
    </row>
    <row r="713" spans="1:37" s="46" customFormat="1" ht="12.75" x14ac:dyDescent="0.25">
      <c r="A713" s="36">
        <v>707</v>
      </c>
      <c r="B713" s="37">
        <v>41640</v>
      </c>
      <c r="C713" s="36" t="s">
        <v>50</v>
      </c>
      <c r="D713" s="36"/>
      <c r="E713" s="36">
        <v>12004</v>
      </c>
      <c r="F713" s="53" t="s">
        <v>649</v>
      </c>
      <c r="G713" s="36" t="s">
        <v>558</v>
      </c>
      <c r="H713" s="38">
        <v>2</v>
      </c>
      <c r="I713" s="39">
        <v>2660000</v>
      </c>
      <c r="J713" s="39"/>
      <c r="K713" s="39"/>
      <c r="L713" s="39">
        <v>2660000</v>
      </c>
      <c r="M713" s="39"/>
      <c r="N713" s="39"/>
      <c r="O713" s="39"/>
      <c r="P713" s="39"/>
      <c r="Q713" s="36"/>
      <c r="R713" s="36"/>
      <c r="S713" s="36"/>
      <c r="T713" s="36"/>
      <c r="U713" s="36"/>
      <c r="V713" s="40"/>
      <c r="W713" s="36"/>
      <c r="X713" s="39">
        <f t="shared" si="146"/>
        <v>218.48049281314169</v>
      </c>
      <c r="Y713" s="39">
        <f t="shared" si="147"/>
        <v>6650</v>
      </c>
      <c r="Z713" s="41">
        <f t="shared" si="148"/>
        <v>877636.13963039021</v>
      </c>
      <c r="AA713" s="41">
        <v>791117.86447638599</v>
      </c>
      <c r="AB713" s="41">
        <v>-15680.406296833933</v>
      </c>
      <c r="AC713" s="41">
        <f t="shared" si="154"/>
        <v>775437.45817955211</v>
      </c>
      <c r="AD713" s="42">
        <f t="shared" si="145"/>
        <v>86518.275154004223</v>
      </c>
      <c r="AE713" s="41">
        <f t="shared" si="149"/>
        <v>861955.73333355633</v>
      </c>
      <c r="AF713" s="42">
        <f t="shared" si="150"/>
        <v>1798044.2666664436</v>
      </c>
      <c r="AG713" s="43">
        <f t="shared" ref="AG713:AG776" si="155">(365.25/30.4375*(IF(E713=12002,1/3%,IF(E713=12003,1/3%,IF(E713=12004,1/3%,IF(E713=12006,1/2%,IF(E713=12007,1/10%,IF(E713=12008,1/3%,IF(E713=12009,1/10%,IF(E713=12010,1/10%,IF(E713=12011,1/20%,IF(E713=12012,1/3%))))))))))))</f>
        <v>400</v>
      </c>
      <c r="AH713" s="44">
        <f t="shared" si="151"/>
        <v>268.02464065708421</v>
      </c>
      <c r="AI713" s="36">
        <f t="shared" si="152"/>
        <v>131.97535934291582</v>
      </c>
      <c r="AJ713" s="36">
        <f t="shared" si="153"/>
        <v>4017</v>
      </c>
      <c r="AK713" s="45">
        <v>45657</v>
      </c>
    </row>
    <row r="714" spans="1:37" s="46" customFormat="1" ht="12.75" x14ac:dyDescent="0.25">
      <c r="A714" s="36">
        <v>708</v>
      </c>
      <c r="B714" s="37">
        <v>41640</v>
      </c>
      <c r="C714" s="36" t="s">
        <v>50</v>
      </c>
      <c r="D714" s="36"/>
      <c r="E714" s="36">
        <v>12004</v>
      </c>
      <c r="F714" s="53" t="s">
        <v>650</v>
      </c>
      <c r="G714" s="36" t="s">
        <v>558</v>
      </c>
      <c r="H714" s="38">
        <v>40</v>
      </c>
      <c r="I714" s="39">
        <v>1440000</v>
      </c>
      <c r="J714" s="39"/>
      <c r="K714" s="39"/>
      <c r="L714" s="39">
        <v>1440000</v>
      </c>
      <c r="M714" s="39"/>
      <c r="N714" s="39"/>
      <c r="O714" s="39"/>
      <c r="P714" s="39"/>
      <c r="Q714" s="36"/>
      <c r="R714" s="36"/>
      <c r="S714" s="36"/>
      <c r="T714" s="36"/>
      <c r="U714" s="36"/>
      <c r="V714" s="40"/>
      <c r="W714" s="36"/>
      <c r="X714" s="39">
        <f t="shared" si="146"/>
        <v>118.27515400410678</v>
      </c>
      <c r="Y714" s="39">
        <f t="shared" si="147"/>
        <v>3600</v>
      </c>
      <c r="Z714" s="41">
        <f t="shared" si="148"/>
        <v>475111.29363449698</v>
      </c>
      <c r="AA714" s="41">
        <v>428274.33264887065</v>
      </c>
      <c r="AB714" s="41">
        <v>-8488.6410027973179</v>
      </c>
      <c r="AC714" s="41">
        <f t="shared" si="154"/>
        <v>419785.69164607336</v>
      </c>
      <c r="AD714" s="42">
        <f t="shared" si="145"/>
        <v>46836.960985626327</v>
      </c>
      <c r="AE714" s="41">
        <f t="shared" si="149"/>
        <v>466622.65263169969</v>
      </c>
      <c r="AF714" s="42">
        <f t="shared" si="150"/>
        <v>973377.34736830031</v>
      </c>
      <c r="AG714" s="43">
        <f t="shared" si="155"/>
        <v>400</v>
      </c>
      <c r="AH714" s="44">
        <f t="shared" si="151"/>
        <v>268.02464065708421</v>
      </c>
      <c r="AI714" s="36">
        <f t="shared" si="152"/>
        <v>131.97535934291582</v>
      </c>
      <c r="AJ714" s="36">
        <f t="shared" si="153"/>
        <v>4017</v>
      </c>
      <c r="AK714" s="45">
        <v>45657</v>
      </c>
    </row>
    <row r="715" spans="1:37" s="46" customFormat="1" ht="25.5" x14ac:dyDescent="0.25">
      <c r="A715" s="36">
        <v>709</v>
      </c>
      <c r="B715" s="37">
        <v>41640</v>
      </c>
      <c r="C715" s="36" t="s">
        <v>50</v>
      </c>
      <c r="D715" s="36"/>
      <c r="E715" s="36">
        <v>12003</v>
      </c>
      <c r="F715" s="53" t="s">
        <v>263</v>
      </c>
      <c r="G715" s="36" t="s">
        <v>558</v>
      </c>
      <c r="H715" s="38">
        <v>1</v>
      </c>
      <c r="I715" s="39">
        <v>133385872.97860149</v>
      </c>
      <c r="J715" s="39"/>
      <c r="K715" s="39">
        <v>133385872.97860149</v>
      </c>
      <c r="L715" s="39"/>
      <c r="M715" s="39"/>
      <c r="N715" s="39"/>
      <c r="O715" s="39"/>
      <c r="P715" s="39"/>
      <c r="Q715" s="36"/>
      <c r="R715" s="36"/>
      <c r="S715" s="36"/>
      <c r="T715" s="36"/>
      <c r="U715" s="36"/>
      <c r="V715" s="40"/>
      <c r="W715" s="36"/>
      <c r="X715" s="39">
        <f t="shared" si="146"/>
        <v>10955.718519802997</v>
      </c>
      <c r="Y715" s="39">
        <f t="shared" si="147"/>
        <v>333464.68244650372</v>
      </c>
      <c r="Z715" s="41">
        <f t="shared" si="148"/>
        <v>44009121.294048645</v>
      </c>
      <c r="AA715" s="41">
        <v>39670656.760206655</v>
      </c>
      <c r="AB715" s="41">
        <v>-786294.9934444942</v>
      </c>
      <c r="AC715" s="41">
        <f t="shared" si="154"/>
        <v>38884361.76676216</v>
      </c>
      <c r="AD715" s="42">
        <f t="shared" si="145"/>
        <v>4338464.5338419899</v>
      </c>
      <c r="AE715" s="41">
        <f t="shared" si="149"/>
        <v>43222826.30060415</v>
      </c>
      <c r="AF715" s="42">
        <f t="shared" si="150"/>
        <v>90163046.677997336</v>
      </c>
      <c r="AG715" s="43">
        <f t="shared" si="155"/>
        <v>400</v>
      </c>
      <c r="AH715" s="44">
        <f t="shared" si="151"/>
        <v>268.02464065708421</v>
      </c>
      <c r="AI715" s="36">
        <f t="shared" si="152"/>
        <v>131.97535934291582</v>
      </c>
      <c r="AJ715" s="36">
        <f t="shared" si="153"/>
        <v>4017</v>
      </c>
      <c r="AK715" s="45">
        <v>45657</v>
      </c>
    </row>
    <row r="716" spans="1:37" s="46" customFormat="1" ht="25.5" x14ac:dyDescent="0.25">
      <c r="A716" s="36">
        <v>710</v>
      </c>
      <c r="B716" s="37">
        <v>41640</v>
      </c>
      <c r="C716" s="36" t="s">
        <v>50</v>
      </c>
      <c r="D716" s="36"/>
      <c r="E716" s="36">
        <v>12003</v>
      </c>
      <c r="F716" s="53" t="s">
        <v>264</v>
      </c>
      <c r="G716" s="36" t="s">
        <v>558</v>
      </c>
      <c r="H716" s="38">
        <v>1</v>
      </c>
      <c r="I716" s="39">
        <v>125745291.60018429</v>
      </c>
      <c r="J716" s="39"/>
      <c r="K716" s="39">
        <v>125745291.60018429</v>
      </c>
      <c r="L716" s="39"/>
      <c r="M716" s="39"/>
      <c r="N716" s="39"/>
      <c r="O716" s="39"/>
      <c r="P716" s="39"/>
      <c r="Q716" s="36"/>
      <c r="R716" s="36"/>
      <c r="S716" s="36"/>
      <c r="T716" s="36"/>
      <c r="U716" s="36"/>
      <c r="V716" s="40"/>
      <c r="W716" s="36"/>
      <c r="X716" s="39">
        <f t="shared" si="146"/>
        <v>10328.155367571604</v>
      </c>
      <c r="Y716" s="39">
        <f t="shared" si="147"/>
        <v>314363.22900046071</v>
      </c>
      <c r="Z716" s="41">
        <f t="shared" si="148"/>
        <v>41488200.111535139</v>
      </c>
      <c r="AA716" s="41">
        <v>37398250.585976779</v>
      </c>
      <c r="AB716" s="41">
        <v>-741254.60985140933</v>
      </c>
      <c r="AC716" s="41">
        <f t="shared" si="154"/>
        <v>36656995.976125367</v>
      </c>
      <c r="AD716" s="42">
        <f t="shared" si="145"/>
        <v>4089949.5255583599</v>
      </c>
      <c r="AE716" s="41">
        <f t="shared" si="149"/>
        <v>40746945.501683727</v>
      </c>
      <c r="AF716" s="42">
        <f t="shared" si="150"/>
        <v>84998346.098500565</v>
      </c>
      <c r="AG716" s="43">
        <f t="shared" si="155"/>
        <v>400</v>
      </c>
      <c r="AH716" s="44">
        <f t="shared" si="151"/>
        <v>268.02464065708421</v>
      </c>
      <c r="AI716" s="36">
        <f t="shared" si="152"/>
        <v>131.97535934291582</v>
      </c>
      <c r="AJ716" s="36">
        <f t="shared" si="153"/>
        <v>4017</v>
      </c>
      <c r="AK716" s="45">
        <v>45657</v>
      </c>
    </row>
    <row r="717" spans="1:37" s="46" customFormat="1" ht="38.25" x14ac:dyDescent="0.25">
      <c r="A717" s="36">
        <v>711</v>
      </c>
      <c r="B717" s="37">
        <v>41640</v>
      </c>
      <c r="C717" s="36" t="s">
        <v>50</v>
      </c>
      <c r="D717" s="36"/>
      <c r="E717" s="36">
        <v>12002</v>
      </c>
      <c r="F717" s="53" t="s">
        <v>651</v>
      </c>
      <c r="G717" s="36" t="s">
        <v>561</v>
      </c>
      <c r="H717" s="38">
        <v>1</v>
      </c>
      <c r="I717" s="39">
        <v>29465000</v>
      </c>
      <c r="J717" s="39">
        <v>29465000</v>
      </c>
      <c r="K717" s="39"/>
      <c r="L717" s="39"/>
      <c r="M717" s="39"/>
      <c r="N717" s="39"/>
      <c r="O717" s="39"/>
      <c r="P717" s="39"/>
      <c r="Q717" s="36"/>
      <c r="R717" s="36"/>
      <c r="S717" s="36"/>
      <c r="T717" s="36"/>
      <c r="U717" s="36"/>
      <c r="V717" s="40"/>
      <c r="W717" s="36"/>
      <c r="X717" s="39">
        <f t="shared" si="146"/>
        <v>2420.1232032854209</v>
      </c>
      <c r="Y717" s="39">
        <f t="shared" si="147"/>
        <v>73662.5</v>
      </c>
      <c r="Z717" s="41">
        <f t="shared" si="148"/>
        <v>9721634.9075975362</v>
      </c>
      <c r="AA717" s="41">
        <v>8763266.1190965101</v>
      </c>
      <c r="AB717" s="41">
        <v>-173692.92163015483</v>
      </c>
      <c r="AC717" s="41">
        <f t="shared" si="154"/>
        <v>8589573.1974663548</v>
      </c>
      <c r="AD717" s="42">
        <f t="shared" si="145"/>
        <v>958368.78850102611</v>
      </c>
      <c r="AE717" s="41">
        <f t="shared" si="149"/>
        <v>9547941.9859673809</v>
      </c>
      <c r="AF717" s="42">
        <f t="shared" si="150"/>
        <v>19917058.014032617</v>
      </c>
      <c r="AG717" s="43">
        <f t="shared" si="155"/>
        <v>400</v>
      </c>
      <c r="AH717" s="44">
        <f t="shared" si="151"/>
        <v>268.02464065708421</v>
      </c>
      <c r="AI717" s="36">
        <f t="shared" si="152"/>
        <v>131.97535934291582</v>
      </c>
      <c r="AJ717" s="36">
        <f t="shared" si="153"/>
        <v>4017</v>
      </c>
      <c r="AK717" s="45">
        <v>45657</v>
      </c>
    </row>
    <row r="718" spans="1:37" s="46" customFormat="1" ht="12.75" x14ac:dyDescent="0.25">
      <c r="A718" s="36">
        <v>712</v>
      </c>
      <c r="B718" s="37">
        <v>41640</v>
      </c>
      <c r="C718" s="36" t="s">
        <v>50</v>
      </c>
      <c r="D718" s="36"/>
      <c r="E718" s="36">
        <v>12002</v>
      </c>
      <c r="F718" s="53" t="s">
        <v>652</v>
      </c>
      <c r="G718" s="36" t="s">
        <v>561</v>
      </c>
      <c r="H718" s="38">
        <v>2</v>
      </c>
      <c r="I718" s="39">
        <v>183924000</v>
      </c>
      <c r="J718" s="39">
        <v>183924000</v>
      </c>
      <c r="K718" s="39"/>
      <c r="L718" s="39"/>
      <c r="M718" s="39"/>
      <c r="N718" s="39"/>
      <c r="O718" s="39"/>
      <c r="P718" s="39"/>
      <c r="Q718" s="36"/>
      <c r="R718" s="36"/>
      <c r="S718" s="36"/>
      <c r="T718" s="36"/>
      <c r="U718" s="36"/>
      <c r="V718" s="40"/>
      <c r="W718" s="36"/>
      <c r="X718" s="39">
        <f t="shared" si="146"/>
        <v>15106.694045174538</v>
      </c>
      <c r="Y718" s="39">
        <f t="shared" si="147"/>
        <v>459810</v>
      </c>
      <c r="Z718" s="41">
        <f t="shared" si="148"/>
        <v>60683589.979466125</v>
      </c>
      <c r="AA718" s="41">
        <v>54701339.137577005</v>
      </c>
      <c r="AB718" s="41">
        <v>-1084211.6720822875</v>
      </c>
      <c r="AC718" s="41">
        <f t="shared" si="154"/>
        <v>53617127.465494715</v>
      </c>
      <c r="AD718" s="42">
        <f t="shared" si="145"/>
        <v>5982250.8418891206</v>
      </c>
      <c r="AE718" s="41">
        <f t="shared" si="149"/>
        <v>59599378.307383835</v>
      </c>
      <c r="AF718" s="42">
        <f t="shared" si="150"/>
        <v>124324621.69261616</v>
      </c>
      <c r="AG718" s="43">
        <f t="shared" si="155"/>
        <v>400</v>
      </c>
      <c r="AH718" s="44">
        <f t="shared" si="151"/>
        <v>268.02464065708421</v>
      </c>
      <c r="AI718" s="36">
        <f t="shared" si="152"/>
        <v>131.97535934291582</v>
      </c>
      <c r="AJ718" s="36">
        <f t="shared" si="153"/>
        <v>4017</v>
      </c>
      <c r="AK718" s="45">
        <v>45657</v>
      </c>
    </row>
    <row r="719" spans="1:37" s="46" customFormat="1" ht="25.5" x14ac:dyDescent="0.25">
      <c r="A719" s="36">
        <v>713</v>
      </c>
      <c r="B719" s="37">
        <v>41640</v>
      </c>
      <c r="C719" s="36" t="s">
        <v>50</v>
      </c>
      <c r="D719" s="36"/>
      <c r="E719" s="36">
        <v>12002</v>
      </c>
      <c r="F719" s="53" t="s">
        <v>653</v>
      </c>
      <c r="G719" s="36" t="s">
        <v>561</v>
      </c>
      <c r="H719" s="38">
        <v>2</v>
      </c>
      <c r="I719" s="39">
        <v>53450000</v>
      </c>
      <c r="J719" s="39">
        <v>53450000</v>
      </c>
      <c r="K719" s="39"/>
      <c r="L719" s="39"/>
      <c r="M719" s="39"/>
      <c r="N719" s="39"/>
      <c r="O719" s="39"/>
      <c r="P719" s="39"/>
      <c r="Q719" s="36"/>
      <c r="R719" s="36"/>
      <c r="S719" s="36"/>
      <c r="T719" s="36"/>
      <c r="U719" s="36"/>
      <c r="V719" s="40"/>
      <c r="W719" s="36"/>
      <c r="X719" s="39">
        <f t="shared" si="146"/>
        <v>4390.1437371663242</v>
      </c>
      <c r="Y719" s="39">
        <f t="shared" si="147"/>
        <v>133625</v>
      </c>
      <c r="Z719" s="41">
        <f t="shared" si="148"/>
        <v>17635207.392197128</v>
      </c>
      <c r="AA719" s="41">
        <v>15896710.47227926</v>
      </c>
      <c r="AB719" s="41">
        <v>-315081.84833299764</v>
      </c>
      <c r="AC719" s="41">
        <f t="shared" si="154"/>
        <v>15581628.623946263</v>
      </c>
      <c r="AD719" s="42">
        <f t="shared" si="145"/>
        <v>1738496.9199178685</v>
      </c>
      <c r="AE719" s="41">
        <f t="shared" si="149"/>
        <v>17320125.543864131</v>
      </c>
      <c r="AF719" s="42">
        <f t="shared" si="150"/>
        <v>36129874.456135869</v>
      </c>
      <c r="AG719" s="43">
        <f t="shared" si="155"/>
        <v>400</v>
      </c>
      <c r="AH719" s="44">
        <f t="shared" si="151"/>
        <v>268.02464065708421</v>
      </c>
      <c r="AI719" s="36">
        <f t="shared" si="152"/>
        <v>131.97535934291582</v>
      </c>
      <c r="AJ719" s="36">
        <f t="shared" si="153"/>
        <v>4017</v>
      </c>
      <c r="AK719" s="45">
        <v>45657</v>
      </c>
    </row>
    <row r="720" spans="1:37" s="46" customFormat="1" ht="38.25" x14ac:dyDescent="0.25">
      <c r="A720" s="36">
        <v>714</v>
      </c>
      <c r="B720" s="37">
        <v>41640</v>
      </c>
      <c r="C720" s="36" t="s">
        <v>50</v>
      </c>
      <c r="D720" s="36"/>
      <c r="E720" s="36">
        <v>12008</v>
      </c>
      <c r="F720" s="53" t="s">
        <v>654</v>
      </c>
      <c r="G720" s="36" t="s">
        <v>655</v>
      </c>
      <c r="H720" s="38">
        <v>20</v>
      </c>
      <c r="I720" s="39">
        <v>29400000</v>
      </c>
      <c r="J720" s="39"/>
      <c r="K720" s="39"/>
      <c r="L720" s="39"/>
      <c r="M720" s="39"/>
      <c r="N720" s="39"/>
      <c r="O720" s="39"/>
      <c r="P720" s="39">
        <v>29400000</v>
      </c>
      <c r="Q720" s="36"/>
      <c r="R720" s="36"/>
      <c r="S720" s="36"/>
      <c r="T720" s="36"/>
      <c r="U720" s="36"/>
      <c r="V720" s="40"/>
      <c r="W720" s="36"/>
      <c r="X720" s="39">
        <f t="shared" si="146"/>
        <v>2414.7843942505133</v>
      </c>
      <c r="Y720" s="39">
        <f t="shared" si="147"/>
        <v>73500</v>
      </c>
      <c r="Z720" s="41">
        <f t="shared" si="148"/>
        <v>9700188.911704313</v>
      </c>
      <c r="AA720" s="41">
        <v>8743934.2915811092</v>
      </c>
      <c r="AB720" s="41">
        <v>-173309.75380711188</v>
      </c>
      <c r="AC720" s="41">
        <f t="shared" si="154"/>
        <v>8570624.5377739966</v>
      </c>
      <c r="AD720" s="42">
        <f t="shared" si="145"/>
        <v>956254.62012320384</v>
      </c>
      <c r="AE720" s="41">
        <f t="shared" si="149"/>
        <v>9526879.1578972004</v>
      </c>
      <c r="AF720" s="42">
        <f t="shared" si="150"/>
        <v>19873120.8421028</v>
      </c>
      <c r="AG720" s="43">
        <f t="shared" si="155"/>
        <v>400</v>
      </c>
      <c r="AH720" s="44">
        <f t="shared" si="151"/>
        <v>268.02464065708421</v>
      </c>
      <c r="AI720" s="36">
        <f t="shared" si="152"/>
        <v>131.97535934291582</v>
      </c>
      <c r="AJ720" s="36">
        <f t="shared" si="153"/>
        <v>4017</v>
      </c>
      <c r="AK720" s="45">
        <v>45657</v>
      </c>
    </row>
    <row r="721" spans="1:37" s="46" customFormat="1" ht="12.75" x14ac:dyDescent="0.25">
      <c r="A721" s="36">
        <v>715</v>
      </c>
      <c r="B721" s="37">
        <v>41640</v>
      </c>
      <c r="C721" s="36" t="s">
        <v>50</v>
      </c>
      <c r="D721" s="36"/>
      <c r="E721" s="36">
        <v>12008</v>
      </c>
      <c r="F721" s="53" t="s">
        <v>656</v>
      </c>
      <c r="G721" s="36" t="s">
        <v>655</v>
      </c>
      <c r="H721" s="38">
        <v>3</v>
      </c>
      <c r="I721" s="39">
        <v>3240000</v>
      </c>
      <c r="J721" s="39"/>
      <c r="K721" s="39"/>
      <c r="L721" s="39"/>
      <c r="M721" s="39"/>
      <c r="N721" s="39"/>
      <c r="O721" s="39"/>
      <c r="P721" s="39">
        <v>3240000</v>
      </c>
      <c r="Q721" s="36"/>
      <c r="R721" s="36"/>
      <c r="S721" s="36"/>
      <c r="T721" s="36"/>
      <c r="U721" s="36"/>
      <c r="V721" s="40"/>
      <c r="W721" s="36"/>
      <c r="X721" s="39">
        <f t="shared" si="146"/>
        <v>266.11909650924025</v>
      </c>
      <c r="Y721" s="39">
        <f t="shared" si="147"/>
        <v>8100</v>
      </c>
      <c r="Z721" s="41">
        <f t="shared" si="148"/>
        <v>1069000.4106776181</v>
      </c>
      <c r="AA721" s="41">
        <v>963617.24845995894</v>
      </c>
      <c r="AB721" s="41">
        <v>-19099.442256293969</v>
      </c>
      <c r="AC721" s="41">
        <f t="shared" si="154"/>
        <v>944517.80620366498</v>
      </c>
      <c r="AD721" s="42">
        <f t="shared" si="145"/>
        <v>105383.16221765918</v>
      </c>
      <c r="AE721" s="41">
        <f t="shared" si="149"/>
        <v>1049900.9684213242</v>
      </c>
      <c r="AF721" s="42">
        <f t="shared" si="150"/>
        <v>2190099.0315786758</v>
      </c>
      <c r="AG721" s="43">
        <f t="shared" si="155"/>
        <v>400</v>
      </c>
      <c r="AH721" s="44">
        <f t="shared" si="151"/>
        <v>268.02464065708421</v>
      </c>
      <c r="AI721" s="36">
        <f t="shared" si="152"/>
        <v>131.97535934291582</v>
      </c>
      <c r="AJ721" s="36">
        <f t="shared" si="153"/>
        <v>4017</v>
      </c>
      <c r="AK721" s="45">
        <v>45657</v>
      </c>
    </row>
    <row r="722" spans="1:37" s="46" customFormat="1" ht="12.75" x14ac:dyDescent="0.25">
      <c r="A722" s="36">
        <v>716</v>
      </c>
      <c r="B722" s="37">
        <v>41640</v>
      </c>
      <c r="C722" s="36" t="s">
        <v>50</v>
      </c>
      <c r="D722" s="36"/>
      <c r="E722" s="36">
        <v>12008</v>
      </c>
      <c r="F722" s="53" t="s">
        <v>657</v>
      </c>
      <c r="G722" s="36" t="s">
        <v>655</v>
      </c>
      <c r="H722" s="38">
        <v>22</v>
      </c>
      <c r="I722" s="39">
        <v>23232000</v>
      </c>
      <c r="J722" s="39"/>
      <c r="K722" s="39"/>
      <c r="L722" s="39"/>
      <c r="M722" s="39"/>
      <c r="N722" s="39"/>
      <c r="O722" s="39"/>
      <c r="P722" s="39">
        <v>23232000</v>
      </c>
      <c r="Q722" s="36"/>
      <c r="R722" s="36"/>
      <c r="S722" s="36"/>
      <c r="T722" s="36"/>
      <c r="U722" s="36"/>
      <c r="V722" s="40"/>
      <c r="W722" s="36"/>
      <c r="X722" s="39">
        <f t="shared" si="146"/>
        <v>1908.1724845995893</v>
      </c>
      <c r="Y722" s="39">
        <f t="shared" si="147"/>
        <v>58080</v>
      </c>
      <c r="Z722" s="41">
        <f t="shared" si="148"/>
        <v>7665128.8706365507</v>
      </c>
      <c r="AA722" s="41">
        <v>6909492.566735113</v>
      </c>
      <c r="AB722" s="41">
        <v>-136950.07484513006</v>
      </c>
      <c r="AC722" s="41">
        <f t="shared" si="154"/>
        <v>6772542.4918899834</v>
      </c>
      <c r="AD722" s="42">
        <f t="shared" si="145"/>
        <v>755636.30390143767</v>
      </c>
      <c r="AE722" s="41">
        <f t="shared" si="149"/>
        <v>7528178.7957914211</v>
      </c>
      <c r="AF722" s="42">
        <f t="shared" si="150"/>
        <v>15703821.204208579</v>
      </c>
      <c r="AG722" s="43">
        <f t="shared" si="155"/>
        <v>400</v>
      </c>
      <c r="AH722" s="44">
        <f t="shared" si="151"/>
        <v>268.02464065708421</v>
      </c>
      <c r="AI722" s="36">
        <f t="shared" si="152"/>
        <v>131.97535934291582</v>
      </c>
      <c r="AJ722" s="36">
        <f t="shared" si="153"/>
        <v>4017</v>
      </c>
      <c r="AK722" s="45">
        <v>45657</v>
      </c>
    </row>
    <row r="723" spans="1:37" s="46" customFormat="1" ht="12.75" x14ac:dyDescent="0.25">
      <c r="A723" s="36">
        <v>717</v>
      </c>
      <c r="B723" s="37">
        <v>41640</v>
      </c>
      <c r="C723" s="36" t="s">
        <v>50</v>
      </c>
      <c r="D723" s="36"/>
      <c r="E723" s="36">
        <v>12008</v>
      </c>
      <c r="F723" s="53" t="s">
        <v>658</v>
      </c>
      <c r="G723" s="36" t="s">
        <v>655</v>
      </c>
      <c r="H723" s="38">
        <v>27</v>
      </c>
      <c r="I723" s="39">
        <v>23166000</v>
      </c>
      <c r="J723" s="39"/>
      <c r="K723" s="39"/>
      <c r="L723" s="39"/>
      <c r="M723" s="39"/>
      <c r="N723" s="39"/>
      <c r="O723" s="39"/>
      <c r="P723" s="39">
        <v>23166000</v>
      </c>
      <c r="Q723" s="36"/>
      <c r="R723" s="36"/>
      <c r="S723" s="36"/>
      <c r="T723" s="36"/>
      <c r="U723" s="36"/>
      <c r="V723" s="40"/>
      <c r="W723" s="36"/>
      <c r="X723" s="39">
        <f t="shared" si="146"/>
        <v>1902.7515400410678</v>
      </c>
      <c r="Y723" s="39">
        <f t="shared" si="147"/>
        <v>57915</v>
      </c>
      <c r="Z723" s="41">
        <f t="shared" si="148"/>
        <v>7643352.93634497</v>
      </c>
      <c r="AA723" s="41">
        <v>6889863.3264887063</v>
      </c>
      <c r="AB723" s="41">
        <v>-136561.01213250181</v>
      </c>
      <c r="AC723" s="41">
        <f t="shared" si="154"/>
        <v>6753302.3143562041</v>
      </c>
      <c r="AD723" s="42">
        <f t="shared" si="145"/>
        <v>753489.60985626373</v>
      </c>
      <c r="AE723" s="41">
        <f t="shared" si="149"/>
        <v>7506791.9242124679</v>
      </c>
      <c r="AF723" s="42">
        <f t="shared" si="150"/>
        <v>15659208.075787533</v>
      </c>
      <c r="AG723" s="43">
        <f t="shared" si="155"/>
        <v>400</v>
      </c>
      <c r="AH723" s="44">
        <f t="shared" si="151"/>
        <v>268.02464065708421</v>
      </c>
      <c r="AI723" s="36">
        <f t="shared" si="152"/>
        <v>131.97535934291582</v>
      </c>
      <c r="AJ723" s="36">
        <f t="shared" si="153"/>
        <v>4017</v>
      </c>
      <c r="AK723" s="45">
        <v>45657</v>
      </c>
    </row>
    <row r="724" spans="1:37" s="46" customFormat="1" ht="12.75" x14ac:dyDescent="0.25">
      <c r="A724" s="36">
        <v>718</v>
      </c>
      <c r="B724" s="37">
        <v>41640</v>
      </c>
      <c r="C724" s="36" t="s">
        <v>50</v>
      </c>
      <c r="D724" s="36"/>
      <c r="E724" s="36">
        <v>12008</v>
      </c>
      <c r="F724" s="53" t="s">
        <v>659</v>
      </c>
      <c r="G724" s="36" t="s">
        <v>655</v>
      </c>
      <c r="H724" s="38">
        <v>3</v>
      </c>
      <c r="I724" s="39">
        <v>1854000</v>
      </c>
      <c r="J724" s="39"/>
      <c r="K724" s="39"/>
      <c r="L724" s="39"/>
      <c r="M724" s="39"/>
      <c r="N724" s="39"/>
      <c r="O724" s="39"/>
      <c r="P724" s="39">
        <v>1854000</v>
      </c>
      <c r="Q724" s="36"/>
      <c r="R724" s="36"/>
      <c r="S724" s="36"/>
      <c r="T724" s="36"/>
      <c r="U724" s="36"/>
      <c r="V724" s="40"/>
      <c r="W724" s="36"/>
      <c r="X724" s="39">
        <f t="shared" si="146"/>
        <v>152.27926078028747</v>
      </c>
      <c r="Y724" s="39">
        <f t="shared" si="147"/>
        <v>4635</v>
      </c>
      <c r="Z724" s="41">
        <f t="shared" si="148"/>
        <v>611705.79055441485</v>
      </c>
      <c r="AA724" s="41">
        <v>551403.2032854209</v>
      </c>
      <c r="AB724" s="41">
        <v>-10929.125291101544</v>
      </c>
      <c r="AC724" s="41">
        <f t="shared" si="154"/>
        <v>540474.07799431938</v>
      </c>
      <c r="AD724" s="42">
        <f t="shared" si="145"/>
        <v>60302.587268993957</v>
      </c>
      <c r="AE724" s="41">
        <f t="shared" si="149"/>
        <v>600776.66526331333</v>
      </c>
      <c r="AF724" s="42">
        <f t="shared" si="150"/>
        <v>1253223.3347366867</v>
      </c>
      <c r="AG724" s="43">
        <f t="shared" si="155"/>
        <v>400</v>
      </c>
      <c r="AH724" s="44">
        <f t="shared" si="151"/>
        <v>268.02464065708421</v>
      </c>
      <c r="AI724" s="36">
        <f t="shared" si="152"/>
        <v>131.97535934291582</v>
      </c>
      <c r="AJ724" s="36">
        <f t="shared" si="153"/>
        <v>4017</v>
      </c>
      <c r="AK724" s="45">
        <v>45657</v>
      </c>
    </row>
    <row r="725" spans="1:37" s="46" customFormat="1" ht="38.25" x14ac:dyDescent="0.25">
      <c r="A725" s="36">
        <v>719</v>
      </c>
      <c r="B725" s="37">
        <v>41640</v>
      </c>
      <c r="C725" s="36" t="s">
        <v>50</v>
      </c>
      <c r="D725" s="36"/>
      <c r="E725" s="36">
        <v>12008</v>
      </c>
      <c r="F725" s="53" t="s">
        <v>641</v>
      </c>
      <c r="G725" s="36" t="s">
        <v>655</v>
      </c>
      <c r="H725" s="38">
        <v>13</v>
      </c>
      <c r="I725" s="39">
        <v>21840000</v>
      </c>
      <c r="J725" s="39"/>
      <c r="K725" s="39"/>
      <c r="L725" s="39"/>
      <c r="M725" s="39"/>
      <c r="N725" s="39"/>
      <c r="O725" s="39"/>
      <c r="P725" s="39">
        <v>21840000</v>
      </c>
      <c r="Q725" s="36"/>
      <c r="R725" s="36"/>
      <c r="S725" s="36"/>
      <c r="T725" s="36"/>
      <c r="U725" s="36"/>
      <c r="V725" s="40"/>
      <c r="W725" s="36"/>
      <c r="X725" s="39">
        <f t="shared" si="146"/>
        <v>1793.8398357289527</v>
      </c>
      <c r="Y725" s="39">
        <f t="shared" si="147"/>
        <v>54600</v>
      </c>
      <c r="Z725" s="41">
        <f t="shared" si="148"/>
        <v>7205854.6201232038</v>
      </c>
      <c r="AA725" s="41">
        <v>6495494.0451745382</v>
      </c>
      <c r="AB725" s="41">
        <v>-128744.38854242599</v>
      </c>
      <c r="AC725" s="41">
        <f t="shared" si="154"/>
        <v>6366749.6566321123</v>
      </c>
      <c r="AD725" s="42">
        <f t="shared" si="145"/>
        <v>710360.57494866569</v>
      </c>
      <c r="AE725" s="41">
        <f t="shared" si="149"/>
        <v>7077110.231580778</v>
      </c>
      <c r="AF725" s="42">
        <f t="shared" si="150"/>
        <v>14762889.768419221</v>
      </c>
      <c r="AG725" s="43">
        <f t="shared" si="155"/>
        <v>400</v>
      </c>
      <c r="AH725" s="44">
        <f t="shared" si="151"/>
        <v>268.02464065708421</v>
      </c>
      <c r="AI725" s="36">
        <f t="shared" si="152"/>
        <v>131.97535934291582</v>
      </c>
      <c r="AJ725" s="36">
        <f t="shared" si="153"/>
        <v>4017</v>
      </c>
      <c r="AK725" s="45">
        <v>45657</v>
      </c>
    </row>
    <row r="726" spans="1:37" s="46" customFormat="1" ht="12.75" x14ac:dyDescent="0.25">
      <c r="A726" s="36">
        <v>720</v>
      </c>
      <c r="B726" s="37">
        <v>41640</v>
      </c>
      <c r="C726" s="36" t="s">
        <v>50</v>
      </c>
      <c r="D726" s="36"/>
      <c r="E726" s="36">
        <v>12008</v>
      </c>
      <c r="F726" s="53" t="s">
        <v>660</v>
      </c>
      <c r="G726" s="36" t="s">
        <v>655</v>
      </c>
      <c r="H726" s="38">
        <v>47</v>
      </c>
      <c r="I726" s="39">
        <v>56400000</v>
      </c>
      <c r="J726" s="39"/>
      <c r="K726" s="39"/>
      <c r="L726" s="39"/>
      <c r="M726" s="39"/>
      <c r="N726" s="39"/>
      <c r="O726" s="39"/>
      <c r="P726" s="39">
        <v>56400000</v>
      </c>
      <c r="Q726" s="36"/>
      <c r="R726" s="36"/>
      <c r="S726" s="36"/>
      <c r="T726" s="36"/>
      <c r="U726" s="36"/>
      <c r="V726" s="40"/>
      <c r="W726" s="36"/>
      <c r="X726" s="39">
        <f t="shared" si="146"/>
        <v>4632.4435318275155</v>
      </c>
      <c r="Y726" s="39">
        <f t="shared" si="147"/>
        <v>141000</v>
      </c>
      <c r="Z726" s="41">
        <f t="shared" si="148"/>
        <v>18608525.66735113</v>
      </c>
      <c r="AA726" s="41">
        <v>16774078.028747434</v>
      </c>
      <c r="AB726" s="41">
        <v>-332471.77260956168</v>
      </c>
      <c r="AC726" s="41">
        <f t="shared" si="154"/>
        <v>16441606.256137872</v>
      </c>
      <c r="AD726" s="42">
        <f t="shared" si="145"/>
        <v>1834447.6386036966</v>
      </c>
      <c r="AE726" s="41">
        <f t="shared" si="149"/>
        <v>18276053.894741569</v>
      </c>
      <c r="AF726" s="42">
        <f t="shared" si="150"/>
        <v>38123946.105258435</v>
      </c>
      <c r="AG726" s="43">
        <f t="shared" si="155"/>
        <v>400</v>
      </c>
      <c r="AH726" s="44">
        <f t="shared" si="151"/>
        <v>268.02464065708421</v>
      </c>
      <c r="AI726" s="36">
        <f t="shared" si="152"/>
        <v>131.97535934291582</v>
      </c>
      <c r="AJ726" s="36">
        <f t="shared" si="153"/>
        <v>4017</v>
      </c>
      <c r="AK726" s="45">
        <v>45657</v>
      </c>
    </row>
    <row r="727" spans="1:37" s="46" customFormat="1" ht="12.75" x14ac:dyDescent="0.25">
      <c r="A727" s="36">
        <v>721</v>
      </c>
      <c r="B727" s="37">
        <v>41640</v>
      </c>
      <c r="C727" s="36" t="s">
        <v>50</v>
      </c>
      <c r="D727" s="36"/>
      <c r="E727" s="36">
        <v>12008</v>
      </c>
      <c r="F727" s="53" t="s">
        <v>661</v>
      </c>
      <c r="G727" s="36" t="s">
        <v>655</v>
      </c>
      <c r="H727" s="38">
        <v>77</v>
      </c>
      <c r="I727" s="39">
        <v>80080000</v>
      </c>
      <c r="J727" s="39"/>
      <c r="K727" s="39"/>
      <c r="L727" s="39"/>
      <c r="M727" s="39"/>
      <c r="N727" s="39"/>
      <c r="O727" s="39"/>
      <c r="P727" s="39">
        <v>80080000</v>
      </c>
      <c r="Q727" s="36"/>
      <c r="R727" s="36"/>
      <c r="S727" s="36"/>
      <c r="T727" s="36"/>
      <c r="U727" s="36"/>
      <c r="V727" s="40"/>
      <c r="W727" s="36"/>
      <c r="X727" s="39">
        <f t="shared" si="146"/>
        <v>6577.4127310061604</v>
      </c>
      <c r="Y727" s="39">
        <f t="shared" si="147"/>
        <v>200200</v>
      </c>
      <c r="Z727" s="41">
        <f t="shared" si="148"/>
        <v>26421466.940451749</v>
      </c>
      <c r="AA727" s="41">
        <v>23816811.498973306</v>
      </c>
      <c r="AB727" s="41">
        <v>-472062.75798889523</v>
      </c>
      <c r="AC727" s="41">
        <f t="shared" si="154"/>
        <v>23344748.74098441</v>
      </c>
      <c r="AD727" s="42">
        <f t="shared" si="145"/>
        <v>2604655.4414784424</v>
      </c>
      <c r="AE727" s="41">
        <f t="shared" si="149"/>
        <v>25949404.182462852</v>
      </c>
      <c r="AF727" s="42">
        <f t="shared" si="150"/>
        <v>54130595.817537144</v>
      </c>
      <c r="AG727" s="43">
        <f t="shared" si="155"/>
        <v>400</v>
      </c>
      <c r="AH727" s="44">
        <f t="shared" si="151"/>
        <v>268.02464065708421</v>
      </c>
      <c r="AI727" s="36">
        <f t="shared" si="152"/>
        <v>131.97535934291582</v>
      </c>
      <c r="AJ727" s="36">
        <f t="shared" si="153"/>
        <v>4017</v>
      </c>
      <c r="AK727" s="45">
        <v>45657</v>
      </c>
    </row>
    <row r="728" spans="1:37" s="46" customFormat="1" ht="12.75" x14ac:dyDescent="0.25">
      <c r="A728" s="36">
        <v>722</v>
      </c>
      <c r="B728" s="37">
        <v>41640</v>
      </c>
      <c r="C728" s="36" t="s">
        <v>50</v>
      </c>
      <c r="D728" s="36"/>
      <c r="E728" s="36">
        <v>12008</v>
      </c>
      <c r="F728" s="53" t="s">
        <v>662</v>
      </c>
      <c r="G728" s="36" t="s">
        <v>655</v>
      </c>
      <c r="H728" s="38">
        <v>26</v>
      </c>
      <c r="I728" s="39">
        <v>18590000</v>
      </c>
      <c r="J728" s="39"/>
      <c r="K728" s="39"/>
      <c r="L728" s="39"/>
      <c r="M728" s="39"/>
      <c r="N728" s="39"/>
      <c r="O728" s="39"/>
      <c r="P728" s="39">
        <v>18590000</v>
      </c>
      <c r="Q728" s="36"/>
      <c r="R728" s="36"/>
      <c r="S728" s="36"/>
      <c r="T728" s="36"/>
      <c r="U728" s="36"/>
      <c r="V728" s="40"/>
      <c r="W728" s="36"/>
      <c r="X728" s="39">
        <f t="shared" si="146"/>
        <v>1526.8993839835728</v>
      </c>
      <c r="Y728" s="39">
        <f t="shared" si="147"/>
        <v>46474.999999999993</v>
      </c>
      <c r="Z728" s="41">
        <f t="shared" si="148"/>
        <v>6133554.8254620116</v>
      </c>
      <c r="AA728" s="41">
        <v>5528902.6694045169</v>
      </c>
      <c r="AB728" s="41">
        <v>-109585.99739027924</v>
      </c>
      <c r="AC728" s="41">
        <f t="shared" si="154"/>
        <v>5419316.6720142374</v>
      </c>
      <c r="AD728" s="42">
        <f t="shared" si="145"/>
        <v>604652.15605749469</v>
      </c>
      <c r="AE728" s="41">
        <f t="shared" si="149"/>
        <v>6023968.8280717321</v>
      </c>
      <c r="AF728" s="42">
        <f t="shared" si="150"/>
        <v>12566031.171928268</v>
      </c>
      <c r="AG728" s="43">
        <f t="shared" si="155"/>
        <v>400</v>
      </c>
      <c r="AH728" s="44">
        <f t="shared" si="151"/>
        <v>268.02464065708421</v>
      </c>
      <c r="AI728" s="36">
        <f t="shared" si="152"/>
        <v>131.97535934291582</v>
      </c>
      <c r="AJ728" s="36">
        <f t="shared" si="153"/>
        <v>4017</v>
      </c>
      <c r="AK728" s="45">
        <v>45657</v>
      </c>
    </row>
    <row r="729" spans="1:37" s="46" customFormat="1" ht="38.25" x14ac:dyDescent="0.25">
      <c r="A729" s="36">
        <v>723</v>
      </c>
      <c r="B729" s="37">
        <v>41640</v>
      </c>
      <c r="C729" s="36" t="s">
        <v>50</v>
      </c>
      <c r="D729" s="36"/>
      <c r="E729" s="36">
        <v>12008</v>
      </c>
      <c r="F729" s="53" t="s">
        <v>663</v>
      </c>
      <c r="G729" s="36" t="s">
        <v>655</v>
      </c>
      <c r="H729" s="38">
        <v>7</v>
      </c>
      <c r="I729" s="39">
        <v>11151000</v>
      </c>
      <c r="J729" s="39"/>
      <c r="K729" s="39"/>
      <c r="L729" s="39"/>
      <c r="M729" s="39"/>
      <c r="N729" s="39"/>
      <c r="O729" s="39"/>
      <c r="P729" s="39">
        <v>11151000</v>
      </c>
      <c r="Q729" s="36"/>
      <c r="R729" s="36"/>
      <c r="S729" s="36"/>
      <c r="T729" s="36"/>
      <c r="U729" s="36"/>
      <c r="V729" s="40"/>
      <c r="W729" s="36"/>
      <c r="X729" s="39">
        <f t="shared" si="146"/>
        <v>915.89322381930185</v>
      </c>
      <c r="Y729" s="39">
        <f t="shared" si="147"/>
        <v>27877.5</v>
      </c>
      <c r="Z729" s="41">
        <f t="shared" si="148"/>
        <v>3679143.0800821357</v>
      </c>
      <c r="AA729" s="41">
        <v>3316449.3634496918</v>
      </c>
      <c r="AB729" s="41">
        <v>-65733.913765411722</v>
      </c>
      <c r="AC729" s="41">
        <f t="shared" si="154"/>
        <v>3250715.44968428</v>
      </c>
      <c r="AD729" s="42">
        <f t="shared" si="145"/>
        <v>362693.71663244395</v>
      </c>
      <c r="AE729" s="41">
        <f t="shared" si="149"/>
        <v>3613409.1663167239</v>
      </c>
      <c r="AF729" s="42">
        <f t="shared" si="150"/>
        <v>7537590.8336832765</v>
      </c>
      <c r="AG729" s="43">
        <f t="shared" si="155"/>
        <v>400</v>
      </c>
      <c r="AH729" s="44">
        <f t="shared" si="151"/>
        <v>268.02464065708421</v>
      </c>
      <c r="AI729" s="36">
        <f t="shared" si="152"/>
        <v>131.97535934291582</v>
      </c>
      <c r="AJ729" s="36">
        <f t="shared" si="153"/>
        <v>4017</v>
      </c>
      <c r="AK729" s="45">
        <v>45657</v>
      </c>
    </row>
    <row r="730" spans="1:37" s="46" customFormat="1" ht="12.75" x14ac:dyDescent="0.25">
      <c r="A730" s="36">
        <v>724</v>
      </c>
      <c r="B730" s="37">
        <v>41640</v>
      </c>
      <c r="C730" s="36" t="s">
        <v>50</v>
      </c>
      <c r="D730" s="36"/>
      <c r="E730" s="36">
        <v>12008</v>
      </c>
      <c r="F730" s="53" t="s">
        <v>656</v>
      </c>
      <c r="G730" s="36" t="s">
        <v>655</v>
      </c>
      <c r="H730" s="38">
        <v>3</v>
      </c>
      <c r="I730" s="39">
        <v>3510000</v>
      </c>
      <c r="J730" s="39"/>
      <c r="K730" s="39"/>
      <c r="L730" s="39"/>
      <c r="M730" s="39"/>
      <c r="N730" s="39"/>
      <c r="O730" s="39"/>
      <c r="P730" s="39">
        <v>3510000</v>
      </c>
      <c r="Q730" s="36"/>
      <c r="R730" s="36"/>
      <c r="S730" s="36"/>
      <c r="T730" s="36"/>
      <c r="U730" s="36"/>
      <c r="V730" s="40"/>
      <c r="W730" s="36"/>
      <c r="X730" s="39">
        <f t="shared" si="146"/>
        <v>288.29568788501024</v>
      </c>
      <c r="Y730" s="39">
        <f t="shared" si="147"/>
        <v>8775</v>
      </c>
      <c r="Z730" s="41">
        <f t="shared" si="148"/>
        <v>1158083.7782340862</v>
      </c>
      <c r="AA730" s="41">
        <v>1043918.6858316222</v>
      </c>
      <c r="AB730" s="41">
        <v>-20691.062444318464</v>
      </c>
      <c r="AC730" s="41">
        <f t="shared" si="154"/>
        <v>1023227.6233873038</v>
      </c>
      <c r="AD730" s="42">
        <f t="shared" si="145"/>
        <v>114165.09240246401</v>
      </c>
      <c r="AE730" s="41">
        <f t="shared" si="149"/>
        <v>1137392.7157897679</v>
      </c>
      <c r="AF730" s="42">
        <f t="shared" si="150"/>
        <v>2372607.2842102321</v>
      </c>
      <c r="AG730" s="43">
        <f t="shared" si="155"/>
        <v>400</v>
      </c>
      <c r="AH730" s="44">
        <f t="shared" si="151"/>
        <v>268.02464065708421</v>
      </c>
      <c r="AI730" s="36">
        <f t="shared" si="152"/>
        <v>131.97535934291582</v>
      </c>
      <c r="AJ730" s="36">
        <f t="shared" si="153"/>
        <v>4017</v>
      </c>
      <c r="AK730" s="45">
        <v>45657</v>
      </c>
    </row>
    <row r="731" spans="1:37" s="46" customFormat="1" ht="12.75" x14ac:dyDescent="0.25">
      <c r="A731" s="36">
        <v>725</v>
      </c>
      <c r="B731" s="37">
        <v>41640</v>
      </c>
      <c r="C731" s="36" t="s">
        <v>50</v>
      </c>
      <c r="D731" s="36"/>
      <c r="E731" s="36">
        <v>12008</v>
      </c>
      <c r="F731" s="53" t="s">
        <v>642</v>
      </c>
      <c r="G731" s="36" t="s">
        <v>655</v>
      </c>
      <c r="H731" s="38">
        <v>6</v>
      </c>
      <c r="I731" s="39">
        <v>6864000</v>
      </c>
      <c r="J731" s="39"/>
      <c r="K731" s="39"/>
      <c r="L731" s="39"/>
      <c r="M731" s="39"/>
      <c r="N731" s="39"/>
      <c r="O731" s="39"/>
      <c r="P731" s="39">
        <v>6864000</v>
      </c>
      <c r="Q731" s="36"/>
      <c r="R731" s="36"/>
      <c r="S731" s="36"/>
      <c r="T731" s="36"/>
      <c r="U731" s="36"/>
      <c r="V731" s="40"/>
      <c r="W731" s="36"/>
      <c r="X731" s="39">
        <f t="shared" si="146"/>
        <v>563.77823408624226</v>
      </c>
      <c r="Y731" s="39">
        <f t="shared" si="147"/>
        <v>17160</v>
      </c>
      <c r="Z731" s="41">
        <f t="shared" si="148"/>
        <v>2264697.1663244357</v>
      </c>
      <c r="AA731" s="41">
        <v>2041440.9856262833</v>
      </c>
      <c r="AB731" s="41">
        <v>-40462.522113333878</v>
      </c>
      <c r="AC731" s="41">
        <f t="shared" si="154"/>
        <v>2000978.4635129494</v>
      </c>
      <c r="AD731" s="42">
        <f t="shared" si="145"/>
        <v>223256.1806981524</v>
      </c>
      <c r="AE731" s="41">
        <f t="shared" si="149"/>
        <v>2224234.6442111018</v>
      </c>
      <c r="AF731" s="42">
        <f t="shared" si="150"/>
        <v>4639765.3557888977</v>
      </c>
      <c r="AG731" s="43">
        <f t="shared" si="155"/>
        <v>400</v>
      </c>
      <c r="AH731" s="44">
        <f t="shared" si="151"/>
        <v>268.02464065708421</v>
      </c>
      <c r="AI731" s="36">
        <f t="shared" si="152"/>
        <v>131.97535934291582</v>
      </c>
      <c r="AJ731" s="36">
        <f t="shared" si="153"/>
        <v>4017</v>
      </c>
      <c r="AK731" s="45">
        <v>45657</v>
      </c>
    </row>
    <row r="732" spans="1:37" s="46" customFormat="1" ht="12.75" x14ac:dyDescent="0.25">
      <c r="A732" s="36">
        <v>726</v>
      </c>
      <c r="B732" s="37">
        <v>41640</v>
      </c>
      <c r="C732" s="36" t="s">
        <v>50</v>
      </c>
      <c r="D732" s="36"/>
      <c r="E732" s="36">
        <v>12008</v>
      </c>
      <c r="F732" s="53" t="s">
        <v>664</v>
      </c>
      <c r="G732" s="36" t="s">
        <v>655</v>
      </c>
      <c r="H732" s="38">
        <v>21</v>
      </c>
      <c r="I732" s="39">
        <v>18018000</v>
      </c>
      <c r="J732" s="39"/>
      <c r="K732" s="39"/>
      <c r="L732" s="39"/>
      <c r="M732" s="39"/>
      <c r="N732" s="39"/>
      <c r="O732" s="39"/>
      <c r="P732" s="39">
        <v>18018000</v>
      </c>
      <c r="Q732" s="36"/>
      <c r="R732" s="36"/>
      <c r="S732" s="36"/>
      <c r="T732" s="36"/>
      <c r="U732" s="36"/>
      <c r="V732" s="40"/>
      <c r="W732" s="36"/>
      <c r="X732" s="39">
        <f t="shared" si="146"/>
        <v>1479.9178644763861</v>
      </c>
      <c r="Y732" s="39">
        <f t="shared" si="147"/>
        <v>45045</v>
      </c>
      <c r="Z732" s="41">
        <f t="shared" si="148"/>
        <v>5944830.0616016435</v>
      </c>
      <c r="AA732" s="41">
        <v>5358782.5872689942</v>
      </c>
      <c r="AB732" s="41">
        <v>-106214.12054750144</v>
      </c>
      <c r="AC732" s="41">
        <f t="shared" si="154"/>
        <v>5252568.4667214928</v>
      </c>
      <c r="AD732" s="42">
        <f t="shared" si="145"/>
        <v>586047.47433264926</v>
      </c>
      <c r="AE732" s="41">
        <f t="shared" si="149"/>
        <v>5838615.9410541421</v>
      </c>
      <c r="AF732" s="42">
        <f t="shared" si="150"/>
        <v>12179384.058945857</v>
      </c>
      <c r="AG732" s="43">
        <f t="shared" si="155"/>
        <v>400</v>
      </c>
      <c r="AH732" s="44">
        <f t="shared" si="151"/>
        <v>268.02464065708421</v>
      </c>
      <c r="AI732" s="36">
        <f t="shared" si="152"/>
        <v>131.97535934291582</v>
      </c>
      <c r="AJ732" s="36">
        <f t="shared" si="153"/>
        <v>4017</v>
      </c>
      <c r="AK732" s="45">
        <v>45657</v>
      </c>
    </row>
    <row r="733" spans="1:37" s="46" customFormat="1" ht="12.75" x14ac:dyDescent="0.25">
      <c r="A733" s="36">
        <v>727</v>
      </c>
      <c r="B733" s="37">
        <v>41640</v>
      </c>
      <c r="C733" s="36" t="s">
        <v>50</v>
      </c>
      <c r="D733" s="36"/>
      <c r="E733" s="36">
        <v>12008</v>
      </c>
      <c r="F733" s="53" t="s">
        <v>665</v>
      </c>
      <c r="G733" s="36" t="s">
        <v>655</v>
      </c>
      <c r="H733" s="38">
        <v>12</v>
      </c>
      <c r="I733" s="39">
        <v>7416000</v>
      </c>
      <c r="J733" s="39"/>
      <c r="K733" s="39"/>
      <c r="L733" s="39"/>
      <c r="M733" s="39"/>
      <c r="N733" s="39"/>
      <c r="O733" s="39"/>
      <c r="P733" s="39">
        <v>7416000</v>
      </c>
      <c r="Q733" s="36"/>
      <c r="R733" s="36"/>
      <c r="S733" s="36"/>
      <c r="T733" s="36"/>
      <c r="U733" s="36"/>
      <c r="V733" s="40"/>
      <c r="W733" s="36"/>
      <c r="X733" s="39">
        <f t="shared" si="146"/>
        <v>609.11704312114989</v>
      </c>
      <c r="Y733" s="39">
        <f t="shared" si="147"/>
        <v>18540</v>
      </c>
      <c r="Z733" s="41">
        <f t="shared" si="148"/>
        <v>2446823.1622176594</v>
      </c>
      <c r="AA733" s="41">
        <v>2205612.8131416836</v>
      </c>
      <c r="AB733" s="41">
        <v>-43716.501164406174</v>
      </c>
      <c r="AC733" s="41">
        <f t="shared" si="154"/>
        <v>2161896.3119772775</v>
      </c>
      <c r="AD733" s="42">
        <f t="shared" si="145"/>
        <v>241210.34907597583</v>
      </c>
      <c r="AE733" s="41">
        <f t="shared" si="149"/>
        <v>2403106.6610532533</v>
      </c>
      <c r="AF733" s="42">
        <f t="shared" si="150"/>
        <v>5012893.3389467467</v>
      </c>
      <c r="AG733" s="43">
        <f t="shared" si="155"/>
        <v>400</v>
      </c>
      <c r="AH733" s="44">
        <f t="shared" si="151"/>
        <v>268.02464065708421</v>
      </c>
      <c r="AI733" s="36">
        <f t="shared" si="152"/>
        <v>131.97535934291582</v>
      </c>
      <c r="AJ733" s="36">
        <f t="shared" si="153"/>
        <v>4017</v>
      </c>
      <c r="AK733" s="45">
        <v>45657</v>
      </c>
    </row>
    <row r="734" spans="1:37" s="46" customFormat="1" ht="12.75" x14ac:dyDescent="0.25">
      <c r="A734" s="36">
        <v>728</v>
      </c>
      <c r="B734" s="37">
        <v>41640</v>
      </c>
      <c r="C734" s="36" t="s">
        <v>50</v>
      </c>
      <c r="D734" s="36"/>
      <c r="E734" s="36">
        <v>12008</v>
      </c>
      <c r="F734" s="53" t="s">
        <v>666</v>
      </c>
      <c r="G734" s="36" t="s">
        <v>655</v>
      </c>
      <c r="H734" s="38">
        <v>12</v>
      </c>
      <c r="I734" s="39">
        <v>5148000</v>
      </c>
      <c r="J734" s="39"/>
      <c r="K734" s="39"/>
      <c r="L734" s="39"/>
      <c r="M734" s="39"/>
      <c r="N734" s="39"/>
      <c r="O734" s="39"/>
      <c r="P734" s="39">
        <v>5148000</v>
      </c>
      <c r="Q734" s="36"/>
      <c r="R734" s="36"/>
      <c r="S734" s="36"/>
      <c r="T734" s="36"/>
      <c r="U734" s="36"/>
      <c r="V734" s="40"/>
      <c r="W734" s="36"/>
      <c r="X734" s="39">
        <f t="shared" si="146"/>
        <v>422.8336755646817</v>
      </c>
      <c r="Y734" s="39">
        <f t="shared" si="147"/>
        <v>12870</v>
      </c>
      <c r="Z734" s="41">
        <f t="shared" si="148"/>
        <v>1698522.8747433266</v>
      </c>
      <c r="AA734" s="41">
        <v>1531080.7392197126</v>
      </c>
      <c r="AB734" s="41">
        <v>-30346.891585000409</v>
      </c>
      <c r="AC734" s="41">
        <f t="shared" si="154"/>
        <v>1500733.8476347122</v>
      </c>
      <c r="AD734" s="42">
        <f t="shared" si="145"/>
        <v>167442.13552361401</v>
      </c>
      <c r="AE734" s="41">
        <f t="shared" si="149"/>
        <v>1668175.9831583262</v>
      </c>
      <c r="AF734" s="42">
        <f t="shared" si="150"/>
        <v>3479824.0168416738</v>
      </c>
      <c r="AG734" s="43">
        <f t="shared" si="155"/>
        <v>400</v>
      </c>
      <c r="AH734" s="44">
        <f t="shared" si="151"/>
        <v>268.02464065708421</v>
      </c>
      <c r="AI734" s="36">
        <f t="shared" si="152"/>
        <v>131.97535934291582</v>
      </c>
      <c r="AJ734" s="36">
        <f t="shared" si="153"/>
        <v>4017</v>
      </c>
      <c r="AK734" s="45">
        <v>45657</v>
      </c>
    </row>
    <row r="735" spans="1:37" s="46" customFormat="1" ht="38.25" x14ac:dyDescent="0.25">
      <c r="A735" s="36">
        <v>729</v>
      </c>
      <c r="B735" s="37">
        <v>41640</v>
      </c>
      <c r="C735" s="36" t="s">
        <v>50</v>
      </c>
      <c r="D735" s="36"/>
      <c r="E735" s="36">
        <v>12008</v>
      </c>
      <c r="F735" s="53" t="s">
        <v>667</v>
      </c>
      <c r="G735" s="36" t="s">
        <v>655</v>
      </c>
      <c r="H735" s="38">
        <v>8</v>
      </c>
      <c r="I735" s="39">
        <v>8320000</v>
      </c>
      <c r="J735" s="39"/>
      <c r="K735" s="39"/>
      <c r="L735" s="39"/>
      <c r="M735" s="39"/>
      <c r="N735" s="39"/>
      <c r="O735" s="39"/>
      <c r="P735" s="39">
        <v>8320000</v>
      </c>
      <c r="Q735" s="36"/>
      <c r="R735" s="36"/>
      <c r="S735" s="36"/>
      <c r="T735" s="36"/>
      <c r="U735" s="36"/>
      <c r="V735" s="40"/>
      <c r="W735" s="36"/>
      <c r="X735" s="39">
        <f t="shared" si="146"/>
        <v>683.36755646817244</v>
      </c>
      <c r="Y735" s="39">
        <f t="shared" si="147"/>
        <v>20800</v>
      </c>
      <c r="Z735" s="41">
        <f t="shared" si="148"/>
        <v>2745087.4743326493</v>
      </c>
      <c r="AA735" s="41">
        <v>2474473.9219712527</v>
      </c>
      <c r="AB735" s="41">
        <v>-49045.481349495611</v>
      </c>
      <c r="AC735" s="41">
        <f t="shared" si="154"/>
        <v>2425428.4406217569</v>
      </c>
      <c r="AD735" s="42">
        <f t="shared" si="145"/>
        <v>270613.55236139661</v>
      </c>
      <c r="AE735" s="41">
        <f t="shared" si="149"/>
        <v>2696041.9929831536</v>
      </c>
      <c r="AF735" s="42">
        <f t="shared" si="150"/>
        <v>5623958.0070168469</v>
      </c>
      <c r="AG735" s="43">
        <f t="shared" si="155"/>
        <v>400</v>
      </c>
      <c r="AH735" s="44">
        <f t="shared" si="151"/>
        <v>268.02464065708421</v>
      </c>
      <c r="AI735" s="36">
        <f t="shared" si="152"/>
        <v>131.97535934291582</v>
      </c>
      <c r="AJ735" s="36">
        <f t="shared" si="153"/>
        <v>4017</v>
      </c>
      <c r="AK735" s="45">
        <v>45657</v>
      </c>
    </row>
    <row r="736" spans="1:37" s="46" customFormat="1" ht="12.75" x14ac:dyDescent="0.25">
      <c r="A736" s="36">
        <v>730</v>
      </c>
      <c r="B736" s="37">
        <v>41640</v>
      </c>
      <c r="C736" s="36" t="s">
        <v>50</v>
      </c>
      <c r="D736" s="36"/>
      <c r="E736" s="36">
        <v>12008</v>
      </c>
      <c r="F736" s="53" t="s">
        <v>668</v>
      </c>
      <c r="G736" s="36" t="s">
        <v>655</v>
      </c>
      <c r="H736" s="38">
        <v>10</v>
      </c>
      <c r="I736" s="39">
        <v>7150000</v>
      </c>
      <c r="J736" s="39"/>
      <c r="K736" s="39"/>
      <c r="L736" s="39"/>
      <c r="M736" s="39"/>
      <c r="N736" s="39"/>
      <c r="O736" s="39"/>
      <c r="P736" s="39">
        <v>7150000</v>
      </c>
      <c r="Q736" s="36"/>
      <c r="R736" s="36"/>
      <c r="S736" s="36"/>
      <c r="T736" s="36"/>
      <c r="U736" s="36"/>
      <c r="V736" s="40"/>
      <c r="W736" s="36"/>
      <c r="X736" s="39">
        <f t="shared" si="146"/>
        <v>587.26899383983573</v>
      </c>
      <c r="Y736" s="39">
        <f t="shared" si="147"/>
        <v>17875</v>
      </c>
      <c r="Z736" s="41">
        <f t="shared" si="148"/>
        <v>2359059.5482546203</v>
      </c>
      <c r="AA736" s="41">
        <v>2126501.0266940454</v>
      </c>
      <c r="AB736" s="41">
        <v>-42148.460534722806</v>
      </c>
      <c r="AC736" s="41">
        <f t="shared" si="154"/>
        <v>2084352.5661593226</v>
      </c>
      <c r="AD736" s="42">
        <f t="shared" si="145"/>
        <v>232558.52156057488</v>
      </c>
      <c r="AE736" s="41">
        <f t="shared" si="149"/>
        <v>2316911.0877198977</v>
      </c>
      <c r="AF736" s="42">
        <f t="shared" si="150"/>
        <v>4833088.9122801023</v>
      </c>
      <c r="AG736" s="43">
        <f t="shared" si="155"/>
        <v>400</v>
      </c>
      <c r="AH736" s="44">
        <f t="shared" si="151"/>
        <v>268.02464065708421</v>
      </c>
      <c r="AI736" s="36">
        <f t="shared" si="152"/>
        <v>131.97535934291582</v>
      </c>
      <c r="AJ736" s="36">
        <f t="shared" si="153"/>
        <v>4017</v>
      </c>
      <c r="AK736" s="45">
        <v>45657</v>
      </c>
    </row>
    <row r="737" spans="1:37" s="46" customFormat="1" ht="12.75" x14ac:dyDescent="0.25">
      <c r="A737" s="36">
        <v>731</v>
      </c>
      <c r="B737" s="37">
        <v>41640</v>
      </c>
      <c r="C737" s="36" t="s">
        <v>50</v>
      </c>
      <c r="D737" s="36"/>
      <c r="E737" s="36">
        <v>12008</v>
      </c>
      <c r="F737" s="53" t="s">
        <v>666</v>
      </c>
      <c r="G737" s="36" t="s">
        <v>655</v>
      </c>
      <c r="H737" s="38">
        <v>12</v>
      </c>
      <c r="I737" s="39">
        <v>6012000</v>
      </c>
      <c r="J737" s="39"/>
      <c r="K737" s="39"/>
      <c r="L737" s="39"/>
      <c r="M737" s="39"/>
      <c r="N737" s="39"/>
      <c r="O737" s="39"/>
      <c r="P737" s="39">
        <v>6012000</v>
      </c>
      <c r="Q737" s="36"/>
      <c r="R737" s="36"/>
      <c r="S737" s="36"/>
      <c r="T737" s="36"/>
      <c r="U737" s="36"/>
      <c r="V737" s="40"/>
      <c r="W737" s="36"/>
      <c r="X737" s="39">
        <f t="shared" si="146"/>
        <v>493.79876796714581</v>
      </c>
      <c r="Y737" s="39">
        <f t="shared" si="147"/>
        <v>15030</v>
      </c>
      <c r="Z737" s="41">
        <f t="shared" si="148"/>
        <v>1983589.6509240249</v>
      </c>
      <c r="AA737" s="41">
        <v>1788045.338809035</v>
      </c>
      <c r="AB737" s="41">
        <v>-35440.076186678802</v>
      </c>
      <c r="AC737" s="41">
        <f t="shared" si="154"/>
        <v>1752605.2626223562</v>
      </c>
      <c r="AD737" s="42">
        <f t="shared" si="145"/>
        <v>195544.31211498985</v>
      </c>
      <c r="AE737" s="41">
        <f t="shared" si="149"/>
        <v>1948149.574737346</v>
      </c>
      <c r="AF737" s="42">
        <f t="shared" si="150"/>
        <v>4063850.4252626542</v>
      </c>
      <c r="AG737" s="43">
        <f t="shared" si="155"/>
        <v>400</v>
      </c>
      <c r="AH737" s="44">
        <f t="shared" si="151"/>
        <v>268.02464065708421</v>
      </c>
      <c r="AI737" s="36">
        <f t="shared" si="152"/>
        <v>131.97535934291582</v>
      </c>
      <c r="AJ737" s="36">
        <f t="shared" si="153"/>
        <v>4017</v>
      </c>
      <c r="AK737" s="45">
        <v>45657</v>
      </c>
    </row>
    <row r="738" spans="1:37" s="46" customFormat="1" ht="25.5" x14ac:dyDescent="0.25">
      <c r="A738" s="36">
        <v>732</v>
      </c>
      <c r="B738" s="37">
        <v>41640</v>
      </c>
      <c r="C738" s="36" t="s">
        <v>50</v>
      </c>
      <c r="D738" s="36"/>
      <c r="E738" s="36">
        <v>12004</v>
      </c>
      <c r="F738" s="53" t="s">
        <v>669</v>
      </c>
      <c r="G738" s="36" t="s">
        <v>561</v>
      </c>
      <c r="H738" s="38">
        <v>7459</v>
      </c>
      <c r="I738" s="39">
        <v>149180000</v>
      </c>
      <c r="J738" s="39"/>
      <c r="K738" s="39"/>
      <c r="L738" s="39">
        <v>149180000</v>
      </c>
      <c r="M738" s="39"/>
      <c r="N738" s="39"/>
      <c r="O738" s="39"/>
      <c r="P738" s="39"/>
      <c r="Q738" s="36"/>
      <c r="R738" s="36"/>
      <c r="S738" s="36"/>
      <c r="T738" s="36"/>
      <c r="U738" s="36"/>
      <c r="V738" s="40"/>
      <c r="W738" s="36"/>
      <c r="X738" s="39">
        <f t="shared" si="146"/>
        <v>12252.977412731007</v>
      </c>
      <c r="Y738" s="39">
        <f t="shared" si="147"/>
        <v>372950</v>
      </c>
      <c r="Z738" s="41">
        <f t="shared" si="148"/>
        <v>49220210.26694046</v>
      </c>
      <c r="AA738" s="41">
        <v>44368031.211498976</v>
      </c>
      <c r="AB738" s="41">
        <v>-879399.62833146099</v>
      </c>
      <c r="AC738" s="41">
        <f t="shared" si="154"/>
        <v>43488631.583167516</v>
      </c>
      <c r="AD738" s="42">
        <f t="shared" si="145"/>
        <v>4852179.0554414839</v>
      </c>
      <c r="AE738" s="41">
        <f t="shared" si="149"/>
        <v>48340810.638609</v>
      </c>
      <c r="AF738" s="42">
        <f t="shared" si="150"/>
        <v>100839189.36139101</v>
      </c>
      <c r="AG738" s="43">
        <f t="shared" si="155"/>
        <v>400</v>
      </c>
      <c r="AH738" s="44">
        <f t="shared" si="151"/>
        <v>268.02464065708421</v>
      </c>
      <c r="AI738" s="36">
        <f t="shared" si="152"/>
        <v>131.97535934291582</v>
      </c>
      <c r="AJ738" s="36">
        <f t="shared" si="153"/>
        <v>4017</v>
      </c>
      <c r="AK738" s="45">
        <v>45657</v>
      </c>
    </row>
    <row r="739" spans="1:37" s="46" customFormat="1" ht="12.75" x14ac:dyDescent="0.25">
      <c r="A739" s="36">
        <v>733</v>
      </c>
      <c r="B739" s="37">
        <v>41640</v>
      </c>
      <c r="C739" s="36" t="s">
        <v>50</v>
      </c>
      <c r="D739" s="36"/>
      <c r="E739" s="36">
        <v>12004</v>
      </c>
      <c r="F739" s="53" t="s">
        <v>670</v>
      </c>
      <c r="G739" s="36" t="s">
        <v>561</v>
      </c>
      <c r="H739" s="38">
        <v>278</v>
      </c>
      <c r="I739" s="39">
        <v>11676000</v>
      </c>
      <c r="J739" s="39"/>
      <c r="K739" s="39"/>
      <c r="L739" s="39">
        <v>11676000</v>
      </c>
      <c r="M739" s="39"/>
      <c r="N739" s="39"/>
      <c r="O739" s="39"/>
      <c r="P739" s="39"/>
      <c r="Q739" s="36"/>
      <c r="R739" s="36"/>
      <c r="S739" s="36"/>
      <c r="T739" s="36"/>
      <c r="U739" s="36"/>
      <c r="V739" s="40"/>
      <c r="W739" s="36"/>
      <c r="X739" s="39">
        <f t="shared" si="146"/>
        <v>959.01437371663246</v>
      </c>
      <c r="Y739" s="39">
        <f t="shared" si="147"/>
        <v>29190</v>
      </c>
      <c r="Z739" s="41">
        <f t="shared" si="148"/>
        <v>3852360.739219713</v>
      </c>
      <c r="AA739" s="41">
        <v>3472591.0472279261</v>
      </c>
      <c r="AB739" s="41">
        <v>-68828.730797681594</v>
      </c>
      <c r="AC739" s="41">
        <f t="shared" si="154"/>
        <v>3403762.3164302446</v>
      </c>
      <c r="AD739" s="42">
        <f t="shared" si="145"/>
        <v>379769.69199178694</v>
      </c>
      <c r="AE739" s="41">
        <f t="shared" si="149"/>
        <v>3783532.0084220315</v>
      </c>
      <c r="AF739" s="42">
        <f t="shared" si="150"/>
        <v>7892467.991577968</v>
      </c>
      <c r="AG739" s="43">
        <f t="shared" si="155"/>
        <v>400</v>
      </c>
      <c r="AH739" s="44">
        <f t="shared" si="151"/>
        <v>268.02464065708421</v>
      </c>
      <c r="AI739" s="36">
        <f t="shared" si="152"/>
        <v>131.97535934291582</v>
      </c>
      <c r="AJ739" s="36">
        <f t="shared" si="153"/>
        <v>4017</v>
      </c>
      <c r="AK739" s="45">
        <v>45657</v>
      </c>
    </row>
    <row r="740" spans="1:37" s="46" customFormat="1" ht="25.5" x14ac:dyDescent="0.25">
      <c r="A740" s="36">
        <v>734</v>
      </c>
      <c r="B740" s="37">
        <v>41640</v>
      </c>
      <c r="C740" s="36" t="s">
        <v>50</v>
      </c>
      <c r="D740" s="36"/>
      <c r="E740" s="36">
        <v>12004</v>
      </c>
      <c r="F740" s="53" t="s">
        <v>671</v>
      </c>
      <c r="G740" s="36" t="s">
        <v>561</v>
      </c>
      <c r="H740" s="38">
        <v>41</v>
      </c>
      <c r="I740" s="39">
        <v>3362000</v>
      </c>
      <c r="J740" s="39"/>
      <c r="K740" s="39"/>
      <c r="L740" s="39">
        <v>3362000</v>
      </c>
      <c r="M740" s="39"/>
      <c r="N740" s="39"/>
      <c r="O740" s="39"/>
      <c r="P740" s="39"/>
      <c r="Q740" s="36"/>
      <c r="R740" s="36"/>
      <c r="S740" s="36"/>
      <c r="T740" s="36"/>
      <c r="U740" s="36"/>
      <c r="V740" s="40"/>
      <c r="W740" s="36"/>
      <c r="X740" s="39">
        <f t="shared" si="146"/>
        <v>276.13963039014374</v>
      </c>
      <c r="Y740" s="39">
        <f t="shared" si="147"/>
        <v>8405</v>
      </c>
      <c r="Z740" s="41">
        <f t="shared" si="148"/>
        <v>1109252.8952772075</v>
      </c>
      <c r="AA740" s="41">
        <v>999901.60164271051</v>
      </c>
      <c r="AB740" s="41">
        <v>-19818.618785697625</v>
      </c>
      <c r="AC740" s="41">
        <f t="shared" si="154"/>
        <v>980082.98285701289</v>
      </c>
      <c r="AD740" s="42">
        <f t="shared" si="145"/>
        <v>109351.29363449698</v>
      </c>
      <c r="AE740" s="41">
        <f t="shared" si="149"/>
        <v>1089434.2764915098</v>
      </c>
      <c r="AF740" s="42">
        <f t="shared" si="150"/>
        <v>2272565.7235084902</v>
      </c>
      <c r="AG740" s="43">
        <f t="shared" si="155"/>
        <v>400</v>
      </c>
      <c r="AH740" s="44">
        <f t="shared" si="151"/>
        <v>268.02464065708421</v>
      </c>
      <c r="AI740" s="36">
        <f t="shared" si="152"/>
        <v>131.97535934291582</v>
      </c>
      <c r="AJ740" s="36">
        <f t="shared" si="153"/>
        <v>4017</v>
      </c>
      <c r="AK740" s="45">
        <v>45657</v>
      </c>
    </row>
    <row r="741" spans="1:37" s="46" customFormat="1" ht="12.75" x14ac:dyDescent="0.25">
      <c r="A741" s="36">
        <v>735</v>
      </c>
      <c r="B741" s="37">
        <v>41640</v>
      </c>
      <c r="C741" s="36" t="s">
        <v>50</v>
      </c>
      <c r="D741" s="36"/>
      <c r="E741" s="36">
        <v>12004</v>
      </c>
      <c r="F741" s="53" t="s">
        <v>512</v>
      </c>
      <c r="G741" s="36" t="s">
        <v>561</v>
      </c>
      <c r="H741" s="38">
        <v>1</v>
      </c>
      <c r="I741" s="39">
        <v>1330000</v>
      </c>
      <c r="J741" s="39"/>
      <c r="K741" s="39"/>
      <c r="L741" s="39">
        <v>1330000</v>
      </c>
      <c r="M741" s="39"/>
      <c r="N741" s="39"/>
      <c r="O741" s="39"/>
      <c r="P741" s="39"/>
      <c r="Q741" s="36"/>
      <c r="R741" s="36"/>
      <c r="S741" s="36"/>
      <c r="T741" s="36"/>
      <c r="U741" s="36"/>
      <c r="V741" s="40"/>
      <c r="W741" s="36"/>
      <c r="X741" s="39">
        <f t="shared" si="146"/>
        <v>109.24024640657085</v>
      </c>
      <c r="Y741" s="39">
        <f t="shared" si="147"/>
        <v>3325</v>
      </c>
      <c r="Z741" s="41">
        <f t="shared" si="148"/>
        <v>438818.06981519511</v>
      </c>
      <c r="AA741" s="41">
        <v>395558.932238193</v>
      </c>
      <c r="AB741" s="41">
        <v>-7840.2031484169665</v>
      </c>
      <c r="AC741" s="41">
        <f t="shared" si="154"/>
        <v>387718.72908977605</v>
      </c>
      <c r="AD741" s="42">
        <f t="shared" si="145"/>
        <v>43259.137577002111</v>
      </c>
      <c r="AE741" s="41">
        <f t="shared" si="149"/>
        <v>430977.86666677817</v>
      </c>
      <c r="AF741" s="42">
        <f t="shared" si="150"/>
        <v>899022.13333322178</v>
      </c>
      <c r="AG741" s="43">
        <f t="shared" si="155"/>
        <v>400</v>
      </c>
      <c r="AH741" s="44">
        <f t="shared" si="151"/>
        <v>268.02464065708421</v>
      </c>
      <c r="AI741" s="36">
        <f t="shared" si="152"/>
        <v>131.97535934291582</v>
      </c>
      <c r="AJ741" s="36">
        <f t="shared" si="153"/>
        <v>4017</v>
      </c>
      <c r="AK741" s="45">
        <v>45657</v>
      </c>
    </row>
    <row r="742" spans="1:37" s="46" customFormat="1" ht="12.75" x14ac:dyDescent="0.25">
      <c r="A742" s="36">
        <v>736</v>
      </c>
      <c r="B742" s="37">
        <v>41640</v>
      </c>
      <c r="C742" s="36" t="s">
        <v>50</v>
      </c>
      <c r="D742" s="36"/>
      <c r="E742" s="36">
        <v>12004</v>
      </c>
      <c r="F742" s="53" t="s">
        <v>672</v>
      </c>
      <c r="G742" s="36" t="s">
        <v>561</v>
      </c>
      <c r="H742" s="38">
        <v>9</v>
      </c>
      <c r="I742" s="39">
        <v>144000</v>
      </c>
      <c r="J742" s="39"/>
      <c r="K742" s="39"/>
      <c r="L742" s="39">
        <v>144000</v>
      </c>
      <c r="M742" s="39"/>
      <c r="N742" s="39"/>
      <c r="O742" s="39"/>
      <c r="P742" s="39"/>
      <c r="Q742" s="36"/>
      <c r="R742" s="36"/>
      <c r="S742" s="36"/>
      <c r="T742" s="36"/>
      <c r="U742" s="36"/>
      <c r="V742" s="40"/>
      <c r="W742" s="36"/>
      <c r="X742" s="39">
        <f t="shared" si="146"/>
        <v>11.827515400410677</v>
      </c>
      <c r="Y742" s="39">
        <f t="shared" si="147"/>
        <v>360</v>
      </c>
      <c r="Z742" s="41">
        <f t="shared" si="148"/>
        <v>47511.129363449698</v>
      </c>
      <c r="AA742" s="41">
        <v>42827.433264887062</v>
      </c>
      <c r="AB742" s="41">
        <v>-848.8641002797317</v>
      </c>
      <c r="AC742" s="41">
        <f t="shared" si="154"/>
        <v>41978.569164607332</v>
      </c>
      <c r="AD742" s="42">
        <f t="shared" si="145"/>
        <v>4683.6960985626356</v>
      </c>
      <c r="AE742" s="41">
        <f t="shared" si="149"/>
        <v>46662.265263169968</v>
      </c>
      <c r="AF742" s="42">
        <f t="shared" si="150"/>
        <v>97337.734736830025</v>
      </c>
      <c r="AG742" s="43">
        <f t="shared" si="155"/>
        <v>400</v>
      </c>
      <c r="AH742" s="44">
        <f t="shared" si="151"/>
        <v>268.02464065708421</v>
      </c>
      <c r="AI742" s="36">
        <f t="shared" si="152"/>
        <v>131.97535934291582</v>
      </c>
      <c r="AJ742" s="36">
        <f t="shared" si="153"/>
        <v>4017</v>
      </c>
      <c r="AK742" s="45">
        <v>45657</v>
      </c>
    </row>
    <row r="743" spans="1:37" s="46" customFormat="1" ht="12.75" x14ac:dyDescent="0.25">
      <c r="A743" s="36">
        <v>737</v>
      </c>
      <c r="B743" s="37">
        <v>41640</v>
      </c>
      <c r="C743" s="36" t="s">
        <v>50</v>
      </c>
      <c r="D743" s="36"/>
      <c r="E743" s="36">
        <v>12004</v>
      </c>
      <c r="F743" s="53" t="s">
        <v>673</v>
      </c>
      <c r="G743" s="36" t="s">
        <v>561</v>
      </c>
      <c r="H743" s="38">
        <v>3</v>
      </c>
      <c r="I743" s="39">
        <v>108000</v>
      </c>
      <c r="J743" s="39"/>
      <c r="K743" s="39"/>
      <c r="L743" s="39">
        <v>108000</v>
      </c>
      <c r="M743" s="39"/>
      <c r="N743" s="39"/>
      <c r="O743" s="39"/>
      <c r="P743" s="39"/>
      <c r="Q743" s="36"/>
      <c r="R743" s="36"/>
      <c r="S743" s="36"/>
      <c r="T743" s="36"/>
      <c r="U743" s="36"/>
      <c r="V743" s="40"/>
      <c r="W743" s="36"/>
      <c r="X743" s="39">
        <f t="shared" si="146"/>
        <v>8.8706365503080082</v>
      </c>
      <c r="Y743" s="39">
        <f t="shared" si="147"/>
        <v>270</v>
      </c>
      <c r="Z743" s="41">
        <f t="shared" si="148"/>
        <v>35633.347022587273</v>
      </c>
      <c r="AA743" s="41">
        <v>32120.574948665297</v>
      </c>
      <c r="AB743" s="41">
        <v>-636.64807520979889</v>
      </c>
      <c r="AC743" s="41">
        <f t="shared" si="154"/>
        <v>31483.926873455497</v>
      </c>
      <c r="AD743" s="42">
        <f t="shared" si="145"/>
        <v>3512.7720739219767</v>
      </c>
      <c r="AE743" s="41">
        <f t="shared" si="149"/>
        <v>34996.698947377474</v>
      </c>
      <c r="AF743" s="42">
        <f t="shared" si="150"/>
        <v>73003.301052622526</v>
      </c>
      <c r="AG743" s="43">
        <f t="shared" si="155"/>
        <v>400</v>
      </c>
      <c r="AH743" s="44">
        <f t="shared" si="151"/>
        <v>268.02464065708421</v>
      </c>
      <c r="AI743" s="36">
        <f t="shared" si="152"/>
        <v>131.97535934291582</v>
      </c>
      <c r="AJ743" s="36">
        <f t="shared" si="153"/>
        <v>4017</v>
      </c>
      <c r="AK743" s="45">
        <v>45657</v>
      </c>
    </row>
    <row r="744" spans="1:37" s="46" customFormat="1" ht="25.5" x14ac:dyDescent="0.25">
      <c r="A744" s="36">
        <v>738</v>
      </c>
      <c r="B744" s="37">
        <v>41640</v>
      </c>
      <c r="C744" s="36" t="s">
        <v>50</v>
      </c>
      <c r="D744" s="36"/>
      <c r="E744" s="36">
        <v>12003</v>
      </c>
      <c r="F744" s="53" t="s">
        <v>263</v>
      </c>
      <c r="G744" s="36" t="s">
        <v>561</v>
      </c>
      <c r="H744" s="38" t="s">
        <v>477</v>
      </c>
      <c r="I744" s="39">
        <v>105859181.05866165</v>
      </c>
      <c r="J744" s="39"/>
      <c r="K744" s="39">
        <v>105859181.05866165</v>
      </c>
      <c r="L744" s="39"/>
      <c r="M744" s="39"/>
      <c r="N744" s="39"/>
      <c r="O744" s="39"/>
      <c r="P744" s="39"/>
      <c r="Q744" s="36"/>
      <c r="R744" s="36"/>
      <c r="S744" s="36"/>
      <c r="T744" s="36"/>
      <c r="U744" s="36"/>
      <c r="V744" s="40"/>
      <c r="W744" s="36"/>
      <c r="X744" s="39">
        <f t="shared" si="146"/>
        <v>8694.7992655984926</v>
      </c>
      <c r="Y744" s="39">
        <f t="shared" si="147"/>
        <v>264647.9526466541</v>
      </c>
      <c r="Z744" s="41">
        <f t="shared" si="148"/>
        <v>34927008.649909146</v>
      </c>
      <c r="AA744" s="41">
        <v>31483868.140732139</v>
      </c>
      <c r="AB744" s="41">
        <v>-624028.18392854184</v>
      </c>
      <c r="AC744" s="41">
        <f t="shared" si="154"/>
        <v>30859839.956803598</v>
      </c>
      <c r="AD744" s="42">
        <f t="shared" si="145"/>
        <v>3443140.5091770068</v>
      </c>
      <c r="AE744" s="41">
        <f t="shared" si="149"/>
        <v>34302980.465980604</v>
      </c>
      <c r="AF744" s="42">
        <f t="shared" si="150"/>
        <v>71556200.59268105</v>
      </c>
      <c r="AG744" s="43">
        <f t="shared" si="155"/>
        <v>400</v>
      </c>
      <c r="AH744" s="44">
        <f t="shared" si="151"/>
        <v>268.02464065708421</v>
      </c>
      <c r="AI744" s="36">
        <f t="shared" si="152"/>
        <v>131.97535934291582</v>
      </c>
      <c r="AJ744" s="36">
        <f t="shared" si="153"/>
        <v>4017</v>
      </c>
      <c r="AK744" s="45">
        <v>45657</v>
      </c>
    </row>
    <row r="745" spans="1:37" s="46" customFormat="1" ht="25.5" x14ac:dyDescent="0.25">
      <c r="A745" s="36">
        <v>739</v>
      </c>
      <c r="B745" s="37">
        <v>41640</v>
      </c>
      <c r="C745" s="36" t="s">
        <v>50</v>
      </c>
      <c r="D745" s="36"/>
      <c r="E745" s="36">
        <v>12003</v>
      </c>
      <c r="F745" s="53" t="s">
        <v>264</v>
      </c>
      <c r="G745" s="36" t="s">
        <v>561</v>
      </c>
      <c r="H745" s="38" t="s">
        <v>477</v>
      </c>
      <c r="I745" s="39">
        <v>99795377.82770735</v>
      </c>
      <c r="J745" s="39"/>
      <c r="K745" s="39">
        <v>99795377.82770735</v>
      </c>
      <c r="L745" s="39"/>
      <c r="M745" s="39"/>
      <c r="N745" s="39"/>
      <c r="O745" s="39"/>
      <c r="P745" s="39"/>
      <c r="Q745" s="36"/>
      <c r="R745" s="36"/>
      <c r="S745" s="36"/>
      <c r="T745" s="36"/>
      <c r="U745" s="36"/>
      <c r="V745" s="40"/>
      <c r="W745" s="36"/>
      <c r="X745" s="39">
        <f t="shared" si="146"/>
        <v>8196.7456121320211</v>
      </c>
      <c r="Y745" s="39">
        <f t="shared" si="147"/>
        <v>249488.44456926838</v>
      </c>
      <c r="Z745" s="41">
        <f t="shared" si="148"/>
        <v>32926327.123934329</v>
      </c>
      <c r="AA745" s="41">
        <v>29680415.861530047</v>
      </c>
      <c r="AB745" s="41">
        <v>-588282.73341522703</v>
      </c>
      <c r="AC745" s="41">
        <f t="shared" si="154"/>
        <v>29092133.12811482</v>
      </c>
      <c r="AD745" s="42">
        <f t="shared" si="145"/>
        <v>3245911.2624042816</v>
      </c>
      <c r="AE745" s="41">
        <f t="shared" si="149"/>
        <v>32338044.390519101</v>
      </c>
      <c r="AF745" s="42">
        <f t="shared" si="150"/>
        <v>67457333.437188253</v>
      </c>
      <c r="AG745" s="43">
        <f t="shared" si="155"/>
        <v>400</v>
      </c>
      <c r="AH745" s="44">
        <f t="shared" si="151"/>
        <v>268.02464065708421</v>
      </c>
      <c r="AI745" s="36">
        <f t="shared" si="152"/>
        <v>131.97535934291582</v>
      </c>
      <c r="AJ745" s="36">
        <f t="shared" si="153"/>
        <v>4017</v>
      </c>
      <c r="AK745" s="45">
        <v>45657</v>
      </c>
    </row>
    <row r="746" spans="1:37" s="46" customFormat="1" ht="38.25" x14ac:dyDescent="0.25">
      <c r="A746" s="36">
        <v>740</v>
      </c>
      <c r="B746" s="37">
        <v>41640</v>
      </c>
      <c r="C746" s="36" t="s">
        <v>50</v>
      </c>
      <c r="D746" s="36"/>
      <c r="E746" s="36">
        <v>12002</v>
      </c>
      <c r="F746" s="53" t="s">
        <v>674</v>
      </c>
      <c r="G746" s="36" t="s">
        <v>544</v>
      </c>
      <c r="H746" s="38">
        <v>1</v>
      </c>
      <c r="I746" s="39">
        <v>84864000</v>
      </c>
      <c r="J746" s="39">
        <v>84864000</v>
      </c>
      <c r="K746" s="39"/>
      <c r="L746" s="39"/>
      <c r="M746" s="39"/>
      <c r="N746" s="39"/>
      <c r="O746" s="39"/>
      <c r="P746" s="39"/>
      <c r="Q746" s="36"/>
      <c r="R746" s="36"/>
      <c r="S746" s="36"/>
      <c r="T746" s="36"/>
      <c r="U746" s="36"/>
      <c r="V746" s="40"/>
      <c r="W746" s="36"/>
      <c r="X746" s="39">
        <f t="shared" si="146"/>
        <v>6970.3490759753595</v>
      </c>
      <c r="Y746" s="39">
        <f t="shared" si="147"/>
        <v>212160</v>
      </c>
      <c r="Z746" s="41">
        <f t="shared" si="148"/>
        <v>27999892.23819302</v>
      </c>
      <c r="AA746" s="41">
        <v>25239634.004106775</v>
      </c>
      <c r="AB746" s="41">
        <v>-500263.90976485529</v>
      </c>
      <c r="AC746" s="41">
        <f t="shared" si="154"/>
        <v>24739370.094341919</v>
      </c>
      <c r="AD746" s="42">
        <f t="shared" si="145"/>
        <v>2760258.2340862453</v>
      </c>
      <c r="AE746" s="41">
        <f t="shared" si="149"/>
        <v>27499628.328428164</v>
      </c>
      <c r="AF746" s="42">
        <f t="shared" si="150"/>
        <v>57364371.671571836</v>
      </c>
      <c r="AG746" s="43">
        <f t="shared" si="155"/>
        <v>400</v>
      </c>
      <c r="AH746" s="44">
        <f t="shared" si="151"/>
        <v>268.02464065708421</v>
      </c>
      <c r="AI746" s="36">
        <f t="shared" si="152"/>
        <v>131.97535934291582</v>
      </c>
      <c r="AJ746" s="36">
        <f t="shared" si="153"/>
        <v>4017</v>
      </c>
      <c r="AK746" s="45">
        <v>45657</v>
      </c>
    </row>
    <row r="747" spans="1:37" s="46" customFormat="1" ht="12.75" x14ac:dyDescent="0.25">
      <c r="A747" s="36">
        <v>741</v>
      </c>
      <c r="B747" s="37">
        <v>41640</v>
      </c>
      <c r="C747" s="36" t="s">
        <v>50</v>
      </c>
      <c r="D747" s="36"/>
      <c r="E747" s="36">
        <v>12002</v>
      </c>
      <c r="F747" s="53" t="s">
        <v>675</v>
      </c>
      <c r="G747" s="36" t="s">
        <v>544</v>
      </c>
      <c r="H747" s="38">
        <v>1</v>
      </c>
      <c r="I747" s="39">
        <v>460140000</v>
      </c>
      <c r="J747" s="39">
        <v>460140000</v>
      </c>
      <c r="K747" s="39"/>
      <c r="L747" s="39"/>
      <c r="M747" s="39"/>
      <c r="N747" s="39"/>
      <c r="O747" s="39"/>
      <c r="P747" s="39"/>
      <c r="Q747" s="36"/>
      <c r="R747" s="36"/>
      <c r="S747" s="36"/>
      <c r="T747" s="36"/>
      <c r="U747" s="36"/>
      <c r="V747" s="40"/>
      <c r="W747" s="36"/>
      <c r="X747" s="39">
        <f t="shared" si="146"/>
        <v>37793.839835728955</v>
      </c>
      <c r="Y747" s="39">
        <f t="shared" si="147"/>
        <v>1150350</v>
      </c>
      <c r="Z747" s="41">
        <f t="shared" si="148"/>
        <v>151817854.62012321</v>
      </c>
      <c r="AA747" s="41">
        <v>136851494.04517454</v>
      </c>
      <c r="AB747" s="41">
        <v>-2712474.4937688592</v>
      </c>
      <c r="AC747" s="41">
        <f t="shared" si="154"/>
        <v>134139019.55140568</v>
      </c>
      <c r="AD747" s="42">
        <f t="shared" si="145"/>
        <v>14966360.574948668</v>
      </c>
      <c r="AE747" s="41">
        <f t="shared" si="149"/>
        <v>149105380.12635434</v>
      </c>
      <c r="AF747" s="42">
        <f t="shared" si="150"/>
        <v>311034619.87364566</v>
      </c>
      <c r="AG747" s="43">
        <f t="shared" si="155"/>
        <v>400</v>
      </c>
      <c r="AH747" s="44">
        <f t="shared" si="151"/>
        <v>268.02464065708421</v>
      </c>
      <c r="AI747" s="36">
        <f t="shared" si="152"/>
        <v>131.97535934291582</v>
      </c>
      <c r="AJ747" s="36">
        <f t="shared" si="153"/>
        <v>4017</v>
      </c>
      <c r="AK747" s="45">
        <v>45657</v>
      </c>
    </row>
    <row r="748" spans="1:37" s="46" customFormat="1" ht="25.5" x14ac:dyDescent="0.25">
      <c r="A748" s="36">
        <v>742</v>
      </c>
      <c r="B748" s="37">
        <v>41640</v>
      </c>
      <c r="C748" s="36" t="s">
        <v>50</v>
      </c>
      <c r="D748" s="36"/>
      <c r="E748" s="36">
        <v>12002</v>
      </c>
      <c r="F748" s="53" t="s">
        <v>676</v>
      </c>
      <c r="G748" s="36" t="s">
        <v>544</v>
      </c>
      <c r="H748" s="38">
        <v>1</v>
      </c>
      <c r="I748" s="39">
        <v>19295000</v>
      </c>
      <c r="J748" s="39">
        <v>19295000</v>
      </c>
      <c r="K748" s="39"/>
      <c r="L748" s="39"/>
      <c r="M748" s="39"/>
      <c r="N748" s="39"/>
      <c r="O748" s="39"/>
      <c r="P748" s="39"/>
      <c r="Q748" s="36"/>
      <c r="R748" s="36"/>
      <c r="S748" s="36"/>
      <c r="T748" s="36"/>
      <c r="U748" s="36"/>
      <c r="V748" s="40"/>
      <c r="W748" s="36"/>
      <c r="X748" s="39">
        <f t="shared" si="146"/>
        <v>1584.8049281314168</v>
      </c>
      <c r="Y748" s="39">
        <f t="shared" si="147"/>
        <v>48237.5</v>
      </c>
      <c r="Z748" s="41">
        <f t="shared" si="148"/>
        <v>6366161.3963039024</v>
      </c>
      <c r="AA748" s="41">
        <v>5738578.6447638599</v>
      </c>
      <c r="AB748" s="41">
        <v>-113741.89454789877</v>
      </c>
      <c r="AC748" s="41">
        <f t="shared" si="154"/>
        <v>5624836.7502159616</v>
      </c>
      <c r="AD748" s="42">
        <f t="shared" si="145"/>
        <v>627582.75154004246</v>
      </c>
      <c r="AE748" s="41">
        <f t="shared" si="149"/>
        <v>6252419.5017560041</v>
      </c>
      <c r="AF748" s="42">
        <f t="shared" si="150"/>
        <v>13042580.498243995</v>
      </c>
      <c r="AG748" s="43">
        <f t="shared" si="155"/>
        <v>400</v>
      </c>
      <c r="AH748" s="44">
        <f t="shared" si="151"/>
        <v>268.02464065708421</v>
      </c>
      <c r="AI748" s="36">
        <f t="shared" si="152"/>
        <v>131.97535934291582</v>
      </c>
      <c r="AJ748" s="36">
        <f t="shared" si="153"/>
        <v>4017</v>
      </c>
      <c r="AK748" s="45">
        <v>45657</v>
      </c>
    </row>
    <row r="749" spans="1:37" s="46" customFormat="1" ht="25.5" x14ac:dyDescent="0.25">
      <c r="A749" s="36">
        <v>743</v>
      </c>
      <c r="B749" s="37">
        <v>41640</v>
      </c>
      <c r="C749" s="36" t="s">
        <v>50</v>
      </c>
      <c r="D749" s="36"/>
      <c r="E749" s="36">
        <v>12002</v>
      </c>
      <c r="F749" s="53" t="s">
        <v>677</v>
      </c>
      <c r="G749" s="36" t="s">
        <v>544</v>
      </c>
      <c r="H749" s="38">
        <v>1</v>
      </c>
      <c r="I749" s="39">
        <v>15499000</v>
      </c>
      <c r="J749" s="39">
        <v>15499000</v>
      </c>
      <c r="K749" s="39"/>
      <c r="L749" s="39"/>
      <c r="M749" s="39"/>
      <c r="N749" s="39"/>
      <c r="O749" s="39"/>
      <c r="P749" s="39"/>
      <c r="Q749" s="36"/>
      <c r="R749" s="36"/>
      <c r="S749" s="36"/>
      <c r="T749" s="36"/>
      <c r="U749" s="36"/>
      <c r="V749" s="40"/>
      <c r="W749" s="36"/>
      <c r="X749" s="39">
        <f t="shared" si="146"/>
        <v>1273.0184804928131</v>
      </c>
      <c r="Y749" s="39">
        <f t="shared" si="147"/>
        <v>38747.5</v>
      </c>
      <c r="Z749" s="41">
        <f t="shared" si="148"/>
        <v>5113715.2361396309</v>
      </c>
      <c r="AA749" s="41">
        <v>4609599.9178644763</v>
      </c>
      <c r="AB749" s="41">
        <v>-91364.89368219141</v>
      </c>
      <c r="AC749" s="41">
        <f t="shared" si="154"/>
        <v>4518235.0241822852</v>
      </c>
      <c r="AD749" s="42">
        <f t="shared" si="145"/>
        <v>504115.31827515457</v>
      </c>
      <c r="AE749" s="41">
        <f t="shared" si="149"/>
        <v>5022350.3424574398</v>
      </c>
      <c r="AF749" s="42">
        <f t="shared" si="150"/>
        <v>10476649.65754256</v>
      </c>
      <c r="AG749" s="43">
        <f t="shared" si="155"/>
        <v>400</v>
      </c>
      <c r="AH749" s="44">
        <f t="shared" si="151"/>
        <v>268.02464065708421</v>
      </c>
      <c r="AI749" s="36">
        <f t="shared" si="152"/>
        <v>131.97535934291582</v>
      </c>
      <c r="AJ749" s="36">
        <f t="shared" si="153"/>
        <v>4017</v>
      </c>
      <c r="AK749" s="45">
        <v>45657</v>
      </c>
    </row>
    <row r="750" spans="1:37" s="46" customFormat="1" ht="25.5" x14ac:dyDescent="0.25">
      <c r="A750" s="36">
        <v>744</v>
      </c>
      <c r="B750" s="37">
        <v>41640</v>
      </c>
      <c r="C750" s="36" t="s">
        <v>50</v>
      </c>
      <c r="D750" s="36"/>
      <c r="E750" s="36">
        <v>12002</v>
      </c>
      <c r="F750" s="53" t="s">
        <v>678</v>
      </c>
      <c r="G750" s="36" t="s">
        <v>544</v>
      </c>
      <c r="H750" s="38">
        <v>1</v>
      </c>
      <c r="I750" s="39">
        <v>128017000</v>
      </c>
      <c r="J750" s="39">
        <v>128017000</v>
      </c>
      <c r="K750" s="39"/>
      <c r="L750" s="39"/>
      <c r="M750" s="39"/>
      <c r="N750" s="39"/>
      <c r="O750" s="39"/>
      <c r="P750" s="39"/>
      <c r="Q750" s="36"/>
      <c r="R750" s="36"/>
      <c r="S750" s="36"/>
      <c r="T750" s="36"/>
      <c r="U750" s="36"/>
      <c r="V750" s="40"/>
      <c r="W750" s="36"/>
      <c r="X750" s="39">
        <f t="shared" si="146"/>
        <v>10514.743326488706</v>
      </c>
      <c r="Y750" s="39">
        <f t="shared" si="147"/>
        <v>320042.5</v>
      </c>
      <c r="Z750" s="41">
        <f t="shared" si="148"/>
        <v>42237723.942505136</v>
      </c>
      <c r="AA750" s="41">
        <v>38073885.585215606</v>
      </c>
      <c r="AB750" s="41">
        <v>-754646.08003826672</v>
      </c>
      <c r="AC750" s="41">
        <f t="shared" si="154"/>
        <v>37319239.505177341</v>
      </c>
      <c r="AD750" s="42">
        <f t="shared" si="145"/>
        <v>4163838.3572895303</v>
      </c>
      <c r="AE750" s="41">
        <f t="shared" si="149"/>
        <v>41483077.862466872</v>
      </c>
      <c r="AF750" s="42">
        <f t="shared" si="150"/>
        <v>86533922.137533128</v>
      </c>
      <c r="AG750" s="43">
        <f t="shared" si="155"/>
        <v>400</v>
      </c>
      <c r="AH750" s="44">
        <f t="shared" si="151"/>
        <v>268.02464065708421</v>
      </c>
      <c r="AI750" s="36">
        <f t="shared" si="152"/>
        <v>131.97535934291582</v>
      </c>
      <c r="AJ750" s="36">
        <f t="shared" si="153"/>
        <v>4017</v>
      </c>
      <c r="AK750" s="45">
        <v>45657</v>
      </c>
    </row>
    <row r="751" spans="1:37" s="46" customFormat="1" ht="51" x14ac:dyDescent="0.25">
      <c r="A751" s="36">
        <v>745</v>
      </c>
      <c r="B751" s="37">
        <v>41640</v>
      </c>
      <c r="C751" s="36" t="s">
        <v>50</v>
      </c>
      <c r="D751" s="36"/>
      <c r="E751" s="36">
        <v>12002</v>
      </c>
      <c r="F751" s="53" t="s">
        <v>679</v>
      </c>
      <c r="G751" s="36" t="s">
        <v>544</v>
      </c>
      <c r="H751" s="38">
        <v>1</v>
      </c>
      <c r="I751" s="39">
        <v>63133000</v>
      </c>
      <c r="J751" s="39">
        <v>63133000</v>
      </c>
      <c r="K751" s="39"/>
      <c r="L751" s="39"/>
      <c r="M751" s="39"/>
      <c r="N751" s="39"/>
      <c r="O751" s="39"/>
      <c r="P751" s="39"/>
      <c r="Q751" s="36"/>
      <c r="R751" s="36"/>
      <c r="S751" s="36"/>
      <c r="T751" s="36"/>
      <c r="U751" s="36"/>
      <c r="V751" s="40"/>
      <c r="W751" s="36"/>
      <c r="X751" s="39">
        <f t="shared" si="146"/>
        <v>5185.4620123203285</v>
      </c>
      <c r="Y751" s="39">
        <f t="shared" si="147"/>
        <v>157832.5</v>
      </c>
      <c r="Z751" s="41">
        <f t="shared" si="148"/>
        <v>20830000.903490763</v>
      </c>
      <c r="AA751" s="41">
        <v>18776557.946611911</v>
      </c>
      <c r="AB751" s="41">
        <v>-372162.06418722437</v>
      </c>
      <c r="AC751" s="41">
        <f t="shared" si="154"/>
        <v>18404395.882424686</v>
      </c>
      <c r="AD751" s="42">
        <f t="shared" si="145"/>
        <v>2053442.9568788521</v>
      </c>
      <c r="AE751" s="41">
        <f t="shared" si="149"/>
        <v>20457838.839303538</v>
      </c>
      <c r="AF751" s="42">
        <f t="shared" si="150"/>
        <v>42675161.160696462</v>
      </c>
      <c r="AG751" s="43">
        <f t="shared" si="155"/>
        <v>400</v>
      </c>
      <c r="AH751" s="44">
        <f t="shared" si="151"/>
        <v>268.02464065708421</v>
      </c>
      <c r="AI751" s="36">
        <f t="shared" si="152"/>
        <v>131.97535934291582</v>
      </c>
      <c r="AJ751" s="36">
        <f t="shared" si="153"/>
        <v>4017</v>
      </c>
      <c r="AK751" s="45">
        <v>45657</v>
      </c>
    </row>
    <row r="752" spans="1:37" s="46" customFormat="1" ht="51" x14ac:dyDescent="0.25">
      <c r="A752" s="36">
        <v>746</v>
      </c>
      <c r="B752" s="37">
        <v>41640</v>
      </c>
      <c r="C752" s="36" t="s">
        <v>50</v>
      </c>
      <c r="D752" s="36"/>
      <c r="E752" s="36">
        <v>12002</v>
      </c>
      <c r="F752" s="53" t="s">
        <v>680</v>
      </c>
      <c r="G752" s="36" t="s">
        <v>544</v>
      </c>
      <c r="H752" s="38">
        <v>1</v>
      </c>
      <c r="I752" s="39">
        <v>89195000</v>
      </c>
      <c r="J752" s="39">
        <v>89195000</v>
      </c>
      <c r="K752" s="39"/>
      <c r="L752" s="39"/>
      <c r="M752" s="39"/>
      <c r="N752" s="39"/>
      <c r="O752" s="39"/>
      <c r="P752" s="39"/>
      <c r="Q752" s="36"/>
      <c r="R752" s="36"/>
      <c r="S752" s="36"/>
      <c r="T752" s="36"/>
      <c r="U752" s="36"/>
      <c r="V752" s="40"/>
      <c r="W752" s="36"/>
      <c r="X752" s="39">
        <f t="shared" si="146"/>
        <v>7326.0780287474336</v>
      </c>
      <c r="Y752" s="39">
        <f t="shared" si="147"/>
        <v>222987.5</v>
      </c>
      <c r="Z752" s="41">
        <f t="shared" si="148"/>
        <v>29428855.441478442</v>
      </c>
      <c r="AA752" s="41">
        <v>26527728.542094454</v>
      </c>
      <c r="AB752" s="41">
        <v>-525794.67655868514</v>
      </c>
      <c r="AC752" s="41">
        <f t="shared" si="154"/>
        <v>26001933.86553577</v>
      </c>
      <c r="AD752" s="42">
        <f t="shared" si="145"/>
        <v>2901126.8993839882</v>
      </c>
      <c r="AE752" s="41">
        <f t="shared" si="149"/>
        <v>28903060.764919758</v>
      </c>
      <c r="AF752" s="42">
        <f t="shared" si="150"/>
        <v>60291939.235080242</v>
      </c>
      <c r="AG752" s="43">
        <f t="shared" si="155"/>
        <v>400</v>
      </c>
      <c r="AH752" s="44">
        <f t="shared" si="151"/>
        <v>268.02464065708421</v>
      </c>
      <c r="AI752" s="36">
        <f t="shared" si="152"/>
        <v>131.97535934291582</v>
      </c>
      <c r="AJ752" s="36">
        <f t="shared" si="153"/>
        <v>4017</v>
      </c>
      <c r="AK752" s="45">
        <v>45657</v>
      </c>
    </row>
    <row r="753" spans="1:37" s="46" customFormat="1" ht="63.75" x14ac:dyDescent="0.25">
      <c r="A753" s="36">
        <v>747</v>
      </c>
      <c r="B753" s="37">
        <v>41640</v>
      </c>
      <c r="C753" s="36" t="s">
        <v>50</v>
      </c>
      <c r="D753" s="36"/>
      <c r="E753" s="36">
        <v>12002</v>
      </c>
      <c r="F753" s="53" t="s">
        <v>681</v>
      </c>
      <c r="G753" s="36" t="s">
        <v>544</v>
      </c>
      <c r="H753" s="38">
        <v>1</v>
      </c>
      <c r="I753" s="39">
        <v>46872000</v>
      </c>
      <c r="J753" s="39">
        <v>46872000</v>
      </c>
      <c r="K753" s="39"/>
      <c r="L753" s="39"/>
      <c r="M753" s="39"/>
      <c r="N753" s="39"/>
      <c r="O753" s="39"/>
      <c r="P753" s="39"/>
      <c r="Q753" s="36"/>
      <c r="R753" s="36"/>
      <c r="S753" s="36"/>
      <c r="T753" s="36"/>
      <c r="U753" s="36"/>
      <c r="V753" s="40"/>
      <c r="W753" s="36"/>
      <c r="X753" s="39">
        <f t="shared" si="146"/>
        <v>3849.8562628336754</v>
      </c>
      <c r="Y753" s="39">
        <f t="shared" si="147"/>
        <v>117180</v>
      </c>
      <c r="Z753" s="41">
        <f t="shared" si="148"/>
        <v>15464872.607802875</v>
      </c>
      <c r="AA753" s="41">
        <v>13940329.52772074</v>
      </c>
      <c r="AB753" s="41">
        <v>-276305.26464105269</v>
      </c>
      <c r="AC753" s="41">
        <f t="shared" si="154"/>
        <v>13664024.263079688</v>
      </c>
      <c r="AD753" s="42">
        <f t="shared" si="145"/>
        <v>1524543.0800821353</v>
      </c>
      <c r="AE753" s="41">
        <f t="shared" si="149"/>
        <v>15188567.343161823</v>
      </c>
      <c r="AF753" s="42">
        <f t="shared" si="150"/>
        <v>31683432.656838179</v>
      </c>
      <c r="AG753" s="43">
        <f t="shared" si="155"/>
        <v>400</v>
      </c>
      <c r="AH753" s="44">
        <f t="shared" si="151"/>
        <v>268.02464065708421</v>
      </c>
      <c r="AI753" s="36">
        <f t="shared" si="152"/>
        <v>131.97535934291582</v>
      </c>
      <c r="AJ753" s="36">
        <f t="shared" si="153"/>
        <v>4017</v>
      </c>
      <c r="AK753" s="45">
        <v>45657</v>
      </c>
    </row>
    <row r="754" spans="1:37" s="46" customFormat="1" ht="51" x14ac:dyDescent="0.25">
      <c r="A754" s="36">
        <v>748</v>
      </c>
      <c r="B754" s="37">
        <v>41640</v>
      </c>
      <c r="C754" s="36" t="s">
        <v>50</v>
      </c>
      <c r="D754" s="36"/>
      <c r="E754" s="36">
        <v>12002</v>
      </c>
      <c r="F754" s="53" t="s">
        <v>682</v>
      </c>
      <c r="G754" s="36" t="s">
        <v>544</v>
      </c>
      <c r="H754" s="38">
        <v>1</v>
      </c>
      <c r="I754" s="39">
        <v>97628000</v>
      </c>
      <c r="J754" s="39">
        <v>97628000</v>
      </c>
      <c r="K754" s="39"/>
      <c r="L754" s="39"/>
      <c r="M754" s="39"/>
      <c r="N754" s="39"/>
      <c r="O754" s="39"/>
      <c r="P754" s="39"/>
      <c r="Q754" s="36"/>
      <c r="R754" s="36"/>
      <c r="S754" s="36"/>
      <c r="T754" s="36"/>
      <c r="U754" s="36"/>
      <c r="V754" s="40"/>
      <c r="W754" s="36"/>
      <c r="X754" s="39">
        <f t="shared" si="146"/>
        <v>8018.7268993839834</v>
      </c>
      <c r="Y754" s="39">
        <f t="shared" si="147"/>
        <v>244070</v>
      </c>
      <c r="Z754" s="41">
        <f t="shared" si="148"/>
        <v>32211225.954825465</v>
      </c>
      <c r="AA754" s="41">
        <v>29035810.102669403</v>
      </c>
      <c r="AB754" s="41">
        <v>-575506.28043131693</v>
      </c>
      <c r="AC754" s="41">
        <f t="shared" si="154"/>
        <v>28460303.822238088</v>
      </c>
      <c r="AD754" s="42">
        <f t="shared" si="145"/>
        <v>3175415.8521560617</v>
      </c>
      <c r="AE754" s="41">
        <f t="shared" si="149"/>
        <v>31635719.674394149</v>
      </c>
      <c r="AF754" s="42">
        <f t="shared" si="150"/>
        <v>65992280.325605854</v>
      </c>
      <c r="AG754" s="43">
        <f t="shared" si="155"/>
        <v>400</v>
      </c>
      <c r="AH754" s="44">
        <f t="shared" si="151"/>
        <v>268.02464065708421</v>
      </c>
      <c r="AI754" s="36">
        <f t="shared" si="152"/>
        <v>131.97535934291582</v>
      </c>
      <c r="AJ754" s="36">
        <f t="shared" si="153"/>
        <v>4017</v>
      </c>
      <c r="AK754" s="45">
        <v>45657</v>
      </c>
    </row>
    <row r="755" spans="1:37" s="46" customFormat="1" ht="51" x14ac:dyDescent="0.25">
      <c r="A755" s="36">
        <v>749</v>
      </c>
      <c r="B755" s="37">
        <v>41640</v>
      </c>
      <c r="C755" s="36" t="s">
        <v>50</v>
      </c>
      <c r="D755" s="36"/>
      <c r="E755" s="36">
        <v>12002</v>
      </c>
      <c r="F755" s="53" t="s">
        <v>683</v>
      </c>
      <c r="G755" s="36" t="s">
        <v>544</v>
      </c>
      <c r="H755" s="38">
        <v>1</v>
      </c>
      <c r="I755" s="39">
        <v>88475000</v>
      </c>
      <c r="J755" s="39">
        <v>88475000</v>
      </c>
      <c r="K755" s="39"/>
      <c r="L755" s="39"/>
      <c r="M755" s="39"/>
      <c r="N755" s="39"/>
      <c r="O755" s="39"/>
      <c r="P755" s="39"/>
      <c r="Q755" s="36"/>
      <c r="R755" s="36"/>
      <c r="S755" s="36"/>
      <c r="T755" s="36"/>
      <c r="U755" s="36"/>
      <c r="V755" s="40"/>
      <c r="W755" s="36"/>
      <c r="X755" s="39">
        <f t="shared" si="146"/>
        <v>7266.9404517453795</v>
      </c>
      <c r="Y755" s="39">
        <f t="shared" si="147"/>
        <v>221187.5</v>
      </c>
      <c r="Z755" s="41">
        <f t="shared" si="148"/>
        <v>29191299.794661194</v>
      </c>
      <c r="AA755" s="41">
        <v>26313591.375770021</v>
      </c>
      <c r="AB755" s="41">
        <v>-521550.35605728661</v>
      </c>
      <c r="AC755" s="41">
        <f t="shared" si="154"/>
        <v>25792041.019712735</v>
      </c>
      <c r="AD755" s="42">
        <f t="shared" si="145"/>
        <v>2877708.4188911729</v>
      </c>
      <c r="AE755" s="41">
        <f t="shared" si="149"/>
        <v>28669749.438603908</v>
      </c>
      <c r="AF755" s="42">
        <f t="shared" si="150"/>
        <v>59805250.561396092</v>
      </c>
      <c r="AG755" s="43">
        <f t="shared" si="155"/>
        <v>400</v>
      </c>
      <c r="AH755" s="44">
        <f t="shared" si="151"/>
        <v>268.02464065708421</v>
      </c>
      <c r="AI755" s="36">
        <f t="shared" si="152"/>
        <v>131.97535934291582</v>
      </c>
      <c r="AJ755" s="36">
        <f t="shared" si="153"/>
        <v>4017</v>
      </c>
      <c r="AK755" s="45">
        <v>45657</v>
      </c>
    </row>
    <row r="756" spans="1:37" s="46" customFormat="1" ht="12.75" x14ac:dyDescent="0.25">
      <c r="A756" s="36">
        <v>750</v>
      </c>
      <c r="B756" s="37">
        <v>41640</v>
      </c>
      <c r="C756" s="36" t="s">
        <v>50</v>
      </c>
      <c r="D756" s="36"/>
      <c r="E756" s="36">
        <v>12002</v>
      </c>
      <c r="F756" s="53" t="s">
        <v>684</v>
      </c>
      <c r="G756" s="36" t="s">
        <v>544</v>
      </c>
      <c r="H756" s="38">
        <v>1</v>
      </c>
      <c r="I756" s="39">
        <v>105030000</v>
      </c>
      <c r="J756" s="39">
        <v>105030000</v>
      </c>
      <c r="K756" s="39"/>
      <c r="L756" s="39"/>
      <c r="M756" s="39"/>
      <c r="N756" s="39"/>
      <c r="O756" s="39"/>
      <c r="P756" s="39"/>
      <c r="Q756" s="36"/>
      <c r="R756" s="36"/>
      <c r="S756" s="36"/>
      <c r="T756" s="36"/>
      <c r="U756" s="36"/>
      <c r="V756" s="40"/>
      <c r="W756" s="36"/>
      <c r="X756" s="39">
        <f t="shared" si="146"/>
        <v>8626.6940451745377</v>
      </c>
      <c r="Y756" s="39">
        <f t="shared" si="147"/>
        <v>262575</v>
      </c>
      <c r="Z756" s="41">
        <f t="shared" si="148"/>
        <v>34653429.979466125</v>
      </c>
      <c r="AA756" s="41">
        <v>31237259.137577001</v>
      </c>
      <c r="AB756" s="41">
        <v>-619140.25314152939</v>
      </c>
      <c r="AC756" s="41">
        <f t="shared" si="154"/>
        <v>30618118.884435471</v>
      </c>
      <c r="AD756" s="42">
        <f t="shared" si="145"/>
        <v>3416170.8418891244</v>
      </c>
      <c r="AE756" s="41">
        <f t="shared" si="149"/>
        <v>34034289.726324596</v>
      </c>
      <c r="AF756" s="42">
        <f t="shared" si="150"/>
        <v>70995710.273675412</v>
      </c>
      <c r="AG756" s="43">
        <f t="shared" si="155"/>
        <v>400</v>
      </c>
      <c r="AH756" s="44">
        <f t="shared" si="151"/>
        <v>268.02464065708421</v>
      </c>
      <c r="AI756" s="36">
        <f t="shared" si="152"/>
        <v>131.97535934291582</v>
      </c>
      <c r="AJ756" s="36">
        <f t="shared" si="153"/>
        <v>4017</v>
      </c>
      <c r="AK756" s="45">
        <v>45657</v>
      </c>
    </row>
    <row r="757" spans="1:37" s="46" customFormat="1" ht="25.5" x14ac:dyDescent="0.25">
      <c r="A757" s="36">
        <v>751</v>
      </c>
      <c r="B757" s="37">
        <v>41640</v>
      </c>
      <c r="C757" s="36" t="s">
        <v>50</v>
      </c>
      <c r="D757" s="36"/>
      <c r="E757" s="36">
        <v>12002</v>
      </c>
      <c r="F757" s="53" t="s">
        <v>685</v>
      </c>
      <c r="G757" s="36" t="s">
        <v>544</v>
      </c>
      <c r="H757" s="38">
        <v>2</v>
      </c>
      <c r="I757" s="39">
        <v>111348000</v>
      </c>
      <c r="J757" s="39">
        <v>111348000</v>
      </c>
      <c r="K757" s="39"/>
      <c r="L757" s="39"/>
      <c r="M757" s="39"/>
      <c r="N757" s="39"/>
      <c r="O757" s="39"/>
      <c r="P757" s="39"/>
      <c r="Q757" s="36"/>
      <c r="R757" s="36"/>
      <c r="S757" s="36"/>
      <c r="T757" s="36"/>
      <c r="U757" s="36"/>
      <c r="V757" s="40"/>
      <c r="W757" s="36"/>
      <c r="X757" s="39">
        <f t="shared" si="146"/>
        <v>9145.6262833675555</v>
      </c>
      <c r="Y757" s="39">
        <f t="shared" si="147"/>
        <v>278370</v>
      </c>
      <c r="Z757" s="41">
        <f t="shared" si="148"/>
        <v>36737980.780287474</v>
      </c>
      <c r="AA757" s="41">
        <v>33116312.772073921</v>
      </c>
      <c r="AB757" s="41">
        <v>-656384.16554130253</v>
      </c>
      <c r="AC757" s="41">
        <f t="shared" si="154"/>
        <v>32459928.606532618</v>
      </c>
      <c r="AD757" s="42">
        <f t="shared" si="145"/>
        <v>3621668.0082135536</v>
      </c>
      <c r="AE757" s="41">
        <f t="shared" si="149"/>
        <v>36081596.614746168</v>
      </c>
      <c r="AF757" s="42">
        <f t="shared" si="150"/>
        <v>75266403.385253832</v>
      </c>
      <c r="AG757" s="43">
        <f t="shared" si="155"/>
        <v>400</v>
      </c>
      <c r="AH757" s="44">
        <f t="shared" si="151"/>
        <v>268.02464065708421</v>
      </c>
      <c r="AI757" s="36">
        <f t="shared" si="152"/>
        <v>131.97535934291582</v>
      </c>
      <c r="AJ757" s="36">
        <f t="shared" si="153"/>
        <v>4017</v>
      </c>
      <c r="AK757" s="45">
        <v>45657</v>
      </c>
    </row>
    <row r="758" spans="1:37" s="46" customFormat="1" ht="25.5" x14ac:dyDescent="0.25">
      <c r="A758" s="36">
        <v>752</v>
      </c>
      <c r="B758" s="37">
        <v>41640</v>
      </c>
      <c r="C758" s="36" t="s">
        <v>50</v>
      </c>
      <c r="D758" s="36"/>
      <c r="E758" s="36">
        <v>12002</v>
      </c>
      <c r="F758" s="53" t="s">
        <v>686</v>
      </c>
      <c r="G758" s="36" t="s">
        <v>544</v>
      </c>
      <c r="H758" s="38">
        <v>2</v>
      </c>
      <c r="I758" s="39">
        <v>124510000</v>
      </c>
      <c r="J758" s="39">
        <v>124510000</v>
      </c>
      <c r="K758" s="39"/>
      <c r="L758" s="39"/>
      <c r="M758" s="39"/>
      <c r="N758" s="39"/>
      <c r="O758" s="39"/>
      <c r="P758" s="39"/>
      <c r="Q758" s="36"/>
      <c r="R758" s="36"/>
      <c r="S758" s="36"/>
      <c r="T758" s="36"/>
      <c r="U758" s="36"/>
      <c r="V758" s="40"/>
      <c r="W758" s="36"/>
      <c r="X758" s="39">
        <f t="shared" si="146"/>
        <v>10226.694045174538</v>
      </c>
      <c r="Y758" s="39">
        <f t="shared" si="147"/>
        <v>311275</v>
      </c>
      <c r="Z758" s="41">
        <f t="shared" si="148"/>
        <v>41080629.979466125</v>
      </c>
      <c r="AA758" s="41">
        <v>37030859.137577005</v>
      </c>
      <c r="AB758" s="41">
        <v>-733972.70226270426</v>
      </c>
      <c r="AC758" s="41">
        <f t="shared" si="154"/>
        <v>36296886.435314298</v>
      </c>
      <c r="AD758" s="42">
        <f t="shared" si="145"/>
        <v>4049770.8418891206</v>
      </c>
      <c r="AE758" s="41">
        <f t="shared" si="149"/>
        <v>40346657.277203418</v>
      </c>
      <c r="AF758" s="42">
        <f t="shared" si="150"/>
        <v>84163342.722796589</v>
      </c>
      <c r="AG758" s="43">
        <f t="shared" si="155"/>
        <v>400</v>
      </c>
      <c r="AH758" s="44">
        <f t="shared" si="151"/>
        <v>268.02464065708421</v>
      </c>
      <c r="AI758" s="36">
        <f t="shared" si="152"/>
        <v>131.97535934291582</v>
      </c>
      <c r="AJ758" s="36">
        <f t="shared" si="153"/>
        <v>4017</v>
      </c>
      <c r="AK758" s="45">
        <v>45657</v>
      </c>
    </row>
    <row r="759" spans="1:37" s="46" customFormat="1" ht="12.75" x14ac:dyDescent="0.25">
      <c r="A759" s="36">
        <v>753</v>
      </c>
      <c r="B759" s="37">
        <v>41640</v>
      </c>
      <c r="C759" s="36" t="s">
        <v>50</v>
      </c>
      <c r="D759" s="36"/>
      <c r="E759" s="36">
        <v>12002</v>
      </c>
      <c r="F759" s="53" t="s">
        <v>687</v>
      </c>
      <c r="G759" s="36" t="s">
        <v>544</v>
      </c>
      <c r="H759" s="38">
        <v>1</v>
      </c>
      <c r="I759" s="39">
        <v>125007000</v>
      </c>
      <c r="J759" s="39">
        <v>125007000</v>
      </c>
      <c r="K759" s="39"/>
      <c r="L759" s="39"/>
      <c r="M759" s="39"/>
      <c r="N759" s="39"/>
      <c r="O759" s="39"/>
      <c r="P759" s="39"/>
      <c r="Q759" s="36"/>
      <c r="R759" s="36"/>
      <c r="S759" s="36"/>
      <c r="T759" s="36"/>
      <c r="U759" s="36"/>
      <c r="V759" s="40"/>
      <c r="W759" s="36"/>
      <c r="X759" s="39">
        <f t="shared" si="146"/>
        <v>10267.515400410677</v>
      </c>
      <c r="Y759" s="39">
        <f t="shared" si="147"/>
        <v>312517.5</v>
      </c>
      <c r="Z759" s="41">
        <f t="shared" si="148"/>
        <v>41244609.363449693</v>
      </c>
      <c r="AA759" s="41">
        <v>37178673.264887065</v>
      </c>
      <c r="AB759" s="41">
        <v>-736902.46238658624</v>
      </c>
      <c r="AC759" s="41">
        <f t="shared" si="154"/>
        <v>36441770.802500479</v>
      </c>
      <c r="AD759" s="42">
        <f t="shared" si="145"/>
        <v>4065936.098562628</v>
      </c>
      <c r="AE759" s="41">
        <f t="shared" si="149"/>
        <v>40507706.901063107</v>
      </c>
      <c r="AF759" s="42">
        <f t="shared" si="150"/>
        <v>84499293.098936886</v>
      </c>
      <c r="AG759" s="43">
        <f t="shared" si="155"/>
        <v>400</v>
      </c>
      <c r="AH759" s="44">
        <f t="shared" si="151"/>
        <v>268.02464065708421</v>
      </c>
      <c r="AI759" s="36">
        <f t="shared" si="152"/>
        <v>131.97535934291582</v>
      </c>
      <c r="AJ759" s="36">
        <f t="shared" si="153"/>
        <v>4017</v>
      </c>
      <c r="AK759" s="45">
        <v>45657</v>
      </c>
    </row>
    <row r="760" spans="1:37" s="46" customFormat="1" ht="12.75" x14ac:dyDescent="0.25">
      <c r="A760" s="36">
        <v>754</v>
      </c>
      <c r="B760" s="37">
        <v>41640</v>
      </c>
      <c r="C760" s="36" t="s">
        <v>50</v>
      </c>
      <c r="D760" s="36"/>
      <c r="E760" s="36">
        <v>12002</v>
      </c>
      <c r="F760" s="53" t="s">
        <v>688</v>
      </c>
      <c r="G760" s="36" t="s">
        <v>544</v>
      </c>
      <c r="H760" s="38">
        <v>1</v>
      </c>
      <c r="I760" s="39">
        <v>75940000</v>
      </c>
      <c r="J760" s="39">
        <v>75940000</v>
      </c>
      <c r="K760" s="39"/>
      <c r="L760" s="39"/>
      <c r="M760" s="39"/>
      <c r="N760" s="39"/>
      <c r="O760" s="39"/>
      <c r="P760" s="39"/>
      <c r="Q760" s="36"/>
      <c r="R760" s="36"/>
      <c r="S760" s="36"/>
      <c r="T760" s="36"/>
      <c r="U760" s="36"/>
      <c r="V760" s="40"/>
      <c r="W760" s="36"/>
      <c r="X760" s="39">
        <f t="shared" si="146"/>
        <v>6237.3716632443529</v>
      </c>
      <c r="Y760" s="39">
        <f t="shared" si="147"/>
        <v>189850</v>
      </c>
      <c r="Z760" s="41">
        <f t="shared" si="148"/>
        <v>25055521.971252568</v>
      </c>
      <c r="AA760" s="41">
        <v>22585522.792607803</v>
      </c>
      <c r="AB760" s="41">
        <v>-447657.915105853</v>
      </c>
      <c r="AC760" s="41">
        <f t="shared" si="154"/>
        <v>22137864.87750195</v>
      </c>
      <c r="AD760" s="42">
        <f t="shared" si="145"/>
        <v>2469999.1786447652</v>
      </c>
      <c r="AE760" s="41">
        <f t="shared" si="149"/>
        <v>24607864.056146715</v>
      </c>
      <c r="AF760" s="42">
        <f t="shared" si="150"/>
        <v>51332135.943853289</v>
      </c>
      <c r="AG760" s="43">
        <f t="shared" si="155"/>
        <v>400</v>
      </c>
      <c r="AH760" s="44">
        <f t="shared" si="151"/>
        <v>268.02464065708421</v>
      </c>
      <c r="AI760" s="36">
        <f t="shared" si="152"/>
        <v>131.97535934291582</v>
      </c>
      <c r="AJ760" s="36">
        <f t="shared" si="153"/>
        <v>4017</v>
      </c>
      <c r="AK760" s="45">
        <v>45657</v>
      </c>
    </row>
    <row r="761" spans="1:37" s="46" customFormat="1" ht="12.75" x14ac:dyDescent="0.25">
      <c r="A761" s="36">
        <v>755</v>
      </c>
      <c r="B761" s="37">
        <v>41640</v>
      </c>
      <c r="C761" s="36" t="s">
        <v>50</v>
      </c>
      <c r="D761" s="36"/>
      <c r="E761" s="36">
        <v>12002</v>
      </c>
      <c r="F761" s="53" t="s">
        <v>689</v>
      </c>
      <c r="G761" s="36" t="s">
        <v>544</v>
      </c>
      <c r="H761" s="38">
        <v>1</v>
      </c>
      <c r="I761" s="39">
        <v>119021000</v>
      </c>
      <c r="J761" s="39">
        <v>119021000</v>
      </c>
      <c r="K761" s="39"/>
      <c r="L761" s="39"/>
      <c r="M761" s="39"/>
      <c r="N761" s="39"/>
      <c r="O761" s="39"/>
      <c r="P761" s="39"/>
      <c r="Q761" s="36"/>
      <c r="R761" s="36"/>
      <c r="S761" s="36"/>
      <c r="T761" s="36"/>
      <c r="U761" s="36"/>
      <c r="V761" s="40"/>
      <c r="W761" s="36"/>
      <c r="X761" s="39">
        <f t="shared" si="146"/>
        <v>9775.8521560574954</v>
      </c>
      <c r="Y761" s="39">
        <f t="shared" si="147"/>
        <v>297552.5</v>
      </c>
      <c r="Z761" s="41">
        <f t="shared" si="148"/>
        <v>39269598.11088296</v>
      </c>
      <c r="AA761" s="41">
        <v>35398360.657084189</v>
      </c>
      <c r="AB761" s="41">
        <v>-701615.65332912467</v>
      </c>
      <c r="AC761" s="41">
        <f t="shared" si="154"/>
        <v>34696745.003755063</v>
      </c>
      <c r="AD761" s="42">
        <f t="shared" si="145"/>
        <v>3871237.4537987709</v>
      </c>
      <c r="AE761" s="41">
        <f t="shared" si="149"/>
        <v>38567982.457553834</v>
      </c>
      <c r="AF761" s="42">
        <f t="shared" si="150"/>
        <v>80453017.542446166</v>
      </c>
      <c r="AG761" s="43">
        <f t="shared" si="155"/>
        <v>400</v>
      </c>
      <c r="AH761" s="44">
        <f t="shared" si="151"/>
        <v>268.02464065708421</v>
      </c>
      <c r="AI761" s="36">
        <f t="shared" si="152"/>
        <v>131.97535934291582</v>
      </c>
      <c r="AJ761" s="36">
        <f t="shared" si="153"/>
        <v>4017</v>
      </c>
      <c r="AK761" s="45">
        <v>45657</v>
      </c>
    </row>
    <row r="762" spans="1:37" s="46" customFormat="1" ht="12.75" x14ac:dyDescent="0.25">
      <c r="A762" s="36">
        <v>756</v>
      </c>
      <c r="B762" s="37">
        <v>41640</v>
      </c>
      <c r="C762" s="36" t="s">
        <v>50</v>
      </c>
      <c r="D762" s="36"/>
      <c r="E762" s="36">
        <v>12002</v>
      </c>
      <c r="F762" s="53" t="s">
        <v>690</v>
      </c>
      <c r="G762" s="36" t="s">
        <v>544</v>
      </c>
      <c r="H762" s="38">
        <v>1</v>
      </c>
      <c r="I762" s="39">
        <v>118458000</v>
      </c>
      <c r="J762" s="39">
        <v>118458000</v>
      </c>
      <c r="K762" s="39"/>
      <c r="L762" s="39"/>
      <c r="M762" s="39"/>
      <c r="N762" s="39"/>
      <c r="O762" s="39"/>
      <c r="P762" s="39"/>
      <c r="Q762" s="36"/>
      <c r="R762" s="36"/>
      <c r="S762" s="36"/>
      <c r="T762" s="36"/>
      <c r="U762" s="36"/>
      <c r="V762" s="40"/>
      <c r="W762" s="36"/>
      <c r="X762" s="39">
        <f t="shared" si="146"/>
        <v>9729.609856262834</v>
      </c>
      <c r="Y762" s="39">
        <f t="shared" si="147"/>
        <v>296145</v>
      </c>
      <c r="Z762" s="41">
        <f t="shared" si="148"/>
        <v>39083842.792607807</v>
      </c>
      <c r="AA762" s="41">
        <v>35230917.289527722</v>
      </c>
      <c r="AB762" s="41">
        <v>-698296.8304926143</v>
      </c>
      <c r="AC762" s="41">
        <f t="shared" si="154"/>
        <v>34532620.459035106</v>
      </c>
      <c r="AD762" s="42">
        <f t="shared" si="145"/>
        <v>3852925.5030800849</v>
      </c>
      <c r="AE762" s="41">
        <f t="shared" si="149"/>
        <v>38385545.962115191</v>
      </c>
      <c r="AF762" s="42">
        <f t="shared" si="150"/>
        <v>80072454.037884802</v>
      </c>
      <c r="AG762" s="43">
        <f t="shared" si="155"/>
        <v>400</v>
      </c>
      <c r="AH762" s="44">
        <f t="shared" si="151"/>
        <v>268.02464065708421</v>
      </c>
      <c r="AI762" s="36">
        <f t="shared" si="152"/>
        <v>131.97535934291582</v>
      </c>
      <c r="AJ762" s="36">
        <f t="shared" si="153"/>
        <v>4017</v>
      </c>
      <c r="AK762" s="45">
        <v>45657</v>
      </c>
    </row>
    <row r="763" spans="1:37" s="46" customFormat="1" ht="38.25" x14ac:dyDescent="0.25">
      <c r="A763" s="36">
        <v>757</v>
      </c>
      <c r="B763" s="37">
        <v>41640</v>
      </c>
      <c r="C763" s="36" t="s">
        <v>50</v>
      </c>
      <c r="D763" s="36"/>
      <c r="E763" s="36">
        <v>12008</v>
      </c>
      <c r="F763" s="53" t="s">
        <v>691</v>
      </c>
      <c r="G763" s="36" t="s">
        <v>692</v>
      </c>
      <c r="H763" s="38">
        <v>104</v>
      </c>
      <c r="I763" s="39">
        <v>152450000</v>
      </c>
      <c r="J763" s="39"/>
      <c r="K763" s="39"/>
      <c r="L763" s="39"/>
      <c r="M763" s="39"/>
      <c r="N763" s="39"/>
      <c r="O763" s="39"/>
      <c r="P763" s="39">
        <v>152450000</v>
      </c>
      <c r="Q763" s="36"/>
      <c r="R763" s="36"/>
      <c r="S763" s="36"/>
      <c r="T763" s="36"/>
      <c r="U763" s="36"/>
      <c r="V763" s="40"/>
      <c r="W763" s="36"/>
      <c r="X763" s="39">
        <f t="shared" si="146"/>
        <v>12521.560574948666</v>
      </c>
      <c r="Y763" s="39">
        <f t="shared" si="147"/>
        <v>381125</v>
      </c>
      <c r="Z763" s="41">
        <f t="shared" si="148"/>
        <v>50299108.829568796</v>
      </c>
      <c r="AA763" s="41">
        <v>45340570.841889121</v>
      </c>
      <c r="AB763" s="41">
        <v>-898675.91727531317</v>
      </c>
      <c r="AC763" s="41">
        <f t="shared" si="154"/>
        <v>44441894.924613811</v>
      </c>
      <c r="AD763" s="42">
        <f t="shared" si="145"/>
        <v>4958537.9876796752</v>
      </c>
      <c r="AE763" s="41">
        <f t="shared" si="149"/>
        <v>49400432.912293486</v>
      </c>
      <c r="AF763" s="42">
        <f t="shared" si="150"/>
        <v>103049567.08770651</v>
      </c>
      <c r="AG763" s="43">
        <f t="shared" si="155"/>
        <v>400</v>
      </c>
      <c r="AH763" s="44">
        <f t="shared" si="151"/>
        <v>268.02464065708421</v>
      </c>
      <c r="AI763" s="36">
        <f t="shared" si="152"/>
        <v>131.97535934291582</v>
      </c>
      <c r="AJ763" s="36">
        <f t="shared" si="153"/>
        <v>4017</v>
      </c>
      <c r="AK763" s="45">
        <v>45657</v>
      </c>
    </row>
    <row r="764" spans="1:37" s="46" customFormat="1" ht="12.75" x14ac:dyDescent="0.25">
      <c r="A764" s="36">
        <v>758</v>
      </c>
      <c r="B764" s="37">
        <v>41640</v>
      </c>
      <c r="C764" s="36" t="s">
        <v>50</v>
      </c>
      <c r="D764" s="36"/>
      <c r="E764" s="36">
        <v>12008</v>
      </c>
      <c r="F764" s="53" t="s">
        <v>693</v>
      </c>
      <c r="G764" s="36" t="s">
        <v>692</v>
      </c>
      <c r="H764" s="38">
        <v>63</v>
      </c>
      <c r="I764" s="39">
        <v>66528000</v>
      </c>
      <c r="J764" s="39"/>
      <c r="K764" s="39"/>
      <c r="L764" s="39"/>
      <c r="M764" s="39"/>
      <c r="N764" s="39"/>
      <c r="O764" s="39"/>
      <c r="P764" s="39">
        <v>66528000</v>
      </c>
      <c r="Q764" s="36"/>
      <c r="R764" s="36"/>
      <c r="S764" s="36"/>
      <c r="T764" s="36"/>
      <c r="U764" s="36"/>
      <c r="V764" s="40"/>
      <c r="W764" s="36"/>
      <c r="X764" s="39">
        <f t="shared" si="146"/>
        <v>5464.3121149897333</v>
      </c>
      <c r="Y764" s="39">
        <f t="shared" si="147"/>
        <v>166320</v>
      </c>
      <c r="Z764" s="41">
        <f t="shared" si="148"/>
        <v>21950141.765913758</v>
      </c>
      <c r="AA764" s="41">
        <v>19786274.168377824</v>
      </c>
      <c r="AB764" s="41">
        <v>-392175.21432923607</v>
      </c>
      <c r="AC764" s="41">
        <f t="shared" si="154"/>
        <v>19394098.954048589</v>
      </c>
      <c r="AD764" s="42">
        <f t="shared" si="145"/>
        <v>2163867.5975359343</v>
      </c>
      <c r="AE764" s="41">
        <f t="shared" si="149"/>
        <v>21557966.551584523</v>
      </c>
      <c r="AF764" s="42">
        <f t="shared" si="150"/>
        <v>44970033.448415473</v>
      </c>
      <c r="AG764" s="43">
        <f t="shared" si="155"/>
        <v>400</v>
      </c>
      <c r="AH764" s="44">
        <f t="shared" si="151"/>
        <v>268.02464065708421</v>
      </c>
      <c r="AI764" s="36">
        <f t="shared" si="152"/>
        <v>131.97535934291582</v>
      </c>
      <c r="AJ764" s="36">
        <f t="shared" si="153"/>
        <v>4017</v>
      </c>
      <c r="AK764" s="45">
        <v>45657</v>
      </c>
    </row>
    <row r="765" spans="1:37" s="46" customFormat="1" ht="12.75" x14ac:dyDescent="0.25">
      <c r="A765" s="36">
        <v>759</v>
      </c>
      <c r="B765" s="37">
        <v>41640</v>
      </c>
      <c r="C765" s="36" t="s">
        <v>50</v>
      </c>
      <c r="D765" s="36"/>
      <c r="E765" s="36">
        <v>12008</v>
      </c>
      <c r="F765" s="53" t="s">
        <v>694</v>
      </c>
      <c r="G765" s="36" t="s">
        <v>692</v>
      </c>
      <c r="H765" s="38">
        <v>20</v>
      </c>
      <c r="I765" s="39">
        <v>17160000</v>
      </c>
      <c r="J765" s="39"/>
      <c r="K765" s="39"/>
      <c r="L765" s="39"/>
      <c r="M765" s="39"/>
      <c r="N765" s="39"/>
      <c r="O765" s="39"/>
      <c r="P765" s="39">
        <v>17160000</v>
      </c>
      <c r="Q765" s="36"/>
      <c r="R765" s="36"/>
      <c r="S765" s="36"/>
      <c r="T765" s="36"/>
      <c r="U765" s="36"/>
      <c r="V765" s="40"/>
      <c r="W765" s="36"/>
      <c r="X765" s="39">
        <f t="shared" si="146"/>
        <v>1409.4455852156057</v>
      </c>
      <c r="Y765" s="39">
        <f t="shared" si="147"/>
        <v>42900</v>
      </c>
      <c r="Z765" s="41">
        <f t="shared" si="148"/>
        <v>5661742.9158110889</v>
      </c>
      <c r="AA765" s="41">
        <v>5103602.4640657082</v>
      </c>
      <c r="AB765" s="41">
        <v>-101156.30528333469</v>
      </c>
      <c r="AC765" s="41">
        <f t="shared" si="154"/>
        <v>5002446.1587823732</v>
      </c>
      <c r="AD765" s="42">
        <f t="shared" ref="AD765:AD828" si="156">Z765-AA765</f>
        <v>558140.45174538065</v>
      </c>
      <c r="AE765" s="41">
        <f t="shared" si="149"/>
        <v>5560586.6105277538</v>
      </c>
      <c r="AF765" s="42">
        <f t="shared" si="150"/>
        <v>11599413.389472246</v>
      </c>
      <c r="AG765" s="43">
        <f t="shared" si="155"/>
        <v>400</v>
      </c>
      <c r="AH765" s="44">
        <f t="shared" si="151"/>
        <v>268.02464065708421</v>
      </c>
      <c r="AI765" s="36">
        <f t="shared" si="152"/>
        <v>131.97535934291582</v>
      </c>
      <c r="AJ765" s="36">
        <f t="shared" si="153"/>
        <v>4017</v>
      </c>
      <c r="AK765" s="45">
        <v>45657</v>
      </c>
    </row>
    <row r="766" spans="1:37" s="46" customFormat="1" ht="12.75" x14ac:dyDescent="0.25">
      <c r="A766" s="36">
        <v>760</v>
      </c>
      <c r="B766" s="37">
        <v>41640</v>
      </c>
      <c r="C766" s="36" t="s">
        <v>50</v>
      </c>
      <c r="D766" s="36"/>
      <c r="E766" s="36">
        <v>12008</v>
      </c>
      <c r="F766" s="53" t="s">
        <v>695</v>
      </c>
      <c r="G766" s="36" t="s">
        <v>692</v>
      </c>
      <c r="H766" s="38">
        <v>2</v>
      </c>
      <c r="I766" s="39">
        <v>1236000</v>
      </c>
      <c r="J766" s="39"/>
      <c r="K766" s="39"/>
      <c r="L766" s="39"/>
      <c r="M766" s="39"/>
      <c r="N766" s="39"/>
      <c r="O766" s="39"/>
      <c r="P766" s="39">
        <v>1236000</v>
      </c>
      <c r="Q766" s="36"/>
      <c r="R766" s="36"/>
      <c r="S766" s="36"/>
      <c r="T766" s="36"/>
      <c r="U766" s="36"/>
      <c r="V766" s="40"/>
      <c r="W766" s="36"/>
      <c r="X766" s="39">
        <f t="shared" si="146"/>
        <v>101.51950718685832</v>
      </c>
      <c r="Y766" s="39">
        <f t="shared" si="147"/>
        <v>3090</v>
      </c>
      <c r="Z766" s="41">
        <f t="shared" si="148"/>
        <v>407803.8603696099</v>
      </c>
      <c r="AA766" s="41">
        <v>367602.13552361395</v>
      </c>
      <c r="AB766" s="41">
        <v>-7286.0835274010306</v>
      </c>
      <c r="AC766" s="41">
        <f t="shared" si="154"/>
        <v>360316.05199621292</v>
      </c>
      <c r="AD766" s="42">
        <f t="shared" si="156"/>
        <v>40201.724845995952</v>
      </c>
      <c r="AE766" s="41">
        <f t="shared" si="149"/>
        <v>400517.77684220887</v>
      </c>
      <c r="AF766" s="42">
        <f t="shared" si="150"/>
        <v>835482.22315779119</v>
      </c>
      <c r="AG766" s="43">
        <f t="shared" si="155"/>
        <v>400</v>
      </c>
      <c r="AH766" s="44">
        <f t="shared" si="151"/>
        <v>268.02464065708421</v>
      </c>
      <c r="AI766" s="36">
        <f t="shared" si="152"/>
        <v>131.97535934291582</v>
      </c>
      <c r="AJ766" s="36">
        <f t="shared" si="153"/>
        <v>4017</v>
      </c>
      <c r="AK766" s="45">
        <v>45657</v>
      </c>
    </row>
    <row r="767" spans="1:37" s="46" customFormat="1" ht="12.75" x14ac:dyDescent="0.25">
      <c r="A767" s="36">
        <v>761</v>
      </c>
      <c r="B767" s="37">
        <v>41640</v>
      </c>
      <c r="C767" s="36" t="s">
        <v>50</v>
      </c>
      <c r="D767" s="36"/>
      <c r="E767" s="36">
        <v>12008</v>
      </c>
      <c r="F767" s="53" t="s">
        <v>507</v>
      </c>
      <c r="G767" s="36" t="s">
        <v>692</v>
      </c>
      <c r="H767" s="38">
        <v>1</v>
      </c>
      <c r="I767" s="39">
        <v>430000</v>
      </c>
      <c r="J767" s="39"/>
      <c r="K767" s="39"/>
      <c r="L767" s="39"/>
      <c r="M767" s="39"/>
      <c r="N767" s="39"/>
      <c r="O767" s="39"/>
      <c r="P767" s="39">
        <v>430000</v>
      </c>
      <c r="Q767" s="36"/>
      <c r="R767" s="36"/>
      <c r="S767" s="36"/>
      <c r="T767" s="36"/>
      <c r="U767" s="36"/>
      <c r="V767" s="40"/>
      <c r="W767" s="36"/>
      <c r="X767" s="39">
        <f t="shared" si="146"/>
        <v>35.318275154004105</v>
      </c>
      <c r="Y767" s="39">
        <f t="shared" si="147"/>
        <v>1075</v>
      </c>
      <c r="Z767" s="41">
        <f t="shared" si="148"/>
        <v>141873.51129363451</v>
      </c>
      <c r="AA767" s="41">
        <v>127887.47433264887</v>
      </c>
      <c r="AB767" s="41">
        <v>-2534.8025216686428</v>
      </c>
      <c r="AC767" s="41">
        <f t="shared" si="154"/>
        <v>125352.67181098023</v>
      </c>
      <c r="AD767" s="42">
        <f t="shared" si="156"/>
        <v>13986.036960985643</v>
      </c>
      <c r="AE767" s="41">
        <f t="shared" si="149"/>
        <v>139338.70877196587</v>
      </c>
      <c r="AF767" s="42">
        <f t="shared" si="150"/>
        <v>290661.29122803413</v>
      </c>
      <c r="AG767" s="43">
        <f t="shared" si="155"/>
        <v>400</v>
      </c>
      <c r="AH767" s="44">
        <f t="shared" si="151"/>
        <v>268.02464065708421</v>
      </c>
      <c r="AI767" s="36">
        <f t="shared" si="152"/>
        <v>131.97535934291582</v>
      </c>
      <c r="AJ767" s="36">
        <f t="shared" si="153"/>
        <v>4017</v>
      </c>
      <c r="AK767" s="45">
        <v>45657</v>
      </c>
    </row>
    <row r="768" spans="1:37" s="46" customFormat="1" ht="38.25" x14ac:dyDescent="0.25">
      <c r="A768" s="36">
        <v>762</v>
      </c>
      <c r="B768" s="37">
        <v>41640</v>
      </c>
      <c r="C768" s="36" t="s">
        <v>50</v>
      </c>
      <c r="D768" s="36"/>
      <c r="E768" s="36">
        <v>12008</v>
      </c>
      <c r="F768" s="53" t="s">
        <v>696</v>
      </c>
      <c r="G768" s="36" t="s">
        <v>692</v>
      </c>
      <c r="H768" s="38">
        <v>6</v>
      </c>
      <c r="I768" s="39">
        <v>10080000</v>
      </c>
      <c r="J768" s="39"/>
      <c r="K768" s="39"/>
      <c r="L768" s="39"/>
      <c r="M768" s="39"/>
      <c r="N768" s="39"/>
      <c r="O768" s="39"/>
      <c r="P768" s="39">
        <v>10080000</v>
      </c>
      <c r="Q768" s="36"/>
      <c r="R768" s="36"/>
      <c r="S768" s="36"/>
      <c r="T768" s="36"/>
      <c r="U768" s="36"/>
      <c r="V768" s="40"/>
      <c r="W768" s="36"/>
      <c r="X768" s="39">
        <f t="shared" si="146"/>
        <v>827.92607802874738</v>
      </c>
      <c r="Y768" s="39">
        <f t="shared" si="147"/>
        <v>25200</v>
      </c>
      <c r="Z768" s="41">
        <f t="shared" si="148"/>
        <v>3325779.0554414787</v>
      </c>
      <c r="AA768" s="41">
        <v>2997920.3285420947</v>
      </c>
      <c r="AB768" s="41">
        <v>-59420.487019581225</v>
      </c>
      <c r="AC768" s="41">
        <f t="shared" si="154"/>
        <v>2938499.8415225134</v>
      </c>
      <c r="AD768" s="42">
        <f t="shared" si="156"/>
        <v>327858.72689938406</v>
      </c>
      <c r="AE768" s="41">
        <f t="shared" si="149"/>
        <v>3266358.5684218975</v>
      </c>
      <c r="AF768" s="42">
        <f t="shared" si="150"/>
        <v>6813641.4315781025</v>
      </c>
      <c r="AG768" s="43">
        <f t="shared" si="155"/>
        <v>400</v>
      </c>
      <c r="AH768" s="44">
        <f t="shared" si="151"/>
        <v>268.02464065708421</v>
      </c>
      <c r="AI768" s="36">
        <f t="shared" si="152"/>
        <v>131.97535934291582</v>
      </c>
      <c r="AJ768" s="36">
        <f t="shared" si="153"/>
        <v>4017</v>
      </c>
      <c r="AK768" s="45">
        <v>45657</v>
      </c>
    </row>
    <row r="769" spans="1:37" s="46" customFormat="1" ht="12.75" x14ac:dyDescent="0.25">
      <c r="A769" s="36">
        <v>763</v>
      </c>
      <c r="B769" s="37">
        <v>41640</v>
      </c>
      <c r="C769" s="36" t="s">
        <v>50</v>
      </c>
      <c r="D769" s="36"/>
      <c r="E769" s="36">
        <v>12008</v>
      </c>
      <c r="F769" s="53" t="s">
        <v>697</v>
      </c>
      <c r="G769" s="36" t="s">
        <v>692</v>
      </c>
      <c r="H769" s="38">
        <v>41</v>
      </c>
      <c r="I769" s="39">
        <v>49200000</v>
      </c>
      <c r="J769" s="39"/>
      <c r="K769" s="39"/>
      <c r="L769" s="39"/>
      <c r="M769" s="39"/>
      <c r="N769" s="39"/>
      <c r="O769" s="39"/>
      <c r="P769" s="39">
        <v>49200000</v>
      </c>
      <c r="Q769" s="36"/>
      <c r="R769" s="36"/>
      <c r="S769" s="36"/>
      <c r="T769" s="36"/>
      <c r="U769" s="36"/>
      <c r="V769" s="40"/>
      <c r="W769" s="36"/>
      <c r="X769" s="39">
        <f t="shared" si="146"/>
        <v>4041.0677618069813</v>
      </c>
      <c r="Y769" s="39">
        <f t="shared" si="147"/>
        <v>122999.99999999999</v>
      </c>
      <c r="Z769" s="41">
        <f t="shared" si="148"/>
        <v>16232969.199178644</v>
      </c>
      <c r="AA769" s="41">
        <v>14632706.365503078</v>
      </c>
      <c r="AB769" s="41">
        <v>-290028.567595575</v>
      </c>
      <c r="AC769" s="41">
        <f t="shared" si="154"/>
        <v>14342677.797907503</v>
      </c>
      <c r="AD769" s="42">
        <f t="shared" si="156"/>
        <v>1600262.8336755652</v>
      </c>
      <c r="AE769" s="41">
        <f t="shared" si="149"/>
        <v>15942940.631583069</v>
      </c>
      <c r="AF769" s="42">
        <f t="shared" si="150"/>
        <v>33257059.368416931</v>
      </c>
      <c r="AG769" s="43">
        <f t="shared" si="155"/>
        <v>400</v>
      </c>
      <c r="AH769" s="44">
        <f t="shared" si="151"/>
        <v>268.02464065708421</v>
      </c>
      <c r="AI769" s="36">
        <f t="shared" si="152"/>
        <v>131.97535934291582</v>
      </c>
      <c r="AJ769" s="36">
        <f t="shared" si="153"/>
        <v>4017</v>
      </c>
      <c r="AK769" s="45">
        <v>45657</v>
      </c>
    </row>
    <row r="770" spans="1:37" s="46" customFormat="1" ht="12.75" x14ac:dyDescent="0.25">
      <c r="A770" s="36">
        <v>764</v>
      </c>
      <c r="B770" s="37">
        <v>41640</v>
      </c>
      <c r="C770" s="36" t="s">
        <v>50</v>
      </c>
      <c r="D770" s="36"/>
      <c r="E770" s="36">
        <v>12008</v>
      </c>
      <c r="F770" s="53" t="s">
        <v>643</v>
      </c>
      <c r="G770" s="36" t="s">
        <v>692</v>
      </c>
      <c r="H770" s="38">
        <v>17</v>
      </c>
      <c r="I770" s="39">
        <v>17680000</v>
      </c>
      <c r="J770" s="39"/>
      <c r="K770" s="39"/>
      <c r="L770" s="39"/>
      <c r="M770" s="39"/>
      <c r="N770" s="39"/>
      <c r="O770" s="39"/>
      <c r="P770" s="39">
        <v>17680000</v>
      </c>
      <c r="Q770" s="36"/>
      <c r="R770" s="36"/>
      <c r="S770" s="36"/>
      <c r="T770" s="36"/>
      <c r="U770" s="36"/>
      <c r="V770" s="40"/>
      <c r="W770" s="36"/>
      <c r="X770" s="39">
        <f t="shared" si="146"/>
        <v>1452.1560574948664</v>
      </c>
      <c r="Y770" s="39">
        <f t="shared" si="147"/>
        <v>44200</v>
      </c>
      <c r="Z770" s="41">
        <f t="shared" si="148"/>
        <v>5833310.8829568792</v>
      </c>
      <c r="AA770" s="41">
        <v>5258257.0841889121</v>
      </c>
      <c r="AB770" s="41">
        <v>-104221.64786767817</v>
      </c>
      <c r="AC770" s="41">
        <f t="shared" si="154"/>
        <v>5154035.4363212343</v>
      </c>
      <c r="AD770" s="42">
        <f t="shared" si="156"/>
        <v>575053.79876796715</v>
      </c>
      <c r="AE770" s="41">
        <f t="shared" si="149"/>
        <v>5729089.2350892015</v>
      </c>
      <c r="AF770" s="42">
        <f t="shared" si="150"/>
        <v>11950910.764910799</v>
      </c>
      <c r="AG770" s="43">
        <f t="shared" si="155"/>
        <v>400</v>
      </c>
      <c r="AH770" s="44">
        <f t="shared" si="151"/>
        <v>268.02464065708421</v>
      </c>
      <c r="AI770" s="36">
        <f t="shared" si="152"/>
        <v>131.97535934291582</v>
      </c>
      <c r="AJ770" s="36">
        <f t="shared" si="153"/>
        <v>4017</v>
      </c>
      <c r="AK770" s="45">
        <v>45657</v>
      </c>
    </row>
    <row r="771" spans="1:37" s="46" customFormat="1" ht="38.25" x14ac:dyDescent="0.25">
      <c r="A771" s="36">
        <v>765</v>
      </c>
      <c r="B771" s="37">
        <v>41640</v>
      </c>
      <c r="C771" s="36" t="s">
        <v>50</v>
      </c>
      <c r="D771" s="36"/>
      <c r="E771" s="36">
        <v>12008</v>
      </c>
      <c r="F771" s="53" t="s">
        <v>698</v>
      </c>
      <c r="G771" s="36" t="s">
        <v>692</v>
      </c>
      <c r="H771" s="38">
        <v>4</v>
      </c>
      <c r="I771" s="39">
        <v>10400000</v>
      </c>
      <c r="J771" s="39"/>
      <c r="K771" s="39"/>
      <c r="L771" s="39"/>
      <c r="M771" s="39"/>
      <c r="N771" s="39"/>
      <c r="O771" s="39"/>
      <c r="P771" s="39">
        <v>10400000</v>
      </c>
      <c r="Q771" s="36"/>
      <c r="R771" s="36"/>
      <c r="S771" s="36"/>
      <c r="T771" s="36"/>
      <c r="U771" s="36"/>
      <c r="V771" s="40"/>
      <c r="W771" s="36"/>
      <c r="X771" s="39">
        <f t="shared" si="146"/>
        <v>854.20944558521558</v>
      </c>
      <c r="Y771" s="39">
        <f t="shared" si="147"/>
        <v>26000</v>
      </c>
      <c r="Z771" s="41">
        <f t="shared" si="148"/>
        <v>3431359.3429158116</v>
      </c>
      <c r="AA771" s="41">
        <v>3093092.4024640657</v>
      </c>
      <c r="AB771" s="41">
        <v>-61306.851686869515</v>
      </c>
      <c r="AC771" s="41">
        <f t="shared" si="154"/>
        <v>3031785.550777196</v>
      </c>
      <c r="AD771" s="42">
        <f t="shared" si="156"/>
        <v>338266.94045174588</v>
      </c>
      <c r="AE771" s="41">
        <f t="shared" si="149"/>
        <v>3370052.4912289418</v>
      </c>
      <c r="AF771" s="42">
        <f t="shared" si="150"/>
        <v>7029947.5087710582</v>
      </c>
      <c r="AG771" s="43">
        <f t="shared" si="155"/>
        <v>400</v>
      </c>
      <c r="AH771" s="44">
        <f t="shared" si="151"/>
        <v>268.02464065708421</v>
      </c>
      <c r="AI771" s="36">
        <f t="shared" si="152"/>
        <v>131.97535934291582</v>
      </c>
      <c r="AJ771" s="36">
        <f t="shared" si="153"/>
        <v>4017</v>
      </c>
      <c r="AK771" s="45">
        <v>45657</v>
      </c>
    </row>
    <row r="772" spans="1:37" s="46" customFormat="1" ht="12.75" x14ac:dyDescent="0.25">
      <c r="A772" s="36">
        <v>766</v>
      </c>
      <c r="B772" s="37">
        <v>41640</v>
      </c>
      <c r="C772" s="36" t="s">
        <v>50</v>
      </c>
      <c r="D772" s="36"/>
      <c r="E772" s="36">
        <v>12008</v>
      </c>
      <c r="F772" s="53" t="s">
        <v>699</v>
      </c>
      <c r="G772" s="36" t="s">
        <v>692</v>
      </c>
      <c r="H772" s="38">
        <v>2</v>
      </c>
      <c r="I772" s="39">
        <v>4290000</v>
      </c>
      <c r="J772" s="39"/>
      <c r="K772" s="39"/>
      <c r="L772" s="39"/>
      <c r="M772" s="39"/>
      <c r="N772" s="39"/>
      <c r="O772" s="39"/>
      <c r="P772" s="39">
        <v>4290000</v>
      </c>
      <c r="Q772" s="36"/>
      <c r="R772" s="36"/>
      <c r="S772" s="36"/>
      <c r="T772" s="36"/>
      <c r="U772" s="36"/>
      <c r="V772" s="40"/>
      <c r="W772" s="36"/>
      <c r="X772" s="39">
        <f t="shared" si="146"/>
        <v>352.36139630390142</v>
      </c>
      <c r="Y772" s="39">
        <f t="shared" si="147"/>
        <v>10725</v>
      </c>
      <c r="Z772" s="41">
        <f t="shared" si="148"/>
        <v>1415435.7289527722</v>
      </c>
      <c r="AA772" s="41">
        <v>1275900.6160164271</v>
      </c>
      <c r="AB772" s="41">
        <v>-25289.076320833672</v>
      </c>
      <c r="AC772" s="41">
        <f t="shared" si="154"/>
        <v>1250611.5396955933</v>
      </c>
      <c r="AD772" s="42">
        <f t="shared" si="156"/>
        <v>139535.11293634516</v>
      </c>
      <c r="AE772" s="41">
        <f t="shared" si="149"/>
        <v>1390146.6526319385</v>
      </c>
      <c r="AF772" s="42">
        <f t="shared" si="150"/>
        <v>2899853.3473680615</v>
      </c>
      <c r="AG772" s="43">
        <f t="shared" si="155"/>
        <v>400</v>
      </c>
      <c r="AH772" s="44">
        <f t="shared" si="151"/>
        <v>268.02464065708421</v>
      </c>
      <c r="AI772" s="36">
        <f t="shared" si="152"/>
        <v>131.97535934291582</v>
      </c>
      <c r="AJ772" s="36">
        <f t="shared" si="153"/>
        <v>4017</v>
      </c>
      <c r="AK772" s="45">
        <v>45657</v>
      </c>
    </row>
    <row r="773" spans="1:37" s="46" customFormat="1" ht="12.75" x14ac:dyDescent="0.25">
      <c r="A773" s="36">
        <v>767</v>
      </c>
      <c r="B773" s="37">
        <v>41640</v>
      </c>
      <c r="C773" s="36" t="s">
        <v>50</v>
      </c>
      <c r="D773" s="36"/>
      <c r="E773" s="36">
        <v>12008</v>
      </c>
      <c r="F773" s="53" t="s">
        <v>700</v>
      </c>
      <c r="G773" s="36" t="s">
        <v>692</v>
      </c>
      <c r="H773" s="38">
        <v>87</v>
      </c>
      <c r="I773" s="39">
        <v>138591000</v>
      </c>
      <c r="J773" s="39"/>
      <c r="K773" s="39"/>
      <c r="L773" s="39"/>
      <c r="M773" s="39"/>
      <c r="N773" s="39"/>
      <c r="O773" s="39"/>
      <c r="P773" s="39">
        <v>138591000</v>
      </c>
      <c r="Q773" s="36"/>
      <c r="R773" s="36"/>
      <c r="S773" s="36"/>
      <c r="T773" s="36"/>
      <c r="U773" s="36"/>
      <c r="V773" s="40"/>
      <c r="W773" s="36"/>
      <c r="X773" s="39">
        <f t="shared" si="146"/>
        <v>11383.244353182752</v>
      </c>
      <c r="Y773" s="39">
        <f t="shared" si="147"/>
        <v>346477.5</v>
      </c>
      <c r="Z773" s="41">
        <f t="shared" si="148"/>
        <v>45726492.566735119</v>
      </c>
      <c r="AA773" s="41">
        <v>41218727.802874744</v>
      </c>
      <c r="AB773" s="41">
        <v>-816978.64251297433</v>
      </c>
      <c r="AC773" s="41">
        <f t="shared" si="154"/>
        <v>40401749.160361767</v>
      </c>
      <c r="AD773" s="42">
        <f t="shared" si="156"/>
        <v>4507764.7638603747</v>
      </c>
      <c r="AE773" s="41">
        <f t="shared" si="149"/>
        <v>44909513.924222142</v>
      </c>
      <c r="AF773" s="42">
        <f t="shared" si="150"/>
        <v>93681486.075777858</v>
      </c>
      <c r="AG773" s="43">
        <f t="shared" si="155"/>
        <v>400</v>
      </c>
      <c r="AH773" s="44">
        <f t="shared" si="151"/>
        <v>268.02464065708421</v>
      </c>
      <c r="AI773" s="36">
        <f t="shared" si="152"/>
        <v>131.97535934291582</v>
      </c>
      <c r="AJ773" s="36">
        <f t="shared" si="153"/>
        <v>4017</v>
      </c>
      <c r="AK773" s="45">
        <v>45657</v>
      </c>
    </row>
    <row r="774" spans="1:37" s="46" customFormat="1" ht="12.75" x14ac:dyDescent="0.25">
      <c r="A774" s="36">
        <v>768</v>
      </c>
      <c r="B774" s="37">
        <v>41640</v>
      </c>
      <c r="C774" s="36" t="s">
        <v>50</v>
      </c>
      <c r="D774" s="36"/>
      <c r="E774" s="36">
        <v>12008</v>
      </c>
      <c r="F774" s="53" t="s">
        <v>701</v>
      </c>
      <c r="G774" s="36" t="s">
        <v>692</v>
      </c>
      <c r="H774" s="38">
        <v>59</v>
      </c>
      <c r="I774" s="39">
        <v>67496000</v>
      </c>
      <c r="J774" s="39"/>
      <c r="K774" s="39"/>
      <c r="L774" s="39"/>
      <c r="M774" s="39"/>
      <c r="N774" s="39"/>
      <c r="O774" s="39"/>
      <c r="P774" s="39">
        <v>67496000</v>
      </c>
      <c r="Q774" s="36"/>
      <c r="R774" s="36"/>
      <c r="S774" s="36"/>
      <c r="T774" s="36"/>
      <c r="U774" s="36"/>
      <c r="V774" s="40"/>
      <c r="W774" s="36"/>
      <c r="X774" s="39">
        <f t="shared" si="146"/>
        <v>5543.8193018480488</v>
      </c>
      <c r="Y774" s="39">
        <f t="shared" si="147"/>
        <v>168739.99999999997</v>
      </c>
      <c r="Z774" s="41">
        <f t="shared" si="148"/>
        <v>22269522.135523614</v>
      </c>
      <c r="AA774" s="41">
        <v>20074169.691991784</v>
      </c>
      <c r="AB774" s="41">
        <v>-397881.4674477831</v>
      </c>
      <c r="AC774" s="41">
        <f t="shared" si="154"/>
        <v>19676288.224544</v>
      </c>
      <c r="AD774" s="42">
        <f t="shared" si="156"/>
        <v>2195352.4435318299</v>
      </c>
      <c r="AE774" s="41">
        <f t="shared" si="149"/>
        <v>21871640.66807583</v>
      </c>
      <c r="AF774" s="42">
        <f t="shared" si="150"/>
        <v>45624359.33192417</v>
      </c>
      <c r="AG774" s="43">
        <f t="shared" si="155"/>
        <v>400</v>
      </c>
      <c r="AH774" s="44">
        <f t="shared" si="151"/>
        <v>268.02464065708421</v>
      </c>
      <c r="AI774" s="36">
        <f t="shared" si="152"/>
        <v>131.97535934291582</v>
      </c>
      <c r="AJ774" s="36">
        <f t="shared" si="153"/>
        <v>4017</v>
      </c>
      <c r="AK774" s="45">
        <v>45657</v>
      </c>
    </row>
    <row r="775" spans="1:37" s="46" customFormat="1" ht="12.75" x14ac:dyDescent="0.25">
      <c r="A775" s="36">
        <v>769</v>
      </c>
      <c r="B775" s="37">
        <v>41640</v>
      </c>
      <c r="C775" s="36" t="s">
        <v>50</v>
      </c>
      <c r="D775" s="36"/>
      <c r="E775" s="36">
        <v>12008</v>
      </c>
      <c r="F775" s="53" t="s">
        <v>702</v>
      </c>
      <c r="G775" s="36" t="s">
        <v>692</v>
      </c>
      <c r="H775" s="38">
        <v>124</v>
      </c>
      <c r="I775" s="39">
        <v>106392000</v>
      </c>
      <c r="J775" s="39"/>
      <c r="K775" s="39"/>
      <c r="L775" s="39"/>
      <c r="M775" s="39"/>
      <c r="N775" s="39"/>
      <c r="O775" s="39"/>
      <c r="P775" s="39">
        <v>106392000</v>
      </c>
      <c r="Q775" s="36"/>
      <c r="R775" s="36"/>
      <c r="S775" s="36"/>
      <c r="T775" s="36"/>
      <c r="U775" s="36"/>
      <c r="V775" s="40"/>
      <c r="W775" s="36"/>
      <c r="X775" s="39">
        <f t="shared" ref="X775:X838" si="157">IF(I775&lt;0,0,IF(I775&gt;0,((1/365.25*(IF(E775=12002,I775*3%,IF(E775=12003,I775*3%,IF(E775=12004,I775*3%,IF(E775=12006,I775*2%,IF(E775=12007,I775*10%,IF(E775=12008,I775*3%,IF(E775=12009,I775*10%,IF(E775=12010,I775*10%,IF(E775=12011,I775*20%,IF(E775=12012,I775*3%,IF(E775=12099,I775*10%))))))))))))))))</f>
        <v>8738.5626283367546</v>
      </c>
      <c r="Y775" s="39">
        <f t="shared" ref="Y775:Y838" si="158">X775*30.4375</f>
        <v>265979.99999999994</v>
      </c>
      <c r="Z775" s="41">
        <f t="shared" ref="Z775:Z838" si="159">IF(I775&lt;0,0,IF(I775&gt;0,(IF(AI775*Y775&lt;=I775,Y775*AI775,IF(Y775*AI775&gt;I775,I775,IF(AI775*Y775=I775,I775))))))</f>
        <v>35102806.078028746</v>
      </c>
      <c r="AA775" s="41">
        <v>31642335.277207386</v>
      </c>
      <c r="AB775" s="41">
        <v>-627169.09275667497</v>
      </c>
      <c r="AC775" s="41">
        <f t="shared" si="154"/>
        <v>31015166.184450712</v>
      </c>
      <c r="AD775" s="42">
        <f t="shared" si="156"/>
        <v>3460470.8008213602</v>
      </c>
      <c r="AE775" s="41">
        <f t="shared" ref="AE775:AE838" si="160">AC775+AD775</f>
        <v>34475636.985272072</v>
      </c>
      <c r="AF775" s="42">
        <f t="shared" ref="AF775:AF838" si="161">I775-AE775</f>
        <v>71916363.01472792</v>
      </c>
      <c r="AG775" s="43">
        <f t="shared" si="155"/>
        <v>400</v>
      </c>
      <c r="AH775" s="44">
        <f t="shared" ref="AH775:AH838" si="162">IF(AG775&gt;AI775,AG775-AI775,IF(AG775&lt;=AI775,0))</f>
        <v>268.02464065708421</v>
      </c>
      <c r="AI775" s="36">
        <f t="shared" ref="AI775:AI838" si="163">AJ775/30.4375</f>
        <v>131.97535934291582</v>
      </c>
      <c r="AJ775" s="36">
        <f t="shared" ref="AJ775:AJ838" si="164">AK775-B775</f>
        <v>4017</v>
      </c>
      <c r="AK775" s="45">
        <v>45657</v>
      </c>
    </row>
    <row r="776" spans="1:37" s="46" customFormat="1" ht="12.75" x14ac:dyDescent="0.25">
      <c r="A776" s="36">
        <v>770</v>
      </c>
      <c r="B776" s="37">
        <v>41640</v>
      </c>
      <c r="C776" s="36" t="s">
        <v>50</v>
      </c>
      <c r="D776" s="36"/>
      <c r="E776" s="36">
        <v>12008</v>
      </c>
      <c r="F776" s="53" t="s">
        <v>703</v>
      </c>
      <c r="G776" s="36" t="s">
        <v>692</v>
      </c>
      <c r="H776" s="38">
        <v>88</v>
      </c>
      <c r="I776" s="39">
        <v>54384000</v>
      </c>
      <c r="J776" s="39"/>
      <c r="K776" s="39"/>
      <c r="L776" s="39"/>
      <c r="M776" s="39"/>
      <c r="N776" s="39"/>
      <c r="O776" s="39"/>
      <c r="P776" s="39">
        <v>54384000</v>
      </c>
      <c r="Q776" s="36"/>
      <c r="R776" s="36"/>
      <c r="S776" s="36"/>
      <c r="T776" s="36"/>
      <c r="U776" s="36"/>
      <c r="V776" s="40"/>
      <c r="W776" s="36"/>
      <c r="X776" s="39">
        <f t="shared" si="157"/>
        <v>4466.8583162217656</v>
      </c>
      <c r="Y776" s="39">
        <f t="shared" si="158"/>
        <v>135960</v>
      </c>
      <c r="Z776" s="41">
        <f t="shared" si="159"/>
        <v>17943369.856262837</v>
      </c>
      <c r="AA776" s="41">
        <v>16174493.963039014</v>
      </c>
      <c r="AB776" s="41">
        <v>-320587.67520564538</v>
      </c>
      <c r="AC776" s="41">
        <f t="shared" ref="AC776:AC839" si="165">AA776+AB776</f>
        <v>15853906.287833368</v>
      </c>
      <c r="AD776" s="42">
        <f t="shared" si="156"/>
        <v>1768875.8932238221</v>
      </c>
      <c r="AE776" s="41">
        <f t="shared" si="160"/>
        <v>17622782.181057192</v>
      </c>
      <c r="AF776" s="42">
        <f t="shared" si="161"/>
        <v>36761217.818942808</v>
      </c>
      <c r="AG776" s="43">
        <f t="shared" si="155"/>
        <v>400</v>
      </c>
      <c r="AH776" s="44">
        <f t="shared" si="162"/>
        <v>268.02464065708421</v>
      </c>
      <c r="AI776" s="36">
        <f t="shared" si="163"/>
        <v>131.97535934291582</v>
      </c>
      <c r="AJ776" s="36">
        <f t="shared" si="164"/>
        <v>4017</v>
      </c>
      <c r="AK776" s="45">
        <v>45657</v>
      </c>
    </row>
    <row r="777" spans="1:37" s="46" customFormat="1" ht="12.75" x14ac:dyDescent="0.25">
      <c r="A777" s="36">
        <v>771</v>
      </c>
      <c r="B777" s="37">
        <v>41640</v>
      </c>
      <c r="C777" s="36" t="s">
        <v>50</v>
      </c>
      <c r="D777" s="36"/>
      <c r="E777" s="36">
        <v>12008</v>
      </c>
      <c r="F777" s="53" t="s">
        <v>704</v>
      </c>
      <c r="G777" s="36" t="s">
        <v>692</v>
      </c>
      <c r="H777" s="38">
        <v>61</v>
      </c>
      <c r="I777" s="39">
        <v>26169000</v>
      </c>
      <c r="J777" s="39"/>
      <c r="K777" s="39"/>
      <c r="L777" s="39"/>
      <c r="M777" s="39"/>
      <c r="N777" s="39"/>
      <c r="O777" s="39"/>
      <c r="P777" s="39">
        <v>26169000</v>
      </c>
      <c r="Q777" s="36"/>
      <c r="R777" s="36"/>
      <c r="S777" s="36"/>
      <c r="T777" s="36"/>
      <c r="U777" s="36"/>
      <c r="V777" s="40"/>
      <c r="W777" s="36"/>
      <c r="X777" s="39">
        <f t="shared" si="157"/>
        <v>2149.4045174537987</v>
      </c>
      <c r="Y777" s="39">
        <f t="shared" si="158"/>
        <v>65422.5</v>
      </c>
      <c r="Z777" s="41">
        <f t="shared" si="159"/>
        <v>8634157.9466119111</v>
      </c>
      <c r="AA777" s="41">
        <v>7782993.7577002058</v>
      </c>
      <c r="AB777" s="41">
        <v>-154263.36555708543</v>
      </c>
      <c r="AC777" s="41">
        <f t="shared" si="165"/>
        <v>7628730.3921431201</v>
      </c>
      <c r="AD777" s="42">
        <f t="shared" si="156"/>
        <v>851164.18891170528</v>
      </c>
      <c r="AE777" s="41">
        <f t="shared" si="160"/>
        <v>8479894.5810548253</v>
      </c>
      <c r="AF777" s="42">
        <f t="shared" si="161"/>
        <v>17689105.418945175</v>
      </c>
      <c r="AG777" s="43">
        <f t="shared" ref="AG777:AG803" si="166">(365.25/30.4375*(IF(E777=12002,1/3%,IF(E777=12003,1/3%,IF(E777=12004,1/3%,IF(E777=12006,1/2%,IF(E777=12007,1/10%,IF(E777=12008,1/3%,IF(E777=12009,1/10%,IF(E777=12010,1/10%,IF(E777=12011,1/20%,IF(E777=12012,1/3%))))))))))))</f>
        <v>400</v>
      </c>
      <c r="AH777" s="44">
        <f t="shared" si="162"/>
        <v>268.02464065708421</v>
      </c>
      <c r="AI777" s="36">
        <f t="shared" si="163"/>
        <v>131.97535934291582</v>
      </c>
      <c r="AJ777" s="36">
        <f t="shared" si="164"/>
        <v>4017</v>
      </c>
      <c r="AK777" s="45">
        <v>45657</v>
      </c>
    </row>
    <row r="778" spans="1:37" s="46" customFormat="1" ht="38.25" x14ac:dyDescent="0.25">
      <c r="A778" s="36">
        <v>772</v>
      </c>
      <c r="B778" s="37">
        <v>41640</v>
      </c>
      <c r="C778" s="36" t="s">
        <v>50</v>
      </c>
      <c r="D778" s="36"/>
      <c r="E778" s="36">
        <v>12008</v>
      </c>
      <c r="F778" s="53" t="s">
        <v>705</v>
      </c>
      <c r="G778" s="36" t="s">
        <v>692</v>
      </c>
      <c r="H778" s="38">
        <v>3</v>
      </c>
      <c r="I778" s="39">
        <v>17550000</v>
      </c>
      <c r="J778" s="39"/>
      <c r="K778" s="39"/>
      <c r="L778" s="39"/>
      <c r="M778" s="39"/>
      <c r="N778" s="39"/>
      <c r="O778" s="39"/>
      <c r="P778" s="39">
        <v>17550000</v>
      </c>
      <c r="Q778" s="36"/>
      <c r="R778" s="36"/>
      <c r="S778" s="36"/>
      <c r="T778" s="36"/>
      <c r="U778" s="36"/>
      <c r="V778" s="40"/>
      <c r="W778" s="36"/>
      <c r="X778" s="39">
        <f t="shared" si="157"/>
        <v>1441.4784394250514</v>
      </c>
      <c r="Y778" s="39">
        <f t="shared" si="158"/>
        <v>43875</v>
      </c>
      <c r="Z778" s="41">
        <f t="shared" si="159"/>
        <v>5790418.8911704319</v>
      </c>
      <c r="AA778" s="41">
        <v>5219593.4291581111</v>
      </c>
      <c r="AB778" s="41">
        <v>-103455.31222159231</v>
      </c>
      <c r="AC778" s="41">
        <f t="shared" si="165"/>
        <v>5116138.1169365188</v>
      </c>
      <c r="AD778" s="42">
        <f t="shared" si="156"/>
        <v>570825.46201232076</v>
      </c>
      <c r="AE778" s="41">
        <f t="shared" si="160"/>
        <v>5686963.5789488396</v>
      </c>
      <c r="AF778" s="42">
        <f t="shared" si="161"/>
        <v>11863036.42105116</v>
      </c>
      <c r="AG778" s="43">
        <f t="shared" si="166"/>
        <v>400</v>
      </c>
      <c r="AH778" s="44">
        <f t="shared" si="162"/>
        <v>268.02464065708421</v>
      </c>
      <c r="AI778" s="36">
        <f t="shared" si="163"/>
        <v>131.97535934291582</v>
      </c>
      <c r="AJ778" s="36">
        <f t="shared" si="164"/>
        <v>4017</v>
      </c>
      <c r="AK778" s="45">
        <v>45657</v>
      </c>
    </row>
    <row r="779" spans="1:37" s="46" customFormat="1" ht="12.75" x14ac:dyDescent="0.25">
      <c r="A779" s="36">
        <v>773</v>
      </c>
      <c r="B779" s="37">
        <v>41640</v>
      </c>
      <c r="C779" s="36" t="s">
        <v>50</v>
      </c>
      <c r="D779" s="36"/>
      <c r="E779" s="36">
        <v>12008</v>
      </c>
      <c r="F779" s="53" t="s">
        <v>706</v>
      </c>
      <c r="G779" s="36" t="s">
        <v>692</v>
      </c>
      <c r="H779" s="38">
        <v>1</v>
      </c>
      <c r="I779" s="39">
        <v>2860000</v>
      </c>
      <c r="J779" s="39"/>
      <c r="K779" s="39"/>
      <c r="L779" s="39"/>
      <c r="M779" s="39"/>
      <c r="N779" s="39"/>
      <c r="O779" s="39"/>
      <c r="P779" s="39">
        <v>2860000</v>
      </c>
      <c r="Q779" s="36"/>
      <c r="R779" s="36"/>
      <c r="S779" s="36"/>
      <c r="T779" s="36"/>
      <c r="U779" s="36"/>
      <c r="V779" s="40"/>
      <c r="W779" s="36"/>
      <c r="X779" s="39">
        <f t="shared" si="157"/>
        <v>234.90759753593429</v>
      </c>
      <c r="Y779" s="39">
        <f t="shared" si="158"/>
        <v>7150</v>
      </c>
      <c r="Z779" s="41">
        <f t="shared" si="159"/>
        <v>943623.81930184818</v>
      </c>
      <c r="AA779" s="41">
        <v>850600.41067761811</v>
      </c>
      <c r="AB779" s="41">
        <v>-16859.38421388912</v>
      </c>
      <c r="AC779" s="41">
        <f t="shared" si="165"/>
        <v>833741.02646372898</v>
      </c>
      <c r="AD779" s="42">
        <f t="shared" si="156"/>
        <v>93023.408624230069</v>
      </c>
      <c r="AE779" s="41">
        <f t="shared" si="160"/>
        <v>926764.43508795905</v>
      </c>
      <c r="AF779" s="42">
        <f t="shared" si="161"/>
        <v>1933235.564912041</v>
      </c>
      <c r="AG779" s="43">
        <f t="shared" si="166"/>
        <v>400</v>
      </c>
      <c r="AH779" s="44">
        <f t="shared" si="162"/>
        <v>268.02464065708421</v>
      </c>
      <c r="AI779" s="36">
        <f t="shared" si="163"/>
        <v>131.97535934291582</v>
      </c>
      <c r="AJ779" s="36">
        <f t="shared" si="164"/>
        <v>4017</v>
      </c>
      <c r="AK779" s="45">
        <v>45657</v>
      </c>
    </row>
    <row r="780" spans="1:37" s="46" customFormat="1" ht="12.75" x14ac:dyDescent="0.25">
      <c r="A780" s="36">
        <v>774</v>
      </c>
      <c r="B780" s="37">
        <v>41640</v>
      </c>
      <c r="C780" s="36" t="s">
        <v>50</v>
      </c>
      <c r="D780" s="36"/>
      <c r="E780" s="36">
        <v>12008</v>
      </c>
      <c r="F780" s="53" t="s">
        <v>707</v>
      </c>
      <c r="G780" s="36" t="s">
        <v>692</v>
      </c>
      <c r="H780" s="38">
        <v>2</v>
      </c>
      <c r="I780" s="39">
        <v>3640000</v>
      </c>
      <c r="J780" s="39"/>
      <c r="K780" s="39"/>
      <c r="L780" s="39"/>
      <c r="M780" s="39"/>
      <c r="N780" s="39"/>
      <c r="O780" s="39"/>
      <c r="P780" s="39">
        <v>3640000</v>
      </c>
      <c r="Q780" s="36"/>
      <c r="R780" s="36"/>
      <c r="S780" s="36"/>
      <c r="T780" s="36"/>
      <c r="U780" s="36"/>
      <c r="V780" s="40"/>
      <c r="W780" s="36"/>
      <c r="X780" s="39">
        <f t="shared" si="157"/>
        <v>298.97330595482543</v>
      </c>
      <c r="Y780" s="39">
        <f t="shared" si="158"/>
        <v>9100</v>
      </c>
      <c r="Z780" s="41">
        <f t="shared" si="159"/>
        <v>1200975.7700205341</v>
      </c>
      <c r="AA780" s="41">
        <v>1082582.3408624229</v>
      </c>
      <c r="AB780" s="41">
        <v>-21457.398090404331</v>
      </c>
      <c r="AC780" s="41">
        <f t="shared" si="165"/>
        <v>1061124.9427720187</v>
      </c>
      <c r="AD780" s="42">
        <f t="shared" si="156"/>
        <v>118393.4291581111</v>
      </c>
      <c r="AE780" s="41">
        <f t="shared" si="160"/>
        <v>1179518.3719301298</v>
      </c>
      <c r="AF780" s="42">
        <f t="shared" si="161"/>
        <v>2460481.6280698702</v>
      </c>
      <c r="AG780" s="43">
        <f t="shared" si="166"/>
        <v>400</v>
      </c>
      <c r="AH780" s="44">
        <f t="shared" si="162"/>
        <v>268.02464065708421</v>
      </c>
      <c r="AI780" s="36">
        <f t="shared" si="163"/>
        <v>131.97535934291582</v>
      </c>
      <c r="AJ780" s="36">
        <f t="shared" si="164"/>
        <v>4017</v>
      </c>
      <c r="AK780" s="45">
        <v>45657</v>
      </c>
    </row>
    <row r="781" spans="1:37" s="46" customFormat="1" ht="12.75" x14ac:dyDescent="0.25">
      <c r="A781" s="36">
        <v>775</v>
      </c>
      <c r="B781" s="37">
        <v>41640</v>
      </c>
      <c r="C781" s="36" t="s">
        <v>50</v>
      </c>
      <c r="D781" s="36"/>
      <c r="E781" s="36">
        <v>12008</v>
      </c>
      <c r="F781" s="53" t="s">
        <v>594</v>
      </c>
      <c r="G781" s="36" t="s">
        <v>692</v>
      </c>
      <c r="H781" s="38">
        <v>2</v>
      </c>
      <c r="I781" s="39">
        <v>2600000</v>
      </c>
      <c r="J781" s="39"/>
      <c r="K781" s="39"/>
      <c r="L781" s="39"/>
      <c r="M781" s="39"/>
      <c r="N781" s="39"/>
      <c r="O781" s="39"/>
      <c r="P781" s="39">
        <v>2600000</v>
      </c>
      <c r="Q781" s="36"/>
      <c r="R781" s="36"/>
      <c r="S781" s="36"/>
      <c r="T781" s="36"/>
      <c r="U781" s="36"/>
      <c r="V781" s="40"/>
      <c r="W781" s="36"/>
      <c r="X781" s="39">
        <f t="shared" si="157"/>
        <v>213.55236139630389</v>
      </c>
      <c r="Y781" s="39">
        <f t="shared" si="158"/>
        <v>6500</v>
      </c>
      <c r="Z781" s="41">
        <f t="shared" si="159"/>
        <v>857839.83572895289</v>
      </c>
      <c r="AA781" s="41">
        <v>773273.10061601643</v>
      </c>
      <c r="AB781" s="41">
        <v>-15326.712921717379</v>
      </c>
      <c r="AC781" s="41">
        <f t="shared" si="165"/>
        <v>757946.38769429899</v>
      </c>
      <c r="AD781" s="42">
        <f t="shared" si="156"/>
        <v>84566.735112936469</v>
      </c>
      <c r="AE781" s="41">
        <f t="shared" si="160"/>
        <v>842513.12280723546</v>
      </c>
      <c r="AF781" s="42">
        <f t="shared" si="161"/>
        <v>1757486.8771927645</v>
      </c>
      <c r="AG781" s="43">
        <f t="shared" si="166"/>
        <v>400</v>
      </c>
      <c r="AH781" s="44">
        <f t="shared" si="162"/>
        <v>268.02464065708421</v>
      </c>
      <c r="AI781" s="36">
        <f t="shared" si="163"/>
        <v>131.97535934291582</v>
      </c>
      <c r="AJ781" s="36">
        <f t="shared" si="164"/>
        <v>4017</v>
      </c>
      <c r="AK781" s="45">
        <v>45657</v>
      </c>
    </row>
    <row r="782" spans="1:37" s="46" customFormat="1" ht="12.75" x14ac:dyDescent="0.25">
      <c r="A782" s="36">
        <v>776</v>
      </c>
      <c r="B782" s="37">
        <v>41640</v>
      </c>
      <c r="C782" s="36" t="s">
        <v>50</v>
      </c>
      <c r="D782" s="36"/>
      <c r="E782" s="36">
        <v>12008</v>
      </c>
      <c r="F782" s="53" t="s">
        <v>708</v>
      </c>
      <c r="G782" s="36" t="s">
        <v>692</v>
      </c>
      <c r="H782" s="38">
        <v>6</v>
      </c>
      <c r="I782" s="39">
        <v>4290000</v>
      </c>
      <c r="J782" s="39"/>
      <c r="K782" s="39"/>
      <c r="L782" s="39"/>
      <c r="M782" s="39"/>
      <c r="N782" s="39"/>
      <c r="O782" s="39"/>
      <c r="P782" s="39">
        <v>4290000</v>
      </c>
      <c r="Q782" s="36"/>
      <c r="R782" s="36"/>
      <c r="S782" s="36"/>
      <c r="T782" s="36"/>
      <c r="U782" s="36"/>
      <c r="V782" s="40"/>
      <c r="W782" s="36"/>
      <c r="X782" s="39">
        <f t="shared" si="157"/>
        <v>352.36139630390142</v>
      </c>
      <c r="Y782" s="39">
        <f t="shared" si="158"/>
        <v>10725</v>
      </c>
      <c r="Z782" s="41">
        <f t="shared" si="159"/>
        <v>1415435.7289527722</v>
      </c>
      <c r="AA782" s="41">
        <v>1275900.6160164271</v>
      </c>
      <c r="AB782" s="41">
        <v>-25289.076320833672</v>
      </c>
      <c r="AC782" s="41">
        <f t="shared" si="165"/>
        <v>1250611.5396955933</v>
      </c>
      <c r="AD782" s="42">
        <f t="shared" si="156"/>
        <v>139535.11293634516</v>
      </c>
      <c r="AE782" s="41">
        <f t="shared" si="160"/>
        <v>1390146.6526319385</v>
      </c>
      <c r="AF782" s="42">
        <f t="shared" si="161"/>
        <v>2899853.3473680615</v>
      </c>
      <c r="AG782" s="43">
        <f t="shared" si="166"/>
        <v>400</v>
      </c>
      <c r="AH782" s="44">
        <f t="shared" si="162"/>
        <v>268.02464065708421</v>
      </c>
      <c r="AI782" s="36">
        <f t="shared" si="163"/>
        <v>131.97535934291582</v>
      </c>
      <c r="AJ782" s="36">
        <f t="shared" si="164"/>
        <v>4017</v>
      </c>
      <c r="AK782" s="45">
        <v>45657</v>
      </c>
    </row>
    <row r="783" spans="1:37" s="46" customFormat="1" ht="12.75" x14ac:dyDescent="0.25">
      <c r="A783" s="36">
        <v>777</v>
      </c>
      <c r="B783" s="37">
        <v>41640</v>
      </c>
      <c r="C783" s="36" t="s">
        <v>50</v>
      </c>
      <c r="D783" s="36"/>
      <c r="E783" s="36">
        <v>12008</v>
      </c>
      <c r="F783" s="53" t="s">
        <v>645</v>
      </c>
      <c r="G783" s="36" t="s">
        <v>692</v>
      </c>
      <c r="H783" s="38">
        <v>7</v>
      </c>
      <c r="I783" s="39">
        <v>3507000</v>
      </c>
      <c r="J783" s="39"/>
      <c r="K783" s="39"/>
      <c r="L783" s="39"/>
      <c r="M783" s="39"/>
      <c r="N783" s="39"/>
      <c r="O783" s="39"/>
      <c r="P783" s="39">
        <v>3507000</v>
      </c>
      <c r="Q783" s="36"/>
      <c r="R783" s="36"/>
      <c r="S783" s="36"/>
      <c r="T783" s="36"/>
      <c r="U783" s="36"/>
      <c r="V783" s="40"/>
      <c r="W783" s="36"/>
      <c r="X783" s="39">
        <f t="shared" si="157"/>
        <v>288.04928131416835</v>
      </c>
      <c r="Y783" s="39">
        <f t="shared" si="158"/>
        <v>8767.5</v>
      </c>
      <c r="Z783" s="41">
        <f t="shared" si="159"/>
        <v>1157093.9630390145</v>
      </c>
      <c r="AA783" s="41">
        <v>1043026.4476386037</v>
      </c>
      <c r="AB783" s="41">
        <v>-20673.377775562636</v>
      </c>
      <c r="AC783" s="41">
        <f t="shared" si="165"/>
        <v>1022353.0698630412</v>
      </c>
      <c r="AD783" s="42">
        <f t="shared" si="156"/>
        <v>114067.51540041075</v>
      </c>
      <c r="AE783" s="41">
        <f t="shared" si="160"/>
        <v>1136420.585263452</v>
      </c>
      <c r="AF783" s="42">
        <f t="shared" si="161"/>
        <v>2370579.414736548</v>
      </c>
      <c r="AG783" s="43">
        <f t="shared" si="166"/>
        <v>400</v>
      </c>
      <c r="AH783" s="44">
        <f t="shared" si="162"/>
        <v>268.02464065708421</v>
      </c>
      <c r="AI783" s="36">
        <f t="shared" si="163"/>
        <v>131.97535934291582</v>
      </c>
      <c r="AJ783" s="36">
        <f t="shared" si="164"/>
        <v>4017</v>
      </c>
      <c r="AK783" s="45">
        <v>45657</v>
      </c>
    </row>
    <row r="784" spans="1:37" s="46" customFormat="1" ht="25.5" x14ac:dyDescent="0.25">
      <c r="A784" s="36">
        <v>778</v>
      </c>
      <c r="B784" s="37">
        <v>41640</v>
      </c>
      <c r="C784" s="36" t="s">
        <v>50</v>
      </c>
      <c r="D784" s="36"/>
      <c r="E784" s="36">
        <v>12004</v>
      </c>
      <c r="F784" s="53" t="s">
        <v>709</v>
      </c>
      <c r="G784" s="36" t="s">
        <v>544</v>
      </c>
      <c r="H784" s="38">
        <v>4153</v>
      </c>
      <c r="I784" s="39">
        <v>83060000</v>
      </c>
      <c r="J784" s="39"/>
      <c r="K784" s="39"/>
      <c r="L784" s="39">
        <v>83060000</v>
      </c>
      <c r="M784" s="39"/>
      <c r="N784" s="39"/>
      <c r="O784" s="39"/>
      <c r="P784" s="39"/>
      <c r="Q784" s="36"/>
      <c r="R784" s="36"/>
      <c r="S784" s="36"/>
      <c r="T784" s="36"/>
      <c r="U784" s="36"/>
      <c r="V784" s="40"/>
      <c r="W784" s="36"/>
      <c r="X784" s="39">
        <f t="shared" si="157"/>
        <v>6822.1765913757699</v>
      </c>
      <c r="Y784" s="39">
        <f t="shared" si="158"/>
        <v>207650</v>
      </c>
      <c r="Z784" s="41">
        <f t="shared" si="159"/>
        <v>27404683.367556471</v>
      </c>
      <c r="AA784" s="41">
        <v>24703101.437371664</v>
      </c>
      <c r="AB784" s="41">
        <v>-489629.52895301749</v>
      </c>
      <c r="AC784" s="41">
        <f t="shared" si="165"/>
        <v>24213471.908418648</v>
      </c>
      <c r="AD784" s="42">
        <f t="shared" si="156"/>
        <v>2701581.9301848076</v>
      </c>
      <c r="AE784" s="41">
        <f t="shared" si="160"/>
        <v>26915053.838603456</v>
      </c>
      <c r="AF784" s="42">
        <f t="shared" si="161"/>
        <v>56144946.161396548</v>
      </c>
      <c r="AG784" s="43">
        <f t="shared" si="166"/>
        <v>400</v>
      </c>
      <c r="AH784" s="44">
        <f t="shared" si="162"/>
        <v>268.02464065708421</v>
      </c>
      <c r="AI784" s="36">
        <f t="shared" si="163"/>
        <v>131.97535934291582</v>
      </c>
      <c r="AJ784" s="36">
        <f t="shared" si="164"/>
        <v>4017</v>
      </c>
      <c r="AK784" s="45">
        <v>45657</v>
      </c>
    </row>
    <row r="785" spans="1:37" s="46" customFormat="1" ht="12.75" x14ac:dyDescent="0.25">
      <c r="A785" s="36">
        <v>779</v>
      </c>
      <c r="B785" s="37">
        <v>41640</v>
      </c>
      <c r="C785" s="36" t="s">
        <v>50</v>
      </c>
      <c r="D785" s="36"/>
      <c r="E785" s="36">
        <v>12004</v>
      </c>
      <c r="F785" s="53" t="s">
        <v>710</v>
      </c>
      <c r="G785" s="36" t="s">
        <v>544</v>
      </c>
      <c r="H785" s="38">
        <v>562</v>
      </c>
      <c r="I785" s="39">
        <v>23604000</v>
      </c>
      <c r="J785" s="39"/>
      <c r="K785" s="39"/>
      <c r="L785" s="39">
        <v>23604000</v>
      </c>
      <c r="M785" s="39"/>
      <c r="N785" s="39"/>
      <c r="O785" s="39"/>
      <c r="P785" s="39"/>
      <c r="Q785" s="36"/>
      <c r="R785" s="36"/>
      <c r="S785" s="36"/>
      <c r="T785" s="36"/>
      <c r="U785" s="36"/>
      <c r="V785" s="40"/>
      <c r="W785" s="36"/>
      <c r="X785" s="39">
        <f t="shared" si="157"/>
        <v>1938.7268993839834</v>
      </c>
      <c r="Y785" s="39">
        <f t="shared" si="158"/>
        <v>59009.999999999993</v>
      </c>
      <c r="Z785" s="41">
        <f t="shared" si="159"/>
        <v>7787865.9548254618</v>
      </c>
      <c r="AA785" s="41">
        <v>7020130.1026694039</v>
      </c>
      <c r="AB785" s="41">
        <v>-139142.97377085267</v>
      </c>
      <c r="AC785" s="41">
        <f t="shared" si="165"/>
        <v>6880987.1288985517</v>
      </c>
      <c r="AD785" s="42">
        <f t="shared" si="156"/>
        <v>767735.85215605795</v>
      </c>
      <c r="AE785" s="41">
        <f t="shared" si="160"/>
        <v>7648722.9810546096</v>
      </c>
      <c r="AF785" s="42">
        <f t="shared" si="161"/>
        <v>15955277.01894539</v>
      </c>
      <c r="AG785" s="43">
        <f t="shared" si="166"/>
        <v>400</v>
      </c>
      <c r="AH785" s="44">
        <f t="shared" si="162"/>
        <v>268.02464065708421</v>
      </c>
      <c r="AI785" s="36">
        <f t="shared" si="163"/>
        <v>131.97535934291582</v>
      </c>
      <c r="AJ785" s="36">
        <f t="shared" si="164"/>
        <v>4017</v>
      </c>
      <c r="AK785" s="45">
        <v>45657</v>
      </c>
    </row>
    <row r="786" spans="1:37" s="46" customFormat="1" ht="25.5" x14ac:dyDescent="0.25">
      <c r="A786" s="36">
        <v>780</v>
      </c>
      <c r="B786" s="37">
        <v>41640</v>
      </c>
      <c r="C786" s="36" t="s">
        <v>50</v>
      </c>
      <c r="D786" s="36"/>
      <c r="E786" s="36">
        <v>12004</v>
      </c>
      <c r="F786" s="53" t="s">
        <v>711</v>
      </c>
      <c r="G786" s="36" t="s">
        <v>544</v>
      </c>
      <c r="H786" s="38">
        <v>262</v>
      </c>
      <c r="I786" s="39">
        <v>21484000</v>
      </c>
      <c r="J786" s="39"/>
      <c r="K786" s="39"/>
      <c r="L786" s="39">
        <v>21484000</v>
      </c>
      <c r="M786" s="39"/>
      <c r="N786" s="39"/>
      <c r="O786" s="39"/>
      <c r="P786" s="39"/>
      <c r="Q786" s="36"/>
      <c r="R786" s="36"/>
      <c r="S786" s="36"/>
      <c r="T786" s="36"/>
      <c r="U786" s="36"/>
      <c r="V786" s="40"/>
      <c r="W786" s="36"/>
      <c r="X786" s="39">
        <f t="shared" si="157"/>
        <v>1764.5995893223819</v>
      </c>
      <c r="Y786" s="39">
        <f t="shared" si="158"/>
        <v>53710</v>
      </c>
      <c r="Z786" s="41">
        <f t="shared" si="159"/>
        <v>7088396.5503080087</v>
      </c>
      <c r="AA786" s="41">
        <v>6389615.1129363449</v>
      </c>
      <c r="AB786" s="41">
        <v>-126645.80785006777</v>
      </c>
      <c r="AC786" s="41">
        <f t="shared" si="165"/>
        <v>6262969.3050862774</v>
      </c>
      <c r="AD786" s="42">
        <f t="shared" si="156"/>
        <v>698781.43737166375</v>
      </c>
      <c r="AE786" s="41">
        <f t="shared" si="160"/>
        <v>6961750.7424579412</v>
      </c>
      <c r="AF786" s="42">
        <f t="shared" si="161"/>
        <v>14522249.257542059</v>
      </c>
      <c r="AG786" s="43">
        <f t="shared" si="166"/>
        <v>400</v>
      </c>
      <c r="AH786" s="44">
        <f t="shared" si="162"/>
        <v>268.02464065708421</v>
      </c>
      <c r="AI786" s="36">
        <f t="shared" si="163"/>
        <v>131.97535934291582</v>
      </c>
      <c r="AJ786" s="36">
        <f t="shared" si="164"/>
        <v>4017</v>
      </c>
      <c r="AK786" s="45">
        <v>45657</v>
      </c>
    </row>
    <row r="787" spans="1:37" s="46" customFormat="1" ht="12.75" x14ac:dyDescent="0.25">
      <c r="A787" s="36">
        <v>781</v>
      </c>
      <c r="B787" s="37">
        <v>41640</v>
      </c>
      <c r="C787" s="36" t="s">
        <v>50</v>
      </c>
      <c r="D787" s="36"/>
      <c r="E787" s="36">
        <v>12004</v>
      </c>
      <c r="F787" s="53" t="s">
        <v>712</v>
      </c>
      <c r="G787" s="36" t="s">
        <v>544</v>
      </c>
      <c r="H787" s="38">
        <v>8</v>
      </c>
      <c r="I787" s="39">
        <v>10640000</v>
      </c>
      <c r="J787" s="39"/>
      <c r="K787" s="39"/>
      <c r="L787" s="39">
        <v>10640000</v>
      </c>
      <c r="M787" s="39"/>
      <c r="N787" s="39"/>
      <c r="O787" s="39"/>
      <c r="P787" s="39"/>
      <c r="Q787" s="36"/>
      <c r="R787" s="36"/>
      <c r="S787" s="36"/>
      <c r="T787" s="36"/>
      <c r="U787" s="36"/>
      <c r="V787" s="40"/>
      <c r="W787" s="36"/>
      <c r="X787" s="39">
        <f t="shared" si="157"/>
        <v>873.92197125256678</v>
      </c>
      <c r="Y787" s="39">
        <f t="shared" si="158"/>
        <v>26600</v>
      </c>
      <c r="Z787" s="41">
        <f t="shared" si="159"/>
        <v>3510544.5585215609</v>
      </c>
      <c r="AA787" s="41">
        <v>3164471.457905544</v>
      </c>
      <c r="AB787" s="41">
        <v>-62721.625187335732</v>
      </c>
      <c r="AC787" s="41">
        <f t="shared" si="165"/>
        <v>3101749.8327182084</v>
      </c>
      <c r="AD787" s="42">
        <f t="shared" si="156"/>
        <v>346073.10061601689</v>
      </c>
      <c r="AE787" s="41">
        <f t="shared" si="160"/>
        <v>3447822.9333342253</v>
      </c>
      <c r="AF787" s="42">
        <f t="shared" si="161"/>
        <v>7192177.0666657742</v>
      </c>
      <c r="AG787" s="43">
        <f t="shared" si="166"/>
        <v>400</v>
      </c>
      <c r="AH787" s="44">
        <f t="shared" si="162"/>
        <v>268.02464065708421</v>
      </c>
      <c r="AI787" s="36">
        <f t="shared" si="163"/>
        <v>131.97535934291582</v>
      </c>
      <c r="AJ787" s="36">
        <f t="shared" si="164"/>
        <v>4017</v>
      </c>
      <c r="AK787" s="45">
        <v>45657</v>
      </c>
    </row>
    <row r="788" spans="1:37" s="46" customFormat="1" ht="25.5" x14ac:dyDescent="0.25">
      <c r="A788" s="36">
        <v>782</v>
      </c>
      <c r="B788" s="37">
        <v>41640</v>
      </c>
      <c r="C788" s="36" t="s">
        <v>50</v>
      </c>
      <c r="D788" s="36"/>
      <c r="E788" s="36">
        <v>12004</v>
      </c>
      <c r="F788" s="53" t="s">
        <v>713</v>
      </c>
      <c r="G788" s="36" t="s">
        <v>544</v>
      </c>
      <c r="H788" s="38">
        <v>29661</v>
      </c>
      <c r="I788" s="39">
        <v>474576000</v>
      </c>
      <c r="J788" s="39"/>
      <c r="K788" s="39"/>
      <c r="L788" s="39">
        <v>474576000</v>
      </c>
      <c r="M788" s="39"/>
      <c r="N788" s="39"/>
      <c r="O788" s="39"/>
      <c r="P788" s="39"/>
      <c r="Q788" s="36"/>
      <c r="R788" s="36"/>
      <c r="S788" s="39"/>
      <c r="T788" s="36"/>
      <c r="U788" s="36"/>
      <c r="V788" s="40"/>
      <c r="W788" s="36"/>
      <c r="X788" s="39">
        <f t="shared" si="157"/>
        <v>38979.548254620124</v>
      </c>
      <c r="Y788" s="39">
        <f t="shared" si="158"/>
        <v>1186440</v>
      </c>
      <c r="Z788" s="41">
        <f t="shared" si="159"/>
        <v>156580845.33880904</v>
      </c>
      <c r="AA788" s="41">
        <v>141144944.22997946</v>
      </c>
      <c r="AB788" s="41">
        <v>-2797573.1198219019</v>
      </c>
      <c r="AC788" s="41">
        <f t="shared" si="165"/>
        <v>138347371.11015755</v>
      </c>
      <c r="AD788" s="42">
        <f t="shared" si="156"/>
        <v>15435901.108829588</v>
      </c>
      <c r="AE788" s="41">
        <f t="shared" si="160"/>
        <v>153783272.21898714</v>
      </c>
      <c r="AF788" s="42">
        <f t="shared" si="161"/>
        <v>320792727.78101289</v>
      </c>
      <c r="AG788" s="43">
        <f t="shared" si="166"/>
        <v>400</v>
      </c>
      <c r="AH788" s="44">
        <f t="shared" si="162"/>
        <v>268.02464065708421</v>
      </c>
      <c r="AI788" s="36">
        <f t="shared" si="163"/>
        <v>131.97535934291582</v>
      </c>
      <c r="AJ788" s="36">
        <f t="shared" si="164"/>
        <v>4017</v>
      </c>
      <c r="AK788" s="45">
        <v>45657</v>
      </c>
    </row>
    <row r="789" spans="1:37" s="46" customFormat="1" ht="12.75" x14ac:dyDescent="0.25">
      <c r="A789" s="36">
        <v>783</v>
      </c>
      <c r="B789" s="37">
        <v>41640</v>
      </c>
      <c r="C789" s="36" t="s">
        <v>50</v>
      </c>
      <c r="D789" s="36"/>
      <c r="E789" s="36">
        <v>12004</v>
      </c>
      <c r="F789" s="53" t="s">
        <v>714</v>
      </c>
      <c r="G789" s="36" t="s">
        <v>544</v>
      </c>
      <c r="H789" s="38">
        <v>4757</v>
      </c>
      <c r="I789" s="39">
        <v>171252000</v>
      </c>
      <c r="J789" s="39"/>
      <c r="K789" s="39"/>
      <c r="L789" s="39">
        <v>171252000</v>
      </c>
      <c r="M789" s="39"/>
      <c r="N789" s="39"/>
      <c r="O789" s="39"/>
      <c r="P789" s="39"/>
      <c r="Q789" s="36"/>
      <c r="R789" s="36"/>
      <c r="S789" s="39"/>
      <c r="T789" s="36"/>
      <c r="U789" s="36"/>
      <c r="V789" s="40"/>
      <c r="W789" s="36"/>
      <c r="X789" s="39">
        <f t="shared" si="157"/>
        <v>14065.872689938398</v>
      </c>
      <c r="Y789" s="39">
        <f t="shared" si="158"/>
        <v>428130</v>
      </c>
      <c r="Z789" s="41">
        <f t="shared" si="159"/>
        <v>56502610.595482551</v>
      </c>
      <c r="AA789" s="41">
        <v>50932525.010266937</v>
      </c>
      <c r="AB789" s="41">
        <v>-1009511.6312576709</v>
      </c>
      <c r="AC789" s="41">
        <f t="shared" si="165"/>
        <v>49923013.379009269</v>
      </c>
      <c r="AD789" s="42">
        <f t="shared" si="156"/>
        <v>5570085.5852156132</v>
      </c>
      <c r="AE789" s="41">
        <f t="shared" si="160"/>
        <v>55493098.964224882</v>
      </c>
      <c r="AF789" s="42">
        <f t="shared" si="161"/>
        <v>115758901.03577513</v>
      </c>
      <c r="AG789" s="43">
        <f t="shared" si="166"/>
        <v>400</v>
      </c>
      <c r="AH789" s="44">
        <f t="shared" si="162"/>
        <v>268.02464065708421</v>
      </c>
      <c r="AI789" s="36">
        <f t="shared" si="163"/>
        <v>131.97535934291582</v>
      </c>
      <c r="AJ789" s="36">
        <f t="shared" si="164"/>
        <v>4017</v>
      </c>
      <c r="AK789" s="45">
        <v>45657</v>
      </c>
    </row>
    <row r="790" spans="1:37" s="46" customFormat="1" ht="12.75" x14ac:dyDescent="0.25">
      <c r="A790" s="36">
        <v>784</v>
      </c>
      <c r="B790" s="37">
        <v>41640</v>
      </c>
      <c r="C790" s="53" t="s">
        <v>274</v>
      </c>
      <c r="D790" s="53"/>
      <c r="E790" s="53">
        <v>12008</v>
      </c>
      <c r="F790" s="53" t="s">
        <v>381</v>
      </c>
      <c r="G790" s="36" t="s">
        <v>561</v>
      </c>
      <c r="H790" s="61">
        <v>4</v>
      </c>
      <c r="I790" s="39">
        <v>6720000</v>
      </c>
      <c r="J790" s="39"/>
      <c r="K790" s="39"/>
      <c r="L790" s="39"/>
      <c r="M790" s="39"/>
      <c r="N790" s="39"/>
      <c r="O790" s="39"/>
      <c r="P790" s="39">
        <v>6720000</v>
      </c>
      <c r="Q790" s="39"/>
      <c r="R790" s="39"/>
      <c r="S790" s="39"/>
      <c r="T790" s="39"/>
      <c r="U790" s="39"/>
      <c r="V790" s="51"/>
      <c r="W790" s="39"/>
      <c r="X790" s="39">
        <f t="shared" si="157"/>
        <v>551.95071868583159</v>
      </c>
      <c r="Y790" s="39">
        <f t="shared" si="158"/>
        <v>16800</v>
      </c>
      <c r="Z790" s="41">
        <f t="shared" si="159"/>
        <v>2217186.036960986</v>
      </c>
      <c r="AA790" s="41">
        <v>1998613.5523613964</v>
      </c>
      <c r="AB790" s="41">
        <v>-39613.658013054155</v>
      </c>
      <c r="AC790" s="41">
        <f t="shared" si="165"/>
        <v>1958999.8943483422</v>
      </c>
      <c r="AD790" s="42">
        <f t="shared" si="156"/>
        <v>218572.4845995896</v>
      </c>
      <c r="AE790" s="41">
        <f t="shared" si="160"/>
        <v>2177572.3789479318</v>
      </c>
      <c r="AF790" s="42">
        <f t="shared" si="161"/>
        <v>4542427.6210520677</v>
      </c>
      <c r="AG790" s="43">
        <f t="shared" si="166"/>
        <v>400</v>
      </c>
      <c r="AH790" s="44">
        <f t="shared" si="162"/>
        <v>268.02464065708421</v>
      </c>
      <c r="AI790" s="36">
        <f t="shared" si="163"/>
        <v>131.97535934291582</v>
      </c>
      <c r="AJ790" s="36">
        <f t="shared" si="164"/>
        <v>4017</v>
      </c>
      <c r="AK790" s="45">
        <v>45657</v>
      </c>
    </row>
    <row r="791" spans="1:37" s="46" customFormat="1" ht="12.75" x14ac:dyDescent="0.25">
      <c r="A791" s="36">
        <v>785</v>
      </c>
      <c r="B791" s="37">
        <v>41640</v>
      </c>
      <c r="C791" s="36" t="s">
        <v>50</v>
      </c>
      <c r="D791" s="36"/>
      <c r="E791" s="36">
        <v>12008</v>
      </c>
      <c r="F791" s="53" t="s">
        <v>715</v>
      </c>
      <c r="G791" s="36" t="s">
        <v>558</v>
      </c>
      <c r="H791" s="38">
        <v>21</v>
      </c>
      <c r="I791" s="39">
        <v>25200000</v>
      </c>
      <c r="J791" s="39"/>
      <c r="K791" s="39"/>
      <c r="L791" s="39"/>
      <c r="M791" s="39"/>
      <c r="N791" s="39"/>
      <c r="O791" s="39"/>
      <c r="P791" s="39">
        <v>25200000</v>
      </c>
      <c r="Q791" s="36"/>
      <c r="R791" s="36"/>
      <c r="S791" s="36"/>
      <c r="T791" s="36"/>
      <c r="U791" s="36"/>
      <c r="V791" s="40"/>
      <c r="W791" s="36"/>
      <c r="X791" s="39">
        <f t="shared" si="157"/>
        <v>2069.8151950718684</v>
      </c>
      <c r="Y791" s="39">
        <f t="shared" si="158"/>
        <v>62999.999999999993</v>
      </c>
      <c r="Z791" s="41">
        <f t="shared" si="159"/>
        <v>8314447.6386036957</v>
      </c>
      <c r="AA791" s="41">
        <v>7494800.8213552348</v>
      </c>
      <c r="AB791" s="41">
        <v>-148551.21754895305</v>
      </c>
      <c r="AC791" s="41">
        <f t="shared" si="165"/>
        <v>7346249.6038062815</v>
      </c>
      <c r="AD791" s="42">
        <f t="shared" si="156"/>
        <v>819646.81724846084</v>
      </c>
      <c r="AE791" s="41">
        <f t="shared" si="160"/>
        <v>8165896.4210547423</v>
      </c>
      <c r="AF791" s="42">
        <f t="shared" si="161"/>
        <v>17034103.578945257</v>
      </c>
      <c r="AG791" s="43">
        <f t="shared" si="166"/>
        <v>400</v>
      </c>
      <c r="AH791" s="44">
        <f t="shared" si="162"/>
        <v>268.02464065708421</v>
      </c>
      <c r="AI791" s="36">
        <f t="shared" si="163"/>
        <v>131.97535934291582</v>
      </c>
      <c r="AJ791" s="36">
        <f t="shared" si="164"/>
        <v>4017</v>
      </c>
      <c r="AK791" s="45">
        <v>45657</v>
      </c>
    </row>
    <row r="792" spans="1:37" s="46" customFormat="1" ht="25.5" x14ac:dyDescent="0.25">
      <c r="A792" s="36">
        <v>786</v>
      </c>
      <c r="B792" s="37">
        <v>41640</v>
      </c>
      <c r="C792" s="36" t="s">
        <v>50</v>
      </c>
      <c r="D792" s="36"/>
      <c r="E792" s="36">
        <v>12003</v>
      </c>
      <c r="F792" s="53" t="s">
        <v>263</v>
      </c>
      <c r="G792" s="36" t="s">
        <v>544</v>
      </c>
      <c r="H792" s="38" t="s">
        <v>477</v>
      </c>
      <c r="I792" s="39">
        <v>518698334.11130369</v>
      </c>
      <c r="J792" s="39"/>
      <c r="K792" s="39">
        <v>518698334.11130369</v>
      </c>
      <c r="L792" s="39"/>
      <c r="M792" s="39"/>
      <c r="N792" s="39"/>
      <c r="O792" s="39"/>
      <c r="P792" s="39"/>
      <c r="Q792" s="36"/>
      <c r="R792" s="36"/>
      <c r="S792" s="39"/>
      <c r="T792" s="36"/>
      <c r="U792" s="36"/>
      <c r="V792" s="40"/>
      <c r="W792" s="36"/>
      <c r="X792" s="39">
        <f t="shared" si="157"/>
        <v>42603.559269922269</v>
      </c>
      <c r="Y792" s="39">
        <f t="shared" si="158"/>
        <v>1296745.8352782591</v>
      </c>
      <c r="Z792" s="41">
        <f t="shared" si="159"/>
        <v>171138497.58727777</v>
      </c>
      <c r="AA792" s="41">
        <v>154267488.11638853</v>
      </c>
      <c r="AB792" s="41">
        <v>-3057669.4076526901</v>
      </c>
      <c r="AC792" s="41">
        <f t="shared" si="165"/>
        <v>151209818.70873585</v>
      </c>
      <c r="AD792" s="42">
        <f t="shared" si="156"/>
        <v>16871009.470889241</v>
      </c>
      <c r="AE792" s="41">
        <f t="shared" si="160"/>
        <v>168080828.17962509</v>
      </c>
      <c r="AF792" s="42">
        <f t="shared" si="161"/>
        <v>350617505.93167859</v>
      </c>
      <c r="AG792" s="43">
        <f t="shared" si="166"/>
        <v>400</v>
      </c>
      <c r="AH792" s="44">
        <f t="shared" si="162"/>
        <v>268.02464065708421</v>
      </c>
      <c r="AI792" s="36">
        <f t="shared" si="163"/>
        <v>131.97535934291582</v>
      </c>
      <c r="AJ792" s="36">
        <f t="shared" si="164"/>
        <v>4017</v>
      </c>
      <c r="AK792" s="45">
        <v>45657</v>
      </c>
    </row>
    <row r="793" spans="1:37" s="46" customFormat="1" ht="25.5" x14ac:dyDescent="0.25">
      <c r="A793" s="36">
        <v>787</v>
      </c>
      <c r="B793" s="37">
        <v>41640</v>
      </c>
      <c r="C793" s="36" t="s">
        <v>50</v>
      </c>
      <c r="D793" s="36"/>
      <c r="E793" s="36">
        <v>12003</v>
      </c>
      <c r="F793" s="53" t="s">
        <v>264</v>
      </c>
      <c r="G793" s="36" t="s">
        <v>544</v>
      </c>
      <c r="H793" s="38" t="s">
        <v>477</v>
      </c>
      <c r="I793" s="39">
        <v>488986365.78867149</v>
      </c>
      <c r="J793" s="39"/>
      <c r="K793" s="39">
        <v>488986365.78867149</v>
      </c>
      <c r="L793" s="39"/>
      <c r="M793" s="39"/>
      <c r="N793" s="39"/>
      <c r="O793" s="39"/>
      <c r="P793" s="39"/>
      <c r="Q793" s="36"/>
      <c r="R793" s="36"/>
      <c r="S793" s="39"/>
      <c r="T793" s="36"/>
      <c r="U793" s="36"/>
      <c r="V793" s="40"/>
      <c r="W793" s="36"/>
      <c r="X793" s="39">
        <f t="shared" si="157"/>
        <v>40163.151194141399</v>
      </c>
      <c r="Y793" s="39">
        <f t="shared" si="158"/>
        <v>1222465.9144716789</v>
      </c>
      <c r="Z793" s="41">
        <f t="shared" si="159"/>
        <v>161335378.34686601</v>
      </c>
      <c r="AA793" s="41">
        <v>145430770.473986</v>
      </c>
      <c r="AB793" s="41">
        <v>-2882520.6350295581</v>
      </c>
      <c r="AC793" s="41">
        <f t="shared" si="165"/>
        <v>142548249.83895645</v>
      </c>
      <c r="AD793" s="42">
        <f t="shared" si="156"/>
        <v>15904607.872880012</v>
      </c>
      <c r="AE793" s="41">
        <f t="shared" si="160"/>
        <v>158452857.71183646</v>
      </c>
      <c r="AF793" s="42">
        <f t="shared" si="161"/>
        <v>330533508.07683504</v>
      </c>
      <c r="AG793" s="43">
        <f t="shared" si="166"/>
        <v>400</v>
      </c>
      <c r="AH793" s="44">
        <f t="shared" si="162"/>
        <v>268.02464065708421</v>
      </c>
      <c r="AI793" s="36">
        <f t="shared" si="163"/>
        <v>131.97535934291582</v>
      </c>
      <c r="AJ793" s="36">
        <f t="shared" si="164"/>
        <v>4017</v>
      </c>
      <c r="AK793" s="45">
        <v>45657</v>
      </c>
    </row>
    <row r="794" spans="1:37" s="46" customFormat="1" ht="15" customHeight="1" x14ac:dyDescent="0.2">
      <c r="A794" s="36">
        <v>788</v>
      </c>
      <c r="B794" s="69">
        <v>41640</v>
      </c>
      <c r="C794" s="70" t="s">
        <v>265</v>
      </c>
      <c r="D794" s="70"/>
      <c r="E794" s="70">
        <v>12007</v>
      </c>
      <c r="F794" s="68" t="s">
        <v>716</v>
      </c>
      <c r="G794" s="36" t="s">
        <v>558</v>
      </c>
      <c r="H794" s="71">
        <v>1</v>
      </c>
      <c r="I794" s="72">
        <v>150000</v>
      </c>
      <c r="J794" s="39">
        <f t="shared" ref="J794:J857" si="167">IF(E794=12002,I794,IF(E794&lt;&gt;12002,0))</f>
        <v>0</v>
      </c>
      <c r="K794" s="39">
        <f t="shared" ref="K794:K857" si="168">IF(E794=12003,I794,IF(E794&lt;&gt;12003,0))</f>
        <v>0</v>
      </c>
      <c r="L794" s="39">
        <f t="shared" ref="L794:L857" si="169">IF(E794=12004,I794,IF(E794&lt;&gt;12004,0))</f>
        <v>0</v>
      </c>
      <c r="M794" s="39">
        <f>IF(C794=12006,H794,IF(C794&lt;&gt;12006,0))</f>
        <v>0</v>
      </c>
      <c r="N794" s="39">
        <f t="shared" ref="N794:N809" si="170">IF(E794=12006,I794,IF(E794&lt;&gt;12006,0))</f>
        <v>0</v>
      </c>
      <c r="O794" s="39">
        <f t="shared" ref="O794:O857" si="171">IF(E794=12007,I794,IF(E794&lt;&gt;12007,0))</f>
        <v>150000</v>
      </c>
      <c r="P794" s="39">
        <f t="shared" ref="P794:P857" si="172">IF(E794=12008,I794,IF(E794&lt;&gt;12008,0))</f>
        <v>0</v>
      </c>
      <c r="Q794" s="39">
        <f t="shared" ref="Q794:Q857" si="173">IF(E794=12009,I794,IF(E794&lt;&gt;12009,0))</f>
        <v>0</v>
      </c>
      <c r="R794" s="39">
        <f t="shared" ref="R794:R857" si="174">IF(E794=12010,I794,IF(E794&lt;&gt;12010,0))</f>
        <v>0</v>
      </c>
      <c r="S794" s="39">
        <f t="shared" ref="S794:S857" si="175">IF(E794=12011,I794,IF(E794&lt;&gt;12011,0))</f>
        <v>0</v>
      </c>
      <c r="T794" s="39"/>
      <c r="U794" s="39">
        <f t="shared" ref="U794:U857" si="176">IF(E794=12012,I794,IF(E794&lt;&gt;12012,0))</f>
        <v>0</v>
      </c>
      <c r="V794" s="51"/>
      <c r="W794" s="39"/>
      <c r="X794" s="39">
        <f t="shared" si="157"/>
        <v>41.067761806981515</v>
      </c>
      <c r="Y794" s="39">
        <f t="shared" si="158"/>
        <v>1249.9999999999998</v>
      </c>
      <c r="Z794" s="41">
        <f t="shared" si="159"/>
        <v>150000</v>
      </c>
      <c r="AA794" s="41">
        <v>148706.36550308004</v>
      </c>
      <c r="AB794" s="41">
        <v>0</v>
      </c>
      <c r="AC794" s="41">
        <f t="shared" si="165"/>
        <v>148706.36550308004</v>
      </c>
      <c r="AD794" s="42">
        <f t="shared" si="156"/>
        <v>1293.6344969199563</v>
      </c>
      <c r="AE794" s="41">
        <f t="shared" si="160"/>
        <v>150000</v>
      </c>
      <c r="AF794" s="42">
        <f t="shared" si="161"/>
        <v>0</v>
      </c>
      <c r="AG794" s="43">
        <f t="shared" si="166"/>
        <v>120</v>
      </c>
      <c r="AH794" s="44">
        <f t="shared" si="162"/>
        <v>0</v>
      </c>
      <c r="AI794" s="36">
        <f t="shared" si="163"/>
        <v>131.97535934291582</v>
      </c>
      <c r="AJ794" s="36">
        <f t="shared" si="164"/>
        <v>4017</v>
      </c>
      <c r="AK794" s="45">
        <v>45657</v>
      </c>
    </row>
    <row r="795" spans="1:37" s="46" customFormat="1" ht="12.75" x14ac:dyDescent="0.25">
      <c r="A795" s="36">
        <v>789</v>
      </c>
      <c r="B795" s="45">
        <v>41640</v>
      </c>
      <c r="C795" s="49" t="s">
        <v>272</v>
      </c>
      <c r="D795" s="49"/>
      <c r="E795" s="49">
        <v>12010</v>
      </c>
      <c r="F795" s="49" t="s">
        <v>717</v>
      </c>
      <c r="G795" s="56" t="s">
        <v>544</v>
      </c>
      <c r="H795" s="38">
        <v>1</v>
      </c>
      <c r="I795" s="50">
        <v>300000</v>
      </c>
      <c r="J795" s="39">
        <f t="shared" si="167"/>
        <v>0</v>
      </c>
      <c r="K795" s="39">
        <f t="shared" si="168"/>
        <v>0</v>
      </c>
      <c r="L795" s="39">
        <f t="shared" si="169"/>
        <v>0</v>
      </c>
      <c r="M795" s="39">
        <f>IF(C795=12006,H795,IF(C795&lt;&gt;12006,0))</f>
        <v>0</v>
      </c>
      <c r="N795" s="39">
        <f t="shared" si="170"/>
        <v>0</v>
      </c>
      <c r="O795" s="39">
        <f t="shared" si="171"/>
        <v>0</v>
      </c>
      <c r="P795" s="39">
        <f t="shared" si="172"/>
        <v>0</v>
      </c>
      <c r="Q795" s="39">
        <f t="shared" si="173"/>
        <v>0</v>
      </c>
      <c r="R795" s="39">
        <f t="shared" si="174"/>
        <v>300000</v>
      </c>
      <c r="S795" s="39">
        <f t="shared" si="175"/>
        <v>0</v>
      </c>
      <c r="T795" s="39"/>
      <c r="U795" s="39">
        <f t="shared" si="176"/>
        <v>0</v>
      </c>
      <c r="V795" s="51"/>
      <c r="W795" s="39"/>
      <c r="X795" s="39">
        <f t="shared" si="157"/>
        <v>82.135523613963031</v>
      </c>
      <c r="Y795" s="39">
        <f t="shared" si="158"/>
        <v>2499.9999999999995</v>
      </c>
      <c r="Z795" s="41">
        <f t="shared" si="159"/>
        <v>300000</v>
      </c>
      <c r="AA795" s="41">
        <v>297412.73100616009</v>
      </c>
      <c r="AB795" s="41">
        <v>0</v>
      </c>
      <c r="AC795" s="41">
        <f t="shared" si="165"/>
        <v>297412.73100616009</v>
      </c>
      <c r="AD795" s="42">
        <f t="shared" si="156"/>
        <v>2587.2689938399126</v>
      </c>
      <c r="AE795" s="41">
        <f t="shared" si="160"/>
        <v>300000</v>
      </c>
      <c r="AF795" s="42">
        <f t="shared" si="161"/>
        <v>0</v>
      </c>
      <c r="AG795" s="43">
        <f t="shared" si="166"/>
        <v>120</v>
      </c>
      <c r="AH795" s="44">
        <f t="shared" si="162"/>
        <v>0</v>
      </c>
      <c r="AI795" s="36">
        <f t="shared" si="163"/>
        <v>131.97535934291582</v>
      </c>
      <c r="AJ795" s="36">
        <f t="shared" si="164"/>
        <v>4017</v>
      </c>
      <c r="AK795" s="45">
        <v>45657</v>
      </c>
    </row>
    <row r="796" spans="1:37" s="46" customFormat="1" ht="12.75" x14ac:dyDescent="0.25">
      <c r="A796" s="36">
        <v>790</v>
      </c>
      <c r="B796" s="45">
        <v>41671</v>
      </c>
      <c r="C796" s="49" t="s">
        <v>265</v>
      </c>
      <c r="D796" s="49"/>
      <c r="E796" s="49">
        <v>12007</v>
      </c>
      <c r="F796" s="36" t="s">
        <v>718</v>
      </c>
      <c r="G796" s="36" t="s">
        <v>719</v>
      </c>
      <c r="H796" s="38">
        <v>1</v>
      </c>
      <c r="I796" s="50">
        <v>2600000</v>
      </c>
      <c r="J796" s="39">
        <f t="shared" si="167"/>
        <v>0</v>
      </c>
      <c r="K796" s="39">
        <f t="shared" si="168"/>
        <v>0</v>
      </c>
      <c r="L796" s="39">
        <f t="shared" si="169"/>
        <v>0</v>
      </c>
      <c r="M796" s="39">
        <f>IF(C796=12006,H796,IF(C796&lt;&gt;12006,0))</f>
        <v>0</v>
      </c>
      <c r="N796" s="39">
        <f t="shared" si="170"/>
        <v>0</v>
      </c>
      <c r="O796" s="39">
        <f t="shared" si="171"/>
        <v>2600000</v>
      </c>
      <c r="P796" s="39">
        <f t="shared" si="172"/>
        <v>0</v>
      </c>
      <c r="Q796" s="39">
        <f t="shared" si="173"/>
        <v>0</v>
      </c>
      <c r="R796" s="39">
        <f t="shared" si="174"/>
        <v>0</v>
      </c>
      <c r="S796" s="39">
        <f t="shared" si="175"/>
        <v>0</v>
      </c>
      <c r="T796" s="39"/>
      <c r="U796" s="39">
        <f t="shared" si="176"/>
        <v>0</v>
      </c>
      <c r="V796" s="51"/>
      <c r="W796" s="39"/>
      <c r="X796" s="39">
        <f t="shared" si="157"/>
        <v>711.84120465434637</v>
      </c>
      <c r="Y796" s="39">
        <f t="shared" si="158"/>
        <v>21666.666666666668</v>
      </c>
      <c r="Z796" s="41">
        <f t="shared" si="159"/>
        <v>2600000</v>
      </c>
      <c r="AA796" s="41">
        <v>2576865.160848734</v>
      </c>
      <c r="AB796" s="41">
        <v>0</v>
      </c>
      <c r="AC796" s="41">
        <f t="shared" si="165"/>
        <v>2576865.160848734</v>
      </c>
      <c r="AD796" s="42">
        <f t="shared" si="156"/>
        <v>23134.839151266031</v>
      </c>
      <c r="AE796" s="41">
        <f t="shared" si="160"/>
        <v>2600000</v>
      </c>
      <c r="AF796" s="42">
        <f t="shared" si="161"/>
        <v>0</v>
      </c>
      <c r="AG796" s="43">
        <f t="shared" si="166"/>
        <v>120</v>
      </c>
      <c r="AH796" s="44">
        <f t="shared" si="162"/>
        <v>0</v>
      </c>
      <c r="AI796" s="36">
        <f t="shared" si="163"/>
        <v>130.95687885010267</v>
      </c>
      <c r="AJ796" s="36">
        <f t="shared" si="164"/>
        <v>3986</v>
      </c>
      <c r="AK796" s="45">
        <v>45657</v>
      </c>
    </row>
    <row r="797" spans="1:37" s="46" customFormat="1" ht="12.75" x14ac:dyDescent="0.25">
      <c r="A797" s="36">
        <v>791</v>
      </c>
      <c r="B797" s="45">
        <v>41671</v>
      </c>
      <c r="C797" s="49" t="s">
        <v>272</v>
      </c>
      <c r="D797" s="49"/>
      <c r="E797" s="49">
        <v>12010</v>
      </c>
      <c r="F797" s="36" t="s">
        <v>720</v>
      </c>
      <c r="G797" s="36" t="s">
        <v>268</v>
      </c>
      <c r="H797" s="38">
        <v>1</v>
      </c>
      <c r="I797" s="50">
        <v>500000</v>
      </c>
      <c r="J797" s="39">
        <f t="shared" si="167"/>
        <v>0</v>
      </c>
      <c r="K797" s="39">
        <f t="shared" si="168"/>
        <v>0</v>
      </c>
      <c r="L797" s="39">
        <f t="shared" si="169"/>
        <v>0</v>
      </c>
      <c r="M797" s="39">
        <f>IF(C797=12006,H797,IF(C797&lt;&gt;12006,0))</f>
        <v>0</v>
      </c>
      <c r="N797" s="39">
        <f t="shared" si="170"/>
        <v>0</v>
      </c>
      <c r="O797" s="39">
        <f t="shared" si="171"/>
        <v>0</v>
      </c>
      <c r="P797" s="39">
        <f t="shared" si="172"/>
        <v>0</v>
      </c>
      <c r="Q797" s="39">
        <f t="shared" si="173"/>
        <v>0</v>
      </c>
      <c r="R797" s="39">
        <f t="shared" si="174"/>
        <v>500000</v>
      </c>
      <c r="S797" s="39">
        <f t="shared" si="175"/>
        <v>0</v>
      </c>
      <c r="T797" s="39"/>
      <c r="U797" s="39">
        <f t="shared" si="176"/>
        <v>0</v>
      </c>
      <c r="V797" s="51"/>
      <c r="W797" s="39"/>
      <c r="X797" s="39">
        <f t="shared" si="157"/>
        <v>136.89253935660506</v>
      </c>
      <c r="Y797" s="39">
        <f t="shared" si="158"/>
        <v>4166.6666666666661</v>
      </c>
      <c r="Z797" s="41">
        <f t="shared" si="159"/>
        <v>500000</v>
      </c>
      <c r="AA797" s="41">
        <v>495550.99247091025</v>
      </c>
      <c r="AB797" s="41">
        <v>0</v>
      </c>
      <c r="AC797" s="41">
        <f t="shared" si="165"/>
        <v>495550.99247091025</v>
      </c>
      <c r="AD797" s="42">
        <f t="shared" si="156"/>
        <v>4449.0075290897512</v>
      </c>
      <c r="AE797" s="41">
        <f t="shared" si="160"/>
        <v>500000</v>
      </c>
      <c r="AF797" s="42">
        <f t="shared" si="161"/>
        <v>0</v>
      </c>
      <c r="AG797" s="43">
        <f t="shared" si="166"/>
        <v>120</v>
      </c>
      <c r="AH797" s="44">
        <f t="shared" si="162"/>
        <v>0</v>
      </c>
      <c r="AI797" s="36">
        <f t="shared" si="163"/>
        <v>130.95687885010267</v>
      </c>
      <c r="AJ797" s="36">
        <f t="shared" si="164"/>
        <v>3986</v>
      </c>
      <c r="AK797" s="45">
        <v>45657</v>
      </c>
    </row>
    <row r="798" spans="1:37" s="46" customFormat="1" ht="12.75" x14ac:dyDescent="0.25">
      <c r="A798" s="36">
        <v>792</v>
      </c>
      <c r="B798" s="45">
        <v>41671</v>
      </c>
      <c r="C798" s="36" t="s">
        <v>721</v>
      </c>
      <c r="D798" s="36"/>
      <c r="E798" s="36">
        <v>12003</v>
      </c>
      <c r="F798" s="36" t="s">
        <v>722</v>
      </c>
      <c r="G798" s="36" t="s">
        <v>276</v>
      </c>
      <c r="H798" s="38">
        <v>1</v>
      </c>
      <c r="I798" s="50">
        <v>2493750</v>
      </c>
      <c r="J798" s="39">
        <f t="shared" si="167"/>
        <v>0</v>
      </c>
      <c r="K798" s="39">
        <f t="shared" si="168"/>
        <v>2493750</v>
      </c>
      <c r="L798" s="39">
        <f t="shared" si="169"/>
        <v>0</v>
      </c>
      <c r="M798" s="39">
        <f>IF(C798=12006,H798,IF(C798&lt;&gt;12006,0))</f>
        <v>0</v>
      </c>
      <c r="N798" s="39">
        <f t="shared" si="170"/>
        <v>0</v>
      </c>
      <c r="O798" s="39">
        <f t="shared" si="171"/>
        <v>0</v>
      </c>
      <c r="P798" s="39">
        <f t="shared" si="172"/>
        <v>0</v>
      </c>
      <c r="Q798" s="39">
        <f t="shared" si="173"/>
        <v>0</v>
      </c>
      <c r="R798" s="39">
        <f t="shared" si="174"/>
        <v>0</v>
      </c>
      <c r="S798" s="39">
        <f t="shared" si="175"/>
        <v>0</v>
      </c>
      <c r="T798" s="39"/>
      <c r="U798" s="39">
        <f t="shared" si="176"/>
        <v>0</v>
      </c>
      <c r="V798" s="51">
        <f>IF(E798=12050,I798,IF(E798&lt;&gt;12050,0))</f>
        <v>0</v>
      </c>
      <c r="W798" s="39"/>
      <c r="X798" s="39">
        <f t="shared" si="157"/>
        <v>204.82546201232032</v>
      </c>
      <c r="Y798" s="39">
        <f t="shared" si="158"/>
        <v>6234.375</v>
      </c>
      <c r="Z798" s="41">
        <f t="shared" si="159"/>
        <v>816434.29158110882</v>
      </c>
      <c r="AA798" s="41">
        <v>741468.17248459952</v>
      </c>
      <c r="AB798" s="41">
        <v>0</v>
      </c>
      <c r="AC798" s="41">
        <f t="shared" si="165"/>
        <v>741468.17248459952</v>
      </c>
      <c r="AD798" s="42">
        <f t="shared" si="156"/>
        <v>74966.119096509297</v>
      </c>
      <c r="AE798" s="41">
        <f t="shared" si="160"/>
        <v>816434.29158110882</v>
      </c>
      <c r="AF798" s="42">
        <f t="shared" si="161"/>
        <v>1677315.7084188913</v>
      </c>
      <c r="AG798" s="43">
        <f t="shared" si="166"/>
        <v>400</v>
      </c>
      <c r="AH798" s="44">
        <f t="shared" si="162"/>
        <v>269.04312114989733</v>
      </c>
      <c r="AI798" s="36">
        <f t="shared" si="163"/>
        <v>130.95687885010267</v>
      </c>
      <c r="AJ798" s="36">
        <f t="shared" si="164"/>
        <v>3986</v>
      </c>
      <c r="AK798" s="45">
        <v>45657</v>
      </c>
    </row>
    <row r="799" spans="1:37" s="46" customFormat="1" ht="12.75" x14ac:dyDescent="0.25">
      <c r="A799" s="36">
        <v>793</v>
      </c>
      <c r="B799" s="45">
        <v>41671</v>
      </c>
      <c r="C799" s="36" t="s">
        <v>721</v>
      </c>
      <c r="D799" s="36"/>
      <c r="E799" s="36">
        <v>12003</v>
      </c>
      <c r="F799" s="36" t="s">
        <v>723</v>
      </c>
      <c r="G799" s="36" t="s">
        <v>276</v>
      </c>
      <c r="H799" s="38">
        <v>1</v>
      </c>
      <c r="I799" s="50">
        <v>1710000</v>
      </c>
      <c r="J799" s="39">
        <f t="shared" si="167"/>
        <v>0</v>
      </c>
      <c r="K799" s="39">
        <f t="shared" si="168"/>
        <v>1710000</v>
      </c>
      <c r="L799" s="39">
        <f t="shared" si="169"/>
        <v>0</v>
      </c>
      <c r="M799" s="39">
        <f>IF(C799=12006,H799,IF(C799&lt;&gt;12006,0))</f>
        <v>0</v>
      </c>
      <c r="N799" s="39">
        <f t="shared" si="170"/>
        <v>0</v>
      </c>
      <c r="O799" s="39">
        <f t="shared" si="171"/>
        <v>0</v>
      </c>
      <c r="P799" s="39">
        <f t="shared" si="172"/>
        <v>0</v>
      </c>
      <c r="Q799" s="39">
        <f t="shared" si="173"/>
        <v>0</v>
      </c>
      <c r="R799" s="39">
        <f t="shared" si="174"/>
        <v>0</v>
      </c>
      <c r="S799" s="39">
        <f t="shared" si="175"/>
        <v>0</v>
      </c>
      <c r="T799" s="39"/>
      <c r="U799" s="39">
        <f t="shared" si="176"/>
        <v>0</v>
      </c>
      <c r="V799" s="51">
        <f>IF(E799=12050,I799,IF(E799&lt;&gt;12050,0))</f>
        <v>0</v>
      </c>
      <c r="W799" s="39"/>
      <c r="X799" s="39">
        <f t="shared" si="157"/>
        <v>140.4517453798768</v>
      </c>
      <c r="Y799" s="39">
        <f t="shared" si="158"/>
        <v>4275</v>
      </c>
      <c r="Z799" s="41">
        <f t="shared" si="159"/>
        <v>559840.65708418889</v>
      </c>
      <c r="AA799" s="41">
        <v>508435.31827515399</v>
      </c>
      <c r="AB799" s="41">
        <v>0</v>
      </c>
      <c r="AC799" s="41">
        <f t="shared" si="165"/>
        <v>508435.31827515399</v>
      </c>
      <c r="AD799" s="42">
        <f t="shared" si="156"/>
        <v>51405.338809034904</v>
      </c>
      <c r="AE799" s="41">
        <f t="shared" si="160"/>
        <v>559840.65708418889</v>
      </c>
      <c r="AF799" s="42">
        <f t="shared" si="161"/>
        <v>1150159.3429158111</v>
      </c>
      <c r="AG799" s="43">
        <f t="shared" si="166"/>
        <v>400</v>
      </c>
      <c r="AH799" s="44">
        <f t="shared" si="162"/>
        <v>269.04312114989733</v>
      </c>
      <c r="AI799" s="36">
        <f t="shared" si="163"/>
        <v>130.95687885010267</v>
      </c>
      <c r="AJ799" s="36">
        <f t="shared" si="164"/>
        <v>3986</v>
      </c>
      <c r="AK799" s="45">
        <v>45657</v>
      </c>
    </row>
    <row r="800" spans="1:37" s="46" customFormat="1" ht="12.75" x14ac:dyDescent="0.25">
      <c r="A800" s="36">
        <v>794</v>
      </c>
      <c r="B800" s="45">
        <v>41671</v>
      </c>
      <c r="C800" s="36" t="s">
        <v>721</v>
      </c>
      <c r="D800" s="36"/>
      <c r="E800" s="36">
        <v>12003</v>
      </c>
      <c r="F800" s="36" t="s">
        <v>724</v>
      </c>
      <c r="G800" s="36" t="s">
        <v>276</v>
      </c>
      <c r="H800" s="38">
        <v>1</v>
      </c>
      <c r="I800" s="50">
        <v>4835952.38</v>
      </c>
      <c r="J800" s="39">
        <f t="shared" si="167"/>
        <v>0</v>
      </c>
      <c r="K800" s="39">
        <f t="shared" si="168"/>
        <v>4835952.38</v>
      </c>
      <c r="L800" s="39">
        <f t="shared" si="169"/>
        <v>0</v>
      </c>
      <c r="M800" s="39">
        <f>IF(C800=12006,H800,IF(C800&lt;&gt;12006,0))</f>
        <v>0</v>
      </c>
      <c r="N800" s="39">
        <f t="shared" si="170"/>
        <v>0</v>
      </c>
      <c r="O800" s="39">
        <f t="shared" si="171"/>
        <v>0</v>
      </c>
      <c r="P800" s="39">
        <f t="shared" si="172"/>
        <v>0</v>
      </c>
      <c r="Q800" s="39">
        <f t="shared" si="173"/>
        <v>0</v>
      </c>
      <c r="R800" s="39">
        <f t="shared" si="174"/>
        <v>0</v>
      </c>
      <c r="S800" s="39">
        <f t="shared" si="175"/>
        <v>0</v>
      </c>
      <c r="T800" s="39"/>
      <c r="U800" s="39">
        <f t="shared" si="176"/>
        <v>0</v>
      </c>
      <c r="V800" s="51">
        <f>IF(E800=12050,I800,IF(E800&lt;&gt;12050,0))</f>
        <v>0</v>
      </c>
      <c r="W800" s="39"/>
      <c r="X800" s="39">
        <f t="shared" si="157"/>
        <v>397.20348090349074</v>
      </c>
      <c r="Y800" s="39">
        <f t="shared" si="158"/>
        <v>12089.880949999999</v>
      </c>
      <c r="Z800" s="41">
        <f t="shared" si="159"/>
        <v>1583253.0748813141</v>
      </c>
      <c r="AA800" s="41">
        <v>1437876.6008706363</v>
      </c>
      <c r="AB800" s="41">
        <v>0</v>
      </c>
      <c r="AC800" s="41">
        <f t="shared" si="165"/>
        <v>1437876.6008706363</v>
      </c>
      <c r="AD800" s="42">
        <f t="shared" si="156"/>
        <v>145376.47401067778</v>
      </c>
      <c r="AE800" s="41">
        <f t="shared" si="160"/>
        <v>1583253.0748813141</v>
      </c>
      <c r="AF800" s="42">
        <f t="shared" si="161"/>
        <v>3252699.3051186856</v>
      </c>
      <c r="AG800" s="43">
        <f t="shared" si="166"/>
        <v>400</v>
      </c>
      <c r="AH800" s="44">
        <f t="shared" si="162"/>
        <v>269.04312114989733</v>
      </c>
      <c r="AI800" s="36">
        <f t="shared" si="163"/>
        <v>130.95687885010267</v>
      </c>
      <c r="AJ800" s="36">
        <f t="shared" si="164"/>
        <v>3986</v>
      </c>
      <c r="AK800" s="45">
        <v>45657</v>
      </c>
    </row>
    <row r="801" spans="1:37" s="46" customFormat="1" ht="12.75" x14ac:dyDescent="0.25">
      <c r="A801" s="36">
        <v>795</v>
      </c>
      <c r="B801" s="45">
        <v>41671</v>
      </c>
      <c r="C801" s="36" t="s">
        <v>721</v>
      </c>
      <c r="D801" s="36"/>
      <c r="E801" s="36">
        <v>12003</v>
      </c>
      <c r="F801" s="36" t="s">
        <v>725</v>
      </c>
      <c r="G801" s="36" t="s">
        <v>276</v>
      </c>
      <c r="H801" s="38">
        <v>1</v>
      </c>
      <c r="I801" s="50">
        <v>2462400</v>
      </c>
      <c r="J801" s="39">
        <f t="shared" si="167"/>
        <v>0</v>
      </c>
      <c r="K801" s="39">
        <f t="shared" si="168"/>
        <v>2462400</v>
      </c>
      <c r="L801" s="39">
        <f t="shared" si="169"/>
        <v>0</v>
      </c>
      <c r="M801" s="39">
        <f>IF(C801=12006,H801,IF(C801&lt;&gt;12006,0))</f>
        <v>0</v>
      </c>
      <c r="N801" s="39">
        <f t="shared" si="170"/>
        <v>0</v>
      </c>
      <c r="O801" s="39">
        <f t="shared" si="171"/>
        <v>0</v>
      </c>
      <c r="P801" s="39">
        <f t="shared" si="172"/>
        <v>0</v>
      </c>
      <c r="Q801" s="39">
        <f t="shared" si="173"/>
        <v>0</v>
      </c>
      <c r="R801" s="39">
        <f t="shared" si="174"/>
        <v>0</v>
      </c>
      <c r="S801" s="39">
        <f t="shared" si="175"/>
        <v>0</v>
      </c>
      <c r="T801" s="39"/>
      <c r="U801" s="39">
        <f t="shared" si="176"/>
        <v>0</v>
      </c>
      <c r="V801" s="51">
        <f>IF(E801=12050,I801,IF(E801&lt;&gt;12050,0))</f>
        <v>0</v>
      </c>
      <c r="W801" s="39"/>
      <c r="X801" s="39">
        <f t="shared" si="157"/>
        <v>202.25051334702258</v>
      </c>
      <c r="Y801" s="39">
        <f t="shared" si="158"/>
        <v>6156</v>
      </c>
      <c r="Z801" s="41">
        <f t="shared" si="159"/>
        <v>806170.54620123201</v>
      </c>
      <c r="AA801" s="41">
        <v>732146.85831622174</v>
      </c>
      <c r="AB801" s="41">
        <v>0</v>
      </c>
      <c r="AC801" s="41">
        <f t="shared" si="165"/>
        <v>732146.85831622174</v>
      </c>
      <c r="AD801" s="42">
        <f t="shared" si="156"/>
        <v>74023.687885010266</v>
      </c>
      <c r="AE801" s="41">
        <f t="shared" si="160"/>
        <v>806170.54620123201</v>
      </c>
      <c r="AF801" s="42">
        <f t="shared" si="161"/>
        <v>1656229.4537987681</v>
      </c>
      <c r="AG801" s="43">
        <f t="shared" si="166"/>
        <v>400</v>
      </c>
      <c r="AH801" s="44">
        <f t="shared" si="162"/>
        <v>269.04312114989733</v>
      </c>
      <c r="AI801" s="36">
        <f t="shared" si="163"/>
        <v>130.95687885010267</v>
      </c>
      <c r="AJ801" s="36">
        <f t="shared" si="164"/>
        <v>3986</v>
      </c>
      <c r="AK801" s="45">
        <v>45657</v>
      </c>
    </row>
    <row r="802" spans="1:37" s="46" customFormat="1" ht="12.75" x14ac:dyDescent="0.25">
      <c r="A802" s="36">
        <v>796</v>
      </c>
      <c r="B802" s="45">
        <v>41671</v>
      </c>
      <c r="C802" s="49" t="s">
        <v>431</v>
      </c>
      <c r="D802" s="49"/>
      <c r="E802" s="49">
        <v>12009</v>
      </c>
      <c r="F802" s="36" t="s">
        <v>726</v>
      </c>
      <c r="G802" s="36" t="s">
        <v>276</v>
      </c>
      <c r="H802" s="38">
        <v>1</v>
      </c>
      <c r="I802" s="50">
        <v>145000</v>
      </c>
      <c r="J802" s="39">
        <f t="shared" si="167"/>
        <v>0</v>
      </c>
      <c r="K802" s="39">
        <f t="shared" si="168"/>
        <v>0</v>
      </c>
      <c r="L802" s="39">
        <f t="shared" si="169"/>
        <v>0</v>
      </c>
      <c r="M802" s="39">
        <f>IF(C802=12006,H802,IF(C802&lt;&gt;12006,0))</f>
        <v>0</v>
      </c>
      <c r="N802" s="39">
        <f t="shared" si="170"/>
        <v>0</v>
      </c>
      <c r="O802" s="39">
        <f t="shared" si="171"/>
        <v>0</v>
      </c>
      <c r="P802" s="39">
        <f t="shared" si="172"/>
        <v>0</v>
      </c>
      <c r="Q802" s="39">
        <f t="shared" si="173"/>
        <v>145000</v>
      </c>
      <c r="R802" s="39">
        <f t="shared" si="174"/>
        <v>0</v>
      </c>
      <c r="S802" s="39">
        <f t="shared" si="175"/>
        <v>0</v>
      </c>
      <c r="T802" s="39"/>
      <c r="U802" s="39">
        <f t="shared" si="176"/>
        <v>0</v>
      </c>
      <c r="V802" s="51">
        <f>IF(E802=12050,I802,IF(E802&lt;&gt;12050,0))</f>
        <v>0</v>
      </c>
      <c r="W802" s="39"/>
      <c r="X802" s="39">
        <f t="shared" si="157"/>
        <v>39.698836413415471</v>
      </c>
      <c r="Y802" s="39">
        <f t="shared" si="158"/>
        <v>1208.3333333333335</v>
      </c>
      <c r="Z802" s="41">
        <f t="shared" si="159"/>
        <v>145000</v>
      </c>
      <c r="AA802" s="41">
        <v>143709.787816564</v>
      </c>
      <c r="AB802" s="41">
        <v>-9184.7406107944735</v>
      </c>
      <c r="AC802" s="41">
        <f t="shared" si="165"/>
        <v>134525.04720576952</v>
      </c>
      <c r="AD802" s="42">
        <f t="shared" si="156"/>
        <v>1290.2121834360005</v>
      </c>
      <c r="AE802" s="41">
        <f t="shared" si="160"/>
        <v>135815.25938920552</v>
      </c>
      <c r="AF802" s="42">
        <f t="shared" si="161"/>
        <v>9184.7406107944844</v>
      </c>
      <c r="AG802" s="43">
        <f t="shared" si="166"/>
        <v>120</v>
      </c>
      <c r="AH802" s="44">
        <f t="shared" si="162"/>
        <v>0</v>
      </c>
      <c r="AI802" s="36">
        <f t="shared" si="163"/>
        <v>130.95687885010267</v>
      </c>
      <c r="AJ802" s="36">
        <f t="shared" si="164"/>
        <v>3986</v>
      </c>
      <c r="AK802" s="45">
        <v>45657</v>
      </c>
    </row>
    <row r="803" spans="1:37" s="46" customFormat="1" ht="12.75" x14ac:dyDescent="0.25">
      <c r="A803" s="36">
        <v>797</v>
      </c>
      <c r="B803" s="45">
        <v>41671</v>
      </c>
      <c r="C803" s="56" t="s">
        <v>272</v>
      </c>
      <c r="D803" s="56"/>
      <c r="E803" s="36">
        <v>12010</v>
      </c>
      <c r="F803" s="36" t="s">
        <v>727</v>
      </c>
      <c r="G803" s="38" t="s">
        <v>322</v>
      </c>
      <c r="H803" s="61">
        <v>4</v>
      </c>
      <c r="I803" s="50">
        <v>260000</v>
      </c>
      <c r="J803" s="39">
        <f t="shared" si="167"/>
        <v>0</v>
      </c>
      <c r="K803" s="39">
        <f t="shared" si="168"/>
        <v>0</v>
      </c>
      <c r="L803" s="39">
        <f t="shared" si="169"/>
        <v>0</v>
      </c>
      <c r="M803" s="39">
        <f>IF(C803=12006,H803,IF(C803&lt;&gt;12006,0))</f>
        <v>0</v>
      </c>
      <c r="N803" s="39">
        <f t="shared" si="170"/>
        <v>0</v>
      </c>
      <c r="O803" s="39">
        <f t="shared" si="171"/>
        <v>0</v>
      </c>
      <c r="P803" s="39">
        <f t="shared" si="172"/>
        <v>0</v>
      </c>
      <c r="Q803" s="39">
        <f t="shared" si="173"/>
        <v>0</v>
      </c>
      <c r="R803" s="39">
        <f t="shared" si="174"/>
        <v>260000</v>
      </c>
      <c r="S803" s="39">
        <f t="shared" si="175"/>
        <v>0</v>
      </c>
      <c r="T803" s="39"/>
      <c r="U803" s="39">
        <f t="shared" si="176"/>
        <v>0</v>
      </c>
      <c r="V803" s="51"/>
      <c r="W803" s="39"/>
      <c r="X803" s="39">
        <f t="shared" si="157"/>
        <v>71.184120465434631</v>
      </c>
      <c r="Y803" s="39">
        <f t="shared" si="158"/>
        <v>2166.6666666666665</v>
      </c>
      <c r="Z803" s="41">
        <f t="shared" si="159"/>
        <v>260000</v>
      </c>
      <c r="AA803" s="41">
        <v>257686.51608487335</v>
      </c>
      <c r="AB803" s="41">
        <v>0</v>
      </c>
      <c r="AC803" s="41">
        <f t="shared" si="165"/>
        <v>257686.51608487335</v>
      </c>
      <c r="AD803" s="42">
        <f t="shared" si="156"/>
        <v>2313.4839151266497</v>
      </c>
      <c r="AE803" s="41">
        <f t="shared" si="160"/>
        <v>260000</v>
      </c>
      <c r="AF803" s="42">
        <f t="shared" si="161"/>
        <v>0</v>
      </c>
      <c r="AG803" s="43">
        <f t="shared" si="166"/>
        <v>120</v>
      </c>
      <c r="AH803" s="44">
        <f t="shared" si="162"/>
        <v>0</v>
      </c>
      <c r="AI803" s="36">
        <f t="shared" si="163"/>
        <v>130.95687885010267</v>
      </c>
      <c r="AJ803" s="36">
        <f t="shared" si="164"/>
        <v>3986</v>
      </c>
      <c r="AK803" s="45">
        <v>45657</v>
      </c>
    </row>
    <row r="804" spans="1:37" s="46" customFormat="1" ht="12.75" x14ac:dyDescent="0.25">
      <c r="A804" s="36">
        <v>798</v>
      </c>
      <c r="B804" s="45">
        <v>41671</v>
      </c>
      <c r="C804" s="49" t="s">
        <v>272</v>
      </c>
      <c r="D804" s="49"/>
      <c r="E804" s="49">
        <v>12010</v>
      </c>
      <c r="F804" s="36" t="s">
        <v>728</v>
      </c>
      <c r="G804" s="36" t="s">
        <v>435</v>
      </c>
      <c r="H804" s="38">
        <v>1</v>
      </c>
      <c r="I804" s="50">
        <f>100000+2500</f>
        <v>102500</v>
      </c>
      <c r="J804" s="39">
        <f t="shared" si="167"/>
        <v>0</v>
      </c>
      <c r="K804" s="39">
        <f t="shared" si="168"/>
        <v>0</v>
      </c>
      <c r="L804" s="39">
        <f t="shared" si="169"/>
        <v>0</v>
      </c>
      <c r="M804" s="39">
        <f t="shared" ref="M804:M812" si="177">IF(E804=12005,I804,IF(E804&lt;&gt;12005,0))</f>
        <v>0</v>
      </c>
      <c r="N804" s="39">
        <f t="shared" si="170"/>
        <v>0</v>
      </c>
      <c r="O804" s="39">
        <f t="shared" si="171"/>
        <v>0</v>
      </c>
      <c r="P804" s="39">
        <f t="shared" si="172"/>
        <v>0</v>
      </c>
      <c r="Q804" s="39">
        <f t="shared" si="173"/>
        <v>0</v>
      </c>
      <c r="R804" s="39">
        <f t="shared" si="174"/>
        <v>102500</v>
      </c>
      <c r="S804" s="39">
        <f t="shared" si="175"/>
        <v>0</v>
      </c>
      <c r="T804" s="39"/>
      <c r="U804" s="39">
        <f t="shared" si="176"/>
        <v>0</v>
      </c>
      <c r="V804" s="51"/>
      <c r="W804" s="39">
        <f t="shared" ref="W804:W812" si="178">IF(E804=12099,I804,IF(E804&lt;&gt;12099,0))</f>
        <v>0</v>
      </c>
      <c r="X804" s="39">
        <f t="shared" si="157"/>
        <v>28.062970568104038</v>
      </c>
      <c r="Y804" s="39">
        <f t="shared" si="158"/>
        <v>854.16666666666663</v>
      </c>
      <c r="Z804" s="41">
        <f t="shared" si="159"/>
        <v>102500</v>
      </c>
      <c r="AA804" s="41">
        <v>101587.9534565366</v>
      </c>
      <c r="AB804" s="41">
        <v>0</v>
      </c>
      <c r="AC804" s="41">
        <f t="shared" si="165"/>
        <v>101587.9534565366</v>
      </c>
      <c r="AD804" s="42">
        <f t="shared" si="156"/>
        <v>912.04654346339521</v>
      </c>
      <c r="AE804" s="41">
        <f t="shared" si="160"/>
        <v>102500</v>
      </c>
      <c r="AF804" s="42">
        <f t="shared" si="161"/>
        <v>0</v>
      </c>
      <c r="AG804" s="43">
        <f t="shared" ref="AG804:AG812" si="179">(365.25/30.4375*(IF(E804=12002,1/3%,IF(E804=12003,1/3%,IF(E804=12004,1/3%,IF(E804=12006,1/2%,IF(E804=12007,1/10%,IF(E804=12008,1/3%,IF(E804=12009,1/10%,IF(E804=12010,1/10%,IF(E804=12011,1/20%,IF(E804=12012,1/3%,IF(E804=12099,1/10%)))))))))))))</f>
        <v>120</v>
      </c>
      <c r="AH804" s="44">
        <f t="shared" si="162"/>
        <v>0</v>
      </c>
      <c r="AI804" s="36">
        <f t="shared" si="163"/>
        <v>130.95687885010267</v>
      </c>
      <c r="AJ804" s="36">
        <f t="shared" si="164"/>
        <v>3986</v>
      </c>
      <c r="AK804" s="45">
        <v>45657</v>
      </c>
    </row>
    <row r="805" spans="1:37" s="46" customFormat="1" ht="12.75" x14ac:dyDescent="0.25">
      <c r="A805" s="36">
        <v>799</v>
      </c>
      <c r="B805" s="45">
        <v>41671</v>
      </c>
      <c r="C805" s="49" t="s">
        <v>272</v>
      </c>
      <c r="D805" s="49"/>
      <c r="E805" s="49">
        <v>12010</v>
      </c>
      <c r="F805" s="36" t="s">
        <v>729</v>
      </c>
      <c r="G805" s="36" t="s">
        <v>435</v>
      </c>
      <c r="H805" s="38">
        <v>2</v>
      </c>
      <c r="I805" s="50">
        <v>110000</v>
      </c>
      <c r="J805" s="39">
        <f t="shared" si="167"/>
        <v>0</v>
      </c>
      <c r="K805" s="39">
        <f t="shared" si="168"/>
        <v>0</v>
      </c>
      <c r="L805" s="39">
        <f t="shared" si="169"/>
        <v>0</v>
      </c>
      <c r="M805" s="39">
        <f t="shared" si="177"/>
        <v>0</v>
      </c>
      <c r="N805" s="39">
        <f t="shared" si="170"/>
        <v>0</v>
      </c>
      <c r="O805" s="39">
        <f t="shared" si="171"/>
        <v>0</v>
      </c>
      <c r="P805" s="39">
        <f t="shared" si="172"/>
        <v>0</v>
      </c>
      <c r="Q805" s="39">
        <f t="shared" si="173"/>
        <v>0</v>
      </c>
      <c r="R805" s="39">
        <f t="shared" si="174"/>
        <v>110000</v>
      </c>
      <c r="S805" s="39">
        <f t="shared" si="175"/>
        <v>0</v>
      </c>
      <c r="T805" s="39"/>
      <c r="U805" s="39">
        <f t="shared" si="176"/>
        <v>0</v>
      </c>
      <c r="V805" s="51"/>
      <c r="W805" s="39">
        <f t="shared" si="178"/>
        <v>0</v>
      </c>
      <c r="X805" s="39">
        <f t="shared" si="157"/>
        <v>30.116358658453112</v>
      </c>
      <c r="Y805" s="39">
        <f t="shared" si="158"/>
        <v>916.66666666666663</v>
      </c>
      <c r="Z805" s="41">
        <f t="shared" si="159"/>
        <v>110000</v>
      </c>
      <c r="AA805" s="41">
        <v>109021.21834360027</v>
      </c>
      <c r="AB805" s="41">
        <v>0</v>
      </c>
      <c r="AC805" s="41">
        <f t="shared" si="165"/>
        <v>109021.21834360027</v>
      </c>
      <c r="AD805" s="42">
        <f t="shared" si="156"/>
        <v>978.78165639973304</v>
      </c>
      <c r="AE805" s="41">
        <f t="shared" si="160"/>
        <v>110000</v>
      </c>
      <c r="AF805" s="42">
        <f t="shared" si="161"/>
        <v>0</v>
      </c>
      <c r="AG805" s="43">
        <f t="shared" si="179"/>
        <v>120</v>
      </c>
      <c r="AH805" s="44">
        <f t="shared" si="162"/>
        <v>0</v>
      </c>
      <c r="AI805" s="36">
        <f t="shared" si="163"/>
        <v>130.95687885010267</v>
      </c>
      <c r="AJ805" s="36">
        <f t="shared" si="164"/>
        <v>3986</v>
      </c>
      <c r="AK805" s="45">
        <v>45657</v>
      </c>
    </row>
    <row r="806" spans="1:37" s="46" customFormat="1" ht="12.75" x14ac:dyDescent="0.25">
      <c r="A806" s="36">
        <v>800</v>
      </c>
      <c r="B806" s="45">
        <v>41671</v>
      </c>
      <c r="C806" s="49" t="s">
        <v>265</v>
      </c>
      <c r="D806" s="49"/>
      <c r="E806" s="49">
        <v>12007</v>
      </c>
      <c r="F806" s="49" t="s">
        <v>730</v>
      </c>
      <c r="G806" s="73" t="s">
        <v>435</v>
      </c>
      <c r="H806" s="38">
        <v>1</v>
      </c>
      <c r="I806" s="50">
        <v>1140000</v>
      </c>
      <c r="J806" s="39">
        <f t="shared" si="167"/>
        <v>0</v>
      </c>
      <c r="K806" s="39">
        <f t="shared" si="168"/>
        <v>0</v>
      </c>
      <c r="L806" s="39">
        <f t="shared" si="169"/>
        <v>0</v>
      </c>
      <c r="M806" s="39">
        <f t="shared" si="177"/>
        <v>0</v>
      </c>
      <c r="N806" s="39">
        <f t="shared" si="170"/>
        <v>0</v>
      </c>
      <c r="O806" s="39">
        <f t="shared" si="171"/>
        <v>1140000</v>
      </c>
      <c r="P806" s="39">
        <f t="shared" si="172"/>
        <v>0</v>
      </c>
      <c r="Q806" s="39">
        <f t="shared" si="173"/>
        <v>0</v>
      </c>
      <c r="R806" s="39">
        <f t="shared" si="174"/>
        <v>0</v>
      </c>
      <c r="S806" s="39">
        <f t="shared" si="175"/>
        <v>0</v>
      </c>
      <c r="T806" s="39"/>
      <c r="U806" s="39">
        <f t="shared" si="176"/>
        <v>0</v>
      </c>
      <c r="V806" s="51"/>
      <c r="W806" s="39">
        <f t="shared" si="178"/>
        <v>0</v>
      </c>
      <c r="X806" s="39">
        <f t="shared" si="157"/>
        <v>312.11498973305953</v>
      </c>
      <c r="Y806" s="39">
        <f t="shared" si="158"/>
        <v>9500</v>
      </c>
      <c r="Z806" s="41">
        <f t="shared" si="159"/>
        <v>1140000</v>
      </c>
      <c r="AA806" s="41">
        <v>1129856.2628336756</v>
      </c>
      <c r="AB806" s="41">
        <v>0</v>
      </c>
      <c r="AC806" s="41">
        <f t="shared" si="165"/>
        <v>1129856.2628336756</v>
      </c>
      <c r="AD806" s="42">
        <f t="shared" si="156"/>
        <v>10143.737166324398</v>
      </c>
      <c r="AE806" s="41">
        <f t="shared" si="160"/>
        <v>1140000</v>
      </c>
      <c r="AF806" s="42">
        <f t="shared" si="161"/>
        <v>0</v>
      </c>
      <c r="AG806" s="43">
        <f t="shared" si="179"/>
        <v>120</v>
      </c>
      <c r="AH806" s="44">
        <f t="shared" si="162"/>
        <v>0</v>
      </c>
      <c r="AI806" s="36">
        <f t="shared" si="163"/>
        <v>130.95687885010267</v>
      </c>
      <c r="AJ806" s="36">
        <f t="shared" si="164"/>
        <v>3986</v>
      </c>
      <c r="AK806" s="45">
        <v>45657</v>
      </c>
    </row>
    <row r="807" spans="1:37" s="46" customFormat="1" ht="12.75" x14ac:dyDescent="0.25">
      <c r="A807" s="36">
        <v>801</v>
      </c>
      <c r="B807" s="45">
        <v>41671</v>
      </c>
      <c r="C807" s="49" t="s">
        <v>265</v>
      </c>
      <c r="D807" s="49"/>
      <c r="E807" s="49">
        <v>12007</v>
      </c>
      <c r="F807" s="36" t="s">
        <v>731</v>
      </c>
      <c r="G807" s="49" t="s">
        <v>435</v>
      </c>
      <c r="H807" s="38">
        <v>1</v>
      </c>
      <c r="I807" s="50">
        <v>1260500</v>
      </c>
      <c r="J807" s="39">
        <f t="shared" si="167"/>
        <v>0</v>
      </c>
      <c r="K807" s="39">
        <f t="shared" si="168"/>
        <v>0</v>
      </c>
      <c r="L807" s="39">
        <f t="shared" si="169"/>
        <v>0</v>
      </c>
      <c r="M807" s="39">
        <f t="shared" si="177"/>
        <v>0</v>
      </c>
      <c r="N807" s="39">
        <f t="shared" si="170"/>
        <v>0</v>
      </c>
      <c r="O807" s="39">
        <f t="shared" si="171"/>
        <v>1260500</v>
      </c>
      <c r="P807" s="39">
        <f t="shared" si="172"/>
        <v>0</v>
      </c>
      <c r="Q807" s="39">
        <f t="shared" si="173"/>
        <v>0</v>
      </c>
      <c r="R807" s="39">
        <f t="shared" si="174"/>
        <v>0</v>
      </c>
      <c r="S807" s="39">
        <f t="shared" si="175"/>
        <v>0</v>
      </c>
      <c r="T807" s="39"/>
      <c r="U807" s="39">
        <f t="shared" si="176"/>
        <v>0</v>
      </c>
      <c r="V807" s="51"/>
      <c r="W807" s="39">
        <f t="shared" si="178"/>
        <v>0</v>
      </c>
      <c r="X807" s="39">
        <f t="shared" si="157"/>
        <v>345.10609171800138</v>
      </c>
      <c r="Y807" s="39">
        <f t="shared" si="158"/>
        <v>10504.166666666668</v>
      </c>
      <c r="Z807" s="41">
        <f t="shared" si="159"/>
        <v>1260500</v>
      </c>
      <c r="AA807" s="41">
        <v>1249284.0520191651</v>
      </c>
      <c r="AB807" s="41">
        <v>0</v>
      </c>
      <c r="AC807" s="41">
        <f t="shared" si="165"/>
        <v>1249284.0520191651</v>
      </c>
      <c r="AD807" s="42">
        <f t="shared" si="156"/>
        <v>11215.94798083487</v>
      </c>
      <c r="AE807" s="41">
        <f t="shared" si="160"/>
        <v>1260500</v>
      </c>
      <c r="AF807" s="42">
        <f t="shared" si="161"/>
        <v>0</v>
      </c>
      <c r="AG807" s="43">
        <f t="shared" si="179"/>
        <v>120</v>
      </c>
      <c r="AH807" s="44">
        <f t="shared" si="162"/>
        <v>0</v>
      </c>
      <c r="AI807" s="36">
        <f t="shared" si="163"/>
        <v>130.95687885010267</v>
      </c>
      <c r="AJ807" s="36">
        <f t="shared" si="164"/>
        <v>3986</v>
      </c>
      <c r="AK807" s="45">
        <v>45657</v>
      </c>
    </row>
    <row r="808" spans="1:37" s="46" customFormat="1" ht="12.75" x14ac:dyDescent="0.25">
      <c r="A808" s="36">
        <v>802</v>
      </c>
      <c r="B808" s="45">
        <v>41671</v>
      </c>
      <c r="C808" s="49" t="s">
        <v>431</v>
      </c>
      <c r="D808" s="49"/>
      <c r="E808" s="49">
        <v>12009</v>
      </c>
      <c r="F808" s="49" t="s">
        <v>732</v>
      </c>
      <c r="G808" s="56" t="s">
        <v>435</v>
      </c>
      <c r="H808" s="38">
        <v>1</v>
      </c>
      <c r="I808" s="50">
        <v>1440000</v>
      </c>
      <c r="J808" s="39">
        <f t="shared" si="167"/>
        <v>0</v>
      </c>
      <c r="K808" s="39">
        <f t="shared" si="168"/>
        <v>0</v>
      </c>
      <c r="L808" s="39">
        <f t="shared" si="169"/>
        <v>0</v>
      </c>
      <c r="M808" s="39">
        <f t="shared" si="177"/>
        <v>0</v>
      </c>
      <c r="N808" s="39">
        <f t="shared" si="170"/>
        <v>0</v>
      </c>
      <c r="O808" s="39">
        <f t="shared" si="171"/>
        <v>0</v>
      </c>
      <c r="P808" s="39">
        <f t="shared" si="172"/>
        <v>0</v>
      </c>
      <c r="Q808" s="39">
        <f t="shared" si="173"/>
        <v>1440000</v>
      </c>
      <c r="R808" s="39">
        <f t="shared" si="174"/>
        <v>0</v>
      </c>
      <c r="S808" s="39">
        <f t="shared" si="175"/>
        <v>0</v>
      </c>
      <c r="T808" s="39"/>
      <c r="U808" s="39">
        <f t="shared" si="176"/>
        <v>0</v>
      </c>
      <c r="V808" s="51"/>
      <c r="W808" s="39">
        <f t="shared" si="178"/>
        <v>0</v>
      </c>
      <c r="X808" s="39">
        <f t="shared" si="157"/>
        <v>394.2505133470226</v>
      </c>
      <c r="Y808" s="39">
        <f t="shared" si="158"/>
        <v>12000</v>
      </c>
      <c r="Z808" s="41">
        <f t="shared" si="159"/>
        <v>1440000</v>
      </c>
      <c r="AA808" s="41">
        <v>1427186.8583162217</v>
      </c>
      <c r="AB808" s="41">
        <v>0</v>
      </c>
      <c r="AC808" s="41">
        <f t="shared" si="165"/>
        <v>1427186.8583162217</v>
      </c>
      <c r="AD808" s="42">
        <f t="shared" si="156"/>
        <v>12813.14168377826</v>
      </c>
      <c r="AE808" s="41">
        <f t="shared" si="160"/>
        <v>1440000</v>
      </c>
      <c r="AF808" s="42">
        <f t="shared" si="161"/>
        <v>0</v>
      </c>
      <c r="AG808" s="43">
        <f t="shared" si="179"/>
        <v>120</v>
      </c>
      <c r="AH808" s="44">
        <f t="shared" si="162"/>
        <v>0</v>
      </c>
      <c r="AI808" s="36">
        <f t="shared" si="163"/>
        <v>130.95687885010267</v>
      </c>
      <c r="AJ808" s="36">
        <f t="shared" si="164"/>
        <v>3986</v>
      </c>
      <c r="AK808" s="45">
        <v>45657</v>
      </c>
    </row>
    <row r="809" spans="1:37" s="46" customFormat="1" ht="12.75" x14ac:dyDescent="0.25">
      <c r="A809" s="36">
        <v>803</v>
      </c>
      <c r="B809" s="45">
        <v>41671</v>
      </c>
      <c r="C809" s="49" t="s">
        <v>272</v>
      </c>
      <c r="D809" s="49"/>
      <c r="E809" s="49">
        <v>12010</v>
      </c>
      <c r="F809" s="36" t="s">
        <v>733</v>
      </c>
      <c r="G809" s="36" t="s">
        <v>435</v>
      </c>
      <c r="H809" s="38">
        <v>1</v>
      </c>
      <c r="I809" s="50">
        <v>600000</v>
      </c>
      <c r="J809" s="39">
        <f t="shared" si="167"/>
        <v>0</v>
      </c>
      <c r="K809" s="39">
        <f t="shared" si="168"/>
        <v>0</v>
      </c>
      <c r="L809" s="39">
        <f t="shared" si="169"/>
        <v>0</v>
      </c>
      <c r="M809" s="39">
        <f t="shared" si="177"/>
        <v>0</v>
      </c>
      <c r="N809" s="39">
        <f t="shared" si="170"/>
        <v>0</v>
      </c>
      <c r="O809" s="39">
        <f t="shared" si="171"/>
        <v>0</v>
      </c>
      <c r="P809" s="39">
        <f t="shared" si="172"/>
        <v>0</v>
      </c>
      <c r="Q809" s="39">
        <f t="shared" si="173"/>
        <v>0</v>
      </c>
      <c r="R809" s="39">
        <f t="shared" si="174"/>
        <v>600000</v>
      </c>
      <c r="S809" s="39">
        <f t="shared" si="175"/>
        <v>0</v>
      </c>
      <c r="T809" s="39"/>
      <c r="U809" s="39">
        <f t="shared" si="176"/>
        <v>0</v>
      </c>
      <c r="V809" s="51"/>
      <c r="W809" s="39">
        <f t="shared" si="178"/>
        <v>0</v>
      </c>
      <c r="X809" s="39">
        <f t="shared" si="157"/>
        <v>164.27104722792606</v>
      </c>
      <c r="Y809" s="39">
        <f t="shared" si="158"/>
        <v>4999.9999999999991</v>
      </c>
      <c r="Z809" s="41">
        <f t="shared" si="159"/>
        <v>600000</v>
      </c>
      <c r="AA809" s="41">
        <v>594661.19096509228</v>
      </c>
      <c r="AB809" s="41">
        <v>0</v>
      </c>
      <c r="AC809" s="41">
        <f t="shared" si="165"/>
        <v>594661.19096509228</v>
      </c>
      <c r="AD809" s="42">
        <f t="shared" si="156"/>
        <v>5338.8090349077247</v>
      </c>
      <c r="AE809" s="41">
        <f t="shared" si="160"/>
        <v>600000</v>
      </c>
      <c r="AF809" s="42">
        <f t="shared" si="161"/>
        <v>0</v>
      </c>
      <c r="AG809" s="43">
        <f t="shared" si="179"/>
        <v>120</v>
      </c>
      <c r="AH809" s="44">
        <f t="shared" si="162"/>
        <v>0</v>
      </c>
      <c r="AI809" s="36">
        <f t="shared" si="163"/>
        <v>130.95687885010267</v>
      </c>
      <c r="AJ809" s="36">
        <f t="shared" si="164"/>
        <v>3986</v>
      </c>
      <c r="AK809" s="45">
        <v>45657</v>
      </c>
    </row>
    <row r="810" spans="1:37" s="46" customFormat="1" ht="12.75" x14ac:dyDescent="0.25">
      <c r="A810" s="36">
        <v>804</v>
      </c>
      <c r="B810" s="45">
        <v>41671</v>
      </c>
      <c r="C810" s="49" t="s">
        <v>272</v>
      </c>
      <c r="D810" s="49"/>
      <c r="E810" s="49">
        <v>12010</v>
      </c>
      <c r="F810" s="36" t="s">
        <v>734</v>
      </c>
      <c r="G810" s="36" t="s">
        <v>435</v>
      </c>
      <c r="H810" s="38">
        <v>1</v>
      </c>
      <c r="I810" s="50">
        <v>655200</v>
      </c>
      <c r="J810" s="39">
        <f t="shared" si="167"/>
        <v>0</v>
      </c>
      <c r="K810" s="39">
        <f t="shared" si="168"/>
        <v>0</v>
      </c>
      <c r="L810" s="39">
        <f t="shared" si="169"/>
        <v>0</v>
      </c>
      <c r="M810" s="39">
        <f t="shared" si="177"/>
        <v>0</v>
      </c>
      <c r="N810" s="39">
        <f t="shared" ref="N810:N873" si="180">IF(E810=12006,I810,IF(E810&lt;&gt;12006,0))</f>
        <v>0</v>
      </c>
      <c r="O810" s="39">
        <f t="shared" si="171"/>
        <v>0</v>
      </c>
      <c r="P810" s="39">
        <f t="shared" si="172"/>
        <v>0</v>
      </c>
      <c r="Q810" s="39">
        <f t="shared" si="173"/>
        <v>0</v>
      </c>
      <c r="R810" s="39">
        <f t="shared" si="174"/>
        <v>655200</v>
      </c>
      <c r="S810" s="39">
        <f t="shared" si="175"/>
        <v>0</v>
      </c>
      <c r="T810" s="39"/>
      <c r="U810" s="39">
        <f t="shared" si="176"/>
        <v>0</v>
      </c>
      <c r="V810" s="51"/>
      <c r="W810" s="39">
        <f t="shared" si="178"/>
        <v>0</v>
      </c>
      <c r="X810" s="39">
        <f t="shared" si="157"/>
        <v>179.38398357289526</v>
      </c>
      <c r="Y810" s="39">
        <f t="shared" si="158"/>
        <v>5459.9999999999991</v>
      </c>
      <c r="Z810" s="41">
        <f t="shared" si="159"/>
        <v>655200</v>
      </c>
      <c r="AA810" s="41">
        <v>649370.0205338808</v>
      </c>
      <c r="AB810" s="41">
        <v>0</v>
      </c>
      <c r="AC810" s="41">
        <f t="shared" si="165"/>
        <v>649370.0205338808</v>
      </c>
      <c r="AD810" s="42">
        <f t="shared" si="156"/>
        <v>5829.9794661191991</v>
      </c>
      <c r="AE810" s="41">
        <f t="shared" si="160"/>
        <v>655200</v>
      </c>
      <c r="AF810" s="42">
        <f t="shared" si="161"/>
        <v>0</v>
      </c>
      <c r="AG810" s="43">
        <f t="shared" si="179"/>
        <v>120</v>
      </c>
      <c r="AH810" s="44">
        <f t="shared" si="162"/>
        <v>0</v>
      </c>
      <c r="AI810" s="36">
        <f t="shared" si="163"/>
        <v>130.95687885010267</v>
      </c>
      <c r="AJ810" s="36">
        <f t="shared" si="164"/>
        <v>3986</v>
      </c>
      <c r="AK810" s="45">
        <v>45657</v>
      </c>
    </row>
    <row r="811" spans="1:37" s="46" customFormat="1" ht="12.75" x14ac:dyDescent="0.25">
      <c r="A811" s="36">
        <v>805</v>
      </c>
      <c r="B811" s="45">
        <v>41671</v>
      </c>
      <c r="C811" s="49" t="s">
        <v>272</v>
      </c>
      <c r="D811" s="49"/>
      <c r="E811" s="49">
        <v>12010</v>
      </c>
      <c r="F811" s="36" t="s">
        <v>735</v>
      </c>
      <c r="G811" s="36" t="s">
        <v>435</v>
      </c>
      <c r="H811" s="38">
        <v>8</v>
      </c>
      <c r="I811" s="50">
        <v>960000</v>
      </c>
      <c r="J811" s="39">
        <f t="shared" si="167"/>
        <v>0</v>
      </c>
      <c r="K811" s="39">
        <f t="shared" si="168"/>
        <v>0</v>
      </c>
      <c r="L811" s="39">
        <f t="shared" si="169"/>
        <v>0</v>
      </c>
      <c r="M811" s="39">
        <f t="shared" si="177"/>
        <v>0</v>
      </c>
      <c r="N811" s="39">
        <f t="shared" si="180"/>
        <v>0</v>
      </c>
      <c r="O811" s="39">
        <f t="shared" si="171"/>
        <v>0</v>
      </c>
      <c r="P811" s="39">
        <f t="shared" si="172"/>
        <v>0</v>
      </c>
      <c r="Q811" s="39">
        <f t="shared" si="173"/>
        <v>0</v>
      </c>
      <c r="R811" s="39">
        <f t="shared" si="174"/>
        <v>960000</v>
      </c>
      <c r="S811" s="39">
        <f t="shared" si="175"/>
        <v>0</v>
      </c>
      <c r="T811" s="39"/>
      <c r="U811" s="39">
        <f t="shared" si="176"/>
        <v>0</v>
      </c>
      <c r="V811" s="51"/>
      <c r="W811" s="39">
        <f t="shared" si="178"/>
        <v>0</v>
      </c>
      <c r="X811" s="39">
        <f t="shared" si="157"/>
        <v>262.8336755646817</v>
      </c>
      <c r="Y811" s="39">
        <f t="shared" si="158"/>
        <v>7999.9999999999991</v>
      </c>
      <c r="Z811" s="41">
        <f t="shared" si="159"/>
        <v>960000</v>
      </c>
      <c r="AA811" s="41">
        <v>951457.90554414771</v>
      </c>
      <c r="AB811" s="41">
        <v>0</v>
      </c>
      <c r="AC811" s="41">
        <f t="shared" si="165"/>
        <v>951457.90554414771</v>
      </c>
      <c r="AD811" s="42">
        <f t="shared" si="156"/>
        <v>8542.0944558522897</v>
      </c>
      <c r="AE811" s="41">
        <f t="shared" si="160"/>
        <v>960000</v>
      </c>
      <c r="AF811" s="42">
        <f t="shared" si="161"/>
        <v>0</v>
      </c>
      <c r="AG811" s="43">
        <f t="shared" si="179"/>
        <v>120</v>
      </c>
      <c r="AH811" s="44">
        <f t="shared" si="162"/>
        <v>0</v>
      </c>
      <c r="AI811" s="36">
        <f t="shared" si="163"/>
        <v>130.95687885010267</v>
      </c>
      <c r="AJ811" s="36">
        <f t="shared" si="164"/>
        <v>3986</v>
      </c>
      <c r="AK811" s="45">
        <v>45657</v>
      </c>
    </row>
    <row r="812" spans="1:37" s="46" customFormat="1" ht="12.75" x14ac:dyDescent="0.25">
      <c r="A812" s="36">
        <v>806</v>
      </c>
      <c r="B812" s="45">
        <v>41671</v>
      </c>
      <c r="C812" s="49" t="s">
        <v>272</v>
      </c>
      <c r="D812" s="49"/>
      <c r="E812" s="49">
        <v>12010</v>
      </c>
      <c r="F812" s="49" t="s">
        <v>736</v>
      </c>
      <c r="G812" s="36" t="s">
        <v>435</v>
      </c>
      <c r="H812" s="38">
        <v>1</v>
      </c>
      <c r="I812" s="50">
        <v>1037400</v>
      </c>
      <c r="J812" s="39">
        <f t="shared" si="167"/>
        <v>0</v>
      </c>
      <c r="K812" s="39">
        <f t="shared" si="168"/>
        <v>0</v>
      </c>
      <c r="L812" s="39">
        <f t="shared" si="169"/>
        <v>0</v>
      </c>
      <c r="M812" s="39">
        <f t="shared" si="177"/>
        <v>0</v>
      </c>
      <c r="N812" s="39">
        <f t="shared" si="180"/>
        <v>0</v>
      </c>
      <c r="O812" s="39">
        <f t="shared" si="171"/>
        <v>0</v>
      </c>
      <c r="P812" s="39">
        <f t="shared" si="172"/>
        <v>0</v>
      </c>
      <c r="Q812" s="39">
        <f t="shared" si="173"/>
        <v>0</v>
      </c>
      <c r="R812" s="39">
        <f t="shared" si="174"/>
        <v>1037400</v>
      </c>
      <c r="S812" s="39">
        <f t="shared" si="175"/>
        <v>0</v>
      </c>
      <c r="T812" s="39"/>
      <c r="U812" s="39">
        <f t="shared" si="176"/>
        <v>0</v>
      </c>
      <c r="V812" s="51"/>
      <c r="W812" s="39">
        <f t="shared" si="178"/>
        <v>0</v>
      </c>
      <c r="X812" s="39">
        <f t="shared" si="157"/>
        <v>284.02464065708421</v>
      </c>
      <c r="Y812" s="39">
        <f t="shared" si="158"/>
        <v>8645</v>
      </c>
      <c r="Z812" s="41">
        <f t="shared" si="159"/>
        <v>1037400</v>
      </c>
      <c r="AA812" s="41">
        <v>1028169.1991786447</v>
      </c>
      <c r="AB812" s="41">
        <v>0</v>
      </c>
      <c r="AC812" s="41">
        <f t="shared" si="165"/>
        <v>1028169.1991786447</v>
      </c>
      <c r="AD812" s="42">
        <f t="shared" si="156"/>
        <v>9230.8008213553112</v>
      </c>
      <c r="AE812" s="41">
        <f t="shared" si="160"/>
        <v>1037400</v>
      </c>
      <c r="AF812" s="42">
        <f t="shared" si="161"/>
        <v>0</v>
      </c>
      <c r="AG812" s="43">
        <f t="shared" si="179"/>
        <v>120</v>
      </c>
      <c r="AH812" s="44">
        <f t="shared" si="162"/>
        <v>0</v>
      </c>
      <c r="AI812" s="36">
        <f t="shared" si="163"/>
        <v>130.95687885010267</v>
      </c>
      <c r="AJ812" s="36">
        <f t="shared" si="164"/>
        <v>3986</v>
      </c>
      <c r="AK812" s="45">
        <v>45657</v>
      </c>
    </row>
    <row r="813" spans="1:37" s="46" customFormat="1" ht="12.75" x14ac:dyDescent="0.25">
      <c r="A813" s="36">
        <v>807</v>
      </c>
      <c r="B813" s="45">
        <v>41671</v>
      </c>
      <c r="C813" s="49" t="s">
        <v>272</v>
      </c>
      <c r="D813" s="49"/>
      <c r="E813" s="49">
        <v>12010</v>
      </c>
      <c r="F813" s="36" t="s">
        <v>737</v>
      </c>
      <c r="G813" s="36" t="s">
        <v>540</v>
      </c>
      <c r="H813" s="38">
        <v>1</v>
      </c>
      <c r="I813" s="50">
        <v>150000</v>
      </c>
      <c r="J813" s="39">
        <f t="shared" si="167"/>
        <v>0</v>
      </c>
      <c r="K813" s="39">
        <f t="shared" si="168"/>
        <v>0</v>
      </c>
      <c r="L813" s="39">
        <f t="shared" si="169"/>
        <v>0</v>
      </c>
      <c r="M813" s="39">
        <f t="shared" ref="M813:M823" si="181">IF(C813=12006,H813,IF(C813&lt;&gt;12006,0))</f>
        <v>0</v>
      </c>
      <c r="N813" s="39">
        <f t="shared" si="180"/>
        <v>0</v>
      </c>
      <c r="O813" s="39">
        <f t="shared" si="171"/>
        <v>0</v>
      </c>
      <c r="P813" s="39">
        <f t="shared" si="172"/>
        <v>0</v>
      </c>
      <c r="Q813" s="39">
        <f t="shared" si="173"/>
        <v>0</v>
      </c>
      <c r="R813" s="39">
        <f t="shared" si="174"/>
        <v>150000</v>
      </c>
      <c r="S813" s="39">
        <f t="shared" si="175"/>
        <v>0</v>
      </c>
      <c r="T813" s="39"/>
      <c r="U813" s="39">
        <f t="shared" si="176"/>
        <v>0</v>
      </c>
      <c r="V813" s="51"/>
      <c r="W813" s="39"/>
      <c r="X813" s="39">
        <f t="shared" si="157"/>
        <v>41.067761806981515</v>
      </c>
      <c r="Y813" s="39">
        <f t="shared" si="158"/>
        <v>1249.9999999999998</v>
      </c>
      <c r="Z813" s="41">
        <f t="shared" si="159"/>
        <v>150000</v>
      </c>
      <c r="AA813" s="41">
        <v>147433.26488706362</v>
      </c>
      <c r="AB813" s="41">
        <v>0</v>
      </c>
      <c r="AC813" s="41">
        <f t="shared" si="165"/>
        <v>147433.26488706362</v>
      </c>
      <c r="AD813" s="42">
        <f t="shared" si="156"/>
        <v>2566.7351129363815</v>
      </c>
      <c r="AE813" s="41">
        <f t="shared" si="160"/>
        <v>150000</v>
      </c>
      <c r="AF813" s="42">
        <f t="shared" si="161"/>
        <v>0</v>
      </c>
      <c r="AG813" s="43">
        <f t="shared" ref="AG813:AG823" si="182">(365.25/30.4375*(IF(E813=12002,1/3%,IF(E813=12003,1/3%,IF(E813=12004,1/3%,IF(E813=12006,1/2%,IF(E813=12007,1/10%,IF(E813=12008,1/3%,IF(E813=12009,1/10%,IF(E813=12010,1/10%,IF(E813=12011,1/20%,IF(E813=12012,1/3%))))))))))))</f>
        <v>120</v>
      </c>
      <c r="AH813" s="44">
        <f t="shared" si="162"/>
        <v>0</v>
      </c>
      <c r="AI813" s="36">
        <f t="shared" si="163"/>
        <v>130.95687885010267</v>
      </c>
      <c r="AJ813" s="36">
        <f t="shared" si="164"/>
        <v>3986</v>
      </c>
      <c r="AK813" s="45">
        <v>45657</v>
      </c>
    </row>
    <row r="814" spans="1:37" s="46" customFormat="1" ht="12.75" x14ac:dyDescent="0.25">
      <c r="A814" s="36">
        <v>808</v>
      </c>
      <c r="B814" s="45">
        <v>41671</v>
      </c>
      <c r="C814" s="49" t="s">
        <v>272</v>
      </c>
      <c r="D814" s="49"/>
      <c r="E814" s="49">
        <v>12010</v>
      </c>
      <c r="F814" s="49" t="s">
        <v>716</v>
      </c>
      <c r="G814" s="36" t="s">
        <v>540</v>
      </c>
      <c r="H814" s="38">
        <v>1</v>
      </c>
      <c r="I814" s="50">
        <v>150000</v>
      </c>
      <c r="J814" s="39">
        <f t="shared" si="167"/>
        <v>0</v>
      </c>
      <c r="K814" s="39">
        <f t="shared" si="168"/>
        <v>0</v>
      </c>
      <c r="L814" s="39">
        <f t="shared" si="169"/>
        <v>0</v>
      </c>
      <c r="M814" s="39">
        <f t="shared" si="181"/>
        <v>0</v>
      </c>
      <c r="N814" s="39">
        <f t="shared" si="180"/>
        <v>0</v>
      </c>
      <c r="O814" s="39">
        <f t="shared" si="171"/>
        <v>0</v>
      </c>
      <c r="P814" s="39">
        <f t="shared" si="172"/>
        <v>0</v>
      </c>
      <c r="Q814" s="39">
        <f t="shared" si="173"/>
        <v>0</v>
      </c>
      <c r="R814" s="39">
        <f t="shared" si="174"/>
        <v>150000</v>
      </c>
      <c r="S814" s="39">
        <f t="shared" si="175"/>
        <v>0</v>
      </c>
      <c r="T814" s="39"/>
      <c r="U814" s="39">
        <f t="shared" si="176"/>
        <v>0</v>
      </c>
      <c r="V814" s="51"/>
      <c r="W814" s="39"/>
      <c r="X814" s="39">
        <f t="shared" si="157"/>
        <v>41.067761806981515</v>
      </c>
      <c r="Y814" s="39">
        <f t="shared" si="158"/>
        <v>1249.9999999999998</v>
      </c>
      <c r="Z814" s="41">
        <f t="shared" si="159"/>
        <v>150000</v>
      </c>
      <c r="AA814" s="41">
        <v>147433.26488706362</v>
      </c>
      <c r="AB814" s="41">
        <v>0</v>
      </c>
      <c r="AC814" s="41">
        <f t="shared" si="165"/>
        <v>147433.26488706362</v>
      </c>
      <c r="AD814" s="42">
        <f t="shared" si="156"/>
        <v>2566.7351129363815</v>
      </c>
      <c r="AE814" s="41">
        <f t="shared" si="160"/>
        <v>150000</v>
      </c>
      <c r="AF814" s="42">
        <f t="shared" si="161"/>
        <v>0</v>
      </c>
      <c r="AG814" s="43">
        <f t="shared" si="182"/>
        <v>120</v>
      </c>
      <c r="AH814" s="44">
        <f t="shared" si="162"/>
        <v>0</v>
      </c>
      <c r="AI814" s="36">
        <f t="shared" si="163"/>
        <v>130.95687885010267</v>
      </c>
      <c r="AJ814" s="36">
        <f t="shared" si="164"/>
        <v>3986</v>
      </c>
      <c r="AK814" s="45">
        <v>45657</v>
      </c>
    </row>
    <row r="815" spans="1:37" s="46" customFormat="1" ht="12.75" x14ac:dyDescent="0.25">
      <c r="A815" s="36">
        <v>809</v>
      </c>
      <c r="B815" s="45">
        <v>41671</v>
      </c>
      <c r="C815" s="49" t="s">
        <v>272</v>
      </c>
      <c r="D815" s="49"/>
      <c r="E815" s="49">
        <v>12010</v>
      </c>
      <c r="F815" s="49" t="s">
        <v>485</v>
      </c>
      <c r="G815" s="36" t="s">
        <v>540</v>
      </c>
      <c r="H815" s="38">
        <v>1</v>
      </c>
      <c r="I815" s="50">
        <v>150000</v>
      </c>
      <c r="J815" s="39">
        <f t="shared" si="167"/>
        <v>0</v>
      </c>
      <c r="K815" s="39">
        <f t="shared" si="168"/>
        <v>0</v>
      </c>
      <c r="L815" s="39">
        <f t="shared" si="169"/>
        <v>0</v>
      </c>
      <c r="M815" s="39">
        <f t="shared" si="181"/>
        <v>0</v>
      </c>
      <c r="N815" s="39">
        <f t="shared" si="180"/>
        <v>0</v>
      </c>
      <c r="O815" s="39">
        <f t="shared" si="171"/>
        <v>0</v>
      </c>
      <c r="P815" s="39">
        <f t="shared" si="172"/>
        <v>0</v>
      </c>
      <c r="Q815" s="39">
        <f t="shared" si="173"/>
        <v>0</v>
      </c>
      <c r="R815" s="39">
        <f t="shared" si="174"/>
        <v>150000</v>
      </c>
      <c r="S815" s="39">
        <f t="shared" si="175"/>
        <v>0</v>
      </c>
      <c r="T815" s="39"/>
      <c r="U815" s="39">
        <f t="shared" si="176"/>
        <v>0</v>
      </c>
      <c r="V815" s="51"/>
      <c r="W815" s="39"/>
      <c r="X815" s="39">
        <f t="shared" si="157"/>
        <v>41.067761806981515</v>
      </c>
      <c r="Y815" s="39">
        <f t="shared" si="158"/>
        <v>1249.9999999999998</v>
      </c>
      <c r="Z815" s="41">
        <f t="shared" si="159"/>
        <v>150000</v>
      </c>
      <c r="AA815" s="41">
        <v>147433.26488706362</v>
      </c>
      <c r="AB815" s="41">
        <v>0</v>
      </c>
      <c r="AC815" s="41">
        <f t="shared" si="165"/>
        <v>147433.26488706362</v>
      </c>
      <c r="AD815" s="42">
        <f t="shared" si="156"/>
        <v>2566.7351129363815</v>
      </c>
      <c r="AE815" s="41">
        <f t="shared" si="160"/>
        <v>150000</v>
      </c>
      <c r="AF815" s="42">
        <f t="shared" si="161"/>
        <v>0</v>
      </c>
      <c r="AG815" s="43">
        <f t="shared" si="182"/>
        <v>120</v>
      </c>
      <c r="AH815" s="44">
        <f t="shared" si="162"/>
        <v>0</v>
      </c>
      <c r="AI815" s="36">
        <f t="shared" si="163"/>
        <v>130.95687885010267</v>
      </c>
      <c r="AJ815" s="36">
        <f t="shared" si="164"/>
        <v>3986</v>
      </c>
      <c r="AK815" s="45">
        <v>45657</v>
      </c>
    </row>
    <row r="816" spans="1:37" s="46" customFormat="1" ht="12.75" x14ac:dyDescent="0.25">
      <c r="A816" s="36">
        <v>810</v>
      </c>
      <c r="B816" s="45">
        <v>41671</v>
      </c>
      <c r="C816" s="49" t="s">
        <v>272</v>
      </c>
      <c r="D816" s="49"/>
      <c r="E816" s="49">
        <v>12010</v>
      </c>
      <c r="F816" s="36" t="s">
        <v>727</v>
      </c>
      <c r="G816" s="36" t="s">
        <v>540</v>
      </c>
      <c r="H816" s="38">
        <v>4</v>
      </c>
      <c r="I816" s="50">
        <v>260000</v>
      </c>
      <c r="J816" s="39">
        <f t="shared" si="167"/>
        <v>0</v>
      </c>
      <c r="K816" s="39">
        <f t="shared" si="168"/>
        <v>0</v>
      </c>
      <c r="L816" s="39">
        <f t="shared" si="169"/>
        <v>0</v>
      </c>
      <c r="M816" s="39">
        <f t="shared" si="181"/>
        <v>0</v>
      </c>
      <c r="N816" s="39">
        <f t="shared" si="180"/>
        <v>0</v>
      </c>
      <c r="O816" s="39">
        <f t="shared" si="171"/>
        <v>0</v>
      </c>
      <c r="P816" s="39">
        <f t="shared" si="172"/>
        <v>0</v>
      </c>
      <c r="Q816" s="39">
        <f t="shared" si="173"/>
        <v>0</v>
      </c>
      <c r="R816" s="39">
        <f t="shared" si="174"/>
        <v>260000</v>
      </c>
      <c r="S816" s="39">
        <f t="shared" si="175"/>
        <v>0</v>
      </c>
      <c r="T816" s="39"/>
      <c r="U816" s="39">
        <f t="shared" si="176"/>
        <v>0</v>
      </c>
      <c r="V816" s="51"/>
      <c r="W816" s="39"/>
      <c r="X816" s="39">
        <f t="shared" si="157"/>
        <v>71.184120465434631</v>
      </c>
      <c r="Y816" s="39">
        <f t="shared" si="158"/>
        <v>2166.6666666666665</v>
      </c>
      <c r="Z816" s="41">
        <f t="shared" si="159"/>
        <v>260000</v>
      </c>
      <c r="AA816" s="41">
        <v>255550.99247091034</v>
      </c>
      <c r="AB816" s="41">
        <v>0</v>
      </c>
      <c r="AC816" s="41">
        <f t="shared" si="165"/>
        <v>255550.99247091034</v>
      </c>
      <c r="AD816" s="42">
        <f t="shared" si="156"/>
        <v>4449.0075290896639</v>
      </c>
      <c r="AE816" s="41">
        <f t="shared" si="160"/>
        <v>260000</v>
      </c>
      <c r="AF816" s="42">
        <f t="shared" si="161"/>
        <v>0</v>
      </c>
      <c r="AG816" s="43">
        <f t="shared" si="182"/>
        <v>120</v>
      </c>
      <c r="AH816" s="44">
        <f t="shared" si="162"/>
        <v>0</v>
      </c>
      <c r="AI816" s="36">
        <f t="shared" si="163"/>
        <v>130.95687885010267</v>
      </c>
      <c r="AJ816" s="36">
        <f t="shared" si="164"/>
        <v>3986</v>
      </c>
      <c r="AK816" s="45">
        <v>45657</v>
      </c>
    </row>
    <row r="817" spans="1:37" s="46" customFormat="1" ht="12.75" x14ac:dyDescent="0.25">
      <c r="A817" s="36">
        <v>811</v>
      </c>
      <c r="B817" s="45">
        <v>41671</v>
      </c>
      <c r="C817" s="49" t="s">
        <v>272</v>
      </c>
      <c r="D817" s="49"/>
      <c r="E817" s="49">
        <v>12010</v>
      </c>
      <c r="F817" s="36" t="s">
        <v>738</v>
      </c>
      <c r="G817" s="36" t="s">
        <v>540</v>
      </c>
      <c r="H817" s="38">
        <v>1</v>
      </c>
      <c r="I817" s="50">
        <v>260000</v>
      </c>
      <c r="J817" s="39">
        <f t="shared" si="167"/>
        <v>0</v>
      </c>
      <c r="K817" s="39">
        <f t="shared" si="168"/>
        <v>0</v>
      </c>
      <c r="L817" s="39">
        <f t="shared" si="169"/>
        <v>0</v>
      </c>
      <c r="M817" s="39">
        <f t="shared" si="181"/>
        <v>0</v>
      </c>
      <c r="N817" s="39">
        <f t="shared" si="180"/>
        <v>0</v>
      </c>
      <c r="O817" s="39">
        <f t="shared" si="171"/>
        <v>0</v>
      </c>
      <c r="P817" s="39">
        <f t="shared" si="172"/>
        <v>0</v>
      </c>
      <c r="Q817" s="39">
        <f t="shared" si="173"/>
        <v>0</v>
      </c>
      <c r="R817" s="39">
        <f t="shared" si="174"/>
        <v>260000</v>
      </c>
      <c r="S817" s="39">
        <f t="shared" si="175"/>
        <v>0</v>
      </c>
      <c r="T817" s="39"/>
      <c r="U817" s="39">
        <f t="shared" si="176"/>
        <v>0</v>
      </c>
      <c r="V817" s="51"/>
      <c r="W817" s="39"/>
      <c r="X817" s="39">
        <f t="shared" si="157"/>
        <v>71.184120465434631</v>
      </c>
      <c r="Y817" s="39">
        <f t="shared" si="158"/>
        <v>2166.6666666666665</v>
      </c>
      <c r="Z817" s="41">
        <f t="shared" si="159"/>
        <v>260000</v>
      </c>
      <c r="AA817" s="41">
        <v>255550.99247091034</v>
      </c>
      <c r="AB817" s="41">
        <v>0</v>
      </c>
      <c r="AC817" s="41">
        <f t="shared" si="165"/>
        <v>255550.99247091034</v>
      </c>
      <c r="AD817" s="42">
        <f t="shared" si="156"/>
        <v>4449.0075290896639</v>
      </c>
      <c r="AE817" s="41">
        <f t="shared" si="160"/>
        <v>260000</v>
      </c>
      <c r="AF817" s="42">
        <f t="shared" si="161"/>
        <v>0</v>
      </c>
      <c r="AG817" s="43">
        <f t="shared" si="182"/>
        <v>120</v>
      </c>
      <c r="AH817" s="44">
        <f t="shared" si="162"/>
        <v>0</v>
      </c>
      <c r="AI817" s="36">
        <f t="shared" si="163"/>
        <v>130.95687885010267</v>
      </c>
      <c r="AJ817" s="36">
        <f t="shared" si="164"/>
        <v>3986</v>
      </c>
      <c r="AK817" s="45">
        <v>45657</v>
      </c>
    </row>
    <row r="818" spans="1:37" s="46" customFormat="1" ht="12.75" x14ac:dyDescent="0.25">
      <c r="A818" s="36">
        <v>812</v>
      </c>
      <c r="B818" s="45">
        <v>41671</v>
      </c>
      <c r="C818" s="49" t="s">
        <v>272</v>
      </c>
      <c r="D818" s="49"/>
      <c r="E818" s="49">
        <v>12010</v>
      </c>
      <c r="F818" s="36" t="s">
        <v>739</v>
      </c>
      <c r="G818" s="36" t="s">
        <v>540</v>
      </c>
      <c r="H818" s="38">
        <v>2</v>
      </c>
      <c r="I818" s="50">
        <v>300000</v>
      </c>
      <c r="J818" s="39">
        <f t="shared" si="167"/>
        <v>0</v>
      </c>
      <c r="K818" s="39">
        <f t="shared" si="168"/>
        <v>0</v>
      </c>
      <c r="L818" s="39">
        <f t="shared" si="169"/>
        <v>0</v>
      </c>
      <c r="M818" s="39">
        <f t="shared" si="181"/>
        <v>0</v>
      </c>
      <c r="N818" s="39">
        <f t="shared" si="180"/>
        <v>0</v>
      </c>
      <c r="O818" s="39">
        <f t="shared" si="171"/>
        <v>0</v>
      </c>
      <c r="P818" s="39">
        <f t="shared" si="172"/>
        <v>0</v>
      </c>
      <c r="Q818" s="39">
        <f t="shared" si="173"/>
        <v>0</v>
      </c>
      <c r="R818" s="39">
        <f t="shared" si="174"/>
        <v>300000</v>
      </c>
      <c r="S818" s="39">
        <f t="shared" si="175"/>
        <v>0</v>
      </c>
      <c r="T818" s="39"/>
      <c r="U818" s="39">
        <f t="shared" si="176"/>
        <v>0</v>
      </c>
      <c r="V818" s="51"/>
      <c r="W818" s="39"/>
      <c r="X818" s="39">
        <f t="shared" si="157"/>
        <v>82.135523613963031</v>
      </c>
      <c r="Y818" s="39">
        <f t="shared" si="158"/>
        <v>2499.9999999999995</v>
      </c>
      <c r="Z818" s="41">
        <f t="shared" si="159"/>
        <v>300000</v>
      </c>
      <c r="AA818" s="41">
        <v>294866.52977412724</v>
      </c>
      <c r="AB818" s="41">
        <v>0</v>
      </c>
      <c r="AC818" s="41">
        <f t="shared" si="165"/>
        <v>294866.52977412724</v>
      </c>
      <c r="AD818" s="42">
        <f t="shared" si="156"/>
        <v>5133.470225872763</v>
      </c>
      <c r="AE818" s="41">
        <f t="shared" si="160"/>
        <v>300000</v>
      </c>
      <c r="AF818" s="42">
        <f t="shared" si="161"/>
        <v>0</v>
      </c>
      <c r="AG818" s="43">
        <f t="shared" si="182"/>
        <v>120</v>
      </c>
      <c r="AH818" s="44">
        <f t="shared" si="162"/>
        <v>0</v>
      </c>
      <c r="AI818" s="36">
        <f t="shared" si="163"/>
        <v>130.95687885010267</v>
      </c>
      <c r="AJ818" s="36">
        <f t="shared" si="164"/>
        <v>3986</v>
      </c>
      <c r="AK818" s="45">
        <v>45657</v>
      </c>
    </row>
    <row r="819" spans="1:37" s="46" customFormat="1" ht="12.75" x14ac:dyDescent="0.25">
      <c r="A819" s="36">
        <v>813</v>
      </c>
      <c r="B819" s="45">
        <v>41699</v>
      </c>
      <c r="C819" s="36" t="s">
        <v>534</v>
      </c>
      <c r="D819" s="36"/>
      <c r="E819" s="36">
        <v>12008</v>
      </c>
      <c r="F819" s="36" t="s">
        <v>740</v>
      </c>
      <c r="G819" s="36" t="s">
        <v>65</v>
      </c>
      <c r="H819" s="38">
        <v>1</v>
      </c>
      <c r="I819" s="50">
        <v>6600000</v>
      </c>
      <c r="J819" s="39">
        <f t="shared" si="167"/>
        <v>0</v>
      </c>
      <c r="K819" s="39">
        <f t="shared" si="168"/>
        <v>0</v>
      </c>
      <c r="L819" s="39">
        <f t="shared" si="169"/>
        <v>0</v>
      </c>
      <c r="M819" s="39">
        <f t="shared" si="181"/>
        <v>0</v>
      </c>
      <c r="N819" s="39">
        <f t="shared" si="180"/>
        <v>0</v>
      </c>
      <c r="O819" s="39">
        <f t="shared" si="171"/>
        <v>0</v>
      </c>
      <c r="P819" s="39">
        <f t="shared" si="172"/>
        <v>6600000</v>
      </c>
      <c r="Q819" s="39">
        <f t="shared" si="173"/>
        <v>0</v>
      </c>
      <c r="R819" s="39">
        <f t="shared" si="174"/>
        <v>0</v>
      </c>
      <c r="S819" s="39">
        <f t="shared" si="175"/>
        <v>0</v>
      </c>
      <c r="T819" s="39"/>
      <c r="U819" s="39">
        <f t="shared" si="176"/>
        <v>0</v>
      </c>
      <c r="V819" s="51"/>
      <c r="W819" s="39"/>
      <c r="X819" s="39">
        <f t="shared" si="157"/>
        <v>542.0944558521561</v>
      </c>
      <c r="Y819" s="39">
        <f t="shared" si="158"/>
        <v>16500</v>
      </c>
      <c r="Z819" s="41">
        <f t="shared" si="159"/>
        <v>2145609.8562628338</v>
      </c>
      <c r="AA819" s="41">
        <v>1947203.2854209444</v>
      </c>
      <c r="AB819" s="41">
        <v>-52515.463179266219</v>
      </c>
      <c r="AC819" s="41">
        <f t="shared" si="165"/>
        <v>1894687.8222416781</v>
      </c>
      <c r="AD819" s="42">
        <f t="shared" si="156"/>
        <v>198406.57084188936</v>
      </c>
      <c r="AE819" s="41">
        <f t="shared" si="160"/>
        <v>2093094.3930835675</v>
      </c>
      <c r="AF819" s="42">
        <f t="shared" si="161"/>
        <v>4506905.6069164323</v>
      </c>
      <c r="AG819" s="43">
        <f t="shared" si="182"/>
        <v>400</v>
      </c>
      <c r="AH819" s="44">
        <f t="shared" si="162"/>
        <v>269.96303901437375</v>
      </c>
      <c r="AI819" s="36">
        <f t="shared" si="163"/>
        <v>130.03696098562628</v>
      </c>
      <c r="AJ819" s="36">
        <f t="shared" si="164"/>
        <v>3958</v>
      </c>
      <c r="AK819" s="45">
        <v>45657</v>
      </c>
    </row>
    <row r="820" spans="1:37" s="46" customFormat="1" ht="12.75" x14ac:dyDescent="0.25">
      <c r="A820" s="36">
        <v>814</v>
      </c>
      <c r="B820" s="45">
        <v>41699</v>
      </c>
      <c r="C820" s="49" t="s">
        <v>272</v>
      </c>
      <c r="D820" s="49"/>
      <c r="E820" s="36">
        <v>12010</v>
      </c>
      <c r="F820" s="36" t="s">
        <v>741</v>
      </c>
      <c r="G820" s="36" t="s">
        <v>62</v>
      </c>
      <c r="H820" s="38">
        <v>6</v>
      </c>
      <c r="I820" s="50">
        <v>3000000</v>
      </c>
      <c r="J820" s="39">
        <f t="shared" si="167"/>
        <v>0</v>
      </c>
      <c r="K820" s="39">
        <f t="shared" si="168"/>
        <v>0</v>
      </c>
      <c r="L820" s="39">
        <f t="shared" si="169"/>
        <v>0</v>
      </c>
      <c r="M820" s="39">
        <f t="shared" si="181"/>
        <v>0</v>
      </c>
      <c r="N820" s="39">
        <f t="shared" si="180"/>
        <v>0</v>
      </c>
      <c r="O820" s="39">
        <f t="shared" si="171"/>
        <v>0</v>
      </c>
      <c r="P820" s="39">
        <f t="shared" si="172"/>
        <v>0</v>
      </c>
      <c r="Q820" s="39">
        <f t="shared" si="173"/>
        <v>0</v>
      </c>
      <c r="R820" s="39">
        <f t="shared" si="174"/>
        <v>3000000</v>
      </c>
      <c r="S820" s="39">
        <f t="shared" si="175"/>
        <v>0</v>
      </c>
      <c r="T820" s="39"/>
      <c r="U820" s="39">
        <f t="shared" si="176"/>
        <v>0</v>
      </c>
      <c r="V820" s="51"/>
      <c r="W820" s="39"/>
      <c r="X820" s="39">
        <f t="shared" si="157"/>
        <v>821.35523613963039</v>
      </c>
      <c r="Y820" s="39">
        <f t="shared" si="158"/>
        <v>25000</v>
      </c>
      <c r="Z820" s="41">
        <f t="shared" si="159"/>
        <v>3000000</v>
      </c>
      <c r="AA820" s="41">
        <v>2950308.0082135522</v>
      </c>
      <c r="AB820" s="41">
        <v>0</v>
      </c>
      <c r="AC820" s="41">
        <f t="shared" si="165"/>
        <v>2950308.0082135522</v>
      </c>
      <c r="AD820" s="42">
        <f t="shared" si="156"/>
        <v>49691.991786447819</v>
      </c>
      <c r="AE820" s="41">
        <f t="shared" si="160"/>
        <v>3000000</v>
      </c>
      <c r="AF820" s="42">
        <f t="shared" si="161"/>
        <v>0</v>
      </c>
      <c r="AG820" s="43">
        <f t="shared" si="182"/>
        <v>120</v>
      </c>
      <c r="AH820" s="44">
        <f t="shared" si="162"/>
        <v>0</v>
      </c>
      <c r="AI820" s="36">
        <f t="shared" si="163"/>
        <v>130.03696098562628</v>
      </c>
      <c r="AJ820" s="36">
        <f t="shared" si="164"/>
        <v>3958</v>
      </c>
      <c r="AK820" s="45">
        <v>45657</v>
      </c>
    </row>
    <row r="821" spans="1:37" s="46" customFormat="1" ht="12.75" x14ac:dyDescent="0.25">
      <c r="A821" s="36">
        <v>815</v>
      </c>
      <c r="B821" s="45">
        <v>41699</v>
      </c>
      <c r="C821" s="49" t="s">
        <v>272</v>
      </c>
      <c r="D821" s="49"/>
      <c r="E821" s="36">
        <v>12010</v>
      </c>
      <c r="F821" s="36" t="s">
        <v>742</v>
      </c>
      <c r="G821" s="36" t="s">
        <v>62</v>
      </c>
      <c r="H821" s="38">
        <v>6</v>
      </c>
      <c r="I821" s="50">
        <v>510000</v>
      </c>
      <c r="J821" s="39">
        <f t="shared" si="167"/>
        <v>0</v>
      </c>
      <c r="K821" s="39">
        <f t="shared" si="168"/>
        <v>0</v>
      </c>
      <c r="L821" s="39">
        <f t="shared" si="169"/>
        <v>0</v>
      </c>
      <c r="M821" s="39">
        <f t="shared" si="181"/>
        <v>0</v>
      </c>
      <c r="N821" s="39">
        <f t="shared" si="180"/>
        <v>0</v>
      </c>
      <c r="O821" s="39">
        <f t="shared" si="171"/>
        <v>0</v>
      </c>
      <c r="P821" s="39">
        <f t="shared" si="172"/>
        <v>0</v>
      </c>
      <c r="Q821" s="39">
        <f t="shared" si="173"/>
        <v>0</v>
      </c>
      <c r="R821" s="39">
        <f t="shared" si="174"/>
        <v>510000</v>
      </c>
      <c r="S821" s="39">
        <f t="shared" si="175"/>
        <v>0</v>
      </c>
      <c r="T821" s="39"/>
      <c r="U821" s="39">
        <f t="shared" si="176"/>
        <v>0</v>
      </c>
      <c r="V821" s="51"/>
      <c r="W821" s="39"/>
      <c r="X821" s="39">
        <f t="shared" si="157"/>
        <v>139.63039014373717</v>
      </c>
      <c r="Y821" s="39">
        <f t="shared" si="158"/>
        <v>4250</v>
      </c>
      <c r="Z821" s="41">
        <f t="shared" si="159"/>
        <v>510000</v>
      </c>
      <c r="AA821" s="41">
        <v>501552.36139630387</v>
      </c>
      <c r="AB821" s="41">
        <v>0</v>
      </c>
      <c r="AC821" s="41">
        <f t="shared" si="165"/>
        <v>501552.36139630387</v>
      </c>
      <c r="AD821" s="42">
        <f t="shared" si="156"/>
        <v>8447.6386036961339</v>
      </c>
      <c r="AE821" s="41">
        <f t="shared" si="160"/>
        <v>510000</v>
      </c>
      <c r="AF821" s="42">
        <f t="shared" si="161"/>
        <v>0</v>
      </c>
      <c r="AG821" s="43">
        <f t="shared" si="182"/>
        <v>120</v>
      </c>
      <c r="AH821" s="44">
        <f t="shared" si="162"/>
        <v>0</v>
      </c>
      <c r="AI821" s="36">
        <f t="shared" si="163"/>
        <v>130.03696098562628</v>
      </c>
      <c r="AJ821" s="36">
        <f t="shared" si="164"/>
        <v>3958</v>
      </c>
      <c r="AK821" s="45">
        <v>45657</v>
      </c>
    </row>
    <row r="822" spans="1:37" s="46" customFormat="1" ht="12.75" x14ac:dyDescent="0.25">
      <c r="A822" s="36">
        <v>816</v>
      </c>
      <c r="B822" s="45">
        <v>41699</v>
      </c>
      <c r="C822" s="49" t="s">
        <v>272</v>
      </c>
      <c r="D822" s="49"/>
      <c r="E822" s="36">
        <v>12010</v>
      </c>
      <c r="F822" s="36" t="s">
        <v>485</v>
      </c>
      <c r="G822" s="36" t="s">
        <v>62</v>
      </c>
      <c r="H822" s="38">
        <v>1</v>
      </c>
      <c r="I822" s="50">
        <v>570000</v>
      </c>
      <c r="J822" s="39">
        <f t="shared" si="167"/>
        <v>0</v>
      </c>
      <c r="K822" s="39">
        <f t="shared" si="168"/>
        <v>0</v>
      </c>
      <c r="L822" s="39">
        <f t="shared" si="169"/>
        <v>0</v>
      </c>
      <c r="M822" s="39">
        <f t="shared" si="181"/>
        <v>0</v>
      </c>
      <c r="N822" s="39">
        <f t="shared" si="180"/>
        <v>0</v>
      </c>
      <c r="O822" s="39">
        <f t="shared" si="171"/>
        <v>0</v>
      </c>
      <c r="P822" s="39">
        <f t="shared" si="172"/>
        <v>0</v>
      </c>
      <c r="Q822" s="39">
        <f t="shared" si="173"/>
        <v>0</v>
      </c>
      <c r="R822" s="39">
        <f t="shared" si="174"/>
        <v>570000</v>
      </c>
      <c r="S822" s="39">
        <f t="shared" si="175"/>
        <v>0</v>
      </c>
      <c r="T822" s="39"/>
      <c r="U822" s="39">
        <f t="shared" si="176"/>
        <v>0</v>
      </c>
      <c r="V822" s="51"/>
      <c r="W822" s="39"/>
      <c r="X822" s="39">
        <f t="shared" si="157"/>
        <v>156.05749486652977</v>
      </c>
      <c r="Y822" s="39">
        <f t="shared" si="158"/>
        <v>4750</v>
      </c>
      <c r="Z822" s="41">
        <f t="shared" si="159"/>
        <v>570000</v>
      </c>
      <c r="AA822" s="41">
        <v>560558.52156057488</v>
      </c>
      <c r="AB822" s="41">
        <v>0</v>
      </c>
      <c r="AC822" s="41">
        <f t="shared" si="165"/>
        <v>560558.52156057488</v>
      </c>
      <c r="AD822" s="42">
        <f t="shared" si="156"/>
        <v>9441.4784394251183</v>
      </c>
      <c r="AE822" s="41">
        <f t="shared" si="160"/>
        <v>570000</v>
      </c>
      <c r="AF822" s="42">
        <f t="shared" si="161"/>
        <v>0</v>
      </c>
      <c r="AG822" s="43">
        <f t="shared" si="182"/>
        <v>120</v>
      </c>
      <c r="AH822" s="44">
        <f t="shared" si="162"/>
        <v>0</v>
      </c>
      <c r="AI822" s="36">
        <f t="shared" si="163"/>
        <v>130.03696098562628</v>
      </c>
      <c r="AJ822" s="36">
        <f t="shared" si="164"/>
        <v>3958</v>
      </c>
      <c r="AK822" s="45">
        <v>45657</v>
      </c>
    </row>
    <row r="823" spans="1:37" s="46" customFormat="1" ht="12.75" x14ac:dyDescent="0.25">
      <c r="A823" s="36">
        <v>817</v>
      </c>
      <c r="B823" s="45">
        <v>41699</v>
      </c>
      <c r="C823" s="36" t="s">
        <v>721</v>
      </c>
      <c r="D823" s="36"/>
      <c r="E823" s="36">
        <v>12003</v>
      </c>
      <c r="F823" s="36" t="s">
        <v>743</v>
      </c>
      <c r="G823" s="36" t="s">
        <v>276</v>
      </c>
      <c r="H823" s="38">
        <v>283</v>
      </c>
      <c r="I823" s="50">
        <v>5375575</v>
      </c>
      <c r="J823" s="39">
        <f t="shared" si="167"/>
        <v>0</v>
      </c>
      <c r="K823" s="39">
        <f t="shared" si="168"/>
        <v>5375575</v>
      </c>
      <c r="L823" s="39">
        <f t="shared" si="169"/>
        <v>0</v>
      </c>
      <c r="M823" s="39">
        <f t="shared" si="181"/>
        <v>0</v>
      </c>
      <c r="N823" s="39">
        <f t="shared" si="180"/>
        <v>0</v>
      </c>
      <c r="O823" s="39">
        <f t="shared" si="171"/>
        <v>0</v>
      </c>
      <c r="P823" s="39">
        <f t="shared" si="172"/>
        <v>0</v>
      </c>
      <c r="Q823" s="39">
        <f t="shared" si="173"/>
        <v>0</v>
      </c>
      <c r="R823" s="39">
        <f t="shared" si="174"/>
        <v>0</v>
      </c>
      <c r="S823" s="39">
        <f t="shared" si="175"/>
        <v>0</v>
      </c>
      <c r="T823" s="39"/>
      <c r="U823" s="39">
        <f t="shared" si="176"/>
        <v>0</v>
      </c>
      <c r="V823" s="51">
        <f>IF(E823=12050,I823,IF(E823&lt;&gt;12050,0))</f>
        <v>0</v>
      </c>
      <c r="W823" s="39"/>
      <c r="X823" s="39">
        <f t="shared" si="157"/>
        <v>441.52566735112936</v>
      </c>
      <c r="Y823" s="39">
        <f t="shared" si="158"/>
        <v>13438.9375</v>
      </c>
      <c r="Z823" s="41">
        <f t="shared" si="159"/>
        <v>1747558.59137577</v>
      </c>
      <c r="AA823" s="41">
        <v>1585960.1971252565</v>
      </c>
      <c r="AB823" s="41">
        <v>0</v>
      </c>
      <c r="AC823" s="41">
        <f t="shared" si="165"/>
        <v>1585960.1971252565</v>
      </c>
      <c r="AD823" s="42">
        <f t="shared" si="156"/>
        <v>161598.39425051352</v>
      </c>
      <c r="AE823" s="41">
        <f t="shared" si="160"/>
        <v>1747558.59137577</v>
      </c>
      <c r="AF823" s="42">
        <f t="shared" si="161"/>
        <v>3628016.40862423</v>
      </c>
      <c r="AG823" s="43">
        <f t="shared" si="182"/>
        <v>400</v>
      </c>
      <c r="AH823" s="44">
        <f t="shared" si="162"/>
        <v>269.96303901437375</v>
      </c>
      <c r="AI823" s="36">
        <f t="shared" si="163"/>
        <v>130.03696098562628</v>
      </c>
      <c r="AJ823" s="36">
        <f t="shared" si="164"/>
        <v>3958</v>
      </c>
      <c r="AK823" s="45">
        <v>45657</v>
      </c>
    </row>
    <row r="824" spans="1:37" s="46" customFormat="1" ht="12.75" x14ac:dyDescent="0.25">
      <c r="A824" s="36">
        <v>818</v>
      </c>
      <c r="B824" s="45">
        <v>41699</v>
      </c>
      <c r="C824" s="36" t="s">
        <v>272</v>
      </c>
      <c r="D824" s="36"/>
      <c r="E824" s="36">
        <v>12010</v>
      </c>
      <c r="F824" s="36" t="s">
        <v>744</v>
      </c>
      <c r="G824" s="36" t="s">
        <v>435</v>
      </c>
      <c r="H824" s="38">
        <v>1</v>
      </c>
      <c r="I824" s="50">
        <v>1680000</v>
      </c>
      <c r="J824" s="39">
        <f t="shared" si="167"/>
        <v>0</v>
      </c>
      <c r="K824" s="39">
        <f t="shared" si="168"/>
        <v>0</v>
      </c>
      <c r="L824" s="39">
        <f t="shared" si="169"/>
        <v>0</v>
      </c>
      <c r="M824" s="39">
        <f>IF(E824=12005,I824,IF(E824&lt;&gt;12005,0))</f>
        <v>0</v>
      </c>
      <c r="N824" s="39">
        <f t="shared" si="180"/>
        <v>0</v>
      </c>
      <c r="O824" s="39">
        <f t="shared" si="171"/>
        <v>0</v>
      </c>
      <c r="P824" s="39">
        <f t="shared" si="172"/>
        <v>0</v>
      </c>
      <c r="Q824" s="39">
        <f t="shared" si="173"/>
        <v>0</v>
      </c>
      <c r="R824" s="39">
        <f t="shared" si="174"/>
        <v>1680000</v>
      </c>
      <c r="S824" s="39">
        <f t="shared" si="175"/>
        <v>0</v>
      </c>
      <c r="T824" s="39"/>
      <c r="U824" s="39">
        <f t="shared" si="176"/>
        <v>0</v>
      </c>
      <c r="V824" s="51"/>
      <c r="W824" s="39">
        <f>IF(E824=12099,I824,IF(E824&lt;&gt;12099,0))</f>
        <v>0</v>
      </c>
      <c r="X824" s="39">
        <f t="shared" si="157"/>
        <v>459.95893223819303</v>
      </c>
      <c r="Y824" s="39">
        <f t="shared" si="158"/>
        <v>14000</v>
      </c>
      <c r="Z824" s="41">
        <f t="shared" si="159"/>
        <v>1680000</v>
      </c>
      <c r="AA824" s="41">
        <v>1652172.4845995891</v>
      </c>
      <c r="AB824" s="41">
        <v>0</v>
      </c>
      <c r="AC824" s="41">
        <f t="shared" si="165"/>
        <v>1652172.4845995891</v>
      </c>
      <c r="AD824" s="42">
        <f t="shared" si="156"/>
        <v>27827.515400410863</v>
      </c>
      <c r="AE824" s="41">
        <f t="shared" si="160"/>
        <v>1680000</v>
      </c>
      <c r="AF824" s="42">
        <f t="shared" si="161"/>
        <v>0</v>
      </c>
      <c r="AG824" s="43">
        <f>(365.25/30.4375*(IF(E824=12002,1/3%,IF(E824=12003,1/3%,IF(E824=12004,1/3%,IF(E824=12006,1/2%,IF(E824=12007,1/10%,IF(E824=12008,1/3%,IF(E824=12009,1/10%,IF(E824=12010,1/10%,IF(E824=12011,1/20%,IF(E824=12012,1/3%,IF(E824=12099,1/10%)))))))))))))</f>
        <v>120</v>
      </c>
      <c r="AH824" s="44">
        <f t="shared" si="162"/>
        <v>0</v>
      </c>
      <c r="AI824" s="36">
        <f t="shared" si="163"/>
        <v>130.03696098562628</v>
      </c>
      <c r="AJ824" s="36">
        <f t="shared" si="164"/>
        <v>3958</v>
      </c>
      <c r="AK824" s="45">
        <v>45657</v>
      </c>
    </row>
    <row r="825" spans="1:37" s="46" customFormat="1" ht="12.75" x14ac:dyDescent="0.25">
      <c r="A825" s="36">
        <v>819</v>
      </c>
      <c r="B825" s="45">
        <v>41699</v>
      </c>
      <c r="C825" s="36" t="s">
        <v>272</v>
      </c>
      <c r="D825" s="36"/>
      <c r="E825" s="36">
        <v>12010</v>
      </c>
      <c r="F825" s="36" t="s">
        <v>745</v>
      </c>
      <c r="G825" s="36" t="s">
        <v>435</v>
      </c>
      <c r="H825" s="38">
        <v>1</v>
      </c>
      <c r="I825" s="50">
        <v>1800000</v>
      </c>
      <c r="J825" s="39">
        <f t="shared" si="167"/>
        <v>0</v>
      </c>
      <c r="K825" s="39">
        <f t="shared" si="168"/>
        <v>0</v>
      </c>
      <c r="L825" s="39">
        <f t="shared" si="169"/>
        <v>0</v>
      </c>
      <c r="M825" s="39">
        <f>IF(E825=12005,I825,IF(E825&lt;&gt;12005,0))</f>
        <v>0</v>
      </c>
      <c r="N825" s="39">
        <f t="shared" si="180"/>
        <v>0</v>
      </c>
      <c r="O825" s="39">
        <f t="shared" si="171"/>
        <v>0</v>
      </c>
      <c r="P825" s="39">
        <f t="shared" si="172"/>
        <v>0</v>
      </c>
      <c r="Q825" s="39">
        <f t="shared" si="173"/>
        <v>0</v>
      </c>
      <c r="R825" s="39">
        <f t="shared" si="174"/>
        <v>1800000</v>
      </c>
      <c r="S825" s="39">
        <f t="shared" si="175"/>
        <v>0</v>
      </c>
      <c r="T825" s="39"/>
      <c r="U825" s="39">
        <f t="shared" si="176"/>
        <v>0</v>
      </c>
      <c r="V825" s="51"/>
      <c r="W825" s="39">
        <f>IF(E825=12099,I825,IF(E825&lt;&gt;12099,0))</f>
        <v>0</v>
      </c>
      <c r="X825" s="39">
        <f t="shared" si="157"/>
        <v>492.81314168377821</v>
      </c>
      <c r="Y825" s="39">
        <f t="shared" si="158"/>
        <v>15000</v>
      </c>
      <c r="Z825" s="41">
        <f t="shared" si="159"/>
        <v>1800000</v>
      </c>
      <c r="AA825" s="41">
        <v>1770184.8049281314</v>
      </c>
      <c r="AB825" s="41">
        <v>0</v>
      </c>
      <c r="AC825" s="41">
        <f t="shared" si="165"/>
        <v>1770184.8049281314</v>
      </c>
      <c r="AD825" s="42">
        <f t="shared" si="156"/>
        <v>29815.195071868598</v>
      </c>
      <c r="AE825" s="41">
        <f t="shared" si="160"/>
        <v>1800000</v>
      </c>
      <c r="AF825" s="42">
        <f t="shared" si="161"/>
        <v>0</v>
      </c>
      <c r="AG825" s="43">
        <f>(365.25/30.4375*(IF(E825=12002,1/3%,IF(E825=12003,1/3%,IF(E825=12004,1/3%,IF(E825=12006,1/2%,IF(E825=12007,1/10%,IF(E825=12008,1/3%,IF(E825=12009,1/10%,IF(E825=12010,1/10%,IF(E825=12011,1/20%,IF(E825=12012,1/3%,IF(E825=12099,1/10%)))))))))))))</f>
        <v>120</v>
      </c>
      <c r="AH825" s="44">
        <f t="shared" si="162"/>
        <v>0</v>
      </c>
      <c r="AI825" s="36">
        <f t="shared" si="163"/>
        <v>130.03696098562628</v>
      </c>
      <c r="AJ825" s="36">
        <f t="shared" si="164"/>
        <v>3958</v>
      </c>
      <c r="AK825" s="45">
        <v>45657</v>
      </c>
    </row>
    <row r="826" spans="1:37" s="46" customFormat="1" ht="25.5" x14ac:dyDescent="0.25">
      <c r="A826" s="36">
        <v>820</v>
      </c>
      <c r="B826" s="45">
        <v>41699</v>
      </c>
      <c r="C826" s="53" t="s">
        <v>533</v>
      </c>
      <c r="D826" s="53"/>
      <c r="E826" s="36">
        <v>12003</v>
      </c>
      <c r="F826" s="53" t="s">
        <v>746</v>
      </c>
      <c r="G826" s="36" t="s">
        <v>540</v>
      </c>
      <c r="H826" s="38">
        <v>1</v>
      </c>
      <c r="I826" s="50">
        <v>2365500</v>
      </c>
      <c r="J826" s="39">
        <f t="shared" si="167"/>
        <v>0</v>
      </c>
      <c r="K826" s="39">
        <f t="shared" si="168"/>
        <v>2365500</v>
      </c>
      <c r="L826" s="39">
        <f t="shared" si="169"/>
        <v>0</v>
      </c>
      <c r="M826" s="39">
        <f t="shared" ref="M826:M845" si="183">IF(C826=12006,H826,IF(C826&lt;&gt;12006,0))</f>
        <v>0</v>
      </c>
      <c r="N826" s="39">
        <f t="shared" si="180"/>
        <v>0</v>
      </c>
      <c r="O826" s="39">
        <f t="shared" si="171"/>
        <v>0</v>
      </c>
      <c r="P826" s="39">
        <f t="shared" si="172"/>
        <v>0</v>
      </c>
      <c r="Q826" s="39">
        <f t="shared" si="173"/>
        <v>0</v>
      </c>
      <c r="R826" s="39">
        <f t="shared" si="174"/>
        <v>0</v>
      </c>
      <c r="S826" s="39">
        <f t="shared" si="175"/>
        <v>0</v>
      </c>
      <c r="T826" s="39"/>
      <c r="U826" s="39">
        <f t="shared" si="176"/>
        <v>0</v>
      </c>
      <c r="V826" s="51"/>
      <c r="W826" s="39"/>
      <c r="X826" s="39">
        <f t="shared" si="157"/>
        <v>194.29158110882958</v>
      </c>
      <c r="Y826" s="39">
        <f t="shared" si="158"/>
        <v>5913.75</v>
      </c>
      <c r="Z826" s="41">
        <f t="shared" si="159"/>
        <v>769006.07802874746</v>
      </c>
      <c r="AA826" s="41">
        <v>692066.61190965096</v>
      </c>
      <c r="AB826" s="41">
        <v>-18664.819922511822</v>
      </c>
      <c r="AC826" s="41">
        <f t="shared" si="165"/>
        <v>673401.79198713915</v>
      </c>
      <c r="AD826" s="42">
        <f t="shared" si="156"/>
        <v>76939.466119096498</v>
      </c>
      <c r="AE826" s="41">
        <f t="shared" si="160"/>
        <v>750341.25810623565</v>
      </c>
      <c r="AF826" s="42">
        <f t="shared" si="161"/>
        <v>1615158.7418937644</v>
      </c>
      <c r="AG826" s="43">
        <f t="shared" ref="AG826:AG845" si="184">(365.25/30.4375*(IF(E826=12002,1/3%,IF(E826=12003,1/3%,IF(E826=12004,1/3%,IF(E826=12006,1/2%,IF(E826=12007,1/10%,IF(E826=12008,1/3%,IF(E826=12009,1/10%,IF(E826=12010,1/10%,IF(E826=12011,1/20%,IF(E826=12012,1/3%))))))))))))</f>
        <v>400</v>
      </c>
      <c r="AH826" s="44">
        <f t="shared" si="162"/>
        <v>269.96303901437375</v>
      </c>
      <c r="AI826" s="36">
        <f t="shared" si="163"/>
        <v>130.03696098562628</v>
      </c>
      <c r="AJ826" s="36">
        <f t="shared" si="164"/>
        <v>3958</v>
      </c>
      <c r="AK826" s="45">
        <v>45657</v>
      </c>
    </row>
    <row r="827" spans="1:37" s="46" customFormat="1" ht="25.5" x14ac:dyDescent="0.25">
      <c r="A827" s="36">
        <v>821</v>
      </c>
      <c r="B827" s="45">
        <v>41699</v>
      </c>
      <c r="C827" s="53" t="s">
        <v>533</v>
      </c>
      <c r="D827" s="53"/>
      <c r="E827" s="36">
        <v>12003</v>
      </c>
      <c r="F827" s="36" t="s">
        <v>747</v>
      </c>
      <c r="G827" s="36" t="s">
        <v>540</v>
      </c>
      <c r="H827" s="38">
        <v>400</v>
      </c>
      <c r="I827" s="50">
        <v>7561050</v>
      </c>
      <c r="J827" s="39">
        <f t="shared" si="167"/>
        <v>0</v>
      </c>
      <c r="K827" s="39">
        <f t="shared" si="168"/>
        <v>7561050</v>
      </c>
      <c r="L827" s="39">
        <f t="shared" si="169"/>
        <v>0</v>
      </c>
      <c r="M827" s="39">
        <f t="shared" si="183"/>
        <v>0</v>
      </c>
      <c r="N827" s="39">
        <f t="shared" si="180"/>
        <v>0</v>
      </c>
      <c r="O827" s="39">
        <f t="shared" si="171"/>
        <v>0</v>
      </c>
      <c r="P827" s="39">
        <f t="shared" si="172"/>
        <v>0</v>
      </c>
      <c r="Q827" s="39">
        <f t="shared" si="173"/>
        <v>0</v>
      </c>
      <c r="R827" s="39">
        <f t="shared" si="174"/>
        <v>0</v>
      </c>
      <c r="S827" s="39">
        <f t="shared" si="175"/>
        <v>0</v>
      </c>
      <c r="T827" s="39"/>
      <c r="U827" s="39">
        <f t="shared" si="176"/>
        <v>0</v>
      </c>
      <c r="V827" s="51"/>
      <c r="W827" s="39"/>
      <c r="X827" s="39">
        <f t="shared" si="157"/>
        <v>621.03080082135523</v>
      </c>
      <c r="Y827" s="39">
        <f t="shared" si="158"/>
        <v>18902.625</v>
      </c>
      <c r="Z827" s="41">
        <f t="shared" si="159"/>
        <v>2458039.9096509241</v>
      </c>
      <c r="AA827" s="41">
        <v>2212111.7125256672</v>
      </c>
      <c r="AB827" s="41">
        <v>-59659.960547498631</v>
      </c>
      <c r="AC827" s="41">
        <f t="shared" si="165"/>
        <v>2152451.7519781687</v>
      </c>
      <c r="AD827" s="42">
        <f t="shared" si="156"/>
        <v>245928.19712525699</v>
      </c>
      <c r="AE827" s="41">
        <f t="shared" si="160"/>
        <v>2398379.9491034257</v>
      </c>
      <c r="AF827" s="42">
        <f t="shared" si="161"/>
        <v>5162670.0508965738</v>
      </c>
      <c r="AG827" s="43">
        <f t="shared" si="184"/>
        <v>400</v>
      </c>
      <c r="AH827" s="44">
        <f t="shared" si="162"/>
        <v>269.96303901437375</v>
      </c>
      <c r="AI827" s="36">
        <f t="shared" si="163"/>
        <v>130.03696098562628</v>
      </c>
      <c r="AJ827" s="36">
        <f t="shared" si="164"/>
        <v>3958</v>
      </c>
      <c r="AK827" s="45">
        <v>45657</v>
      </c>
    </row>
    <row r="828" spans="1:37" s="46" customFormat="1" ht="12.75" x14ac:dyDescent="0.25">
      <c r="A828" s="36">
        <v>822</v>
      </c>
      <c r="B828" s="45">
        <v>41699</v>
      </c>
      <c r="C828" s="49" t="s">
        <v>272</v>
      </c>
      <c r="D828" s="49"/>
      <c r="E828" s="49">
        <v>12010</v>
      </c>
      <c r="F828" s="36" t="s">
        <v>748</v>
      </c>
      <c r="G828" s="36" t="s">
        <v>558</v>
      </c>
      <c r="H828" s="38">
        <v>1</v>
      </c>
      <c r="I828" s="50">
        <v>115000</v>
      </c>
      <c r="J828" s="39">
        <f t="shared" si="167"/>
        <v>0</v>
      </c>
      <c r="K828" s="39">
        <f t="shared" si="168"/>
        <v>0</v>
      </c>
      <c r="L828" s="39">
        <f t="shared" si="169"/>
        <v>0</v>
      </c>
      <c r="M828" s="39">
        <f t="shared" si="183"/>
        <v>0</v>
      </c>
      <c r="N828" s="39">
        <f t="shared" si="180"/>
        <v>0</v>
      </c>
      <c r="O828" s="39">
        <f t="shared" si="171"/>
        <v>0</v>
      </c>
      <c r="P828" s="39">
        <f t="shared" si="172"/>
        <v>0</v>
      </c>
      <c r="Q828" s="39">
        <f t="shared" si="173"/>
        <v>0</v>
      </c>
      <c r="R828" s="39">
        <f t="shared" si="174"/>
        <v>115000</v>
      </c>
      <c r="S828" s="39">
        <f t="shared" si="175"/>
        <v>0</v>
      </c>
      <c r="T828" s="39"/>
      <c r="U828" s="39">
        <f t="shared" si="176"/>
        <v>0</v>
      </c>
      <c r="V828" s="51"/>
      <c r="W828" s="39"/>
      <c r="X828" s="39">
        <f t="shared" si="157"/>
        <v>31.485284052019164</v>
      </c>
      <c r="Y828" s="39">
        <f t="shared" si="158"/>
        <v>958.33333333333326</v>
      </c>
      <c r="Z828" s="41">
        <f t="shared" si="159"/>
        <v>115000</v>
      </c>
      <c r="AA828" s="41">
        <v>112150.58179329225</v>
      </c>
      <c r="AB828" s="41">
        <v>0</v>
      </c>
      <c r="AC828" s="41">
        <f t="shared" si="165"/>
        <v>112150.58179329225</v>
      </c>
      <c r="AD828" s="42">
        <f t="shared" si="156"/>
        <v>2849.4182067077491</v>
      </c>
      <c r="AE828" s="41">
        <f t="shared" si="160"/>
        <v>115000</v>
      </c>
      <c r="AF828" s="42">
        <f t="shared" si="161"/>
        <v>0</v>
      </c>
      <c r="AG828" s="43">
        <f t="shared" si="184"/>
        <v>120</v>
      </c>
      <c r="AH828" s="44">
        <f t="shared" si="162"/>
        <v>0</v>
      </c>
      <c r="AI828" s="36">
        <f t="shared" si="163"/>
        <v>130.03696098562628</v>
      </c>
      <c r="AJ828" s="36">
        <f t="shared" si="164"/>
        <v>3958</v>
      </c>
      <c r="AK828" s="45">
        <v>45657</v>
      </c>
    </row>
    <row r="829" spans="1:37" s="46" customFormat="1" ht="12.75" x14ac:dyDescent="0.25">
      <c r="A829" s="36">
        <v>823</v>
      </c>
      <c r="B829" s="45">
        <v>41699</v>
      </c>
      <c r="C829" s="49" t="s">
        <v>272</v>
      </c>
      <c r="D829" s="49"/>
      <c r="E829" s="49">
        <v>12010</v>
      </c>
      <c r="F829" s="36" t="s">
        <v>749</v>
      </c>
      <c r="G829" s="36" t="s">
        <v>558</v>
      </c>
      <c r="H829" s="38">
        <v>1</v>
      </c>
      <c r="I829" s="50">
        <v>127000</v>
      </c>
      <c r="J829" s="39">
        <f t="shared" si="167"/>
        <v>0</v>
      </c>
      <c r="K829" s="39">
        <f t="shared" si="168"/>
        <v>0</v>
      </c>
      <c r="L829" s="39">
        <f t="shared" si="169"/>
        <v>0</v>
      </c>
      <c r="M829" s="39">
        <f t="shared" si="183"/>
        <v>0</v>
      </c>
      <c r="N829" s="39">
        <f t="shared" si="180"/>
        <v>0</v>
      </c>
      <c r="O829" s="39">
        <f t="shared" si="171"/>
        <v>0</v>
      </c>
      <c r="P829" s="39">
        <f t="shared" si="172"/>
        <v>0</v>
      </c>
      <c r="Q829" s="39">
        <f t="shared" si="173"/>
        <v>0</v>
      </c>
      <c r="R829" s="39">
        <f t="shared" si="174"/>
        <v>127000</v>
      </c>
      <c r="S829" s="39">
        <f t="shared" si="175"/>
        <v>0</v>
      </c>
      <c r="T829" s="39"/>
      <c r="U829" s="39">
        <f t="shared" si="176"/>
        <v>0</v>
      </c>
      <c r="V829" s="51"/>
      <c r="W829" s="39"/>
      <c r="X829" s="39">
        <f t="shared" si="157"/>
        <v>34.770704996577685</v>
      </c>
      <c r="Y829" s="39">
        <f t="shared" si="158"/>
        <v>1058.3333333333333</v>
      </c>
      <c r="Z829" s="41">
        <f t="shared" si="159"/>
        <v>127000</v>
      </c>
      <c r="AA829" s="41">
        <v>123853.2511978097</v>
      </c>
      <c r="AB829" s="41">
        <v>0</v>
      </c>
      <c r="AC829" s="41">
        <f t="shared" si="165"/>
        <v>123853.2511978097</v>
      </c>
      <c r="AD829" s="42">
        <f t="shared" ref="AD829:AD892" si="185">Z829-AA829</f>
        <v>3146.7488021902973</v>
      </c>
      <c r="AE829" s="41">
        <f t="shared" si="160"/>
        <v>127000</v>
      </c>
      <c r="AF829" s="42">
        <f t="shared" si="161"/>
        <v>0</v>
      </c>
      <c r="AG829" s="43">
        <f t="shared" si="184"/>
        <v>120</v>
      </c>
      <c r="AH829" s="44">
        <f t="shared" si="162"/>
        <v>0</v>
      </c>
      <c r="AI829" s="36">
        <f t="shared" si="163"/>
        <v>130.03696098562628</v>
      </c>
      <c r="AJ829" s="36">
        <f t="shared" si="164"/>
        <v>3958</v>
      </c>
      <c r="AK829" s="45">
        <v>45657</v>
      </c>
    </row>
    <row r="830" spans="1:37" s="46" customFormat="1" ht="12.75" x14ac:dyDescent="0.25">
      <c r="A830" s="36">
        <v>824</v>
      </c>
      <c r="B830" s="45">
        <v>41699</v>
      </c>
      <c r="C830" s="49" t="s">
        <v>272</v>
      </c>
      <c r="D830" s="49"/>
      <c r="E830" s="49">
        <v>12010</v>
      </c>
      <c r="F830" s="36" t="s">
        <v>750</v>
      </c>
      <c r="G830" s="36" t="s">
        <v>558</v>
      </c>
      <c r="H830" s="38">
        <v>1</v>
      </c>
      <c r="I830" s="50">
        <v>165000</v>
      </c>
      <c r="J830" s="39">
        <f t="shared" si="167"/>
        <v>0</v>
      </c>
      <c r="K830" s="39">
        <f t="shared" si="168"/>
        <v>0</v>
      </c>
      <c r="L830" s="39">
        <f t="shared" si="169"/>
        <v>0</v>
      </c>
      <c r="M830" s="39">
        <f t="shared" si="183"/>
        <v>0</v>
      </c>
      <c r="N830" s="39">
        <f t="shared" si="180"/>
        <v>0</v>
      </c>
      <c r="O830" s="39">
        <f t="shared" si="171"/>
        <v>0</v>
      </c>
      <c r="P830" s="39">
        <f t="shared" si="172"/>
        <v>0</v>
      </c>
      <c r="Q830" s="39">
        <f t="shared" si="173"/>
        <v>0</v>
      </c>
      <c r="R830" s="39">
        <f t="shared" si="174"/>
        <v>165000</v>
      </c>
      <c r="S830" s="39">
        <f t="shared" si="175"/>
        <v>0</v>
      </c>
      <c r="T830" s="39"/>
      <c r="U830" s="39">
        <f t="shared" si="176"/>
        <v>0</v>
      </c>
      <c r="V830" s="51"/>
      <c r="W830" s="39"/>
      <c r="X830" s="39">
        <f t="shared" si="157"/>
        <v>45.17453798767967</v>
      </c>
      <c r="Y830" s="39">
        <f t="shared" si="158"/>
        <v>1375</v>
      </c>
      <c r="Z830" s="41">
        <f t="shared" si="159"/>
        <v>165000</v>
      </c>
      <c r="AA830" s="41">
        <v>160911.70431211498</v>
      </c>
      <c r="AB830" s="41">
        <v>0</v>
      </c>
      <c r="AC830" s="41">
        <f t="shared" si="165"/>
        <v>160911.70431211498</v>
      </c>
      <c r="AD830" s="42">
        <f t="shared" si="185"/>
        <v>4088.2956878850237</v>
      </c>
      <c r="AE830" s="41">
        <f t="shared" si="160"/>
        <v>165000</v>
      </c>
      <c r="AF830" s="42">
        <f t="shared" si="161"/>
        <v>0</v>
      </c>
      <c r="AG830" s="43">
        <f t="shared" si="184"/>
        <v>120</v>
      </c>
      <c r="AH830" s="44">
        <f t="shared" si="162"/>
        <v>0</v>
      </c>
      <c r="AI830" s="36">
        <f t="shared" si="163"/>
        <v>130.03696098562628</v>
      </c>
      <c r="AJ830" s="36">
        <f t="shared" si="164"/>
        <v>3958</v>
      </c>
      <c r="AK830" s="45">
        <v>45657</v>
      </c>
    </row>
    <row r="831" spans="1:37" s="46" customFormat="1" ht="12.75" x14ac:dyDescent="0.25">
      <c r="A831" s="36">
        <v>825</v>
      </c>
      <c r="B831" s="45">
        <v>41699</v>
      </c>
      <c r="C831" s="49" t="s">
        <v>272</v>
      </c>
      <c r="D831" s="49"/>
      <c r="E831" s="49">
        <v>12010</v>
      </c>
      <c r="F831" s="36" t="s">
        <v>751</v>
      </c>
      <c r="G831" s="36" t="s">
        <v>561</v>
      </c>
      <c r="H831" s="38">
        <v>1</v>
      </c>
      <c r="I831" s="50">
        <v>165000</v>
      </c>
      <c r="J831" s="39">
        <f t="shared" si="167"/>
        <v>0</v>
      </c>
      <c r="K831" s="39">
        <f t="shared" si="168"/>
        <v>0</v>
      </c>
      <c r="L831" s="39">
        <f t="shared" si="169"/>
        <v>0</v>
      </c>
      <c r="M831" s="39">
        <f t="shared" si="183"/>
        <v>0</v>
      </c>
      <c r="N831" s="39">
        <f t="shared" si="180"/>
        <v>0</v>
      </c>
      <c r="O831" s="39">
        <f t="shared" si="171"/>
        <v>0</v>
      </c>
      <c r="P831" s="39">
        <f t="shared" si="172"/>
        <v>0</v>
      </c>
      <c r="Q831" s="39">
        <f t="shared" si="173"/>
        <v>0</v>
      </c>
      <c r="R831" s="39">
        <f t="shared" si="174"/>
        <v>165000</v>
      </c>
      <c r="S831" s="39">
        <f t="shared" si="175"/>
        <v>0</v>
      </c>
      <c r="T831" s="39"/>
      <c r="U831" s="39">
        <f t="shared" si="176"/>
        <v>0</v>
      </c>
      <c r="V831" s="51"/>
      <c r="W831" s="39"/>
      <c r="X831" s="39">
        <f t="shared" si="157"/>
        <v>45.17453798767967</v>
      </c>
      <c r="Y831" s="39">
        <f t="shared" si="158"/>
        <v>1375</v>
      </c>
      <c r="Z831" s="41">
        <f t="shared" si="159"/>
        <v>165000</v>
      </c>
      <c r="AA831" s="41">
        <v>160911.70431211498</v>
      </c>
      <c r="AB831" s="41">
        <v>0</v>
      </c>
      <c r="AC831" s="41">
        <f t="shared" si="165"/>
        <v>160911.70431211498</v>
      </c>
      <c r="AD831" s="42">
        <f t="shared" si="185"/>
        <v>4088.2956878850237</v>
      </c>
      <c r="AE831" s="41">
        <f t="shared" si="160"/>
        <v>165000</v>
      </c>
      <c r="AF831" s="42">
        <f t="shared" si="161"/>
        <v>0</v>
      </c>
      <c r="AG831" s="43">
        <f t="shared" si="184"/>
        <v>120</v>
      </c>
      <c r="AH831" s="44">
        <f t="shared" si="162"/>
        <v>0</v>
      </c>
      <c r="AI831" s="36">
        <f t="shared" si="163"/>
        <v>130.03696098562628</v>
      </c>
      <c r="AJ831" s="36">
        <f t="shared" si="164"/>
        <v>3958</v>
      </c>
      <c r="AK831" s="45">
        <v>45657</v>
      </c>
    </row>
    <row r="832" spans="1:37" s="46" customFormat="1" ht="12.75" x14ac:dyDescent="0.25">
      <c r="A832" s="36">
        <v>826</v>
      </c>
      <c r="B832" s="45">
        <v>41699</v>
      </c>
      <c r="C832" s="49" t="s">
        <v>272</v>
      </c>
      <c r="D832" s="49"/>
      <c r="E832" s="49">
        <v>12010</v>
      </c>
      <c r="F832" s="36" t="s">
        <v>752</v>
      </c>
      <c r="G832" s="36" t="s">
        <v>561</v>
      </c>
      <c r="H832" s="38">
        <v>3</v>
      </c>
      <c r="I832" s="50">
        <v>195000</v>
      </c>
      <c r="J832" s="39">
        <f t="shared" si="167"/>
        <v>0</v>
      </c>
      <c r="K832" s="39">
        <f t="shared" si="168"/>
        <v>0</v>
      </c>
      <c r="L832" s="39">
        <f t="shared" si="169"/>
        <v>0</v>
      </c>
      <c r="M832" s="39">
        <f t="shared" si="183"/>
        <v>0</v>
      </c>
      <c r="N832" s="39">
        <f t="shared" si="180"/>
        <v>0</v>
      </c>
      <c r="O832" s="39">
        <f t="shared" si="171"/>
        <v>0</v>
      </c>
      <c r="P832" s="39">
        <f t="shared" si="172"/>
        <v>0</v>
      </c>
      <c r="Q832" s="39">
        <f t="shared" si="173"/>
        <v>0</v>
      </c>
      <c r="R832" s="39">
        <f t="shared" si="174"/>
        <v>195000</v>
      </c>
      <c r="S832" s="39">
        <f t="shared" si="175"/>
        <v>0</v>
      </c>
      <c r="T832" s="39"/>
      <c r="U832" s="39">
        <f t="shared" si="176"/>
        <v>0</v>
      </c>
      <c r="V832" s="51"/>
      <c r="W832" s="39"/>
      <c r="X832" s="39">
        <f t="shared" si="157"/>
        <v>53.388090349075974</v>
      </c>
      <c r="Y832" s="39">
        <f t="shared" si="158"/>
        <v>1625</v>
      </c>
      <c r="Z832" s="41">
        <f t="shared" si="159"/>
        <v>195000</v>
      </c>
      <c r="AA832" s="41">
        <v>190168.37782340863</v>
      </c>
      <c r="AB832" s="41">
        <v>0</v>
      </c>
      <c r="AC832" s="41">
        <f t="shared" si="165"/>
        <v>190168.37782340863</v>
      </c>
      <c r="AD832" s="42">
        <f t="shared" si="185"/>
        <v>4831.6221765913651</v>
      </c>
      <c r="AE832" s="41">
        <f t="shared" si="160"/>
        <v>195000</v>
      </c>
      <c r="AF832" s="42">
        <f t="shared" si="161"/>
        <v>0</v>
      </c>
      <c r="AG832" s="43">
        <f t="shared" si="184"/>
        <v>120</v>
      </c>
      <c r="AH832" s="44">
        <f t="shared" si="162"/>
        <v>0</v>
      </c>
      <c r="AI832" s="36">
        <f t="shared" si="163"/>
        <v>130.03696098562628</v>
      </c>
      <c r="AJ832" s="36">
        <f t="shared" si="164"/>
        <v>3958</v>
      </c>
      <c r="AK832" s="45">
        <v>45657</v>
      </c>
    </row>
    <row r="833" spans="1:37" s="46" customFormat="1" ht="12.75" x14ac:dyDescent="0.25">
      <c r="A833" s="36">
        <v>827</v>
      </c>
      <c r="B833" s="45">
        <v>41699</v>
      </c>
      <c r="C833" s="49" t="s">
        <v>272</v>
      </c>
      <c r="D833" s="49"/>
      <c r="E833" s="49">
        <v>12010</v>
      </c>
      <c r="F833" s="36" t="s">
        <v>753</v>
      </c>
      <c r="G833" s="36" t="s">
        <v>561</v>
      </c>
      <c r="H833" s="38">
        <v>1</v>
      </c>
      <c r="I833" s="50">
        <v>338200</v>
      </c>
      <c r="J833" s="39">
        <f t="shared" si="167"/>
        <v>0</v>
      </c>
      <c r="K833" s="39">
        <f t="shared" si="168"/>
        <v>0</v>
      </c>
      <c r="L833" s="39">
        <f t="shared" si="169"/>
        <v>0</v>
      </c>
      <c r="M833" s="39">
        <f t="shared" si="183"/>
        <v>0</v>
      </c>
      <c r="N833" s="39">
        <f t="shared" si="180"/>
        <v>0</v>
      </c>
      <c r="O833" s="39">
        <f t="shared" si="171"/>
        <v>0</v>
      </c>
      <c r="P833" s="39">
        <f t="shared" si="172"/>
        <v>0</v>
      </c>
      <c r="Q833" s="39">
        <f t="shared" si="173"/>
        <v>0</v>
      </c>
      <c r="R833" s="39">
        <f t="shared" si="174"/>
        <v>338200</v>
      </c>
      <c r="S833" s="39">
        <f t="shared" si="175"/>
        <v>0</v>
      </c>
      <c r="T833" s="39"/>
      <c r="U833" s="39">
        <f t="shared" si="176"/>
        <v>0</v>
      </c>
      <c r="V833" s="51"/>
      <c r="W833" s="39"/>
      <c r="X833" s="39">
        <f t="shared" si="157"/>
        <v>92.594113620807661</v>
      </c>
      <c r="Y833" s="39">
        <f t="shared" si="158"/>
        <v>2818.333333333333</v>
      </c>
      <c r="Z833" s="41">
        <f t="shared" si="159"/>
        <v>338200</v>
      </c>
      <c r="AA833" s="41">
        <v>329820.23271731689</v>
      </c>
      <c r="AB833" s="41">
        <v>0</v>
      </c>
      <c r="AC833" s="41">
        <f t="shared" si="165"/>
        <v>329820.23271731689</v>
      </c>
      <c r="AD833" s="42">
        <f t="shared" si="185"/>
        <v>8379.7672826831113</v>
      </c>
      <c r="AE833" s="41">
        <f t="shared" si="160"/>
        <v>338200</v>
      </c>
      <c r="AF833" s="42">
        <f t="shared" si="161"/>
        <v>0</v>
      </c>
      <c r="AG833" s="43">
        <f t="shared" si="184"/>
        <v>120</v>
      </c>
      <c r="AH833" s="44">
        <f t="shared" si="162"/>
        <v>0</v>
      </c>
      <c r="AI833" s="36">
        <f t="shared" si="163"/>
        <v>130.03696098562628</v>
      </c>
      <c r="AJ833" s="36">
        <f t="shared" si="164"/>
        <v>3958</v>
      </c>
      <c r="AK833" s="45">
        <v>45657</v>
      </c>
    </row>
    <row r="834" spans="1:37" s="46" customFormat="1" ht="12.75" x14ac:dyDescent="0.25">
      <c r="A834" s="36">
        <v>828</v>
      </c>
      <c r="B834" s="74">
        <v>41730</v>
      </c>
      <c r="C834" s="49" t="s">
        <v>754</v>
      </c>
      <c r="D834" s="49"/>
      <c r="E834" s="49">
        <v>12011</v>
      </c>
      <c r="F834" s="36" t="s">
        <v>755</v>
      </c>
      <c r="G834" s="36" t="s">
        <v>52</v>
      </c>
      <c r="H834" s="38">
        <v>2</v>
      </c>
      <c r="I834" s="48">
        <v>2600000</v>
      </c>
      <c r="J834" s="39">
        <f t="shared" si="167"/>
        <v>0</v>
      </c>
      <c r="K834" s="39">
        <f t="shared" si="168"/>
        <v>0</v>
      </c>
      <c r="L834" s="39">
        <f t="shared" si="169"/>
        <v>0</v>
      </c>
      <c r="M834" s="39">
        <f t="shared" si="183"/>
        <v>0</v>
      </c>
      <c r="N834" s="39">
        <f t="shared" si="180"/>
        <v>0</v>
      </c>
      <c r="O834" s="39">
        <f t="shared" si="171"/>
        <v>0</v>
      </c>
      <c r="P834" s="39">
        <f t="shared" si="172"/>
        <v>0</v>
      </c>
      <c r="Q834" s="39">
        <f t="shared" si="173"/>
        <v>0</v>
      </c>
      <c r="R834" s="39">
        <f t="shared" si="174"/>
        <v>0</v>
      </c>
      <c r="S834" s="39">
        <f t="shared" si="175"/>
        <v>2600000</v>
      </c>
      <c r="T834" s="39"/>
      <c r="U834" s="39">
        <f t="shared" si="176"/>
        <v>0</v>
      </c>
      <c r="V834" s="51"/>
      <c r="W834" s="39"/>
      <c r="X834" s="39">
        <f t="shared" si="157"/>
        <v>1423.6824093086927</v>
      </c>
      <c r="Y834" s="39">
        <f t="shared" si="158"/>
        <v>43333.333333333336</v>
      </c>
      <c r="Z834" s="41">
        <f t="shared" si="159"/>
        <v>2600000</v>
      </c>
      <c r="AA834" s="41">
        <v>2600000</v>
      </c>
      <c r="AB834" s="41">
        <v>0</v>
      </c>
      <c r="AC834" s="41">
        <f t="shared" si="165"/>
        <v>2600000</v>
      </c>
      <c r="AD834" s="42">
        <f t="shared" si="185"/>
        <v>0</v>
      </c>
      <c r="AE834" s="41">
        <f t="shared" si="160"/>
        <v>2600000</v>
      </c>
      <c r="AF834" s="42">
        <f t="shared" si="161"/>
        <v>0</v>
      </c>
      <c r="AG834" s="43">
        <f t="shared" si="184"/>
        <v>60</v>
      </c>
      <c r="AH834" s="44">
        <f t="shared" si="162"/>
        <v>0</v>
      </c>
      <c r="AI834" s="36">
        <f t="shared" si="163"/>
        <v>129.01848049281315</v>
      </c>
      <c r="AJ834" s="36">
        <f t="shared" si="164"/>
        <v>3927</v>
      </c>
      <c r="AK834" s="45">
        <v>45657</v>
      </c>
    </row>
    <row r="835" spans="1:37" s="46" customFormat="1" ht="12.75" x14ac:dyDescent="0.25">
      <c r="A835" s="36">
        <v>829</v>
      </c>
      <c r="B835" s="74">
        <v>41730</v>
      </c>
      <c r="C835" s="49" t="s">
        <v>754</v>
      </c>
      <c r="D835" s="49"/>
      <c r="E835" s="49">
        <v>12011</v>
      </c>
      <c r="F835" s="36" t="s">
        <v>755</v>
      </c>
      <c r="G835" s="36" t="s">
        <v>58</v>
      </c>
      <c r="H835" s="38">
        <v>5</v>
      </c>
      <c r="I835" s="48">
        <v>6500000</v>
      </c>
      <c r="J835" s="39">
        <f t="shared" si="167"/>
        <v>0</v>
      </c>
      <c r="K835" s="39">
        <f t="shared" si="168"/>
        <v>0</v>
      </c>
      <c r="L835" s="39">
        <f t="shared" si="169"/>
        <v>0</v>
      </c>
      <c r="M835" s="39">
        <f t="shared" si="183"/>
        <v>0</v>
      </c>
      <c r="N835" s="39">
        <f t="shared" si="180"/>
        <v>0</v>
      </c>
      <c r="O835" s="39">
        <f t="shared" si="171"/>
        <v>0</v>
      </c>
      <c r="P835" s="39">
        <f t="shared" si="172"/>
        <v>0</v>
      </c>
      <c r="Q835" s="39">
        <f t="shared" si="173"/>
        <v>0</v>
      </c>
      <c r="R835" s="39">
        <f t="shared" si="174"/>
        <v>0</v>
      </c>
      <c r="S835" s="39">
        <f t="shared" si="175"/>
        <v>6500000</v>
      </c>
      <c r="T835" s="39"/>
      <c r="U835" s="39">
        <f t="shared" si="176"/>
        <v>0</v>
      </c>
      <c r="V835" s="51"/>
      <c r="W835" s="39"/>
      <c r="X835" s="39">
        <f t="shared" si="157"/>
        <v>3559.2060232717317</v>
      </c>
      <c r="Y835" s="39">
        <f t="shared" si="158"/>
        <v>108333.33333333333</v>
      </c>
      <c r="Z835" s="41">
        <f t="shared" si="159"/>
        <v>6500000</v>
      </c>
      <c r="AA835" s="41">
        <v>6500000</v>
      </c>
      <c r="AB835" s="41">
        <v>0</v>
      </c>
      <c r="AC835" s="41">
        <f t="shared" si="165"/>
        <v>6500000</v>
      </c>
      <c r="AD835" s="42">
        <f t="shared" si="185"/>
        <v>0</v>
      </c>
      <c r="AE835" s="41">
        <f t="shared" si="160"/>
        <v>6500000</v>
      </c>
      <c r="AF835" s="42">
        <f t="shared" si="161"/>
        <v>0</v>
      </c>
      <c r="AG835" s="43">
        <f t="shared" si="184"/>
        <v>60</v>
      </c>
      <c r="AH835" s="44">
        <f t="shared" si="162"/>
        <v>0</v>
      </c>
      <c r="AI835" s="36">
        <f t="shared" si="163"/>
        <v>129.01848049281315</v>
      </c>
      <c r="AJ835" s="36">
        <f t="shared" si="164"/>
        <v>3927</v>
      </c>
      <c r="AK835" s="45">
        <v>45657</v>
      </c>
    </row>
    <row r="836" spans="1:37" s="46" customFormat="1" ht="12.75" x14ac:dyDescent="0.25">
      <c r="A836" s="36">
        <v>830</v>
      </c>
      <c r="B836" s="74">
        <v>41730</v>
      </c>
      <c r="C836" s="49" t="s">
        <v>754</v>
      </c>
      <c r="D836" s="49"/>
      <c r="E836" s="49">
        <v>12011</v>
      </c>
      <c r="F836" s="36" t="s">
        <v>755</v>
      </c>
      <c r="G836" s="56" t="s">
        <v>756</v>
      </c>
      <c r="H836" s="38">
        <v>4</v>
      </c>
      <c r="I836" s="48">
        <v>5200000</v>
      </c>
      <c r="J836" s="39">
        <f t="shared" si="167"/>
        <v>0</v>
      </c>
      <c r="K836" s="39">
        <f t="shared" si="168"/>
        <v>0</v>
      </c>
      <c r="L836" s="39">
        <f t="shared" si="169"/>
        <v>0</v>
      </c>
      <c r="M836" s="39">
        <f t="shared" si="183"/>
        <v>0</v>
      </c>
      <c r="N836" s="39">
        <f t="shared" si="180"/>
        <v>0</v>
      </c>
      <c r="O836" s="39">
        <f t="shared" si="171"/>
        <v>0</v>
      </c>
      <c r="P836" s="39">
        <f t="shared" si="172"/>
        <v>0</v>
      </c>
      <c r="Q836" s="39">
        <f t="shared" si="173"/>
        <v>0</v>
      </c>
      <c r="R836" s="39">
        <f t="shared" si="174"/>
        <v>0</v>
      </c>
      <c r="S836" s="39">
        <f t="shared" si="175"/>
        <v>5200000</v>
      </c>
      <c r="T836" s="39"/>
      <c r="U836" s="39">
        <f t="shared" si="176"/>
        <v>0</v>
      </c>
      <c r="V836" s="51"/>
      <c r="W836" s="39"/>
      <c r="X836" s="39">
        <f t="shared" si="157"/>
        <v>2847.3648186173855</v>
      </c>
      <c r="Y836" s="39">
        <f t="shared" si="158"/>
        <v>86666.666666666672</v>
      </c>
      <c r="Z836" s="41">
        <f t="shared" si="159"/>
        <v>5200000</v>
      </c>
      <c r="AA836" s="41">
        <v>5200000</v>
      </c>
      <c r="AB836" s="41">
        <v>0</v>
      </c>
      <c r="AC836" s="41">
        <f t="shared" si="165"/>
        <v>5200000</v>
      </c>
      <c r="AD836" s="42">
        <f t="shared" si="185"/>
        <v>0</v>
      </c>
      <c r="AE836" s="41">
        <f t="shared" si="160"/>
        <v>5200000</v>
      </c>
      <c r="AF836" s="42">
        <f t="shared" si="161"/>
        <v>0</v>
      </c>
      <c r="AG836" s="43">
        <f t="shared" si="184"/>
        <v>60</v>
      </c>
      <c r="AH836" s="44">
        <f t="shared" si="162"/>
        <v>0</v>
      </c>
      <c r="AI836" s="36">
        <f t="shared" si="163"/>
        <v>129.01848049281315</v>
      </c>
      <c r="AJ836" s="36">
        <f t="shared" si="164"/>
        <v>3927</v>
      </c>
      <c r="AK836" s="45">
        <v>45657</v>
      </c>
    </row>
    <row r="837" spans="1:37" s="46" customFormat="1" ht="12.75" x14ac:dyDescent="0.25">
      <c r="A837" s="36">
        <v>831</v>
      </c>
      <c r="B837" s="74">
        <v>41730</v>
      </c>
      <c r="C837" s="49" t="s">
        <v>754</v>
      </c>
      <c r="D837" s="49"/>
      <c r="E837" s="49">
        <v>12011</v>
      </c>
      <c r="F837" s="36" t="s">
        <v>755</v>
      </c>
      <c r="G837" s="36" t="s">
        <v>70</v>
      </c>
      <c r="H837" s="38">
        <v>4</v>
      </c>
      <c r="I837" s="48">
        <v>5200000</v>
      </c>
      <c r="J837" s="39">
        <f t="shared" si="167"/>
        <v>0</v>
      </c>
      <c r="K837" s="39">
        <f t="shared" si="168"/>
        <v>0</v>
      </c>
      <c r="L837" s="39">
        <f t="shared" si="169"/>
        <v>0</v>
      </c>
      <c r="M837" s="39">
        <f t="shared" si="183"/>
        <v>0</v>
      </c>
      <c r="N837" s="39">
        <f t="shared" si="180"/>
        <v>0</v>
      </c>
      <c r="O837" s="39">
        <f t="shared" si="171"/>
        <v>0</v>
      </c>
      <c r="P837" s="39">
        <f t="shared" si="172"/>
        <v>0</v>
      </c>
      <c r="Q837" s="39">
        <f t="shared" si="173"/>
        <v>0</v>
      </c>
      <c r="R837" s="39">
        <f t="shared" si="174"/>
        <v>0</v>
      </c>
      <c r="S837" s="39">
        <f t="shared" si="175"/>
        <v>5200000</v>
      </c>
      <c r="T837" s="39"/>
      <c r="U837" s="39">
        <f t="shared" si="176"/>
        <v>0</v>
      </c>
      <c r="V837" s="51"/>
      <c r="W837" s="39"/>
      <c r="X837" s="39">
        <f t="shared" si="157"/>
        <v>2847.3648186173855</v>
      </c>
      <c r="Y837" s="39">
        <f t="shared" si="158"/>
        <v>86666.666666666672</v>
      </c>
      <c r="Z837" s="41">
        <f t="shared" si="159"/>
        <v>5200000</v>
      </c>
      <c r="AA837" s="41">
        <v>5200000</v>
      </c>
      <c r="AB837" s="41">
        <v>0</v>
      </c>
      <c r="AC837" s="41">
        <f t="shared" si="165"/>
        <v>5200000</v>
      </c>
      <c r="AD837" s="42">
        <f t="shared" si="185"/>
        <v>0</v>
      </c>
      <c r="AE837" s="41">
        <f t="shared" si="160"/>
        <v>5200000</v>
      </c>
      <c r="AF837" s="42">
        <f t="shared" si="161"/>
        <v>0</v>
      </c>
      <c r="AG837" s="43">
        <f t="shared" si="184"/>
        <v>60</v>
      </c>
      <c r="AH837" s="44">
        <f t="shared" si="162"/>
        <v>0</v>
      </c>
      <c r="AI837" s="36">
        <f t="shared" si="163"/>
        <v>129.01848049281315</v>
      </c>
      <c r="AJ837" s="36">
        <f t="shared" si="164"/>
        <v>3927</v>
      </c>
      <c r="AK837" s="45">
        <v>45657</v>
      </c>
    </row>
    <row r="838" spans="1:37" s="46" customFormat="1" ht="12.75" x14ac:dyDescent="0.25">
      <c r="A838" s="36">
        <v>832</v>
      </c>
      <c r="B838" s="74">
        <v>41730</v>
      </c>
      <c r="C838" s="49" t="s">
        <v>754</v>
      </c>
      <c r="D838" s="49"/>
      <c r="E838" s="49">
        <v>12011</v>
      </c>
      <c r="F838" s="36" t="s">
        <v>755</v>
      </c>
      <c r="G838" s="36" t="s">
        <v>56</v>
      </c>
      <c r="H838" s="38">
        <v>4</v>
      </c>
      <c r="I838" s="48">
        <v>5200000</v>
      </c>
      <c r="J838" s="39">
        <f t="shared" si="167"/>
        <v>0</v>
      </c>
      <c r="K838" s="39">
        <f t="shared" si="168"/>
        <v>0</v>
      </c>
      <c r="L838" s="39">
        <f t="shared" si="169"/>
        <v>0</v>
      </c>
      <c r="M838" s="39">
        <f t="shared" si="183"/>
        <v>0</v>
      </c>
      <c r="N838" s="39">
        <f t="shared" si="180"/>
        <v>0</v>
      </c>
      <c r="O838" s="39">
        <f t="shared" si="171"/>
        <v>0</v>
      </c>
      <c r="P838" s="39">
        <f t="shared" si="172"/>
        <v>0</v>
      </c>
      <c r="Q838" s="39">
        <f t="shared" si="173"/>
        <v>0</v>
      </c>
      <c r="R838" s="39">
        <f t="shared" si="174"/>
        <v>0</v>
      </c>
      <c r="S838" s="39">
        <f t="shared" si="175"/>
        <v>5200000</v>
      </c>
      <c r="T838" s="39"/>
      <c r="U838" s="39">
        <f t="shared" si="176"/>
        <v>0</v>
      </c>
      <c r="V838" s="51"/>
      <c r="W838" s="39"/>
      <c r="X838" s="39">
        <f t="shared" si="157"/>
        <v>2847.3648186173855</v>
      </c>
      <c r="Y838" s="39">
        <f t="shared" si="158"/>
        <v>86666.666666666672</v>
      </c>
      <c r="Z838" s="41">
        <f t="shared" si="159"/>
        <v>5200000</v>
      </c>
      <c r="AA838" s="41">
        <v>5200000</v>
      </c>
      <c r="AB838" s="41">
        <v>0</v>
      </c>
      <c r="AC838" s="41">
        <f t="shared" si="165"/>
        <v>5200000</v>
      </c>
      <c r="AD838" s="42">
        <f t="shared" si="185"/>
        <v>0</v>
      </c>
      <c r="AE838" s="41">
        <f t="shared" si="160"/>
        <v>5200000</v>
      </c>
      <c r="AF838" s="42">
        <f t="shared" si="161"/>
        <v>0</v>
      </c>
      <c r="AG838" s="43">
        <f t="shared" si="184"/>
        <v>60</v>
      </c>
      <c r="AH838" s="44">
        <f t="shared" si="162"/>
        <v>0</v>
      </c>
      <c r="AI838" s="36">
        <f t="shared" si="163"/>
        <v>129.01848049281315</v>
      </c>
      <c r="AJ838" s="36">
        <f t="shared" si="164"/>
        <v>3927</v>
      </c>
      <c r="AK838" s="45">
        <v>45657</v>
      </c>
    </row>
    <row r="839" spans="1:37" s="46" customFormat="1" ht="12.75" x14ac:dyDescent="0.25">
      <c r="A839" s="36">
        <v>833</v>
      </c>
      <c r="B839" s="74">
        <v>41730</v>
      </c>
      <c r="C839" s="49" t="s">
        <v>754</v>
      </c>
      <c r="D839" s="49"/>
      <c r="E839" s="49">
        <v>12011</v>
      </c>
      <c r="F839" s="36" t="s">
        <v>755</v>
      </c>
      <c r="G839" s="56" t="s">
        <v>62</v>
      </c>
      <c r="H839" s="38">
        <v>2</v>
      </c>
      <c r="I839" s="48">
        <v>2600000</v>
      </c>
      <c r="J839" s="39">
        <f t="shared" si="167"/>
        <v>0</v>
      </c>
      <c r="K839" s="39">
        <f t="shared" si="168"/>
        <v>0</v>
      </c>
      <c r="L839" s="39">
        <f t="shared" si="169"/>
        <v>0</v>
      </c>
      <c r="M839" s="39">
        <f t="shared" si="183"/>
        <v>0</v>
      </c>
      <c r="N839" s="39">
        <f t="shared" si="180"/>
        <v>0</v>
      </c>
      <c r="O839" s="39">
        <f t="shared" si="171"/>
        <v>0</v>
      </c>
      <c r="P839" s="39">
        <f t="shared" si="172"/>
        <v>0</v>
      </c>
      <c r="Q839" s="39">
        <f t="shared" si="173"/>
        <v>0</v>
      </c>
      <c r="R839" s="39">
        <f t="shared" si="174"/>
        <v>0</v>
      </c>
      <c r="S839" s="39">
        <f t="shared" si="175"/>
        <v>2600000</v>
      </c>
      <c r="T839" s="39"/>
      <c r="U839" s="39">
        <f t="shared" si="176"/>
        <v>0</v>
      </c>
      <c r="V839" s="51"/>
      <c r="W839" s="39"/>
      <c r="X839" s="39">
        <f t="shared" ref="X839:X902" si="186">IF(I839&lt;0,0,IF(I839&gt;0,((1/365.25*(IF(E839=12002,I839*3%,IF(E839=12003,I839*3%,IF(E839=12004,I839*3%,IF(E839=12006,I839*2%,IF(E839=12007,I839*10%,IF(E839=12008,I839*3%,IF(E839=12009,I839*10%,IF(E839=12010,I839*10%,IF(E839=12011,I839*20%,IF(E839=12012,I839*3%,IF(E839=12099,I839*10%))))))))))))))))</f>
        <v>1423.6824093086927</v>
      </c>
      <c r="Y839" s="39">
        <f t="shared" ref="Y839:Y902" si="187">X839*30.4375</f>
        <v>43333.333333333336</v>
      </c>
      <c r="Z839" s="41">
        <f t="shared" ref="Z839:Z902" si="188">IF(I839&lt;0,0,IF(I839&gt;0,(IF(AI839*Y839&lt;=I839,Y839*AI839,IF(Y839*AI839&gt;I839,I839,IF(AI839*Y839=I839,I839))))))</f>
        <v>2600000</v>
      </c>
      <c r="AA839" s="41">
        <v>2600000</v>
      </c>
      <c r="AB839" s="41">
        <v>0</v>
      </c>
      <c r="AC839" s="41">
        <f t="shared" si="165"/>
        <v>2600000</v>
      </c>
      <c r="AD839" s="42">
        <f t="shared" si="185"/>
        <v>0</v>
      </c>
      <c r="AE839" s="41">
        <f t="shared" ref="AE839:AE902" si="189">AC839+AD839</f>
        <v>2600000</v>
      </c>
      <c r="AF839" s="42">
        <f t="shared" ref="AF839:AF902" si="190">I839-AE839</f>
        <v>0</v>
      </c>
      <c r="AG839" s="43">
        <f t="shared" si="184"/>
        <v>60</v>
      </c>
      <c r="AH839" s="44">
        <f t="shared" ref="AH839:AH902" si="191">IF(AG839&gt;AI839,AG839-AI839,IF(AG839&lt;=AI839,0))</f>
        <v>0</v>
      </c>
      <c r="AI839" s="36">
        <f t="shared" ref="AI839:AI902" si="192">AJ839/30.4375</f>
        <v>129.01848049281315</v>
      </c>
      <c r="AJ839" s="36">
        <f t="shared" ref="AJ839:AJ902" si="193">AK839-B839</f>
        <v>3927</v>
      </c>
      <c r="AK839" s="45">
        <v>45657</v>
      </c>
    </row>
    <row r="840" spans="1:37" s="46" customFormat="1" ht="12.75" x14ac:dyDescent="0.25">
      <c r="A840" s="36">
        <v>834</v>
      </c>
      <c r="B840" s="45">
        <v>41730</v>
      </c>
      <c r="C840" s="36" t="s">
        <v>315</v>
      </c>
      <c r="D840" s="36"/>
      <c r="E840" s="36">
        <v>12008</v>
      </c>
      <c r="F840" s="36" t="s">
        <v>757</v>
      </c>
      <c r="G840" s="36" t="s">
        <v>276</v>
      </c>
      <c r="H840" s="38">
        <v>2</v>
      </c>
      <c r="I840" s="50">
        <v>3400000</v>
      </c>
      <c r="J840" s="39">
        <f t="shared" si="167"/>
        <v>0</v>
      </c>
      <c r="K840" s="39">
        <f t="shared" si="168"/>
        <v>0</v>
      </c>
      <c r="L840" s="39">
        <f t="shared" si="169"/>
        <v>0</v>
      </c>
      <c r="M840" s="39">
        <f t="shared" si="183"/>
        <v>0</v>
      </c>
      <c r="N840" s="39">
        <f t="shared" si="180"/>
        <v>0</v>
      </c>
      <c r="O840" s="39">
        <f t="shared" si="171"/>
        <v>0</v>
      </c>
      <c r="P840" s="39">
        <f t="shared" si="172"/>
        <v>3400000</v>
      </c>
      <c r="Q840" s="39">
        <f t="shared" si="173"/>
        <v>0</v>
      </c>
      <c r="R840" s="39">
        <f t="shared" si="174"/>
        <v>0</v>
      </c>
      <c r="S840" s="39">
        <f t="shared" si="175"/>
        <v>0</v>
      </c>
      <c r="T840" s="39"/>
      <c r="U840" s="39">
        <f t="shared" si="176"/>
        <v>0</v>
      </c>
      <c r="V840" s="51">
        <f t="shared" ref="V840:V845" si="194">IF(E840=12050,I840,IF(E840&lt;&gt;12050,0))</f>
        <v>0</v>
      </c>
      <c r="W840" s="39"/>
      <c r="X840" s="39">
        <f t="shared" si="186"/>
        <v>279.26078028747435</v>
      </c>
      <c r="Y840" s="39">
        <f t="shared" si="187"/>
        <v>8500</v>
      </c>
      <c r="Z840" s="41">
        <f t="shared" si="188"/>
        <v>1096657.0841889118</v>
      </c>
      <c r="AA840" s="41">
        <v>994447.63860369602</v>
      </c>
      <c r="AB840" s="41">
        <v>0</v>
      </c>
      <c r="AC840" s="41">
        <f t="shared" ref="AC840:AC903" si="195">AA840+AB840</f>
        <v>994447.63860369602</v>
      </c>
      <c r="AD840" s="42">
        <f t="shared" si="185"/>
        <v>102209.44558521581</v>
      </c>
      <c r="AE840" s="41">
        <f t="shared" si="189"/>
        <v>1096657.0841889118</v>
      </c>
      <c r="AF840" s="42">
        <f t="shared" si="190"/>
        <v>2303342.9158110879</v>
      </c>
      <c r="AG840" s="43">
        <f t="shared" si="184"/>
        <v>400</v>
      </c>
      <c r="AH840" s="44">
        <f t="shared" si="191"/>
        <v>270.98151950718682</v>
      </c>
      <c r="AI840" s="36">
        <f t="shared" si="192"/>
        <v>129.01848049281315</v>
      </c>
      <c r="AJ840" s="36">
        <f t="shared" si="193"/>
        <v>3927</v>
      </c>
      <c r="AK840" s="45">
        <v>45657</v>
      </c>
    </row>
    <row r="841" spans="1:37" s="46" customFormat="1" ht="12.75" x14ac:dyDescent="0.25">
      <c r="A841" s="36">
        <v>835</v>
      </c>
      <c r="B841" s="45">
        <v>41730</v>
      </c>
      <c r="C841" s="49" t="s">
        <v>265</v>
      </c>
      <c r="D841" s="49"/>
      <c r="E841" s="49">
        <v>12007</v>
      </c>
      <c r="F841" s="36" t="s">
        <v>758</v>
      </c>
      <c r="G841" s="36" t="s">
        <v>276</v>
      </c>
      <c r="H841" s="38">
        <v>6</v>
      </c>
      <c r="I841" s="50">
        <v>108000</v>
      </c>
      <c r="J841" s="39">
        <f t="shared" si="167"/>
        <v>0</v>
      </c>
      <c r="K841" s="39">
        <f t="shared" si="168"/>
        <v>0</v>
      </c>
      <c r="L841" s="39">
        <f t="shared" si="169"/>
        <v>0</v>
      </c>
      <c r="M841" s="39">
        <f t="shared" si="183"/>
        <v>0</v>
      </c>
      <c r="N841" s="39">
        <f t="shared" si="180"/>
        <v>0</v>
      </c>
      <c r="O841" s="39">
        <f t="shared" si="171"/>
        <v>108000</v>
      </c>
      <c r="P841" s="39">
        <f t="shared" si="172"/>
        <v>0</v>
      </c>
      <c r="Q841" s="39">
        <f t="shared" si="173"/>
        <v>0</v>
      </c>
      <c r="R841" s="39">
        <f t="shared" si="174"/>
        <v>0</v>
      </c>
      <c r="S841" s="39">
        <f t="shared" si="175"/>
        <v>0</v>
      </c>
      <c r="T841" s="39"/>
      <c r="U841" s="39">
        <f t="shared" si="176"/>
        <v>0</v>
      </c>
      <c r="V841" s="51">
        <f t="shared" si="194"/>
        <v>0</v>
      </c>
      <c r="W841" s="39"/>
      <c r="X841" s="39">
        <f t="shared" si="186"/>
        <v>29.568788501026695</v>
      </c>
      <c r="Y841" s="39">
        <f t="shared" si="187"/>
        <v>900</v>
      </c>
      <c r="Z841" s="41">
        <f t="shared" si="188"/>
        <v>108000</v>
      </c>
      <c r="AA841" s="41">
        <v>105294.45585215605</v>
      </c>
      <c r="AB841" s="41">
        <v>0</v>
      </c>
      <c r="AC841" s="41">
        <f t="shared" si="195"/>
        <v>105294.45585215605</v>
      </c>
      <c r="AD841" s="42">
        <f t="shared" si="185"/>
        <v>2705.5441478439461</v>
      </c>
      <c r="AE841" s="41">
        <f t="shared" si="189"/>
        <v>108000</v>
      </c>
      <c r="AF841" s="42">
        <f t="shared" si="190"/>
        <v>0</v>
      </c>
      <c r="AG841" s="43">
        <f t="shared" si="184"/>
        <v>120</v>
      </c>
      <c r="AH841" s="44">
        <f t="shared" si="191"/>
        <v>0</v>
      </c>
      <c r="AI841" s="36">
        <f t="shared" si="192"/>
        <v>129.01848049281315</v>
      </c>
      <c r="AJ841" s="36">
        <f t="shared" si="193"/>
        <v>3927</v>
      </c>
      <c r="AK841" s="45">
        <v>45657</v>
      </c>
    </row>
    <row r="842" spans="1:37" s="46" customFormat="1" ht="12.75" x14ac:dyDescent="0.25">
      <c r="A842" s="36">
        <v>836</v>
      </c>
      <c r="B842" s="45">
        <v>41730</v>
      </c>
      <c r="C842" s="49" t="s">
        <v>265</v>
      </c>
      <c r="D842" s="49"/>
      <c r="E842" s="49">
        <v>12007</v>
      </c>
      <c r="F842" s="36" t="s">
        <v>727</v>
      </c>
      <c r="G842" s="36" t="s">
        <v>276</v>
      </c>
      <c r="H842" s="38">
        <v>6</v>
      </c>
      <c r="I842" s="50">
        <v>372000</v>
      </c>
      <c r="J842" s="39">
        <f t="shared" si="167"/>
        <v>0</v>
      </c>
      <c r="K842" s="39">
        <f t="shared" si="168"/>
        <v>0</v>
      </c>
      <c r="L842" s="39">
        <f t="shared" si="169"/>
        <v>0</v>
      </c>
      <c r="M842" s="39">
        <f t="shared" si="183"/>
        <v>0</v>
      </c>
      <c r="N842" s="39">
        <f t="shared" si="180"/>
        <v>0</v>
      </c>
      <c r="O842" s="39">
        <f t="shared" si="171"/>
        <v>372000</v>
      </c>
      <c r="P842" s="39">
        <f t="shared" si="172"/>
        <v>0</v>
      </c>
      <c r="Q842" s="39">
        <f t="shared" si="173"/>
        <v>0</v>
      </c>
      <c r="R842" s="39">
        <f t="shared" si="174"/>
        <v>0</v>
      </c>
      <c r="S842" s="39">
        <f t="shared" si="175"/>
        <v>0</v>
      </c>
      <c r="T842" s="39"/>
      <c r="U842" s="39">
        <f t="shared" si="176"/>
        <v>0</v>
      </c>
      <c r="V842" s="51">
        <f t="shared" si="194"/>
        <v>0</v>
      </c>
      <c r="W842" s="39"/>
      <c r="X842" s="39">
        <f t="shared" si="186"/>
        <v>101.84804928131416</v>
      </c>
      <c r="Y842" s="39">
        <f t="shared" si="187"/>
        <v>3100</v>
      </c>
      <c r="Z842" s="41">
        <f t="shared" si="188"/>
        <v>372000</v>
      </c>
      <c r="AA842" s="41">
        <v>362680.90349075972</v>
      </c>
      <c r="AB842" s="41">
        <v>0</v>
      </c>
      <c r="AC842" s="41">
        <f t="shared" si="195"/>
        <v>362680.90349075972</v>
      </c>
      <c r="AD842" s="42">
        <f t="shared" si="185"/>
        <v>9319.0965092402766</v>
      </c>
      <c r="AE842" s="41">
        <f t="shared" si="189"/>
        <v>372000</v>
      </c>
      <c r="AF842" s="42">
        <f t="shared" si="190"/>
        <v>0</v>
      </c>
      <c r="AG842" s="43">
        <f t="shared" si="184"/>
        <v>120</v>
      </c>
      <c r="AH842" s="44">
        <f t="shared" si="191"/>
        <v>0</v>
      </c>
      <c r="AI842" s="36">
        <f t="shared" si="192"/>
        <v>129.01848049281315</v>
      </c>
      <c r="AJ842" s="36">
        <f t="shared" si="193"/>
        <v>3927</v>
      </c>
      <c r="AK842" s="45">
        <v>45657</v>
      </c>
    </row>
    <row r="843" spans="1:37" s="46" customFormat="1" ht="12.75" x14ac:dyDescent="0.25">
      <c r="A843" s="36">
        <v>837</v>
      </c>
      <c r="B843" s="45">
        <v>41730</v>
      </c>
      <c r="C843" s="49" t="s">
        <v>272</v>
      </c>
      <c r="D843" s="49"/>
      <c r="E843" s="49">
        <v>12010</v>
      </c>
      <c r="F843" s="36" t="s">
        <v>759</v>
      </c>
      <c r="G843" s="36" t="s">
        <v>276</v>
      </c>
      <c r="H843" s="38">
        <v>6</v>
      </c>
      <c r="I843" s="50">
        <v>720000</v>
      </c>
      <c r="J843" s="39">
        <f t="shared" si="167"/>
        <v>0</v>
      </c>
      <c r="K843" s="39">
        <f t="shared" si="168"/>
        <v>0</v>
      </c>
      <c r="L843" s="39">
        <f t="shared" si="169"/>
        <v>0</v>
      </c>
      <c r="M843" s="39">
        <f t="shared" si="183"/>
        <v>0</v>
      </c>
      <c r="N843" s="39">
        <f t="shared" si="180"/>
        <v>0</v>
      </c>
      <c r="O843" s="39">
        <f t="shared" si="171"/>
        <v>0</v>
      </c>
      <c r="P843" s="39">
        <f t="shared" si="172"/>
        <v>0</v>
      </c>
      <c r="Q843" s="39">
        <f t="shared" si="173"/>
        <v>0</v>
      </c>
      <c r="R843" s="39">
        <f t="shared" si="174"/>
        <v>720000</v>
      </c>
      <c r="S843" s="39">
        <f t="shared" si="175"/>
        <v>0</v>
      </c>
      <c r="T843" s="39"/>
      <c r="U843" s="39">
        <f t="shared" si="176"/>
        <v>0</v>
      </c>
      <c r="V843" s="51">
        <f t="shared" si="194"/>
        <v>0</v>
      </c>
      <c r="W843" s="39"/>
      <c r="X843" s="39">
        <f t="shared" si="186"/>
        <v>197.1252566735113</v>
      </c>
      <c r="Y843" s="39">
        <f t="shared" si="187"/>
        <v>6000</v>
      </c>
      <c r="Z843" s="41">
        <f t="shared" si="188"/>
        <v>720000</v>
      </c>
      <c r="AA843" s="41">
        <v>701963.03901437367</v>
      </c>
      <c r="AB843" s="41">
        <v>0</v>
      </c>
      <c r="AC843" s="41">
        <f t="shared" si="195"/>
        <v>701963.03901437367</v>
      </c>
      <c r="AD843" s="42">
        <f t="shared" si="185"/>
        <v>18036.960985626327</v>
      </c>
      <c r="AE843" s="41">
        <f t="shared" si="189"/>
        <v>720000</v>
      </c>
      <c r="AF843" s="42">
        <f t="shared" si="190"/>
        <v>0</v>
      </c>
      <c r="AG843" s="43">
        <f t="shared" si="184"/>
        <v>120</v>
      </c>
      <c r="AH843" s="44">
        <f t="shared" si="191"/>
        <v>0</v>
      </c>
      <c r="AI843" s="36">
        <f t="shared" si="192"/>
        <v>129.01848049281315</v>
      </c>
      <c r="AJ843" s="36">
        <f t="shared" si="193"/>
        <v>3927</v>
      </c>
      <c r="AK843" s="45">
        <v>45657</v>
      </c>
    </row>
    <row r="844" spans="1:37" s="46" customFormat="1" ht="12.75" x14ac:dyDescent="0.25">
      <c r="A844" s="36">
        <v>838</v>
      </c>
      <c r="B844" s="45">
        <v>41730</v>
      </c>
      <c r="C844" s="49" t="s">
        <v>431</v>
      </c>
      <c r="D844" s="49"/>
      <c r="E844" s="49">
        <v>12009</v>
      </c>
      <c r="F844" s="36" t="s">
        <v>760</v>
      </c>
      <c r="G844" s="36" t="s">
        <v>276</v>
      </c>
      <c r="H844" s="38">
        <v>6</v>
      </c>
      <c r="I844" s="50">
        <v>390000</v>
      </c>
      <c r="J844" s="39">
        <f t="shared" si="167"/>
        <v>0</v>
      </c>
      <c r="K844" s="39">
        <f t="shared" si="168"/>
        <v>0</v>
      </c>
      <c r="L844" s="39">
        <f t="shared" si="169"/>
        <v>0</v>
      </c>
      <c r="M844" s="39">
        <f t="shared" si="183"/>
        <v>0</v>
      </c>
      <c r="N844" s="39">
        <f t="shared" si="180"/>
        <v>0</v>
      </c>
      <c r="O844" s="39">
        <f t="shared" si="171"/>
        <v>0</v>
      </c>
      <c r="P844" s="39">
        <f t="shared" si="172"/>
        <v>0</v>
      </c>
      <c r="Q844" s="39">
        <f t="shared" si="173"/>
        <v>390000</v>
      </c>
      <c r="R844" s="39">
        <f t="shared" si="174"/>
        <v>0</v>
      </c>
      <c r="S844" s="39">
        <f t="shared" si="175"/>
        <v>0</v>
      </c>
      <c r="T844" s="39"/>
      <c r="U844" s="39">
        <f t="shared" si="176"/>
        <v>0</v>
      </c>
      <c r="V844" s="51">
        <f t="shared" si="194"/>
        <v>0</v>
      </c>
      <c r="W844" s="39"/>
      <c r="X844" s="39">
        <f t="shared" si="186"/>
        <v>106.77618069815195</v>
      </c>
      <c r="Y844" s="39">
        <f t="shared" si="187"/>
        <v>3250</v>
      </c>
      <c r="Z844" s="41">
        <f t="shared" si="188"/>
        <v>390000</v>
      </c>
      <c r="AA844" s="41">
        <v>380229.97946611908</v>
      </c>
      <c r="AB844" s="41">
        <v>-24301.154339617558</v>
      </c>
      <c r="AC844" s="41">
        <f t="shared" si="195"/>
        <v>355928.8251265015</v>
      </c>
      <c r="AD844" s="42">
        <f t="shared" si="185"/>
        <v>9770.0205338809174</v>
      </c>
      <c r="AE844" s="41">
        <f t="shared" si="189"/>
        <v>365698.84566038242</v>
      </c>
      <c r="AF844" s="42">
        <f t="shared" si="190"/>
        <v>24301.154339617584</v>
      </c>
      <c r="AG844" s="43">
        <f t="shared" si="184"/>
        <v>120</v>
      </c>
      <c r="AH844" s="44">
        <f t="shared" si="191"/>
        <v>0</v>
      </c>
      <c r="AI844" s="36">
        <f t="shared" si="192"/>
        <v>129.01848049281315</v>
      </c>
      <c r="AJ844" s="36">
        <f t="shared" si="193"/>
        <v>3927</v>
      </c>
      <c r="AK844" s="45">
        <v>45657</v>
      </c>
    </row>
    <row r="845" spans="1:37" s="46" customFormat="1" ht="12.75" x14ac:dyDescent="0.25">
      <c r="A845" s="36">
        <v>839</v>
      </c>
      <c r="B845" s="45">
        <v>41730</v>
      </c>
      <c r="C845" s="49" t="s">
        <v>431</v>
      </c>
      <c r="D845" s="49"/>
      <c r="E845" s="49">
        <v>12009</v>
      </c>
      <c r="F845" s="36" t="s">
        <v>761</v>
      </c>
      <c r="G845" s="36" t="s">
        <v>276</v>
      </c>
      <c r="H845" s="38">
        <v>5</v>
      </c>
      <c r="I845" s="50">
        <v>400000</v>
      </c>
      <c r="J845" s="39">
        <f t="shared" si="167"/>
        <v>0</v>
      </c>
      <c r="K845" s="39">
        <f t="shared" si="168"/>
        <v>0</v>
      </c>
      <c r="L845" s="39">
        <f t="shared" si="169"/>
        <v>0</v>
      </c>
      <c r="M845" s="39">
        <f t="shared" si="183"/>
        <v>0</v>
      </c>
      <c r="N845" s="39">
        <f t="shared" si="180"/>
        <v>0</v>
      </c>
      <c r="O845" s="39">
        <f t="shared" si="171"/>
        <v>0</v>
      </c>
      <c r="P845" s="39">
        <f t="shared" si="172"/>
        <v>0</v>
      </c>
      <c r="Q845" s="39">
        <f t="shared" si="173"/>
        <v>400000</v>
      </c>
      <c r="R845" s="39">
        <f t="shared" si="174"/>
        <v>0</v>
      </c>
      <c r="S845" s="39">
        <f t="shared" si="175"/>
        <v>0</v>
      </c>
      <c r="T845" s="39"/>
      <c r="U845" s="39">
        <f t="shared" si="176"/>
        <v>0</v>
      </c>
      <c r="V845" s="51">
        <f t="shared" si="194"/>
        <v>0</v>
      </c>
      <c r="W845" s="39"/>
      <c r="X845" s="39">
        <f t="shared" si="186"/>
        <v>109.51403148528405</v>
      </c>
      <c r="Y845" s="39">
        <f t="shared" si="187"/>
        <v>3333.3333333333335</v>
      </c>
      <c r="Z845" s="41">
        <f t="shared" si="188"/>
        <v>400000</v>
      </c>
      <c r="AA845" s="41">
        <v>389979.4661190965</v>
      </c>
      <c r="AB845" s="41">
        <v>-24924.260861146213</v>
      </c>
      <c r="AC845" s="41">
        <f t="shared" si="195"/>
        <v>365055.20525795029</v>
      </c>
      <c r="AD845" s="42">
        <f t="shared" si="185"/>
        <v>10020.533880903502</v>
      </c>
      <c r="AE845" s="41">
        <f t="shared" si="189"/>
        <v>375075.73913885379</v>
      </c>
      <c r="AF845" s="42">
        <f t="shared" si="190"/>
        <v>24924.260861146206</v>
      </c>
      <c r="AG845" s="43">
        <f t="shared" si="184"/>
        <v>120</v>
      </c>
      <c r="AH845" s="44">
        <f t="shared" si="191"/>
        <v>0</v>
      </c>
      <c r="AI845" s="36">
        <f t="shared" si="192"/>
        <v>129.01848049281315</v>
      </c>
      <c r="AJ845" s="36">
        <f t="shared" si="193"/>
        <v>3927</v>
      </c>
      <c r="AK845" s="45">
        <v>45657</v>
      </c>
    </row>
    <row r="846" spans="1:37" s="46" customFormat="1" ht="12.75" customHeight="1" x14ac:dyDescent="0.25">
      <c r="A846" s="36">
        <v>840</v>
      </c>
      <c r="B846" s="45">
        <v>41730</v>
      </c>
      <c r="C846" s="49" t="s">
        <v>272</v>
      </c>
      <c r="D846" s="49"/>
      <c r="E846" s="49">
        <v>12010</v>
      </c>
      <c r="F846" s="36" t="s">
        <v>762</v>
      </c>
      <c r="G846" s="36" t="s">
        <v>435</v>
      </c>
      <c r="H846" s="38">
        <v>4</v>
      </c>
      <c r="I846" s="50">
        <v>189480</v>
      </c>
      <c r="J846" s="39">
        <f t="shared" si="167"/>
        <v>0</v>
      </c>
      <c r="K846" s="39">
        <f t="shared" si="168"/>
        <v>0</v>
      </c>
      <c r="L846" s="39">
        <f t="shared" si="169"/>
        <v>0</v>
      </c>
      <c r="M846" s="39">
        <f t="shared" ref="M846:M856" si="196">IF(E846=12005,I846,IF(E846&lt;&gt;12005,0))</f>
        <v>0</v>
      </c>
      <c r="N846" s="39">
        <f t="shared" si="180"/>
        <v>0</v>
      </c>
      <c r="O846" s="39">
        <f t="shared" si="171"/>
        <v>0</v>
      </c>
      <c r="P846" s="39">
        <f t="shared" si="172"/>
        <v>0</v>
      </c>
      <c r="Q846" s="39">
        <f t="shared" si="173"/>
        <v>0</v>
      </c>
      <c r="R846" s="39">
        <f t="shared" si="174"/>
        <v>189480</v>
      </c>
      <c r="S846" s="39">
        <f t="shared" si="175"/>
        <v>0</v>
      </c>
      <c r="T846" s="39"/>
      <c r="U846" s="39">
        <f t="shared" si="176"/>
        <v>0</v>
      </c>
      <c r="V846" s="51"/>
      <c r="W846" s="39">
        <f t="shared" ref="W846:W856" si="197">IF(E846=12099,I846,IF(E846&lt;&gt;12099,0))</f>
        <v>0</v>
      </c>
      <c r="X846" s="39">
        <f t="shared" si="186"/>
        <v>51.876796714579058</v>
      </c>
      <c r="Y846" s="39">
        <f t="shared" si="187"/>
        <v>1579</v>
      </c>
      <c r="Z846" s="41">
        <f t="shared" si="188"/>
        <v>189480</v>
      </c>
      <c r="AA846" s="41">
        <v>184733.273100616</v>
      </c>
      <c r="AB846" s="41">
        <v>0</v>
      </c>
      <c r="AC846" s="41">
        <f t="shared" si="195"/>
        <v>184733.273100616</v>
      </c>
      <c r="AD846" s="42">
        <f t="shared" si="185"/>
        <v>4746.7268993839971</v>
      </c>
      <c r="AE846" s="41">
        <f t="shared" si="189"/>
        <v>189480</v>
      </c>
      <c r="AF846" s="42">
        <f t="shared" si="190"/>
        <v>0</v>
      </c>
      <c r="AG846" s="43">
        <f t="shared" ref="AG846:AG856" si="198">(365.25/30.4375*(IF(E846=12002,1/3%,IF(E846=12003,1/3%,IF(E846=12004,1/3%,IF(E846=12006,1/2%,IF(E846=12007,1/10%,IF(E846=12008,1/3%,IF(E846=12009,1/10%,IF(E846=12010,1/10%,IF(E846=12011,1/20%,IF(E846=12012,1/3%,IF(E846=12099,1/10%)))))))))))))</f>
        <v>120</v>
      </c>
      <c r="AH846" s="44">
        <f t="shared" si="191"/>
        <v>0</v>
      </c>
      <c r="AI846" s="36">
        <f t="shared" si="192"/>
        <v>129.01848049281315</v>
      </c>
      <c r="AJ846" s="36">
        <f t="shared" si="193"/>
        <v>3927</v>
      </c>
      <c r="AK846" s="45">
        <v>45657</v>
      </c>
    </row>
    <row r="847" spans="1:37" s="46" customFormat="1" ht="12.75" x14ac:dyDescent="0.25">
      <c r="A847" s="36">
        <v>841</v>
      </c>
      <c r="B847" s="45">
        <v>41730</v>
      </c>
      <c r="C847" s="49" t="s">
        <v>272</v>
      </c>
      <c r="D847" s="49"/>
      <c r="E847" s="49">
        <v>12010</v>
      </c>
      <c r="F847" s="36" t="s">
        <v>763</v>
      </c>
      <c r="G847" s="36" t="s">
        <v>435</v>
      </c>
      <c r="H847" s="38">
        <v>4</v>
      </c>
      <c r="I847" s="50">
        <v>195000</v>
      </c>
      <c r="J847" s="39">
        <f t="shared" si="167"/>
        <v>0</v>
      </c>
      <c r="K847" s="39">
        <f t="shared" si="168"/>
        <v>0</v>
      </c>
      <c r="L847" s="39">
        <f t="shared" si="169"/>
        <v>0</v>
      </c>
      <c r="M847" s="39">
        <f t="shared" si="196"/>
        <v>0</v>
      </c>
      <c r="N847" s="39">
        <f t="shared" si="180"/>
        <v>0</v>
      </c>
      <c r="O847" s="39">
        <f t="shared" si="171"/>
        <v>0</v>
      </c>
      <c r="P847" s="39">
        <f t="shared" si="172"/>
        <v>0</v>
      </c>
      <c r="Q847" s="39">
        <f t="shared" si="173"/>
        <v>0</v>
      </c>
      <c r="R847" s="39">
        <f t="shared" si="174"/>
        <v>195000</v>
      </c>
      <c r="S847" s="39">
        <f t="shared" si="175"/>
        <v>0</v>
      </c>
      <c r="T847" s="39"/>
      <c r="U847" s="39">
        <f t="shared" si="176"/>
        <v>0</v>
      </c>
      <c r="V847" s="51"/>
      <c r="W847" s="39">
        <f t="shared" si="197"/>
        <v>0</v>
      </c>
      <c r="X847" s="39">
        <f t="shared" si="186"/>
        <v>53.388090349075974</v>
      </c>
      <c r="Y847" s="39">
        <f t="shared" si="187"/>
        <v>1625</v>
      </c>
      <c r="Z847" s="41">
        <f t="shared" si="188"/>
        <v>195000</v>
      </c>
      <c r="AA847" s="41">
        <v>190114.98973305954</v>
      </c>
      <c r="AB847" s="41">
        <v>0</v>
      </c>
      <c r="AC847" s="41">
        <f t="shared" si="195"/>
        <v>190114.98973305954</v>
      </c>
      <c r="AD847" s="42">
        <f t="shared" si="185"/>
        <v>4885.0102669404587</v>
      </c>
      <c r="AE847" s="41">
        <f t="shared" si="189"/>
        <v>195000</v>
      </c>
      <c r="AF847" s="42">
        <f t="shared" si="190"/>
        <v>0</v>
      </c>
      <c r="AG847" s="43">
        <f t="shared" si="198"/>
        <v>120</v>
      </c>
      <c r="AH847" s="44">
        <f t="shared" si="191"/>
        <v>0</v>
      </c>
      <c r="AI847" s="36">
        <f t="shared" si="192"/>
        <v>129.01848049281315</v>
      </c>
      <c r="AJ847" s="36">
        <f t="shared" si="193"/>
        <v>3927</v>
      </c>
      <c r="AK847" s="45">
        <v>45657</v>
      </c>
    </row>
    <row r="848" spans="1:37" s="46" customFormat="1" ht="12.75" x14ac:dyDescent="0.25">
      <c r="A848" s="36">
        <v>842</v>
      </c>
      <c r="B848" s="45">
        <v>41730</v>
      </c>
      <c r="C848" s="49" t="s">
        <v>272</v>
      </c>
      <c r="D848" s="49"/>
      <c r="E848" s="49">
        <v>12010</v>
      </c>
      <c r="F848" s="49" t="s">
        <v>764</v>
      </c>
      <c r="G848" s="56" t="s">
        <v>435</v>
      </c>
      <c r="H848" s="38">
        <v>40</v>
      </c>
      <c r="I848" s="50">
        <v>240000</v>
      </c>
      <c r="J848" s="39">
        <f t="shared" si="167"/>
        <v>0</v>
      </c>
      <c r="K848" s="39">
        <f t="shared" si="168"/>
        <v>0</v>
      </c>
      <c r="L848" s="39">
        <f t="shared" si="169"/>
        <v>0</v>
      </c>
      <c r="M848" s="39">
        <f t="shared" si="196"/>
        <v>0</v>
      </c>
      <c r="N848" s="39">
        <f t="shared" si="180"/>
        <v>0</v>
      </c>
      <c r="O848" s="39">
        <f t="shared" si="171"/>
        <v>0</v>
      </c>
      <c r="P848" s="39">
        <f t="shared" si="172"/>
        <v>0</v>
      </c>
      <c r="Q848" s="39">
        <f t="shared" si="173"/>
        <v>0</v>
      </c>
      <c r="R848" s="39">
        <f t="shared" si="174"/>
        <v>240000</v>
      </c>
      <c r="S848" s="39">
        <f t="shared" si="175"/>
        <v>0</v>
      </c>
      <c r="T848" s="39"/>
      <c r="U848" s="39">
        <f t="shared" si="176"/>
        <v>0</v>
      </c>
      <c r="V848" s="51"/>
      <c r="W848" s="39">
        <f t="shared" si="197"/>
        <v>0</v>
      </c>
      <c r="X848" s="39">
        <f t="shared" si="186"/>
        <v>65.708418891170425</v>
      </c>
      <c r="Y848" s="39">
        <f t="shared" si="187"/>
        <v>1999.9999999999998</v>
      </c>
      <c r="Z848" s="41">
        <f t="shared" si="188"/>
        <v>240000</v>
      </c>
      <c r="AA848" s="41">
        <v>233987.67967145788</v>
      </c>
      <c r="AB848" s="41">
        <v>0</v>
      </c>
      <c r="AC848" s="41">
        <f t="shared" si="195"/>
        <v>233987.67967145788</v>
      </c>
      <c r="AD848" s="42">
        <f t="shared" si="185"/>
        <v>6012.3203285421187</v>
      </c>
      <c r="AE848" s="41">
        <f t="shared" si="189"/>
        <v>240000</v>
      </c>
      <c r="AF848" s="42">
        <f t="shared" si="190"/>
        <v>0</v>
      </c>
      <c r="AG848" s="43">
        <f t="shared" si="198"/>
        <v>120</v>
      </c>
      <c r="AH848" s="44">
        <f t="shared" si="191"/>
        <v>0</v>
      </c>
      <c r="AI848" s="36">
        <f t="shared" si="192"/>
        <v>129.01848049281315</v>
      </c>
      <c r="AJ848" s="36">
        <f t="shared" si="193"/>
        <v>3927</v>
      </c>
      <c r="AK848" s="45">
        <v>45657</v>
      </c>
    </row>
    <row r="849" spans="1:37" s="46" customFormat="1" ht="12.75" x14ac:dyDescent="0.25">
      <c r="A849" s="36">
        <v>843</v>
      </c>
      <c r="B849" s="45">
        <v>41730</v>
      </c>
      <c r="C849" s="49" t="s">
        <v>272</v>
      </c>
      <c r="D849" s="49"/>
      <c r="E849" s="49">
        <v>12010</v>
      </c>
      <c r="F849" s="49" t="s">
        <v>765</v>
      </c>
      <c r="G849" s="56" t="s">
        <v>435</v>
      </c>
      <c r="H849" s="38">
        <v>3</v>
      </c>
      <c r="I849" s="50">
        <v>340200</v>
      </c>
      <c r="J849" s="39">
        <f t="shared" si="167"/>
        <v>0</v>
      </c>
      <c r="K849" s="39">
        <f t="shared" si="168"/>
        <v>0</v>
      </c>
      <c r="L849" s="39">
        <f t="shared" si="169"/>
        <v>0</v>
      </c>
      <c r="M849" s="39">
        <f t="shared" si="196"/>
        <v>0</v>
      </c>
      <c r="N849" s="39">
        <f t="shared" si="180"/>
        <v>0</v>
      </c>
      <c r="O849" s="39">
        <f t="shared" si="171"/>
        <v>0</v>
      </c>
      <c r="P849" s="39">
        <f t="shared" si="172"/>
        <v>0</v>
      </c>
      <c r="Q849" s="39">
        <f t="shared" si="173"/>
        <v>0</v>
      </c>
      <c r="R849" s="39">
        <f t="shared" si="174"/>
        <v>340200</v>
      </c>
      <c r="S849" s="39">
        <f t="shared" si="175"/>
        <v>0</v>
      </c>
      <c r="T849" s="39"/>
      <c r="U849" s="39">
        <f t="shared" si="176"/>
        <v>0</v>
      </c>
      <c r="V849" s="51"/>
      <c r="W849" s="39">
        <f t="shared" si="197"/>
        <v>0</v>
      </c>
      <c r="X849" s="39">
        <f t="shared" si="186"/>
        <v>93.141683778234082</v>
      </c>
      <c r="Y849" s="39">
        <f t="shared" si="187"/>
        <v>2835</v>
      </c>
      <c r="Z849" s="41">
        <f t="shared" si="188"/>
        <v>340200</v>
      </c>
      <c r="AA849" s="41">
        <v>331677.53593429155</v>
      </c>
      <c r="AB849" s="41">
        <v>0</v>
      </c>
      <c r="AC849" s="41">
        <f t="shared" si="195"/>
        <v>331677.53593429155</v>
      </c>
      <c r="AD849" s="42">
        <f t="shared" si="185"/>
        <v>8522.4640657084528</v>
      </c>
      <c r="AE849" s="41">
        <f t="shared" si="189"/>
        <v>340200</v>
      </c>
      <c r="AF849" s="42">
        <f t="shared" si="190"/>
        <v>0</v>
      </c>
      <c r="AG849" s="43">
        <f t="shared" si="198"/>
        <v>120</v>
      </c>
      <c r="AH849" s="44">
        <f t="shared" si="191"/>
        <v>0</v>
      </c>
      <c r="AI849" s="36">
        <f t="shared" si="192"/>
        <v>129.01848049281315</v>
      </c>
      <c r="AJ849" s="36">
        <f t="shared" si="193"/>
        <v>3927</v>
      </c>
      <c r="AK849" s="45">
        <v>45657</v>
      </c>
    </row>
    <row r="850" spans="1:37" s="46" customFormat="1" ht="12.75" x14ac:dyDescent="0.25">
      <c r="A850" s="36">
        <v>844</v>
      </c>
      <c r="B850" s="45">
        <v>41730</v>
      </c>
      <c r="C850" s="49" t="s">
        <v>272</v>
      </c>
      <c r="D850" s="49"/>
      <c r="E850" s="49">
        <v>12010</v>
      </c>
      <c r="F850" s="36" t="s">
        <v>766</v>
      </c>
      <c r="G850" s="36" t="s">
        <v>435</v>
      </c>
      <c r="H850" s="38">
        <v>3</v>
      </c>
      <c r="I850" s="50">
        <v>345000</v>
      </c>
      <c r="J850" s="39">
        <f t="shared" si="167"/>
        <v>0</v>
      </c>
      <c r="K850" s="39">
        <f t="shared" si="168"/>
        <v>0</v>
      </c>
      <c r="L850" s="39">
        <f t="shared" si="169"/>
        <v>0</v>
      </c>
      <c r="M850" s="39">
        <f t="shared" si="196"/>
        <v>0</v>
      </c>
      <c r="N850" s="39">
        <f t="shared" si="180"/>
        <v>0</v>
      </c>
      <c r="O850" s="39">
        <f t="shared" si="171"/>
        <v>0</v>
      </c>
      <c r="P850" s="39">
        <f t="shared" si="172"/>
        <v>0</v>
      </c>
      <c r="Q850" s="39">
        <f t="shared" si="173"/>
        <v>0</v>
      </c>
      <c r="R850" s="39">
        <f t="shared" si="174"/>
        <v>345000</v>
      </c>
      <c r="S850" s="39">
        <f t="shared" si="175"/>
        <v>0</v>
      </c>
      <c r="T850" s="39"/>
      <c r="U850" s="39">
        <f t="shared" si="176"/>
        <v>0</v>
      </c>
      <c r="V850" s="51"/>
      <c r="W850" s="39">
        <f t="shared" si="197"/>
        <v>0</v>
      </c>
      <c r="X850" s="39">
        <f t="shared" si="186"/>
        <v>94.455852156057489</v>
      </c>
      <c r="Y850" s="39">
        <f t="shared" si="187"/>
        <v>2875</v>
      </c>
      <c r="Z850" s="41">
        <f t="shared" si="188"/>
        <v>345000</v>
      </c>
      <c r="AA850" s="41">
        <v>336357.28952772071</v>
      </c>
      <c r="AB850" s="41">
        <v>0</v>
      </c>
      <c r="AC850" s="41">
        <f t="shared" si="195"/>
        <v>336357.28952772071</v>
      </c>
      <c r="AD850" s="42">
        <f t="shared" si="185"/>
        <v>8642.7104722792865</v>
      </c>
      <c r="AE850" s="41">
        <f t="shared" si="189"/>
        <v>345000</v>
      </c>
      <c r="AF850" s="42">
        <f t="shared" si="190"/>
        <v>0</v>
      </c>
      <c r="AG850" s="43">
        <f t="shared" si="198"/>
        <v>120</v>
      </c>
      <c r="AH850" s="44">
        <f t="shared" si="191"/>
        <v>0</v>
      </c>
      <c r="AI850" s="36">
        <f t="shared" si="192"/>
        <v>129.01848049281315</v>
      </c>
      <c r="AJ850" s="36">
        <f t="shared" si="193"/>
        <v>3927</v>
      </c>
      <c r="AK850" s="45">
        <v>45657</v>
      </c>
    </row>
    <row r="851" spans="1:37" s="46" customFormat="1" ht="12.75" x14ac:dyDescent="0.25">
      <c r="A851" s="36">
        <v>845</v>
      </c>
      <c r="B851" s="45">
        <v>41730</v>
      </c>
      <c r="C851" s="49" t="s">
        <v>272</v>
      </c>
      <c r="D851" s="49"/>
      <c r="E851" s="49">
        <v>12010</v>
      </c>
      <c r="F851" s="36" t="s">
        <v>767</v>
      </c>
      <c r="G851" s="36" t="s">
        <v>435</v>
      </c>
      <c r="H851" s="38">
        <v>4</v>
      </c>
      <c r="I851" s="50">
        <v>480000</v>
      </c>
      <c r="J851" s="39">
        <f t="shared" si="167"/>
        <v>0</v>
      </c>
      <c r="K851" s="39">
        <f t="shared" si="168"/>
        <v>0</v>
      </c>
      <c r="L851" s="39">
        <f t="shared" si="169"/>
        <v>0</v>
      </c>
      <c r="M851" s="39">
        <f t="shared" si="196"/>
        <v>0</v>
      </c>
      <c r="N851" s="39">
        <f t="shared" si="180"/>
        <v>0</v>
      </c>
      <c r="O851" s="39">
        <f t="shared" si="171"/>
        <v>0</v>
      </c>
      <c r="P851" s="39">
        <f t="shared" si="172"/>
        <v>0</v>
      </c>
      <c r="Q851" s="39">
        <f t="shared" si="173"/>
        <v>0</v>
      </c>
      <c r="R851" s="39">
        <f t="shared" si="174"/>
        <v>480000</v>
      </c>
      <c r="S851" s="39">
        <f t="shared" si="175"/>
        <v>0</v>
      </c>
      <c r="T851" s="39"/>
      <c r="U851" s="39">
        <f t="shared" si="176"/>
        <v>0</v>
      </c>
      <c r="V851" s="51"/>
      <c r="W851" s="39">
        <f t="shared" si="197"/>
        <v>0</v>
      </c>
      <c r="X851" s="39">
        <f t="shared" si="186"/>
        <v>131.41683778234085</v>
      </c>
      <c r="Y851" s="39">
        <f t="shared" si="187"/>
        <v>3999.9999999999995</v>
      </c>
      <c r="Z851" s="41">
        <f t="shared" si="188"/>
        <v>480000</v>
      </c>
      <c r="AA851" s="41">
        <v>467975.35934291576</v>
      </c>
      <c r="AB851" s="41">
        <v>0</v>
      </c>
      <c r="AC851" s="41">
        <f t="shared" si="195"/>
        <v>467975.35934291576</v>
      </c>
      <c r="AD851" s="42">
        <f t="shared" si="185"/>
        <v>12024.640657084237</v>
      </c>
      <c r="AE851" s="41">
        <f t="shared" si="189"/>
        <v>480000</v>
      </c>
      <c r="AF851" s="42">
        <f t="shared" si="190"/>
        <v>0</v>
      </c>
      <c r="AG851" s="43">
        <f t="shared" si="198"/>
        <v>120</v>
      </c>
      <c r="AH851" s="44">
        <f t="shared" si="191"/>
        <v>0</v>
      </c>
      <c r="AI851" s="36">
        <f t="shared" si="192"/>
        <v>129.01848049281315</v>
      </c>
      <c r="AJ851" s="36">
        <f t="shared" si="193"/>
        <v>3927</v>
      </c>
      <c r="AK851" s="45">
        <v>45657</v>
      </c>
    </row>
    <row r="852" spans="1:37" s="46" customFormat="1" ht="12.75" x14ac:dyDescent="0.25">
      <c r="A852" s="36">
        <v>846</v>
      </c>
      <c r="B852" s="45">
        <v>41730</v>
      </c>
      <c r="C852" s="49" t="s">
        <v>272</v>
      </c>
      <c r="D852" s="49"/>
      <c r="E852" s="49">
        <v>12010</v>
      </c>
      <c r="F852" s="36" t="s">
        <v>768</v>
      </c>
      <c r="G852" s="36" t="s">
        <v>435</v>
      </c>
      <c r="H852" s="38">
        <v>8</v>
      </c>
      <c r="I852" s="50">
        <v>1178000</v>
      </c>
      <c r="J852" s="39">
        <f t="shared" si="167"/>
        <v>0</v>
      </c>
      <c r="K852" s="39">
        <f t="shared" si="168"/>
        <v>0</v>
      </c>
      <c r="L852" s="39">
        <f t="shared" si="169"/>
        <v>0</v>
      </c>
      <c r="M852" s="39">
        <f t="shared" si="196"/>
        <v>0</v>
      </c>
      <c r="N852" s="39">
        <f t="shared" si="180"/>
        <v>0</v>
      </c>
      <c r="O852" s="39">
        <f t="shared" si="171"/>
        <v>0</v>
      </c>
      <c r="P852" s="39">
        <f t="shared" si="172"/>
        <v>0</v>
      </c>
      <c r="Q852" s="39">
        <f t="shared" si="173"/>
        <v>0</v>
      </c>
      <c r="R852" s="39">
        <f t="shared" si="174"/>
        <v>1178000</v>
      </c>
      <c r="S852" s="39">
        <f t="shared" si="175"/>
        <v>0</v>
      </c>
      <c r="T852" s="39"/>
      <c r="U852" s="39">
        <f t="shared" si="176"/>
        <v>0</v>
      </c>
      <c r="V852" s="51"/>
      <c r="W852" s="39">
        <f t="shared" si="197"/>
        <v>0</v>
      </c>
      <c r="X852" s="39">
        <f t="shared" si="186"/>
        <v>322.51882272416151</v>
      </c>
      <c r="Y852" s="39">
        <f t="shared" si="187"/>
        <v>9816.6666666666661</v>
      </c>
      <c r="Z852" s="41">
        <f t="shared" si="188"/>
        <v>1178000</v>
      </c>
      <c r="AA852" s="41">
        <v>1148489.5277207391</v>
      </c>
      <c r="AB852" s="41">
        <v>0</v>
      </c>
      <c r="AC852" s="41">
        <f t="shared" si="195"/>
        <v>1148489.5277207391</v>
      </c>
      <c r="AD852" s="42">
        <f t="shared" si="185"/>
        <v>29510.472279260866</v>
      </c>
      <c r="AE852" s="41">
        <f t="shared" si="189"/>
        <v>1178000</v>
      </c>
      <c r="AF852" s="42">
        <f t="shared" si="190"/>
        <v>0</v>
      </c>
      <c r="AG852" s="43">
        <f t="shared" si="198"/>
        <v>120</v>
      </c>
      <c r="AH852" s="44">
        <f t="shared" si="191"/>
        <v>0</v>
      </c>
      <c r="AI852" s="36">
        <f t="shared" si="192"/>
        <v>129.01848049281315</v>
      </c>
      <c r="AJ852" s="36">
        <f t="shared" si="193"/>
        <v>3927</v>
      </c>
      <c r="AK852" s="45">
        <v>45657</v>
      </c>
    </row>
    <row r="853" spans="1:37" s="46" customFormat="1" ht="12.75" x14ac:dyDescent="0.25">
      <c r="A853" s="36">
        <v>847</v>
      </c>
      <c r="B853" s="45">
        <v>41730</v>
      </c>
      <c r="C853" s="49" t="s">
        <v>272</v>
      </c>
      <c r="D853" s="49"/>
      <c r="E853" s="49">
        <v>12010</v>
      </c>
      <c r="F853" s="36" t="s">
        <v>769</v>
      </c>
      <c r="G853" s="36" t="s">
        <v>435</v>
      </c>
      <c r="H853" s="38">
        <v>4</v>
      </c>
      <c r="I853" s="50">
        <v>1764000</v>
      </c>
      <c r="J853" s="39">
        <f t="shared" si="167"/>
        <v>0</v>
      </c>
      <c r="K853" s="39">
        <f t="shared" si="168"/>
        <v>0</v>
      </c>
      <c r="L853" s="39">
        <f t="shared" si="169"/>
        <v>0</v>
      </c>
      <c r="M853" s="39">
        <f t="shared" si="196"/>
        <v>0</v>
      </c>
      <c r="N853" s="39">
        <f t="shared" si="180"/>
        <v>0</v>
      </c>
      <c r="O853" s="39">
        <f t="shared" si="171"/>
        <v>0</v>
      </c>
      <c r="P853" s="39">
        <f t="shared" si="172"/>
        <v>0</v>
      </c>
      <c r="Q853" s="39">
        <f t="shared" si="173"/>
        <v>0</v>
      </c>
      <c r="R853" s="39">
        <f t="shared" si="174"/>
        <v>1764000</v>
      </c>
      <c r="S853" s="39">
        <f t="shared" si="175"/>
        <v>0</v>
      </c>
      <c r="T853" s="39"/>
      <c r="U853" s="39">
        <f t="shared" si="176"/>
        <v>0</v>
      </c>
      <c r="V853" s="51"/>
      <c r="W853" s="39">
        <f t="shared" si="197"/>
        <v>0</v>
      </c>
      <c r="X853" s="39">
        <f t="shared" si="186"/>
        <v>482.95687885010267</v>
      </c>
      <c r="Y853" s="39">
        <f t="shared" si="187"/>
        <v>14700</v>
      </c>
      <c r="Z853" s="41">
        <f t="shared" si="188"/>
        <v>1764000</v>
      </c>
      <c r="AA853" s="41">
        <v>1719809.4455852155</v>
      </c>
      <c r="AB853" s="41">
        <v>0</v>
      </c>
      <c r="AC853" s="41">
        <f t="shared" si="195"/>
        <v>1719809.4455852155</v>
      </c>
      <c r="AD853" s="42">
        <f t="shared" si="185"/>
        <v>44190.554414784536</v>
      </c>
      <c r="AE853" s="41">
        <f t="shared" si="189"/>
        <v>1764000</v>
      </c>
      <c r="AF853" s="42">
        <f t="shared" si="190"/>
        <v>0</v>
      </c>
      <c r="AG853" s="43">
        <f t="shared" si="198"/>
        <v>120</v>
      </c>
      <c r="AH853" s="44">
        <f t="shared" si="191"/>
        <v>0</v>
      </c>
      <c r="AI853" s="36">
        <f t="shared" si="192"/>
        <v>129.01848049281315</v>
      </c>
      <c r="AJ853" s="36">
        <f t="shared" si="193"/>
        <v>3927</v>
      </c>
      <c r="AK853" s="45">
        <v>45657</v>
      </c>
    </row>
    <row r="854" spans="1:37" s="46" customFormat="1" ht="12.75" x14ac:dyDescent="0.25">
      <c r="A854" s="36">
        <v>848</v>
      </c>
      <c r="B854" s="45">
        <v>41730</v>
      </c>
      <c r="C854" s="49" t="s">
        <v>754</v>
      </c>
      <c r="D854" s="49"/>
      <c r="E854" s="49">
        <v>12011</v>
      </c>
      <c r="F854" s="36" t="s">
        <v>770</v>
      </c>
      <c r="G854" s="36" t="s">
        <v>435</v>
      </c>
      <c r="H854" s="38">
        <v>2</v>
      </c>
      <c r="I854" s="48">
        <v>10000000</v>
      </c>
      <c r="J854" s="39">
        <f t="shared" si="167"/>
        <v>0</v>
      </c>
      <c r="K854" s="39">
        <f t="shared" si="168"/>
        <v>0</v>
      </c>
      <c r="L854" s="39">
        <f t="shared" si="169"/>
        <v>0</v>
      </c>
      <c r="M854" s="39">
        <f t="shared" si="196"/>
        <v>0</v>
      </c>
      <c r="N854" s="39">
        <f t="shared" si="180"/>
        <v>0</v>
      </c>
      <c r="O854" s="39">
        <f t="shared" si="171"/>
        <v>0</v>
      </c>
      <c r="P854" s="39">
        <f t="shared" si="172"/>
        <v>0</v>
      </c>
      <c r="Q854" s="39">
        <f t="shared" si="173"/>
        <v>0</v>
      </c>
      <c r="R854" s="39">
        <f t="shared" si="174"/>
        <v>0</v>
      </c>
      <c r="S854" s="39">
        <f t="shared" si="175"/>
        <v>10000000</v>
      </c>
      <c r="T854" s="39"/>
      <c r="U854" s="39">
        <f t="shared" si="176"/>
        <v>0</v>
      </c>
      <c r="V854" s="51"/>
      <c r="W854" s="39">
        <f t="shared" si="197"/>
        <v>0</v>
      </c>
      <c r="X854" s="39">
        <f t="shared" si="186"/>
        <v>5475.7015742642025</v>
      </c>
      <c r="Y854" s="39">
        <f t="shared" si="187"/>
        <v>166666.66666666666</v>
      </c>
      <c r="Z854" s="41">
        <f t="shared" si="188"/>
        <v>10000000</v>
      </c>
      <c r="AA854" s="41">
        <v>10000000</v>
      </c>
      <c r="AB854" s="41">
        <v>0</v>
      </c>
      <c r="AC854" s="41">
        <f t="shared" si="195"/>
        <v>10000000</v>
      </c>
      <c r="AD854" s="42">
        <f t="shared" si="185"/>
        <v>0</v>
      </c>
      <c r="AE854" s="41">
        <f t="shared" si="189"/>
        <v>10000000</v>
      </c>
      <c r="AF854" s="42">
        <f t="shared" si="190"/>
        <v>0</v>
      </c>
      <c r="AG854" s="43">
        <f t="shared" si="198"/>
        <v>60</v>
      </c>
      <c r="AH854" s="44">
        <f t="shared" si="191"/>
        <v>0</v>
      </c>
      <c r="AI854" s="36">
        <f t="shared" si="192"/>
        <v>129.01848049281315</v>
      </c>
      <c r="AJ854" s="36">
        <f t="shared" si="193"/>
        <v>3927</v>
      </c>
      <c r="AK854" s="45">
        <v>45657</v>
      </c>
    </row>
    <row r="855" spans="1:37" s="46" customFormat="1" ht="12.75" x14ac:dyDescent="0.25">
      <c r="A855" s="36">
        <v>849</v>
      </c>
      <c r="B855" s="45">
        <v>41730</v>
      </c>
      <c r="C855" s="49" t="s">
        <v>754</v>
      </c>
      <c r="D855" s="49"/>
      <c r="E855" s="49">
        <v>12011</v>
      </c>
      <c r="F855" s="36" t="s">
        <v>770</v>
      </c>
      <c r="G855" s="36" t="s">
        <v>435</v>
      </c>
      <c r="H855" s="38">
        <v>3</v>
      </c>
      <c r="I855" s="48">
        <v>12600000</v>
      </c>
      <c r="J855" s="39">
        <f t="shared" si="167"/>
        <v>0</v>
      </c>
      <c r="K855" s="39">
        <f t="shared" si="168"/>
        <v>0</v>
      </c>
      <c r="L855" s="39">
        <f t="shared" si="169"/>
        <v>0</v>
      </c>
      <c r="M855" s="39">
        <f t="shared" si="196"/>
        <v>0</v>
      </c>
      <c r="N855" s="39">
        <f t="shared" si="180"/>
        <v>0</v>
      </c>
      <c r="O855" s="39">
        <f t="shared" si="171"/>
        <v>0</v>
      </c>
      <c r="P855" s="39">
        <f t="shared" si="172"/>
        <v>0</v>
      </c>
      <c r="Q855" s="39">
        <f t="shared" si="173"/>
        <v>0</v>
      </c>
      <c r="R855" s="39">
        <f t="shared" si="174"/>
        <v>0</v>
      </c>
      <c r="S855" s="39">
        <f t="shared" si="175"/>
        <v>12600000</v>
      </c>
      <c r="T855" s="39"/>
      <c r="U855" s="39">
        <f t="shared" si="176"/>
        <v>0</v>
      </c>
      <c r="V855" s="51"/>
      <c r="W855" s="39">
        <f t="shared" si="197"/>
        <v>0</v>
      </c>
      <c r="X855" s="39">
        <f t="shared" si="186"/>
        <v>6899.383983572895</v>
      </c>
      <c r="Y855" s="39">
        <f t="shared" si="187"/>
        <v>210000</v>
      </c>
      <c r="Z855" s="41">
        <f t="shared" si="188"/>
        <v>12600000</v>
      </c>
      <c r="AA855" s="41">
        <v>12600000</v>
      </c>
      <c r="AB855" s="41">
        <v>0</v>
      </c>
      <c r="AC855" s="41">
        <f t="shared" si="195"/>
        <v>12600000</v>
      </c>
      <c r="AD855" s="42">
        <f t="shared" si="185"/>
        <v>0</v>
      </c>
      <c r="AE855" s="41">
        <f t="shared" si="189"/>
        <v>12600000</v>
      </c>
      <c r="AF855" s="42">
        <f t="shared" si="190"/>
        <v>0</v>
      </c>
      <c r="AG855" s="43">
        <f t="shared" si="198"/>
        <v>60</v>
      </c>
      <c r="AH855" s="44">
        <f t="shared" si="191"/>
        <v>0</v>
      </c>
      <c r="AI855" s="36">
        <f t="shared" si="192"/>
        <v>129.01848049281315</v>
      </c>
      <c r="AJ855" s="36">
        <f t="shared" si="193"/>
        <v>3927</v>
      </c>
      <c r="AK855" s="45">
        <v>45657</v>
      </c>
    </row>
    <row r="856" spans="1:37" s="46" customFormat="1" ht="12.75" x14ac:dyDescent="0.25">
      <c r="A856" s="36">
        <v>850</v>
      </c>
      <c r="B856" s="45">
        <v>41730</v>
      </c>
      <c r="C856" s="49" t="s">
        <v>754</v>
      </c>
      <c r="D856" s="49"/>
      <c r="E856" s="49">
        <v>12011</v>
      </c>
      <c r="F856" s="36" t="s">
        <v>771</v>
      </c>
      <c r="G856" s="36" t="s">
        <v>435</v>
      </c>
      <c r="H856" s="38">
        <v>2</v>
      </c>
      <c r="I856" s="48">
        <v>38000000</v>
      </c>
      <c r="J856" s="39">
        <f t="shared" si="167"/>
        <v>0</v>
      </c>
      <c r="K856" s="39">
        <f t="shared" si="168"/>
        <v>0</v>
      </c>
      <c r="L856" s="39">
        <f t="shared" si="169"/>
        <v>0</v>
      </c>
      <c r="M856" s="39">
        <f t="shared" si="196"/>
        <v>0</v>
      </c>
      <c r="N856" s="39">
        <f t="shared" si="180"/>
        <v>0</v>
      </c>
      <c r="O856" s="39">
        <f t="shared" si="171"/>
        <v>0</v>
      </c>
      <c r="P856" s="39">
        <f t="shared" si="172"/>
        <v>0</v>
      </c>
      <c r="Q856" s="39">
        <f t="shared" si="173"/>
        <v>0</v>
      </c>
      <c r="R856" s="39">
        <f t="shared" si="174"/>
        <v>0</v>
      </c>
      <c r="S856" s="39">
        <f t="shared" si="175"/>
        <v>38000000</v>
      </c>
      <c r="T856" s="39"/>
      <c r="U856" s="39">
        <f t="shared" si="176"/>
        <v>0</v>
      </c>
      <c r="V856" s="51"/>
      <c r="W856" s="39">
        <f t="shared" si="197"/>
        <v>0</v>
      </c>
      <c r="X856" s="39">
        <f t="shared" si="186"/>
        <v>20807.665982203969</v>
      </c>
      <c r="Y856" s="39">
        <f t="shared" si="187"/>
        <v>633333.33333333326</v>
      </c>
      <c r="Z856" s="41">
        <f t="shared" si="188"/>
        <v>38000000</v>
      </c>
      <c r="AA856" s="41">
        <v>38000000</v>
      </c>
      <c r="AB856" s="41">
        <v>0</v>
      </c>
      <c r="AC856" s="41">
        <f t="shared" si="195"/>
        <v>38000000</v>
      </c>
      <c r="AD856" s="42">
        <f t="shared" si="185"/>
        <v>0</v>
      </c>
      <c r="AE856" s="41">
        <f t="shared" si="189"/>
        <v>38000000</v>
      </c>
      <c r="AF856" s="42">
        <f t="shared" si="190"/>
        <v>0</v>
      </c>
      <c r="AG856" s="43">
        <f t="shared" si="198"/>
        <v>60</v>
      </c>
      <c r="AH856" s="44">
        <f t="shared" si="191"/>
        <v>0</v>
      </c>
      <c r="AI856" s="36">
        <f t="shared" si="192"/>
        <v>129.01848049281315</v>
      </c>
      <c r="AJ856" s="36">
        <f t="shared" si="193"/>
        <v>3927</v>
      </c>
      <c r="AK856" s="45">
        <v>45657</v>
      </c>
    </row>
    <row r="857" spans="1:37" s="46" customFormat="1" ht="12.75" x14ac:dyDescent="0.25">
      <c r="A857" s="36">
        <v>851</v>
      </c>
      <c r="B857" s="45">
        <v>41730</v>
      </c>
      <c r="C857" s="49" t="s">
        <v>272</v>
      </c>
      <c r="D857" s="49"/>
      <c r="E857" s="49">
        <v>12010</v>
      </c>
      <c r="F857" s="49" t="s">
        <v>772</v>
      </c>
      <c r="G857" s="36" t="s">
        <v>561</v>
      </c>
      <c r="H857" s="38">
        <v>1</v>
      </c>
      <c r="I857" s="50">
        <v>131250</v>
      </c>
      <c r="J857" s="39">
        <f t="shared" si="167"/>
        <v>0</v>
      </c>
      <c r="K857" s="39">
        <f t="shared" si="168"/>
        <v>0</v>
      </c>
      <c r="L857" s="39">
        <f t="shared" si="169"/>
        <v>0</v>
      </c>
      <c r="M857" s="39">
        <f t="shared" ref="M857:M873" si="199">IF(C857=12006,H857,IF(C857&lt;&gt;12006,0))</f>
        <v>0</v>
      </c>
      <c r="N857" s="39">
        <f t="shared" si="180"/>
        <v>0</v>
      </c>
      <c r="O857" s="39">
        <f t="shared" si="171"/>
        <v>0</v>
      </c>
      <c r="P857" s="39">
        <f t="shared" si="172"/>
        <v>0</v>
      </c>
      <c r="Q857" s="39">
        <f t="shared" si="173"/>
        <v>0</v>
      </c>
      <c r="R857" s="39">
        <f t="shared" si="174"/>
        <v>131250</v>
      </c>
      <c r="S857" s="39">
        <f t="shared" si="175"/>
        <v>0</v>
      </c>
      <c r="T857" s="39"/>
      <c r="U857" s="39">
        <f t="shared" si="176"/>
        <v>0</v>
      </c>
      <c r="V857" s="51"/>
      <c r="W857" s="39"/>
      <c r="X857" s="39">
        <f t="shared" si="186"/>
        <v>35.93429158110883</v>
      </c>
      <c r="Y857" s="39">
        <f t="shared" si="187"/>
        <v>1093.75</v>
      </c>
      <c r="Z857" s="41">
        <f t="shared" si="188"/>
        <v>131250</v>
      </c>
      <c r="AA857" s="41">
        <v>126883.98357289527</v>
      </c>
      <c r="AB857" s="41">
        <v>0</v>
      </c>
      <c r="AC857" s="41">
        <f t="shared" si="195"/>
        <v>126883.98357289527</v>
      </c>
      <c r="AD857" s="42">
        <f t="shared" si="185"/>
        <v>4366.0164271047252</v>
      </c>
      <c r="AE857" s="41">
        <f t="shared" si="189"/>
        <v>131250</v>
      </c>
      <c r="AF857" s="42">
        <f t="shared" si="190"/>
        <v>0</v>
      </c>
      <c r="AG857" s="43">
        <f t="shared" ref="AG857:AG873" si="200">(365.25/30.4375*(IF(E857=12002,1/3%,IF(E857=12003,1/3%,IF(E857=12004,1/3%,IF(E857=12006,1/2%,IF(E857=12007,1/10%,IF(E857=12008,1/3%,IF(E857=12009,1/10%,IF(E857=12010,1/10%,IF(E857=12011,1/20%,IF(E857=12012,1/3%))))))))))))</f>
        <v>120</v>
      </c>
      <c r="AH857" s="44">
        <f t="shared" si="191"/>
        <v>0</v>
      </c>
      <c r="AI857" s="36">
        <f t="shared" si="192"/>
        <v>129.01848049281315</v>
      </c>
      <c r="AJ857" s="36">
        <f t="shared" si="193"/>
        <v>3927</v>
      </c>
      <c r="AK857" s="45">
        <v>45657</v>
      </c>
    </row>
    <row r="858" spans="1:37" s="46" customFormat="1" ht="12.75" x14ac:dyDescent="0.25">
      <c r="A858" s="36">
        <v>852</v>
      </c>
      <c r="B858" s="45">
        <v>41760</v>
      </c>
      <c r="C858" s="49" t="s">
        <v>265</v>
      </c>
      <c r="D858" s="49"/>
      <c r="E858" s="49">
        <v>12007</v>
      </c>
      <c r="F858" s="36" t="s">
        <v>742</v>
      </c>
      <c r="G858" s="56" t="s">
        <v>52</v>
      </c>
      <c r="H858" s="38">
        <v>5</v>
      </c>
      <c r="I858" s="50">
        <v>425000</v>
      </c>
      <c r="J858" s="39">
        <f t="shared" ref="J858:J921" si="201">IF(E858=12002,I858,IF(E858&lt;&gt;12002,0))</f>
        <v>0</v>
      </c>
      <c r="K858" s="39">
        <f t="shared" ref="K858:K921" si="202">IF(E858=12003,I858,IF(E858&lt;&gt;12003,0))</f>
        <v>0</v>
      </c>
      <c r="L858" s="39">
        <f t="shared" ref="L858:L921" si="203">IF(E858=12004,I858,IF(E858&lt;&gt;12004,0))</f>
        <v>0</v>
      </c>
      <c r="M858" s="39">
        <f t="shared" si="199"/>
        <v>0</v>
      </c>
      <c r="N858" s="39">
        <f t="shared" si="180"/>
        <v>0</v>
      </c>
      <c r="O858" s="39">
        <f t="shared" ref="O858:O921" si="204">IF(E858=12007,I858,IF(E858&lt;&gt;12007,0))</f>
        <v>425000</v>
      </c>
      <c r="P858" s="39">
        <f t="shared" ref="P858:P921" si="205">IF(E858=12008,I858,IF(E858&lt;&gt;12008,0))</f>
        <v>0</v>
      </c>
      <c r="Q858" s="39">
        <f t="shared" ref="Q858:Q921" si="206">IF(E858=12009,I858,IF(E858&lt;&gt;12009,0))</f>
        <v>0</v>
      </c>
      <c r="R858" s="39">
        <f t="shared" ref="R858:R921" si="207">IF(E858=12010,I858,IF(E858&lt;&gt;12010,0))</f>
        <v>0</v>
      </c>
      <c r="S858" s="39">
        <f t="shared" ref="S858:S921" si="208">IF(E858=12011,I858,IF(E858&lt;&gt;12011,0))</f>
        <v>0</v>
      </c>
      <c r="T858" s="39"/>
      <c r="U858" s="39">
        <f t="shared" ref="U858:U921" si="209">IF(E858=12012,I858,IF(E858&lt;&gt;12012,0))</f>
        <v>0</v>
      </c>
      <c r="V858" s="51"/>
      <c r="W858" s="39"/>
      <c r="X858" s="39">
        <f t="shared" si="186"/>
        <v>116.3586584531143</v>
      </c>
      <c r="Y858" s="39">
        <f t="shared" si="187"/>
        <v>3541.6666666666665</v>
      </c>
      <c r="Z858" s="41">
        <f t="shared" si="188"/>
        <v>425000</v>
      </c>
      <c r="AA858" s="41">
        <v>410862.42299794662</v>
      </c>
      <c r="AB858" s="41">
        <v>0</v>
      </c>
      <c r="AC858" s="41">
        <f t="shared" si="195"/>
        <v>410862.42299794662</v>
      </c>
      <c r="AD858" s="42">
        <f t="shared" si="185"/>
        <v>14137.577002053382</v>
      </c>
      <c r="AE858" s="41">
        <f t="shared" si="189"/>
        <v>425000</v>
      </c>
      <c r="AF858" s="42">
        <f t="shared" si="190"/>
        <v>0</v>
      </c>
      <c r="AG858" s="43">
        <f t="shared" si="200"/>
        <v>120</v>
      </c>
      <c r="AH858" s="44">
        <f t="shared" si="191"/>
        <v>0</v>
      </c>
      <c r="AI858" s="36">
        <f t="shared" si="192"/>
        <v>128.03285420944559</v>
      </c>
      <c r="AJ858" s="36">
        <f t="shared" si="193"/>
        <v>3897</v>
      </c>
      <c r="AK858" s="45">
        <v>45657</v>
      </c>
    </row>
    <row r="859" spans="1:37" s="46" customFormat="1" ht="12.75" x14ac:dyDescent="0.25">
      <c r="A859" s="36">
        <v>853</v>
      </c>
      <c r="B859" s="45">
        <v>41760</v>
      </c>
      <c r="C859" s="49" t="s">
        <v>265</v>
      </c>
      <c r="D859" s="49"/>
      <c r="E859" s="49">
        <v>12007</v>
      </c>
      <c r="F859" s="36" t="s">
        <v>773</v>
      </c>
      <c r="G859" s="36" t="s">
        <v>270</v>
      </c>
      <c r="H859" s="38">
        <v>1</v>
      </c>
      <c r="I859" s="50">
        <v>1400000</v>
      </c>
      <c r="J859" s="39">
        <f t="shared" si="201"/>
        <v>0</v>
      </c>
      <c r="K859" s="39">
        <f t="shared" si="202"/>
        <v>0</v>
      </c>
      <c r="L859" s="39">
        <f t="shared" si="203"/>
        <v>0</v>
      </c>
      <c r="M859" s="39">
        <f t="shared" si="199"/>
        <v>0</v>
      </c>
      <c r="N859" s="39">
        <f t="shared" si="180"/>
        <v>0</v>
      </c>
      <c r="O859" s="39">
        <f t="shared" si="204"/>
        <v>1400000</v>
      </c>
      <c r="P859" s="39">
        <f t="shared" si="205"/>
        <v>0</v>
      </c>
      <c r="Q859" s="39">
        <f t="shared" si="206"/>
        <v>0</v>
      </c>
      <c r="R859" s="39">
        <f t="shared" si="207"/>
        <v>0</v>
      </c>
      <c r="S859" s="39">
        <f t="shared" si="208"/>
        <v>0</v>
      </c>
      <c r="T859" s="39"/>
      <c r="U859" s="39">
        <f t="shared" si="209"/>
        <v>0</v>
      </c>
      <c r="V859" s="51"/>
      <c r="W859" s="39"/>
      <c r="X859" s="39">
        <f t="shared" si="186"/>
        <v>383.29911019849419</v>
      </c>
      <c r="Y859" s="39">
        <f t="shared" si="187"/>
        <v>11666.666666666666</v>
      </c>
      <c r="Z859" s="41">
        <f t="shared" si="188"/>
        <v>1400000</v>
      </c>
      <c r="AA859" s="41">
        <v>1353429.1581108829</v>
      </c>
      <c r="AB859" s="41">
        <v>0</v>
      </c>
      <c r="AC859" s="41">
        <f t="shared" si="195"/>
        <v>1353429.1581108829</v>
      </c>
      <c r="AD859" s="42">
        <f t="shared" si="185"/>
        <v>46570.841889117146</v>
      </c>
      <c r="AE859" s="41">
        <f t="shared" si="189"/>
        <v>1400000</v>
      </c>
      <c r="AF859" s="42">
        <f t="shared" si="190"/>
        <v>0</v>
      </c>
      <c r="AG859" s="43">
        <f t="shared" si="200"/>
        <v>120</v>
      </c>
      <c r="AH859" s="44">
        <f t="shared" si="191"/>
        <v>0</v>
      </c>
      <c r="AI859" s="36">
        <f t="shared" si="192"/>
        <v>128.03285420944559</v>
      </c>
      <c r="AJ859" s="36">
        <f t="shared" si="193"/>
        <v>3897</v>
      </c>
      <c r="AK859" s="45">
        <v>45657</v>
      </c>
    </row>
    <row r="860" spans="1:37" s="46" customFormat="1" ht="12.75" x14ac:dyDescent="0.25">
      <c r="A860" s="36">
        <v>854</v>
      </c>
      <c r="B860" s="45">
        <v>41760</v>
      </c>
      <c r="C860" s="49" t="s">
        <v>33</v>
      </c>
      <c r="D860" s="49"/>
      <c r="E860" s="49">
        <v>12012</v>
      </c>
      <c r="F860" s="36" t="s">
        <v>774</v>
      </c>
      <c r="G860" s="36" t="s">
        <v>52</v>
      </c>
      <c r="H860" s="38">
        <v>1</v>
      </c>
      <c r="I860" s="50">
        <v>939400</v>
      </c>
      <c r="J860" s="39">
        <f t="shared" si="201"/>
        <v>0</v>
      </c>
      <c r="K860" s="39">
        <f t="shared" si="202"/>
        <v>0</v>
      </c>
      <c r="L860" s="39">
        <f t="shared" si="203"/>
        <v>0</v>
      </c>
      <c r="M860" s="39">
        <f t="shared" si="199"/>
        <v>0</v>
      </c>
      <c r="N860" s="39">
        <f t="shared" si="180"/>
        <v>0</v>
      </c>
      <c r="O860" s="39">
        <f t="shared" si="204"/>
        <v>0</v>
      </c>
      <c r="P860" s="39">
        <f t="shared" si="205"/>
        <v>0</v>
      </c>
      <c r="Q860" s="39">
        <f t="shared" si="206"/>
        <v>0</v>
      </c>
      <c r="R860" s="39">
        <f t="shared" si="207"/>
        <v>0</v>
      </c>
      <c r="S860" s="39">
        <f t="shared" si="208"/>
        <v>0</v>
      </c>
      <c r="T860" s="39"/>
      <c r="U860" s="39">
        <f t="shared" si="209"/>
        <v>939400</v>
      </c>
      <c r="V860" s="51"/>
      <c r="W860" s="39"/>
      <c r="X860" s="39">
        <f t="shared" si="186"/>
        <v>77.158110882956876</v>
      </c>
      <c r="Y860" s="39">
        <f t="shared" si="187"/>
        <v>2348.5</v>
      </c>
      <c r="Z860" s="41">
        <f t="shared" si="188"/>
        <v>300685.15811088297</v>
      </c>
      <c r="AA860" s="41">
        <v>272445.28952772071</v>
      </c>
      <c r="AB860" s="41">
        <v>-7347.7641896359792</v>
      </c>
      <c r="AC860" s="41">
        <f t="shared" si="195"/>
        <v>265097.52533808473</v>
      </c>
      <c r="AD860" s="42">
        <f t="shared" si="185"/>
        <v>28239.868583162257</v>
      </c>
      <c r="AE860" s="41">
        <f t="shared" si="189"/>
        <v>293337.39392124698</v>
      </c>
      <c r="AF860" s="42">
        <f t="shared" si="190"/>
        <v>646062.60607875302</v>
      </c>
      <c r="AG860" s="43">
        <f t="shared" si="200"/>
        <v>400</v>
      </c>
      <c r="AH860" s="44">
        <f t="shared" si="191"/>
        <v>271.96714579055441</v>
      </c>
      <c r="AI860" s="36">
        <f t="shared" si="192"/>
        <v>128.03285420944559</v>
      </c>
      <c r="AJ860" s="36">
        <f t="shared" si="193"/>
        <v>3897</v>
      </c>
      <c r="AK860" s="45">
        <v>45657</v>
      </c>
    </row>
    <row r="861" spans="1:37" s="46" customFormat="1" ht="12.75" x14ac:dyDescent="0.25">
      <c r="A861" s="36">
        <v>855</v>
      </c>
      <c r="B861" s="45">
        <v>41760</v>
      </c>
      <c r="C861" s="49" t="s">
        <v>431</v>
      </c>
      <c r="D861" s="49"/>
      <c r="E861" s="49">
        <v>12009</v>
      </c>
      <c r="F861" s="36" t="s">
        <v>775</v>
      </c>
      <c r="G861" s="36" t="s">
        <v>276</v>
      </c>
      <c r="H861" s="38">
        <v>2</v>
      </c>
      <c r="I861" s="50">
        <v>130000</v>
      </c>
      <c r="J861" s="39">
        <f t="shared" si="201"/>
        <v>0</v>
      </c>
      <c r="K861" s="39">
        <f t="shared" si="202"/>
        <v>0</v>
      </c>
      <c r="L861" s="39">
        <f t="shared" si="203"/>
        <v>0</v>
      </c>
      <c r="M861" s="39">
        <f t="shared" si="199"/>
        <v>0</v>
      </c>
      <c r="N861" s="39">
        <f t="shared" si="180"/>
        <v>0</v>
      </c>
      <c r="O861" s="39">
        <f t="shared" si="204"/>
        <v>0</v>
      </c>
      <c r="P861" s="39">
        <f t="shared" si="205"/>
        <v>0</v>
      </c>
      <c r="Q861" s="39">
        <f t="shared" si="206"/>
        <v>130000</v>
      </c>
      <c r="R861" s="39">
        <f t="shared" si="207"/>
        <v>0</v>
      </c>
      <c r="S861" s="39">
        <f t="shared" si="208"/>
        <v>0</v>
      </c>
      <c r="T861" s="39"/>
      <c r="U861" s="39">
        <f t="shared" si="209"/>
        <v>0</v>
      </c>
      <c r="V861" s="51">
        <f t="shared" ref="V861:V869" si="210">IF(E861=12050,I861,IF(E861&lt;&gt;12050,0))</f>
        <v>0</v>
      </c>
      <c r="W861" s="39"/>
      <c r="X861" s="39">
        <f t="shared" si="186"/>
        <v>35.592060232717316</v>
      </c>
      <c r="Y861" s="39">
        <f t="shared" si="187"/>
        <v>1083.3333333333333</v>
      </c>
      <c r="Z861" s="41">
        <f t="shared" si="188"/>
        <v>130000</v>
      </c>
      <c r="AA861" s="41">
        <v>125675.56468172483</v>
      </c>
      <c r="AB861" s="41">
        <v>-8032.1422796208553</v>
      </c>
      <c r="AC861" s="41">
        <f t="shared" si="195"/>
        <v>117643.42240210398</v>
      </c>
      <c r="AD861" s="42">
        <f t="shared" si="185"/>
        <v>4324.4353182751656</v>
      </c>
      <c r="AE861" s="41">
        <f t="shared" si="189"/>
        <v>121967.85772037915</v>
      </c>
      <c r="AF861" s="42">
        <f t="shared" si="190"/>
        <v>8032.1422796208499</v>
      </c>
      <c r="AG861" s="43">
        <f t="shared" si="200"/>
        <v>120</v>
      </c>
      <c r="AH861" s="44">
        <f t="shared" si="191"/>
        <v>0</v>
      </c>
      <c r="AI861" s="36">
        <f t="shared" si="192"/>
        <v>128.03285420944559</v>
      </c>
      <c r="AJ861" s="36">
        <f t="shared" si="193"/>
        <v>3897</v>
      </c>
      <c r="AK861" s="45">
        <v>45657</v>
      </c>
    </row>
    <row r="862" spans="1:37" s="46" customFormat="1" ht="12.75" x14ac:dyDescent="0.25">
      <c r="A862" s="36">
        <v>856</v>
      </c>
      <c r="B862" s="45">
        <v>41760</v>
      </c>
      <c r="C862" s="49" t="s">
        <v>431</v>
      </c>
      <c r="D862" s="49"/>
      <c r="E862" s="49">
        <v>12009</v>
      </c>
      <c r="F862" s="36" t="s">
        <v>776</v>
      </c>
      <c r="G862" s="36" t="s">
        <v>276</v>
      </c>
      <c r="H862" s="38">
        <v>1</v>
      </c>
      <c r="I862" s="50">
        <v>160000</v>
      </c>
      <c r="J862" s="39">
        <f t="shared" si="201"/>
        <v>0</v>
      </c>
      <c r="K862" s="39">
        <f t="shared" si="202"/>
        <v>0</v>
      </c>
      <c r="L862" s="39">
        <f t="shared" si="203"/>
        <v>0</v>
      </c>
      <c r="M862" s="39">
        <f t="shared" si="199"/>
        <v>0</v>
      </c>
      <c r="N862" s="39">
        <f t="shared" si="180"/>
        <v>0</v>
      </c>
      <c r="O862" s="39">
        <f t="shared" si="204"/>
        <v>0</v>
      </c>
      <c r="P862" s="39">
        <f t="shared" si="205"/>
        <v>0</v>
      </c>
      <c r="Q862" s="39">
        <f t="shared" si="206"/>
        <v>160000</v>
      </c>
      <c r="R862" s="39">
        <f t="shared" si="207"/>
        <v>0</v>
      </c>
      <c r="S862" s="39">
        <f t="shared" si="208"/>
        <v>0</v>
      </c>
      <c r="T862" s="39"/>
      <c r="U862" s="39">
        <f t="shared" si="209"/>
        <v>0</v>
      </c>
      <c r="V862" s="51">
        <f t="shared" si="210"/>
        <v>0</v>
      </c>
      <c r="W862" s="39"/>
      <c r="X862" s="39">
        <f t="shared" si="186"/>
        <v>43.805612594113619</v>
      </c>
      <c r="Y862" s="39">
        <f t="shared" si="187"/>
        <v>1333.3333333333333</v>
      </c>
      <c r="Z862" s="41">
        <f t="shared" si="188"/>
        <v>160000</v>
      </c>
      <c r="AA862" s="41">
        <v>154677.61806981519</v>
      </c>
      <c r="AB862" s="41">
        <v>-9885.7135749179761</v>
      </c>
      <c r="AC862" s="41">
        <f t="shared" si="195"/>
        <v>144791.9044948972</v>
      </c>
      <c r="AD862" s="42">
        <f t="shared" si="185"/>
        <v>5322.3819301848125</v>
      </c>
      <c r="AE862" s="41">
        <f t="shared" si="189"/>
        <v>150114.28642508201</v>
      </c>
      <c r="AF862" s="42">
        <f t="shared" si="190"/>
        <v>9885.713574917987</v>
      </c>
      <c r="AG862" s="43">
        <f t="shared" si="200"/>
        <v>120</v>
      </c>
      <c r="AH862" s="44">
        <f t="shared" si="191"/>
        <v>0</v>
      </c>
      <c r="AI862" s="36">
        <f t="shared" si="192"/>
        <v>128.03285420944559</v>
      </c>
      <c r="AJ862" s="36">
        <f t="shared" si="193"/>
        <v>3897</v>
      </c>
      <c r="AK862" s="45">
        <v>45657</v>
      </c>
    </row>
    <row r="863" spans="1:37" s="46" customFormat="1" ht="12.75" x14ac:dyDescent="0.25">
      <c r="A863" s="36">
        <v>857</v>
      </c>
      <c r="B863" s="45">
        <v>41760</v>
      </c>
      <c r="C863" s="49" t="s">
        <v>272</v>
      </c>
      <c r="D863" s="49"/>
      <c r="E863" s="49">
        <v>12010</v>
      </c>
      <c r="F863" s="49" t="s">
        <v>777</v>
      </c>
      <c r="G863" s="56" t="s">
        <v>276</v>
      </c>
      <c r="H863" s="38">
        <v>1</v>
      </c>
      <c r="I863" s="50">
        <v>300000</v>
      </c>
      <c r="J863" s="39">
        <f t="shared" si="201"/>
        <v>0</v>
      </c>
      <c r="K863" s="39">
        <f t="shared" si="202"/>
        <v>0</v>
      </c>
      <c r="L863" s="39">
        <f t="shared" si="203"/>
        <v>0</v>
      </c>
      <c r="M863" s="39">
        <f t="shared" si="199"/>
        <v>0</v>
      </c>
      <c r="N863" s="39">
        <f t="shared" si="180"/>
        <v>0</v>
      </c>
      <c r="O863" s="39">
        <f t="shared" si="204"/>
        <v>0</v>
      </c>
      <c r="P863" s="39">
        <f t="shared" si="205"/>
        <v>0</v>
      </c>
      <c r="Q863" s="39">
        <f t="shared" si="206"/>
        <v>0</v>
      </c>
      <c r="R863" s="39">
        <f t="shared" si="207"/>
        <v>300000</v>
      </c>
      <c r="S863" s="39">
        <f t="shared" si="208"/>
        <v>0</v>
      </c>
      <c r="T863" s="39"/>
      <c r="U863" s="39">
        <f t="shared" si="209"/>
        <v>0</v>
      </c>
      <c r="V863" s="51">
        <f t="shared" si="210"/>
        <v>0</v>
      </c>
      <c r="W863" s="39"/>
      <c r="X863" s="39">
        <f t="shared" si="186"/>
        <v>82.135523613963031</v>
      </c>
      <c r="Y863" s="39">
        <f t="shared" si="187"/>
        <v>2499.9999999999995</v>
      </c>
      <c r="Z863" s="41">
        <f t="shared" si="188"/>
        <v>300000</v>
      </c>
      <c r="AA863" s="41">
        <v>290020.53388090344</v>
      </c>
      <c r="AB863" s="41">
        <v>0</v>
      </c>
      <c r="AC863" s="41">
        <f t="shared" si="195"/>
        <v>290020.53388090344</v>
      </c>
      <c r="AD863" s="42">
        <f t="shared" si="185"/>
        <v>9979.4661190965562</v>
      </c>
      <c r="AE863" s="41">
        <f t="shared" si="189"/>
        <v>300000</v>
      </c>
      <c r="AF863" s="42">
        <f t="shared" si="190"/>
        <v>0</v>
      </c>
      <c r="AG863" s="43">
        <f t="shared" si="200"/>
        <v>120</v>
      </c>
      <c r="AH863" s="44">
        <f t="shared" si="191"/>
        <v>0</v>
      </c>
      <c r="AI863" s="36">
        <f t="shared" si="192"/>
        <v>128.03285420944559</v>
      </c>
      <c r="AJ863" s="36">
        <f t="shared" si="193"/>
        <v>3897</v>
      </c>
      <c r="AK863" s="45">
        <v>45657</v>
      </c>
    </row>
    <row r="864" spans="1:37" s="46" customFormat="1" ht="12.75" x14ac:dyDescent="0.25">
      <c r="A864" s="36">
        <v>858</v>
      </c>
      <c r="B864" s="45">
        <v>41760</v>
      </c>
      <c r="C864" s="49" t="s">
        <v>272</v>
      </c>
      <c r="D864" s="49"/>
      <c r="E864" s="49">
        <v>12010</v>
      </c>
      <c r="F864" s="49" t="s">
        <v>778</v>
      </c>
      <c r="G864" s="56" t="s">
        <v>276</v>
      </c>
      <c r="H864" s="38">
        <v>1</v>
      </c>
      <c r="I864" s="50">
        <v>350000</v>
      </c>
      <c r="J864" s="39">
        <f t="shared" si="201"/>
        <v>0</v>
      </c>
      <c r="K864" s="39">
        <f t="shared" si="202"/>
        <v>0</v>
      </c>
      <c r="L864" s="39">
        <f t="shared" si="203"/>
        <v>0</v>
      </c>
      <c r="M864" s="39">
        <f t="shared" si="199"/>
        <v>0</v>
      </c>
      <c r="N864" s="39">
        <f t="shared" si="180"/>
        <v>0</v>
      </c>
      <c r="O864" s="39">
        <f t="shared" si="204"/>
        <v>0</v>
      </c>
      <c r="P864" s="39">
        <f t="shared" si="205"/>
        <v>0</v>
      </c>
      <c r="Q864" s="39">
        <f t="shared" si="206"/>
        <v>0</v>
      </c>
      <c r="R864" s="39">
        <f t="shared" si="207"/>
        <v>350000</v>
      </c>
      <c r="S864" s="39">
        <f t="shared" si="208"/>
        <v>0</v>
      </c>
      <c r="T864" s="39"/>
      <c r="U864" s="39">
        <f t="shared" si="209"/>
        <v>0</v>
      </c>
      <c r="V864" s="51">
        <f t="shared" si="210"/>
        <v>0</v>
      </c>
      <c r="W864" s="39"/>
      <c r="X864" s="39">
        <f t="shared" si="186"/>
        <v>95.824777549623548</v>
      </c>
      <c r="Y864" s="39">
        <f t="shared" si="187"/>
        <v>2916.6666666666665</v>
      </c>
      <c r="Z864" s="41">
        <f t="shared" si="188"/>
        <v>350000</v>
      </c>
      <c r="AA864" s="41">
        <v>338357.28952772071</v>
      </c>
      <c r="AB864" s="41">
        <v>0</v>
      </c>
      <c r="AC864" s="41">
        <f t="shared" si="195"/>
        <v>338357.28952772071</v>
      </c>
      <c r="AD864" s="42">
        <f t="shared" si="185"/>
        <v>11642.710472279286</v>
      </c>
      <c r="AE864" s="41">
        <f t="shared" si="189"/>
        <v>350000</v>
      </c>
      <c r="AF864" s="42">
        <f t="shared" si="190"/>
        <v>0</v>
      </c>
      <c r="AG864" s="43">
        <f t="shared" si="200"/>
        <v>120</v>
      </c>
      <c r="AH864" s="44">
        <f t="shared" si="191"/>
        <v>0</v>
      </c>
      <c r="AI864" s="36">
        <f t="shared" si="192"/>
        <v>128.03285420944559</v>
      </c>
      <c r="AJ864" s="36">
        <f t="shared" si="193"/>
        <v>3897</v>
      </c>
      <c r="AK864" s="45">
        <v>45657</v>
      </c>
    </row>
    <row r="865" spans="1:37" s="46" customFormat="1" ht="12.75" x14ac:dyDescent="0.25">
      <c r="A865" s="36">
        <v>859</v>
      </c>
      <c r="B865" s="45">
        <v>41760</v>
      </c>
      <c r="C865" s="49" t="s">
        <v>272</v>
      </c>
      <c r="D865" s="49"/>
      <c r="E865" s="49">
        <v>12010</v>
      </c>
      <c r="F865" s="49" t="s">
        <v>779</v>
      </c>
      <c r="G865" s="56" t="s">
        <v>276</v>
      </c>
      <c r="H865" s="38">
        <v>4</v>
      </c>
      <c r="I865" s="50">
        <v>380000</v>
      </c>
      <c r="J865" s="39">
        <f t="shared" si="201"/>
        <v>0</v>
      </c>
      <c r="K865" s="39">
        <f t="shared" si="202"/>
        <v>0</v>
      </c>
      <c r="L865" s="39">
        <f t="shared" si="203"/>
        <v>0</v>
      </c>
      <c r="M865" s="39">
        <f t="shared" si="199"/>
        <v>0</v>
      </c>
      <c r="N865" s="39">
        <f t="shared" si="180"/>
        <v>0</v>
      </c>
      <c r="O865" s="39">
        <f t="shared" si="204"/>
        <v>0</v>
      </c>
      <c r="P865" s="39">
        <f t="shared" si="205"/>
        <v>0</v>
      </c>
      <c r="Q865" s="39">
        <f t="shared" si="206"/>
        <v>0</v>
      </c>
      <c r="R865" s="39">
        <f t="shared" si="207"/>
        <v>380000</v>
      </c>
      <c r="S865" s="39">
        <f t="shared" si="208"/>
        <v>0</v>
      </c>
      <c r="T865" s="39"/>
      <c r="U865" s="39">
        <f t="shared" si="209"/>
        <v>0</v>
      </c>
      <c r="V865" s="51">
        <f t="shared" si="210"/>
        <v>0</v>
      </c>
      <c r="W865" s="39"/>
      <c r="X865" s="39">
        <f t="shared" si="186"/>
        <v>104.03832991101984</v>
      </c>
      <c r="Y865" s="39">
        <f t="shared" si="187"/>
        <v>3166.6666666666665</v>
      </c>
      <c r="Z865" s="41">
        <f t="shared" si="188"/>
        <v>380000</v>
      </c>
      <c r="AA865" s="41">
        <v>367359.34291581105</v>
      </c>
      <c r="AB865" s="41">
        <v>0</v>
      </c>
      <c r="AC865" s="41">
        <f t="shared" si="195"/>
        <v>367359.34291581105</v>
      </c>
      <c r="AD865" s="42">
        <f t="shared" si="185"/>
        <v>12640.657084188948</v>
      </c>
      <c r="AE865" s="41">
        <f t="shared" si="189"/>
        <v>380000</v>
      </c>
      <c r="AF865" s="42">
        <f t="shared" si="190"/>
        <v>0</v>
      </c>
      <c r="AG865" s="43">
        <f t="shared" si="200"/>
        <v>120</v>
      </c>
      <c r="AH865" s="44">
        <f t="shared" si="191"/>
        <v>0</v>
      </c>
      <c r="AI865" s="36">
        <f t="shared" si="192"/>
        <v>128.03285420944559</v>
      </c>
      <c r="AJ865" s="36">
        <f t="shared" si="193"/>
        <v>3897</v>
      </c>
      <c r="AK865" s="45">
        <v>45657</v>
      </c>
    </row>
    <row r="866" spans="1:37" s="46" customFormat="1" ht="12.75" x14ac:dyDescent="0.25">
      <c r="A866" s="36">
        <v>860</v>
      </c>
      <c r="B866" s="45">
        <v>41760</v>
      </c>
      <c r="C866" s="49" t="s">
        <v>272</v>
      </c>
      <c r="D866" s="49"/>
      <c r="E866" s="49">
        <v>12010</v>
      </c>
      <c r="F866" s="49" t="s">
        <v>485</v>
      </c>
      <c r="G866" s="56" t="s">
        <v>276</v>
      </c>
      <c r="H866" s="38">
        <v>1</v>
      </c>
      <c r="I866" s="50">
        <v>475000</v>
      </c>
      <c r="J866" s="39">
        <f t="shared" si="201"/>
        <v>0</v>
      </c>
      <c r="K866" s="39">
        <f t="shared" si="202"/>
        <v>0</v>
      </c>
      <c r="L866" s="39">
        <f t="shared" si="203"/>
        <v>0</v>
      </c>
      <c r="M866" s="39">
        <f t="shared" si="199"/>
        <v>0</v>
      </c>
      <c r="N866" s="39">
        <f t="shared" si="180"/>
        <v>0</v>
      </c>
      <c r="O866" s="39">
        <f t="shared" si="204"/>
        <v>0</v>
      </c>
      <c r="P866" s="39">
        <f t="shared" si="205"/>
        <v>0</v>
      </c>
      <c r="Q866" s="39">
        <f t="shared" si="206"/>
        <v>0</v>
      </c>
      <c r="R866" s="39">
        <f t="shared" si="207"/>
        <v>475000</v>
      </c>
      <c r="S866" s="39">
        <f t="shared" si="208"/>
        <v>0</v>
      </c>
      <c r="T866" s="39"/>
      <c r="U866" s="39">
        <f t="shared" si="209"/>
        <v>0</v>
      </c>
      <c r="V866" s="51">
        <f t="shared" si="210"/>
        <v>0</v>
      </c>
      <c r="W866" s="39"/>
      <c r="X866" s="39">
        <f t="shared" si="186"/>
        <v>130.04791238877482</v>
      </c>
      <c r="Y866" s="39">
        <f t="shared" si="187"/>
        <v>3958.3333333333335</v>
      </c>
      <c r="Z866" s="41">
        <f t="shared" si="188"/>
        <v>475000</v>
      </c>
      <c r="AA866" s="41">
        <v>459199.17864476389</v>
      </c>
      <c r="AB866" s="41">
        <v>0</v>
      </c>
      <c r="AC866" s="41">
        <f t="shared" si="195"/>
        <v>459199.17864476389</v>
      </c>
      <c r="AD866" s="42">
        <f t="shared" si="185"/>
        <v>15800.821355236112</v>
      </c>
      <c r="AE866" s="41">
        <f t="shared" si="189"/>
        <v>475000</v>
      </c>
      <c r="AF866" s="42">
        <f t="shared" si="190"/>
        <v>0</v>
      </c>
      <c r="AG866" s="43">
        <f t="shared" si="200"/>
        <v>120</v>
      </c>
      <c r="AH866" s="44">
        <f t="shared" si="191"/>
        <v>0</v>
      </c>
      <c r="AI866" s="36">
        <f t="shared" si="192"/>
        <v>128.03285420944559</v>
      </c>
      <c r="AJ866" s="36">
        <f t="shared" si="193"/>
        <v>3897</v>
      </c>
      <c r="AK866" s="45">
        <v>45657</v>
      </c>
    </row>
    <row r="867" spans="1:37" s="46" customFormat="1" ht="12.75" x14ac:dyDescent="0.25">
      <c r="A867" s="36">
        <v>861</v>
      </c>
      <c r="B867" s="45">
        <v>41760</v>
      </c>
      <c r="C867" s="49" t="s">
        <v>272</v>
      </c>
      <c r="D867" s="49"/>
      <c r="E867" s="49">
        <v>12010</v>
      </c>
      <c r="F867" s="36" t="s">
        <v>780</v>
      </c>
      <c r="G867" s="56" t="s">
        <v>276</v>
      </c>
      <c r="H867" s="38">
        <v>4</v>
      </c>
      <c r="I867" s="50">
        <v>609000</v>
      </c>
      <c r="J867" s="39">
        <f t="shared" si="201"/>
        <v>0</v>
      </c>
      <c r="K867" s="39">
        <f t="shared" si="202"/>
        <v>0</v>
      </c>
      <c r="L867" s="39">
        <f t="shared" si="203"/>
        <v>0</v>
      </c>
      <c r="M867" s="39">
        <f t="shared" si="199"/>
        <v>0</v>
      </c>
      <c r="N867" s="39">
        <f t="shared" si="180"/>
        <v>0</v>
      </c>
      <c r="O867" s="39">
        <f t="shared" si="204"/>
        <v>0</v>
      </c>
      <c r="P867" s="39">
        <f t="shared" si="205"/>
        <v>0</v>
      </c>
      <c r="Q867" s="39">
        <f t="shared" si="206"/>
        <v>0</v>
      </c>
      <c r="R867" s="39">
        <f t="shared" si="207"/>
        <v>609000</v>
      </c>
      <c r="S867" s="39">
        <f t="shared" si="208"/>
        <v>0</v>
      </c>
      <c r="T867" s="39"/>
      <c r="U867" s="39">
        <f t="shared" si="209"/>
        <v>0</v>
      </c>
      <c r="V867" s="51">
        <f t="shared" si="210"/>
        <v>0</v>
      </c>
      <c r="W867" s="39"/>
      <c r="X867" s="39">
        <f t="shared" si="186"/>
        <v>166.73511293634496</v>
      </c>
      <c r="Y867" s="39">
        <f t="shared" si="187"/>
        <v>5075</v>
      </c>
      <c r="Z867" s="41">
        <f t="shared" si="188"/>
        <v>609000</v>
      </c>
      <c r="AA867" s="41">
        <v>588741.68377823406</v>
      </c>
      <c r="AB867" s="41">
        <v>0</v>
      </c>
      <c r="AC867" s="41">
        <f t="shared" si="195"/>
        <v>588741.68377823406</v>
      </c>
      <c r="AD867" s="42">
        <f t="shared" si="185"/>
        <v>20258.316221765941</v>
      </c>
      <c r="AE867" s="41">
        <f t="shared" si="189"/>
        <v>609000</v>
      </c>
      <c r="AF867" s="42">
        <f t="shared" si="190"/>
        <v>0</v>
      </c>
      <c r="AG867" s="43">
        <f t="shared" si="200"/>
        <v>120</v>
      </c>
      <c r="AH867" s="44">
        <f t="shared" si="191"/>
        <v>0</v>
      </c>
      <c r="AI867" s="36">
        <f t="shared" si="192"/>
        <v>128.03285420944559</v>
      </c>
      <c r="AJ867" s="36">
        <f t="shared" si="193"/>
        <v>3897</v>
      </c>
      <c r="AK867" s="45">
        <v>45657</v>
      </c>
    </row>
    <row r="868" spans="1:37" s="46" customFormat="1" ht="12.75" x14ac:dyDescent="0.25">
      <c r="A868" s="36">
        <v>862</v>
      </c>
      <c r="B868" s="45">
        <v>41760</v>
      </c>
      <c r="C868" s="49" t="s">
        <v>272</v>
      </c>
      <c r="D868" s="49"/>
      <c r="E868" s="49">
        <v>12010</v>
      </c>
      <c r="F868" s="49" t="s">
        <v>781</v>
      </c>
      <c r="G868" s="56" t="s">
        <v>276</v>
      </c>
      <c r="H868" s="38">
        <v>1</v>
      </c>
      <c r="I868" s="50">
        <v>1282500</v>
      </c>
      <c r="J868" s="39">
        <f t="shared" si="201"/>
        <v>0</v>
      </c>
      <c r="K868" s="39">
        <f t="shared" si="202"/>
        <v>0</v>
      </c>
      <c r="L868" s="39">
        <f t="shared" si="203"/>
        <v>0</v>
      </c>
      <c r="M868" s="39">
        <f t="shared" si="199"/>
        <v>0</v>
      </c>
      <c r="N868" s="39">
        <f t="shared" si="180"/>
        <v>0</v>
      </c>
      <c r="O868" s="39">
        <f t="shared" si="204"/>
        <v>0</v>
      </c>
      <c r="P868" s="39">
        <f t="shared" si="205"/>
        <v>0</v>
      </c>
      <c r="Q868" s="39">
        <f t="shared" si="206"/>
        <v>0</v>
      </c>
      <c r="R868" s="39">
        <f t="shared" si="207"/>
        <v>1282500</v>
      </c>
      <c r="S868" s="39">
        <f t="shared" si="208"/>
        <v>0</v>
      </c>
      <c r="T868" s="39"/>
      <c r="U868" s="39">
        <f t="shared" si="209"/>
        <v>0</v>
      </c>
      <c r="V868" s="51">
        <f t="shared" si="210"/>
        <v>0</v>
      </c>
      <c r="W868" s="39"/>
      <c r="X868" s="39">
        <f t="shared" si="186"/>
        <v>351.12936344969199</v>
      </c>
      <c r="Y868" s="39">
        <f t="shared" si="187"/>
        <v>10687.5</v>
      </c>
      <c r="Z868" s="41">
        <f t="shared" si="188"/>
        <v>1282500</v>
      </c>
      <c r="AA868" s="41">
        <v>1239837.7823408623</v>
      </c>
      <c r="AB868" s="41">
        <v>0</v>
      </c>
      <c r="AC868" s="41">
        <f t="shared" si="195"/>
        <v>1239837.7823408623</v>
      </c>
      <c r="AD868" s="42">
        <f t="shared" si="185"/>
        <v>42662.217659137677</v>
      </c>
      <c r="AE868" s="41">
        <f t="shared" si="189"/>
        <v>1282500</v>
      </c>
      <c r="AF868" s="42">
        <f t="shared" si="190"/>
        <v>0</v>
      </c>
      <c r="AG868" s="43">
        <f t="shared" si="200"/>
        <v>120</v>
      </c>
      <c r="AH868" s="44">
        <f t="shared" si="191"/>
        <v>0</v>
      </c>
      <c r="AI868" s="36">
        <f t="shared" si="192"/>
        <v>128.03285420944559</v>
      </c>
      <c r="AJ868" s="36">
        <f t="shared" si="193"/>
        <v>3897</v>
      </c>
      <c r="AK868" s="45">
        <v>45657</v>
      </c>
    </row>
    <row r="869" spans="1:37" s="46" customFormat="1" ht="12.75" x14ac:dyDescent="0.25">
      <c r="A869" s="36">
        <v>863</v>
      </c>
      <c r="B869" s="45">
        <v>41760</v>
      </c>
      <c r="C869" s="49" t="s">
        <v>272</v>
      </c>
      <c r="D869" s="49"/>
      <c r="E869" s="49">
        <v>12010</v>
      </c>
      <c r="F869" s="49" t="s">
        <v>741</v>
      </c>
      <c r="G869" s="56" t="s">
        <v>276</v>
      </c>
      <c r="H869" s="38">
        <v>5</v>
      </c>
      <c r="I869" s="50">
        <v>3000000</v>
      </c>
      <c r="J869" s="39">
        <f t="shared" si="201"/>
        <v>0</v>
      </c>
      <c r="K869" s="39">
        <f t="shared" si="202"/>
        <v>0</v>
      </c>
      <c r="L869" s="39">
        <f t="shared" si="203"/>
        <v>0</v>
      </c>
      <c r="M869" s="39">
        <f t="shared" si="199"/>
        <v>0</v>
      </c>
      <c r="N869" s="39">
        <f t="shared" si="180"/>
        <v>0</v>
      </c>
      <c r="O869" s="39">
        <f t="shared" si="204"/>
        <v>0</v>
      </c>
      <c r="P869" s="39">
        <f t="shared" si="205"/>
        <v>0</v>
      </c>
      <c r="Q869" s="39">
        <f t="shared" si="206"/>
        <v>0</v>
      </c>
      <c r="R869" s="39">
        <f t="shared" si="207"/>
        <v>3000000</v>
      </c>
      <c r="S869" s="39">
        <f t="shared" si="208"/>
        <v>0</v>
      </c>
      <c r="T869" s="39"/>
      <c r="U869" s="39">
        <f t="shared" si="209"/>
        <v>0</v>
      </c>
      <c r="V869" s="51">
        <f t="shared" si="210"/>
        <v>0</v>
      </c>
      <c r="W869" s="39"/>
      <c r="X869" s="39">
        <f t="shared" si="186"/>
        <v>821.35523613963039</v>
      </c>
      <c r="Y869" s="39">
        <f t="shared" si="187"/>
        <v>25000</v>
      </c>
      <c r="Z869" s="41">
        <f t="shared" si="188"/>
        <v>3000000</v>
      </c>
      <c r="AA869" s="41">
        <v>2900205.3388090348</v>
      </c>
      <c r="AB869" s="41">
        <v>0</v>
      </c>
      <c r="AC869" s="41">
        <f t="shared" si="195"/>
        <v>2900205.3388090348</v>
      </c>
      <c r="AD869" s="42">
        <f t="shared" si="185"/>
        <v>99794.661190965213</v>
      </c>
      <c r="AE869" s="41">
        <f t="shared" si="189"/>
        <v>3000000</v>
      </c>
      <c r="AF869" s="42">
        <f t="shared" si="190"/>
        <v>0</v>
      </c>
      <c r="AG869" s="43">
        <f t="shared" si="200"/>
        <v>120</v>
      </c>
      <c r="AH869" s="44">
        <f t="shared" si="191"/>
        <v>0</v>
      </c>
      <c r="AI869" s="36">
        <f t="shared" si="192"/>
        <v>128.03285420944559</v>
      </c>
      <c r="AJ869" s="36">
        <f t="shared" si="193"/>
        <v>3897</v>
      </c>
      <c r="AK869" s="45">
        <v>45657</v>
      </c>
    </row>
    <row r="870" spans="1:37" s="46" customFormat="1" ht="12.75" x14ac:dyDescent="0.25">
      <c r="A870" s="36">
        <v>864</v>
      </c>
      <c r="B870" s="45">
        <v>41760</v>
      </c>
      <c r="C870" s="56" t="s">
        <v>265</v>
      </c>
      <c r="D870" s="56"/>
      <c r="E870" s="36">
        <v>12007</v>
      </c>
      <c r="F870" s="36" t="s">
        <v>742</v>
      </c>
      <c r="G870" s="38" t="s">
        <v>322</v>
      </c>
      <c r="H870" s="61">
        <v>1</v>
      </c>
      <c r="I870" s="50">
        <v>150000</v>
      </c>
      <c r="J870" s="39">
        <f t="shared" si="201"/>
        <v>0</v>
      </c>
      <c r="K870" s="39">
        <f t="shared" si="202"/>
        <v>0</v>
      </c>
      <c r="L870" s="39">
        <f t="shared" si="203"/>
        <v>0</v>
      </c>
      <c r="M870" s="39">
        <f t="shared" si="199"/>
        <v>0</v>
      </c>
      <c r="N870" s="39">
        <f t="shared" si="180"/>
        <v>0</v>
      </c>
      <c r="O870" s="39">
        <f t="shared" si="204"/>
        <v>150000</v>
      </c>
      <c r="P870" s="39">
        <f t="shared" si="205"/>
        <v>0</v>
      </c>
      <c r="Q870" s="39">
        <f t="shared" si="206"/>
        <v>0</v>
      </c>
      <c r="R870" s="39">
        <f t="shared" si="207"/>
        <v>0</v>
      </c>
      <c r="S870" s="39">
        <f t="shared" si="208"/>
        <v>0</v>
      </c>
      <c r="T870" s="39"/>
      <c r="U870" s="39">
        <f t="shared" si="209"/>
        <v>0</v>
      </c>
      <c r="V870" s="51"/>
      <c r="W870" s="39"/>
      <c r="X870" s="39">
        <f t="shared" si="186"/>
        <v>41.067761806981515</v>
      </c>
      <c r="Y870" s="39">
        <f t="shared" si="187"/>
        <v>1249.9999999999998</v>
      </c>
      <c r="Z870" s="41">
        <f t="shared" si="188"/>
        <v>150000</v>
      </c>
      <c r="AA870" s="41">
        <v>145010.26694045172</v>
      </c>
      <c r="AB870" s="41">
        <v>0</v>
      </c>
      <c r="AC870" s="41">
        <f t="shared" si="195"/>
        <v>145010.26694045172</v>
      </c>
      <c r="AD870" s="42">
        <f t="shared" si="185"/>
        <v>4989.7330595482781</v>
      </c>
      <c r="AE870" s="41">
        <f t="shared" si="189"/>
        <v>150000</v>
      </c>
      <c r="AF870" s="42">
        <f t="shared" si="190"/>
        <v>0</v>
      </c>
      <c r="AG870" s="43">
        <f t="shared" si="200"/>
        <v>120</v>
      </c>
      <c r="AH870" s="44">
        <f t="shared" si="191"/>
        <v>0</v>
      </c>
      <c r="AI870" s="36">
        <f t="shared" si="192"/>
        <v>128.03285420944559</v>
      </c>
      <c r="AJ870" s="36">
        <f t="shared" si="193"/>
        <v>3897</v>
      </c>
      <c r="AK870" s="45">
        <v>45657</v>
      </c>
    </row>
    <row r="871" spans="1:37" s="46" customFormat="1" ht="12.75" x14ac:dyDescent="0.25">
      <c r="A871" s="36">
        <v>865</v>
      </c>
      <c r="B871" s="45">
        <v>41760</v>
      </c>
      <c r="C871" s="56" t="s">
        <v>265</v>
      </c>
      <c r="D871" s="56"/>
      <c r="E871" s="36">
        <v>12007</v>
      </c>
      <c r="F871" s="36" t="s">
        <v>485</v>
      </c>
      <c r="G871" s="38" t="s">
        <v>322</v>
      </c>
      <c r="H871" s="61">
        <v>1</v>
      </c>
      <c r="I871" s="50">
        <v>150000</v>
      </c>
      <c r="J871" s="39">
        <f t="shared" si="201"/>
        <v>0</v>
      </c>
      <c r="K871" s="39">
        <f t="shared" si="202"/>
        <v>0</v>
      </c>
      <c r="L871" s="39">
        <f t="shared" si="203"/>
        <v>0</v>
      </c>
      <c r="M871" s="39">
        <f t="shared" si="199"/>
        <v>0</v>
      </c>
      <c r="N871" s="39">
        <f t="shared" si="180"/>
        <v>0</v>
      </c>
      <c r="O871" s="39">
        <f t="shared" si="204"/>
        <v>150000</v>
      </c>
      <c r="P871" s="39">
        <f t="shared" si="205"/>
        <v>0</v>
      </c>
      <c r="Q871" s="39">
        <f t="shared" si="206"/>
        <v>0</v>
      </c>
      <c r="R871" s="39">
        <f t="shared" si="207"/>
        <v>0</v>
      </c>
      <c r="S871" s="39">
        <f t="shared" si="208"/>
        <v>0</v>
      </c>
      <c r="T871" s="39"/>
      <c r="U871" s="39">
        <f t="shared" si="209"/>
        <v>0</v>
      </c>
      <c r="V871" s="51"/>
      <c r="W871" s="39"/>
      <c r="X871" s="39">
        <f t="shared" si="186"/>
        <v>41.067761806981515</v>
      </c>
      <c r="Y871" s="39">
        <f t="shared" si="187"/>
        <v>1249.9999999999998</v>
      </c>
      <c r="Z871" s="41">
        <f t="shared" si="188"/>
        <v>150000</v>
      </c>
      <c r="AA871" s="41">
        <v>145010.26694045172</v>
      </c>
      <c r="AB871" s="41">
        <v>0</v>
      </c>
      <c r="AC871" s="41">
        <f t="shared" si="195"/>
        <v>145010.26694045172</v>
      </c>
      <c r="AD871" s="42">
        <f t="shared" si="185"/>
        <v>4989.7330595482781</v>
      </c>
      <c r="AE871" s="41">
        <f t="shared" si="189"/>
        <v>150000</v>
      </c>
      <c r="AF871" s="42">
        <f t="shared" si="190"/>
        <v>0</v>
      </c>
      <c r="AG871" s="43">
        <f t="shared" si="200"/>
        <v>120</v>
      </c>
      <c r="AH871" s="44">
        <f t="shared" si="191"/>
        <v>0</v>
      </c>
      <c r="AI871" s="36">
        <f t="shared" si="192"/>
        <v>128.03285420944559</v>
      </c>
      <c r="AJ871" s="36">
        <f t="shared" si="193"/>
        <v>3897</v>
      </c>
      <c r="AK871" s="45">
        <v>45657</v>
      </c>
    </row>
    <row r="872" spans="1:37" s="46" customFormat="1" ht="12.75" x14ac:dyDescent="0.25">
      <c r="A872" s="36">
        <v>866</v>
      </c>
      <c r="B872" s="45">
        <v>41760</v>
      </c>
      <c r="C872" s="56" t="s">
        <v>265</v>
      </c>
      <c r="D872" s="56"/>
      <c r="E872" s="36">
        <v>12007</v>
      </c>
      <c r="F872" s="36" t="s">
        <v>782</v>
      </c>
      <c r="G872" s="38" t="s">
        <v>322</v>
      </c>
      <c r="H872" s="61">
        <v>1</v>
      </c>
      <c r="I872" s="50">
        <v>210000</v>
      </c>
      <c r="J872" s="39">
        <f t="shared" si="201"/>
        <v>0</v>
      </c>
      <c r="K872" s="39">
        <f t="shared" si="202"/>
        <v>0</v>
      </c>
      <c r="L872" s="39">
        <f t="shared" si="203"/>
        <v>0</v>
      </c>
      <c r="M872" s="39">
        <f t="shared" si="199"/>
        <v>0</v>
      </c>
      <c r="N872" s="39">
        <f t="shared" si="180"/>
        <v>0</v>
      </c>
      <c r="O872" s="39">
        <f t="shared" si="204"/>
        <v>210000</v>
      </c>
      <c r="P872" s="39">
        <f t="shared" si="205"/>
        <v>0</v>
      </c>
      <c r="Q872" s="39">
        <f t="shared" si="206"/>
        <v>0</v>
      </c>
      <c r="R872" s="39">
        <f t="shared" si="207"/>
        <v>0</v>
      </c>
      <c r="S872" s="39">
        <f t="shared" si="208"/>
        <v>0</v>
      </c>
      <c r="T872" s="39"/>
      <c r="U872" s="39">
        <f t="shared" si="209"/>
        <v>0</v>
      </c>
      <c r="V872" s="51"/>
      <c r="W872" s="39"/>
      <c r="X872" s="39">
        <f t="shared" si="186"/>
        <v>57.494866529774129</v>
      </c>
      <c r="Y872" s="39">
        <f t="shared" si="187"/>
        <v>1750</v>
      </c>
      <c r="Z872" s="41">
        <f t="shared" si="188"/>
        <v>210000</v>
      </c>
      <c r="AA872" s="41">
        <v>203014.37371663246</v>
      </c>
      <c r="AB872" s="41">
        <v>0</v>
      </c>
      <c r="AC872" s="41">
        <f t="shared" si="195"/>
        <v>203014.37371663246</v>
      </c>
      <c r="AD872" s="42">
        <f t="shared" si="185"/>
        <v>6985.6262833675428</v>
      </c>
      <c r="AE872" s="41">
        <f t="shared" si="189"/>
        <v>210000</v>
      </c>
      <c r="AF872" s="42">
        <f t="shared" si="190"/>
        <v>0</v>
      </c>
      <c r="AG872" s="43">
        <f t="shared" si="200"/>
        <v>120</v>
      </c>
      <c r="AH872" s="44">
        <f t="shared" si="191"/>
        <v>0</v>
      </c>
      <c r="AI872" s="36">
        <f t="shared" si="192"/>
        <v>128.03285420944559</v>
      </c>
      <c r="AJ872" s="36">
        <f t="shared" si="193"/>
        <v>3897</v>
      </c>
      <c r="AK872" s="45">
        <v>45657</v>
      </c>
    </row>
    <row r="873" spans="1:37" s="46" customFormat="1" ht="12.75" x14ac:dyDescent="0.25">
      <c r="A873" s="36">
        <v>867</v>
      </c>
      <c r="B873" s="45">
        <v>41760</v>
      </c>
      <c r="C873" s="56" t="s">
        <v>265</v>
      </c>
      <c r="D873" s="56"/>
      <c r="E873" s="36">
        <v>12007</v>
      </c>
      <c r="F873" s="36" t="s">
        <v>783</v>
      </c>
      <c r="G873" s="38" t="s">
        <v>322</v>
      </c>
      <c r="H873" s="61">
        <v>1</v>
      </c>
      <c r="I873" s="50">
        <v>210000</v>
      </c>
      <c r="J873" s="39">
        <f t="shared" si="201"/>
        <v>0</v>
      </c>
      <c r="K873" s="39">
        <f t="shared" si="202"/>
        <v>0</v>
      </c>
      <c r="L873" s="39">
        <f t="shared" si="203"/>
        <v>0</v>
      </c>
      <c r="M873" s="39">
        <f t="shared" si="199"/>
        <v>0</v>
      </c>
      <c r="N873" s="39">
        <f t="shared" si="180"/>
        <v>0</v>
      </c>
      <c r="O873" s="39">
        <f t="shared" si="204"/>
        <v>210000</v>
      </c>
      <c r="P873" s="39">
        <f t="shared" si="205"/>
        <v>0</v>
      </c>
      <c r="Q873" s="39">
        <f t="shared" si="206"/>
        <v>0</v>
      </c>
      <c r="R873" s="39">
        <f t="shared" si="207"/>
        <v>0</v>
      </c>
      <c r="S873" s="39">
        <f t="shared" si="208"/>
        <v>0</v>
      </c>
      <c r="T873" s="39"/>
      <c r="U873" s="39">
        <f t="shared" si="209"/>
        <v>0</v>
      </c>
      <c r="V873" s="51"/>
      <c r="W873" s="39"/>
      <c r="X873" s="39">
        <f t="shared" si="186"/>
        <v>57.494866529774129</v>
      </c>
      <c r="Y873" s="39">
        <f t="shared" si="187"/>
        <v>1750</v>
      </c>
      <c r="Z873" s="41">
        <f t="shared" si="188"/>
        <v>210000</v>
      </c>
      <c r="AA873" s="41">
        <v>203014.37371663246</v>
      </c>
      <c r="AB873" s="41">
        <v>0</v>
      </c>
      <c r="AC873" s="41">
        <f t="shared" si="195"/>
        <v>203014.37371663246</v>
      </c>
      <c r="AD873" s="42">
        <f t="shared" si="185"/>
        <v>6985.6262833675428</v>
      </c>
      <c r="AE873" s="41">
        <f t="shared" si="189"/>
        <v>210000</v>
      </c>
      <c r="AF873" s="42">
        <f t="shared" si="190"/>
        <v>0</v>
      </c>
      <c r="AG873" s="43">
        <f t="shared" si="200"/>
        <v>120</v>
      </c>
      <c r="AH873" s="44">
        <f t="shared" si="191"/>
        <v>0</v>
      </c>
      <c r="AI873" s="36">
        <f t="shared" si="192"/>
        <v>128.03285420944559</v>
      </c>
      <c r="AJ873" s="36">
        <f t="shared" si="193"/>
        <v>3897</v>
      </c>
      <c r="AK873" s="45">
        <v>45657</v>
      </c>
    </row>
    <row r="874" spans="1:37" s="46" customFormat="1" ht="12.75" x14ac:dyDescent="0.25">
      <c r="A874" s="36">
        <v>868</v>
      </c>
      <c r="B874" s="45">
        <v>41760</v>
      </c>
      <c r="C874" s="49" t="s">
        <v>272</v>
      </c>
      <c r="D874" s="49"/>
      <c r="E874" s="49">
        <v>12010</v>
      </c>
      <c r="F874" s="36" t="s">
        <v>735</v>
      </c>
      <c r="G874" s="36" t="s">
        <v>435</v>
      </c>
      <c r="H874" s="38">
        <v>1</v>
      </c>
      <c r="I874" s="50">
        <v>120000</v>
      </c>
      <c r="J874" s="39">
        <f t="shared" si="201"/>
        <v>0</v>
      </c>
      <c r="K874" s="39">
        <f t="shared" si="202"/>
        <v>0</v>
      </c>
      <c r="L874" s="39">
        <f t="shared" si="203"/>
        <v>0</v>
      </c>
      <c r="M874" s="39">
        <f t="shared" ref="M874:M885" si="211">IF(E874=12005,I874,IF(E874&lt;&gt;12005,0))</f>
        <v>0</v>
      </c>
      <c r="N874" s="39">
        <f t="shared" ref="N874:N937" si="212">IF(E874=12006,I874,IF(E874&lt;&gt;12006,0))</f>
        <v>0</v>
      </c>
      <c r="O874" s="39">
        <f t="shared" si="204"/>
        <v>0</v>
      </c>
      <c r="P874" s="39">
        <f t="shared" si="205"/>
        <v>0</v>
      </c>
      <c r="Q874" s="39">
        <f t="shared" si="206"/>
        <v>0</v>
      </c>
      <c r="R874" s="39">
        <f t="shared" si="207"/>
        <v>120000</v>
      </c>
      <c r="S874" s="39">
        <f t="shared" si="208"/>
        <v>0</v>
      </c>
      <c r="T874" s="39"/>
      <c r="U874" s="39">
        <f t="shared" si="209"/>
        <v>0</v>
      </c>
      <c r="V874" s="51"/>
      <c r="W874" s="39">
        <f t="shared" ref="W874:W885" si="213">IF(E874=12099,I874,IF(E874&lt;&gt;12099,0))</f>
        <v>0</v>
      </c>
      <c r="X874" s="39">
        <f t="shared" si="186"/>
        <v>32.854209445585212</v>
      </c>
      <c r="Y874" s="39">
        <f t="shared" si="187"/>
        <v>999.99999999999989</v>
      </c>
      <c r="Z874" s="41">
        <f t="shared" si="188"/>
        <v>120000</v>
      </c>
      <c r="AA874" s="41">
        <v>116008.21355236138</v>
      </c>
      <c r="AB874" s="41">
        <v>0</v>
      </c>
      <c r="AC874" s="41">
        <f t="shared" si="195"/>
        <v>116008.21355236138</v>
      </c>
      <c r="AD874" s="42">
        <f t="shared" si="185"/>
        <v>3991.7864476386167</v>
      </c>
      <c r="AE874" s="41">
        <f t="shared" si="189"/>
        <v>120000</v>
      </c>
      <c r="AF874" s="42">
        <f t="shared" si="190"/>
        <v>0</v>
      </c>
      <c r="AG874" s="43">
        <f t="shared" ref="AG874:AG885" si="214">(365.25/30.4375*(IF(E874=12002,1/3%,IF(E874=12003,1/3%,IF(E874=12004,1/3%,IF(E874=12006,1/2%,IF(E874=12007,1/10%,IF(E874=12008,1/3%,IF(E874=12009,1/10%,IF(E874=12010,1/10%,IF(E874=12011,1/20%,IF(E874=12012,1/3%,IF(E874=12099,1/10%)))))))))))))</f>
        <v>120</v>
      </c>
      <c r="AH874" s="44">
        <f t="shared" si="191"/>
        <v>0</v>
      </c>
      <c r="AI874" s="36">
        <f t="shared" si="192"/>
        <v>128.03285420944559</v>
      </c>
      <c r="AJ874" s="36">
        <f t="shared" si="193"/>
        <v>3897</v>
      </c>
      <c r="AK874" s="45">
        <v>45657</v>
      </c>
    </row>
    <row r="875" spans="1:37" s="46" customFormat="1" ht="12.75" x14ac:dyDescent="0.25">
      <c r="A875" s="36">
        <v>869</v>
      </c>
      <c r="B875" s="45">
        <v>41760</v>
      </c>
      <c r="C875" s="49" t="s">
        <v>272</v>
      </c>
      <c r="D875" s="49"/>
      <c r="E875" s="49">
        <v>12010</v>
      </c>
      <c r="F875" s="49" t="s">
        <v>735</v>
      </c>
      <c r="G875" s="56" t="s">
        <v>435</v>
      </c>
      <c r="H875" s="38">
        <v>1</v>
      </c>
      <c r="I875" s="50">
        <v>120000</v>
      </c>
      <c r="J875" s="39">
        <f t="shared" si="201"/>
        <v>0</v>
      </c>
      <c r="K875" s="39">
        <f t="shared" si="202"/>
        <v>0</v>
      </c>
      <c r="L875" s="39">
        <f t="shared" si="203"/>
        <v>0</v>
      </c>
      <c r="M875" s="39">
        <f t="shared" si="211"/>
        <v>0</v>
      </c>
      <c r="N875" s="39">
        <f t="shared" si="212"/>
        <v>0</v>
      </c>
      <c r="O875" s="39">
        <f t="shared" si="204"/>
        <v>0</v>
      </c>
      <c r="P875" s="39">
        <f t="shared" si="205"/>
        <v>0</v>
      </c>
      <c r="Q875" s="39">
        <f t="shared" si="206"/>
        <v>0</v>
      </c>
      <c r="R875" s="39">
        <f t="shared" si="207"/>
        <v>120000</v>
      </c>
      <c r="S875" s="39">
        <f t="shared" si="208"/>
        <v>0</v>
      </c>
      <c r="T875" s="39"/>
      <c r="U875" s="39">
        <f t="shared" si="209"/>
        <v>0</v>
      </c>
      <c r="V875" s="51"/>
      <c r="W875" s="39">
        <f t="shared" si="213"/>
        <v>0</v>
      </c>
      <c r="X875" s="39">
        <f t="shared" si="186"/>
        <v>32.854209445585212</v>
      </c>
      <c r="Y875" s="39">
        <f t="shared" si="187"/>
        <v>999.99999999999989</v>
      </c>
      <c r="Z875" s="41">
        <f t="shared" si="188"/>
        <v>120000</v>
      </c>
      <c r="AA875" s="41">
        <v>116008.21355236138</v>
      </c>
      <c r="AB875" s="41">
        <v>0</v>
      </c>
      <c r="AC875" s="41">
        <f t="shared" si="195"/>
        <v>116008.21355236138</v>
      </c>
      <c r="AD875" s="42">
        <f t="shared" si="185"/>
        <v>3991.7864476386167</v>
      </c>
      <c r="AE875" s="41">
        <f t="shared" si="189"/>
        <v>120000</v>
      </c>
      <c r="AF875" s="42">
        <f t="shared" si="190"/>
        <v>0</v>
      </c>
      <c r="AG875" s="43">
        <f t="shared" si="214"/>
        <v>120</v>
      </c>
      <c r="AH875" s="44">
        <f t="shared" si="191"/>
        <v>0</v>
      </c>
      <c r="AI875" s="36">
        <f t="shared" si="192"/>
        <v>128.03285420944559</v>
      </c>
      <c r="AJ875" s="36">
        <f t="shared" si="193"/>
        <v>3897</v>
      </c>
      <c r="AK875" s="45">
        <v>45657</v>
      </c>
    </row>
    <row r="876" spans="1:37" s="46" customFormat="1" ht="12.75" x14ac:dyDescent="0.25">
      <c r="A876" s="36">
        <v>870</v>
      </c>
      <c r="B876" s="45">
        <v>41760</v>
      </c>
      <c r="C876" s="49" t="s">
        <v>272</v>
      </c>
      <c r="D876" s="49"/>
      <c r="E876" s="49">
        <v>12010</v>
      </c>
      <c r="F876" s="36" t="s">
        <v>784</v>
      </c>
      <c r="G876" s="36" t="s">
        <v>435</v>
      </c>
      <c r="H876" s="38">
        <v>4</v>
      </c>
      <c r="I876" s="50">
        <v>189000</v>
      </c>
      <c r="J876" s="39">
        <f t="shared" si="201"/>
        <v>0</v>
      </c>
      <c r="K876" s="39">
        <f t="shared" si="202"/>
        <v>0</v>
      </c>
      <c r="L876" s="39">
        <f t="shared" si="203"/>
        <v>0</v>
      </c>
      <c r="M876" s="39">
        <f t="shared" si="211"/>
        <v>0</v>
      </c>
      <c r="N876" s="39">
        <f t="shared" si="212"/>
        <v>0</v>
      </c>
      <c r="O876" s="39">
        <f t="shared" si="204"/>
        <v>0</v>
      </c>
      <c r="P876" s="39">
        <f t="shared" si="205"/>
        <v>0</v>
      </c>
      <c r="Q876" s="39">
        <f t="shared" si="206"/>
        <v>0</v>
      </c>
      <c r="R876" s="39">
        <f t="shared" si="207"/>
        <v>189000</v>
      </c>
      <c r="S876" s="39">
        <f t="shared" si="208"/>
        <v>0</v>
      </c>
      <c r="T876" s="39"/>
      <c r="U876" s="39">
        <f t="shared" si="209"/>
        <v>0</v>
      </c>
      <c r="V876" s="51"/>
      <c r="W876" s="39">
        <f t="shared" si="213"/>
        <v>0</v>
      </c>
      <c r="X876" s="39">
        <f t="shared" si="186"/>
        <v>51.745379876796711</v>
      </c>
      <c r="Y876" s="39">
        <f t="shared" si="187"/>
        <v>1575</v>
      </c>
      <c r="Z876" s="41">
        <f t="shared" si="188"/>
        <v>189000</v>
      </c>
      <c r="AA876" s="41">
        <v>182712.9363449692</v>
      </c>
      <c r="AB876" s="41">
        <v>0</v>
      </c>
      <c r="AC876" s="41">
        <f t="shared" si="195"/>
        <v>182712.9363449692</v>
      </c>
      <c r="AD876" s="42">
        <f t="shared" si="185"/>
        <v>6287.0636550307972</v>
      </c>
      <c r="AE876" s="41">
        <f t="shared" si="189"/>
        <v>189000</v>
      </c>
      <c r="AF876" s="42">
        <f t="shared" si="190"/>
        <v>0</v>
      </c>
      <c r="AG876" s="43">
        <f t="shared" si="214"/>
        <v>120</v>
      </c>
      <c r="AH876" s="44">
        <f t="shared" si="191"/>
        <v>0</v>
      </c>
      <c r="AI876" s="36">
        <f t="shared" si="192"/>
        <v>128.03285420944559</v>
      </c>
      <c r="AJ876" s="36">
        <f t="shared" si="193"/>
        <v>3897</v>
      </c>
      <c r="AK876" s="45">
        <v>45657</v>
      </c>
    </row>
    <row r="877" spans="1:37" s="46" customFormat="1" ht="12.75" x14ac:dyDescent="0.25">
      <c r="A877" s="36">
        <v>871</v>
      </c>
      <c r="B877" s="45">
        <v>41760</v>
      </c>
      <c r="C877" s="49" t="s">
        <v>431</v>
      </c>
      <c r="D877" s="49"/>
      <c r="E877" s="49">
        <v>12009</v>
      </c>
      <c r="F877" s="36" t="s">
        <v>785</v>
      </c>
      <c r="G877" s="36" t="s">
        <v>435</v>
      </c>
      <c r="H877" s="38">
        <v>2</v>
      </c>
      <c r="I877" s="50">
        <v>190000</v>
      </c>
      <c r="J877" s="39">
        <f t="shared" si="201"/>
        <v>0</v>
      </c>
      <c r="K877" s="39">
        <f t="shared" si="202"/>
        <v>0</v>
      </c>
      <c r="L877" s="39">
        <f t="shared" si="203"/>
        <v>0</v>
      </c>
      <c r="M877" s="39">
        <f t="shared" si="211"/>
        <v>0</v>
      </c>
      <c r="N877" s="39">
        <f t="shared" si="212"/>
        <v>0</v>
      </c>
      <c r="O877" s="39">
        <f t="shared" si="204"/>
        <v>0</v>
      </c>
      <c r="P877" s="39">
        <f t="shared" si="205"/>
        <v>0</v>
      </c>
      <c r="Q877" s="39">
        <f t="shared" si="206"/>
        <v>190000</v>
      </c>
      <c r="R877" s="39">
        <f t="shared" si="207"/>
        <v>0</v>
      </c>
      <c r="S877" s="39">
        <f t="shared" si="208"/>
        <v>0</v>
      </c>
      <c r="T877" s="39"/>
      <c r="U877" s="39">
        <f t="shared" si="209"/>
        <v>0</v>
      </c>
      <c r="V877" s="51"/>
      <c r="W877" s="39">
        <f t="shared" si="213"/>
        <v>0</v>
      </c>
      <c r="X877" s="39">
        <f t="shared" si="186"/>
        <v>52.019164955509922</v>
      </c>
      <c r="Y877" s="39">
        <f t="shared" si="187"/>
        <v>1583.3333333333333</v>
      </c>
      <c r="Z877" s="41">
        <f t="shared" si="188"/>
        <v>190000</v>
      </c>
      <c r="AA877" s="41">
        <v>183679.67145790553</v>
      </c>
      <c r="AB877" s="41">
        <v>0</v>
      </c>
      <c r="AC877" s="41">
        <f t="shared" si="195"/>
        <v>183679.67145790553</v>
      </c>
      <c r="AD877" s="42">
        <f t="shared" si="185"/>
        <v>6320.328542094474</v>
      </c>
      <c r="AE877" s="41">
        <f t="shared" si="189"/>
        <v>190000</v>
      </c>
      <c r="AF877" s="42">
        <f t="shared" si="190"/>
        <v>0</v>
      </c>
      <c r="AG877" s="43">
        <f t="shared" si="214"/>
        <v>120</v>
      </c>
      <c r="AH877" s="44">
        <f t="shared" si="191"/>
        <v>0</v>
      </c>
      <c r="AI877" s="36">
        <f t="shared" si="192"/>
        <v>128.03285420944559</v>
      </c>
      <c r="AJ877" s="36">
        <f t="shared" si="193"/>
        <v>3897</v>
      </c>
      <c r="AK877" s="45">
        <v>45657</v>
      </c>
    </row>
    <row r="878" spans="1:37" s="46" customFormat="1" ht="12.75" x14ac:dyDescent="0.25">
      <c r="A878" s="36">
        <v>872</v>
      </c>
      <c r="B878" s="45">
        <v>41760</v>
      </c>
      <c r="C878" s="49" t="s">
        <v>431</v>
      </c>
      <c r="D878" s="49"/>
      <c r="E878" s="49">
        <v>12009</v>
      </c>
      <c r="F878" s="36" t="s">
        <v>786</v>
      </c>
      <c r="G878" s="36" t="s">
        <v>435</v>
      </c>
      <c r="H878" s="38">
        <v>8</v>
      </c>
      <c r="I878" s="50">
        <v>200000</v>
      </c>
      <c r="J878" s="39">
        <f t="shared" si="201"/>
        <v>0</v>
      </c>
      <c r="K878" s="39">
        <f t="shared" si="202"/>
        <v>0</v>
      </c>
      <c r="L878" s="39">
        <f t="shared" si="203"/>
        <v>0</v>
      </c>
      <c r="M878" s="39">
        <f t="shared" si="211"/>
        <v>0</v>
      </c>
      <c r="N878" s="39">
        <f t="shared" si="212"/>
        <v>0</v>
      </c>
      <c r="O878" s="39">
        <f t="shared" si="204"/>
        <v>0</v>
      </c>
      <c r="P878" s="39">
        <f t="shared" si="205"/>
        <v>0</v>
      </c>
      <c r="Q878" s="39">
        <f t="shared" si="206"/>
        <v>200000</v>
      </c>
      <c r="R878" s="39">
        <f t="shared" si="207"/>
        <v>0</v>
      </c>
      <c r="S878" s="39">
        <f t="shared" si="208"/>
        <v>0</v>
      </c>
      <c r="T878" s="39"/>
      <c r="U878" s="39">
        <f t="shared" si="209"/>
        <v>0</v>
      </c>
      <c r="V878" s="51"/>
      <c r="W878" s="39">
        <f t="shared" si="213"/>
        <v>0</v>
      </c>
      <c r="X878" s="39">
        <f t="shared" si="186"/>
        <v>54.757015742642025</v>
      </c>
      <c r="Y878" s="39">
        <f t="shared" si="187"/>
        <v>1666.6666666666667</v>
      </c>
      <c r="Z878" s="41">
        <f t="shared" si="188"/>
        <v>200000</v>
      </c>
      <c r="AA878" s="41">
        <v>193347.02258726899</v>
      </c>
      <c r="AB878" s="41">
        <v>0</v>
      </c>
      <c r="AC878" s="41">
        <f t="shared" si="195"/>
        <v>193347.02258726899</v>
      </c>
      <c r="AD878" s="42">
        <f t="shared" si="185"/>
        <v>6652.9774127310084</v>
      </c>
      <c r="AE878" s="41">
        <f t="shared" si="189"/>
        <v>200000</v>
      </c>
      <c r="AF878" s="42">
        <f t="shared" si="190"/>
        <v>0</v>
      </c>
      <c r="AG878" s="43">
        <f t="shared" si="214"/>
        <v>120</v>
      </c>
      <c r="AH878" s="44">
        <f t="shared" si="191"/>
        <v>0</v>
      </c>
      <c r="AI878" s="36">
        <f t="shared" si="192"/>
        <v>128.03285420944559</v>
      </c>
      <c r="AJ878" s="36">
        <f t="shared" si="193"/>
        <v>3897</v>
      </c>
      <c r="AK878" s="45">
        <v>45657</v>
      </c>
    </row>
    <row r="879" spans="1:37" s="46" customFormat="1" ht="12.75" x14ac:dyDescent="0.25">
      <c r="A879" s="36">
        <v>873</v>
      </c>
      <c r="B879" s="45">
        <v>41760</v>
      </c>
      <c r="C879" s="49" t="s">
        <v>272</v>
      </c>
      <c r="D879" s="49"/>
      <c r="E879" s="49">
        <v>12010</v>
      </c>
      <c r="F879" s="36" t="s">
        <v>782</v>
      </c>
      <c r="G879" s="36" t="s">
        <v>435</v>
      </c>
      <c r="H879" s="38">
        <v>1</v>
      </c>
      <c r="I879" s="50">
        <v>210000</v>
      </c>
      <c r="J879" s="39">
        <f t="shared" si="201"/>
        <v>0</v>
      </c>
      <c r="K879" s="39">
        <f t="shared" si="202"/>
        <v>0</v>
      </c>
      <c r="L879" s="39">
        <f t="shared" si="203"/>
        <v>0</v>
      </c>
      <c r="M879" s="39">
        <f t="shared" si="211"/>
        <v>0</v>
      </c>
      <c r="N879" s="39">
        <f t="shared" si="212"/>
        <v>0</v>
      </c>
      <c r="O879" s="39">
        <f t="shared" si="204"/>
        <v>0</v>
      </c>
      <c r="P879" s="39">
        <f t="shared" si="205"/>
        <v>0</v>
      </c>
      <c r="Q879" s="39">
        <f t="shared" si="206"/>
        <v>0</v>
      </c>
      <c r="R879" s="39">
        <f t="shared" si="207"/>
        <v>210000</v>
      </c>
      <c r="S879" s="39">
        <f t="shared" si="208"/>
        <v>0</v>
      </c>
      <c r="T879" s="39"/>
      <c r="U879" s="39">
        <f t="shared" si="209"/>
        <v>0</v>
      </c>
      <c r="V879" s="51"/>
      <c r="W879" s="39">
        <f t="shared" si="213"/>
        <v>0</v>
      </c>
      <c r="X879" s="39">
        <f t="shared" si="186"/>
        <v>57.494866529774129</v>
      </c>
      <c r="Y879" s="39">
        <f t="shared" si="187"/>
        <v>1750</v>
      </c>
      <c r="Z879" s="41">
        <f t="shared" si="188"/>
        <v>210000</v>
      </c>
      <c r="AA879" s="41">
        <v>203014.37371663246</v>
      </c>
      <c r="AB879" s="41">
        <v>0</v>
      </c>
      <c r="AC879" s="41">
        <f t="shared" si="195"/>
        <v>203014.37371663246</v>
      </c>
      <c r="AD879" s="42">
        <f t="shared" si="185"/>
        <v>6985.6262833675428</v>
      </c>
      <c r="AE879" s="41">
        <f t="shared" si="189"/>
        <v>210000</v>
      </c>
      <c r="AF879" s="42">
        <f t="shared" si="190"/>
        <v>0</v>
      </c>
      <c r="AG879" s="43">
        <f t="shared" si="214"/>
        <v>120</v>
      </c>
      <c r="AH879" s="44">
        <f t="shared" si="191"/>
        <v>0</v>
      </c>
      <c r="AI879" s="36">
        <f t="shared" si="192"/>
        <v>128.03285420944559</v>
      </c>
      <c r="AJ879" s="36">
        <f t="shared" si="193"/>
        <v>3897</v>
      </c>
      <c r="AK879" s="45">
        <v>45657</v>
      </c>
    </row>
    <row r="880" spans="1:37" s="46" customFormat="1" ht="12.75" x14ac:dyDescent="0.25">
      <c r="A880" s="36">
        <v>874</v>
      </c>
      <c r="B880" s="45">
        <v>41760</v>
      </c>
      <c r="C880" s="49" t="s">
        <v>272</v>
      </c>
      <c r="D880" s="49"/>
      <c r="E880" s="49">
        <v>12010</v>
      </c>
      <c r="F880" s="36" t="s">
        <v>783</v>
      </c>
      <c r="G880" s="36" t="s">
        <v>435</v>
      </c>
      <c r="H880" s="38">
        <v>1</v>
      </c>
      <c r="I880" s="50">
        <v>210000</v>
      </c>
      <c r="J880" s="39">
        <f t="shared" si="201"/>
        <v>0</v>
      </c>
      <c r="K880" s="39">
        <f t="shared" si="202"/>
        <v>0</v>
      </c>
      <c r="L880" s="39">
        <f t="shared" si="203"/>
        <v>0</v>
      </c>
      <c r="M880" s="39">
        <f t="shared" si="211"/>
        <v>0</v>
      </c>
      <c r="N880" s="39">
        <f t="shared" si="212"/>
        <v>0</v>
      </c>
      <c r="O880" s="39">
        <f t="shared" si="204"/>
        <v>0</v>
      </c>
      <c r="P880" s="39">
        <f t="shared" si="205"/>
        <v>0</v>
      </c>
      <c r="Q880" s="39">
        <f t="shared" si="206"/>
        <v>0</v>
      </c>
      <c r="R880" s="39">
        <f t="shared" si="207"/>
        <v>210000</v>
      </c>
      <c r="S880" s="39">
        <f t="shared" si="208"/>
        <v>0</v>
      </c>
      <c r="T880" s="39"/>
      <c r="U880" s="39">
        <f t="shared" si="209"/>
        <v>0</v>
      </c>
      <c r="V880" s="51"/>
      <c r="W880" s="39">
        <f t="shared" si="213"/>
        <v>0</v>
      </c>
      <c r="X880" s="39">
        <f t="shared" si="186"/>
        <v>57.494866529774129</v>
      </c>
      <c r="Y880" s="39">
        <f t="shared" si="187"/>
        <v>1750</v>
      </c>
      <c r="Z880" s="41">
        <f t="shared" si="188"/>
        <v>210000</v>
      </c>
      <c r="AA880" s="41">
        <v>203014.37371663246</v>
      </c>
      <c r="AB880" s="41">
        <v>0</v>
      </c>
      <c r="AC880" s="41">
        <f t="shared" si="195"/>
        <v>203014.37371663246</v>
      </c>
      <c r="AD880" s="42">
        <f t="shared" si="185"/>
        <v>6985.6262833675428</v>
      </c>
      <c r="AE880" s="41">
        <f t="shared" si="189"/>
        <v>210000</v>
      </c>
      <c r="AF880" s="42">
        <f t="shared" si="190"/>
        <v>0</v>
      </c>
      <c r="AG880" s="43">
        <f t="shared" si="214"/>
        <v>120</v>
      </c>
      <c r="AH880" s="44">
        <f t="shared" si="191"/>
        <v>0</v>
      </c>
      <c r="AI880" s="36">
        <f t="shared" si="192"/>
        <v>128.03285420944559</v>
      </c>
      <c r="AJ880" s="36">
        <f t="shared" si="193"/>
        <v>3897</v>
      </c>
      <c r="AK880" s="45">
        <v>45657</v>
      </c>
    </row>
    <row r="881" spans="1:37" s="46" customFormat="1" ht="12.75" x14ac:dyDescent="0.25">
      <c r="A881" s="36">
        <v>875</v>
      </c>
      <c r="B881" s="45">
        <v>41760</v>
      </c>
      <c r="C881" s="49" t="s">
        <v>272</v>
      </c>
      <c r="D881" s="49"/>
      <c r="E881" s="49">
        <v>12010</v>
      </c>
      <c r="F881" s="49" t="s">
        <v>787</v>
      </c>
      <c r="G881" s="56" t="s">
        <v>435</v>
      </c>
      <c r="H881" s="38">
        <v>1</v>
      </c>
      <c r="I881" s="50">
        <v>224200</v>
      </c>
      <c r="J881" s="39">
        <f t="shared" si="201"/>
        <v>0</v>
      </c>
      <c r="K881" s="39">
        <f t="shared" si="202"/>
        <v>0</v>
      </c>
      <c r="L881" s="39">
        <f t="shared" si="203"/>
        <v>0</v>
      </c>
      <c r="M881" s="39">
        <f t="shared" si="211"/>
        <v>0</v>
      </c>
      <c r="N881" s="39">
        <f t="shared" si="212"/>
        <v>0</v>
      </c>
      <c r="O881" s="39">
        <f t="shared" si="204"/>
        <v>0</v>
      </c>
      <c r="P881" s="39">
        <f t="shared" si="205"/>
        <v>0</v>
      </c>
      <c r="Q881" s="39">
        <f t="shared" si="206"/>
        <v>0</v>
      </c>
      <c r="R881" s="39">
        <f t="shared" si="207"/>
        <v>224200</v>
      </c>
      <c r="S881" s="39">
        <f t="shared" si="208"/>
        <v>0</v>
      </c>
      <c r="T881" s="39"/>
      <c r="U881" s="39">
        <f t="shared" si="209"/>
        <v>0</v>
      </c>
      <c r="V881" s="51"/>
      <c r="W881" s="39">
        <f t="shared" si="213"/>
        <v>0</v>
      </c>
      <c r="X881" s="39">
        <f t="shared" si="186"/>
        <v>61.382614647501711</v>
      </c>
      <c r="Y881" s="39">
        <f t="shared" si="187"/>
        <v>1868.3333333333333</v>
      </c>
      <c r="Z881" s="41">
        <f t="shared" si="188"/>
        <v>224200</v>
      </c>
      <c r="AA881" s="41">
        <v>216742.01232032853</v>
      </c>
      <c r="AB881" s="41">
        <v>0</v>
      </c>
      <c r="AC881" s="41">
        <f t="shared" si="195"/>
        <v>216742.01232032853</v>
      </c>
      <c r="AD881" s="42">
        <f t="shared" si="185"/>
        <v>7457.987679671467</v>
      </c>
      <c r="AE881" s="41">
        <f t="shared" si="189"/>
        <v>224200</v>
      </c>
      <c r="AF881" s="42">
        <f t="shared" si="190"/>
        <v>0</v>
      </c>
      <c r="AG881" s="43">
        <f t="shared" si="214"/>
        <v>120</v>
      </c>
      <c r="AH881" s="44">
        <f t="shared" si="191"/>
        <v>0</v>
      </c>
      <c r="AI881" s="36">
        <f t="shared" si="192"/>
        <v>128.03285420944559</v>
      </c>
      <c r="AJ881" s="36">
        <f t="shared" si="193"/>
        <v>3897</v>
      </c>
      <c r="AK881" s="45">
        <v>45657</v>
      </c>
    </row>
    <row r="882" spans="1:37" s="46" customFormat="1" ht="12.75" x14ac:dyDescent="0.25">
      <c r="A882" s="36">
        <v>876</v>
      </c>
      <c r="B882" s="45">
        <v>41760</v>
      </c>
      <c r="C882" s="49" t="s">
        <v>272</v>
      </c>
      <c r="D882" s="49"/>
      <c r="E882" s="49">
        <v>12010</v>
      </c>
      <c r="F882" s="36" t="s">
        <v>788</v>
      </c>
      <c r="G882" s="36" t="s">
        <v>435</v>
      </c>
      <c r="H882" s="38">
        <v>1</v>
      </c>
      <c r="I882" s="50">
        <v>242000</v>
      </c>
      <c r="J882" s="39">
        <f t="shared" si="201"/>
        <v>0</v>
      </c>
      <c r="K882" s="39">
        <f t="shared" si="202"/>
        <v>0</v>
      </c>
      <c r="L882" s="39">
        <f t="shared" si="203"/>
        <v>0</v>
      </c>
      <c r="M882" s="39">
        <f t="shared" si="211"/>
        <v>0</v>
      </c>
      <c r="N882" s="39">
        <f t="shared" si="212"/>
        <v>0</v>
      </c>
      <c r="O882" s="39">
        <f t="shared" si="204"/>
        <v>0</v>
      </c>
      <c r="P882" s="39">
        <f t="shared" si="205"/>
        <v>0</v>
      </c>
      <c r="Q882" s="39">
        <f t="shared" si="206"/>
        <v>0</v>
      </c>
      <c r="R882" s="39">
        <f t="shared" si="207"/>
        <v>242000</v>
      </c>
      <c r="S882" s="39">
        <f t="shared" si="208"/>
        <v>0</v>
      </c>
      <c r="T882" s="39"/>
      <c r="U882" s="39">
        <f t="shared" si="209"/>
        <v>0</v>
      </c>
      <c r="V882" s="51"/>
      <c r="W882" s="39">
        <f t="shared" si="213"/>
        <v>0</v>
      </c>
      <c r="X882" s="39">
        <f t="shared" si="186"/>
        <v>66.255989048596845</v>
      </c>
      <c r="Y882" s="39">
        <f t="shared" si="187"/>
        <v>2016.6666666666665</v>
      </c>
      <c r="Z882" s="41">
        <f t="shared" si="188"/>
        <v>242000</v>
      </c>
      <c r="AA882" s="41">
        <v>233949.89733059547</v>
      </c>
      <c r="AB882" s="41">
        <v>0</v>
      </c>
      <c r="AC882" s="41">
        <f t="shared" si="195"/>
        <v>233949.89733059547</v>
      </c>
      <c r="AD882" s="42">
        <f t="shared" si="185"/>
        <v>8050.1026694045286</v>
      </c>
      <c r="AE882" s="41">
        <f t="shared" si="189"/>
        <v>242000</v>
      </c>
      <c r="AF882" s="42">
        <f t="shared" si="190"/>
        <v>0</v>
      </c>
      <c r="AG882" s="43">
        <f t="shared" si="214"/>
        <v>120</v>
      </c>
      <c r="AH882" s="44">
        <f t="shared" si="191"/>
        <v>0</v>
      </c>
      <c r="AI882" s="36">
        <f t="shared" si="192"/>
        <v>128.03285420944559</v>
      </c>
      <c r="AJ882" s="36">
        <f t="shared" si="193"/>
        <v>3897</v>
      </c>
      <c r="AK882" s="45">
        <v>45657</v>
      </c>
    </row>
    <row r="883" spans="1:37" s="46" customFormat="1" ht="12.75" x14ac:dyDescent="0.25">
      <c r="A883" s="36">
        <v>877</v>
      </c>
      <c r="B883" s="45">
        <v>41760</v>
      </c>
      <c r="C883" s="49" t="s">
        <v>431</v>
      </c>
      <c r="D883" s="49"/>
      <c r="E883" s="49">
        <v>12009</v>
      </c>
      <c r="F883" s="36" t="s">
        <v>789</v>
      </c>
      <c r="G883" s="36" t="s">
        <v>435</v>
      </c>
      <c r="H883" s="38">
        <v>8</v>
      </c>
      <c r="I883" s="50">
        <v>440000</v>
      </c>
      <c r="J883" s="39">
        <f t="shared" si="201"/>
        <v>0</v>
      </c>
      <c r="K883" s="39">
        <f t="shared" si="202"/>
        <v>0</v>
      </c>
      <c r="L883" s="39">
        <f t="shared" si="203"/>
        <v>0</v>
      </c>
      <c r="M883" s="39">
        <f t="shared" si="211"/>
        <v>0</v>
      </c>
      <c r="N883" s="39">
        <f t="shared" si="212"/>
        <v>0</v>
      </c>
      <c r="O883" s="39">
        <f t="shared" si="204"/>
        <v>0</v>
      </c>
      <c r="P883" s="39">
        <f t="shared" si="205"/>
        <v>0</v>
      </c>
      <c r="Q883" s="39">
        <f t="shared" si="206"/>
        <v>440000</v>
      </c>
      <c r="R883" s="39">
        <f t="shared" si="207"/>
        <v>0</v>
      </c>
      <c r="S883" s="39">
        <f t="shared" si="208"/>
        <v>0</v>
      </c>
      <c r="T883" s="39"/>
      <c r="U883" s="39">
        <f t="shared" si="209"/>
        <v>0</v>
      </c>
      <c r="V883" s="51"/>
      <c r="W883" s="39">
        <f t="shared" si="213"/>
        <v>0</v>
      </c>
      <c r="X883" s="39">
        <f t="shared" si="186"/>
        <v>120.46543463381245</v>
      </c>
      <c r="Y883" s="39">
        <f t="shared" si="187"/>
        <v>3666.6666666666665</v>
      </c>
      <c r="Z883" s="41">
        <f t="shared" si="188"/>
        <v>440000</v>
      </c>
      <c r="AA883" s="41">
        <v>425363.44969199179</v>
      </c>
      <c r="AB883" s="41">
        <v>0</v>
      </c>
      <c r="AC883" s="41">
        <f t="shared" si="195"/>
        <v>425363.44969199179</v>
      </c>
      <c r="AD883" s="42">
        <f t="shared" si="185"/>
        <v>14636.550308008213</v>
      </c>
      <c r="AE883" s="41">
        <f t="shared" si="189"/>
        <v>440000</v>
      </c>
      <c r="AF883" s="42">
        <f t="shared" si="190"/>
        <v>0</v>
      </c>
      <c r="AG883" s="43">
        <f t="shared" si="214"/>
        <v>120</v>
      </c>
      <c r="AH883" s="44">
        <f t="shared" si="191"/>
        <v>0</v>
      </c>
      <c r="AI883" s="36">
        <f t="shared" si="192"/>
        <v>128.03285420944559</v>
      </c>
      <c r="AJ883" s="36">
        <f t="shared" si="193"/>
        <v>3897</v>
      </c>
      <c r="AK883" s="45">
        <v>45657</v>
      </c>
    </row>
    <row r="884" spans="1:37" s="46" customFormat="1" ht="12.75" x14ac:dyDescent="0.25">
      <c r="A884" s="36">
        <v>878</v>
      </c>
      <c r="B884" s="45">
        <v>41760</v>
      </c>
      <c r="C884" s="49" t="s">
        <v>431</v>
      </c>
      <c r="D884" s="49"/>
      <c r="E884" s="49">
        <v>12009</v>
      </c>
      <c r="F884" s="36" t="s">
        <v>790</v>
      </c>
      <c r="G884" s="36" t="s">
        <v>435</v>
      </c>
      <c r="H884" s="38">
        <v>17</v>
      </c>
      <c r="I884" s="50">
        <v>765000</v>
      </c>
      <c r="J884" s="39">
        <f t="shared" si="201"/>
        <v>0</v>
      </c>
      <c r="K884" s="39">
        <f t="shared" si="202"/>
        <v>0</v>
      </c>
      <c r="L884" s="39">
        <f t="shared" si="203"/>
        <v>0</v>
      </c>
      <c r="M884" s="39">
        <f t="shared" si="211"/>
        <v>0</v>
      </c>
      <c r="N884" s="39">
        <f t="shared" si="212"/>
        <v>0</v>
      </c>
      <c r="O884" s="39">
        <f t="shared" si="204"/>
        <v>0</v>
      </c>
      <c r="P884" s="39">
        <f t="shared" si="205"/>
        <v>0</v>
      </c>
      <c r="Q884" s="39">
        <f t="shared" si="206"/>
        <v>765000</v>
      </c>
      <c r="R884" s="39">
        <f t="shared" si="207"/>
        <v>0</v>
      </c>
      <c r="S884" s="39">
        <f t="shared" si="208"/>
        <v>0</v>
      </c>
      <c r="T884" s="39"/>
      <c r="U884" s="39">
        <f t="shared" si="209"/>
        <v>0</v>
      </c>
      <c r="V884" s="51"/>
      <c r="W884" s="39">
        <f t="shared" si="213"/>
        <v>0</v>
      </c>
      <c r="X884" s="39">
        <f t="shared" si="186"/>
        <v>209.44558521560575</v>
      </c>
      <c r="Y884" s="39">
        <f t="shared" si="187"/>
        <v>6375</v>
      </c>
      <c r="Z884" s="41">
        <f t="shared" si="188"/>
        <v>765000</v>
      </c>
      <c r="AA884" s="41">
        <v>739552.36139630387</v>
      </c>
      <c r="AB884" s="41">
        <v>0</v>
      </c>
      <c r="AC884" s="41">
        <f t="shared" si="195"/>
        <v>739552.36139630387</v>
      </c>
      <c r="AD884" s="42">
        <f t="shared" si="185"/>
        <v>25447.638603696134</v>
      </c>
      <c r="AE884" s="41">
        <f t="shared" si="189"/>
        <v>765000</v>
      </c>
      <c r="AF884" s="42">
        <f t="shared" si="190"/>
        <v>0</v>
      </c>
      <c r="AG884" s="43">
        <f t="shared" si="214"/>
        <v>120</v>
      </c>
      <c r="AH884" s="44">
        <f t="shared" si="191"/>
        <v>0</v>
      </c>
      <c r="AI884" s="36">
        <f t="shared" si="192"/>
        <v>128.03285420944559</v>
      </c>
      <c r="AJ884" s="36">
        <f t="shared" si="193"/>
        <v>3897</v>
      </c>
      <c r="AK884" s="45">
        <v>45657</v>
      </c>
    </row>
    <row r="885" spans="1:37" s="46" customFormat="1" ht="12.75" x14ac:dyDescent="0.25">
      <c r="A885" s="36">
        <v>879</v>
      </c>
      <c r="B885" s="45">
        <v>41760</v>
      </c>
      <c r="C885" s="49" t="s">
        <v>265</v>
      </c>
      <c r="D885" s="49"/>
      <c r="E885" s="49">
        <v>12007</v>
      </c>
      <c r="F885" s="36" t="s">
        <v>791</v>
      </c>
      <c r="G885" s="49" t="s">
        <v>435</v>
      </c>
      <c r="H885" s="38">
        <v>52</v>
      </c>
      <c r="I885" s="50">
        <v>780000</v>
      </c>
      <c r="J885" s="39">
        <f t="shared" si="201"/>
        <v>0</v>
      </c>
      <c r="K885" s="39">
        <f t="shared" si="202"/>
        <v>0</v>
      </c>
      <c r="L885" s="39">
        <f t="shared" si="203"/>
        <v>0</v>
      </c>
      <c r="M885" s="39">
        <f t="shared" si="211"/>
        <v>0</v>
      </c>
      <c r="N885" s="39">
        <f t="shared" si="212"/>
        <v>0</v>
      </c>
      <c r="O885" s="39">
        <f t="shared" si="204"/>
        <v>780000</v>
      </c>
      <c r="P885" s="39">
        <f t="shared" si="205"/>
        <v>0</v>
      </c>
      <c r="Q885" s="39">
        <f t="shared" si="206"/>
        <v>0</v>
      </c>
      <c r="R885" s="39">
        <f t="shared" si="207"/>
        <v>0</v>
      </c>
      <c r="S885" s="39">
        <f t="shared" si="208"/>
        <v>0</v>
      </c>
      <c r="T885" s="39"/>
      <c r="U885" s="39">
        <f t="shared" si="209"/>
        <v>0</v>
      </c>
      <c r="V885" s="51"/>
      <c r="W885" s="39">
        <f t="shared" si="213"/>
        <v>0</v>
      </c>
      <c r="X885" s="39">
        <f t="shared" si="186"/>
        <v>213.55236139630389</v>
      </c>
      <c r="Y885" s="39">
        <f t="shared" si="187"/>
        <v>6500</v>
      </c>
      <c r="Z885" s="41">
        <f t="shared" si="188"/>
        <v>780000</v>
      </c>
      <c r="AA885" s="41">
        <v>754053.38809034904</v>
      </c>
      <c r="AB885" s="41">
        <v>0</v>
      </c>
      <c r="AC885" s="41">
        <f t="shared" si="195"/>
        <v>754053.38809034904</v>
      </c>
      <c r="AD885" s="42">
        <f t="shared" si="185"/>
        <v>25946.611909650965</v>
      </c>
      <c r="AE885" s="41">
        <f t="shared" si="189"/>
        <v>780000</v>
      </c>
      <c r="AF885" s="42">
        <f t="shared" si="190"/>
        <v>0</v>
      </c>
      <c r="AG885" s="43">
        <f t="shared" si="214"/>
        <v>120</v>
      </c>
      <c r="AH885" s="44">
        <f t="shared" si="191"/>
        <v>0</v>
      </c>
      <c r="AI885" s="36">
        <f t="shared" si="192"/>
        <v>128.03285420944559</v>
      </c>
      <c r="AJ885" s="36">
        <f t="shared" si="193"/>
        <v>3897</v>
      </c>
      <c r="AK885" s="45">
        <v>45657</v>
      </c>
    </row>
    <row r="886" spans="1:37" s="46" customFormat="1" ht="12.75" x14ac:dyDescent="0.25">
      <c r="A886" s="36">
        <v>880</v>
      </c>
      <c r="B886" s="45">
        <v>41791</v>
      </c>
      <c r="C886" s="49" t="s">
        <v>33</v>
      </c>
      <c r="D886" s="49"/>
      <c r="E886" s="49">
        <v>12012</v>
      </c>
      <c r="F886" s="36" t="s">
        <v>792</v>
      </c>
      <c r="G886" s="36" t="s">
        <v>52</v>
      </c>
      <c r="H886" s="38">
        <v>25</v>
      </c>
      <c r="I886" s="50">
        <v>1750000</v>
      </c>
      <c r="J886" s="39">
        <f t="shared" si="201"/>
        <v>0</v>
      </c>
      <c r="K886" s="39">
        <f t="shared" si="202"/>
        <v>0</v>
      </c>
      <c r="L886" s="39">
        <f t="shared" si="203"/>
        <v>0</v>
      </c>
      <c r="M886" s="39">
        <f t="shared" ref="M886:M895" si="215">IF(C886=12006,H886,IF(C886&lt;&gt;12006,0))</f>
        <v>0</v>
      </c>
      <c r="N886" s="39">
        <f t="shared" si="212"/>
        <v>0</v>
      </c>
      <c r="O886" s="39">
        <f t="shared" si="204"/>
        <v>0</v>
      </c>
      <c r="P886" s="39">
        <f t="shared" si="205"/>
        <v>0</v>
      </c>
      <c r="Q886" s="39">
        <f t="shared" si="206"/>
        <v>0</v>
      </c>
      <c r="R886" s="39">
        <f t="shared" si="207"/>
        <v>0</v>
      </c>
      <c r="S886" s="39">
        <f t="shared" si="208"/>
        <v>0</v>
      </c>
      <c r="T886" s="39"/>
      <c r="U886" s="39">
        <f t="shared" si="209"/>
        <v>1750000</v>
      </c>
      <c r="V886" s="51"/>
      <c r="W886" s="39"/>
      <c r="X886" s="39">
        <f t="shared" si="186"/>
        <v>143.73716632443532</v>
      </c>
      <c r="Y886" s="39">
        <f t="shared" si="187"/>
        <v>4375</v>
      </c>
      <c r="Z886" s="41">
        <f t="shared" si="188"/>
        <v>555687.88501026691</v>
      </c>
      <c r="AA886" s="41">
        <v>503080.08213552361</v>
      </c>
      <c r="AB886" s="41">
        <v>-13567.912363037625</v>
      </c>
      <c r="AC886" s="41">
        <f t="shared" si="195"/>
        <v>489512.16977248597</v>
      </c>
      <c r="AD886" s="42">
        <f t="shared" si="185"/>
        <v>52607.802874743298</v>
      </c>
      <c r="AE886" s="41">
        <f t="shared" si="189"/>
        <v>542119.97264722921</v>
      </c>
      <c r="AF886" s="42">
        <f t="shared" si="190"/>
        <v>1207880.0273527708</v>
      </c>
      <c r="AG886" s="43">
        <f t="shared" ref="AG886:AG895" si="216">(365.25/30.4375*(IF(E886=12002,1/3%,IF(E886=12003,1/3%,IF(E886=12004,1/3%,IF(E886=12006,1/2%,IF(E886=12007,1/10%,IF(E886=12008,1/3%,IF(E886=12009,1/10%,IF(E886=12010,1/10%,IF(E886=12011,1/20%,IF(E886=12012,1/3%))))))))))))</f>
        <v>400</v>
      </c>
      <c r="AH886" s="44">
        <f t="shared" si="191"/>
        <v>272.98562628336754</v>
      </c>
      <c r="AI886" s="36">
        <f t="shared" si="192"/>
        <v>127.01437371663245</v>
      </c>
      <c r="AJ886" s="36">
        <f t="shared" si="193"/>
        <v>3866</v>
      </c>
      <c r="AK886" s="45">
        <v>45657</v>
      </c>
    </row>
    <row r="887" spans="1:37" s="46" customFormat="1" ht="12.75" x14ac:dyDescent="0.25">
      <c r="A887" s="36">
        <v>881</v>
      </c>
      <c r="B887" s="45">
        <v>41791</v>
      </c>
      <c r="C887" s="49" t="s">
        <v>33</v>
      </c>
      <c r="D887" s="49"/>
      <c r="E887" s="49">
        <v>12012</v>
      </c>
      <c r="F887" s="36" t="s">
        <v>793</v>
      </c>
      <c r="G887" s="36" t="s">
        <v>52</v>
      </c>
      <c r="H887" s="38">
        <v>10</v>
      </c>
      <c r="I887" s="50">
        <v>800000</v>
      </c>
      <c r="J887" s="39">
        <f t="shared" si="201"/>
        <v>0</v>
      </c>
      <c r="K887" s="39">
        <f t="shared" si="202"/>
        <v>0</v>
      </c>
      <c r="L887" s="39">
        <f t="shared" si="203"/>
        <v>0</v>
      </c>
      <c r="M887" s="39">
        <f t="shared" si="215"/>
        <v>0</v>
      </c>
      <c r="N887" s="39">
        <f t="shared" si="212"/>
        <v>0</v>
      </c>
      <c r="O887" s="39">
        <f t="shared" si="204"/>
        <v>0</v>
      </c>
      <c r="P887" s="39">
        <f t="shared" si="205"/>
        <v>0</v>
      </c>
      <c r="Q887" s="39">
        <f t="shared" si="206"/>
        <v>0</v>
      </c>
      <c r="R887" s="39">
        <f t="shared" si="207"/>
        <v>0</v>
      </c>
      <c r="S887" s="39">
        <f t="shared" si="208"/>
        <v>0</v>
      </c>
      <c r="T887" s="39"/>
      <c r="U887" s="39">
        <f t="shared" si="209"/>
        <v>800000</v>
      </c>
      <c r="V887" s="51"/>
      <c r="W887" s="39"/>
      <c r="X887" s="39">
        <f t="shared" si="186"/>
        <v>65.708418891170425</v>
      </c>
      <c r="Y887" s="39">
        <f t="shared" si="187"/>
        <v>1999.9999999999998</v>
      </c>
      <c r="Z887" s="41">
        <f t="shared" si="188"/>
        <v>254028.74743326486</v>
      </c>
      <c r="AA887" s="41">
        <v>229979.4661190965</v>
      </c>
      <c r="AB887" s="41">
        <v>-6202.474223102914</v>
      </c>
      <c r="AC887" s="41">
        <f t="shared" si="195"/>
        <v>223776.99189599359</v>
      </c>
      <c r="AD887" s="42">
        <f t="shared" si="185"/>
        <v>24049.281314168358</v>
      </c>
      <c r="AE887" s="41">
        <f t="shared" si="189"/>
        <v>247826.27321016195</v>
      </c>
      <c r="AF887" s="42">
        <f t="shared" si="190"/>
        <v>552173.72678983805</v>
      </c>
      <c r="AG887" s="43">
        <f t="shared" si="216"/>
        <v>400</v>
      </c>
      <c r="AH887" s="44">
        <f t="shared" si="191"/>
        <v>272.98562628336754</v>
      </c>
      <c r="AI887" s="36">
        <f t="shared" si="192"/>
        <v>127.01437371663245</v>
      </c>
      <c r="AJ887" s="36">
        <f t="shared" si="193"/>
        <v>3866</v>
      </c>
      <c r="AK887" s="45">
        <v>45657</v>
      </c>
    </row>
    <row r="888" spans="1:37" s="46" customFormat="1" ht="12.75" x14ac:dyDescent="0.25">
      <c r="A888" s="36">
        <v>882</v>
      </c>
      <c r="B888" s="45">
        <v>41791</v>
      </c>
      <c r="C888" s="49" t="s">
        <v>33</v>
      </c>
      <c r="D888" s="49"/>
      <c r="E888" s="49">
        <v>12012</v>
      </c>
      <c r="F888" s="36" t="s">
        <v>794</v>
      </c>
      <c r="G888" s="36" t="s">
        <v>52</v>
      </c>
      <c r="H888" s="38">
        <v>100</v>
      </c>
      <c r="I888" s="50">
        <v>130000</v>
      </c>
      <c r="J888" s="39">
        <f t="shared" si="201"/>
        <v>0</v>
      </c>
      <c r="K888" s="39">
        <f t="shared" si="202"/>
        <v>0</v>
      </c>
      <c r="L888" s="39">
        <f t="shared" si="203"/>
        <v>0</v>
      </c>
      <c r="M888" s="39">
        <f t="shared" si="215"/>
        <v>0</v>
      </c>
      <c r="N888" s="39">
        <f t="shared" si="212"/>
        <v>0</v>
      </c>
      <c r="O888" s="39">
        <f t="shared" si="204"/>
        <v>0</v>
      </c>
      <c r="P888" s="39">
        <f t="shared" si="205"/>
        <v>0</v>
      </c>
      <c r="Q888" s="39">
        <f t="shared" si="206"/>
        <v>0</v>
      </c>
      <c r="R888" s="39">
        <f t="shared" si="207"/>
        <v>0</v>
      </c>
      <c r="S888" s="39">
        <f t="shared" si="208"/>
        <v>0</v>
      </c>
      <c r="T888" s="39"/>
      <c r="U888" s="39">
        <f t="shared" si="209"/>
        <v>130000</v>
      </c>
      <c r="V888" s="51"/>
      <c r="W888" s="39"/>
      <c r="X888" s="39">
        <f t="shared" si="186"/>
        <v>10.677618069815194</v>
      </c>
      <c r="Y888" s="39">
        <f t="shared" si="187"/>
        <v>325</v>
      </c>
      <c r="Z888" s="41">
        <f t="shared" si="188"/>
        <v>41279.671457905548</v>
      </c>
      <c r="AA888" s="41">
        <v>37371.663244353185</v>
      </c>
      <c r="AB888" s="41">
        <v>-1007.9020612542237</v>
      </c>
      <c r="AC888" s="41">
        <f t="shared" si="195"/>
        <v>36363.761183098963</v>
      </c>
      <c r="AD888" s="42">
        <f t="shared" si="185"/>
        <v>3908.0082135523626</v>
      </c>
      <c r="AE888" s="41">
        <f t="shared" si="189"/>
        <v>40271.769396651325</v>
      </c>
      <c r="AF888" s="42">
        <f t="shared" si="190"/>
        <v>89728.230603348668</v>
      </c>
      <c r="AG888" s="43">
        <f t="shared" si="216"/>
        <v>400</v>
      </c>
      <c r="AH888" s="44">
        <f t="shared" si="191"/>
        <v>272.98562628336754</v>
      </c>
      <c r="AI888" s="36">
        <f t="shared" si="192"/>
        <v>127.01437371663245</v>
      </c>
      <c r="AJ888" s="36">
        <f t="shared" si="193"/>
        <v>3866</v>
      </c>
      <c r="AK888" s="45">
        <v>45657</v>
      </c>
    </row>
    <row r="889" spans="1:37" s="46" customFormat="1" ht="12.75" x14ac:dyDescent="0.25">
      <c r="A889" s="36">
        <v>883</v>
      </c>
      <c r="B889" s="45">
        <v>41791</v>
      </c>
      <c r="C889" s="49" t="s">
        <v>33</v>
      </c>
      <c r="D889" s="49"/>
      <c r="E889" s="49">
        <v>12012</v>
      </c>
      <c r="F889" s="36" t="s">
        <v>795</v>
      </c>
      <c r="G889" s="36" t="s">
        <v>52</v>
      </c>
      <c r="H889" s="38">
        <v>9</v>
      </c>
      <c r="I889" s="50">
        <v>1080000</v>
      </c>
      <c r="J889" s="39">
        <f t="shared" si="201"/>
        <v>0</v>
      </c>
      <c r="K889" s="39">
        <f t="shared" si="202"/>
        <v>0</v>
      </c>
      <c r="L889" s="39">
        <f t="shared" si="203"/>
        <v>0</v>
      </c>
      <c r="M889" s="39">
        <f t="shared" si="215"/>
        <v>0</v>
      </c>
      <c r="N889" s="39">
        <f t="shared" si="212"/>
        <v>0</v>
      </c>
      <c r="O889" s="39">
        <f t="shared" si="204"/>
        <v>0</v>
      </c>
      <c r="P889" s="39">
        <f t="shared" si="205"/>
        <v>0</v>
      </c>
      <c r="Q889" s="39">
        <f t="shared" si="206"/>
        <v>0</v>
      </c>
      <c r="R889" s="39">
        <f t="shared" si="207"/>
        <v>0</v>
      </c>
      <c r="S889" s="39">
        <f t="shared" si="208"/>
        <v>0</v>
      </c>
      <c r="T889" s="39"/>
      <c r="U889" s="39">
        <f t="shared" si="209"/>
        <v>1080000</v>
      </c>
      <c r="V889" s="51"/>
      <c r="W889" s="39"/>
      <c r="X889" s="39">
        <f t="shared" si="186"/>
        <v>88.706365503080079</v>
      </c>
      <c r="Y889" s="39">
        <f t="shared" si="187"/>
        <v>2700</v>
      </c>
      <c r="Z889" s="41">
        <f t="shared" si="188"/>
        <v>342938.80903490761</v>
      </c>
      <c r="AA889" s="41">
        <v>310472.27926078031</v>
      </c>
      <c r="AB889" s="41">
        <v>-8373.3402011889357</v>
      </c>
      <c r="AC889" s="41">
        <f t="shared" si="195"/>
        <v>302098.93905959139</v>
      </c>
      <c r="AD889" s="42">
        <f t="shared" si="185"/>
        <v>32466.529774127295</v>
      </c>
      <c r="AE889" s="41">
        <f t="shared" si="189"/>
        <v>334565.46883371868</v>
      </c>
      <c r="AF889" s="42">
        <f t="shared" si="190"/>
        <v>745434.53116628132</v>
      </c>
      <c r="AG889" s="43">
        <f t="shared" si="216"/>
        <v>400</v>
      </c>
      <c r="AH889" s="44">
        <f t="shared" si="191"/>
        <v>272.98562628336754</v>
      </c>
      <c r="AI889" s="36">
        <f t="shared" si="192"/>
        <v>127.01437371663245</v>
      </c>
      <c r="AJ889" s="36">
        <f t="shared" si="193"/>
        <v>3866</v>
      </c>
      <c r="AK889" s="45">
        <v>45657</v>
      </c>
    </row>
    <row r="890" spans="1:37" s="46" customFormat="1" ht="12.75" x14ac:dyDescent="0.25">
      <c r="A890" s="36">
        <v>884</v>
      </c>
      <c r="B890" s="45">
        <v>41791</v>
      </c>
      <c r="C890" s="49" t="s">
        <v>272</v>
      </c>
      <c r="D890" s="49"/>
      <c r="E890" s="49">
        <v>12010</v>
      </c>
      <c r="F890" s="36" t="s">
        <v>796</v>
      </c>
      <c r="G890" s="56" t="s">
        <v>276</v>
      </c>
      <c r="H890" s="38">
        <v>2</v>
      </c>
      <c r="I890" s="50">
        <v>94500</v>
      </c>
      <c r="J890" s="39">
        <f t="shared" si="201"/>
        <v>0</v>
      </c>
      <c r="K890" s="39">
        <f t="shared" si="202"/>
        <v>0</v>
      </c>
      <c r="L890" s="39">
        <f t="shared" si="203"/>
        <v>0</v>
      </c>
      <c r="M890" s="39">
        <f t="shared" si="215"/>
        <v>0</v>
      </c>
      <c r="N890" s="39">
        <f t="shared" si="212"/>
        <v>0</v>
      </c>
      <c r="O890" s="39">
        <f t="shared" si="204"/>
        <v>0</v>
      </c>
      <c r="P890" s="39">
        <f t="shared" si="205"/>
        <v>0</v>
      </c>
      <c r="Q890" s="39">
        <f t="shared" si="206"/>
        <v>0</v>
      </c>
      <c r="R890" s="39">
        <f t="shared" si="207"/>
        <v>94500</v>
      </c>
      <c r="S890" s="39">
        <f t="shared" si="208"/>
        <v>0</v>
      </c>
      <c r="T890" s="39"/>
      <c r="U890" s="39">
        <f t="shared" si="209"/>
        <v>0</v>
      </c>
      <c r="V890" s="51">
        <f>IF(E890=12050,I890,IF(E890&lt;&gt;12050,0))</f>
        <v>0</v>
      </c>
      <c r="W890" s="39"/>
      <c r="X890" s="39">
        <f t="shared" si="186"/>
        <v>25.872689938398356</v>
      </c>
      <c r="Y890" s="39">
        <f t="shared" si="187"/>
        <v>787.5</v>
      </c>
      <c r="Z890" s="41">
        <f t="shared" si="188"/>
        <v>94500</v>
      </c>
      <c r="AA890" s="41">
        <v>90554.414784394248</v>
      </c>
      <c r="AB890" s="41">
        <v>0</v>
      </c>
      <c r="AC890" s="41">
        <f t="shared" si="195"/>
        <v>90554.414784394248</v>
      </c>
      <c r="AD890" s="42">
        <f t="shared" si="185"/>
        <v>3945.5852156057517</v>
      </c>
      <c r="AE890" s="41">
        <f t="shared" si="189"/>
        <v>94500</v>
      </c>
      <c r="AF890" s="42">
        <f t="shared" si="190"/>
        <v>0</v>
      </c>
      <c r="AG890" s="43">
        <f t="shared" si="216"/>
        <v>120</v>
      </c>
      <c r="AH890" s="44">
        <f t="shared" si="191"/>
        <v>0</v>
      </c>
      <c r="AI890" s="36">
        <f t="shared" si="192"/>
        <v>127.01437371663245</v>
      </c>
      <c r="AJ890" s="36">
        <f t="shared" si="193"/>
        <v>3866</v>
      </c>
      <c r="AK890" s="45">
        <v>45657</v>
      </c>
    </row>
    <row r="891" spans="1:37" s="46" customFormat="1" ht="12.75" x14ac:dyDescent="0.25">
      <c r="A891" s="36">
        <v>885</v>
      </c>
      <c r="B891" s="45">
        <v>41791</v>
      </c>
      <c r="C891" s="49" t="s">
        <v>431</v>
      </c>
      <c r="D891" s="49"/>
      <c r="E891" s="49">
        <v>12009</v>
      </c>
      <c r="F891" s="36" t="s">
        <v>797</v>
      </c>
      <c r="G891" s="36" t="s">
        <v>276</v>
      </c>
      <c r="H891" s="38">
        <v>6</v>
      </c>
      <c r="I891" s="50">
        <v>1251500.04</v>
      </c>
      <c r="J891" s="39">
        <f t="shared" si="201"/>
        <v>0</v>
      </c>
      <c r="K891" s="39">
        <f t="shared" si="202"/>
        <v>0</v>
      </c>
      <c r="L891" s="39">
        <f t="shared" si="203"/>
        <v>0</v>
      </c>
      <c r="M891" s="39">
        <f t="shared" si="215"/>
        <v>0</v>
      </c>
      <c r="N891" s="39">
        <f t="shared" si="212"/>
        <v>0</v>
      </c>
      <c r="O891" s="39">
        <f t="shared" si="204"/>
        <v>0</v>
      </c>
      <c r="P891" s="39">
        <f t="shared" si="205"/>
        <v>0</v>
      </c>
      <c r="Q891" s="39">
        <f t="shared" si="206"/>
        <v>1251500.04</v>
      </c>
      <c r="R891" s="39">
        <f t="shared" si="207"/>
        <v>0</v>
      </c>
      <c r="S891" s="39">
        <f t="shared" si="208"/>
        <v>0</v>
      </c>
      <c r="T891" s="39"/>
      <c r="U891" s="39">
        <f t="shared" si="209"/>
        <v>0</v>
      </c>
      <c r="V891" s="51">
        <f>IF(E891=12050,I891,IF(E891&lt;&gt;12050,0))</f>
        <v>0</v>
      </c>
      <c r="W891" s="39"/>
      <c r="X891" s="39">
        <f t="shared" si="186"/>
        <v>342.64203696098565</v>
      </c>
      <c r="Y891" s="39">
        <f t="shared" si="187"/>
        <v>10429.167000000001</v>
      </c>
      <c r="Z891" s="41">
        <f t="shared" si="188"/>
        <v>1251500.04</v>
      </c>
      <c r="AA891" s="41">
        <v>1199247.1293634498</v>
      </c>
      <c r="AB891" s="41">
        <v>-76711.774174692706</v>
      </c>
      <c r="AC891" s="41">
        <f t="shared" si="195"/>
        <v>1122535.3551887569</v>
      </c>
      <c r="AD891" s="42">
        <f t="shared" si="185"/>
        <v>52252.910636550281</v>
      </c>
      <c r="AE891" s="41">
        <f t="shared" si="189"/>
        <v>1174788.2658253072</v>
      </c>
      <c r="AF891" s="42">
        <f t="shared" si="190"/>
        <v>76711.774174692808</v>
      </c>
      <c r="AG891" s="43">
        <f t="shared" si="216"/>
        <v>120</v>
      </c>
      <c r="AH891" s="44">
        <f t="shared" si="191"/>
        <v>0</v>
      </c>
      <c r="AI891" s="36">
        <f t="shared" si="192"/>
        <v>127.01437371663245</v>
      </c>
      <c r="AJ891" s="36">
        <f t="shared" si="193"/>
        <v>3866</v>
      </c>
      <c r="AK891" s="45">
        <v>45657</v>
      </c>
    </row>
    <row r="892" spans="1:37" s="46" customFormat="1" ht="12.75" x14ac:dyDescent="0.25">
      <c r="A892" s="36">
        <v>886</v>
      </c>
      <c r="B892" s="45">
        <v>41791</v>
      </c>
      <c r="C892" s="36" t="s">
        <v>33</v>
      </c>
      <c r="D892" s="36"/>
      <c r="E892" s="36">
        <v>12012</v>
      </c>
      <c r="F892" s="36" t="s">
        <v>798</v>
      </c>
      <c r="G892" s="38" t="s">
        <v>799</v>
      </c>
      <c r="H892" s="61">
        <v>1</v>
      </c>
      <c r="I892" s="48">
        <v>415000</v>
      </c>
      <c r="J892" s="39">
        <f t="shared" si="201"/>
        <v>0</v>
      </c>
      <c r="K892" s="39">
        <f t="shared" si="202"/>
        <v>0</v>
      </c>
      <c r="L892" s="39">
        <f t="shared" si="203"/>
        <v>0</v>
      </c>
      <c r="M892" s="39">
        <f t="shared" si="215"/>
        <v>0</v>
      </c>
      <c r="N892" s="39">
        <f t="shared" si="212"/>
        <v>0</v>
      </c>
      <c r="O892" s="39">
        <f t="shared" si="204"/>
        <v>0</v>
      </c>
      <c r="P892" s="39">
        <f t="shared" si="205"/>
        <v>0</v>
      </c>
      <c r="Q892" s="39">
        <f t="shared" si="206"/>
        <v>0</v>
      </c>
      <c r="R892" s="39">
        <f t="shared" si="207"/>
        <v>0</v>
      </c>
      <c r="S892" s="39">
        <f t="shared" si="208"/>
        <v>0</v>
      </c>
      <c r="T892" s="39"/>
      <c r="U892" s="39">
        <f t="shared" si="209"/>
        <v>415000</v>
      </c>
      <c r="V892" s="51"/>
      <c r="W892" s="39"/>
      <c r="X892" s="39">
        <f t="shared" si="186"/>
        <v>34.086242299794662</v>
      </c>
      <c r="Y892" s="39">
        <f t="shared" si="187"/>
        <v>1037.5</v>
      </c>
      <c r="Z892" s="41">
        <f t="shared" si="188"/>
        <v>131777.41273100616</v>
      </c>
      <c r="AA892" s="41">
        <v>119301.84804928131</v>
      </c>
      <c r="AB892" s="41">
        <v>0</v>
      </c>
      <c r="AC892" s="41">
        <f t="shared" si="195"/>
        <v>119301.84804928131</v>
      </c>
      <c r="AD892" s="42">
        <f t="shared" si="185"/>
        <v>12475.564681724849</v>
      </c>
      <c r="AE892" s="41">
        <f t="shared" si="189"/>
        <v>131777.41273100616</v>
      </c>
      <c r="AF892" s="42">
        <f t="shared" si="190"/>
        <v>283222.58726899384</v>
      </c>
      <c r="AG892" s="43">
        <f t="shared" si="216"/>
        <v>400</v>
      </c>
      <c r="AH892" s="44">
        <f t="shared" si="191"/>
        <v>272.98562628336754</v>
      </c>
      <c r="AI892" s="36">
        <f t="shared" si="192"/>
        <v>127.01437371663245</v>
      </c>
      <c r="AJ892" s="36">
        <f t="shared" si="193"/>
        <v>3866</v>
      </c>
      <c r="AK892" s="45">
        <v>45657</v>
      </c>
    </row>
    <row r="893" spans="1:37" s="46" customFormat="1" ht="12.75" x14ac:dyDescent="0.25">
      <c r="A893" s="36">
        <v>887</v>
      </c>
      <c r="B893" s="45">
        <v>41791</v>
      </c>
      <c r="C893" s="56" t="s">
        <v>265</v>
      </c>
      <c r="D893" s="56"/>
      <c r="E893" s="36">
        <v>12007</v>
      </c>
      <c r="F893" s="36" t="s">
        <v>800</v>
      </c>
      <c r="G893" s="38" t="s">
        <v>322</v>
      </c>
      <c r="H893" s="61">
        <v>2</v>
      </c>
      <c r="I893" s="50">
        <v>130000</v>
      </c>
      <c r="J893" s="39">
        <f t="shared" si="201"/>
        <v>0</v>
      </c>
      <c r="K893" s="39">
        <f t="shared" si="202"/>
        <v>0</v>
      </c>
      <c r="L893" s="39">
        <f t="shared" si="203"/>
        <v>0</v>
      </c>
      <c r="M893" s="39">
        <f t="shared" si="215"/>
        <v>0</v>
      </c>
      <c r="N893" s="39">
        <f t="shared" si="212"/>
        <v>0</v>
      </c>
      <c r="O893" s="39">
        <f t="shared" si="204"/>
        <v>130000</v>
      </c>
      <c r="P893" s="39">
        <f t="shared" si="205"/>
        <v>0</v>
      </c>
      <c r="Q893" s="39">
        <f t="shared" si="206"/>
        <v>0</v>
      </c>
      <c r="R893" s="39">
        <f t="shared" si="207"/>
        <v>0</v>
      </c>
      <c r="S893" s="39">
        <f t="shared" si="208"/>
        <v>0</v>
      </c>
      <c r="T893" s="39"/>
      <c r="U893" s="39">
        <f t="shared" si="209"/>
        <v>0</v>
      </c>
      <c r="V893" s="51"/>
      <c r="W893" s="39"/>
      <c r="X893" s="39">
        <f t="shared" si="186"/>
        <v>35.592060232717316</v>
      </c>
      <c r="Y893" s="39">
        <f t="shared" si="187"/>
        <v>1083.3333333333333</v>
      </c>
      <c r="Z893" s="41">
        <f t="shared" si="188"/>
        <v>130000</v>
      </c>
      <c r="AA893" s="41">
        <v>124572.2108145106</v>
      </c>
      <c r="AB893" s="41">
        <v>0</v>
      </c>
      <c r="AC893" s="41">
        <f t="shared" si="195"/>
        <v>124572.2108145106</v>
      </c>
      <c r="AD893" s="42">
        <f t="shared" ref="AD893:AD956" si="217">Z893-AA893</f>
        <v>5427.7891854893969</v>
      </c>
      <c r="AE893" s="41">
        <f t="shared" si="189"/>
        <v>130000</v>
      </c>
      <c r="AF893" s="42">
        <f t="shared" si="190"/>
        <v>0</v>
      </c>
      <c r="AG893" s="43">
        <f t="shared" si="216"/>
        <v>120</v>
      </c>
      <c r="AH893" s="44">
        <f t="shared" si="191"/>
        <v>0</v>
      </c>
      <c r="AI893" s="36">
        <f t="shared" si="192"/>
        <v>127.01437371663245</v>
      </c>
      <c r="AJ893" s="36">
        <f t="shared" si="193"/>
        <v>3866</v>
      </c>
      <c r="AK893" s="45">
        <v>45657</v>
      </c>
    </row>
    <row r="894" spans="1:37" s="46" customFormat="1" ht="12.75" x14ac:dyDescent="0.25">
      <c r="A894" s="36">
        <v>888</v>
      </c>
      <c r="B894" s="45">
        <v>41791</v>
      </c>
      <c r="C894" s="36" t="s">
        <v>431</v>
      </c>
      <c r="D894" s="36"/>
      <c r="E894" s="36">
        <v>12009</v>
      </c>
      <c r="F894" s="36" t="s">
        <v>801</v>
      </c>
      <c r="G894" s="38" t="s">
        <v>322</v>
      </c>
      <c r="H894" s="61">
        <v>17</v>
      </c>
      <c r="I894" s="50">
        <v>795000.07</v>
      </c>
      <c r="J894" s="39">
        <f t="shared" si="201"/>
        <v>0</v>
      </c>
      <c r="K894" s="39">
        <f t="shared" si="202"/>
        <v>0</v>
      </c>
      <c r="L894" s="39">
        <f t="shared" si="203"/>
        <v>0</v>
      </c>
      <c r="M894" s="39">
        <f t="shared" si="215"/>
        <v>0</v>
      </c>
      <c r="N894" s="39">
        <f t="shared" si="212"/>
        <v>0</v>
      </c>
      <c r="O894" s="39">
        <f t="shared" si="204"/>
        <v>0</v>
      </c>
      <c r="P894" s="39">
        <f t="shared" si="205"/>
        <v>0</v>
      </c>
      <c r="Q894" s="39">
        <f t="shared" si="206"/>
        <v>795000.07</v>
      </c>
      <c r="R894" s="39">
        <f t="shared" si="207"/>
        <v>0</v>
      </c>
      <c r="S894" s="39">
        <f t="shared" si="208"/>
        <v>0</v>
      </c>
      <c r="T894" s="39"/>
      <c r="U894" s="39">
        <f t="shared" si="209"/>
        <v>0</v>
      </c>
      <c r="V894" s="51"/>
      <c r="W894" s="39"/>
      <c r="X894" s="39">
        <f t="shared" si="186"/>
        <v>217.65915674195756</v>
      </c>
      <c r="Y894" s="39">
        <f t="shared" si="187"/>
        <v>6625.0005833333335</v>
      </c>
      <c r="Z894" s="41">
        <f t="shared" si="188"/>
        <v>795000.07</v>
      </c>
      <c r="AA894" s="41">
        <v>761807.04859685153</v>
      </c>
      <c r="AB894" s="41">
        <v>0</v>
      </c>
      <c r="AC894" s="41">
        <f t="shared" si="195"/>
        <v>761807.04859685153</v>
      </c>
      <c r="AD894" s="42">
        <f t="shared" si="217"/>
        <v>33193.021403148421</v>
      </c>
      <c r="AE894" s="41">
        <f t="shared" si="189"/>
        <v>795000.07</v>
      </c>
      <c r="AF894" s="42">
        <f t="shared" si="190"/>
        <v>0</v>
      </c>
      <c r="AG894" s="43">
        <f t="shared" si="216"/>
        <v>120</v>
      </c>
      <c r="AH894" s="44">
        <f t="shared" si="191"/>
        <v>0</v>
      </c>
      <c r="AI894" s="36">
        <f t="shared" si="192"/>
        <v>127.01437371663245</v>
      </c>
      <c r="AJ894" s="36">
        <f t="shared" si="193"/>
        <v>3866</v>
      </c>
      <c r="AK894" s="45">
        <v>45657</v>
      </c>
    </row>
    <row r="895" spans="1:37" s="46" customFormat="1" ht="12.75" x14ac:dyDescent="0.25">
      <c r="A895" s="36">
        <v>889</v>
      </c>
      <c r="B895" s="45">
        <v>41791</v>
      </c>
      <c r="C895" s="36" t="s">
        <v>431</v>
      </c>
      <c r="D895" s="36"/>
      <c r="E895" s="36">
        <v>12009</v>
      </c>
      <c r="F895" s="36" t="s">
        <v>802</v>
      </c>
      <c r="G895" s="38" t="s">
        <v>322</v>
      </c>
      <c r="H895" s="61">
        <v>52</v>
      </c>
      <c r="I895" s="50">
        <v>858390</v>
      </c>
      <c r="J895" s="39">
        <f t="shared" si="201"/>
        <v>0</v>
      </c>
      <c r="K895" s="39">
        <f t="shared" si="202"/>
        <v>0</v>
      </c>
      <c r="L895" s="39">
        <f t="shared" si="203"/>
        <v>0</v>
      </c>
      <c r="M895" s="39">
        <f t="shared" si="215"/>
        <v>0</v>
      </c>
      <c r="N895" s="39">
        <f t="shared" si="212"/>
        <v>0</v>
      </c>
      <c r="O895" s="39">
        <f t="shared" si="204"/>
        <v>0</v>
      </c>
      <c r="P895" s="39">
        <f t="shared" si="205"/>
        <v>0</v>
      </c>
      <c r="Q895" s="39">
        <f t="shared" si="206"/>
        <v>858390</v>
      </c>
      <c r="R895" s="39">
        <f t="shared" si="207"/>
        <v>0</v>
      </c>
      <c r="S895" s="39">
        <f t="shared" si="208"/>
        <v>0</v>
      </c>
      <c r="T895" s="39"/>
      <c r="U895" s="39">
        <f t="shared" si="209"/>
        <v>0</v>
      </c>
      <c r="V895" s="51"/>
      <c r="W895" s="39"/>
      <c r="X895" s="39">
        <f t="shared" si="186"/>
        <v>235.01437371663243</v>
      </c>
      <c r="Y895" s="39">
        <f t="shared" si="187"/>
        <v>7153.25</v>
      </c>
      <c r="Z895" s="41">
        <f t="shared" si="188"/>
        <v>858390</v>
      </c>
      <c r="AA895" s="41">
        <v>822550.30800821353</v>
      </c>
      <c r="AB895" s="41">
        <v>0</v>
      </c>
      <c r="AC895" s="41">
        <f t="shared" si="195"/>
        <v>822550.30800821353</v>
      </c>
      <c r="AD895" s="42">
        <f t="shared" si="217"/>
        <v>35839.691991786472</v>
      </c>
      <c r="AE895" s="41">
        <f t="shared" si="189"/>
        <v>858390</v>
      </c>
      <c r="AF895" s="42">
        <f t="shared" si="190"/>
        <v>0</v>
      </c>
      <c r="AG895" s="43">
        <f t="shared" si="216"/>
        <v>120</v>
      </c>
      <c r="AH895" s="44">
        <f t="shared" si="191"/>
        <v>0</v>
      </c>
      <c r="AI895" s="36">
        <f t="shared" si="192"/>
        <v>127.01437371663245</v>
      </c>
      <c r="AJ895" s="36">
        <f t="shared" si="193"/>
        <v>3866</v>
      </c>
      <c r="AK895" s="45">
        <v>45657</v>
      </c>
    </row>
    <row r="896" spans="1:37" s="46" customFormat="1" ht="12.75" x14ac:dyDescent="0.25">
      <c r="A896" s="36">
        <v>890</v>
      </c>
      <c r="B896" s="45">
        <v>41791</v>
      </c>
      <c r="C896" s="49" t="s">
        <v>431</v>
      </c>
      <c r="D896" s="49"/>
      <c r="E896" s="49">
        <v>12009</v>
      </c>
      <c r="F896" s="36" t="s">
        <v>785</v>
      </c>
      <c r="G896" s="36" t="s">
        <v>435</v>
      </c>
      <c r="H896" s="38">
        <v>1</v>
      </c>
      <c r="I896" s="50">
        <v>100000</v>
      </c>
      <c r="J896" s="39">
        <f t="shared" si="201"/>
        <v>0</v>
      </c>
      <c r="K896" s="39">
        <f t="shared" si="202"/>
        <v>0</v>
      </c>
      <c r="L896" s="39">
        <f t="shared" si="203"/>
        <v>0</v>
      </c>
      <c r="M896" s="39">
        <f t="shared" ref="M896:M920" si="218">IF(E896=12005,I896,IF(E896&lt;&gt;12005,0))</f>
        <v>0</v>
      </c>
      <c r="N896" s="39">
        <f t="shared" si="212"/>
        <v>0</v>
      </c>
      <c r="O896" s="39">
        <f t="shared" si="204"/>
        <v>0</v>
      </c>
      <c r="P896" s="39">
        <f t="shared" si="205"/>
        <v>0</v>
      </c>
      <c r="Q896" s="39">
        <f t="shared" si="206"/>
        <v>100000</v>
      </c>
      <c r="R896" s="39">
        <f t="shared" si="207"/>
        <v>0</v>
      </c>
      <c r="S896" s="39">
        <f t="shared" si="208"/>
        <v>0</v>
      </c>
      <c r="T896" s="39"/>
      <c r="U896" s="39">
        <f t="shared" si="209"/>
        <v>0</v>
      </c>
      <c r="V896" s="51"/>
      <c r="W896" s="39">
        <f t="shared" ref="W896:W920" si="219">IF(E896=12099,I896,IF(E896&lt;&gt;12099,0))</f>
        <v>0</v>
      </c>
      <c r="X896" s="39">
        <f t="shared" si="186"/>
        <v>27.378507871321013</v>
      </c>
      <c r="Y896" s="39">
        <f t="shared" si="187"/>
        <v>833.33333333333337</v>
      </c>
      <c r="Z896" s="41">
        <f t="shared" si="188"/>
        <v>100000</v>
      </c>
      <c r="AA896" s="41">
        <v>95824.777549623555</v>
      </c>
      <c r="AB896" s="41">
        <v>0</v>
      </c>
      <c r="AC896" s="41">
        <f t="shared" si="195"/>
        <v>95824.777549623555</v>
      </c>
      <c r="AD896" s="42">
        <f t="shared" si="217"/>
        <v>4175.2224503764446</v>
      </c>
      <c r="AE896" s="41">
        <f t="shared" si="189"/>
        <v>100000</v>
      </c>
      <c r="AF896" s="42">
        <f t="shared" si="190"/>
        <v>0</v>
      </c>
      <c r="AG896" s="43">
        <f t="shared" ref="AG896:AG920" si="220">(365.25/30.4375*(IF(E896=12002,1/3%,IF(E896=12003,1/3%,IF(E896=12004,1/3%,IF(E896=12006,1/2%,IF(E896=12007,1/10%,IF(E896=12008,1/3%,IF(E896=12009,1/10%,IF(E896=12010,1/10%,IF(E896=12011,1/20%,IF(E896=12012,1/3%,IF(E896=12099,1/10%)))))))))))))</f>
        <v>120</v>
      </c>
      <c r="AH896" s="44">
        <f t="shared" si="191"/>
        <v>0</v>
      </c>
      <c r="AI896" s="36">
        <f t="shared" si="192"/>
        <v>127.01437371663245</v>
      </c>
      <c r="AJ896" s="36">
        <f t="shared" si="193"/>
        <v>3866</v>
      </c>
      <c r="AK896" s="45">
        <v>45657</v>
      </c>
    </row>
    <row r="897" spans="1:37" s="46" customFormat="1" ht="12.75" x14ac:dyDescent="0.25">
      <c r="A897" s="36">
        <v>891</v>
      </c>
      <c r="B897" s="45">
        <v>41791</v>
      </c>
      <c r="C897" s="49" t="s">
        <v>431</v>
      </c>
      <c r="D897" s="49"/>
      <c r="E897" s="49">
        <v>12009</v>
      </c>
      <c r="F897" s="36" t="s">
        <v>803</v>
      </c>
      <c r="G897" s="36" t="s">
        <v>435</v>
      </c>
      <c r="H897" s="38">
        <v>1</v>
      </c>
      <c r="I897" s="50">
        <v>100800</v>
      </c>
      <c r="J897" s="39">
        <f t="shared" si="201"/>
        <v>0</v>
      </c>
      <c r="K897" s="39">
        <f t="shared" si="202"/>
        <v>0</v>
      </c>
      <c r="L897" s="39">
        <f t="shared" si="203"/>
        <v>0</v>
      </c>
      <c r="M897" s="39">
        <f t="shared" si="218"/>
        <v>0</v>
      </c>
      <c r="N897" s="39">
        <f t="shared" si="212"/>
        <v>0</v>
      </c>
      <c r="O897" s="39">
        <f t="shared" si="204"/>
        <v>0</v>
      </c>
      <c r="P897" s="39">
        <f t="shared" si="205"/>
        <v>0</v>
      </c>
      <c r="Q897" s="39">
        <f t="shared" si="206"/>
        <v>100800</v>
      </c>
      <c r="R897" s="39">
        <f t="shared" si="207"/>
        <v>0</v>
      </c>
      <c r="S897" s="39">
        <f t="shared" si="208"/>
        <v>0</v>
      </c>
      <c r="T897" s="39"/>
      <c r="U897" s="39">
        <f t="shared" si="209"/>
        <v>0</v>
      </c>
      <c r="V897" s="51"/>
      <c r="W897" s="39">
        <f t="shared" si="219"/>
        <v>0</v>
      </c>
      <c r="X897" s="39">
        <f t="shared" si="186"/>
        <v>27.597535934291582</v>
      </c>
      <c r="Y897" s="39">
        <f t="shared" si="187"/>
        <v>840</v>
      </c>
      <c r="Z897" s="41">
        <f t="shared" si="188"/>
        <v>100800</v>
      </c>
      <c r="AA897" s="41">
        <v>96591.375770020531</v>
      </c>
      <c r="AB897" s="41">
        <v>0</v>
      </c>
      <c r="AC897" s="41">
        <f t="shared" si="195"/>
        <v>96591.375770020531</v>
      </c>
      <c r="AD897" s="42">
        <f t="shared" si="217"/>
        <v>4208.6242299794685</v>
      </c>
      <c r="AE897" s="41">
        <f t="shared" si="189"/>
        <v>100800</v>
      </c>
      <c r="AF897" s="42">
        <f t="shared" si="190"/>
        <v>0</v>
      </c>
      <c r="AG897" s="43">
        <f t="shared" si="220"/>
        <v>120</v>
      </c>
      <c r="AH897" s="44">
        <f t="shared" si="191"/>
        <v>0</v>
      </c>
      <c r="AI897" s="36">
        <f t="shared" si="192"/>
        <v>127.01437371663245</v>
      </c>
      <c r="AJ897" s="36">
        <f t="shared" si="193"/>
        <v>3866</v>
      </c>
      <c r="AK897" s="45">
        <v>45657</v>
      </c>
    </row>
    <row r="898" spans="1:37" s="46" customFormat="1" ht="12.75" x14ac:dyDescent="0.25">
      <c r="A898" s="36">
        <v>892</v>
      </c>
      <c r="B898" s="45">
        <v>41791</v>
      </c>
      <c r="C898" s="49" t="s">
        <v>265</v>
      </c>
      <c r="D898" s="49"/>
      <c r="E898" s="49">
        <v>12007</v>
      </c>
      <c r="F898" s="36" t="s">
        <v>803</v>
      </c>
      <c r="G898" s="49" t="s">
        <v>435</v>
      </c>
      <c r="H898" s="38">
        <v>1</v>
      </c>
      <c r="I898" s="50">
        <v>105500</v>
      </c>
      <c r="J898" s="39">
        <f t="shared" si="201"/>
        <v>0</v>
      </c>
      <c r="K898" s="39">
        <f t="shared" si="202"/>
        <v>0</v>
      </c>
      <c r="L898" s="39">
        <f t="shared" si="203"/>
        <v>0</v>
      </c>
      <c r="M898" s="39">
        <f t="shared" si="218"/>
        <v>0</v>
      </c>
      <c r="N898" s="39">
        <f t="shared" si="212"/>
        <v>0</v>
      </c>
      <c r="O898" s="39">
        <f t="shared" si="204"/>
        <v>105500</v>
      </c>
      <c r="P898" s="39">
        <f t="shared" si="205"/>
        <v>0</v>
      </c>
      <c r="Q898" s="39">
        <f t="shared" si="206"/>
        <v>0</v>
      </c>
      <c r="R898" s="39">
        <f t="shared" si="207"/>
        <v>0</v>
      </c>
      <c r="S898" s="39">
        <f t="shared" si="208"/>
        <v>0</v>
      </c>
      <c r="T898" s="39"/>
      <c r="U898" s="39">
        <f t="shared" si="209"/>
        <v>0</v>
      </c>
      <c r="V898" s="51"/>
      <c r="W898" s="39">
        <f t="shared" si="219"/>
        <v>0</v>
      </c>
      <c r="X898" s="39">
        <f t="shared" si="186"/>
        <v>28.884325804243669</v>
      </c>
      <c r="Y898" s="39">
        <f t="shared" si="187"/>
        <v>879.16666666666674</v>
      </c>
      <c r="Z898" s="41">
        <f t="shared" si="188"/>
        <v>105500</v>
      </c>
      <c r="AA898" s="41">
        <v>101095.14031485285</v>
      </c>
      <c r="AB898" s="41">
        <v>0</v>
      </c>
      <c r="AC898" s="41">
        <f t="shared" si="195"/>
        <v>101095.14031485285</v>
      </c>
      <c r="AD898" s="42">
        <f t="shared" si="217"/>
        <v>4404.859685147152</v>
      </c>
      <c r="AE898" s="41">
        <f t="shared" si="189"/>
        <v>105500</v>
      </c>
      <c r="AF898" s="42">
        <f t="shared" si="190"/>
        <v>0</v>
      </c>
      <c r="AG898" s="43">
        <f t="shared" si="220"/>
        <v>120</v>
      </c>
      <c r="AH898" s="44">
        <f t="shared" si="191"/>
        <v>0</v>
      </c>
      <c r="AI898" s="36">
        <f t="shared" si="192"/>
        <v>127.01437371663245</v>
      </c>
      <c r="AJ898" s="36">
        <f t="shared" si="193"/>
        <v>3866</v>
      </c>
      <c r="AK898" s="45">
        <v>45657</v>
      </c>
    </row>
    <row r="899" spans="1:37" s="46" customFormat="1" ht="12.75" x14ac:dyDescent="0.25">
      <c r="A899" s="36">
        <v>893</v>
      </c>
      <c r="B899" s="45">
        <v>41791</v>
      </c>
      <c r="C899" s="49" t="s">
        <v>265</v>
      </c>
      <c r="D899" s="49"/>
      <c r="E899" s="49">
        <v>12007</v>
      </c>
      <c r="F899" s="36" t="s">
        <v>804</v>
      </c>
      <c r="G899" s="49" t="s">
        <v>435</v>
      </c>
      <c r="H899" s="38">
        <v>2</v>
      </c>
      <c r="I899" s="50">
        <v>120000</v>
      </c>
      <c r="J899" s="39">
        <f t="shared" si="201"/>
        <v>0</v>
      </c>
      <c r="K899" s="39">
        <f t="shared" si="202"/>
        <v>0</v>
      </c>
      <c r="L899" s="39">
        <f t="shared" si="203"/>
        <v>0</v>
      </c>
      <c r="M899" s="39">
        <f t="shared" si="218"/>
        <v>0</v>
      </c>
      <c r="N899" s="39">
        <f t="shared" si="212"/>
        <v>0</v>
      </c>
      <c r="O899" s="39">
        <f t="shared" si="204"/>
        <v>120000</v>
      </c>
      <c r="P899" s="39">
        <f t="shared" si="205"/>
        <v>0</v>
      </c>
      <c r="Q899" s="39">
        <f t="shared" si="206"/>
        <v>0</v>
      </c>
      <c r="R899" s="39">
        <f t="shared" si="207"/>
        <v>0</v>
      </c>
      <c r="S899" s="39">
        <f t="shared" si="208"/>
        <v>0</v>
      </c>
      <c r="T899" s="39"/>
      <c r="U899" s="39">
        <f t="shared" si="209"/>
        <v>0</v>
      </c>
      <c r="V899" s="51"/>
      <c r="W899" s="39">
        <f t="shared" si="219"/>
        <v>0</v>
      </c>
      <c r="X899" s="39">
        <f t="shared" si="186"/>
        <v>32.854209445585212</v>
      </c>
      <c r="Y899" s="39">
        <f t="shared" si="187"/>
        <v>999.99999999999989</v>
      </c>
      <c r="Z899" s="41">
        <f t="shared" si="188"/>
        <v>120000</v>
      </c>
      <c r="AA899" s="41">
        <v>114989.73305954825</v>
      </c>
      <c r="AB899" s="41">
        <v>0</v>
      </c>
      <c r="AC899" s="41">
        <f t="shared" si="195"/>
        <v>114989.73305954825</v>
      </c>
      <c r="AD899" s="42">
        <f t="shared" si="217"/>
        <v>5010.266940451751</v>
      </c>
      <c r="AE899" s="41">
        <f t="shared" si="189"/>
        <v>120000</v>
      </c>
      <c r="AF899" s="42">
        <f t="shared" si="190"/>
        <v>0</v>
      </c>
      <c r="AG899" s="43">
        <f t="shared" si="220"/>
        <v>120</v>
      </c>
      <c r="AH899" s="44">
        <f t="shared" si="191"/>
        <v>0</v>
      </c>
      <c r="AI899" s="36">
        <f t="shared" si="192"/>
        <v>127.01437371663245</v>
      </c>
      <c r="AJ899" s="36">
        <f t="shared" si="193"/>
        <v>3866</v>
      </c>
      <c r="AK899" s="45">
        <v>45657</v>
      </c>
    </row>
    <row r="900" spans="1:37" s="46" customFormat="1" ht="12.75" x14ac:dyDescent="0.25">
      <c r="A900" s="36">
        <v>894</v>
      </c>
      <c r="B900" s="45">
        <v>41791</v>
      </c>
      <c r="C900" s="49" t="s">
        <v>265</v>
      </c>
      <c r="D900" s="49"/>
      <c r="E900" s="49">
        <v>12007</v>
      </c>
      <c r="F900" s="36" t="s">
        <v>800</v>
      </c>
      <c r="G900" s="49" t="s">
        <v>435</v>
      </c>
      <c r="H900" s="38">
        <v>2</v>
      </c>
      <c r="I900" s="50">
        <v>130000</v>
      </c>
      <c r="J900" s="39">
        <f t="shared" si="201"/>
        <v>0</v>
      </c>
      <c r="K900" s="39">
        <f t="shared" si="202"/>
        <v>0</v>
      </c>
      <c r="L900" s="39">
        <f t="shared" si="203"/>
        <v>0</v>
      </c>
      <c r="M900" s="39">
        <f t="shared" si="218"/>
        <v>0</v>
      </c>
      <c r="N900" s="39">
        <f t="shared" si="212"/>
        <v>0</v>
      </c>
      <c r="O900" s="39">
        <f t="shared" si="204"/>
        <v>130000</v>
      </c>
      <c r="P900" s="39">
        <f t="shared" si="205"/>
        <v>0</v>
      </c>
      <c r="Q900" s="39">
        <f t="shared" si="206"/>
        <v>0</v>
      </c>
      <c r="R900" s="39">
        <f t="shared" si="207"/>
        <v>0</v>
      </c>
      <c r="S900" s="39">
        <f t="shared" si="208"/>
        <v>0</v>
      </c>
      <c r="T900" s="39"/>
      <c r="U900" s="39">
        <f t="shared" si="209"/>
        <v>0</v>
      </c>
      <c r="V900" s="51"/>
      <c r="W900" s="39">
        <f t="shared" si="219"/>
        <v>0</v>
      </c>
      <c r="X900" s="39">
        <f t="shared" si="186"/>
        <v>35.592060232717316</v>
      </c>
      <c r="Y900" s="39">
        <f t="shared" si="187"/>
        <v>1083.3333333333333</v>
      </c>
      <c r="Z900" s="41">
        <f t="shared" si="188"/>
        <v>130000</v>
      </c>
      <c r="AA900" s="41">
        <v>124572.2108145106</v>
      </c>
      <c r="AB900" s="41">
        <v>0</v>
      </c>
      <c r="AC900" s="41">
        <f t="shared" si="195"/>
        <v>124572.2108145106</v>
      </c>
      <c r="AD900" s="42">
        <f t="shared" si="217"/>
        <v>5427.7891854893969</v>
      </c>
      <c r="AE900" s="41">
        <f t="shared" si="189"/>
        <v>130000</v>
      </c>
      <c r="AF900" s="42">
        <f t="shared" si="190"/>
        <v>0</v>
      </c>
      <c r="AG900" s="43">
        <f t="shared" si="220"/>
        <v>120</v>
      </c>
      <c r="AH900" s="44">
        <f t="shared" si="191"/>
        <v>0</v>
      </c>
      <c r="AI900" s="36">
        <f t="shared" si="192"/>
        <v>127.01437371663245</v>
      </c>
      <c r="AJ900" s="36">
        <f t="shared" si="193"/>
        <v>3866</v>
      </c>
      <c r="AK900" s="45">
        <v>45657</v>
      </c>
    </row>
    <row r="901" spans="1:37" s="46" customFormat="1" ht="12.75" x14ac:dyDescent="0.25">
      <c r="A901" s="36">
        <v>895</v>
      </c>
      <c r="B901" s="45">
        <v>41791</v>
      </c>
      <c r="C901" s="49" t="s">
        <v>272</v>
      </c>
      <c r="D901" s="49"/>
      <c r="E901" s="49">
        <v>12010</v>
      </c>
      <c r="F901" s="36" t="s">
        <v>805</v>
      </c>
      <c r="G901" s="36" t="s">
        <v>435</v>
      </c>
      <c r="H901" s="38">
        <v>1</v>
      </c>
      <c r="I901" s="50">
        <v>138000</v>
      </c>
      <c r="J901" s="39">
        <f t="shared" si="201"/>
        <v>0</v>
      </c>
      <c r="K901" s="39">
        <f t="shared" si="202"/>
        <v>0</v>
      </c>
      <c r="L901" s="39">
        <f t="shared" si="203"/>
        <v>0</v>
      </c>
      <c r="M901" s="39">
        <f t="shared" si="218"/>
        <v>0</v>
      </c>
      <c r="N901" s="39">
        <f t="shared" si="212"/>
        <v>0</v>
      </c>
      <c r="O901" s="39">
        <f t="shared" si="204"/>
        <v>0</v>
      </c>
      <c r="P901" s="39">
        <f t="shared" si="205"/>
        <v>0</v>
      </c>
      <c r="Q901" s="39">
        <f t="shared" si="206"/>
        <v>0</v>
      </c>
      <c r="R901" s="39">
        <f t="shared" si="207"/>
        <v>138000</v>
      </c>
      <c r="S901" s="39">
        <f t="shared" si="208"/>
        <v>0</v>
      </c>
      <c r="T901" s="39"/>
      <c r="U901" s="39">
        <f t="shared" si="209"/>
        <v>0</v>
      </c>
      <c r="V901" s="51"/>
      <c r="W901" s="39">
        <f t="shared" si="219"/>
        <v>0</v>
      </c>
      <c r="X901" s="39">
        <f t="shared" si="186"/>
        <v>37.782340862422998</v>
      </c>
      <c r="Y901" s="39">
        <f t="shared" si="187"/>
        <v>1150</v>
      </c>
      <c r="Z901" s="41">
        <f t="shared" si="188"/>
        <v>138000</v>
      </c>
      <c r="AA901" s="41">
        <v>132238.1930184805</v>
      </c>
      <c r="AB901" s="41">
        <v>0</v>
      </c>
      <c r="AC901" s="41">
        <f t="shared" si="195"/>
        <v>132238.1930184805</v>
      </c>
      <c r="AD901" s="42">
        <f t="shared" si="217"/>
        <v>5761.8069815195049</v>
      </c>
      <c r="AE901" s="41">
        <f t="shared" si="189"/>
        <v>138000</v>
      </c>
      <c r="AF901" s="42">
        <f t="shared" si="190"/>
        <v>0</v>
      </c>
      <c r="AG901" s="43">
        <f t="shared" si="220"/>
        <v>120</v>
      </c>
      <c r="AH901" s="44">
        <f t="shared" si="191"/>
        <v>0</v>
      </c>
      <c r="AI901" s="36">
        <f t="shared" si="192"/>
        <v>127.01437371663245</v>
      </c>
      <c r="AJ901" s="36">
        <f t="shared" si="193"/>
        <v>3866</v>
      </c>
      <c r="AK901" s="45">
        <v>45657</v>
      </c>
    </row>
    <row r="902" spans="1:37" s="46" customFormat="1" ht="12.75" x14ac:dyDescent="0.25">
      <c r="A902" s="36">
        <v>896</v>
      </c>
      <c r="B902" s="45">
        <v>41791</v>
      </c>
      <c r="C902" s="49" t="s">
        <v>431</v>
      </c>
      <c r="D902" s="49"/>
      <c r="E902" s="49">
        <v>12009</v>
      </c>
      <c r="F902" s="36" t="s">
        <v>806</v>
      </c>
      <c r="G902" s="36" t="s">
        <v>435</v>
      </c>
      <c r="H902" s="38">
        <v>1</v>
      </c>
      <c r="I902" s="50">
        <v>150000</v>
      </c>
      <c r="J902" s="39">
        <f t="shared" si="201"/>
        <v>0</v>
      </c>
      <c r="K902" s="39">
        <f t="shared" si="202"/>
        <v>0</v>
      </c>
      <c r="L902" s="39">
        <f t="shared" si="203"/>
        <v>0</v>
      </c>
      <c r="M902" s="39">
        <f t="shared" si="218"/>
        <v>0</v>
      </c>
      <c r="N902" s="39">
        <f t="shared" si="212"/>
        <v>0</v>
      </c>
      <c r="O902" s="39">
        <f t="shared" si="204"/>
        <v>0</v>
      </c>
      <c r="P902" s="39">
        <f t="shared" si="205"/>
        <v>0</v>
      </c>
      <c r="Q902" s="39">
        <f t="shared" si="206"/>
        <v>150000</v>
      </c>
      <c r="R902" s="39">
        <f t="shared" si="207"/>
        <v>0</v>
      </c>
      <c r="S902" s="39">
        <f t="shared" si="208"/>
        <v>0</v>
      </c>
      <c r="T902" s="39"/>
      <c r="U902" s="39">
        <f t="shared" si="209"/>
        <v>0</v>
      </c>
      <c r="V902" s="51"/>
      <c r="W902" s="39">
        <f t="shared" si="219"/>
        <v>0</v>
      </c>
      <c r="X902" s="39">
        <f t="shared" si="186"/>
        <v>41.067761806981515</v>
      </c>
      <c r="Y902" s="39">
        <f t="shared" si="187"/>
        <v>1249.9999999999998</v>
      </c>
      <c r="Z902" s="41">
        <f t="shared" si="188"/>
        <v>150000</v>
      </c>
      <c r="AA902" s="41">
        <v>143737.1663244353</v>
      </c>
      <c r="AB902" s="41">
        <v>0</v>
      </c>
      <c r="AC902" s="41">
        <f t="shared" si="195"/>
        <v>143737.1663244353</v>
      </c>
      <c r="AD902" s="42">
        <f t="shared" si="217"/>
        <v>6262.8336755647033</v>
      </c>
      <c r="AE902" s="41">
        <f t="shared" si="189"/>
        <v>150000</v>
      </c>
      <c r="AF902" s="42">
        <f t="shared" si="190"/>
        <v>0</v>
      </c>
      <c r="AG902" s="43">
        <f t="shared" si="220"/>
        <v>120</v>
      </c>
      <c r="AH902" s="44">
        <f t="shared" si="191"/>
        <v>0</v>
      </c>
      <c r="AI902" s="36">
        <f t="shared" si="192"/>
        <v>127.01437371663245</v>
      </c>
      <c r="AJ902" s="36">
        <f t="shared" si="193"/>
        <v>3866</v>
      </c>
      <c r="AK902" s="45">
        <v>45657</v>
      </c>
    </row>
    <row r="903" spans="1:37" s="46" customFormat="1" ht="12.75" x14ac:dyDescent="0.25">
      <c r="A903" s="36">
        <v>897</v>
      </c>
      <c r="B903" s="45">
        <v>41791</v>
      </c>
      <c r="C903" s="49" t="s">
        <v>431</v>
      </c>
      <c r="D903" s="49"/>
      <c r="E903" s="49">
        <v>12009</v>
      </c>
      <c r="F903" s="36" t="s">
        <v>807</v>
      </c>
      <c r="G903" s="36" t="s">
        <v>435</v>
      </c>
      <c r="H903" s="38">
        <v>1</v>
      </c>
      <c r="I903" s="50">
        <v>151000</v>
      </c>
      <c r="J903" s="39">
        <f t="shared" si="201"/>
        <v>0</v>
      </c>
      <c r="K903" s="39">
        <f t="shared" si="202"/>
        <v>0</v>
      </c>
      <c r="L903" s="39">
        <f t="shared" si="203"/>
        <v>0</v>
      </c>
      <c r="M903" s="39">
        <f t="shared" si="218"/>
        <v>0</v>
      </c>
      <c r="N903" s="39">
        <f t="shared" si="212"/>
        <v>0</v>
      </c>
      <c r="O903" s="39">
        <f t="shared" si="204"/>
        <v>0</v>
      </c>
      <c r="P903" s="39">
        <f t="shared" si="205"/>
        <v>0</v>
      </c>
      <c r="Q903" s="39">
        <f t="shared" si="206"/>
        <v>151000</v>
      </c>
      <c r="R903" s="39">
        <f t="shared" si="207"/>
        <v>0</v>
      </c>
      <c r="S903" s="39">
        <f t="shared" si="208"/>
        <v>0</v>
      </c>
      <c r="T903" s="39"/>
      <c r="U903" s="39">
        <f t="shared" si="209"/>
        <v>0</v>
      </c>
      <c r="V903" s="51"/>
      <c r="W903" s="39">
        <f t="shared" si="219"/>
        <v>0</v>
      </c>
      <c r="X903" s="39">
        <f t="shared" ref="X903:X966" si="221">IF(I903&lt;0,0,IF(I903&gt;0,((1/365.25*(IF(E903=12002,I903*3%,IF(E903=12003,I903*3%,IF(E903=12004,I903*3%,IF(E903=12006,I903*2%,IF(E903=12007,I903*10%,IF(E903=12008,I903*3%,IF(E903=12009,I903*10%,IF(E903=12010,I903*10%,IF(E903=12011,I903*20%,IF(E903=12012,I903*3%,IF(E903=12099,I903*10%))))))))))))))))</f>
        <v>41.341546885694726</v>
      </c>
      <c r="Y903" s="39">
        <f t="shared" ref="Y903:Y966" si="222">X903*30.4375</f>
        <v>1258.3333333333333</v>
      </c>
      <c r="Z903" s="41">
        <f t="shared" ref="Z903:Z966" si="223">IF(I903&lt;0,0,IF(I903&gt;0,(IF(AI903*Y903&lt;=I903,Y903*AI903,IF(Y903*AI903&gt;I903,I903,IF(AI903*Y903=I903,I903))))))</f>
        <v>151000</v>
      </c>
      <c r="AA903" s="41">
        <v>144695.41409993154</v>
      </c>
      <c r="AB903" s="41">
        <v>0</v>
      </c>
      <c r="AC903" s="41">
        <f t="shared" si="195"/>
        <v>144695.41409993154</v>
      </c>
      <c r="AD903" s="42">
        <f t="shared" si="217"/>
        <v>6304.5859000684577</v>
      </c>
      <c r="AE903" s="41">
        <f t="shared" ref="AE903:AE966" si="224">AC903+AD903</f>
        <v>151000</v>
      </c>
      <c r="AF903" s="42">
        <f t="shared" ref="AF903:AF966" si="225">I903-AE903</f>
        <v>0</v>
      </c>
      <c r="AG903" s="43">
        <f t="shared" si="220"/>
        <v>120</v>
      </c>
      <c r="AH903" s="44">
        <f t="shared" ref="AH903:AH966" si="226">IF(AG903&gt;AI903,AG903-AI903,IF(AG903&lt;=AI903,0))</f>
        <v>0</v>
      </c>
      <c r="AI903" s="36">
        <f t="shared" ref="AI903:AI966" si="227">AJ903/30.4375</f>
        <v>127.01437371663245</v>
      </c>
      <c r="AJ903" s="36">
        <f t="shared" ref="AJ903:AJ966" si="228">AK903-B903</f>
        <v>3866</v>
      </c>
      <c r="AK903" s="45">
        <v>45657</v>
      </c>
    </row>
    <row r="904" spans="1:37" s="46" customFormat="1" ht="12.75" x14ac:dyDescent="0.25">
      <c r="A904" s="36">
        <v>898</v>
      </c>
      <c r="B904" s="45">
        <v>41791</v>
      </c>
      <c r="C904" s="49" t="s">
        <v>272</v>
      </c>
      <c r="D904" s="49"/>
      <c r="E904" s="49">
        <v>12010</v>
      </c>
      <c r="F904" s="36" t="s">
        <v>808</v>
      </c>
      <c r="G904" s="36" t="s">
        <v>435</v>
      </c>
      <c r="H904" s="38">
        <v>1</v>
      </c>
      <c r="I904" s="50">
        <v>190000</v>
      </c>
      <c r="J904" s="39">
        <f t="shared" si="201"/>
        <v>0</v>
      </c>
      <c r="K904" s="39">
        <f t="shared" si="202"/>
        <v>0</v>
      </c>
      <c r="L904" s="39">
        <f t="shared" si="203"/>
        <v>0</v>
      </c>
      <c r="M904" s="39">
        <f t="shared" si="218"/>
        <v>0</v>
      </c>
      <c r="N904" s="39">
        <f t="shared" si="212"/>
        <v>0</v>
      </c>
      <c r="O904" s="39">
        <f t="shared" si="204"/>
        <v>0</v>
      </c>
      <c r="P904" s="39">
        <f t="shared" si="205"/>
        <v>0</v>
      </c>
      <c r="Q904" s="39">
        <f t="shared" si="206"/>
        <v>0</v>
      </c>
      <c r="R904" s="39">
        <f t="shared" si="207"/>
        <v>190000</v>
      </c>
      <c r="S904" s="39">
        <f t="shared" si="208"/>
        <v>0</v>
      </c>
      <c r="T904" s="39"/>
      <c r="U904" s="39">
        <f t="shared" si="209"/>
        <v>0</v>
      </c>
      <c r="V904" s="51"/>
      <c r="W904" s="39">
        <f t="shared" si="219"/>
        <v>0</v>
      </c>
      <c r="X904" s="39">
        <f t="shared" si="221"/>
        <v>52.019164955509922</v>
      </c>
      <c r="Y904" s="39">
        <f t="shared" si="222"/>
        <v>1583.3333333333333</v>
      </c>
      <c r="Z904" s="41">
        <f t="shared" si="223"/>
        <v>190000</v>
      </c>
      <c r="AA904" s="41">
        <v>182067.07734428474</v>
      </c>
      <c r="AB904" s="41">
        <v>0</v>
      </c>
      <c r="AC904" s="41">
        <f t="shared" ref="AC904:AC967" si="229">AA904+AB904</f>
        <v>182067.07734428474</v>
      </c>
      <c r="AD904" s="42">
        <f t="shared" si="217"/>
        <v>7932.9226557152579</v>
      </c>
      <c r="AE904" s="41">
        <f t="shared" si="224"/>
        <v>190000</v>
      </c>
      <c r="AF904" s="42">
        <f t="shared" si="225"/>
        <v>0</v>
      </c>
      <c r="AG904" s="43">
        <f t="shared" si="220"/>
        <v>120</v>
      </c>
      <c r="AH904" s="44">
        <f t="shared" si="226"/>
        <v>0</v>
      </c>
      <c r="AI904" s="36">
        <f t="shared" si="227"/>
        <v>127.01437371663245</v>
      </c>
      <c r="AJ904" s="36">
        <f t="shared" si="228"/>
        <v>3866</v>
      </c>
      <c r="AK904" s="45">
        <v>45657</v>
      </c>
    </row>
    <row r="905" spans="1:37" s="46" customFormat="1" ht="12.75" x14ac:dyDescent="0.25">
      <c r="A905" s="36">
        <v>899</v>
      </c>
      <c r="B905" s="45">
        <v>41791</v>
      </c>
      <c r="C905" s="49" t="s">
        <v>431</v>
      </c>
      <c r="D905" s="49"/>
      <c r="E905" s="49">
        <v>12009</v>
      </c>
      <c r="F905" s="36" t="s">
        <v>809</v>
      </c>
      <c r="G905" s="36" t="s">
        <v>435</v>
      </c>
      <c r="H905" s="38">
        <v>4</v>
      </c>
      <c r="I905" s="50">
        <v>240000</v>
      </c>
      <c r="J905" s="39">
        <f t="shared" si="201"/>
        <v>0</v>
      </c>
      <c r="K905" s="39">
        <f t="shared" si="202"/>
        <v>0</v>
      </c>
      <c r="L905" s="39">
        <f t="shared" si="203"/>
        <v>0</v>
      </c>
      <c r="M905" s="39">
        <f t="shared" si="218"/>
        <v>0</v>
      </c>
      <c r="N905" s="39">
        <f t="shared" si="212"/>
        <v>0</v>
      </c>
      <c r="O905" s="39">
        <f t="shared" si="204"/>
        <v>0</v>
      </c>
      <c r="P905" s="39">
        <f t="shared" si="205"/>
        <v>0</v>
      </c>
      <c r="Q905" s="39">
        <f t="shared" si="206"/>
        <v>240000</v>
      </c>
      <c r="R905" s="39">
        <f t="shared" si="207"/>
        <v>0</v>
      </c>
      <c r="S905" s="39">
        <f t="shared" si="208"/>
        <v>0</v>
      </c>
      <c r="T905" s="39"/>
      <c r="U905" s="39">
        <f t="shared" si="209"/>
        <v>0</v>
      </c>
      <c r="V905" s="51"/>
      <c r="W905" s="39">
        <f t="shared" si="219"/>
        <v>0</v>
      </c>
      <c r="X905" s="39">
        <f t="shared" si="221"/>
        <v>65.708418891170425</v>
      </c>
      <c r="Y905" s="39">
        <f t="shared" si="222"/>
        <v>1999.9999999999998</v>
      </c>
      <c r="Z905" s="41">
        <f t="shared" si="223"/>
        <v>240000</v>
      </c>
      <c r="AA905" s="41">
        <v>229979.4661190965</v>
      </c>
      <c r="AB905" s="41">
        <v>0</v>
      </c>
      <c r="AC905" s="41">
        <f t="shared" si="229"/>
        <v>229979.4661190965</v>
      </c>
      <c r="AD905" s="42">
        <f t="shared" si="217"/>
        <v>10020.533880903502</v>
      </c>
      <c r="AE905" s="41">
        <f t="shared" si="224"/>
        <v>240000</v>
      </c>
      <c r="AF905" s="42">
        <f t="shared" si="225"/>
        <v>0</v>
      </c>
      <c r="AG905" s="43">
        <f t="shared" si="220"/>
        <v>120</v>
      </c>
      <c r="AH905" s="44">
        <f t="shared" si="226"/>
        <v>0</v>
      </c>
      <c r="AI905" s="36">
        <f t="shared" si="227"/>
        <v>127.01437371663245</v>
      </c>
      <c r="AJ905" s="36">
        <f t="shared" si="228"/>
        <v>3866</v>
      </c>
      <c r="AK905" s="45">
        <v>45657</v>
      </c>
    </row>
    <row r="906" spans="1:37" s="46" customFormat="1" ht="12.75" x14ac:dyDescent="0.25">
      <c r="A906" s="36">
        <v>900</v>
      </c>
      <c r="B906" s="45">
        <v>41791</v>
      </c>
      <c r="C906" s="49" t="s">
        <v>272</v>
      </c>
      <c r="D906" s="49"/>
      <c r="E906" s="49">
        <v>12010</v>
      </c>
      <c r="F906" s="36" t="s">
        <v>810</v>
      </c>
      <c r="G906" s="36" t="s">
        <v>435</v>
      </c>
      <c r="H906" s="38">
        <v>4</v>
      </c>
      <c r="I906" s="50">
        <v>300000</v>
      </c>
      <c r="J906" s="39">
        <f t="shared" si="201"/>
        <v>0</v>
      </c>
      <c r="K906" s="39">
        <f t="shared" si="202"/>
        <v>0</v>
      </c>
      <c r="L906" s="39">
        <f t="shared" si="203"/>
        <v>0</v>
      </c>
      <c r="M906" s="39">
        <f t="shared" si="218"/>
        <v>0</v>
      </c>
      <c r="N906" s="39">
        <f t="shared" si="212"/>
        <v>0</v>
      </c>
      <c r="O906" s="39">
        <f t="shared" si="204"/>
        <v>0</v>
      </c>
      <c r="P906" s="39">
        <f t="shared" si="205"/>
        <v>0</v>
      </c>
      <c r="Q906" s="39">
        <f t="shared" si="206"/>
        <v>0</v>
      </c>
      <c r="R906" s="39">
        <f t="shared" si="207"/>
        <v>300000</v>
      </c>
      <c r="S906" s="39">
        <f t="shared" si="208"/>
        <v>0</v>
      </c>
      <c r="T906" s="39"/>
      <c r="U906" s="39">
        <f t="shared" si="209"/>
        <v>0</v>
      </c>
      <c r="V906" s="51"/>
      <c r="W906" s="39">
        <f t="shared" si="219"/>
        <v>0</v>
      </c>
      <c r="X906" s="39">
        <f t="shared" si="221"/>
        <v>82.135523613963031</v>
      </c>
      <c r="Y906" s="39">
        <f t="shared" si="222"/>
        <v>2499.9999999999995</v>
      </c>
      <c r="Z906" s="41">
        <f t="shared" si="223"/>
        <v>300000</v>
      </c>
      <c r="AA906" s="41">
        <v>287474.33264887059</v>
      </c>
      <c r="AB906" s="41">
        <v>0</v>
      </c>
      <c r="AC906" s="41">
        <f t="shared" si="229"/>
        <v>287474.33264887059</v>
      </c>
      <c r="AD906" s="42">
        <f t="shared" si="217"/>
        <v>12525.667351129407</v>
      </c>
      <c r="AE906" s="41">
        <f t="shared" si="224"/>
        <v>300000</v>
      </c>
      <c r="AF906" s="42">
        <f t="shared" si="225"/>
        <v>0</v>
      </c>
      <c r="AG906" s="43">
        <f t="shared" si="220"/>
        <v>120</v>
      </c>
      <c r="AH906" s="44">
        <f t="shared" si="226"/>
        <v>0</v>
      </c>
      <c r="AI906" s="36">
        <f t="shared" si="227"/>
        <v>127.01437371663245</v>
      </c>
      <c r="AJ906" s="36">
        <f t="shared" si="228"/>
        <v>3866</v>
      </c>
      <c r="AK906" s="45">
        <v>45657</v>
      </c>
    </row>
    <row r="907" spans="1:37" s="46" customFormat="1" ht="12.75" x14ac:dyDescent="0.25">
      <c r="A907" s="36">
        <v>901</v>
      </c>
      <c r="B907" s="45">
        <v>41791</v>
      </c>
      <c r="C907" s="49" t="s">
        <v>272</v>
      </c>
      <c r="D907" s="49"/>
      <c r="E907" s="49">
        <v>12010</v>
      </c>
      <c r="F907" s="36" t="s">
        <v>811</v>
      </c>
      <c r="G907" s="36" t="s">
        <v>435</v>
      </c>
      <c r="H907" s="38">
        <v>1</v>
      </c>
      <c r="I907" s="50">
        <v>340000</v>
      </c>
      <c r="J907" s="39">
        <f t="shared" si="201"/>
        <v>0</v>
      </c>
      <c r="K907" s="39">
        <f t="shared" si="202"/>
        <v>0</v>
      </c>
      <c r="L907" s="39">
        <f t="shared" si="203"/>
        <v>0</v>
      </c>
      <c r="M907" s="39">
        <f t="shared" si="218"/>
        <v>0</v>
      </c>
      <c r="N907" s="39">
        <f t="shared" si="212"/>
        <v>0</v>
      </c>
      <c r="O907" s="39">
        <f t="shared" si="204"/>
        <v>0</v>
      </c>
      <c r="P907" s="39">
        <f t="shared" si="205"/>
        <v>0</v>
      </c>
      <c r="Q907" s="39">
        <f t="shared" si="206"/>
        <v>0</v>
      </c>
      <c r="R907" s="39">
        <f t="shared" si="207"/>
        <v>340000</v>
      </c>
      <c r="S907" s="39">
        <f t="shared" si="208"/>
        <v>0</v>
      </c>
      <c r="T907" s="39"/>
      <c r="U907" s="39">
        <f t="shared" si="209"/>
        <v>0</v>
      </c>
      <c r="V907" s="51"/>
      <c r="W907" s="39">
        <f t="shared" si="219"/>
        <v>0</v>
      </c>
      <c r="X907" s="39">
        <f t="shared" si="221"/>
        <v>93.086926762491444</v>
      </c>
      <c r="Y907" s="39">
        <f t="shared" si="222"/>
        <v>2833.3333333333335</v>
      </c>
      <c r="Z907" s="41">
        <f t="shared" si="223"/>
        <v>340000</v>
      </c>
      <c r="AA907" s="41">
        <v>325804.24366872007</v>
      </c>
      <c r="AB907" s="41">
        <v>0</v>
      </c>
      <c r="AC907" s="41">
        <f t="shared" si="229"/>
        <v>325804.24366872007</v>
      </c>
      <c r="AD907" s="42">
        <f t="shared" si="217"/>
        <v>14195.756331279932</v>
      </c>
      <c r="AE907" s="41">
        <f t="shared" si="224"/>
        <v>340000</v>
      </c>
      <c r="AF907" s="42">
        <f t="shared" si="225"/>
        <v>0</v>
      </c>
      <c r="AG907" s="43">
        <f t="shared" si="220"/>
        <v>120</v>
      </c>
      <c r="AH907" s="44">
        <f t="shared" si="226"/>
        <v>0</v>
      </c>
      <c r="AI907" s="36">
        <f t="shared" si="227"/>
        <v>127.01437371663245</v>
      </c>
      <c r="AJ907" s="36">
        <f t="shared" si="228"/>
        <v>3866</v>
      </c>
      <c r="AK907" s="45">
        <v>45657</v>
      </c>
    </row>
    <row r="908" spans="1:37" s="46" customFormat="1" ht="12.75" x14ac:dyDescent="0.25">
      <c r="A908" s="36">
        <v>902</v>
      </c>
      <c r="B908" s="45">
        <v>41791</v>
      </c>
      <c r="C908" s="49" t="s">
        <v>272</v>
      </c>
      <c r="D908" s="49"/>
      <c r="E908" s="49">
        <v>12010</v>
      </c>
      <c r="F908" s="36" t="s">
        <v>780</v>
      </c>
      <c r="G908" s="36" t="s">
        <v>435</v>
      </c>
      <c r="H908" s="38">
        <v>2</v>
      </c>
      <c r="I908" s="50">
        <v>340027.5</v>
      </c>
      <c r="J908" s="39">
        <f t="shared" si="201"/>
        <v>0</v>
      </c>
      <c r="K908" s="39">
        <f t="shared" si="202"/>
        <v>0</v>
      </c>
      <c r="L908" s="39">
        <f t="shared" si="203"/>
        <v>0</v>
      </c>
      <c r="M908" s="39">
        <f t="shared" si="218"/>
        <v>0</v>
      </c>
      <c r="N908" s="39">
        <f t="shared" si="212"/>
        <v>0</v>
      </c>
      <c r="O908" s="39">
        <f t="shared" si="204"/>
        <v>0</v>
      </c>
      <c r="P908" s="39">
        <f t="shared" si="205"/>
        <v>0</v>
      </c>
      <c r="Q908" s="39">
        <f t="shared" si="206"/>
        <v>0</v>
      </c>
      <c r="R908" s="39">
        <f t="shared" si="207"/>
        <v>340027.5</v>
      </c>
      <c r="S908" s="39">
        <f t="shared" si="208"/>
        <v>0</v>
      </c>
      <c r="T908" s="39"/>
      <c r="U908" s="39">
        <f t="shared" si="209"/>
        <v>0</v>
      </c>
      <c r="V908" s="51"/>
      <c r="W908" s="39">
        <f t="shared" si="219"/>
        <v>0</v>
      </c>
      <c r="X908" s="39">
        <f t="shared" si="221"/>
        <v>93.094455852156059</v>
      </c>
      <c r="Y908" s="39">
        <f t="shared" si="222"/>
        <v>2833.5625</v>
      </c>
      <c r="Z908" s="41">
        <f t="shared" si="223"/>
        <v>340027.5</v>
      </c>
      <c r="AA908" s="41">
        <v>325830.5954825462</v>
      </c>
      <c r="AB908" s="41">
        <v>0</v>
      </c>
      <c r="AC908" s="41">
        <f t="shared" si="229"/>
        <v>325830.5954825462</v>
      </c>
      <c r="AD908" s="42">
        <f t="shared" si="217"/>
        <v>14196.904517453804</v>
      </c>
      <c r="AE908" s="41">
        <f t="shared" si="224"/>
        <v>340027.5</v>
      </c>
      <c r="AF908" s="42">
        <f t="shared" si="225"/>
        <v>0</v>
      </c>
      <c r="AG908" s="43">
        <f t="shared" si="220"/>
        <v>120</v>
      </c>
      <c r="AH908" s="44">
        <f t="shared" si="226"/>
        <v>0</v>
      </c>
      <c r="AI908" s="36">
        <f t="shared" si="227"/>
        <v>127.01437371663245</v>
      </c>
      <c r="AJ908" s="36">
        <f t="shared" si="228"/>
        <v>3866</v>
      </c>
      <c r="AK908" s="45">
        <v>45657</v>
      </c>
    </row>
    <row r="909" spans="1:37" s="46" customFormat="1" ht="12.75" x14ac:dyDescent="0.25">
      <c r="A909" s="36">
        <v>903</v>
      </c>
      <c r="B909" s="45">
        <v>41791</v>
      </c>
      <c r="C909" s="49" t="s">
        <v>272</v>
      </c>
      <c r="D909" s="49"/>
      <c r="E909" s="49">
        <v>12010</v>
      </c>
      <c r="F909" s="36" t="s">
        <v>812</v>
      </c>
      <c r="G909" s="36" t="s">
        <v>435</v>
      </c>
      <c r="H909" s="38">
        <v>2</v>
      </c>
      <c r="I909" s="50">
        <v>345000</v>
      </c>
      <c r="J909" s="39">
        <f t="shared" si="201"/>
        <v>0</v>
      </c>
      <c r="K909" s="39">
        <f t="shared" si="202"/>
        <v>0</v>
      </c>
      <c r="L909" s="39">
        <f t="shared" si="203"/>
        <v>0</v>
      </c>
      <c r="M909" s="39">
        <f t="shared" si="218"/>
        <v>0</v>
      </c>
      <c r="N909" s="39">
        <f t="shared" si="212"/>
        <v>0</v>
      </c>
      <c r="O909" s="39">
        <f t="shared" si="204"/>
        <v>0</v>
      </c>
      <c r="P909" s="39">
        <f t="shared" si="205"/>
        <v>0</v>
      </c>
      <c r="Q909" s="39">
        <f t="shared" si="206"/>
        <v>0</v>
      </c>
      <c r="R909" s="39">
        <f t="shared" si="207"/>
        <v>345000</v>
      </c>
      <c r="S909" s="39">
        <f t="shared" si="208"/>
        <v>0</v>
      </c>
      <c r="T909" s="39"/>
      <c r="U909" s="39">
        <f t="shared" si="209"/>
        <v>0</v>
      </c>
      <c r="V909" s="51"/>
      <c r="W909" s="39">
        <f t="shared" si="219"/>
        <v>0</v>
      </c>
      <c r="X909" s="39">
        <f t="shared" si="221"/>
        <v>94.455852156057489</v>
      </c>
      <c r="Y909" s="39">
        <f t="shared" si="222"/>
        <v>2875</v>
      </c>
      <c r="Z909" s="41">
        <f t="shared" si="223"/>
        <v>345000</v>
      </c>
      <c r="AA909" s="41">
        <v>330595.48254620127</v>
      </c>
      <c r="AB909" s="41">
        <v>0</v>
      </c>
      <c r="AC909" s="41">
        <f t="shared" si="229"/>
        <v>330595.48254620127</v>
      </c>
      <c r="AD909" s="42">
        <f t="shared" si="217"/>
        <v>14404.517453798733</v>
      </c>
      <c r="AE909" s="41">
        <f t="shared" si="224"/>
        <v>345000</v>
      </c>
      <c r="AF909" s="42">
        <f t="shared" si="225"/>
        <v>0</v>
      </c>
      <c r="AG909" s="43">
        <f t="shared" si="220"/>
        <v>120</v>
      </c>
      <c r="AH909" s="44">
        <f t="shared" si="226"/>
        <v>0</v>
      </c>
      <c r="AI909" s="36">
        <f t="shared" si="227"/>
        <v>127.01437371663245</v>
      </c>
      <c r="AJ909" s="36">
        <f t="shared" si="228"/>
        <v>3866</v>
      </c>
      <c r="AK909" s="45">
        <v>45657</v>
      </c>
    </row>
    <row r="910" spans="1:37" s="46" customFormat="1" ht="12.75" x14ac:dyDescent="0.25">
      <c r="A910" s="36">
        <v>904</v>
      </c>
      <c r="B910" s="45">
        <v>41791</v>
      </c>
      <c r="C910" s="49" t="s">
        <v>272</v>
      </c>
      <c r="D910" s="49"/>
      <c r="E910" s="49">
        <v>12010</v>
      </c>
      <c r="F910" s="36" t="s">
        <v>813</v>
      </c>
      <c r="G910" s="36" t="s">
        <v>435</v>
      </c>
      <c r="H910" s="38">
        <v>3</v>
      </c>
      <c r="I910" s="50">
        <v>360000</v>
      </c>
      <c r="J910" s="39">
        <f t="shared" si="201"/>
        <v>0</v>
      </c>
      <c r="K910" s="39">
        <f t="shared" si="202"/>
        <v>0</v>
      </c>
      <c r="L910" s="39">
        <f t="shared" si="203"/>
        <v>0</v>
      </c>
      <c r="M910" s="39">
        <f t="shared" si="218"/>
        <v>0</v>
      </c>
      <c r="N910" s="39">
        <f t="shared" si="212"/>
        <v>0</v>
      </c>
      <c r="O910" s="39">
        <f t="shared" si="204"/>
        <v>0</v>
      </c>
      <c r="P910" s="39">
        <f t="shared" si="205"/>
        <v>0</v>
      </c>
      <c r="Q910" s="39">
        <f t="shared" si="206"/>
        <v>0</v>
      </c>
      <c r="R910" s="39">
        <f t="shared" si="207"/>
        <v>360000</v>
      </c>
      <c r="S910" s="39">
        <f t="shared" si="208"/>
        <v>0</v>
      </c>
      <c r="T910" s="39"/>
      <c r="U910" s="39">
        <f t="shared" si="209"/>
        <v>0</v>
      </c>
      <c r="V910" s="51"/>
      <c r="W910" s="39">
        <f t="shared" si="219"/>
        <v>0</v>
      </c>
      <c r="X910" s="39">
        <f t="shared" si="221"/>
        <v>98.562628336755651</v>
      </c>
      <c r="Y910" s="39">
        <f t="shared" si="222"/>
        <v>3000</v>
      </c>
      <c r="Z910" s="41">
        <f t="shared" si="223"/>
        <v>360000</v>
      </c>
      <c r="AA910" s="41">
        <v>344969.19917864475</v>
      </c>
      <c r="AB910" s="41">
        <v>0</v>
      </c>
      <c r="AC910" s="41">
        <f t="shared" si="229"/>
        <v>344969.19917864475</v>
      </c>
      <c r="AD910" s="42">
        <f t="shared" si="217"/>
        <v>15030.800821355253</v>
      </c>
      <c r="AE910" s="41">
        <f t="shared" si="224"/>
        <v>360000</v>
      </c>
      <c r="AF910" s="42">
        <f t="shared" si="225"/>
        <v>0</v>
      </c>
      <c r="AG910" s="43">
        <f t="shared" si="220"/>
        <v>120</v>
      </c>
      <c r="AH910" s="44">
        <f t="shared" si="226"/>
        <v>0</v>
      </c>
      <c r="AI910" s="36">
        <f t="shared" si="227"/>
        <v>127.01437371663245</v>
      </c>
      <c r="AJ910" s="36">
        <f t="shared" si="228"/>
        <v>3866</v>
      </c>
      <c r="AK910" s="45">
        <v>45657</v>
      </c>
    </row>
    <row r="911" spans="1:37" s="46" customFormat="1" ht="12.75" x14ac:dyDescent="0.25">
      <c r="A911" s="36">
        <v>905</v>
      </c>
      <c r="B911" s="45">
        <v>41791</v>
      </c>
      <c r="C911" s="49" t="s">
        <v>431</v>
      </c>
      <c r="D911" s="49"/>
      <c r="E911" s="49">
        <v>12009</v>
      </c>
      <c r="F911" s="36" t="s">
        <v>760</v>
      </c>
      <c r="G911" s="36" t="s">
        <v>435</v>
      </c>
      <c r="H911" s="38">
        <v>6</v>
      </c>
      <c r="I911" s="50">
        <v>410000.04</v>
      </c>
      <c r="J911" s="39">
        <f t="shared" si="201"/>
        <v>0</v>
      </c>
      <c r="K911" s="39">
        <f t="shared" si="202"/>
        <v>0</v>
      </c>
      <c r="L911" s="39">
        <f t="shared" si="203"/>
        <v>0</v>
      </c>
      <c r="M911" s="39">
        <f t="shared" si="218"/>
        <v>0</v>
      </c>
      <c r="N911" s="39">
        <f t="shared" si="212"/>
        <v>0</v>
      </c>
      <c r="O911" s="39">
        <f t="shared" si="204"/>
        <v>0</v>
      </c>
      <c r="P911" s="39">
        <f t="shared" si="205"/>
        <v>0</v>
      </c>
      <c r="Q911" s="39">
        <f t="shared" si="206"/>
        <v>410000.04</v>
      </c>
      <c r="R911" s="39">
        <f t="shared" si="207"/>
        <v>0</v>
      </c>
      <c r="S911" s="39">
        <f t="shared" si="208"/>
        <v>0</v>
      </c>
      <c r="T911" s="39"/>
      <c r="U911" s="39">
        <f t="shared" si="209"/>
        <v>0</v>
      </c>
      <c r="V911" s="51"/>
      <c r="W911" s="39">
        <f t="shared" si="219"/>
        <v>0</v>
      </c>
      <c r="X911" s="39">
        <f t="shared" si="221"/>
        <v>112.25189322381931</v>
      </c>
      <c r="Y911" s="39">
        <f t="shared" si="222"/>
        <v>3416.6670000000004</v>
      </c>
      <c r="Z911" s="41">
        <f t="shared" si="223"/>
        <v>410000.04</v>
      </c>
      <c r="AA911" s="41">
        <v>392881.62628336763</v>
      </c>
      <c r="AB911" s="41">
        <v>0</v>
      </c>
      <c r="AC911" s="41">
        <f t="shared" si="229"/>
        <v>392881.62628336763</v>
      </c>
      <c r="AD911" s="42">
        <f t="shared" si="217"/>
        <v>17118.413716632349</v>
      </c>
      <c r="AE911" s="41">
        <f t="shared" si="224"/>
        <v>410000.04</v>
      </c>
      <c r="AF911" s="42">
        <f t="shared" si="225"/>
        <v>0</v>
      </c>
      <c r="AG911" s="43">
        <f t="shared" si="220"/>
        <v>120</v>
      </c>
      <c r="AH911" s="44">
        <f t="shared" si="226"/>
        <v>0</v>
      </c>
      <c r="AI911" s="36">
        <f t="shared" si="227"/>
        <v>127.01437371663245</v>
      </c>
      <c r="AJ911" s="36">
        <f t="shared" si="228"/>
        <v>3866</v>
      </c>
      <c r="AK911" s="45">
        <v>45657</v>
      </c>
    </row>
    <row r="912" spans="1:37" s="46" customFormat="1" ht="12.75" x14ac:dyDescent="0.25">
      <c r="A912" s="36">
        <v>906</v>
      </c>
      <c r="B912" s="45">
        <v>41791</v>
      </c>
      <c r="C912" s="49" t="s">
        <v>431</v>
      </c>
      <c r="D912" s="49"/>
      <c r="E912" s="49">
        <v>12009</v>
      </c>
      <c r="F912" s="36" t="s">
        <v>814</v>
      </c>
      <c r="G912" s="36" t="s">
        <v>435</v>
      </c>
      <c r="H912" s="38">
        <v>5</v>
      </c>
      <c r="I912" s="50">
        <v>420000</v>
      </c>
      <c r="J912" s="39">
        <f t="shared" si="201"/>
        <v>0</v>
      </c>
      <c r="K912" s="39">
        <f t="shared" si="202"/>
        <v>0</v>
      </c>
      <c r="L912" s="39">
        <f t="shared" si="203"/>
        <v>0</v>
      </c>
      <c r="M912" s="39">
        <f t="shared" si="218"/>
        <v>0</v>
      </c>
      <c r="N912" s="39">
        <f t="shared" si="212"/>
        <v>0</v>
      </c>
      <c r="O912" s="39">
        <f t="shared" si="204"/>
        <v>0</v>
      </c>
      <c r="P912" s="39">
        <f t="shared" si="205"/>
        <v>0</v>
      </c>
      <c r="Q912" s="39">
        <f t="shared" si="206"/>
        <v>420000</v>
      </c>
      <c r="R912" s="39">
        <f t="shared" si="207"/>
        <v>0</v>
      </c>
      <c r="S912" s="39">
        <f t="shared" si="208"/>
        <v>0</v>
      </c>
      <c r="T912" s="39"/>
      <c r="U912" s="39">
        <f t="shared" si="209"/>
        <v>0</v>
      </c>
      <c r="V912" s="51"/>
      <c r="W912" s="39">
        <f t="shared" si="219"/>
        <v>0</v>
      </c>
      <c r="X912" s="39">
        <f t="shared" si="221"/>
        <v>114.98973305954826</v>
      </c>
      <c r="Y912" s="39">
        <f t="shared" si="222"/>
        <v>3500</v>
      </c>
      <c r="Z912" s="41">
        <f t="shared" si="223"/>
        <v>420000</v>
      </c>
      <c r="AA912" s="41">
        <v>402464.0657084189</v>
      </c>
      <c r="AB912" s="41">
        <v>0</v>
      </c>
      <c r="AC912" s="41">
        <f t="shared" si="229"/>
        <v>402464.0657084189</v>
      </c>
      <c r="AD912" s="42">
        <f t="shared" si="217"/>
        <v>17535.934291581099</v>
      </c>
      <c r="AE912" s="41">
        <f t="shared" si="224"/>
        <v>420000</v>
      </c>
      <c r="AF912" s="42">
        <f t="shared" si="225"/>
        <v>0</v>
      </c>
      <c r="AG912" s="43">
        <f t="shared" si="220"/>
        <v>120</v>
      </c>
      <c r="AH912" s="44">
        <f t="shared" si="226"/>
        <v>0</v>
      </c>
      <c r="AI912" s="36">
        <f t="shared" si="227"/>
        <v>127.01437371663245</v>
      </c>
      <c r="AJ912" s="36">
        <f t="shared" si="228"/>
        <v>3866</v>
      </c>
      <c r="AK912" s="45">
        <v>45657</v>
      </c>
    </row>
    <row r="913" spans="1:37" s="46" customFormat="1" ht="12.75" x14ac:dyDescent="0.25">
      <c r="A913" s="36">
        <v>907</v>
      </c>
      <c r="B913" s="45">
        <v>41791</v>
      </c>
      <c r="C913" s="49" t="s">
        <v>431</v>
      </c>
      <c r="D913" s="49"/>
      <c r="E913" s="49">
        <v>12009</v>
      </c>
      <c r="F913" s="36" t="s">
        <v>815</v>
      </c>
      <c r="G913" s="36" t="s">
        <v>435</v>
      </c>
      <c r="H913" s="38">
        <v>8</v>
      </c>
      <c r="I913" s="50">
        <v>470000</v>
      </c>
      <c r="J913" s="39">
        <f t="shared" si="201"/>
        <v>0</v>
      </c>
      <c r="K913" s="39">
        <f t="shared" si="202"/>
        <v>0</v>
      </c>
      <c r="L913" s="39">
        <f t="shared" si="203"/>
        <v>0</v>
      </c>
      <c r="M913" s="39">
        <f t="shared" si="218"/>
        <v>0</v>
      </c>
      <c r="N913" s="39">
        <f t="shared" si="212"/>
        <v>0</v>
      </c>
      <c r="O913" s="39">
        <f t="shared" si="204"/>
        <v>0</v>
      </c>
      <c r="P913" s="39">
        <f t="shared" si="205"/>
        <v>0</v>
      </c>
      <c r="Q913" s="39">
        <f t="shared" si="206"/>
        <v>470000</v>
      </c>
      <c r="R913" s="39">
        <f t="shared" si="207"/>
        <v>0</v>
      </c>
      <c r="S913" s="39">
        <f t="shared" si="208"/>
        <v>0</v>
      </c>
      <c r="T913" s="39"/>
      <c r="U913" s="39">
        <f t="shared" si="209"/>
        <v>0</v>
      </c>
      <c r="V913" s="51"/>
      <c r="W913" s="39">
        <f t="shared" si="219"/>
        <v>0</v>
      </c>
      <c r="X913" s="39">
        <f t="shared" si="221"/>
        <v>128.67898699520876</v>
      </c>
      <c r="Y913" s="39">
        <f t="shared" si="222"/>
        <v>3916.6666666666665</v>
      </c>
      <c r="Z913" s="41">
        <f t="shared" si="223"/>
        <v>470000</v>
      </c>
      <c r="AA913" s="41">
        <v>450376.45448323066</v>
      </c>
      <c r="AB913" s="41">
        <v>0</v>
      </c>
      <c r="AC913" s="41">
        <f t="shared" si="229"/>
        <v>450376.45448323066</v>
      </c>
      <c r="AD913" s="42">
        <f t="shared" si="217"/>
        <v>19623.545516769344</v>
      </c>
      <c r="AE913" s="41">
        <f t="shared" si="224"/>
        <v>470000</v>
      </c>
      <c r="AF913" s="42">
        <f t="shared" si="225"/>
        <v>0</v>
      </c>
      <c r="AG913" s="43">
        <f t="shared" si="220"/>
        <v>120</v>
      </c>
      <c r="AH913" s="44">
        <f t="shared" si="226"/>
        <v>0</v>
      </c>
      <c r="AI913" s="36">
        <f t="shared" si="227"/>
        <v>127.01437371663245</v>
      </c>
      <c r="AJ913" s="36">
        <f t="shared" si="228"/>
        <v>3866</v>
      </c>
      <c r="AK913" s="45">
        <v>45657</v>
      </c>
    </row>
    <row r="914" spans="1:37" s="46" customFormat="1" ht="12.75" x14ac:dyDescent="0.25">
      <c r="A914" s="36">
        <v>908</v>
      </c>
      <c r="B914" s="45">
        <v>41791</v>
      </c>
      <c r="C914" s="49" t="s">
        <v>265</v>
      </c>
      <c r="D914" s="49"/>
      <c r="E914" s="49">
        <v>12007</v>
      </c>
      <c r="F914" s="36" t="s">
        <v>816</v>
      </c>
      <c r="G914" s="49" t="s">
        <v>435</v>
      </c>
      <c r="H914" s="38">
        <v>8</v>
      </c>
      <c r="I914" s="50">
        <v>540000</v>
      </c>
      <c r="J914" s="39">
        <f t="shared" si="201"/>
        <v>0</v>
      </c>
      <c r="K914" s="39">
        <f t="shared" si="202"/>
        <v>0</v>
      </c>
      <c r="L914" s="39">
        <f t="shared" si="203"/>
        <v>0</v>
      </c>
      <c r="M914" s="39">
        <f t="shared" si="218"/>
        <v>0</v>
      </c>
      <c r="N914" s="39">
        <f t="shared" si="212"/>
        <v>0</v>
      </c>
      <c r="O914" s="39">
        <f t="shared" si="204"/>
        <v>540000</v>
      </c>
      <c r="P914" s="39">
        <f t="shared" si="205"/>
        <v>0</v>
      </c>
      <c r="Q914" s="39">
        <f t="shared" si="206"/>
        <v>0</v>
      </c>
      <c r="R914" s="39">
        <f t="shared" si="207"/>
        <v>0</v>
      </c>
      <c r="S914" s="39">
        <f t="shared" si="208"/>
        <v>0</v>
      </c>
      <c r="T914" s="39"/>
      <c r="U914" s="39">
        <f t="shared" si="209"/>
        <v>0</v>
      </c>
      <c r="V914" s="51"/>
      <c r="W914" s="39">
        <f t="shared" si="219"/>
        <v>0</v>
      </c>
      <c r="X914" s="39">
        <f t="shared" si="221"/>
        <v>147.84394250513347</v>
      </c>
      <c r="Y914" s="39">
        <f t="shared" si="222"/>
        <v>4500</v>
      </c>
      <c r="Z914" s="41">
        <f t="shared" si="223"/>
        <v>540000</v>
      </c>
      <c r="AA914" s="41">
        <v>517453.79876796715</v>
      </c>
      <c r="AB914" s="41">
        <v>0</v>
      </c>
      <c r="AC914" s="41">
        <f t="shared" si="229"/>
        <v>517453.79876796715</v>
      </c>
      <c r="AD914" s="42">
        <f t="shared" si="217"/>
        <v>22546.20123203285</v>
      </c>
      <c r="AE914" s="41">
        <f t="shared" si="224"/>
        <v>540000</v>
      </c>
      <c r="AF914" s="42">
        <f t="shared" si="225"/>
        <v>0</v>
      </c>
      <c r="AG914" s="43">
        <f t="shared" si="220"/>
        <v>120</v>
      </c>
      <c r="AH914" s="44">
        <f t="shared" si="226"/>
        <v>0</v>
      </c>
      <c r="AI914" s="36">
        <f t="shared" si="227"/>
        <v>127.01437371663245</v>
      </c>
      <c r="AJ914" s="36">
        <f t="shared" si="228"/>
        <v>3866</v>
      </c>
      <c r="AK914" s="45">
        <v>45657</v>
      </c>
    </row>
    <row r="915" spans="1:37" s="46" customFormat="1" ht="12.75" x14ac:dyDescent="0.25">
      <c r="A915" s="36">
        <v>909</v>
      </c>
      <c r="B915" s="45">
        <v>41791</v>
      </c>
      <c r="C915" s="49" t="s">
        <v>265</v>
      </c>
      <c r="D915" s="49"/>
      <c r="E915" s="49">
        <v>12007</v>
      </c>
      <c r="F915" s="36" t="s">
        <v>817</v>
      </c>
      <c r="G915" s="49" t="s">
        <v>435</v>
      </c>
      <c r="H915" s="38">
        <v>100</v>
      </c>
      <c r="I915" s="50">
        <v>660000</v>
      </c>
      <c r="J915" s="39">
        <f t="shared" si="201"/>
        <v>0</v>
      </c>
      <c r="K915" s="39">
        <f t="shared" si="202"/>
        <v>0</v>
      </c>
      <c r="L915" s="39">
        <f t="shared" si="203"/>
        <v>0</v>
      </c>
      <c r="M915" s="39">
        <f t="shared" si="218"/>
        <v>0</v>
      </c>
      <c r="N915" s="39">
        <f t="shared" si="212"/>
        <v>0</v>
      </c>
      <c r="O915" s="39">
        <f t="shared" si="204"/>
        <v>660000</v>
      </c>
      <c r="P915" s="39">
        <f t="shared" si="205"/>
        <v>0</v>
      </c>
      <c r="Q915" s="39">
        <f t="shared" si="206"/>
        <v>0</v>
      </c>
      <c r="R915" s="39">
        <f t="shared" si="207"/>
        <v>0</v>
      </c>
      <c r="S915" s="39">
        <f t="shared" si="208"/>
        <v>0</v>
      </c>
      <c r="T915" s="39"/>
      <c r="U915" s="39">
        <f t="shared" si="209"/>
        <v>0</v>
      </c>
      <c r="V915" s="51"/>
      <c r="W915" s="39">
        <f t="shared" si="219"/>
        <v>0</v>
      </c>
      <c r="X915" s="39">
        <f t="shared" si="221"/>
        <v>180.69815195071868</v>
      </c>
      <c r="Y915" s="39">
        <f t="shared" si="222"/>
        <v>5500</v>
      </c>
      <c r="Z915" s="41">
        <f t="shared" si="223"/>
        <v>660000</v>
      </c>
      <c r="AA915" s="41">
        <v>632443.53182751546</v>
      </c>
      <c r="AB915" s="41">
        <v>0</v>
      </c>
      <c r="AC915" s="41">
        <f t="shared" si="229"/>
        <v>632443.53182751546</v>
      </c>
      <c r="AD915" s="42">
        <f t="shared" si="217"/>
        <v>27556.468172484543</v>
      </c>
      <c r="AE915" s="41">
        <f t="shared" si="224"/>
        <v>660000</v>
      </c>
      <c r="AF915" s="42">
        <f t="shared" si="225"/>
        <v>0</v>
      </c>
      <c r="AG915" s="43">
        <f t="shared" si="220"/>
        <v>120</v>
      </c>
      <c r="AH915" s="44">
        <f t="shared" si="226"/>
        <v>0</v>
      </c>
      <c r="AI915" s="36">
        <f t="shared" si="227"/>
        <v>127.01437371663245</v>
      </c>
      <c r="AJ915" s="36">
        <f t="shared" si="228"/>
        <v>3866</v>
      </c>
      <c r="AK915" s="45">
        <v>45657</v>
      </c>
    </row>
    <row r="916" spans="1:37" s="46" customFormat="1" ht="12.75" x14ac:dyDescent="0.25">
      <c r="A916" s="36">
        <v>910</v>
      </c>
      <c r="B916" s="45">
        <v>41791</v>
      </c>
      <c r="C916" s="49" t="s">
        <v>431</v>
      </c>
      <c r="D916" s="49"/>
      <c r="E916" s="49">
        <v>12009</v>
      </c>
      <c r="F916" s="36" t="s">
        <v>801</v>
      </c>
      <c r="G916" s="36" t="s">
        <v>435</v>
      </c>
      <c r="H916" s="38">
        <v>17</v>
      </c>
      <c r="I916" s="50">
        <v>795000.07</v>
      </c>
      <c r="J916" s="39">
        <f t="shared" si="201"/>
        <v>0</v>
      </c>
      <c r="K916" s="39">
        <f t="shared" si="202"/>
        <v>0</v>
      </c>
      <c r="L916" s="39">
        <f t="shared" si="203"/>
        <v>0</v>
      </c>
      <c r="M916" s="39">
        <f t="shared" si="218"/>
        <v>0</v>
      </c>
      <c r="N916" s="39">
        <f t="shared" si="212"/>
        <v>0</v>
      </c>
      <c r="O916" s="39">
        <f t="shared" si="204"/>
        <v>0</v>
      </c>
      <c r="P916" s="39">
        <f t="shared" si="205"/>
        <v>0</v>
      </c>
      <c r="Q916" s="39">
        <f t="shared" si="206"/>
        <v>795000.07</v>
      </c>
      <c r="R916" s="39">
        <f t="shared" si="207"/>
        <v>0</v>
      </c>
      <c r="S916" s="39">
        <f t="shared" si="208"/>
        <v>0</v>
      </c>
      <c r="T916" s="39"/>
      <c r="U916" s="39">
        <f t="shared" si="209"/>
        <v>0</v>
      </c>
      <c r="V916" s="51"/>
      <c r="W916" s="39">
        <f t="shared" si="219"/>
        <v>0</v>
      </c>
      <c r="X916" s="39">
        <f t="shared" si="221"/>
        <v>217.65915674195756</v>
      </c>
      <c r="Y916" s="39">
        <f t="shared" si="222"/>
        <v>6625.0005833333335</v>
      </c>
      <c r="Z916" s="41">
        <f t="shared" si="223"/>
        <v>795000.07</v>
      </c>
      <c r="AA916" s="41">
        <v>761807.04859685153</v>
      </c>
      <c r="AB916" s="41">
        <v>0</v>
      </c>
      <c r="AC916" s="41">
        <f t="shared" si="229"/>
        <v>761807.04859685153</v>
      </c>
      <c r="AD916" s="42">
        <f t="shared" si="217"/>
        <v>33193.021403148421</v>
      </c>
      <c r="AE916" s="41">
        <f t="shared" si="224"/>
        <v>795000.07</v>
      </c>
      <c r="AF916" s="42">
        <f t="shared" si="225"/>
        <v>0</v>
      </c>
      <c r="AG916" s="43">
        <f t="shared" si="220"/>
        <v>120</v>
      </c>
      <c r="AH916" s="44">
        <f t="shared" si="226"/>
        <v>0</v>
      </c>
      <c r="AI916" s="36">
        <f t="shared" si="227"/>
        <v>127.01437371663245</v>
      </c>
      <c r="AJ916" s="36">
        <f t="shared" si="228"/>
        <v>3866</v>
      </c>
      <c r="AK916" s="45">
        <v>45657</v>
      </c>
    </row>
    <row r="917" spans="1:37" s="46" customFormat="1" ht="12.75" customHeight="1" x14ac:dyDescent="0.25">
      <c r="A917" s="36">
        <v>911</v>
      </c>
      <c r="B917" s="45">
        <v>41791</v>
      </c>
      <c r="C917" s="49" t="s">
        <v>431</v>
      </c>
      <c r="D917" s="49"/>
      <c r="E917" s="49">
        <v>12009</v>
      </c>
      <c r="F917" s="36" t="s">
        <v>802</v>
      </c>
      <c r="G917" s="36" t="s">
        <v>435</v>
      </c>
      <c r="H917" s="38">
        <v>52</v>
      </c>
      <c r="I917" s="50">
        <v>858390</v>
      </c>
      <c r="J917" s="39">
        <f t="shared" si="201"/>
        <v>0</v>
      </c>
      <c r="K917" s="39">
        <f t="shared" si="202"/>
        <v>0</v>
      </c>
      <c r="L917" s="39">
        <f t="shared" si="203"/>
        <v>0</v>
      </c>
      <c r="M917" s="39">
        <f t="shared" si="218"/>
        <v>0</v>
      </c>
      <c r="N917" s="39">
        <f t="shared" si="212"/>
        <v>0</v>
      </c>
      <c r="O917" s="39">
        <f t="shared" si="204"/>
        <v>0</v>
      </c>
      <c r="P917" s="39">
        <f t="shared" si="205"/>
        <v>0</v>
      </c>
      <c r="Q917" s="39">
        <f t="shared" si="206"/>
        <v>858390</v>
      </c>
      <c r="R917" s="39">
        <f t="shared" si="207"/>
        <v>0</v>
      </c>
      <c r="S917" s="39">
        <f t="shared" si="208"/>
        <v>0</v>
      </c>
      <c r="T917" s="39"/>
      <c r="U917" s="39">
        <f t="shared" si="209"/>
        <v>0</v>
      </c>
      <c r="V917" s="51"/>
      <c r="W917" s="39">
        <f t="shared" si="219"/>
        <v>0</v>
      </c>
      <c r="X917" s="39">
        <f t="shared" si="221"/>
        <v>235.01437371663243</v>
      </c>
      <c r="Y917" s="39">
        <f t="shared" si="222"/>
        <v>7153.25</v>
      </c>
      <c r="Z917" s="41">
        <f t="shared" si="223"/>
        <v>858390</v>
      </c>
      <c r="AA917" s="41">
        <v>822550.30800821353</v>
      </c>
      <c r="AB917" s="41">
        <v>0</v>
      </c>
      <c r="AC917" s="41">
        <f t="shared" si="229"/>
        <v>822550.30800821353</v>
      </c>
      <c r="AD917" s="42">
        <f t="shared" si="217"/>
        <v>35839.691991786472</v>
      </c>
      <c r="AE917" s="41">
        <f t="shared" si="224"/>
        <v>858390</v>
      </c>
      <c r="AF917" s="42">
        <f t="shared" si="225"/>
        <v>0</v>
      </c>
      <c r="AG917" s="43">
        <f t="shared" si="220"/>
        <v>120</v>
      </c>
      <c r="AH917" s="44">
        <f t="shared" si="226"/>
        <v>0</v>
      </c>
      <c r="AI917" s="36">
        <f t="shared" si="227"/>
        <v>127.01437371663245</v>
      </c>
      <c r="AJ917" s="36">
        <f t="shared" si="228"/>
        <v>3866</v>
      </c>
      <c r="AK917" s="45">
        <v>45657</v>
      </c>
    </row>
    <row r="918" spans="1:37" s="46" customFormat="1" ht="12.75" x14ac:dyDescent="0.25">
      <c r="A918" s="36">
        <v>912</v>
      </c>
      <c r="B918" s="45">
        <v>41791</v>
      </c>
      <c r="C918" s="49" t="s">
        <v>265</v>
      </c>
      <c r="D918" s="49"/>
      <c r="E918" s="49">
        <v>12007</v>
      </c>
      <c r="F918" s="36" t="s">
        <v>818</v>
      </c>
      <c r="G918" s="49" t="s">
        <v>435</v>
      </c>
      <c r="H918" s="38">
        <v>100</v>
      </c>
      <c r="I918" s="50">
        <v>900000</v>
      </c>
      <c r="J918" s="39">
        <f t="shared" si="201"/>
        <v>0</v>
      </c>
      <c r="K918" s="39">
        <f t="shared" si="202"/>
        <v>0</v>
      </c>
      <c r="L918" s="39">
        <f t="shared" si="203"/>
        <v>0</v>
      </c>
      <c r="M918" s="39">
        <f t="shared" si="218"/>
        <v>0</v>
      </c>
      <c r="N918" s="39">
        <f t="shared" si="212"/>
        <v>0</v>
      </c>
      <c r="O918" s="39">
        <f t="shared" si="204"/>
        <v>900000</v>
      </c>
      <c r="P918" s="39">
        <f t="shared" si="205"/>
        <v>0</v>
      </c>
      <c r="Q918" s="39">
        <f t="shared" si="206"/>
        <v>0</v>
      </c>
      <c r="R918" s="39">
        <f t="shared" si="207"/>
        <v>0</v>
      </c>
      <c r="S918" s="39">
        <f t="shared" si="208"/>
        <v>0</v>
      </c>
      <c r="T918" s="39"/>
      <c r="U918" s="39">
        <f t="shared" si="209"/>
        <v>0</v>
      </c>
      <c r="V918" s="51"/>
      <c r="W918" s="39">
        <f t="shared" si="219"/>
        <v>0</v>
      </c>
      <c r="X918" s="39">
        <f t="shared" si="221"/>
        <v>246.40657084188911</v>
      </c>
      <c r="Y918" s="39">
        <f t="shared" si="222"/>
        <v>7500</v>
      </c>
      <c r="Z918" s="41">
        <f t="shared" si="223"/>
        <v>900000</v>
      </c>
      <c r="AA918" s="41">
        <v>862422.99794661195</v>
      </c>
      <c r="AB918" s="41">
        <v>0</v>
      </c>
      <c r="AC918" s="41">
        <f t="shared" si="229"/>
        <v>862422.99794661195</v>
      </c>
      <c r="AD918" s="42">
        <f t="shared" si="217"/>
        <v>37577.002053388045</v>
      </c>
      <c r="AE918" s="41">
        <f t="shared" si="224"/>
        <v>900000</v>
      </c>
      <c r="AF918" s="42">
        <f t="shared" si="225"/>
        <v>0</v>
      </c>
      <c r="AG918" s="43">
        <f t="shared" si="220"/>
        <v>120</v>
      </c>
      <c r="AH918" s="44">
        <f t="shared" si="226"/>
        <v>0</v>
      </c>
      <c r="AI918" s="36">
        <f t="shared" si="227"/>
        <v>127.01437371663245</v>
      </c>
      <c r="AJ918" s="36">
        <f t="shared" si="228"/>
        <v>3866</v>
      </c>
      <c r="AK918" s="45">
        <v>45657</v>
      </c>
    </row>
    <row r="919" spans="1:37" s="46" customFormat="1" ht="12.75" x14ac:dyDescent="0.25">
      <c r="A919" s="36">
        <v>913</v>
      </c>
      <c r="B919" s="45">
        <v>41791</v>
      </c>
      <c r="C919" s="49" t="s">
        <v>272</v>
      </c>
      <c r="D919" s="49"/>
      <c r="E919" s="49">
        <v>12010</v>
      </c>
      <c r="F919" s="36" t="s">
        <v>819</v>
      </c>
      <c r="G919" s="36" t="s">
        <v>435</v>
      </c>
      <c r="H919" s="38">
        <v>1</v>
      </c>
      <c r="I919" s="50">
        <v>2009601.61</v>
      </c>
      <c r="J919" s="39">
        <f t="shared" si="201"/>
        <v>0</v>
      </c>
      <c r="K919" s="39">
        <f t="shared" si="202"/>
        <v>0</v>
      </c>
      <c r="L919" s="39">
        <f t="shared" si="203"/>
        <v>0</v>
      </c>
      <c r="M919" s="39">
        <f t="shared" si="218"/>
        <v>0</v>
      </c>
      <c r="N919" s="39">
        <f t="shared" si="212"/>
        <v>0</v>
      </c>
      <c r="O919" s="39">
        <f t="shared" si="204"/>
        <v>0</v>
      </c>
      <c r="P919" s="39">
        <f t="shared" si="205"/>
        <v>0</v>
      </c>
      <c r="Q919" s="39">
        <f t="shared" si="206"/>
        <v>0</v>
      </c>
      <c r="R919" s="39">
        <f t="shared" si="207"/>
        <v>2009601.61</v>
      </c>
      <c r="S919" s="39">
        <f t="shared" si="208"/>
        <v>0</v>
      </c>
      <c r="T919" s="39"/>
      <c r="U919" s="39">
        <f t="shared" si="209"/>
        <v>0</v>
      </c>
      <c r="V919" s="51"/>
      <c r="W919" s="39">
        <f t="shared" si="219"/>
        <v>0</v>
      </c>
      <c r="X919" s="39">
        <f t="shared" si="221"/>
        <v>550.1989349760438</v>
      </c>
      <c r="Y919" s="39">
        <f t="shared" si="222"/>
        <v>16746.680083333333</v>
      </c>
      <c r="Z919" s="41">
        <f t="shared" si="223"/>
        <v>2009601.61</v>
      </c>
      <c r="AA919" s="41">
        <v>1925696.2724161532</v>
      </c>
      <c r="AB919" s="41">
        <v>0</v>
      </c>
      <c r="AC919" s="41">
        <f t="shared" si="229"/>
        <v>1925696.2724161532</v>
      </c>
      <c r="AD919" s="42">
        <f t="shared" si="217"/>
        <v>83905.337583846878</v>
      </c>
      <c r="AE919" s="41">
        <f t="shared" si="224"/>
        <v>2009601.61</v>
      </c>
      <c r="AF919" s="42">
        <f t="shared" si="225"/>
        <v>0</v>
      </c>
      <c r="AG919" s="43">
        <f t="shared" si="220"/>
        <v>120</v>
      </c>
      <c r="AH919" s="44">
        <f t="shared" si="226"/>
        <v>0</v>
      </c>
      <c r="AI919" s="36">
        <f t="shared" si="227"/>
        <v>127.01437371663245</v>
      </c>
      <c r="AJ919" s="36">
        <f t="shared" si="228"/>
        <v>3866</v>
      </c>
      <c r="AK919" s="45">
        <v>45657</v>
      </c>
    </row>
    <row r="920" spans="1:37" s="46" customFormat="1" ht="12.75" x14ac:dyDescent="0.25">
      <c r="A920" s="36">
        <v>914</v>
      </c>
      <c r="B920" s="45">
        <v>41791</v>
      </c>
      <c r="C920" s="49" t="s">
        <v>754</v>
      </c>
      <c r="D920" s="49"/>
      <c r="E920" s="49">
        <v>12011</v>
      </c>
      <c r="F920" s="36" t="s">
        <v>820</v>
      </c>
      <c r="G920" s="36" t="s">
        <v>435</v>
      </c>
      <c r="H920" s="38">
        <v>1</v>
      </c>
      <c r="I920" s="48">
        <v>8985375</v>
      </c>
      <c r="J920" s="39">
        <f t="shared" si="201"/>
        <v>0</v>
      </c>
      <c r="K920" s="39">
        <f t="shared" si="202"/>
        <v>0</v>
      </c>
      <c r="L920" s="39">
        <f t="shared" si="203"/>
        <v>0</v>
      </c>
      <c r="M920" s="39">
        <f t="shared" si="218"/>
        <v>0</v>
      </c>
      <c r="N920" s="39">
        <f t="shared" si="212"/>
        <v>0</v>
      </c>
      <c r="O920" s="39">
        <f t="shared" si="204"/>
        <v>0</v>
      </c>
      <c r="P920" s="39">
        <f t="shared" si="205"/>
        <v>0</v>
      </c>
      <c r="Q920" s="39">
        <f t="shared" si="206"/>
        <v>0</v>
      </c>
      <c r="R920" s="39">
        <f t="shared" si="207"/>
        <v>0</v>
      </c>
      <c r="S920" s="39">
        <f t="shared" si="208"/>
        <v>8985375</v>
      </c>
      <c r="T920" s="39"/>
      <c r="U920" s="39">
        <f t="shared" si="209"/>
        <v>0</v>
      </c>
      <c r="V920" s="51"/>
      <c r="W920" s="39">
        <f t="shared" si="219"/>
        <v>0</v>
      </c>
      <c r="X920" s="39">
        <f t="shared" si="221"/>
        <v>4920.1232032854205</v>
      </c>
      <c r="Y920" s="39">
        <f t="shared" si="222"/>
        <v>149756.24999999997</v>
      </c>
      <c r="Z920" s="41">
        <f t="shared" si="223"/>
        <v>8985375</v>
      </c>
      <c r="AA920" s="41">
        <v>8985375</v>
      </c>
      <c r="AB920" s="41">
        <v>0</v>
      </c>
      <c r="AC920" s="41">
        <f t="shared" si="229"/>
        <v>8985375</v>
      </c>
      <c r="AD920" s="42">
        <f t="shared" si="217"/>
        <v>0</v>
      </c>
      <c r="AE920" s="41">
        <f t="shared" si="224"/>
        <v>8985375</v>
      </c>
      <c r="AF920" s="42">
        <f t="shared" si="225"/>
        <v>0</v>
      </c>
      <c r="AG920" s="43">
        <f t="shared" si="220"/>
        <v>60</v>
      </c>
      <c r="AH920" s="44">
        <f t="shared" si="226"/>
        <v>0</v>
      </c>
      <c r="AI920" s="36">
        <f t="shared" si="227"/>
        <v>127.01437371663245</v>
      </c>
      <c r="AJ920" s="36">
        <f t="shared" si="228"/>
        <v>3866</v>
      </c>
      <c r="AK920" s="45">
        <v>45657</v>
      </c>
    </row>
    <row r="921" spans="1:37" s="46" customFormat="1" ht="25.5" x14ac:dyDescent="0.25">
      <c r="A921" s="36">
        <v>915</v>
      </c>
      <c r="B921" s="45">
        <v>41791</v>
      </c>
      <c r="C921" s="53" t="s">
        <v>533</v>
      </c>
      <c r="D921" s="53"/>
      <c r="E921" s="36">
        <v>12003</v>
      </c>
      <c r="F921" s="36" t="s">
        <v>747</v>
      </c>
      <c r="G921" s="36" t="s">
        <v>540</v>
      </c>
      <c r="H921" s="38">
        <v>56</v>
      </c>
      <c r="I921" s="50">
        <v>1646400</v>
      </c>
      <c r="J921" s="39">
        <f t="shared" si="201"/>
        <v>0</v>
      </c>
      <c r="K921" s="39">
        <f t="shared" si="202"/>
        <v>1646400</v>
      </c>
      <c r="L921" s="39">
        <f t="shared" si="203"/>
        <v>0</v>
      </c>
      <c r="M921" s="39">
        <f t="shared" ref="M921:M928" si="230">IF(C921=12006,H921,IF(C921&lt;&gt;12006,0))</f>
        <v>0</v>
      </c>
      <c r="N921" s="39">
        <f t="shared" si="212"/>
        <v>0</v>
      </c>
      <c r="O921" s="39">
        <f t="shared" si="204"/>
        <v>0</v>
      </c>
      <c r="P921" s="39">
        <f t="shared" si="205"/>
        <v>0</v>
      </c>
      <c r="Q921" s="39">
        <f t="shared" si="206"/>
        <v>0</v>
      </c>
      <c r="R921" s="39">
        <f t="shared" si="207"/>
        <v>0</v>
      </c>
      <c r="S921" s="39">
        <f t="shared" si="208"/>
        <v>0</v>
      </c>
      <c r="T921" s="39"/>
      <c r="U921" s="39">
        <f t="shared" si="209"/>
        <v>0</v>
      </c>
      <c r="V921" s="51"/>
      <c r="W921" s="39"/>
      <c r="X921" s="39">
        <f t="shared" si="221"/>
        <v>135.22792607802876</v>
      </c>
      <c r="Y921" s="39">
        <f t="shared" si="222"/>
        <v>4116</v>
      </c>
      <c r="Z921" s="41">
        <f t="shared" si="223"/>
        <v>522791.16221765918</v>
      </c>
      <c r="AA921" s="41">
        <v>469240.90349075972</v>
      </c>
      <c r="AB921" s="41">
        <v>-12655.280305698627</v>
      </c>
      <c r="AC921" s="41">
        <f t="shared" si="229"/>
        <v>456585.62318506109</v>
      </c>
      <c r="AD921" s="42">
        <f t="shared" si="217"/>
        <v>53550.258726899454</v>
      </c>
      <c r="AE921" s="41">
        <f t="shared" si="224"/>
        <v>510135.88191196055</v>
      </c>
      <c r="AF921" s="42">
        <f t="shared" si="225"/>
        <v>1136264.1180880396</v>
      </c>
      <c r="AG921" s="43">
        <f t="shared" ref="AG921:AG928" si="231">(365.25/30.4375*(IF(E921=12002,1/3%,IF(E921=12003,1/3%,IF(E921=12004,1/3%,IF(E921=12006,1/2%,IF(E921=12007,1/10%,IF(E921=12008,1/3%,IF(E921=12009,1/10%,IF(E921=12010,1/10%,IF(E921=12011,1/20%,IF(E921=12012,1/3%))))))))))))</f>
        <v>400</v>
      </c>
      <c r="AH921" s="44">
        <f t="shared" si="226"/>
        <v>272.98562628336754</v>
      </c>
      <c r="AI921" s="36">
        <f t="shared" si="227"/>
        <v>127.01437371663245</v>
      </c>
      <c r="AJ921" s="36">
        <f t="shared" si="228"/>
        <v>3866</v>
      </c>
      <c r="AK921" s="45">
        <v>45657</v>
      </c>
    </row>
    <row r="922" spans="1:37" s="46" customFormat="1" ht="12.75" x14ac:dyDescent="0.25">
      <c r="A922" s="36">
        <v>916</v>
      </c>
      <c r="B922" s="45">
        <v>41791</v>
      </c>
      <c r="C922" s="53" t="s">
        <v>534</v>
      </c>
      <c r="D922" s="53"/>
      <c r="E922" s="36">
        <v>12008</v>
      </c>
      <c r="F922" s="36" t="s">
        <v>757</v>
      </c>
      <c r="G922" s="36" t="s">
        <v>544</v>
      </c>
      <c r="H922" s="38">
        <v>1</v>
      </c>
      <c r="I922" s="50">
        <v>1995000</v>
      </c>
      <c r="J922" s="39">
        <f t="shared" ref="J922:J985" si="232">IF(E922=12002,I922,IF(E922&lt;&gt;12002,0))</f>
        <v>0</v>
      </c>
      <c r="K922" s="39">
        <f t="shared" ref="K922:K985" si="233">IF(E922=12003,I922,IF(E922&lt;&gt;12003,0))</f>
        <v>0</v>
      </c>
      <c r="L922" s="39">
        <f t="shared" ref="L922:L985" si="234">IF(E922=12004,I922,IF(E922&lt;&gt;12004,0))</f>
        <v>0</v>
      </c>
      <c r="M922" s="39">
        <f t="shared" si="230"/>
        <v>0</v>
      </c>
      <c r="N922" s="39">
        <f t="shared" si="212"/>
        <v>0</v>
      </c>
      <c r="O922" s="39">
        <f t="shared" ref="O922:O985" si="235">IF(E922=12007,I922,IF(E922&lt;&gt;12007,0))</f>
        <v>0</v>
      </c>
      <c r="P922" s="39">
        <f t="shared" ref="P922:P985" si="236">IF(E922=12008,I922,IF(E922&lt;&gt;12008,0))</f>
        <v>1995000</v>
      </c>
      <c r="Q922" s="39">
        <f t="shared" ref="Q922:Q985" si="237">IF(E922=12009,I922,IF(E922&lt;&gt;12009,0))</f>
        <v>0</v>
      </c>
      <c r="R922" s="39">
        <f t="shared" ref="R922:R985" si="238">IF(E922=12010,I922,IF(E922&lt;&gt;12010,0))</f>
        <v>0</v>
      </c>
      <c r="S922" s="39">
        <f t="shared" ref="S922:S985" si="239">IF(E922=12011,I922,IF(E922&lt;&gt;12011,0))</f>
        <v>0</v>
      </c>
      <c r="T922" s="39"/>
      <c r="U922" s="39">
        <f t="shared" ref="U922:U985" si="240">IF(E922=12012,I922,IF(E922&lt;&gt;12012,0))</f>
        <v>0</v>
      </c>
      <c r="V922" s="51"/>
      <c r="W922" s="39"/>
      <c r="X922" s="39">
        <f t="shared" si="221"/>
        <v>163.86036960985626</v>
      </c>
      <c r="Y922" s="39">
        <f t="shared" si="222"/>
        <v>4987.5</v>
      </c>
      <c r="Z922" s="41">
        <f t="shared" si="223"/>
        <v>633484.18891170435</v>
      </c>
      <c r="AA922" s="41">
        <v>568595.48254620121</v>
      </c>
      <c r="AB922" s="41">
        <v>-15334.842207160324</v>
      </c>
      <c r="AC922" s="41">
        <f t="shared" si="229"/>
        <v>553260.6403390409</v>
      </c>
      <c r="AD922" s="42">
        <f t="shared" si="217"/>
        <v>64888.706365503138</v>
      </c>
      <c r="AE922" s="41">
        <f t="shared" si="224"/>
        <v>618149.34670454403</v>
      </c>
      <c r="AF922" s="42">
        <f t="shared" si="225"/>
        <v>1376850.653295456</v>
      </c>
      <c r="AG922" s="43">
        <f t="shared" si="231"/>
        <v>400</v>
      </c>
      <c r="AH922" s="44">
        <f t="shared" si="226"/>
        <v>272.98562628336754</v>
      </c>
      <c r="AI922" s="36">
        <f t="shared" si="227"/>
        <v>127.01437371663245</v>
      </c>
      <c r="AJ922" s="36">
        <f t="shared" si="228"/>
        <v>3866</v>
      </c>
      <c r="AK922" s="45">
        <v>45657</v>
      </c>
    </row>
    <row r="923" spans="1:37" s="46" customFormat="1" ht="12.75" x14ac:dyDescent="0.25">
      <c r="A923" s="36">
        <v>917</v>
      </c>
      <c r="B923" s="45">
        <v>41821</v>
      </c>
      <c r="C923" s="49" t="s">
        <v>33</v>
      </c>
      <c r="D923" s="49"/>
      <c r="E923" s="49">
        <v>12012</v>
      </c>
      <c r="F923" s="36" t="s">
        <v>818</v>
      </c>
      <c r="G923" s="36" t="s">
        <v>52</v>
      </c>
      <c r="H923" s="38">
        <v>25</v>
      </c>
      <c r="I923" s="50">
        <v>900000</v>
      </c>
      <c r="J923" s="39">
        <f t="shared" si="232"/>
        <v>0</v>
      </c>
      <c r="K923" s="39">
        <f t="shared" si="233"/>
        <v>0</v>
      </c>
      <c r="L923" s="39">
        <f t="shared" si="234"/>
        <v>0</v>
      </c>
      <c r="M923" s="39">
        <f t="shared" si="230"/>
        <v>0</v>
      </c>
      <c r="N923" s="39">
        <f t="shared" si="212"/>
        <v>0</v>
      </c>
      <c r="O923" s="39">
        <f t="shared" si="235"/>
        <v>0</v>
      </c>
      <c r="P923" s="39">
        <f t="shared" si="236"/>
        <v>0</v>
      </c>
      <c r="Q923" s="39">
        <f t="shared" si="237"/>
        <v>0</v>
      </c>
      <c r="R923" s="39">
        <f t="shared" si="238"/>
        <v>0</v>
      </c>
      <c r="S923" s="39">
        <f t="shared" si="239"/>
        <v>0</v>
      </c>
      <c r="T923" s="39"/>
      <c r="U923" s="39">
        <f t="shared" si="240"/>
        <v>900000</v>
      </c>
      <c r="V923" s="51"/>
      <c r="W923" s="39"/>
      <c r="X923" s="39">
        <f t="shared" si="221"/>
        <v>73.921971252566735</v>
      </c>
      <c r="Y923" s="39">
        <f t="shared" si="222"/>
        <v>2250</v>
      </c>
      <c r="Z923" s="41">
        <f t="shared" si="223"/>
        <v>283564.68172484601</v>
      </c>
      <c r="AA923" s="41">
        <v>256509.24024640655</v>
      </c>
      <c r="AB923" s="41">
        <v>-6917.9739281251432</v>
      </c>
      <c r="AC923" s="41">
        <f t="shared" si="229"/>
        <v>249591.26631828141</v>
      </c>
      <c r="AD923" s="42">
        <f t="shared" si="217"/>
        <v>27055.441478439461</v>
      </c>
      <c r="AE923" s="41">
        <f t="shared" si="224"/>
        <v>276646.7077967209</v>
      </c>
      <c r="AF923" s="42">
        <f t="shared" si="225"/>
        <v>623353.2922032791</v>
      </c>
      <c r="AG923" s="43">
        <f t="shared" si="231"/>
        <v>400</v>
      </c>
      <c r="AH923" s="44">
        <f t="shared" si="226"/>
        <v>273.97125256673513</v>
      </c>
      <c r="AI923" s="36">
        <f t="shared" si="227"/>
        <v>126.02874743326488</v>
      </c>
      <c r="AJ923" s="36">
        <f t="shared" si="228"/>
        <v>3836</v>
      </c>
      <c r="AK923" s="45">
        <v>45657</v>
      </c>
    </row>
    <row r="924" spans="1:37" s="46" customFormat="1" ht="12.75" x14ac:dyDescent="0.25">
      <c r="A924" s="36">
        <v>918</v>
      </c>
      <c r="B924" s="45">
        <v>41821</v>
      </c>
      <c r="C924" s="49" t="s">
        <v>33</v>
      </c>
      <c r="D924" s="49"/>
      <c r="E924" s="49">
        <v>12012</v>
      </c>
      <c r="F924" s="36" t="s">
        <v>821</v>
      </c>
      <c r="G924" s="36" t="s">
        <v>52</v>
      </c>
      <c r="H924" s="38">
        <v>25</v>
      </c>
      <c r="I924" s="50">
        <v>1750000</v>
      </c>
      <c r="J924" s="39">
        <f t="shared" si="232"/>
        <v>0</v>
      </c>
      <c r="K924" s="39">
        <f t="shared" si="233"/>
        <v>0</v>
      </c>
      <c r="L924" s="39">
        <f t="shared" si="234"/>
        <v>0</v>
      </c>
      <c r="M924" s="39">
        <f t="shared" si="230"/>
        <v>0</v>
      </c>
      <c r="N924" s="39">
        <f t="shared" si="212"/>
        <v>0</v>
      </c>
      <c r="O924" s="39">
        <f t="shared" si="235"/>
        <v>0</v>
      </c>
      <c r="P924" s="39">
        <f t="shared" si="236"/>
        <v>0</v>
      </c>
      <c r="Q924" s="39">
        <f t="shared" si="237"/>
        <v>0</v>
      </c>
      <c r="R924" s="39">
        <f t="shared" si="238"/>
        <v>0</v>
      </c>
      <c r="S924" s="39">
        <f t="shared" si="239"/>
        <v>0</v>
      </c>
      <c r="T924" s="39"/>
      <c r="U924" s="39">
        <f t="shared" si="240"/>
        <v>1750000</v>
      </c>
      <c r="V924" s="51"/>
      <c r="W924" s="39"/>
      <c r="X924" s="39">
        <f t="shared" si="221"/>
        <v>143.73716632443532</v>
      </c>
      <c r="Y924" s="39">
        <f t="shared" si="222"/>
        <v>4375</v>
      </c>
      <c r="Z924" s="41">
        <f t="shared" si="223"/>
        <v>551375.77002053382</v>
      </c>
      <c r="AA924" s="41">
        <v>498767.96714579052</v>
      </c>
      <c r="AB924" s="41">
        <v>-13451.615971354444</v>
      </c>
      <c r="AC924" s="41">
        <f t="shared" si="229"/>
        <v>485316.3511744361</v>
      </c>
      <c r="AD924" s="42">
        <f t="shared" si="217"/>
        <v>52607.802874743298</v>
      </c>
      <c r="AE924" s="41">
        <f t="shared" si="224"/>
        <v>537924.1540491794</v>
      </c>
      <c r="AF924" s="42">
        <f t="shared" si="225"/>
        <v>1212075.8459508205</v>
      </c>
      <c r="AG924" s="43">
        <f t="shared" si="231"/>
        <v>400</v>
      </c>
      <c r="AH924" s="44">
        <f t="shared" si="226"/>
        <v>273.97125256673513</v>
      </c>
      <c r="AI924" s="36">
        <f t="shared" si="227"/>
        <v>126.02874743326488</v>
      </c>
      <c r="AJ924" s="36">
        <f t="shared" si="228"/>
        <v>3836</v>
      </c>
      <c r="AK924" s="45">
        <v>45657</v>
      </c>
    </row>
    <row r="925" spans="1:37" s="46" customFormat="1" ht="12.75" x14ac:dyDescent="0.25">
      <c r="A925" s="36">
        <v>919</v>
      </c>
      <c r="B925" s="45">
        <v>41821</v>
      </c>
      <c r="C925" s="49" t="s">
        <v>33</v>
      </c>
      <c r="D925" s="49"/>
      <c r="E925" s="49">
        <v>12012</v>
      </c>
      <c r="F925" s="36" t="s">
        <v>822</v>
      </c>
      <c r="G925" s="36" t="s">
        <v>52</v>
      </c>
      <c r="H925" s="38">
        <v>10</v>
      </c>
      <c r="I925" s="50">
        <v>800000</v>
      </c>
      <c r="J925" s="39">
        <f t="shared" si="232"/>
        <v>0</v>
      </c>
      <c r="K925" s="39">
        <f t="shared" si="233"/>
        <v>0</v>
      </c>
      <c r="L925" s="39">
        <f t="shared" si="234"/>
        <v>0</v>
      </c>
      <c r="M925" s="39">
        <f t="shared" si="230"/>
        <v>0</v>
      </c>
      <c r="N925" s="39">
        <f t="shared" si="212"/>
        <v>0</v>
      </c>
      <c r="O925" s="39">
        <f t="shared" si="235"/>
        <v>0</v>
      </c>
      <c r="P925" s="39">
        <f t="shared" si="236"/>
        <v>0</v>
      </c>
      <c r="Q925" s="39">
        <f t="shared" si="237"/>
        <v>0</v>
      </c>
      <c r="R925" s="39">
        <f t="shared" si="238"/>
        <v>0</v>
      </c>
      <c r="S925" s="39">
        <f t="shared" si="239"/>
        <v>0</v>
      </c>
      <c r="T925" s="39"/>
      <c r="U925" s="39">
        <f t="shared" si="240"/>
        <v>800000</v>
      </c>
      <c r="V925" s="51"/>
      <c r="W925" s="39"/>
      <c r="X925" s="39">
        <f t="shared" si="221"/>
        <v>65.708418891170425</v>
      </c>
      <c r="Y925" s="39">
        <f t="shared" si="222"/>
        <v>1999.9999999999998</v>
      </c>
      <c r="Z925" s="41">
        <f t="shared" si="223"/>
        <v>252057.49486652974</v>
      </c>
      <c r="AA925" s="41">
        <v>228008.21355236135</v>
      </c>
      <c r="AB925" s="41">
        <v>-6149.3101583334601</v>
      </c>
      <c r="AC925" s="41">
        <f t="shared" si="229"/>
        <v>221858.9033940279</v>
      </c>
      <c r="AD925" s="42">
        <f t="shared" si="217"/>
        <v>24049.281314168387</v>
      </c>
      <c r="AE925" s="41">
        <f t="shared" si="224"/>
        <v>245908.18470819629</v>
      </c>
      <c r="AF925" s="42">
        <f t="shared" si="225"/>
        <v>554091.81529180368</v>
      </c>
      <c r="AG925" s="43">
        <f t="shared" si="231"/>
        <v>400</v>
      </c>
      <c r="AH925" s="44">
        <f t="shared" si="226"/>
        <v>273.97125256673513</v>
      </c>
      <c r="AI925" s="36">
        <f t="shared" si="227"/>
        <v>126.02874743326488</v>
      </c>
      <c r="AJ925" s="36">
        <f t="shared" si="228"/>
        <v>3836</v>
      </c>
      <c r="AK925" s="45">
        <v>45657</v>
      </c>
    </row>
    <row r="926" spans="1:37" s="46" customFormat="1" ht="12.75" x14ac:dyDescent="0.25">
      <c r="A926" s="36">
        <v>920</v>
      </c>
      <c r="B926" s="45">
        <v>41821</v>
      </c>
      <c r="C926" s="49" t="s">
        <v>33</v>
      </c>
      <c r="D926" s="49"/>
      <c r="E926" s="49">
        <v>12012</v>
      </c>
      <c r="F926" s="36" t="s">
        <v>795</v>
      </c>
      <c r="G926" s="36" t="s">
        <v>52</v>
      </c>
      <c r="H926" s="38">
        <v>9</v>
      </c>
      <c r="I926" s="50">
        <v>1080000</v>
      </c>
      <c r="J926" s="39">
        <f t="shared" si="232"/>
        <v>0</v>
      </c>
      <c r="K926" s="39">
        <f t="shared" si="233"/>
        <v>0</v>
      </c>
      <c r="L926" s="39">
        <f t="shared" si="234"/>
        <v>0</v>
      </c>
      <c r="M926" s="39">
        <f t="shared" si="230"/>
        <v>0</v>
      </c>
      <c r="N926" s="39">
        <f t="shared" si="212"/>
        <v>0</v>
      </c>
      <c r="O926" s="39">
        <f t="shared" si="235"/>
        <v>0</v>
      </c>
      <c r="P926" s="39">
        <f t="shared" si="236"/>
        <v>0</v>
      </c>
      <c r="Q926" s="39">
        <f t="shared" si="237"/>
        <v>0</v>
      </c>
      <c r="R926" s="39">
        <f t="shared" si="238"/>
        <v>0</v>
      </c>
      <c r="S926" s="39">
        <f t="shared" si="239"/>
        <v>0</v>
      </c>
      <c r="T926" s="39"/>
      <c r="U926" s="39">
        <f t="shared" si="240"/>
        <v>1080000</v>
      </c>
      <c r="V926" s="51"/>
      <c r="W926" s="39"/>
      <c r="X926" s="39">
        <f t="shared" si="221"/>
        <v>88.706365503080079</v>
      </c>
      <c r="Y926" s="39">
        <f t="shared" si="222"/>
        <v>2700</v>
      </c>
      <c r="Z926" s="41">
        <f t="shared" si="223"/>
        <v>340277.61806981516</v>
      </c>
      <c r="AA926" s="41">
        <v>307811.08829568786</v>
      </c>
      <c r="AB926" s="41">
        <v>-8301.5687137501718</v>
      </c>
      <c r="AC926" s="41">
        <f t="shared" si="229"/>
        <v>299509.5195819377</v>
      </c>
      <c r="AD926" s="42">
        <f t="shared" si="217"/>
        <v>32466.529774127295</v>
      </c>
      <c r="AE926" s="41">
        <f t="shared" si="224"/>
        <v>331976.04935606499</v>
      </c>
      <c r="AF926" s="42">
        <f t="shared" si="225"/>
        <v>748023.95064393501</v>
      </c>
      <c r="AG926" s="43">
        <f t="shared" si="231"/>
        <v>400</v>
      </c>
      <c r="AH926" s="44">
        <f t="shared" si="226"/>
        <v>273.97125256673513</v>
      </c>
      <c r="AI926" s="36">
        <f t="shared" si="227"/>
        <v>126.02874743326488</v>
      </c>
      <c r="AJ926" s="36">
        <f t="shared" si="228"/>
        <v>3836</v>
      </c>
      <c r="AK926" s="45">
        <v>45657</v>
      </c>
    </row>
    <row r="927" spans="1:37" s="46" customFormat="1" ht="12.75" x14ac:dyDescent="0.25">
      <c r="A927" s="36">
        <v>921</v>
      </c>
      <c r="B927" s="45">
        <v>41821</v>
      </c>
      <c r="C927" s="36" t="s">
        <v>823</v>
      </c>
      <c r="D927" s="36"/>
      <c r="E927" s="36">
        <v>12004</v>
      </c>
      <c r="F927" s="36" t="s">
        <v>824</v>
      </c>
      <c r="G927" s="36" t="s">
        <v>276</v>
      </c>
      <c r="H927" s="38">
        <v>1</v>
      </c>
      <c r="I927" s="50">
        <v>1485000</v>
      </c>
      <c r="J927" s="39">
        <f t="shared" si="232"/>
        <v>0</v>
      </c>
      <c r="K927" s="39">
        <f t="shared" si="233"/>
        <v>0</v>
      </c>
      <c r="L927" s="39">
        <f t="shared" si="234"/>
        <v>1485000</v>
      </c>
      <c r="M927" s="39">
        <f t="shared" si="230"/>
        <v>0</v>
      </c>
      <c r="N927" s="39">
        <f t="shared" si="212"/>
        <v>0</v>
      </c>
      <c r="O927" s="39">
        <f t="shared" si="235"/>
        <v>0</v>
      </c>
      <c r="P927" s="39">
        <f t="shared" si="236"/>
        <v>0</v>
      </c>
      <c r="Q927" s="39">
        <f t="shared" si="237"/>
        <v>0</v>
      </c>
      <c r="R927" s="39">
        <f t="shared" si="238"/>
        <v>0</v>
      </c>
      <c r="S927" s="39">
        <f t="shared" si="239"/>
        <v>0</v>
      </c>
      <c r="T927" s="39"/>
      <c r="U927" s="39">
        <f t="shared" si="240"/>
        <v>0</v>
      </c>
      <c r="V927" s="51">
        <f>IF(E927=12050,I927,IF(E927&lt;&gt;12050,0))</f>
        <v>0</v>
      </c>
      <c r="W927" s="39"/>
      <c r="X927" s="39">
        <f t="shared" si="221"/>
        <v>121.97125256673512</v>
      </c>
      <c r="Y927" s="39">
        <f t="shared" si="222"/>
        <v>3712.5</v>
      </c>
      <c r="Z927" s="41">
        <f t="shared" si="223"/>
        <v>467881.72484599589</v>
      </c>
      <c r="AA927" s="41">
        <v>423240.24640657083</v>
      </c>
      <c r="AB927" s="41">
        <v>0</v>
      </c>
      <c r="AC927" s="41">
        <f t="shared" si="229"/>
        <v>423240.24640657083</v>
      </c>
      <c r="AD927" s="42">
        <f t="shared" si="217"/>
        <v>44641.47843942506</v>
      </c>
      <c r="AE927" s="41">
        <f t="shared" si="224"/>
        <v>467881.72484599589</v>
      </c>
      <c r="AF927" s="42">
        <f t="shared" si="225"/>
        <v>1017118.2751540041</v>
      </c>
      <c r="AG927" s="43">
        <f t="shared" si="231"/>
        <v>400</v>
      </c>
      <c r="AH927" s="44">
        <f t="shared" si="226"/>
        <v>273.97125256673513</v>
      </c>
      <c r="AI927" s="36">
        <f t="shared" si="227"/>
        <v>126.02874743326488</v>
      </c>
      <c r="AJ927" s="36">
        <f t="shared" si="228"/>
        <v>3836</v>
      </c>
      <c r="AK927" s="45">
        <v>45657</v>
      </c>
    </row>
    <row r="928" spans="1:37" s="46" customFormat="1" ht="12.75" x14ac:dyDescent="0.25">
      <c r="A928" s="36">
        <v>922</v>
      </c>
      <c r="B928" s="45">
        <v>41821</v>
      </c>
      <c r="C928" s="36" t="s">
        <v>315</v>
      </c>
      <c r="D928" s="36"/>
      <c r="E928" s="36">
        <v>12008</v>
      </c>
      <c r="F928" s="36" t="s">
        <v>740</v>
      </c>
      <c r="G928" s="36" t="s">
        <v>276</v>
      </c>
      <c r="H928" s="38">
        <v>10</v>
      </c>
      <c r="I928" s="50">
        <v>17300000</v>
      </c>
      <c r="J928" s="39">
        <f t="shared" si="232"/>
        <v>0</v>
      </c>
      <c r="K928" s="39">
        <f t="shared" si="233"/>
        <v>0</v>
      </c>
      <c r="L928" s="39">
        <f t="shared" si="234"/>
        <v>0</v>
      </c>
      <c r="M928" s="39">
        <f t="shared" si="230"/>
        <v>0</v>
      </c>
      <c r="N928" s="39">
        <f t="shared" si="212"/>
        <v>0</v>
      </c>
      <c r="O928" s="39">
        <f t="shared" si="235"/>
        <v>0</v>
      </c>
      <c r="P928" s="39">
        <f t="shared" si="236"/>
        <v>17300000</v>
      </c>
      <c r="Q928" s="39">
        <f t="shared" si="237"/>
        <v>0</v>
      </c>
      <c r="R928" s="39">
        <f t="shared" si="238"/>
        <v>0</v>
      </c>
      <c r="S928" s="39">
        <f t="shared" si="239"/>
        <v>0</v>
      </c>
      <c r="T928" s="39"/>
      <c r="U928" s="39">
        <f t="shared" si="240"/>
        <v>0</v>
      </c>
      <c r="V928" s="51">
        <f>IF(E928=12050,I928,IF(E928&lt;&gt;12050,0))</f>
        <v>0</v>
      </c>
      <c r="W928" s="39"/>
      <c r="X928" s="39">
        <f t="shared" si="221"/>
        <v>1420.9445585215606</v>
      </c>
      <c r="Y928" s="39">
        <f t="shared" si="222"/>
        <v>43250</v>
      </c>
      <c r="Z928" s="41">
        <f t="shared" si="223"/>
        <v>5450743.3264887063</v>
      </c>
      <c r="AA928" s="41">
        <v>4930677.6180698145</v>
      </c>
      <c r="AB928" s="41">
        <v>0</v>
      </c>
      <c r="AC928" s="41">
        <f t="shared" si="229"/>
        <v>4930677.6180698145</v>
      </c>
      <c r="AD928" s="42">
        <f t="shared" si="217"/>
        <v>520065.70841889177</v>
      </c>
      <c r="AE928" s="41">
        <f t="shared" si="224"/>
        <v>5450743.3264887063</v>
      </c>
      <c r="AF928" s="42">
        <f t="shared" si="225"/>
        <v>11849256.673511293</v>
      </c>
      <c r="AG928" s="43">
        <f t="shared" si="231"/>
        <v>400</v>
      </c>
      <c r="AH928" s="44">
        <f t="shared" si="226"/>
        <v>273.97125256673513</v>
      </c>
      <c r="AI928" s="36">
        <f t="shared" si="227"/>
        <v>126.02874743326488</v>
      </c>
      <c r="AJ928" s="36">
        <f t="shared" si="228"/>
        <v>3836</v>
      </c>
      <c r="AK928" s="45">
        <v>45657</v>
      </c>
    </row>
    <row r="929" spans="1:37" s="46" customFormat="1" ht="12.75" x14ac:dyDescent="0.25">
      <c r="A929" s="36">
        <v>923</v>
      </c>
      <c r="B929" s="45">
        <v>41821</v>
      </c>
      <c r="C929" s="49" t="s">
        <v>431</v>
      </c>
      <c r="D929" s="49"/>
      <c r="E929" s="49">
        <v>12009</v>
      </c>
      <c r="F929" s="36" t="s">
        <v>825</v>
      </c>
      <c r="G929" s="36" t="s">
        <v>435</v>
      </c>
      <c r="H929" s="38">
        <v>3</v>
      </c>
      <c r="I929" s="50">
        <v>120000</v>
      </c>
      <c r="J929" s="39">
        <f t="shared" si="232"/>
        <v>0</v>
      </c>
      <c r="K929" s="39">
        <f t="shared" si="233"/>
        <v>0</v>
      </c>
      <c r="L929" s="39">
        <f t="shared" si="234"/>
        <v>0</v>
      </c>
      <c r="M929" s="39">
        <f t="shared" ref="M929:M936" si="241">IF(E929=12005,I929,IF(E929&lt;&gt;12005,0))</f>
        <v>0</v>
      </c>
      <c r="N929" s="39">
        <f t="shared" si="212"/>
        <v>0</v>
      </c>
      <c r="O929" s="39">
        <f t="shared" si="235"/>
        <v>0</v>
      </c>
      <c r="P929" s="39">
        <f t="shared" si="236"/>
        <v>0</v>
      </c>
      <c r="Q929" s="39">
        <f t="shared" si="237"/>
        <v>120000</v>
      </c>
      <c r="R929" s="39">
        <f t="shared" si="238"/>
        <v>0</v>
      </c>
      <c r="S929" s="39">
        <f t="shared" si="239"/>
        <v>0</v>
      </c>
      <c r="T929" s="39"/>
      <c r="U929" s="39">
        <f t="shared" si="240"/>
        <v>0</v>
      </c>
      <c r="V929" s="51"/>
      <c r="W929" s="39">
        <f t="shared" ref="W929:W936" si="242">IF(E929=12099,I929,IF(E929&lt;&gt;12099,0))</f>
        <v>0</v>
      </c>
      <c r="X929" s="39">
        <f t="shared" si="221"/>
        <v>32.854209445585212</v>
      </c>
      <c r="Y929" s="39">
        <f t="shared" si="222"/>
        <v>999.99999999999989</v>
      </c>
      <c r="Z929" s="41">
        <f t="shared" si="223"/>
        <v>120000</v>
      </c>
      <c r="AA929" s="41">
        <v>114004.10677618068</v>
      </c>
      <c r="AB929" s="41">
        <v>0</v>
      </c>
      <c r="AC929" s="41">
        <f t="shared" si="229"/>
        <v>114004.10677618068</v>
      </c>
      <c r="AD929" s="42">
        <f t="shared" si="217"/>
        <v>5995.8932238193229</v>
      </c>
      <c r="AE929" s="41">
        <f t="shared" si="224"/>
        <v>120000</v>
      </c>
      <c r="AF929" s="42">
        <f t="shared" si="225"/>
        <v>0</v>
      </c>
      <c r="AG929" s="43">
        <f t="shared" ref="AG929:AG936" si="243">(365.25/30.4375*(IF(E929=12002,1/3%,IF(E929=12003,1/3%,IF(E929=12004,1/3%,IF(E929=12006,1/2%,IF(E929=12007,1/10%,IF(E929=12008,1/3%,IF(E929=12009,1/10%,IF(E929=12010,1/10%,IF(E929=12011,1/20%,IF(E929=12012,1/3%,IF(E929=12099,1/10%)))))))))))))</f>
        <v>120</v>
      </c>
      <c r="AH929" s="44">
        <f t="shared" si="226"/>
        <v>0</v>
      </c>
      <c r="AI929" s="36">
        <f t="shared" si="227"/>
        <v>126.02874743326488</v>
      </c>
      <c r="AJ929" s="36">
        <f t="shared" si="228"/>
        <v>3836</v>
      </c>
      <c r="AK929" s="45">
        <v>45657</v>
      </c>
    </row>
    <row r="930" spans="1:37" s="46" customFormat="1" ht="12.75" x14ac:dyDescent="0.25">
      <c r="A930" s="36">
        <v>924</v>
      </c>
      <c r="B930" s="45">
        <v>41821</v>
      </c>
      <c r="C930" s="49" t="s">
        <v>265</v>
      </c>
      <c r="D930" s="49"/>
      <c r="E930" s="49">
        <v>12007</v>
      </c>
      <c r="F930" s="36" t="s">
        <v>826</v>
      </c>
      <c r="G930" s="49" t="s">
        <v>435</v>
      </c>
      <c r="H930" s="38">
        <v>2</v>
      </c>
      <c r="I930" s="50">
        <v>196875</v>
      </c>
      <c r="J930" s="39">
        <f t="shared" si="232"/>
        <v>0</v>
      </c>
      <c r="K930" s="39">
        <f t="shared" si="233"/>
        <v>0</v>
      </c>
      <c r="L930" s="39">
        <f t="shared" si="234"/>
        <v>0</v>
      </c>
      <c r="M930" s="39">
        <f t="shared" si="241"/>
        <v>0</v>
      </c>
      <c r="N930" s="39">
        <f t="shared" si="212"/>
        <v>0</v>
      </c>
      <c r="O930" s="39">
        <f t="shared" si="235"/>
        <v>196875</v>
      </c>
      <c r="P930" s="39">
        <f t="shared" si="236"/>
        <v>0</v>
      </c>
      <c r="Q930" s="39">
        <f t="shared" si="237"/>
        <v>0</v>
      </c>
      <c r="R930" s="39">
        <f t="shared" si="238"/>
        <v>0</v>
      </c>
      <c r="S930" s="39">
        <f t="shared" si="239"/>
        <v>0</v>
      </c>
      <c r="T930" s="39"/>
      <c r="U930" s="39">
        <f t="shared" si="240"/>
        <v>0</v>
      </c>
      <c r="V930" s="51"/>
      <c r="W930" s="39">
        <f t="shared" si="242"/>
        <v>0</v>
      </c>
      <c r="X930" s="39">
        <f t="shared" si="221"/>
        <v>53.901437371663242</v>
      </c>
      <c r="Y930" s="39">
        <f t="shared" si="222"/>
        <v>1640.625</v>
      </c>
      <c r="Z930" s="41">
        <f t="shared" si="223"/>
        <v>196875</v>
      </c>
      <c r="AA930" s="41">
        <v>187037.98767967144</v>
      </c>
      <c r="AB930" s="41">
        <v>0</v>
      </c>
      <c r="AC930" s="41">
        <f t="shared" si="229"/>
        <v>187037.98767967144</v>
      </c>
      <c r="AD930" s="42">
        <f t="shared" si="217"/>
        <v>9837.0123203285621</v>
      </c>
      <c r="AE930" s="41">
        <f t="shared" si="224"/>
        <v>196875</v>
      </c>
      <c r="AF930" s="42">
        <f t="shared" si="225"/>
        <v>0</v>
      </c>
      <c r="AG930" s="43">
        <f t="shared" si="243"/>
        <v>120</v>
      </c>
      <c r="AH930" s="44">
        <f t="shared" si="226"/>
        <v>0</v>
      </c>
      <c r="AI930" s="36">
        <f t="shared" si="227"/>
        <v>126.02874743326488</v>
      </c>
      <c r="AJ930" s="36">
        <f t="shared" si="228"/>
        <v>3836</v>
      </c>
      <c r="AK930" s="45">
        <v>45657</v>
      </c>
    </row>
    <row r="931" spans="1:37" s="46" customFormat="1" ht="12.75" x14ac:dyDescent="0.25">
      <c r="A931" s="36">
        <v>925</v>
      </c>
      <c r="B931" s="45">
        <v>41821</v>
      </c>
      <c r="C931" s="49" t="s">
        <v>272</v>
      </c>
      <c r="D931" s="49"/>
      <c r="E931" s="49">
        <v>12010</v>
      </c>
      <c r="F931" s="36" t="s">
        <v>827</v>
      </c>
      <c r="G931" s="36" t="s">
        <v>435</v>
      </c>
      <c r="H931" s="38">
        <v>10</v>
      </c>
      <c r="I931" s="50">
        <v>472500</v>
      </c>
      <c r="J931" s="39">
        <f t="shared" si="232"/>
        <v>0</v>
      </c>
      <c r="K931" s="39">
        <f t="shared" si="233"/>
        <v>0</v>
      </c>
      <c r="L931" s="39">
        <f t="shared" si="234"/>
        <v>0</v>
      </c>
      <c r="M931" s="39">
        <f t="shared" si="241"/>
        <v>0</v>
      </c>
      <c r="N931" s="39">
        <f t="shared" si="212"/>
        <v>0</v>
      </c>
      <c r="O931" s="39">
        <f t="shared" si="235"/>
        <v>0</v>
      </c>
      <c r="P931" s="39">
        <f t="shared" si="236"/>
        <v>0</v>
      </c>
      <c r="Q931" s="39">
        <f t="shared" si="237"/>
        <v>0</v>
      </c>
      <c r="R931" s="39">
        <f t="shared" si="238"/>
        <v>472500</v>
      </c>
      <c r="S931" s="39">
        <f t="shared" si="239"/>
        <v>0</v>
      </c>
      <c r="T931" s="39"/>
      <c r="U931" s="39">
        <f t="shared" si="240"/>
        <v>0</v>
      </c>
      <c r="V931" s="51"/>
      <c r="W931" s="39">
        <f t="shared" si="242"/>
        <v>0</v>
      </c>
      <c r="X931" s="39">
        <f t="shared" si="221"/>
        <v>129.36344969199178</v>
      </c>
      <c r="Y931" s="39">
        <f t="shared" si="222"/>
        <v>3937.4999999999995</v>
      </c>
      <c r="Z931" s="41">
        <f t="shared" si="223"/>
        <v>472500</v>
      </c>
      <c r="AA931" s="41">
        <v>448891.17043121142</v>
      </c>
      <c r="AB931" s="41">
        <v>0</v>
      </c>
      <c r="AC931" s="41">
        <f t="shared" si="229"/>
        <v>448891.17043121142</v>
      </c>
      <c r="AD931" s="42">
        <f t="shared" si="217"/>
        <v>23608.829568788584</v>
      </c>
      <c r="AE931" s="41">
        <f t="shared" si="224"/>
        <v>472500</v>
      </c>
      <c r="AF931" s="42">
        <f t="shared" si="225"/>
        <v>0</v>
      </c>
      <c r="AG931" s="43">
        <f t="shared" si="243"/>
        <v>120</v>
      </c>
      <c r="AH931" s="44">
        <f t="shared" si="226"/>
        <v>0</v>
      </c>
      <c r="AI931" s="36">
        <f t="shared" si="227"/>
        <v>126.02874743326488</v>
      </c>
      <c r="AJ931" s="36">
        <f t="shared" si="228"/>
        <v>3836</v>
      </c>
      <c r="AK931" s="45">
        <v>45657</v>
      </c>
    </row>
    <row r="932" spans="1:37" s="46" customFormat="1" ht="12.75" x14ac:dyDescent="0.25">
      <c r="A932" s="36">
        <v>926</v>
      </c>
      <c r="B932" s="45">
        <v>41821</v>
      </c>
      <c r="C932" s="49" t="s">
        <v>431</v>
      </c>
      <c r="D932" s="49"/>
      <c r="E932" s="49">
        <v>12009</v>
      </c>
      <c r="F932" s="36" t="s">
        <v>825</v>
      </c>
      <c r="G932" s="36" t="s">
        <v>435</v>
      </c>
      <c r="H932" s="38">
        <v>25</v>
      </c>
      <c r="I932" s="50">
        <v>625000</v>
      </c>
      <c r="J932" s="39">
        <f t="shared" si="232"/>
        <v>0</v>
      </c>
      <c r="K932" s="39">
        <f t="shared" si="233"/>
        <v>0</v>
      </c>
      <c r="L932" s="39">
        <f t="shared" si="234"/>
        <v>0</v>
      </c>
      <c r="M932" s="39">
        <f t="shared" si="241"/>
        <v>0</v>
      </c>
      <c r="N932" s="39">
        <f t="shared" si="212"/>
        <v>0</v>
      </c>
      <c r="O932" s="39">
        <f t="shared" si="235"/>
        <v>0</v>
      </c>
      <c r="P932" s="39">
        <f t="shared" si="236"/>
        <v>0</v>
      </c>
      <c r="Q932" s="39">
        <f t="shared" si="237"/>
        <v>625000</v>
      </c>
      <c r="R932" s="39">
        <f t="shared" si="238"/>
        <v>0</v>
      </c>
      <c r="S932" s="39">
        <f t="shared" si="239"/>
        <v>0</v>
      </c>
      <c r="T932" s="39"/>
      <c r="U932" s="39">
        <f t="shared" si="240"/>
        <v>0</v>
      </c>
      <c r="V932" s="51"/>
      <c r="W932" s="39">
        <f t="shared" si="242"/>
        <v>0</v>
      </c>
      <c r="X932" s="39">
        <f t="shared" si="221"/>
        <v>171.11567419575633</v>
      </c>
      <c r="Y932" s="39">
        <f t="shared" si="222"/>
        <v>5208.333333333333</v>
      </c>
      <c r="Z932" s="41">
        <f t="shared" si="223"/>
        <v>625000</v>
      </c>
      <c r="AA932" s="41">
        <v>593771.38945927436</v>
      </c>
      <c r="AB932" s="41">
        <v>0</v>
      </c>
      <c r="AC932" s="41">
        <f t="shared" si="229"/>
        <v>593771.38945927436</v>
      </c>
      <c r="AD932" s="42">
        <f t="shared" si="217"/>
        <v>31228.61054072564</v>
      </c>
      <c r="AE932" s="41">
        <f t="shared" si="224"/>
        <v>625000</v>
      </c>
      <c r="AF932" s="42">
        <f t="shared" si="225"/>
        <v>0</v>
      </c>
      <c r="AG932" s="43">
        <f t="shared" si="243"/>
        <v>120</v>
      </c>
      <c r="AH932" s="44">
        <f t="shared" si="226"/>
        <v>0</v>
      </c>
      <c r="AI932" s="36">
        <f t="shared" si="227"/>
        <v>126.02874743326488</v>
      </c>
      <c r="AJ932" s="36">
        <f t="shared" si="228"/>
        <v>3836</v>
      </c>
      <c r="AK932" s="45">
        <v>45657</v>
      </c>
    </row>
    <row r="933" spans="1:37" s="46" customFormat="1" ht="12.75" x14ac:dyDescent="0.25">
      <c r="A933" s="36">
        <v>927</v>
      </c>
      <c r="B933" s="45">
        <v>41821</v>
      </c>
      <c r="C933" s="49" t="s">
        <v>272</v>
      </c>
      <c r="D933" s="49"/>
      <c r="E933" s="49">
        <v>12010</v>
      </c>
      <c r="F933" s="36" t="s">
        <v>813</v>
      </c>
      <c r="G933" s="36" t="s">
        <v>435</v>
      </c>
      <c r="H933" s="38">
        <v>19</v>
      </c>
      <c r="I933" s="50">
        <v>2892750</v>
      </c>
      <c r="J933" s="39">
        <f t="shared" si="232"/>
        <v>0</v>
      </c>
      <c r="K933" s="39">
        <f t="shared" si="233"/>
        <v>0</v>
      </c>
      <c r="L933" s="39">
        <f t="shared" si="234"/>
        <v>0</v>
      </c>
      <c r="M933" s="39">
        <f t="shared" si="241"/>
        <v>0</v>
      </c>
      <c r="N933" s="39">
        <f t="shared" si="212"/>
        <v>0</v>
      </c>
      <c r="O933" s="39">
        <f t="shared" si="235"/>
        <v>0</v>
      </c>
      <c r="P933" s="39">
        <f t="shared" si="236"/>
        <v>0</v>
      </c>
      <c r="Q933" s="39">
        <f t="shared" si="237"/>
        <v>0</v>
      </c>
      <c r="R933" s="39">
        <f t="shared" si="238"/>
        <v>2892750</v>
      </c>
      <c r="S933" s="39">
        <f t="shared" si="239"/>
        <v>0</v>
      </c>
      <c r="T933" s="39"/>
      <c r="U933" s="39">
        <f t="shared" si="240"/>
        <v>0</v>
      </c>
      <c r="V933" s="51"/>
      <c r="W933" s="39">
        <f t="shared" si="242"/>
        <v>0</v>
      </c>
      <c r="X933" s="39">
        <f t="shared" si="221"/>
        <v>791.99178644763856</v>
      </c>
      <c r="Y933" s="39">
        <f t="shared" si="222"/>
        <v>24106.25</v>
      </c>
      <c r="Z933" s="41">
        <f t="shared" si="223"/>
        <v>2892750</v>
      </c>
      <c r="AA933" s="41">
        <v>2748211.4989733058</v>
      </c>
      <c r="AB933" s="41">
        <v>0</v>
      </c>
      <c r="AC933" s="41">
        <f t="shared" si="229"/>
        <v>2748211.4989733058</v>
      </c>
      <c r="AD933" s="42">
        <f t="shared" si="217"/>
        <v>144538.5010266942</v>
      </c>
      <c r="AE933" s="41">
        <f t="shared" si="224"/>
        <v>2892750</v>
      </c>
      <c r="AF933" s="42">
        <f t="shared" si="225"/>
        <v>0</v>
      </c>
      <c r="AG933" s="43">
        <f t="shared" si="243"/>
        <v>120</v>
      </c>
      <c r="AH933" s="44">
        <f t="shared" si="226"/>
        <v>0</v>
      </c>
      <c r="AI933" s="36">
        <f t="shared" si="227"/>
        <v>126.02874743326488</v>
      </c>
      <c r="AJ933" s="36">
        <f t="shared" si="228"/>
        <v>3836</v>
      </c>
      <c r="AK933" s="45">
        <v>45657</v>
      </c>
    </row>
    <row r="934" spans="1:37" s="46" customFormat="1" ht="12.75" x14ac:dyDescent="0.25">
      <c r="A934" s="36">
        <v>928</v>
      </c>
      <c r="B934" s="45">
        <v>41821</v>
      </c>
      <c r="C934" s="49" t="s">
        <v>754</v>
      </c>
      <c r="D934" s="49"/>
      <c r="E934" s="49">
        <v>12011</v>
      </c>
      <c r="F934" s="36" t="s">
        <v>820</v>
      </c>
      <c r="G934" s="36" t="s">
        <v>435</v>
      </c>
      <c r="H934" s="38">
        <v>1</v>
      </c>
      <c r="I934" s="48">
        <v>8985375</v>
      </c>
      <c r="J934" s="39">
        <f t="shared" si="232"/>
        <v>0</v>
      </c>
      <c r="K934" s="39">
        <f t="shared" si="233"/>
        <v>0</v>
      </c>
      <c r="L934" s="39">
        <f t="shared" si="234"/>
        <v>0</v>
      </c>
      <c r="M934" s="39">
        <f t="shared" si="241"/>
        <v>0</v>
      </c>
      <c r="N934" s="39">
        <f t="shared" si="212"/>
        <v>0</v>
      </c>
      <c r="O934" s="39">
        <f t="shared" si="235"/>
        <v>0</v>
      </c>
      <c r="P934" s="39">
        <f t="shared" si="236"/>
        <v>0</v>
      </c>
      <c r="Q934" s="39">
        <f t="shared" si="237"/>
        <v>0</v>
      </c>
      <c r="R934" s="39">
        <f t="shared" si="238"/>
        <v>0</v>
      </c>
      <c r="S934" s="39">
        <f t="shared" si="239"/>
        <v>8985375</v>
      </c>
      <c r="T934" s="39"/>
      <c r="U934" s="39">
        <f t="shared" si="240"/>
        <v>0</v>
      </c>
      <c r="V934" s="51"/>
      <c r="W934" s="39">
        <f t="shared" si="242"/>
        <v>0</v>
      </c>
      <c r="X934" s="39">
        <f t="shared" si="221"/>
        <v>4920.1232032854205</v>
      </c>
      <c r="Y934" s="39">
        <f t="shared" si="222"/>
        <v>149756.24999999997</v>
      </c>
      <c r="Z934" s="41">
        <f t="shared" si="223"/>
        <v>8985375</v>
      </c>
      <c r="AA934" s="41">
        <v>8985375</v>
      </c>
      <c r="AB934" s="41">
        <v>0</v>
      </c>
      <c r="AC934" s="41">
        <f t="shared" si="229"/>
        <v>8985375</v>
      </c>
      <c r="AD934" s="42">
        <f t="shared" si="217"/>
        <v>0</v>
      </c>
      <c r="AE934" s="41">
        <f t="shared" si="224"/>
        <v>8985375</v>
      </c>
      <c r="AF934" s="42">
        <f t="shared" si="225"/>
        <v>0</v>
      </c>
      <c r="AG934" s="43">
        <f t="shared" si="243"/>
        <v>60</v>
      </c>
      <c r="AH934" s="44">
        <f t="shared" si="226"/>
        <v>0</v>
      </c>
      <c r="AI934" s="36">
        <f t="shared" si="227"/>
        <v>126.02874743326488</v>
      </c>
      <c r="AJ934" s="36">
        <f t="shared" si="228"/>
        <v>3836</v>
      </c>
      <c r="AK934" s="45">
        <v>45657</v>
      </c>
    </row>
    <row r="935" spans="1:37" s="46" customFormat="1" ht="12.75" x14ac:dyDescent="0.25">
      <c r="A935" s="36">
        <v>929</v>
      </c>
      <c r="B935" s="45">
        <v>41821</v>
      </c>
      <c r="C935" s="49" t="s">
        <v>272</v>
      </c>
      <c r="D935" s="49"/>
      <c r="E935" s="49">
        <v>12010</v>
      </c>
      <c r="F935" s="36" t="s">
        <v>828</v>
      </c>
      <c r="G935" s="36" t="s">
        <v>435</v>
      </c>
      <c r="H935" s="38">
        <v>1</v>
      </c>
      <c r="I935" s="50">
        <v>9904650</v>
      </c>
      <c r="J935" s="39">
        <f t="shared" si="232"/>
        <v>0</v>
      </c>
      <c r="K935" s="39">
        <f t="shared" si="233"/>
        <v>0</v>
      </c>
      <c r="L935" s="39">
        <f t="shared" si="234"/>
        <v>0</v>
      </c>
      <c r="M935" s="39">
        <f t="shared" si="241"/>
        <v>0</v>
      </c>
      <c r="N935" s="39">
        <f t="shared" si="212"/>
        <v>0</v>
      </c>
      <c r="O935" s="39">
        <f t="shared" si="235"/>
        <v>0</v>
      </c>
      <c r="P935" s="39">
        <f t="shared" si="236"/>
        <v>0</v>
      </c>
      <c r="Q935" s="39">
        <f t="shared" si="237"/>
        <v>0</v>
      </c>
      <c r="R935" s="39">
        <f t="shared" si="238"/>
        <v>9904650</v>
      </c>
      <c r="S935" s="39">
        <f t="shared" si="239"/>
        <v>0</v>
      </c>
      <c r="T935" s="39"/>
      <c r="U935" s="39">
        <f t="shared" si="240"/>
        <v>0</v>
      </c>
      <c r="V935" s="51"/>
      <c r="W935" s="39">
        <f t="shared" si="242"/>
        <v>0</v>
      </c>
      <c r="X935" s="39">
        <f t="shared" si="221"/>
        <v>2711.7453798767965</v>
      </c>
      <c r="Y935" s="39">
        <f t="shared" si="222"/>
        <v>82538.75</v>
      </c>
      <c r="Z935" s="41">
        <f t="shared" si="223"/>
        <v>9904650</v>
      </c>
      <c r="AA935" s="41">
        <v>9409756.4681724831</v>
      </c>
      <c r="AB935" s="41">
        <v>0</v>
      </c>
      <c r="AC935" s="41">
        <f t="shared" si="229"/>
        <v>9409756.4681724831</v>
      </c>
      <c r="AD935" s="42">
        <f t="shared" si="217"/>
        <v>494893.53182751685</v>
      </c>
      <c r="AE935" s="41">
        <f t="shared" si="224"/>
        <v>9904650</v>
      </c>
      <c r="AF935" s="42">
        <f t="shared" si="225"/>
        <v>0</v>
      </c>
      <c r="AG935" s="43">
        <f t="shared" si="243"/>
        <v>120</v>
      </c>
      <c r="AH935" s="44">
        <f t="shared" si="226"/>
        <v>0</v>
      </c>
      <c r="AI935" s="36">
        <f t="shared" si="227"/>
        <v>126.02874743326488</v>
      </c>
      <c r="AJ935" s="36">
        <f t="shared" si="228"/>
        <v>3836</v>
      </c>
      <c r="AK935" s="45">
        <v>45657</v>
      </c>
    </row>
    <row r="936" spans="1:37" s="46" customFormat="1" ht="12.75" x14ac:dyDescent="0.25">
      <c r="A936" s="36">
        <v>930</v>
      </c>
      <c r="B936" s="45">
        <v>41821</v>
      </c>
      <c r="C936" s="49" t="s">
        <v>272</v>
      </c>
      <c r="D936" s="49"/>
      <c r="E936" s="49">
        <v>12010</v>
      </c>
      <c r="F936" s="36" t="s">
        <v>829</v>
      </c>
      <c r="G936" s="36" t="s">
        <v>435</v>
      </c>
      <c r="H936" s="38">
        <v>2</v>
      </c>
      <c r="I936" s="50">
        <v>420000</v>
      </c>
      <c r="J936" s="39">
        <f t="shared" si="232"/>
        <v>0</v>
      </c>
      <c r="K936" s="39">
        <f t="shared" si="233"/>
        <v>0</v>
      </c>
      <c r="L936" s="39">
        <f t="shared" si="234"/>
        <v>0</v>
      </c>
      <c r="M936" s="39">
        <f t="shared" si="241"/>
        <v>0</v>
      </c>
      <c r="N936" s="39">
        <f t="shared" si="212"/>
        <v>0</v>
      </c>
      <c r="O936" s="39">
        <f t="shared" si="235"/>
        <v>0</v>
      </c>
      <c r="P936" s="39">
        <f t="shared" si="236"/>
        <v>0</v>
      </c>
      <c r="Q936" s="39">
        <f t="shared" si="237"/>
        <v>0</v>
      </c>
      <c r="R936" s="39">
        <f t="shared" si="238"/>
        <v>420000</v>
      </c>
      <c r="S936" s="39">
        <f t="shared" si="239"/>
        <v>0</v>
      </c>
      <c r="T936" s="39"/>
      <c r="U936" s="39">
        <f t="shared" si="240"/>
        <v>0</v>
      </c>
      <c r="V936" s="51"/>
      <c r="W936" s="39">
        <f t="shared" si="242"/>
        <v>0</v>
      </c>
      <c r="X936" s="39">
        <f t="shared" si="221"/>
        <v>114.98973305954826</v>
      </c>
      <c r="Y936" s="39">
        <f t="shared" si="222"/>
        <v>3500</v>
      </c>
      <c r="Z936" s="41">
        <f t="shared" si="223"/>
        <v>420000</v>
      </c>
      <c r="AA936" s="41">
        <v>399014.37371663243</v>
      </c>
      <c r="AB936" s="41">
        <v>0</v>
      </c>
      <c r="AC936" s="41">
        <f t="shared" si="229"/>
        <v>399014.37371663243</v>
      </c>
      <c r="AD936" s="42">
        <f t="shared" si="217"/>
        <v>20985.626283367572</v>
      </c>
      <c r="AE936" s="41">
        <f t="shared" si="224"/>
        <v>420000</v>
      </c>
      <c r="AF936" s="42">
        <f t="shared" si="225"/>
        <v>0</v>
      </c>
      <c r="AG936" s="43">
        <f t="shared" si="243"/>
        <v>120</v>
      </c>
      <c r="AH936" s="44">
        <f t="shared" si="226"/>
        <v>0</v>
      </c>
      <c r="AI936" s="36">
        <f t="shared" si="227"/>
        <v>126.02874743326488</v>
      </c>
      <c r="AJ936" s="36">
        <f t="shared" si="228"/>
        <v>3836</v>
      </c>
      <c r="AK936" s="45">
        <v>45657</v>
      </c>
    </row>
    <row r="937" spans="1:37" s="46" customFormat="1" ht="25.5" x14ac:dyDescent="0.25">
      <c r="A937" s="36">
        <v>931</v>
      </c>
      <c r="B937" s="45">
        <v>41821</v>
      </c>
      <c r="C937" s="53" t="s">
        <v>533</v>
      </c>
      <c r="D937" s="53"/>
      <c r="E937" s="36">
        <v>12003</v>
      </c>
      <c r="F937" s="36" t="s">
        <v>830</v>
      </c>
      <c r="G937" s="36" t="s">
        <v>540</v>
      </c>
      <c r="H937" s="38">
        <v>202</v>
      </c>
      <c r="I937" s="50">
        <v>5353000</v>
      </c>
      <c r="J937" s="39">
        <f t="shared" si="232"/>
        <v>0</v>
      </c>
      <c r="K937" s="39">
        <f t="shared" si="233"/>
        <v>5353000</v>
      </c>
      <c r="L937" s="39">
        <f t="shared" si="234"/>
        <v>0</v>
      </c>
      <c r="M937" s="39">
        <f>IF(C937=12006,H937,IF(C937&lt;&gt;12006,0))</f>
        <v>0</v>
      </c>
      <c r="N937" s="39">
        <f t="shared" si="212"/>
        <v>0</v>
      </c>
      <c r="O937" s="39">
        <f t="shared" si="235"/>
        <v>0</v>
      </c>
      <c r="P937" s="39">
        <f t="shared" si="236"/>
        <v>0</v>
      </c>
      <c r="Q937" s="39">
        <f t="shared" si="237"/>
        <v>0</v>
      </c>
      <c r="R937" s="39">
        <f t="shared" si="238"/>
        <v>0</v>
      </c>
      <c r="S937" s="39">
        <f t="shared" si="239"/>
        <v>0</v>
      </c>
      <c r="T937" s="39"/>
      <c r="U937" s="39">
        <f t="shared" si="240"/>
        <v>0</v>
      </c>
      <c r="V937" s="51"/>
      <c r="W937" s="39"/>
      <c r="X937" s="39">
        <f t="shared" si="221"/>
        <v>439.67145790554412</v>
      </c>
      <c r="Y937" s="39">
        <f t="shared" si="222"/>
        <v>13382.499999999998</v>
      </c>
      <c r="Z937" s="41">
        <f t="shared" si="223"/>
        <v>1686579.7125256672</v>
      </c>
      <c r="AA937" s="41">
        <v>1512469.8151950717</v>
      </c>
      <c r="AB937" s="41">
        <v>-40790.837548071402</v>
      </c>
      <c r="AC937" s="41">
        <f t="shared" si="229"/>
        <v>1471678.9776470005</v>
      </c>
      <c r="AD937" s="42">
        <f t="shared" si="217"/>
        <v>174109.89733059541</v>
      </c>
      <c r="AE937" s="41">
        <f t="shared" si="224"/>
        <v>1645788.8749775959</v>
      </c>
      <c r="AF937" s="42">
        <f t="shared" si="225"/>
        <v>3707211.1250224039</v>
      </c>
      <c r="AG937" s="43">
        <f t="shared" ref="AG937:AG947" si="244">(365.25/30.4375*(IF(E937=12002,1/3%,IF(E937=12003,1/3%,IF(E937=12004,1/3%,IF(E937=12006,1/2%,IF(E937=12007,1/10%,IF(E937=12008,1/3%,IF(E937=12009,1/10%,IF(E937=12010,1/10%,IF(E937=12011,1/20%,IF(E937=12012,1/3%))))))))))))</f>
        <v>400</v>
      </c>
      <c r="AH937" s="44">
        <f t="shared" si="226"/>
        <v>273.97125256673513</v>
      </c>
      <c r="AI937" s="36">
        <f t="shared" si="227"/>
        <v>126.02874743326488</v>
      </c>
      <c r="AJ937" s="36">
        <f t="shared" si="228"/>
        <v>3836</v>
      </c>
      <c r="AK937" s="45">
        <v>45657</v>
      </c>
    </row>
    <row r="938" spans="1:37" s="46" customFormat="1" ht="25.5" x14ac:dyDescent="0.25">
      <c r="A938" s="36">
        <v>932</v>
      </c>
      <c r="B938" s="45">
        <v>41821</v>
      </c>
      <c r="C938" s="53" t="s">
        <v>533</v>
      </c>
      <c r="D938" s="53"/>
      <c r="E938" s="36">
        <v>12003</v>
      </c>
      <c r="F938" s="36" t="s">
        <v>831</v>
      </c>
      <c r="G938" s="36" t="s">
        <v>540</v>
      </c>
      <c r="H938" s="38">
        <v>133</v>
      </c>
      <c r="I938" s="50">
        <v>2527000</v>
      </c>
      <c r="J938" s="39">
        <f t="shared" si="232"/>
        <v>0</v>
      </c>
      <c r="K938" s="39">
        <f t="shared" si="233"/>
        <v>2527000</v>
      </c>
      <c r="L938" s="39">
        <f t="shared" si="234"/>
        <v>0</v>
      </c>
      <c r="M938" s="39">
        <f>IF(C938=12006,H938,IF(C938&lt;&gt;12006,0))</f>
        <v>0</v>
      </c>
      <c r="N938" s="39">
        <f t="shared" ref="N938:N952" si="245">IF(E938=12006,I938,IF(E938&lt;&gt;12006,0))</f>
        <v>0</v>
      </c>
      <c r="O938" s="39">
        <f t="shared" si="235"/>
        <v>0</v>
      </c>
      <c r="P938" s="39">
        <f t="shared" si="236"/>
        <v>0</v>
      </c>
      <c r="Q938" s="39">
        <f t="shared" si="237"/>
        <v>0</v>
      </c>
      <c r="R938" s="39">
        <f t="shared" si="238"/>
        <v>0</v>
      </c>
      <c r="S938" s="39">
        <f t="shared" si="239"/>
        <v>0</v>
      </c>
      <c r="T938" s="39"/>
      <c r="U938" s="39">
        <f t="shared" si="240"/>
        <v>0</v>
      </c>
      <c r="V938" s="51"/>
      <c r="W938" s="39"/>
      <c r="X938" s="39">
        <f t="shared" si="221"/>
        <v>207.55646817248459</v>
      </c>
      <c r="Y938" s="39">
        <f t="shared" si="222"/>
        <v>6317.5</v>
      </c>
      <c r="Z938" s="41">
        <f t="shared" si="223"/>
        <v>796186.61190965085</v>
      </c>
      <c r="AA938" s="41">
        <v>713994.25051334698</v>
      </c>
      <c r="AB938" s="41">
        <v>-19256.20147281458</v>
      </c>
      <c r="AC938" s="41">
        <f t="shared" si="229"/>
        <v>694738.04904053244</v>
      </c>
      <c r="AD938" s="42">
        <f t="shared" si="217"/>
        <v>82192.361396303866</v>
      </c>
      <c r="AE938" s="41">
        <f t="shared" si="224"/>
        <v>776930.4104368363</v>
      </c>
      <c r="AF938" s="42">
        <f t="shared" si="225"/>
        <v>1750069.5895631637</v>
      </c>
      <c r="AG938" s="43">
        <f t="shared" si="244"/>
        <v>400</v>
      </c>
      <c r="AH938" s="44">
        <f t="shared" si="226"/>
        <v>273.97125256673513</v>
      </c>
      <c r="AI938" s="36">
        <f t="shared" si="227"/>
        <v>126.02874743326488</v>
      </c>
      <c r="AJ938" s="36">
        <f t="shared" si="228"/>
        <v>3836</v>
      </c>
      <c r="AK938" s="45">
        <v>45657</v>
      </c>
    </row>
    <row r="939" spans="1:37" s="46" customFormat="1" ht="25.5" x14ac:dyDescent="0.25">
      <c r="A939" s="36">
        <v>933</v>
      </c>
      <c r="B939" s="45">
        <v>41821</v>
      </c>
      <c r="C939" s="53" t="s">
        <v>533</v>
      </c>
      <c r="D939" s="53"/>
      <c r="E939" s="36">
        <v>12003</v>
      </c>
      <c r="F939" s="36" t="s">
        <v>832</v>
      </c>
      <c r="G939" s="36" t="s">
        <v>540</v>
      </c>
      <c r="H939" s="38">
        <v>1</v>
      </c>
      <c r="I939" s="50">
        <v>5870000</v>
      </c>
      <c r="J939" s="39">
        <f t="shared" si="232"/>
        <v>0</v>
      </c>
      <c r="K939" s="39">
        <f t="shared" si="233"/>
        <v>5870000</v>
      </c>
      <c r="L939" s="39">
        <f t="shared" si="234"/>
        <v>0</v>
      </c>
      <c r="M939" s="39">
        <f>IF(C939=12006,H939,IF(C939&lt;&gt;12006,0))</f>
        <v>0</v>
      </c>
      <c r="N939" s="39">
        <f t="shared" si="245"/>
        <v>0</v>
      </c>
      <c r="O939" s="39">
        <f t="shared" si="235"/>
        <v>0</v>
      </c>
      <c r="P939" s="39">
        <f t="shared" si="236"/>
        <v>0</v>
      </c>
      <c r="Q939" s="39">
        <f t="shared" si="237"/>
        <v>0</v>
      </c>
      <c r="R939" s="39">
        <f t="shared" si="238"/>
        <v>0</v>
      </c>
      <c r="S939" s="39">
        <f t="shared" si="239"/>
        <v>0</v>
      </c>
      <c r="T939" s="39"/>
      <c r="U939" s="39">
        <f t="shared" si="240"/>
        <v>0</v>
      </c>
      <c r="V939" s="51"/>
      <c r="W939" s="39"/>
      <c r="X939" s="39">
        <f t="shared" si="221"/>
        <v>482.13552361396302</v>
      </c>
      <c r="Y939" s="39">
        <f t="shared" si="222"/>
        <v>14675</v>
      </c>
      <c r="Z939" s="41">
        <f t="shared" si="223"/>
        <v>1849471.8685831621</v>
      </c>
      <c r="AA939" s="41">
        <v>1658546.2012320329</v>
      </c>
      <c r="AB939" s="41">
        <v>-44730.471960989948</v>
      </c>
      <c r="AC939" s="41">
        <f t="shared" si="229"/>
        <v>1613815.7292710429</v>
      </c>
      <c r="AD939" s="42">
        <f t="shared" si="217"/>
        <v>190925.66735112923</v>
      </c>
      <c r="AE939" s="41">
        <f t="shared" si="224"/>
        <v>1804741.3966221721</v>
      </c>
      <c r="AF939" s="42">
        <f t="shared" si="225"/>
        <v>4065258.6033778279</v>
      </c>
      <c r="AG939" s="43">
        <f t="shared" si="244"/>
        <v>400</v>
      </c>
      <c r="AH939" s="44">
        <f t="shared" si="226"/>
        <v>273.97125256673513</v>
      </c>
      <c r="AI939" s="36">
        <f t="shared" si="227"/>
        <v>126.02874743326488</v>
      </c>
      <c r="AJ939" s="36">
        <f t="shared" si="228"/>
        <v>3836</v>
      </c>
      <c r="AK939" s="45">
        <v>45657</v>
      </c>
    </row>
    <row r="940" spans="1:37" s="46" customFormat="1" ht="12.75" x14ac:dyDescent="0.25">
      <c r="A940" s="36">
        <v>934</v>
      </c>
      <c r="B940" s="45">
        <v>41821</v>
      </c>
      <c r="C940" s="49" t="s">
        <v>272</v>
      </c>
      <c r="D940" s="49"/>
      <c r="E940" s="49">
        <v>12010</v>
      </c>
      <c r="F940" s="36" t="s">
        <v>833</v>
      </c>
      <c r="G940" s="36" t="s">
        <v>544</v>
      </c>
      <c r="H940" s="38">
        <v>1</v>
      </c>
      <c r="I940" s="50">
        <v>110000</v>
      </c>
      <c r="J940" s="39">
        <f t="shared" si="232"/>
        <v>0</v>
      </c>
      <c r="K940" s="39">
        <f t="shared" si="233"/>
        <v>0</v>
      </c>
      <c r="L940" s="39">
        <f t="shared" si="234"/>
        <v>0</v>
      </c>
      <c r="M940" s="39">
        <f>IF(C940=12006,H940,IF(C940&lt;&gt;12006,0))</f>
        <v>0</v>
      </c>
      <c r="N940" s="39">
        <f t="shared" si="245"/>
        <v>0</v>
      </c>
      <c r="O940" s="39">
        <f t="shared" si="235"/>
        <v>0</v>
      </c>
      <c r="P940" s="39">
        <f t="shared" si="236"/>
        <v>0</v>
      </c>
      <c r="Q940" s="39">
        <f t="shared" si="237"/>
        <v>0</v>
      </c>
      <c r="R940" s="39">
        <f t="shared" si="238"/>
        <v>110000</v>
      </c>
      <c r="S940" s="39">
        <f t="shared" si="239"/>
        <v>0</v>
      </c>
      <c r="T940" s="39"/>
      <c r="U940" s="39">
        <f t="shared" si="240"/>
        <v>0</v>
      </c>
      <c r="V940" s="51"/>
      <c r="W940" s="39"/>
      <c r="X940" s="39">
        <f t="shared" si="221"/>
        <v>30.116358658453112</v>
      </c>
      <c r="Y940" s="39">
        <f t="shared" si="222"/>
        <v>916.66666666666663</v>
      </c>
      <c r="Z940" s="41">
        <f t="shared" si="223"/>
        <v>110000</v>
      </c>
      <c r="AA940" s="41">
        <v>103600.27378507871</v>
      </c>
      <c r="AB940" s="41">
        <v>0</v>
      </c>
      <c r="AC940" s="41">
        <f t="shared" si="229"/>
        <v>103600.27378507871</v>
      </c>
      <c r="AD940" s="42">
        <f t="shared" si="217"/>
        <v>6399.7262149212911</v>
      </c>
      <c r="AE940" s="41">
        <f t="shared" si="224"/>
        <v>110000</v>
      </c>
      <c r="AF940" s="42">
        <f t="shared" si="225"/>
        <v>0</v>
      </c>
      <c r="AG940" s="43">
        <f t="shared" si="244"/>
        <v>120</v>
      </c>
      <c r="AH940" s="44">
        <f t="shared" si="226"/>
        <v>0</v>
      </c>
      <c r="AI940" s="36">
        <f t="shared" si="227"/>
        <v>126.02874743326488</v>
      </c>
      <c r="AJ940" s="36">
        <f t="shared" si="228"/>
        <v>3836</v>
      </c>
      <c r="AK940" s="45">
        <v>45657</v>
      </c>
    </row>
    <row r="941" spans="1:37" s="46" customFormat="1" ht="12.75" x14ac:dyDescent="0.25">
      <c r="A941" s="36">
        <v>935</v>
      </c>
      <c r="B941" s="45">
        <v>41821</v>
      </c>
      <c r="C941" s="49" t="s">
        <v>272</v>
      </c>
      <c r="D941" s="49"/>
      <c r="E941" s="49">
        <v>12010</v>
      </c>
      <c r="F941" s="36" t="s">
        <v>834</v>
      </c>
      <c r="G941" s="36" t="s">
        <v>544</v>
      </c>
      <c r="H941" s="38">
        <v>2</v>
      </c>
      <c r="I941" s="50">
        <v>180000</v>
      </c>
      <c r="J941" s="39">
        <f t="shared" si="232"/>
        <v>0</v>
      </c>
      <c r="K941" s="39">
        <f t="shared" si="233"/>
        <v>0</v>
      </c>
      <c r="L941" s="39">
        <f t="shared" si="234"/>
        <v>0</v>
      </c>
      <c r="M941" s="39">
        <f>IF(C941=12006,H941,IF(C941&lt;&gt;12006,0))</f>
        <v>0</v>
      </c>
      <c r="N941" s="39">
        <f t="shared" si="245"/>
        <v>0</v>
      </c>
      <c r="O941" s="39">
        <f t="shared" si="235"/>
        <v>0</v>
      </c>
      <c r="P941" s="39">
        <f t="shared" si="236"/>
        <v>0</v>
      </c>
      <c r="Q941" s="39">
        <f t="shared" si="237"/>
        <v>0</v>
      </c>
      <c r="R941" s="39">
        <f t="shared" si="238"/>
        <v>180000</v>
      </c>
      <c r="S941" s="39">
        <f t="shared" si="239"/>
        <v>0</v>
      </c>
      <c r="T941" s="39"/>
      <c r="U941" s="39">
        <f t="shared" si="240"/>
        <v>0</v>
      </c>
      <c r="V941" s="51"/>
      <c r="W941" s="39"/>
      <c r="X941" s="39">
        <f t="shared" si="221"/>
        <v>49.281314168377826</v>
      </c>
      <c r="Y941" s="39">
        <f t="shared" si="222"/>
        <v>1500</v>
      </c>
      <c r="Z941" s="41">
        <f t="shared" si="223"/>
        <v>180000</v>
      </c>
      <c r="AA941" s="41">
        <v>169527.72073921972</v>
      </c>
      <c r="AB941" s="41">
        <v>0</v>
      </c>
      <c r="AC941" s="41">
        <f t="shared" si="229"/>
        <v>169527.72073921972</v>
      </c>
      <c r="AD941" s="42">
        <f t="shared" si="217"/>
        <v>10472.279260780284</v>
      </c>
      <c r="AE941" s="41">
        <f t="shared" si="224"/>
        <v>180000</v>
      </c>
      <c r="AF941" s="42">
        <f t="shared" si="225"/>
        <v>0</v>
      </c>
      <c r="AG941" s="43">
        <f t="shared" si="244"/>
        <v>120</v>
      </c>
      <c r="AH941" s="44">
        <f t="shared" si="226"/>
        <v>0</v>
      </c>
      <c r="AI941" s="36">
        <f t="shared" si="227"/>
        <v>126.02874743326488</v>
      </c>
      <c r="AJ941" s="36">
        <f t="shared" si="228"/>
        <v>3836</v>
      </c>
      <c r="AK941" s="45">
        <v>45657</v>
      </c>
    </row>
    <row r="942" spans="1:37" s="46" customFormat="1" ht="12.75" x14ac:dyDescent="0.25">
      <c r="A942" s="36">
        <v>936</v>
      </c>
      <c r="B942" s="74">
        <v>41852</v>
      </c>
      <c r="C942" s="36" t="s">
        <v>533</v>
      </c>
      <c r="D942" s="36"/>
      <c r="E942" s="36">
        <v>12003</v>
      </c>
      <c r="F942" s="36" t="s">
        <v>835</v>
      </c>
      <c r="G942" s="36" t="s">
        <v>836</v>
      </c>
      <c r="H942" s="38">
        <v>17</v>
      </c>
      <c r="I942" s="48">
        <v>392500</v>
      </c>
      <c r="J942" s="39">
        <f t="shared" si="232"/>
        <v>0</v>
      </c>
      <c r="K942" s="39">
        <f t="shared" si="233"/>
        <v>392500</v>
      </c>
      <c r="L942" s="39">
        <f t="shared" si="234"/>
        <v>0</v>
      </c>
      <c r="M942" s="39">
        <f>IF(C942=12006,H942,IF(C942&lt;&gt;12006,0))</f>
        <v>0</v>
      </c>
      <c r="N942" s="39">
        <f t="shared" si="245"/>
        <v>0</v>
      </c>
      <c r="O942" s="39">
        <f t="shared" si="235"/>
        <v>0</v>
      </c>
      <c r="P942" s="39">
        <f t="shared" si="236"/>
        <v>0</v>
      </c>
      <c r="Q942" s="39">
        <f t="shared" si="237"/>
        <v>0</v>
      </c>
      <c r="R942" s="39">
        <f t="shared" si="238"/>
        <v>0</v>
      </c>
      <c r="S942" s="39">
        <f t="shared" si="239"/>
        <v>0</v>
      </c>
      <c r="T942" s="39"/>
      <c r="U942" s="39">
        <f t="shared" si="240"/>
        <v>0</v>
      </c>
      <c r="V942" s="51"/>
      <c r="W942" s="39"/>
      <c r="X942" s="39">
        <f t="shared" si="221"/>
        <v>32.238193018480494</v>
      </c>
      <c r="Y942" s="39">
        <f t="shared" si="222"/>
        <v>981.25</v>
      </c>
      <c r="Z942" s="41">
        <f t="shared" si="223"/>
        <v>122666.32443531827</v>
      </c>
      <c r="AA942" s="41">
        <v>110867.14579055441</v>
      </c>
      <c r="AB942" s="41">
        <v>-2990.0522231789237</v>
      </c>
      <c r="AC942" s="41">
        <f t="shared" si="229"/>
        <v>107877.09356737549</v>
      </c>
      <c r="AD942" s="42">
        <f t="shared" si="217"/>
        <v>11799.178644763859</v>
      </c>
      <c r="AE942" s="41">
        <f t="shared" si="224"/>
        <v>119676.27221213935</v>
      </c>
      <c r="AF942" s="42">
        <f t="shared" si="225"/>
        <v>272823.72778786067</v>
      </c>
      <c r="AG942" s="43">
        <f t="shared" si="244"/>
        <v>400</v>
      </c>
      <c r="AH942" s="44">
        <f t="shared" si="226"/>
        <v>274.98973305954826</v>
      </c>
      <c r="AI942" s="36">
        <f t="shared" si="227"/>
        <v>125.01026694045174</v>
      </c>
      <c r="AJ942" s="36">
        <f t="shared" si="228"/>
        <v>3805</v>
      </c>
      <c r="AK942" s="45">
        <v>45657</v>
      </c>
    </row>
    <row r="943" spans="1:37" s="46" customFormat="1" ht="12.75" x14ac:dyDescent="0.25">
      <c r="A943" s="36">
        <v>937</v>
      </c>
      <c r="B943" s="45">
        <v>41852</v>
      </c>
      <c r="C943" s="36" t="s">
        <v>534</v>
      </c>
      <c r="D943" s="36"/>
      <c r="E943" s="36">
        <v>12008</v>
      </c>
      <c r="F943" s="36" t="s">
        <v>837</v>
      </c>
      <c r="G943" s="36" t="s">
        <v>836</v>
      </c>
      <c r="H943" s="38">
        <v>4</v>
      </c>
      <c r="I943" s="50">
        <v>7105000</v>
      </c>
      <c r="J943" s="39">
        <f t="shared" si="232"/>
        <v>0</v>
      </c>
      <c r="K943" s="39">
        <f t="shared" si="233"/>
        <v>0</v>
      </c>
      <c r="L943" s="39">
        <f t="shared" si="234"/>
        <v>0</v>
      </c>
      <c r="M943" s="39">
        <f>IF(C943=12006,H943,IF(C943&lt;&gt;12006,0))</f>
        <v>0</v>
      </c>
      <c r="N943" s="39">
        <f t="shared" si="245"/>
        <v>0</v>
      </c>
      <c r="O943" s="39">
        <f t="shared" si="235"/>
        <v>0</v>
      </c>
      <c r="P943" s="39">
        <f t="shared" si="236"/>
        <v>7105000</v>
      </c>
      <c r="Q943" s="39">
        <f t="shared" si="237"/>
        <v>0</v>
      </c>
      <c r="R943" s="39">
        <f t="shared" si="238"/>
        <v>0</v>
      </c>
      <c r="S943" s="39">
        <f t="shared" si="239"/>
        <v>0</v>
      </c>
      <c r="T943" s="39"/>
      <c r="U943" s="39">
        <f t="shared" si="240"/>
        <v>0</v>
      </c>
      <c r="V943" s="51"/>
      <c r="W943" s="39"/>
      <c r="X943" s="39">
        <f t="shared" si="221"/>
        <v>583.57289527720741</v>
      </c>
      <c r="Y943" s="39">
        <f t="shared" si="222"/>
        <v>17762.5</v>
      </c>
      <c r="Z943" s="41">
        <f t="shared" si="223"/>
        <v>2220494.8665297739</v>
      </c>
      <c r="AA943" s="41">
        <v>2006907.1868583162</v>
      </c>
      <c r="AB943" s="41">
        <v>-54125.658715124213</v>
      </c>
      <c r="AC943" s="41">
        <f t="shared" si="229"/>
        <v>1952781.5281431919</v>
      </c>
      <c r="AD943" s="42">
        <f t="shared" si="217"/>
        <v>213587.67967145774</v>
      </c>
      <c r="AE943" s="41">
        <f t="shared" si="224"/>
        <v>2166369.2078146497</v>
      </c>
      <c r="AF943" s="42">
        <f t="shared" si="225"/>
        <v>4938630.7921853503</v>
      </c>
      <c r="AG943" s="43">
        <f t="shared" si="244"/>
        <v>400</v>
      </c>
      <c r="AH943" s="44">
        <f t="shared" si="226"/>
        <v>274.98973305954826</v>
      </c>
      <c r="AI943" s="36">
        <f t="shared" si="227"/>
        <v>125.01026694045174</v>
      </c>
      <c r="AJ943" s="36">
        <f t="shared" si="228"/>
        <v>3805</v>
      </c>
      <c r="AK943" s="45">
        <v>45657</v>
      </c>
    </row>
    <row r="944" spans="1:37" s="46" customFormat="1" ht="12.75" x14ac:dyDescent="0.25">
      <c r="A944" s="36">
        <v>938</v>
      </c>
      <c r="B944" s="45">
        <v>41852</v>
      </c>
      <c r="C944" s="36" t="s">
        <v>823</v>
      </c>
      <c r="D944" s="36"/>
      <c r="E944" s="36">
        <v>12004</v>
      </c>
      <c r="F944" s="36" t="s">
        <v>838</v>
      </c>
      <c r="G944" s="36" t="s">
        <v>276</v>
      </c>
      <c r="H944" s="38">
        <v>1</v>
      </c>
      <c r="I944" s="50">
        <v>247462</v>
      </c>
      <c r="J944" s="39">
        <f t="shared" si="232"/>
        <v>0</v>
      </c>
      <c r="K944" s="39">
        <f t="shared" si="233"/>
        <v>0</v>
      </c>
      <c r="L944" s="39">
        <f t="shared" si="234"/>
        <v>247462</v>
      </c>
      <c r="M944" s="39">
        <f>IF(C944=12006,H944,IF(C944&lt;&gt;12006,0))</f>
        <v>0</v>
      </c>
      <c r="N944" s="39">
        <f t="shared" si="245"/>
        <v>0</v>
      </c>
      <c r="O944" s="39">
        <f t="shared" si="235"/>
        <v>0</v>
      </c>
      <c r="P944" s="39">
        <f t="shared" si="236"/>
        <v>0</v>
      </c>
      <c r="Q944" s="39">
        <f t="shared" si="237"/>
        <v>0</v>
      </c>
      <c r="R944" s="39">
        <f t="shared" si="238"/>
        <v>0</v>
      </c>
      <c r="S944" s="39">
        <f t="shared" si="239"/>
        <v>0</v>
      </c>
      <c r="T944" s="39"/>
      <c r="U944" s="39">
        <f t="shared" si="240"/>
        <v>0</v>
      </c>
      <c r="V944" s="51">
        <f>IF(E944=12050,I944,IF(E944&lt;&gt;12050,0))</f>
        <v>0</v>
      </c>
      <c r="W944" s="39"/>
      <c r="X944" s="39">
        <f t="shared" si="221"/>
        <v>20.32542094455852</v>
      </c>
      <c r="Y944" s="39">
        <f t="shared" si="222"/>
        <v>618.65499999999997</v>
      </c>
      <c r="Z944" s="41">
        <f t="shared" si="223"/>
        <v>77338.226694045166</v>
      </c>
      <c r="AA944" s="41">
        <v>69899.122628336743</v>
      </c>
      <c r="AB944" s="41">
        <v>0</v>
      </c>
      <c r="AC944" s="41">
        <f t="shared" si="229"/>
        <v>69899.122628336743</v>
      </c>
      <c r="AD944" s="42">
        <f t="shared" si="217"/>
        <v>7439.1040657084231</v>
      </c>
      <c r="AE944" s="41">
        <f t="shared" si="224"/>
        <v>77338.226694045166</v>
      </c>
      <c r="AF944" s="42">
        <f t="shared" si="225"/>
        <v>170123.77330595482</v>
      </c>
      <c r="AG944" s="43">
        <f t="shared" si="244"/>
        <v>400</v>
      </c>
      <c r="AH944" s="44">
        <f t="shared" si="226"/>
        <v>274.98973305954826</v>
      </c>
      <c r="AI944" s="36">
        <f t="shared" si="227"/>
        <v>125.01026694045174</v>
      </c>
      <c r="AJ944" s="36">
        <f t="shared" si="228"/>
        <v>3805</v>
      </c>
      <c r="AK944" s="45">
        <v>45657</v>
      </c>
    </row>
    <row r="945" spans="1:37" s="46" customFormat="1" ht="12.75" x14ac:dyDescent="0.25">
      <c r="A945" s="36">
        <v>939</v>
      </c>
      <c r="B945" s="45">
        <v>41852</v>
      </c>
      <c r="C945" s="49" t="s">
        <v>431</v>
      </c>
      <c r="D945" s="49"/>
      <c r="E945" s="49">
        <v>12009</v>
      </c>
      <c r="F945" s="36" t="s">
        <v>839</v>
      </c>
      <c r="G945" s="36" t="s">
        <v>276</v>
      </c>
      <c r="H945" s="38">
        <v>4</v>
      </c>
      <c r="I945" s="50">
        <v>148000</v>
      </c>
      <c r="J945" s="39">
        <f t="shared" si="232"/>
        <v>0</v>
      </c>
      <c r="K945" s="39">
        <f t="shared" si="233"/>
        <v>0</v>
      </c>
      <c r="L945" s="39">
        <f t="shared" si="234"/>
        <v>0</v>
      </c>
      <c r="M945" s="39">
        <f>IF(C945=12006,H945,IF(C945&lt;&gt;12006,0))</f>
        <v>0</v>
      </c>
      <c r="N945" s="39">
        <f t="shared" si="245"/>
        <v>0</v>
      </c>
      <c r="O945" s="39">
        <f t="shared" si="235"/>
        <v>0</v>
      </c>
      <c r="P945" s="39">
        <f t="shared" si="236"/>
        <v>0</v>
      </c>
      <c r="Q945" s="39">
        <f t="shared" si="237"/>
        <v>148000</v>
      </c>
      <c r="R945" s="39">
        <f t="shared" si="238"/>
        <v>0</v>
      </c>
      <c r="S945" s="39">
        <f t="shared" si="239"/>
        <v>0</v>
      </c>
      <c r="T945" s="39"/>
      <c r="U945" s="39">
        <f t="shared" si="240"/>
        <v>0</v>
      </c>
      <c r="V945" s="51">
        <f>IF(E945=12050,I945,IF(E945&lt;&gt;12050,0))</f>
        <v>0</v>
      </c>
      <c r="W945" s="39"/>
      <c r="X945" s="39">
        <f t="shared" si="221"/>
        <v>40.520191649555102</v>
      </c>
      <c r="Y945" s="39">
        <f t="shared" si="222"/>
        <v>1233.3333333333335</v>
      </c>
      <c r="Z945" s="41">
        <f t="shared" si="223"/>
        <v>148000</v>
      </c>
      <c r="AA945" s="41">
        <v>139348.93908282</v>
      </c>
      <c r="AB945" s="41">
        <v>-8906.0312405358836</v>
      </c>
      <c r="AC945" s="41">
        <f t="shared" si="229"/>
        <v>130442.90784228411</v>
      </c>
      <c r="AD945" s="42">
        <f t="shared" si="217"/>
        <v>8651.0609171800024</v>
      </c>
      <c r="AE945" s="41">
        <f t="shared" si="224"/>
        <v>139093.9687594641</v>
      </c>
      <c r="AF945" s="42">
        <f t="shared" si="225"/>
        <v>8906.0312405359</v>
      </c>
      <c r="AG945" s="43">
        <f t="shared" si="244"/>
        <v>120</v>
      </c>
      <c r="AH945" s="44">
        <f t="shared" si="226"/>
        <v>0</v>
      </c>
      <c r="AI945" s="36">
        <f t="shared" si="227"/>
        <v>125.01026694045174</v>
      </c>
      <c r="AJ945" s="36">
        <f t="shared" si="228"/>
        <v>3805</v>
      </c>
      <c r="AK945" s="45">
        <v>45657</v>
      </c>
    </row>
    <row r="946" spans="1:37" s="46" customFormat="1" ht="12.75" x14ac:dyDescent="0.25">
      <c r="A946" s="36">
        <v>940</v>
      </c>
      <c r="B946" s="45">
        <v>41852</v>
      </c>
      <c r="C946" s="36" t="s">
        <v>431</v>
      </c>
      <c r="D946" s="36"/>
      <c r="E946" s="36">
        <v>12009</v>
      </c>
      <c r="F946" s="36" t="s">
        <v>840</v>
      </c>
      <c r="G946" s="38" t="s">
        <v>318</v>
      </c>
      <c r="H946" s="61">
        <v>4</v>
      </c>
      <c r="I946" s="50">
        <v>300000</v>
      </c>
      <c r="J946" s="39">
        <f t="shared" si="232"/>
        <v>0</v>
      </c>
      <c r="K946" s="39">
        <f t="shared" si="233"/>
        <v>0</v>
      </c>
      <c r="L946" s="39">
        <f t="shared" si="234"/>
        <v>0</v>
      </c>
      <c r="M946" s="39">
        <f>IF(C946=12006,H946,IF(C946&lt;&gt;12006,0))</f>
        <v>0</v>
      </c>
      <c r="N946" s="39">
        <f t="shared" si="245"/>
        <v>0</v>
      </c>
      <c r="O946" s="39">
        <f t="shared" si="235"/>
        <v>0</v>
      </c>
      <c r="P946" s="39">
        <f t="shared" si="236"/>
        <v>0</v>
      </c>
      <c r="Q946" s="39">
        <f t="shared" si="237"/>
        <v>300000</v>
      </c>
      <c r="R946" s="39">
        <f t="shared" si="238"/>
        <v>0</v>
      </c>
      <c r="S946" s="39">
        <f t="shared" si="239"/>
        <v>0</v>
      </c>
      <c r="T946" s="39"/>
      <c r="U946" s="39">
        <f t="shared" si="240"/>
        <v>0</v>
      </c>
      <c r="V946" s="51"/>
      <c r="W946" s="39"/>
      <c r="X946" s="39">
        <f t="shared" si="221"/>
        <v>82.135523613963031</v>
      </c>
      <c r="Y946" s="39">
        <f t="shared" si="222"/>
        <v>2499.9999999999995</v>
      </c>
      <c r="Z946" s="41">
        <f t="shared" si="223"/>
        <v>300000</v>
      </c>
      <c r="AA946" s="41">
        <v>282464.06570841884</v>
      </c>
      <c r="AB946" s="41">
        <v>0</v>
      </c>
      <c r="AC946" s="41">
        <f t="shared" si="229"/>
        <v>282464.06570841884</v>
      </c>
      <c r="AD946" s="42">
        <f t="shared" si="217"/>
        <v>17535.934291581158</v>
      </c>
      <c r="AE946" s="41">
        <f t="shared" si="224"/>
        <v>300000</v>
      </c>
      <c r="AF946" s="42">
        <f t="shared" si="225"/>
        <v>0</v>
      </c>
      <c r="AG946" s="43">
        <f t="shared" si="244"/>
        <v>120</v>
      </c>
      <c r="AH946" s="44">
        <f t="shared" si="226"/>
        <v>0</v>
      </c>
      <c r="AI946" s="36">
        <f t="shared" si="227"/>
        <v>125.01026694045174</v>
      </c>
      <c r="AJ946" s="36">
        <f t="shared" si="228"/>
        <v>3805</v>
      </c>
      <c r="AK946" s="45">
        <v>45657</v>
      </c>
    </row>
    <row r="947" spans="1:37" s="46" customFormat="1" ht="12.75" x14ac:dyDescent="0.25">
      <c r="A947" s="36">
        <v>941</v>
      </c>
      <c r="B947" s="45">
        <v>41852</v>
      </c>
      <c r="C947" s="36" t="s">
        <v>431</v>
      </c>
      <c r="D947" s="36"/>
      <c r="E947" s="36">
        <v>12009</v>
      </c>
      <c r="F947" s="36" t="s">
        <v>841</v>
      </c>
      <c r="G947" s="38" t="s">
        <v>320</v>
      </c>
      <c r="H947" s="61">
        <v>8</v>
      </c>
      <c r="I947" s="50">
        <v>320000</v>
      </c>
      <c r="J947" s="39">
        <f t="shared" si="232"/>
        <v>0</v>
      </c>
      <c r="K947" s="39">
        <f t="shared" si="233"/>
        <v>0</v>
      </c>
      <c r="L947" s="39">
        <f t="shared" si="234"/>
        <v>0</v>
      </c>
      <c r="M947" s="39">
        <f>IF(C947=12006,H947,IF(C947&lt;&gt;12006,0))</f>
        <v>0</v>
      </c>
      <c r="N947" s="39">
        <f t="shared" si="245"/>
        <v>0</v>
      </c>
      <c r="O947" s="39">
        <f t="shared" si="235"/>
        <v>0</v>
      </c>
      <c r="P947" s="39">
        <f t="shared" si="236"/>
        <v>0</v>
      </c>
      <c r="Q947" s="39">
        <f t="shared" si="237"/>
        <v>320000</v>
      </c>
      <c r="R947" s="39">
        <f t="shared" si="238"/>
        <v>0</v>
      </c>
      <c r="S947" s="39">
        <f t="shared" si="239"/>
        <v>0</v>
      </c>
      <c r="T947" s="39"/>
      <c r="U947" s="39">
        <f t="shared" si="240"/>
        <v>0</v>
      </c>
      <c r="V947" s="51"/>
      <c r="W947" s="39"/>
      <c r="X947" s="39">
        <f t="shared" si="221"/>
        <v>87.611225188227237</v>
      </c>
      <c r="Y947" s="39">
        <f t="shared" si="222"/>
        <v>2666.6666666666665</v>
      </c>
      <c r="Z947" s="41">
        <f t="shared" si="223"/>
        <v>320000</v>
      </c>
      <c r="AA947" s="41">
        <v>301295.00342231343</v>
      </c>
      <c r="AB947" s="41">
        <v>0</v>
      </c>
      <c r="AC947" s="41">
        <f t="shared" si="229"/>
        <v>301295.00342231343</v>
      </c>
      <c r="AD947" s="42">
        <f t="shared" si="217"/>
        <v>18704.996577686572</v>
      </c>
      <c r="AE947" s="41">
        <f t="shared" si="224"/>
        <v>320000</v>
      </c>
      <c r="AF947" s="42">
        <f t="shared" si="225"/>
        <v>0</v>
      </c>
      <c r="AG947" s="43">
        <f t="shared" si="244"/>
        <v>120</v>
      </c>
      <c r="AH947" s="44">
        <f t="shared" si="226"/>
        <v>0</v>
      </c>
      <c r="AI947" s="36">
        <f t="shared" si="227"/>
        <v>125.01026694045174</v>
      </c>
      <c r="AJ947" s="36">
        <f t="shared" si="228"/>
        <v>3805</v>
      </c>
      <c r="AK947" s="45">
        <v>45657</v>
      </c>
    </row>
    <row r="948" spans="1:37" s="46" customFormat="1" ht="12.75" x14ac:dyDescent="0.25">
      <c r="A948" s="36">
        <v>942</v>
      </c>
      <c r="B948" s="45">
        <v>41852</v>
      </c>
      <c r="C948" s="49" t="s">
        <v>265</v>
      </c>
      <c r="D948" s="49"/>
      <c r="E948" s="49">
        <v>12007</v>
      </c>
      <c r="F948" s="36" t="s">
        <v>842</v>
      </c>
      <c r="G948" s="49" t="s">
        <v>435</v>
      </c>
      <c r="H948" s="38">
        <v>6</v>
      </c>
      <c r="I948" s="50">
        <v>108000</v>
      </c>
      <c r="J948" s="39">
        <f t="shared" si="232"/>
        <v>0</v>
      </c>
      <c r="K948" s="39">
        <f t="shared" si="233"/>
        <v>0</v>
      </c>
      <c r="L948" s="39">
        <f t="shared" si="234"/>
        <v>0</v>
      </c>
      <c r="M948" s="39">
        <f t="shared" ref="M948:M968" si="246">IF(E948=12005,I948,IF(E948&lt;&gt;12005,0))</f>
        <v>0</v>
      </c>
      <c r="N948" s="39">
        <f t="shared" si="245"/>
        <v>0</v>
      </c>
      <c r="O948" s="39">
        <f t="shared" si="235"/>
        <v>108000</v>
      </c>
      <c r="P948" s="39">
        <f t="shared" si="236"/>
        <v>0</v>
      </c>
      <c r="Q948" s="39">
        <f t="shared" si="237"/>
        <v>0</v>
      </c>
      <c r="R948" s="39">
        <f t="shared" si="238"/>
        <v>0</v>
      </c>
      <c r="S948" s="39">
        <f t="shared" si="239"/>
        <v>0</v>
      </c>
      <c r="T948" s="39"/>
      <c r="U948" s="39">
        <f t="shared" si="240"/>
        <v>0</v>
      </c>
      <c r="V948" s="51"/>
      <c r="W948" s="39">
        <f t="shared" ref="W948:W968" si="247">IF(E948=12099,I948,IF(E948&lt;&gt;12099,0))</f>
        <v>0</v>
      </c>
      <c r="X948" s="39">
        <f t="shared" si="221"/>
        <v>29.568788501026695</v>
      </c>
      <c r="Y948" s="39">
        <f t="shared" si="222"/>
        <v>900</v>
      </c>
      <c r="Z948" s="41">
        <f t="shared" si="223"/>
        <v>108000</v>
      </c>
      <c r="AA948" s="41">
        <v>101687.0636550308</v>
      </c>
      <c r="AB948" s="41">
        <v>0</v>
      </c>
      <c r="AC948" s="41">
        <f t="shared" si="229"/>
        <v>101687.0636550308</v>
      </c>
      <c r="AD948" s="42">
        <f t="shared" si="217"/>
        <v>6312.9363449692028</v>
      </c>
      <c r="AE948" s="41">
        <f t="shared" si="224"/>
        <v>108000</v>
      </c>
      <c r="AF948" s="42">
        <f t="shared" si="225"/>
        <v>0</v>
      </c>
      <c r="AG948" s="43">
        <f t="shared" ref="AG948:AG968" si="248">(365.25/30.4375*(IF(E948=12002,1/3%,IF(E948=12003,1/3%,IF(E948=12004,1/3%,IF(E948=12006,1/2%,IF(E948=12007,1/10%,IF(E948=12008,1/3%,IF(E948=12009,1/10%,IF(E948=12010,1/10%,IF(E948=12011,1/20%,IF(E948=12012,1/3%,IF(E948=12099,1/10%)))))))))))))</f>
        <v>120</v>
      </c>
      <c r="AH948" s="44">
        <f t="shared" si="226"/>
        <v>0</v>
      </c>
      <c r="AI948" s="36">
        <f t="shared" si="227"/>
        <v>125.01026694045174</v>
      </c>
      <c r="AJ948" s="36">
        <f t="shared" si="228"/>
        <v>3805</v>
      </c>
      <c r="AK948" s="45">
        <v>45657</v>
      </c>
    </row>
    <row r="949" spans="1:37" s="46" customFormat="1" ht="12.75" x14ac:dyDescent="0.25">
      <c r="A949" s="36">
        <v>943</v>
      </c>
      <c r="B949" s="45">
        <v>41852</v>
      </c>
      <c r="C949" s="49" t="s">
        <v>272</v>
      </c>
      <c r="D949" s="49"/>
      <c r="E949" s="49">
        <v>12010</v>
      </c>
      <c r="F949" s="36" t="s">
        <v>843</v>
      </c>
      <c r="G949" s="36" t="s">
        <v>435</v>
      </c>
      <c r="H949" s="38">
        <v>1</v>
      </c>
      <c r="I949" s="50">
        <v>110000</v>
      </c>
      <c r="J949" s="39">
        <f t="shared" si="232"/>
        <v>0</v>
      </c>
      <c r="K949" s="39">
        <f t="shared" si="233"/>
        <v>0</v>
      </c>
      <c r="L949" s="39">
        <f t="shared" si="234"/>
        <v>0</v>
      </c>
      <c r="M949" s="39">
        <f t="shared" si="246"/>
        <v>0</v>
      </c>
      <c r="N949" s="39">
        <f t="shared" si="245"/>
        <v>0</v>
      </c>
      <c r="O949" s="39">
        <f t="shared" si="235"/>
        <v>0</v>
      </c>
      <c r="P949" s="39">
        <f t="shared" si="236"/>
        <v>0</v>
      </c>
      <c r="Q949" s="39">
        <f t="shared" si="237"/>
        <v>0</v>
      </c>
      <c r="R949" s="39">
        <f t="shared" si="238"/>
        <v>110000</v>
      </c>
      <c r="S949" s="39">
        <f t="shared" si="239"/>
        <v>0</v>
      </c>
      <c r="T949" s="39"/>
      <c r="U949" s="39">
        <f t="shared" si="240"/>
        <v>0</v>
      </c>
      <c r="V949" s="51"/>
      <c r="W949" s="39">
        <f t="shared" si="247"/>
        <v>0</v>
      </c>
      <c r="X949" s="39">
        <f t="shared" si="221"/>
        <v>30.116358658453112</v>
      </c>
      <c r="Y949" s="39">
        <f t="shared" si="222"/>
        <v>916.66666666666663</v>
      </c>
      <c r="Z949" s="41">
        <f t="shared" si="223"/>
        <v>110000</v>
      </c>
      <c r="AA949" s="41">
        <v>103570.15742642025</v>
      </c>
      <c r="AB949" s="41">
        <v>0</v>
      </c>
      <c r="AC949" s="41">
        <f t="shared" si="229"/>
        <v>103570.15742642025</v>
      </c>
      <c r="AD949" s="42">
        <f t="shared" si="217"/>
        <v>6429.84257357975</v>
      </c>
      <c r="AE949" s="41">
        <f t="shared" si="224"/>
        <v>110000</v>
      </c>
      <c r="AF949" s="42">
        <f t="shared" si="225"/>
        <v>0</v>
      </c>
      <c r="AG949" s="43">
        <f t="shared" si="248"/>
        <v>120</v>
      </c>
      <c r="AH949" s="44">
        <f t="shared" si="226"/>
        <v>0</v>
      </c>
      <c r="AI949" s="36">
        <f t="shared" si="227"/>
        <v>125.01026694045174</v>
      </c>
      <c r="AJ949" s="36">
        <f t="shared" si="228"/>
        <v>3805</v>
      </c>
      <c r="AK949" s="45">
        <v>45657</v>
      </c>
    </row>
    <row r="950" spans="1:37" s="46" customFormat="1" ht="12.75" x14ac:dyDescent="0.25">
      <c r="A950" s="36">
        <v>944</v>
      </c>
      <c r="B950" s="45">
        <v>41852</v>
      </c>
      <c r="C950" s="49" t="s">
        <v>272</v>
      </c>
      <c r="D950" s="49"/>
      <c r="E950" s="49">
        <v>12010</v>
      </c>
      <c r="F950" s="36" t="s">
        <v>844</v>
      </c>
      <c r="G950" s="36" t="s">
        <v>435</v>
      </c>
      <c r="H950" s="38">
        <v>3</v>
      </c>
      <c r="I950" s="50">
        <v>110400</v>
      </c>
      <c r="J950" s="39">
        <f t="shared" si="232"/>
        <v>0</v>
      </c>
      <c r="K950" s="39">
        <f t="shared" si="233"/>
        <v>0</v>
      </c>
      <c r="L950" s="39">
        <f t="shared" si="234"/>
        <v>0</v>
      </c>
      <c r="M950" s="39">
        <f t="shared" si="246"/>
        <v>0</v>
      </c>
      <c r="N950" s="39">
        <f t="shared" si="245"/>
        <v>0</v>
      </c>
      <c r="O950" s="39">
        <f t="shared" si="235"/>
        <v>0</v>
      </c>
      <c r="P950" s="39">
        <f t="shared" si="236"/>
        <v>0</v>
      </c>
      <c r="Q950" s="39">
        <f t="shared" si="237"/>
        <v>0</v>
      </c>
      <c r="R950" s="39">
        <f t="shared" si="238"/>
        <v>110400</v>
      </c>
      <c r="S950" s="39">
        <f t="shared" si="239"/>
        <v>0</v>
      </c>
      <c r="T950" s="39"/>
      <c r="U950" s="39">
        <f t="shared" si="240"/>
        <v>0</v>
      </c>
      <c r="V950" s="51"/>
      <c r="W950" s="39">
        <f t="shared" si="247"/>
        <v>0</v>
      </c>
      <c r="X950" s="39">
        <f t="shared" si="221"/>
        <v>30.225872689938399</v>
      </c>
      <c r="Y950" s="39">
        <f t="shared" si="222"/>
        <v>920</v>
      </c>
      <c r="Z950" s="41">
        <f t="shared" si="223"/>
        <v>110400</v>
      </c>
      <c r="AA950" s="41">
        <v>103946.77618069814</v>
      </c>
      <c r="AB950" s="41">
        <v>0</v>
      </c>
      <c r="AC950" s="41">
        <f t="shared" si="229"/>
        <v>103946.77618069814</v>
      </c>
      <c r="AD950" s="42">
        <f t="shared" si="217"/>
        <v>6453.2238193018566</v>
      </c>
      <c r="AE950" s="41">
        <f t="shared" si="224"/>
        <v>110400</v>
      </c>
      <c r="AF950" s="42">
        <f t="shared" si="225"/>
        <v>0</v>
      </c>
      <c r="AG950" s="43">
        <f t="shared" si="248"/>
        <v>120</v>
      </c>
      <c r="AH950" s="44">
        <f t="shared" si="226"/>
        <v>0</v>
      </c>
      <c r="AI950" s="36">
        <f t="shared" si="227"/>
        <v>125.01026694045174</v>
      </c>
      <c r="AJ950" s="36">
        <f t="shared" si="228"/>
        <v>3805</v>
      </c>
      <c r="AK950" s="45">
        <v>45657</v>
      </c>
    </row>
    <row r="951" spans="1:37" s="46" customFormat="1" ht="12.75" x14ac:dyDescent="0.25">
      <c r="A951" s="36">
        <v>945</v>
      </c>
      <c r="B951" s="45">
        <v>41852</v>
      </c>
      <c r="C951" s="49" t="s">
        <v>265</v>
      </c>
      <c r="D951" s="49"/>
      <c r="E951" s="49">
        <v>12007</v>
      </c>
      <c r="F951" s="36" t="s">
        <v>845</v>
      </c>
      <c r="G951" s="49" t="s">
        <v>435</v>
      </c>
      <c r="H951" s="38">
        <v>5</v>
      </c>
      <c r="I951" s="50">
        <v>125000</v>
      </c>
      <c r="J951" s="39">
        <f t="shared" si="232"/>
        <v>0</v>
      </c>
      <c r="K951" s="39">
        <f t="shared" si="233"/>
        <v>0</v>
      </c>
      <c r="L951" s="39">
        <f t="shared" si="234"/>
        <v>0</v>
      </c>
      <c r="M951" s="39">
        <f t="shared" si="246"/>
        <v>0</v>
      </c>
      <c r="N951" s="39">
        <f t="shared" si="245"/>
        <v>0</v>
      </c>
      <c r="O951" s="39">
        <f t="shared" si="235"/>
        <v>125000</v>
      </c>
      <c r="P951" s="39">
        <f t="shared" si="236"/>
        <v>0</v>
      </c>
      <c r="Q951" s="39">
        <f t="shared" si="237"/>
        <v>0</v>
      </c>
      <c r="R951" s="39">
        <f t="shared" si="238"/>
        <v>0</v>
      </c>
      <c r="S951" s="39">
        <f t="shared" si="239"/>
        <v>0</v>
      </c>
      <c r="T951" s="39"/>
      <c r="U951" s="39">
        <f t="shared" si="240"/>
        <v>0</v>
      </c>
      <c r="V951" s="51"/>
      <c r="W951" s="39">
        <f t="shared" si="247"/>
        <v>0</v>
      </c>
      <c r="X951" s="39">
        <f t="shared" si="221"/>
        <v>34.223134839151264</v>
      </c>
      <c r="Y951" s="39">
        <f t="shared" si="222"/>
        <v>1041.6666666666665</v>
      </c>
      <c r="Z951" s="41">
        <f t="shared" si="223"/>
        <v>125000</v>
      </c>
      <c r="AA951" s="41">
        <v>117693.36071184119</v>
      </c>
      <c r="AB951" s="41">
        <v>0</v>
      </c>
      <c r="AC951" s="41">
        <f t="shared" si="229"/>
        <v>117693.36071184119</v>
      </c>
      <c r="AD951" s="42">
        <f t="shared" si="217"/>
        <v>7306.6392881588108</v>
      </c>
      <c r="AE951" s="41">
        <f t="shared" si="224"/>
        <v>125000</v>
      </c>
      <c r="AF951" s="42">
        <f t="shared" si="225"/>
        <v>0</v>
      </c>
      <c r="AG951" s="43">
        <f t="shared" si="248"/>
        <v>120</v>
      </c>
      <c r="AH951" s="44">
        <f t="shared" si="226"/>
        <v>0</v>
      </c>
      <c r="AI951" s="36">
        <f t="shared" si="227"/>
        <v>125.01026694045174</v>
      </c>
      <c r="AJ951" s="36">
        <f t="shared" si="228"/>
        <v>3805</v>
      </c>
      <c r="AK951" s="45">
        <v>45657</v>
      </c>
    </row>
    <row r="952" spans="1:37" s="46" customFormat="1" ht="12.75" x14ac:dyDescent="0.25">
      <c r="A952" s="36">
        <v>946</v>
      </c>
      <c r="B952" s="45">
        <v>41852</v>
      </c>
      <c r="C952" s="49" t="s">
        <v>431</v>
      </c>
      <c r="D952" s="49"/>
      <c r="E952" s="49">
        <v>12009</v>
      </c>
      <c r="F952" s="36" t="s">
        <v>846</v>
      </c>
      <c r="G952" s="36" t="s">
        <v>435</v>
      </c>
      <c r="H952" s="38">
        <v>4</v>
      </c>
      <c r="I952" s="50">
        <v>140000</v>
      </c>
      <c r="J952" s="39">
        <f t="shared" si="232"/>
        <v>0</v>
      </c>
      <c r="K952" s="39">
        <f t="shared" si="233"/>
        <v>0</v>
      </c>
      <c r="L952" s="39">
        <f t="shared" si="234"/>
        <v>0</v>
      </c>
      <c r="M952" s="39">
        <f t="shared" si="246"/>
        <v>0</v>
      </c>
      <c r="N952" s="39">
        <f t="shared" si="245"/>
        <v>0</v>
      </c>
      <c r="O952" s="39">
        <f t="shared" si="235"/>
        <v>0</v>
      </c>
      <c r="P952" s="39">
        <f t="shared" si="236"/>
        <v>0</v>
      </c>
      <c r="Q952" s="39">
        <f t="shared" si="237"/>
        <v>140000</v>
      </c>
      <c r="R952" s="39">
        <f t="shared" si="238"/>
        <v>0</v>
      </c>
      <c r="S952" s="39">
        <f t="shared" si="239"/>
        <v>0</v>
      </c>
      <c r="T952" s="39"/>
      <c r="U952" s="39">
        <f t="shared" si="240"/>
        <v>0</v>
      </c>
      <c r="V952" s="51">
        <v>0</v>
      </c>
      <c r="W952" s="39">
        <f t="shared" si="247"/>
        <v>0</v>
      </c>
      <c r="X952" s="39">
        <f t="shared" si="221"/>
        <v>38.329911019849419</v>
      </c>
      <c r="Y952" s="39">
        <f t="shared" si="222"/>
        <v>1166.6666666666667</v>
      </c>
      <c r="Z952" s="41">
        <f t="shared" si="223"/>
        <v>140000</v>
      </c>
      <c r="AA952" s="41">
        <v>131816.56399726216</v>
      </c>
      <c r="AB952" s="41">
        <v>0</v>
      </c>
      <c r="AC952" s="41">
        <f t="shared" si="229"/>
        <v>131816.56399726216</v>
      </c>
      <c r="AD952" s="42">
        <f t="shared" si="217"/>
        <v>8183.4360027378425</v>
      </c>
      <c r="AE952" s="41">
        <f t="shared" si="224"/>
        <v>140000</v>
      </c>
      <c r="AF952" s="42">
        <f t="shared" si="225"/>
        <v>0</v>
      </c>
      <c r="AG952" s="43">
        <f t="shared" si="248"/>
        <v>120</v>
      </c>
      <c r="AH952" s="44">
        <f t="shared" si="226"/>
        <v>0</v>
      </c>
      <c r="AI952" s="36">
        <f t="shared" si="227"/>
        <v>125.01026694045174</v>
      </c>
      <c r="AJ952" s="36">
        <f t="shared" si="228"/>
        <v>3805</v>
      </c>
      <c r="AK952" s="45">
        <v>45657</v>
      </c>
    </row>
    <row r="953" spans="1:37" s="46" customFormat="1" ht="12.75" x14ac:dyDescent="0.25">
      <c r="A953" s="36">
        <v>947</v>
      </c>
      <c r="B953" s="45">
        <v>41852</v>
      </c>
      <c r="C953" s="49" t="s">
        <v>272</v>
      </c>
      <c r="D953" s="49"/>
      <c r="E953" s="49">
        <v>12010</v>
      </c>
      <c r="F953" s="36" t="s">
        <v>847</v>
      </c>
      <c r="G953" s="36" t="s">
        <v>435</v>
      </c>
      <c r="H953" s="38">
        <v>10</v>
      </c>
      <c r="I953" s="50">
        <v>149500</v>
      </c>
      <c r="J953" s="39">
        <f t="shared" si="232"/>
        <v>0</v>
      </c>
      <c r="K953" s="39">
        <f t="shared" si="233"/>
        <v>0</v>
      </c>
      <c r="L953" s="39">
        <f t="shared" si="234"/>
        <v>0</v>
      </c>
      <c r="M953" s="39">
        <f t="shared" si="246"/>
        <v>0</v>
      </c>
      <c r="N953" s="39">
        <f t="shared" ref="N953:N1016" si="249">IF(E953=12006,I953,IF(E953&lt;&gt;12006,0))</f>
        <v>0</v>
      </c>
      <c r="O953" s="39">
        <f t="shared" si="235"/>
        <v>0</v>
      </c>
      <c r="P953" s="39">
        <f t="shared" si="236"/>
        <v>0</v>
      </c>
      <c r="Q953" s="39">
        <f t="shared" si="237"/>
        <v>0</v>
      </c>
      <c r="R953" s="39">
        <f t="shared" si="238"/>
        <v>149500</v>
      </c>
      <c r="S953" s="39">
        <f t="shared" si="239"/>
        <v>0</v>
      </c>
      <c r="T953" s="39"/>
      <c r="U953" s="39">
        <f t="shared" si="240"/>
        <v>0</v>
      </c>
      <c r="V953" s="51"/>
      <c r="W953" s="39">
        <f t="shared" si="247"/>
        <v>0</v>
      </c>
      <c r="X953" s="39">
        <f t="shared" si="221"/>
        <v>40.930869267624914</v>
      </c>
      <c r="Y953" s="39">
        <f t="shared" si="222"/>
        <v>1245.8333333333333</v>
      </c>
      <c r="Z953" s="41">
        <f t="shared" si="223"/>
        <v>149500</v>
      </c>
      <c r="AA953" s="41">
        <v>140761.25941136206</v>
      </c>
      <c r="AB953" s="41">
        <v>0</v>
      </c>
      <c r="AC953" s="41">
        <f t="shared" si="229"/>
        <v>140761.25941136206</v>
      </c>
      <c r="AD953" s="42">
        <f t="shared" si="217"/>
        <v>8738.740588637942</v>
      </c>
      <c r="AE953" s="41">
        <f t="shared" si="224"/>
        <v>149500</v>
      </c>
      <c r="AF953" s="42">
        <f t="shared" si="225"/>
        <v>0</v>
      </c>
      <c r="AG953" s="43">
        <f t="shared" si="248"/>
        <v>120</v>
      </c>
      <c r="AH953" s="44">
        <f t="shared" si="226"/>
        <v>0</v>
      </c>
      <c r="AI953" s="36">
        <f t="shared" si="227"/>
        <v>125.01026694045174</v>
      </c>
      <c r="AJ953" s="36">
        <f t="shared" si="228"/>
        <v>3805</v>
      </c>
      <c r="AK953" s="45">
        <v>45657</v>
      </c>
    </row>
    <row r="954" spans="1:37" s="46" customFormat="1" ht="12.75" x14ac:dyDescent="0.25">
      <c r="A954" s="36">
        <v>948</v>
      </c>
      <c r="B954" s="45">
        <v>41852</v>
      </c>
      <c r="C954" s="49" t="s">
        <v>431</v>
      </c>
      <c r="D954" s="49"/>
      <c r="E954" s="49">
        <v>12009</v>
      </c>
      <c r="F954" s="36" t="s">
        <v>848</v>
      </c>
      <c r="G954" s="36" t="s">
        <v>435</v>
      </c>
      <c r="H954" s="38">
        <v>1</v>
      </c>
      <c r="I954" s="50">
        <v>150000</v>
      </c>
      <c r="J954" s="39">
        <f t="shared" si="232"/>
        <v>0</v>
      </c>
      <c r="K954" s="39">
        <f t="shared" si="233"/>
        <v>0</v>
      </c>
      <c r="L954" s="39">
        <f t="shared" si="234"/>
        <v>0</v>
      </c>
      <c r="M954" s="39">
        <f t="shared" si="246"/>
        <v>0</v>
      </c>
      <c r="N954" s="39">
        <f t="shared" si="249"/>
        <v>0</v>
      </c>
      <c r="O954" s="39">
        <f t="shared" si="235"/>
        <v>0</v>
      </c>
      <c r="P954" s="39">
        <f t="shared" si="236"/>
        <v>0</v>
      </c>
      <c r="Q954" s="39">
        <f t="shared" si="237"/>
        <v>150000</v>
      </c>
      <c r="R954" s="39">
        <f t="shared" si="238"/>
        <v>0</v>
      </c>
      <c r="S954" s="39">
        <f t="shared" si="239"/>
        <v>0</v>
      </c>
      <c r="T954" s="39"/>
      <c r="U954" s="39">
        <f t="shared" si="240"/>
        <v>0</v>
      </c>
      <c r="V954" s="51"/>
      <c r="W954" s="39">
        <f t="shared" si="247"/>
        <v>0</v>
      </c>
      <c r="X954" s="39">
        <f t="shared" si="221"/>
        <v>41.067761806981515</v>
      </c>
      <c r="Y954" s="39">
        <f t="shared" si="222"/>
        <v>1249.9999999999998</v>
      </c>
      <c r="Z954" s="41">
        <f t="shared" si="223"/>
        <v>150000</v>
      </c>
      <c r="AA954" s="41">
        <v>141232.03285420942</v>
      </c>
      <c r="AB954" s="41">
        <v>0</v>
      </c>
      <c r="AC954" s="41">
        <f t="shared" si="229"/>
        <v>141232.03285420942</v>
      </c>
      <c r="AD954" s="42">
        <f t="shared" si="217"/>
        <v>8767.9671457905788</v>
      </c>
      <c r="AE954" s="41">
        <f t="shared" si="224"/>
        <v>150000</v>
      </c>
      <c r="AF954" s="42">
        <f t="shared" si="225"/>
        <v>0</v>
      </c>
      <c r="AG954" s="43">
        <f t="shared" si="248"/>
        <v>120</v>
      </c>
      <c r="AH954" s="44">
        <f t="shared" si="226"/>
        <v>0</v>
      </c>
      <c r="AI954" s="36">
        <f t="shared" si="227"/>
        <v>125.01026694045174</v>
      </c>
      <c r="AJ954" s="36">
        <f t="shared" si="228"/>
        <v>3805</v>
      </c>
      <c r="AK954" s="45">
        <v>45657</v>
      </c>
    </row>
    <row r="955" spans="1:37" s="46" customFormat="1" ht="12.75" x14ac:dyDescent="0.25">
      <c r="A955" s="36">
        <v>949</v>
      </c>
      <c r="B955" s="45">
        <v>41852</v>
      </c>
      <c r="C955" s="49" t="s">
        <v>431</v>
      </c>
      <c r="D955" s="49"/>
      <c r="E955" s="49">
        <v>12009</v>
      </c>
      <c r="F955" s="36" t="s">
        <v>849</v>
      </c>
      <c r="G955" s="36" t="s">
        <v>435</v>
      </c>
      <c r="H955" s="38">
        <v>1</v>
      </c>
      <c r="I955" s="50">
        <v>160000</v>
      </c>
      <c r="J955" s="39">
        <f t="shared" si="232"/>
        <v>0</v>
      </c>
      <c r="K955" s="39">
        <f t="shared" si="233"/>
        <v>0</v>
      </c>
      <c r="L955" s="39">
        <f t="shared" si="234"/>
        <v>0</v>
      </c>
      <c r="M955" s="39">
        <f t="shared" si="246"/>
        <v>0</v>
      </c>
      <c r="N955" s="39">
        <f t="shared" si="249"/>
        <v>0</v>
      </c>
      <c r="O955" s="39">
        <f t="shared" si="235"/>
        <v>0</v>
      </c>
      <c r="P955" s="39">
        <f t="shared" si="236"/>
        <v>0</v>
      </c>
      <c r="Q955" s="39">
        <f t="shared" si="237"/>
        <v>160000</v>
      </c>
      <c r="R955" s="39">
        <f t="shared" si="238"/>
        <v>0</v>
      </c>
      <c r="S955" s="39">
        <f t="shared" si="239"/>
        <v>0</v>
      </c>
      <c r="T955" s="39"/>
      <c r="U955" s="39">
        <f t="shared" si="240"/>
        <v>0</v>
      </c>
      <c r="V955" s="51"/>
      <c r="W955" s="39">
        <f t="shared" si="247"/>
        <v>0</v>
      </c>
      <c r="X955" s="39">
        <f t="shared" si="221"/>
        <v>43.805612594113619</v>
      </c>
      <c r="Y955" s="39">
        <f t="shared" si="222"/>
        <v>1333.3333333333333</v>
      </c>
      <c r="Z955" s="41">
        <f t="shared" si="223"/>
        <v>160000</v>
      </c>
      <c r="AA955" s="41">
        <v>150647.50171115671</v>
      </c>
      <c r="AB955" s="41">
        <v>0</v>
      </c>
      <c r="AC955" s="41">
        <f t="shared" si="229"/>
        <v>150647.50171115671</v>
      </c>
      <c r="AD955" s="42">
        <f t="shared" si="217"/>
        <v>9352.498288843286</v>
      </c>
      <c r="AE955" s="41">
        <f t="shared" si="224"/>
        <v>160000</v>
      </c>
      <c r="AF955" s="42">
        <f t="shared" si="225"/>
        <v>0</v>
      </c>
      <c r="AG955" s="43">
        <f t="shared" si="248"/>
        <v>120</v>
      </c>
      <c r="AH955" s="44">
        <f t="shared" si="226"/>
        <v>0</v>
      </c>
      <c r="AI955" s="36">
        <f t="shared" si="227"/>
        <v>125.01026694045174</v>
      </c>
      <c r="AJ955" s="36">
        <f t="shared" si="228"/>
        <v>3805</v>
      </c>
      <c r="AK955" s="45">
        <v>45657</v>
      </c>
    </row>
    <row r="956" spans="1:37" s="46" customFormat="1" ht="12.75" x14ac:dyDescent="0.25">
      <c r="A956" s="36">
        <v>950</v>
      </c>
      <c r="B956" s="45">
        <v>41852</v>
      </c>
      <c r="C956" s="49" t="s">
        <v>431</v>
      </c>
      <c r="D956" s="49"/>
      <c r="E956" s="49">
        <v>12009</v>
      </c>
      <c r="F956" s="36" t="s">
        <v>850</v>
      </c>
      <c r="G956" s="36" t="s">
        <v>435</v>
      </c>
      <c r="H956" s="38">
        <v>1</v>
      </c>
      <c r="I956" s="50">
        <v>165000</v>
      </c>
      <c r="J956" s="39">
        <f t="shared" si="232"/>
        <v>0</v>
      </c>
      <c r="K956" s="39">
        <f t="shared" si="233"/>
        <v>0</v>
      </c>
      <c r="L956" s="39">
        <f t="shared" si="234"/>
        <v>0</v>
      </c>
      <c r="M956" s="39">
        <f t="shared" si="246"/>
        <v>0</v>
      </c>
      <c r="N956" s="39">
        <f t="shared" si="249"/>
        <v>0</v>
      </c>
      <c r="O956" s="39">
        <f t="shared" si="235"/>
        <v>0</v>
      </c>
      <c r="P956" s="39">
        <f t="shared" si="236"/>
        <v>0</v>
      </c>
      <c r="Q956" s="39">
        <f t="shared" si="237"/>
        <v>165000</v>
      </c>
      <c r="R956" s="39">
        <f t="shared" si="238"/>
        <v>0</v>
      </c>
      <c r="S956" s="39">
        <f t="shared" si="239"/>
        <v>0</v>
      </c>
      <c r="T956" s="39"/>
      <c r="U956" s="39">
        <f t="shared" si="240"/>
        <v>0</v>
      </c>
      <c r="V956" s="51"/>
      <c r="W956" s="39">
        <f t="shared" si="247"/>
        <v>0</v>
      </c>
      <c r="X956" s="39">
        <f t="shared" si="221"/>
        <v>45.17453798767967</v>
      </c>
      <c r="Y956" s="39">
        <f t="shared" si="222"/>
        <v>1375</v>
      </c>
      <c r="Z956" s="41">
        <f t="shared" si="223"/>
        <v>165000</v>
      </c>
      <c r="AA956" s="41">
        <v>155355.23613963037</v>
      </c>
      <c r="AB956" s="41">
        <v>0</v>
      </c>
      <c r="AC956" s="41">
        <f t="shared" si="229"/>
        <v>155355.23613963037</v>
      </c>
      <c r="AD956" s="42">
        <f t="shared" si="217"/>
        <v>9644.763860369625</v>
      </c>
      <c r="AE956" s="41">
        <f t="shared" si="224"/>
        <v>165000</v>
      </c>
      <c r="AF956" s="42">
        <f t="shared" si="225"/>
        <v>0</v>
      </c>
      <c r="AG956" s="43">
        <f t="shared" si="248"/>
        <v>120</v>
      </c>
      <c r="AH956" s="44">
        <f t="shared" si="226"/>
        <v>0</v>
      </c>
      <c r="AI956" s="36">
        <f t="shared" si="227"/>
        <v>125.01026694045174</v>
      </c>
      <c r="AJ956" s="36">
        <f t="shared" si="228"/>
        <v>3805</v>
      </c>
      <c r="AK956" s="45">
        <v>45657</v>
      </c>
    </row>
    <row r="957" spans="1:37" s="46" customFormat="1" ht="12.75" x14ac:dyDescent="0.25">
      <c r="A957" s="36">
        <v>951</v>
      </c>
      <c r="B957" s="45">
        <v>41852</v>
      </c>
      <c r="C957" s="49" t="s">
        <v>431</v>
      </c>
      <c r="D957" s="49"/>
      <c r="E957" s="49">
        <v>12009</v>
      </c>
      <c r="F957" s="36" t="s">
        <v>851</v>
      </c>
      <c r="G957" s="36" t="s">
        <v>435</v>
      </c>
      <c r="H957" s="38">
        <v>4</v>
      </c>
      <c r="I957" s="50">
        <v>192000</v>
      </c>
      <c r="J957" s="39">
        <f t="shared" si="232"/>
        <v>0</v>
      </c>
      <c r="K957" s="39">
        <f t="shared" si="233"/>
        <v>0</v>
      </c>
      <c r="L957" s="39">
        <f t="shared" si="234"/>
        <v>0</v>
      </c>
      <c r="M957" s="39">
        <f t="shared" si="246"/>
        <v>0</v>
      </c>
      <c r="N957" s="39">
        <f t="shared" si="249"/>
        <v>0</v>
      </c>
      <c r="O957" s="39">
        <f t="shared" si="235"/>
        <v>0</v>
      </c>
      <c r="P957" s="39">
        <f t="shared" si="236"/>
        <v>0</v>
      </c>
      <c r="Q957" s="39">
        <f t="shared" si="237"/>
        <v>192000</v>
      </c>
      <c r="R957" s="39">
        <f t="shared" si="238"/>
        <v>0</v>
      </c>
      <c r="S957" s="39">
        <f t="shared" si="239"/>
        <v>0</v>
      </c>
      <c r="T957" s="39"/>
      <c r="U957" s="39">
        <f t="shared" si="240"/>
        <v>0</v>
      </c>
      <c r="V957" s="51"/>
      <c r="W957" s="39">
        <f t="shared" si="247"/>
        <v>0</v>
      </c>
      <c r="X957" s="39">
        <f t="shared" si="221"/>
        <v>52.566735112936342</v>
      </c>
      <c r="Y957" s="39">
        <f t="shared" si="222"/>
        <v>1600</v>
      </c>
      <c r="Z957" s="41">
        <f t="shared" si="223"/>
        <v>192000</v>
      </c>
      <c r="AA957" s="41">
        <v>180777.00205338807</v>
      </c>
      <c r="AB957" s="41">
        <v>0</v>
      </c>
      <c r="AC957" s="41">
        <f t="shared" si="229"/>
        <v>180777.00205338807</v>
      </c>
      <c r="AD957" s="42">
        <f t="shared" ref="AD957:AD1020" si="250">Z957-AA957</f>
        <v>11222.997946611926</v>
      </c>
      <c r="AE957" s="41">
        <f t="shared" si="224"/>
        <v>192000</v>
      </c>
      <c r="AF957" s="42">
        <f t="shared" si="225"/>
        <v>0</v>
      </c>
      <c r="AG957" s="43">
        <f t="shared" si="248"/>
        <v>120</v>
      </c>
      <c r="AH957" s="44">
        <f t="shared" si="226"/>
        <v>0</v>
      </c>
      <c r="AI957" s="36">
        <f t="shared" si="227"/>
        <v>125.01026694045174</v>
      </c>
      <c r="AJ957" s="36">
        <f t="shared" si="228"/>
        <v>3805</v>
      </c>
      <c r="AK957" s="45">
        <v>45657</v>
      </c>
    </row>
    <row r="958" spans="1:37" s="46" customFormat="1" ht="12.75" x14ac:dyDescent="0.25">
      <c r="A958" s="36">
        <v>952</v>
      </c>
      <c r="B958" s="45">
        <v>41852</v>
      </c>
      <c r="C958" s="49" t="s">
        <v>431</v>
      </c>
      <c r="D958" s="49"/>
      <c r="E958" s="49">
        <v>12009</v>
      </c>
      <c r="F958" s="36" t="s">
        <v>852</v>
      </c>
      <c r="G958" s="36" t="s">
        <v>435</v>
      </c>
      <c r="H958" s="38">
        <v>1</v>
      </c>
      <c r="I958" s="50">
        <v>198000</v>
      </c>
      <c r="J958" s="39">
        <f t="shared" si="232"/>
        <v>0</v>
      </c>
      <c r="K958" s="39">
        <f t="shared" si="233"/>
        <v>0</v>
      </c>
      <c r="L958" s="39">
        <f t="shared" si="234"/>
        <v>0</v>
      </c>
      <c r="M958" s="39">
        <f t="shared" si="246"/>
        <v>0</v>
      </c>
      <c r="N958" s="39">
        <f t="shared" si="249"/>
        <v>0</v>
      </c>
      <c r="O958" s="39">
        <f t="shared" si="235"/>
        <v>0</v>
      </c>
      <c r="P958" s="39">
        <f t="shared" si="236"/>
        <v>0</v>
      </c>
      <c r="Q958" s="39">
        <f t="shared" si="237"/>
        <v>198000</v>
      </c>
      <c r="R958" s="39">
        <f t="shared" si="238"/>
        <v>0</v>
      </c>
      <c r="S958" s="39">
        <f t="shared" si="239"/>
        <v>0</v>
      </c>
      <c r="T958" s="39"/>
      <c r="U958" s="39">
        <f t="shared" si="240"/>
        <v>0</v>
      </c>
      <c r="V958" s="51"/>
      <c r="W958" s="39">
        <f t="shared" si="247"/>
        <v>0</v>
      </c>
      <c r="X958" s="39">
        <f t="shared" si="221"/>
        <v>54.209445585215605</v>
      </c>
      <c r="Y958" s="39">
        <f t="shared" si="222"/>
        <v>1650</v>
      </c>
      <c r="Z958" s="41">
        <f t="shared" si="223"/>
        <v>198000</v>
      </c>
      <c r="AA958" s="41">
        <v>186426.28336755646</v>
      </c>
      <c r="AB958" s="41">
        <v>0</v>
      </c>
      <c r="AC958" s="41">
        <f t="shared" si="229"/>
        <v>186426.28336755646</v>
      </c>
      <c r="AD958" s="42">
        <f t="shared" si="250"/>
        <v>11573.716632443538</v>
      </c>
      <c r="AE958" s="41">
        <f t="shared" si="224"/>
        <v>198000</v>
      </c>
      <c r="AF958" s="42">
        <f t="shared" si="225"/>
        <v>0</v>
      </c>
      <c r="AG958" s="43">
        <f t="shared" si="248"/>
        <v>120</v>
      </c>
      <c r="AH958" s="44">
        <f t="shared" si="226"/>
        <v>0</v>
      </c>
      <c r="AI958" s="36">
        <f t="shared" si="227"/>
        <v>125.01026694045174</v>
      </c>
      <c r="AJ958" s="36">
        <f t="shared" si="228"/>
        <v>3805</v>
      </c>
      <c r="AK958" s="45">
        <v>45657</v>
      </c>
    </row>
    <row r="959" spans="1:37" s="46" customFormat="1" ht="12.75" x14ac:dyDescent="0.25">
      <c r="A959" s="36">
        <v>953</v>
      </c>
      <c r="B959" s="45">
        <v>41852</v>
      </c>
      <c r="C959" s="49" t="s">
        <v>431</v>
      </c>
      <c r="D959" s="49"/>
      <c r="E959" s="49">
        <v>12009</v>
      </c>
      <c r="F959" s="36" t="s">
        <v>853</v>
      </c>
      <c r="G959" s="36" t="s">
        <v>435</v>
      </c>
      <c r="H959" s="38">
        <v>2</v>
      </c>
      <c r="I959" s="50">
        <v>240000</v>
      </c>
      <c r="J959" s="39">
        <f t="shared" si="232"/>
        <v>0</v>
      </c>
      <c r="K959" s="39">
        <f t="shared" si="233"/>
        <v>0</v>
      </c>
      <c r="L959" s="39">
        <f t="shared" si="234"/>
        <v>0</v>
      </c>
      <c r="M959" s="39">
        <f t="shared" si="246"/>
        <v>0</v>
      </c>
      <c r="N959" s="39">
        <f t="shared" si="249"/>
        <v>0</v>
      </c>
      <c r="O959" s="39">
        <f t="shared" si="235"/>
        <v>0</v>
      </c>
      <c r="P959" s="39">
        <f t="shared" si="236"/>
        <v>0</v>
      </c>
      <c r="Q959" s="39">
        <f t="shared" si="237"/>
        <v>240000</v>
      </c>
      <c r="R959" s="39">
        <f t="shared" si="238"/>
        <v>0</v>
      </c>
      <c r="S959" s="39">
        <f t="shared" si="239"/>
        <v>0</v>
      </c>
      <c r="T959" s="39"/>
      <c r="U959" s="39">
        <f t="shared" si="240"/>
        <v>0</v>
      </c>
      <c r="V959" s="51"/>
      <c r="W959" s="39">
        <f t="shared" si="247"/>
        <v>0</v>
      </c>
      <c r="X959" s="39">
        <f t="shared" si="221"/>
        <v>65.708418891170425</v>
      </c>
      <c r="Y959" s="39">
        <f t="shared" si="222"/>
        <v>1999.9999999999998</v>
      </c>
      <c r="Z959" s="41">
        <f t="shared" si="223"/>
        <v>240000</v>
      </c>
      <c r="AA959" s="41">
        <v>225971.25256673509</v>
      </c>
      <c r="AB959" s="41">
        <v>0</v>
      </c>
      <c r="AC959" s="41">
        <f t="shared" si="229"/>
        <v>225971.25256673509</v>
      </c>
      <c r="AD959" s="42">
        <f t="shared" si="250"/>
        <v>14028.747433264914</v>
      </c>
      <c r="AE959" s="41">
        <f t="shared" si="224"/>
        <v>240000</v>
      </c>
      <c r="AF959" s="42">
        <f t="shared" si="225"/>
        <v>0</v>
      </c>
      <c r="AG959" s="43">
        <f t="shared" si="248"/>
        <v>120</v>
      </c>
      <c r="AH959" s="44">
        <f t="shared" si="226"/>
        <v>0</v>
      </c>
      <c r="AI959" s="36">
        <f t="shared" si="227"/>
        <v>125.01026694045174</v>
      </c>
      <c r="AJ959" s="36">
        <f t="shared" si="228"/>
        <v>3805</v>
      </c>
      <c r="AK959" s="45">
        <v>45657</v>
      </c>
    </row>
    <row r="960" spans="1:37" s="46" customFormat="1" ht="12.75" x14ac:dyDescent="0.25">
      <c r="A960" s="36">
        <v>954</v>
      </c>
      <c r="B960" s="45">
        <v>41852</v>
      </c>
      <c r="C960" s="49" t="s">
        <v>431</v>
      </c>
      <c r="D960" s="49"/>
      <c r="E960" s="49">
        <v>12009</v>
      </c>
      <c r="F960" s="36" t="s">
        <v>840</v>
      </c>
      <c r="G960" s="36" t="s">
        <v>435</v>
      </c>
      <c r="H960" s="38">
        <v>4</v>
      </c>
      <c r="I960" s="50">
        <v>300000</v>
      </c>
      <c r="J960" s="39">
        <f t="shared" si="232"/>
        <v>0</v>
      </c>
      <c r="K960" s="39">
        <f t="shared" si="233"/>
        <v>0</v>
      </c>
      <c r="L960" s="39">
        <f t="shared" si="234"/>
        <v>0</v>
      </c>
      <c r="M960" s="39">
        <f t="shared" si="246"/>
        <v>0</v>
      </c>
      <c r="N960" s="39">
        <f t="shared" si="249"/>
        <v>0</v>
      </c>
      <c r="O960" s="39">
        <f t="shared" si="235"/>
        <v>0</v>
      </c>
      <c r="P960" s="39">
        <f t="shared" si="236"/>
        <v>0</v>
      </c>
      <c r="Q960" s="39">
        <f t="shared" si="237"/>
        <v>300000</v>
      </c>
      <c r="R960" s="39">
        <f t="shared" si="238"/>
        <v>0</v>
      </c>
      <c r="S960" s="39">
        <f t="shared" si="239"/>
        <v>0</v>
      </c>
      <c r="T960" s="39"/>
      <c r="U960" s="39">
        <f t="shared" si="240"/>
        <v>0</v>
      </c>
      <c r="V960" s="51"/>
      <c r="W960" s="39">
        <f t="shared" si="247"/>
        <v>0</v>
      </c>
      <c r="X960" s="39">
        <f t="shared" si="221"/>
        <v>82.135523613963031</v>
      </c>
      <c r="Y960" s="39">
        <f t="shared" si="222"/>
        <v>2499.9999999999995</v>
      </c>
      <c r="Z960" s="41">
        <f t="shared" si="223"/>
        <v>300000</v>
      </c>
      <c r="AA960" s="41">
        <v>282464.06570841884</v>
      </c>
      <c r="AB960" s="41">
        <v>0</v>
      </c>
      <c r="AC960" s="41">
        <f t="shared" si="229"/>
        <v>282464.06570841884</v>
      </c>
      <c r="AD960" s="42">
        <f t="shared" si="250"/>
        <v>17535.934291581158</v>
      </c>
      <c r="AE960" s="41">
        <f t="shared" si="224"/>
        <v>300000</v>
      </c>
      <c r="AF960" s="42">
        <f t="shared" si="225"/>
        <v>0</v>
      </c>
      <c r="AG960" s="43">
        <f t="shared" si="248"/>
        <v>120</v>
      </c>
      <c r="AH960" s="44">
        <f t="shared" si="226"/>
        <v>0</v>
      </c>
      <c r="AI960" s="36">
        <f t="shared" si="227"/>
        <v>125.01026694045174</v>
      </c>
      <c r="AJ960" s="36">
        <f t="shared" si="228"/>
        <v>3805</v>
      </c>
      <c r="AK960" s="45">
        <v>45657</v>
      </c>
    </row>
    <row r="961" spans="1:37" s="46" customFormat="1" ht="12.75" x14ac:dyDescent="0.25">
      <c r="A961" s="36">
        <v>955</v>
      </c>
      <c r="B961" s="45">
        <v>41852</v>
      </c>
      <c r="C961" s="49" t="s">
        <v>265</v>
      </c>
      <c r="D961" s="49"/>
      <c r="E961" s="49">
        <v>12007</v>
      </c>
      <c r="F961" s="36" t="s">
        <v>854</v>
      </c>
      <c r="G961" s="49" t="s">
        <v>435</v>
      </c>
      <c r="H961" s="38">
        <v>3</v>
      </c>
      <c r="I961" s="50">
        <v>306900</v>
      </c>
      <c r="J961" s="39">
        <f t="shared" si="232"/>
        <v>0</v>
      </c>
      <c r="K961" s="39">
        <f t="shared" si="233"/>
        <v>0</v>
      </c>
      <c r="L961" s="39">
        <f t="shared" si="234"/>
        <v>0</v>
      </c>
      <c r="M961" s="39">
        <f t="shared" si="246"/>
        <v>0</v>
      </c>
      <c r="N961" s="39">
        <f t="shared" si="249"/>
        <v>0</v>
      </c>
      <c r="O961" s="39">
        <f t="shared" si="235"/>
        <v>306900</v>
      </c>
      <c r="P961" s="39">
        <f t="shared" si="236"/>
        <v>0</v>
      </c>
      <c r="Q961" s="39">
        <f t="shared" si="237"/>
        <v>0</v>
      </c>
      <c r="R961" s="39">
        <f t="shared" si="238"/>
        <v>0</v>
      </c>
      <c r="S961" s="39">
        <f t="shared" si="239"/>
        <v>0</v>
      </c>
      <c r="T961" s="39"/>
      <c r="U961" s="39">
        <f t="shared" si="240"/>
        <v>0</v>
      </c>
      <c r="V961" s="51"/>
      <c r="W961" s="39">
        <f t="shared" si="247"/>
        <v>0</v>
      </c>
      <c r="X961" s="39">
        <f t="shared" si="221"/>
        <v>84.024640657084191</v>
      </c>
      <c r="Y961" s="39">
        <f t="shared" si="222"/>
        <v>2557.5</v>
      </c>
      <c r="Z961" s="41">
        <f t="shared" si="223"/>
        <v>306900</v>
      </c>
      <c r="AA961" s="41">
        <v>288960.7392197125</v>
      </c>
      <c r="AB961" s="41">
        <v>0</v>
      </c>
      <c r="AC961" s="41">
        <f t="shared" si="229"/>
        <v>288960.7392197125</v>
      </c>
      <c r="AD961" s="42">
        <f t="shared" si="250"/>
        <v>17939.260780287499</v>
      </c>
      <c r="AE961" s="41">
        <f t="shared" si="224"/>
        <v>306900</v>
      </c>
      <c r="AF961" s="42">
        <f t="shared" si="225"/>
        <v>0</v>
      </c>
      <c r="AG961" s="43">
        <f t="shared" si="248"/>
        <v>120</v>
      </c>
      <c r="AH961" s="44">
        <f t="shared" si="226"/>
        <v>0</v>
      </c>
      <c r="AI961" s="36">
        <f t="shared" si="227"/>
        <v>125.01026694045174</v>
      </c>
      <c r="AJ961" s="36">
        <f t="shared" si="228"/>
        <v>3805</v>
      </c>
      <c r="AK961" s="45">
        <v>45657</v>
      </c>
    </row>
    <row r="962" spans="1:37" s="46" customFormat="1" ht="12.75" x14ac:dyDescent="0.25">
      <c r="A962" s="36">
        <v>956</v>
      </c>
      <c r="B962" s="45">
        <v>41852</v>
      </c>
      <c r="C962" s="49" t="s">
        <v>431</v>
      </c>
      <c r="D962" s="49"/>
      <c r="E962" s="49">
        <v>12009</v>
      </c>
      <c r="F962" s="36" t="s">
        <v>849</v>
      </c>
      <c r="G962" s="36" t="s">
        <v>435</v>
      </c>
      <c r="H962" s="38">
        <v>2</v>
      </c>
      <c r="I962" s="50">
        <v>320000</v>
      </c>
      <c r="J962" s="39">
        <f t="shared" si="232"/>
        <v>0</v>
      </c>
      <c r="K962" s="39">
        <f t="shared" si="233"/>
        <v>0</v>
      </c>
      <c r="L962" s="39">
        <f t="shared" si="234"/>
        <v>0</v>
      </c>
      <c r="M962" s="39">
        <f t="shared" si="246"/>
        <v>0</v>
      </c>
      <c r="N962" s="39">
        <f t="shared" si="249"/>
        <v>0</v>
      </c>
      <c r="O962" s="39">
        <f t="shared" si="235"/>
        <v>0</v>
      </c>
      <c r="P962" s="39">
        <f t="shared" si="236"/>
        <v>0</v>
      </c>
      <c r="Q962" s="39">
        <f t="shared" si="237"/>
        <v>320000</v>
      </c>
      <c r="R962" s="39">
        <f t="shared" si="238"/>
        <v>0</v>
      </c>
      <c r="S962" s="39">
        <f t="shared" si="239"/>
        <v>0</v>
      </c>
      <c r="T962" s="39"/>
      <c r="U962" s="39">
        <f t="shared" si="240"/>
        <v>0</v>
      </c>
      <c r="V962" s="51"/>
      <c r="W962" s="39">
        <f t="shared" si="247"/>
        <v>0</v>
      </c>
      <c r="X962" s="39">
        <f t="shared" si="221"/>
        <v>87.611225188227237</v>
      </c>
      <c r="Y962" s="39">
        <f t="shared" si="222"/>
        <v>2666.6666666666665</v>
      </c>
      <c r="Z962" s="41">
        <f t="shared" si="223"/>
        <v>320000</v>
      </c>
      <c r="AA962" s="41">
        <v>301295.00342231343</v>
      </c>
      <c r="AB962" s="41">
        <v>0</v>
      </c>
      <c r="AC962" s="41">
        <f t="shared" si="229"/>
        <v>301295.00342231343</v>
      </c>
      <c r="AD962" s="42">
        <f t="shared" si="250"/>
        <v>18704.996577686572</v>
      </c>
      <c r="AE962" s="41">
        <f t="shared" si="224"/>
        <v>320000</v>
      </c>
      <c r="AF962" s="42">
        <f t="shared" si="225"/>
        <v>0</v>
      </c>
      <c r="AG962" s="43">
        <f t="shared" si="248"/>
        <v>120</v>
      </c>
      <c r="AH962" s="44">
        <f t="shared" si="226"/>
        <v>0</v>
      </c>
      <c r="AI962" s="36">
        <f t="shared" si="227"/>
        <v>125.01026694045174</v>
      </c>
      <c r="AJ962" s="36">
        <f t="shared" si="228"/>
        <v>3805</v>
      </c>
      <c r="AK962" s="45">
        <v>45657</v>
      </c>
    </row>
    <row r="963" spans="1:37" s="46" customFormat="1" ht="12.75" x14ac:dyDescent="0.25">
      <c r="A963" s="36">
        <v>957</v>
      </c>
      <c r="B963" s="45">
        <v>41852</v>
      </c>
      <c r="C963" s="49" t="s">
        <v>431</v>
      </c>
      <c r="D963" s="49"/>
      <c r="E963" s="49">
        <v>12009</v>
      </c>
      <c r="F963" s="36" t="s">
        <v>841</v>
      </c>
      <c r="G963" s="36" t="s">
        <v>435</v>
      </c>
      <c r="H963" s="38">
        <v>8</v>
      </c>
      <c r="I963" s="50">
        <v>320000</v>
      </c>
      <c r="J963" s="39">
        <f t="shared" si="232"/>
        <v>0</v>
      </c>
      <c r="K963" s="39">
        <f t="shared" si="233"/>
        <v>0</v>
      </c>
      <c r="L963" s="39">
        <f t="shared" si="234"/>
        <v>0</v>
      </c>
      <c r="M963" s="39">
        <f t="shared" si="246"/>
        <v>0</v>
      </c>
      <c r="N963" s="39">
        <f t="shared" si="249"/>
        <v>0</v>
      </c>
      <c r="O963" s="39">
        <f t="shared" si="235"/>
        <v>0</v>
      </c>
      <c r="P963" s="39">
        <f t="shared" si="236"/>
        <v>0</v>
      </c>
      <c r="Q963" s="39">
        <f t="shared" si="237"/>
        <v>320000</v>
      </c>
      <c r="R963" s="39">
        <f t="shared" si="238"/>
        <v>0</v>
      </c>
      <c r="S963" s="39">
        <f t="shared" si="239"/>
        <v>0</v>
      </c>
      <c r="T963" s="39"/>
      <c r="U963" s="39">
        <f t="shared" si="240"/>
        <v>0</v>
      </c>
      <c r="V963" s="51"/>
      <c r="W963" s="39">
        <f t="shared" si="247"/>
        <v>0</v>
      </c>
      <c r="X963" s="39">
        <f t="shared" si="221"/>
        <v>87.611225188227237</v>
      </c>
      <c r="Y963" s="39">
        <f t="shared" si="222"/>
        <v>2666.6666666666665</v>
      </c>
      <c r="Z963" s="41">
        <f t="shared" si="223"/>
        <v>320000</v>
      </c>
      <c r="AA963" s="41">
        <v>301295.00342231343</v>
      </c>
      <c r="AB963" s="41">
        <v>0</v>
      </c>
      <c r="AC963" s="41">
        <f t="shared" si="229"/>
        <v>301295.00342231343</v>
      </c>
      <c r="AD963" s="42">
        <f t="shared" si="250"/>
        <v>18704.996577686572</v>
      </c>
      <c r="AE963" s="41">
        <f t="shared" si="224"/>
        <v>320000</v>
      </c>
      <c r="AF963" s="42">
        <f t="shared" si="225"/>
        <v>0</v>
      </c>
      <c r="AG963" s="43">
        <f t="shared" si="248"/>
        <v>120</v>
      </c>
      <c r="AH963" s="44">
        <f t="shared" si="226"/>
        <v>0</v>
      </c>
      <c r="AI963" s="36">
        <f t="shared" si="227"/>
        <v>125.01026694045174</v>
      </c>
      <c r="AJ963" s="36">
        <f t="shared" si="228"/>
        <v>3805</v>
      </c>
      <c r="AK963" s="45">
        <v>45657</v>
      </c>
    </row>
    <row r="964" spans="1:37" s="46" customFormat="1" ht="12.75" x14ac:dyDescent="0.25">
      <c r="A964" s="36">
        <v>958</v>
      </c>
      <c r="B964" s="45">
        <v>41852</v>
      </c>
      <c r="C964" s="49" t="s">
        <v>431</v>
      </c>
      <c r="D964" s="49"/>
      <c r="E964" s="49">
        <v>12009</v>
      </c>
      <c r="F964" s="36" t="s">
        <v>776</v>
      </c>
      <c r="G964" s="36" t="s">
        <v>435</v>
      </c>
      <c r="H964" s="38">
        <v>3</v>
      </c>
      <c r="I964" s="50">
        <v>360000</v>
      </c>
      <c r="J964" s="39">
        <f t="shared" si="232"/>
        <v>0</v>
      </c>
      <c r="K964" s="39">
        <f t="shared" si="233"/>
        <v>0</v>
      </c>
      <c r="L964" s="39">
        <f t="shared" si="234"/>
        <v>0</v>
      </c>
      <c r="M964" s="39">
        <f t="shared" si="246"/>
        <v>0</v>
      </c>
      <c r="N964" s="39">
        <f t="shared" si="249"/>
        <v>0</v>
      </c>
      <c r="O964" s="39">
        <f t="shared" si="235"/>
        <v>0</v>
      </c>
      <c r="P964" s="39">
        <f t="shared" si="236"/>
        <v>0</v>
      </c>
      <c r="Q964" s="39">
        <f t="shared" si="237"/>
        <v>360000</v>
      </c>
      <c r="R964" s="39">
        <f t="shared" si="238"/>
        <v>0</v>
      </c>
      <c r="S964" s="39">
        <f t="shared" si="239"/>
        <v>0</v>
      </c>
      <c r="T964" s="39"/>
      <c r="U964" s="39">
        <f t="shared" si="240"/>
        <v>0</v>
      </c>
      <c r="V964" s="51"/>
      <c r="W964" s="39">
        <f t="shared" si="247"/>
        <v>0</v>
      </c>
      <c r="X964" s="39">
        <f t="shared" si="221"/>
        <v>98.562628336755651</v>
      </c>
      <c r="Y964" s="39">
        <f t="shared" si="222"/>
        <v>3000</v>
      </c>
      <c r="Z964" s="41">
        <f t="shared" si="223"/>
        <v>360000</v>
      </c>
      <c r="AA964" s="41">
        <v>338956.87885010266</v>
      </c>
      <c r="AB964" s="41">
        <v>0</v>
      </c>
      <c r="AC964" s="41">
        <f t="shared" si="229"/>
        <v>338956.87885010266</v>
      </c>
      <c r="AD964" s="42">
        <f t="shared" si="250"/>
        <v>21043.121149897343</v>
      </c>
      <c r="AE964" s="41">
        <f t="shared" si="224"/>
        <v>360000</v>
      </c>
      <c r="AF964" s="42">
        <f t="shared" si="225"/>
        <v>0</v>
      </c>
      <c r="AG964" s="43">
        <f t="shared" si="248"/>
        <v>120</v>
      </c>
      <c r="AH964" s="44">
        <f t="shared" si="226"/>
        <v>0</v>
      </c>
      <c r="AI964" s="36">
        <f t="shared" si="227"/>
        <v>125.01026694045174</v>
      </c>
      <c r="AJ964" s="36">
        <f t="shared" si="228"/>
        <v>3805</v>
      </c>
      <c r="AK964" s="45">
        <v>45657</v>
      </c>
    </row>
    <row r="965" spans="1:37" s="46" customFormat="1" ht="12.75" x14ac:dyDescent="0.25">
      <c r="A965" s="36">
        <v>959</v>
      </c>
      <c r="B965" s="45">
        <v>41852</v>
      </c>
      <c r="C965" s="49" t="s">
        <v>431</v>
      </c>
      <c r="D965" s="49"/>
      <c r="E965" s="49">
        <v>12009</v>
      </c>
      <c r="F965" s="36" t="s">
        <v>841</v>
      </c>
      <c r="G965" s="36" t="s">
        <v>435</v>
      </c>
      <c r="H965" s="38">
        <v>18</v>
      </c>
      <c r="I965" s="50">
        <v>630000</v>
      </c>
      <c r="J965" s="39">
        <f t="shared" si="232"/>
        <v>0</v>
      </c>
      <c r="K965" s="39">
        <f t="shared" si="233"/>
        <v>0</v>
      </c>
      <c r="L965" s="39">
        <f t="shared" si="234"/>
        <v>0</v>
      </c>
      <c r="M965" s="39">
        <f t="shared" si="246"/>
        <v>0</v>
      </c>
      <c r="N965" s="39">
        <f t="shared" si="249"/>
        <v>0</v>
      </c>
      <c r="O965" s="39">
        <f t="shared" si="235"/>
        <v>0</v>
      </c>
      <c r="P965" s="39">
        <f t="shared" si="236"/>
        <v>0</v>
      </c>
      <c r="Q965" s="39">
        <f t="shared" si="237"/>
        <v>630000</v>
      </c>
      <c r="R965" s="39">
        <f t="shared" si="238"/>
        <v>0</v>
      </c>
      <c r="S965" s="39">
        <f t="shared" si="239"/>
        <v>0</v>
      </c>
      <c r="T965" s="39"/>
      <c r="U965" s="39">
        <f t="shared" si="240"/>
        <v>0</v>
      </c>
      <c r="V965" s="51"/>
      <c r="W965" s="39">
        <f t="shared" si="247"/>
        <v>0</v>
      </c>
      <c r="X965" s="39">
        <f t="shared" si="221"/>
        <v>172.48459958932239</v>
      </c>
      <c r="Y965" s="39">
        <f t="shared" si="222"/>
        <v>5250</v>
      </c>
      <c r="Z965" s="41">
        <f t="shared" si="223"/>
        <v>630000</v>
      </c>
      <c r="AA965" s="41">
        <v>593174.53798767959</v>
      </c>
      <c r="AB965" s="41">
        <v>0</v>
      </c>
      <c r="AC965" s="41">
        <f t="shared" si="229"/>
        <v>593174.53798767959</v>
      </c>
      <c r="AD965" s="42">
        <f t="shared" si="250"/>
        <v>36825.462012320408</v>
      </c>
      <c r="AE965" s="41">
        <f t="shared" si="224"/>
        <v>630000</v>
      </c>
      <c r="AF965" s="42">
        <f t="shared" si="225"/>
        <v>0</v>
      </c>
      <c r="AG965" s="43">
        <f t="shared" si="248"/>
        <v>120</v>
      </c>
      <c r="AH965" s="44">
        <f t="shared" si="226"/>
        <v>0</v>
      </c>
      <c r="AI965" s="36">
        <f t="shared" si="227"/>
        <v>125.01026694045174</v>
      </c>
      <c r="AJ965" s="36">
        <f t="shared" si="228"/>
        <v>3805</v>
      </c>
      <c r="AK965" s="45">
        <v>45657</v>
      </c>
    </row>
    <row r="966" spans="1:37" s="46" customFormat="1" ht="12.75" x14ac:dyDescent="0.25">
      <c r="A966" s="36">
        <v>960</v>
      </c>
      <c r="B966" s="45">
        <v>41852</v>
      </c>
      <c r="C966" s="49" t="s">
        <v>272</v>
      </c>
      <c r="D966" s="49"/>
      <c r="E966" s="49">
        <v>12010</v>
      </c>
      <c r="F966" s="36" t="s">
        <v>855</v>
      </c>
      <c r="G966" s="36" t="s">
        <v>435</v>
      </c>
      <c r="H966" s="38">
        <v>10</v>
      </c>
      <c r="I966" s="50">
        <v>472500</v>
      </c>
      <c r="J966" s="39">
        <f t="shared" si="232"/>
        <v>0</v>
      </c>
      <c r="K966" s="39">
        <f t="shared" si="233"/>
        <v>0</v>
      </c>
      <c r="L966" s="39">
        <f t="shared" si="234"/>
        <v>0</v>
      </c>
      <c r="M966" s="39">
        <f t="shared" si="246"/>
        <v>0</v>
      </c>
      <c r="N966" s="39">
        <f t="shared" si="249"/>
        <v>0</v>
      </c>
      <c r="O966" s="39">
        <f t="shared" si="235"/>
        <v>0</v>
      </c>
      <c r="P966" s="39">
        <f t="shared" si="236"/>
        <v>0</v>
      </c>
      <c r="Q966" s="39">
        <f t="shared" si="237"/>
        <v>0</v>
      </c>
      <c r="R966" s="39">
        <f t="shared" si="238"/>
        <v>472500</v>
      </c>
      <c r="S966" s="39">
        <f t="shared" si="239"/>
        <v>0</v>
      </c>
      <c r="T966" s="39"/>
      <c r="U966" s="39">
        <f t="shared" si="240"/>
        <v>0</v>
      </c>
      <c r="V966" s="51"/>
      <c r="W966" s="39">
        <f t="shared" si="247"/>
        <v>0</v>
      </c>
      <c r="X966" s="39">
        <f t="shared" si="221"/>
        <v>129.36344969199178</v>
      </c>
      <c r="Y966" s="39">
        <f t="shared" si="222"/>
        <v>3937.4999999999995</v>
      </c>
      <c r="Z966" s="41">
        <f t="shared" si="223"/>
        <v>472500</v>
      </c>
      <c r="AA966" s="41">
        <v>444880.90349075967</v>
      </c>
      <c r="AB966" s="41">
        <v>0</v>
      </c>
      <c r="AC966" s="41">
        <f t="shared" si="229"/>
        <v>444880.90349075967</v>
      </c>
      <c r="AD966" s="42">
        <f t="shared" si="250"/>
        <v>27619.096509240335</v>
      </c>
      <c r="AE966" s="41">
        <f t="shared" si="224"/>
        <v>472500</v>
      </c>
      <c r="AF966" s="42">
        <f t="shared" si="225"/>
        <v>0</v>
      </c>
      <c r="AG966" s="43">
        <f t="shared" si="248"/>
        <v>120</v>
      </c>
      <c r="AH966" s="44">
        <f t="shared" si="226"/>
        <v>0</v>
      </c>
      <c r="AI966" s="36">
        <f t="shared" si="227"/>
        <v>125.01026694045174</v>
      </c>
      <c r="AJ966" s="36">
        <f t="shared" si="228"/>
        <v>3805</v>
      </c>
      <c r="AK966" s="45">
        <v>45657</v>
      </c>
    </row>
    <row r="967" spans="1:37" s="46" customFormat="1" ht="12.75" x14ac:dyDescent="0.25">
      <c r="A967" s="36">
        <v>961</v>
      </c>
      <c r="B967" s="45">
        <v>41852</v>
      </c>
      <c r="C967" s="49" t="s">
        <v>272</v>
      </c>
      <c r="D967" s="49"/>
      <c r="E967" s="49">
        <v>12010</v>
      </c>
      <c r="F967" s="36" t="s">
        <v>856</v>
      </c>
      <c r="G967" s="36" t="s">
        <v>435</v>
      </c>
      <c r="H967" s="38">
        <v>19</v>
      </c>
      <c r="I967" s="50">
        <v>1134000.18</v>
      </c>
      <c r="J967" s="39">
        <f t="shared" si="232"/>
        <v>0</v>
      </c>
      <c r="K967" s="39">
        <f t="shared" si="233"/>
        <v>0</v>
      </c>
      <c r="L967" s="39">
        <f t="shared" si="234"/>
        <v>0</v>
      </c>
      <c r="M967" s="39">
        <f t="shared" si="246"/>
        <v>0</v>
      </c>
      <c r="N967" s="39">
        <f t="shared" si="249"/>
        <v>0</v>
      </c>
      <c r="O967" s="39">
        <f t="shared" si="235"/>
        <v>0</v>
      </c>
      <c r="P967" s="39">
        <f t="shared" si="236"/>
        <v>0</v>
      </c>
      <c r="Q967" s="39">
        <f t="shared" si="237"/>
        <v>0</v>
      </c>
      <c r="R967" s="39">
        <f t="shared" si="238"/>
        <v>1134000.18</v>
      </c>
      <c r="S967" s="39">
        <f t="shared" si="239"/>
        <v>0</v>
      </c>
      <c r="T967" s="39"/>
      <c r="U967" s="39">
        <f t="shared" si="240"/>
        <v>0</v>
      </c>
      <c r="V967" s="51"/>
      <c r="W967" s="39">
        <f t="shared" si="247"/>
        <v>0</v>
      </c>
      <c r="X967" s="39">
        <f t="shared" ref="X967:X1030" si="251">IF(I967&lt;0,0,IF(I967&gt;0,((1/365.25*(IF(E967=12002,I967*3%,IF(E967=12003,I967*3%,IF(E967=12004,I967*3%,IF(E967=12006,I967*2%,IF(E967=12007,I967*10%,IF(E967=12008,I967*3%,IF(E967=12009,I967*10%,IF(E967=12010,I967*10%,IF(E967=12011,I967*20%,IF(E967=12012,I967*3%,IF(E967=12099,I967*10%))))))))))))))))</f>
        <v>310.47232854209443</v>
      </c>
      <c r="Y967" s="39">
        <f t="shared" ref="Y967:Y1030" si="252">X967*30.4375</f>
        <v>9450.0014999999985</v>
      </c>
      <c r="Z967" s="41">
        <f t="shared" ref="Z967:Z1030" si="253">IF(I967&lt;0,0,IF(I967&gt;0,(IF(AI967*Y967&lt;=I967,Y967*AI967,IF(Y967*AI967&gt;I967,I967,IF(AI967*Y967=I967,I967))))))</f>
        <v>1134000.18</v>
      </c>
      <c r="AA967" s="41">
        <v>1067714.3378562627</v>
      </c>
      <c r="AB967" s="41">
        <v>0</v>
      </c>
      <c r="AC967" s="41">
        <f t="shared" si="229"/>
        <v>1067714.3378562627</v>
      </c>
      <c r="AD967" s="42">
        <f t="shared" si="250"/>
        <v>66285.842143737245</v>
      </c>
      <c r="AE967" s="41">
        <f t="shared" ref="AE967:AE1030" si="254">AC967+AD967</f>
        <v>1134000.18</v>
      </c>
      <c r="AF967" s="42">
        <f t="shared" ref="AF967:AF1030" si="255">I967-AE967</f>
        <v>0</v>
      </c>
      <c r="AG967" s="43">
        <f t="shared" si="248"/>
        <v>120</v>
      </c>
      <c r="AH967" s="44">
        <f t="shared" ref="AH967:AH1030" si="256">IF(AG967&gt;AI967,AG967-AI967,IF(AG967&lt;=AI967,0))</f>
        <v>0</v>
      </c>
      <c r="AI967" s="36">
        <f t="shared" ref="AI967:AI1030" si="257">AJ967/30.4375</f>
        <v>125.01026694045174</v>
      </c>
      <c r="AJ967" s="36">
        <f t="shared" ref="AJ967:AJ1030" si="258">AK967-B967</f>
        <v>3805</v>
      </c>
      <c r="AK967" s="45">
        <v>45657</v>
      </c>
    </row>
    <row r="968" spans="1:37" s="46" customFormat="1" ht="12.75" x14ac:dyDescent="0.25">
      <c r="A968" s="36">
        <v>962</v>
      </c>
      <c r="B968" s="45">
        <v>41852</v>
      </c>
      <c r="C968" s="36" t="s">
        <v>272</v>
      </c>
      <c r="D968" s="36"/>
      <c r="E968" s="36">
        <v>12010</v>
      </c>
      <c r="F968" s="36" t="s">
        <v>857</v>
      </c>
      <c r="G968" s="36" t="s">
        <v>435</v>
      </c>
      <c r="H968" s="38">
        <v>1</v>
      </c>
      <c r="I968" s="50">
        <v>450000</v>
      </c>
      <c r="J968" s="39">
        <f t="shared" si="232"/>
        <v>0</v>
      </c>
      <c r="K968" s="39">
        <f t="shared" si="233"/>
        <v>0</v>
      </c>
      <c r="L968" s="39">
        <f t="shared" si="234"/>
        <v>0</v>
      </c>
      <c r="M968" s="39">
        <f t="shared" si="246"/>
        <v>0</v>
      </c>
      <c r="N968" s="39">
        <f t="shared" si="249"/>
        <v>0</v>
      </c>
      <c r="O968" s="39">
        <f t="shared" si="235"/>
        <v>0</v>
      </c>
      <c r="P968" s="39">
        <f t="shared" si="236"/>
        <v>0</v>
      </c>
      <c r="Q968" s="39">
        <f t="shared" si="237"/>
        <v>0</v>
      </c>
      <c r="R968" s="39">
        <f t="shared" si="238"/>
        <v>450000</v>
      </c>
      <c r="S968" s="39">
        <f t="shared" si="239"/>
        <v>0</v>
      </c>
      <c r="T968" s="39"/>
      <c r="U968" s="39">
        <f t="shared" si="240"/>
        <v>0</v>
      </c>
      <c r="V968" s="51"/>
      <c r="W968" s="39">
        <f t="shared" si="247"/>
        <v>0</v>
      </c>
      <c r="X968" s="39">
        <f t="shared" si="251"/>
        <v>123.20328542094455</v>
      </c>
      <c r="Y968" s="39">
        <f t="shared" si="252"/>
        <v>3750</v>
      </c>
      <c r="Z968" s="41">
        <f t="shared" si="253"/>
        <v>450000</v>
      </c>
      <c r="AA968" s="41">
        <v>423696.09856262832</v>
      </c>
      <c r="AB968" s="41">
        <v>0</v>
      </c>
      <c r="AC968" s="41">
        <f t="shared" ref="AC968:AC1031" si="259">AA968+AB968</f>
        <v>423696.09856262832</v>
      </c>
      <c r="AD968" s="42">
        <f t="shared" si="250"/>
        <v>26303.901437371678</v>
      </c>
      <c r="AE968" s="41">
        <f t="shared" si="254"/>
        <v>450000</v>
      </c>
      <c r="AF968" s="42">
        <f t="shared" si="255"/>
        <v>0</v>
      </c>
      <c r="AG968" s="43">
        <f t="shared" si="248"/>
        <v>120</v>
      </c>
      <c r="AH968" s="44">
        <f t="shared" si="256"/>
        <v>0</v>
      </c>
      <c r="AI968" s="36">
        <f t="shared" si="257"/>
        <v>125.01026694045174</v>
      </c>
      <c r="AJ968" s="36">
        <f t="shared" si="258"/>
        <v>3805</v>
      </c>
      <c r="AK968" s="45">
        <v>45657</v>
      </c>
    </row>
    <row r="969" spans="1:37" s="46" customFormat="1" ht="12.75" x14ac:dyDescent="0.25">
      <c r="A969" s="36">
        <v>963</v>
      </c>
      <c r="B969" s="45">
        <v>41852</v>
      </c>
      <c r="C969" s="53" t="s">
        <v>534</v>
      </c>
      <c r="D969" s="53"/>
      <c r="E969" s="36">
        <v>12008</v>
      </c>
      <c r="F969" s="36" t="s">
        <v>837</v>
      </c>
      <c r="G969" s="36" t="s">
        <v>540</v>
      </c>
      <c r="H969" s="38">
        <v>6</v>
      </c>
      <c r="I969" s="50">
        <v>10405000.02</v>
      </c>
      <c r="J969" s="39">
        <f t="shared" si="232"/>
        <v>0</v>
      </c>
      <c r="K969" s="39">
        <f t="shared" si="233"/>
        <v>0</v>
      </c>
      <c r="L969" s="39">
        <f t="shared" si="234"/>
        <v>0</v>
      </c>
      <c r="M969" s="39">
        <f t="shared" ref="M969:M975" si="260">IF(C969=12006,H969,IF(C969&lt;&gt;12006,0))</f>
        <v>0</v>
      </c>
      <c r="N969" s="39">
        <f t="shared" si="249"/>
        <v>0</v>
      </c>
      <c r="O969" s="39">
        <f t="shared" si="235"/>
        <v>0</v>
      </c>
      <c r="P969" s="39">
        <f t="shared" si="236"/>
        <v>10405000.02</v>
      </c>
      <c r="Q969" s="39">
        <f t="shared" si="237"/>
        <v>0</v>
      </c>
      <c r="R969" s="39">
        <f t="shared" si="238"/>
        <v>0</v>
      </c>
      <c r="S969" s="39">
        <f t="shared" si="239"/>
        <v>0</v>
      </c>
      <c r="T969" s="39"/>
      <c r="U969" s="39">
        <f t="shared" si="240"/>
        <v>0</v>
      </c>
      <c r="V969" s="51"/>
      <c r="W969" s="39"/>
      <c r="X969" s="39">
        <f t="shared" si="251"/>
        <v>854.62012484599575</v>
      </c>
      <c r="Y969" s="39">
        <f t="shared" si="252"/>
        <v>26012.500049999995</v>
      </c>
      <c r="Z969" s="41">
        <f t="shared" si="253"/>
        <v>3251829.5750390138</v>
      </c>
      <c r="AA969" s="41">
        <v>2913400.0055999993</v>
      </c>
      <c r="AB969" s="41">
        <v>-78573.486324850994</v>
      </c>
      <c r="AC969" s="41">
        <f t="shared" si="259"/>
        <v>2834826.5192751484</v>
      </c>
      <c r="AD969" s="42">
        <f t="shared" si="250"/>
        <v>338429.56943901442</v>
      </c>
      <c r="AE969" s="41">
        <f t="shared" si="254"/>
        <v>3173256.0887141628</v>
      </c>
      <c r="AF969" s="42">
        <f t="shared" si="255"/>
        <v>7231743.9312858367</v>
      </c>
      <c r="AG969" s="43">
        <f t="shared" ref="AG969:AG975" si="261">(365.25/30.4375*(IF(E969=12002,1/3%,IF(E969=12003,1/3%,IF(E969=12004,1/3%,IF(E969=12006,1/2%,IF(E969=12007,1/10%,IF(E969=12008,1/3%,IF(E969=12009,1/10%,IF(E969=12010,1/10%,IF(E969=12011,1/20%,IF(E969=12012,1/3%))))))))))))</f>
        <v>400</v>
      </c>
      <c r="AH969" s="44">
        <f t="shared" si="256"/>
        <v>274.98973305954826</v>
      </c>
      <c r="AI969" s="36">
        <f t="shared" si="257"/>
        <v>125.01026694045174</v>
      </c>
      <c r="AJ969" s="36">
        <f t="shared" si="258"/>
        <v>3805</v>
      </c>
      <c r="AK969" s="45">
        <v>45657</v>
      </c>
    </row>
    <row r="970" spans="1:37" s="46" customFormat="1" ht="12.75" x14ac:dyDescent="0.25">
      <c r="A970" s="36">
        <v>964</v>
      </c>
      <c r="B970" s="45">
        <v>41852</v>
      </c>
      <c r="C970" s="49" t="s">
        <v>272</v>
      </c>
      <c r="D970" s="49"/>
      <c r="E970" s="49">
        <v>12010</v>
      </c>
      <c r="F970" s="36" t="s">
        <v>858</v>
      </c>
      <c r="G970" s="36" t="s">
        <v>544</v>
      </c>
      <c r="H970" s="38">
        <v>1</v>
      </c>
      <c r="I970" s="50">
        <v>200000</v>
      </c>
      <c r="J970" s="39">
        <f t="shared" si="232"/>
        <v>0</v>
      </c>
      <c r="K970" s="39">
        <f t="shared" si="233"/>
        <v>0</v>
      </c>
      <c r="L970" s="39">
        <f t="shared" si="234"/>
        <v>0</v>
      </c>
      <c r="M970" s="39">
        <f t="shared" si="260"/>
        <v>0</v>
      </c>
      <c r="N970" s="39">
        <f t="shared" si="249"/>
        <v>0</v>
      </c>
      <c r="O970" s="39">
        <f t="shared" si="235"/>
        <v>0</v>
      </c>
      <c r="P970" s="39">
        <f t="shared" si="236"/>
        <v>0</v>
      </c>
      <c r="Q970" s="39">
        <f t="shared" si="237"/>
        <v>0</v>
      </c>
      <c r="R970" s="39">
        <f t="shared" si="238"/>
        <v>200000</v>
      </c>
      <c r="S970" s="39">
        <f t="shared" si="239"/>
        <v>0</v>
      </c>
      <c r="T970" s="39"/>
      <c r="U970" s="39">
        <f t="shared" si="240"/>
        <v>0</v>
      </c>
      <c r="V970" s="51"/>
      <c r="W970" s="39"/>
      <c r="X970" s="39">
        <f t="shared" si="251"/>
        <v>54.757015742642025</v>
      </c>
      <c r="Y970" s="39">
        <f t="shared" si="252"/>
        <v>1666.6666666666667</v>
      </c>
      <c r="Z970" s="41">
        <f t="shared" si="253"/>
        <v>200000</v>
      </c>
      <c r="AA970" s="41">
        <v>186666.66666666669</v>
      </c>
      <c r="AB970" s="41">
        <v>0</v>
      </c>
      <c r="AC970" s="41">
        <f t="shared" si="259"/>
        <v>186666.66666666669</v>
      </c>
      <c r="AD970" s="42">
        <f t="shared" si="250"/>
        <v>13333.333333333314</v>
      </c>
      <c r="AE970" s="41">
        <f t="shared" si="254"/>
        <v>200000</v>
      </c>
      <c r="AF970" s="42">
        <f t="shared" si="255"/>
        <v>0</v>
      </c>
      <c r="AG970" s="43">
        <f t="shared" si="261"/>
        <v>120</v>
      </c>
      <c r="AH970" s="44">
        <f t="shared" si="256"/>
        <v>0</v>
      </c>
      <c r="AI970" s="36">
        <f t="shared" si="257"/>
        <v>125.01026694045174</v>
      </c>
      <c r="AJ970" s="36">
        <f t="shared" si="258"/>
        <v>3805</v>
      </c>
      <c r="AK970" s="45">
        <v>45657</v>
      </c>
    </row>
    <row r="971" spans="1:37" s="46" customFormat="1" ht="12.75" x14ac:dyDescent="0.25">
      <c r="A971" s="36">
        <v>965</v>
      </c>
      <c r="B971" s="45">
        <v>41852</v>
      </c>
      <c r="C971" s="49" t="s">
        <v>272</v>
      </c>
      <c r="D971" s="49"/>
      <c r="E971" s="49">
        <v>12010</v>
      </c>
      <c r="F971" s="36" t="s">
        <v>858</v>
      </c>
      <c r="G971" s="36" t="s">
        <v>544</v>
      </c>
      <c r="H971" s="38">
        <v>1</v>
      </c>
      <c r="I971" s="50">
        <v>203000</v>
      </c>
      <c r="J971" s="39">
        <f t="shared" si="232"/>
        <v>0</v>
      </c>
      <c r="K971" s="39">
        <f t="shared" si="233"/>
        <v>0</v>
      </c>
      <c r="L971" s="39">
        <f t="shared" si="234"/>
        <v>0</v>
      </c>
      <c r="M971" s="39">
        <f t="shared" si="260"/>
        <v>0</v>
      </c>
      <c r="N971" s="39">
        <f t="shared" si="249"/>
        <v>0</v>
      </c>
      <c r="O971" s="39">
        <f t="shared" si="235"/>
        <v>0</v>
      </c>
      <c r="P971" s="39">
        <f t="shared" si="236"/>
        <v>0</v>
      </c>
      <c r="Q971" s="39">
        <f t="shared" si="237"/>
        <v>0</v>
      </c>
      <c r="R971" s="39">
        <f t="shared" si="238"/>
        <v>203000</v>
      </c>
      <c r="S971" s="39">
        <f t="shared" si="239"/>
        <v>0</v>
      </c>
      <c r="T971" s="39"/>
      <c r="U971" s="39">
        <f t="shared" si="240"/>
        <v>0</v>
      </c>
      <c r="V971" s="51"/>
      <c r="W971" s="39"/>
      <c r="X971" s="39">
        <f t="shared" si="251"/>
        <v>55.578370978781656</v>
      </c>
      <c r="Y971" s="39">
        <f t="shared" si="252"/>
        <v>1691.6666666666667</v>
      </c>
      <c r="Z971" s="41">
        <f t="shared" si="253"/>
        <v>203000</v>
      </c>
      <c r="AA971" s="41">
        <v>189466.66666666669</v>
      </c>
      <c r="AB971" s="41">
        <v>0</v>
      </c>
      <c r="AC971" s="41">
        <f t="shared" si="259"/>
        <v>189466.66666666669</v>
      </c>
      <c r="AD971" s="42">
        <f t="shared" si="250"/>
        <v>13533.333333333314</v>
      </c>
      <c r="AE971" s="41">
        <f t="shared" si="254"/>
        <v>203000</v>
      </c>
      <c r="AF971" s="42">
        <f t="shared" si="255"/>
        <v>0</v>
      </c>
      <c r="AG971" s="43">
        <f t="shared" si="261"/>
        <v>120</v>
      </c>
      <c r="AH971" s="44">
        <f t="shared" si="256"/>
        <v>0</v>
      </c>
      <c r="AI971" s="36">
        <f t="shared" si="257"/>
        <v>125.01026694045174</v>
      </c>
      <c r="AJ971" s="36">
        <f t="shared" si="258"/>
        <v>3805</v>
      </c>
      <c r="AK971" s="45">
        <v>45657</v>
      </c>
    </row>
    <row r="972" spans="1:37" s="46" customFormat="1" ht="12.75" x14ac:dyDescent="0.25">
      <c r="A972" s="36">
        <v>966</v>
      </c>
      <c r="B972" s="45">
        <v>41852</v>
      </c>
      <c r="C972" s="49" t="s">
        <v>272</v>
      </c>
      <c r="D972" s="49"/>
      <c r="E972" s="49">
        <v>12010</v>
      </c>
      <c r="F972" s="36" t="s">
        <v>859</v>
      </c>
      <c r="G972" s="36" t="s">
        <v>544</v>
      </c>
      <c r="H972" s="38">
        <v>3</v>
      </c>
      <c r="I972" s="50">
        <v>393750</v>
      </c>
      <c r="J972" s="39">
        <f t="shared" si="232"/>
        <v>0</v>
      </c>
      <c r="K972" s="39">
        <f t="shared" si="233"/>
        <v>0</v>
      </c>
      <c r="L972" s="39">
        <f t="shared" si="234"/>
        <v>0</v>
      </c>
      <c r="M972" s="39">
        <f t="shared" si="260"/>
        <v>0</v>
      </c>
      <c r="N972" s="39">
        <f t="shared" si="249"/>
        <v>0</v>
      </c>
      <c r="O972" s="39">
        <f t="shared" si="235"/>
        <v>0</v>
      </c>
      <c r="P972" s="39">
        <f t="shared" si="236"/>
        <v>0</v>
      </c>
      <c r="Q972" s="39">
        <f t="shared" si="237"/>
        <v>0</v>
      </c>
      <c r="R972" s="39">
        <f t="shared" si="238"/>
        <v>393750</v>
      </c>
      <c r="S972" s="39">
        <f t="shared" si="239"/>
        <v>0</v>
      </c>
      <c r="T972" s="39"/>
      <c r="U972" s="39">
        <f t="shared" si="240"/>
        <v>0</v>
      </c>
      <c r="V972" s="51"/>
      <c r="W972" s="39"/>
      <c r="X972" s="39">
        <f t="shared" si="251"/>
        <v>107.80287474332648</v>
      </c>
      <c r="Y972" s="39">
        <f t="shared" si="252"/>
        <v>3281.25</v>
      </c>
      <c r="Z972" s="41">
        <f t="shared" si="253"/>
        <v>393750</v>
      </c>
      <c r="AA972" s="41">
        <v>367500</v>
      </c>
      <c r="AB972" s="41">
        <v>0</v>
      </c>
      <c r="AC972" s="41">
        <f t="shared" si="259"/>
        <v>367500</v>
      </c>
      <c r="AD972" s="42">
        <f t="shared" si="250"/>
        <v>26250</v>
      </c>
      <c r="AE972" s="41">
        <f t="shared" si="254"/>
        <v>393750</v>
      </c>
      <c r="AF972" s="42">
        <f t="shared" si="255"/>
        <v>0</v>
      </c>
      <c r="AG972" s="43">
        <f t="shared" si="261"/>
        <v>120</v>
      </c>
      <c r="AH972" s="44">
        <f t="shared" si="256"/>
        <v>0</v>
      </c>
      <c r="AI972" s="36">
        <f t="shared" si="257"/>
        <v>125.01026694045174</v>
      </c>
      <c r="AJ972" s="36">
        <f t="shared" si="258"/>
        <v>3805</v>
      </c>
      <c r="AK972" s="45">
        <v>45657</v>
      </c>
    </row>
    <row r="973" spans="1:37" s="46" customFormat="1" ht="12.75" x14ac:dyDescent="0.25">
      <c r="A973" s="36">
        <v>967</v>
      </c>
      <c r="B973" s="45">
        <v>41852</v>
      </c>
      <c r="C973" s="36" t="s">
        <v>272</v>
      </c>
      <c r="D973" s="36"/>
      <c r="E973" s="36">
        <v>12010</v>
      </c>
      <c r="F973" s="36" t="s">
        <v>860</v>
      </c>
      <c r="G973" s="36" t="s">
        <v>544</v>
      </c>
      <c r="H973" s="38">
        <v>3</v>
      </c>
      <c r="I973" s="50">
        <v>234000</v>
      </c>
      <c r="J973" s="39">
        <f t="shared" si="232"/>
        <v>0</v>
      </c>
      <c r="K973" s="39">
        <f t="shared" si="233"/>
        <v>0</v>
      </c>
      <c r="L973" s="39">
        <f t="shared" si="234"/>
        <v>0</v>
      </c>
      <c r="M973" s="39">
        <f t="shared" si="260"/>
        <v>0</v>
      </c>
      <c r="N973" s="39">
        <f t="shared" si="249"/>
        <v>0</v>
      </c>
      <c r="O973" s="39">
        <f t="shared" si="235"/>
        <v>0</v>
      </c>
      <c r="P973" s="39">
        <f t="shared" si="236"/>
        <v>0</v>
      </c>
      <c r="Q973" s="39">
        <f t="shared" si="237"/>
        <v>0</v>
      </c>
      <c r="R973" s="39">
        <f t="shared" si="238"/>
        <v>234000</v>
      </c>
      <c r="S973" s="39">
        <f t="shared" si="239"/>
        <v>0</v>
      </c>
      <c r="T973" s="39"/>
      <c r="U973" s="39">
        <f t="shared" si="240"/>
        <v>0</v>
      </c>
      <c r="V973" s="51"/>
      <c r="W973" s="39"/>
      <c r="X973" s="39">
        <f t="shared" si="251"/>
        <v>64.065708418891163</v>
      </c>
      <c r="Y973" s="39">
        <f t="shared" si="252"/>
        <v>1949.9999999999998</v>
      </c>
      <c r="Z973" s="41">
        <f t="shared" si="253"/>
        <v>234000</v>
      </c>
      <c r="AA973" s="41">
        <v>218399.99999999997</v>
      </c>
      <c r="AB973" s="41">
        <v>0</v>
      </c>
      <c r="AC973" s="41">
        <f t="shared" si="259"/>
        <v>218399.99999999997</v>
      </c>
      <c r="AD973" s="42">
        <f t="shared" si="250"/>
        <v>15600.000000000029</v>
      </c>
      <c r="AE973" s="41">
        <f t="shared" si="254"/>
        <v>234000</v>
      </c>
      <c r="AF973" s="42">
        <f t="shared" si="255"/>
        <v>0</v>
      </c>
      <c r="AG973" s="43">
        <f t="shared" si="261"/>
        <v>120</v>
      </c>
      <c r="AH973" s="44">
        <f t="shared" si="256"/>
        <v>0</v>
      </c>
      <c r="AI973" s="36">
        <f t="shared" si="257"/>
        <v>125.01026694045174</v>
      </c>
      <c r="AJ973" s="36">
        <f t="shared" si="258"/>
        <v>3805</v>
      </c>
      <c r="AK973" s="45">
        <v>45657</v>
      </c>
    </row>
    <row r="974" spans="1:37" s="46" customFormat="1" ht="12.75" x14ac:dyDescent="0.25">
      <c r="A974" s="36">
        <v>968</v>
      </c>
      <c r="B974" s="45">
        <v>41883</v>
      </c>
      <c r="C974" s="49" t="s">
        <v>265</v>
      </c>
      <c r="D974" s="49"/>
      <c r="E974" s="49">
        <v>12007</v>
      </c>
      <c r="F974" s="36" t="s">
        <v>861</v>
      </c>
      <c r="G974" s="36" t="s">
        <v>268</v>
      </c>
      <c r="H974" s="38">
        <v>1</v>
      </c>
      <c r="I974" s="50">
        <v>105000</v>
      </c>
      <c r="J974" s="39">
        <f t="shared" si="232"/>
        <v>0</v>
      </c>
      <c r="K974" s="39">
        <f t="shared" si="233"/>
        <v>0</v>
      </c>
      <c r="L974" s="39">
        <f t="shared" si="234"/>
        <v>0</v>
      </c>
      <c r="M974" s="39">
        <f t="shared" si="260"/>
        <v>0</v>
      </c>
      <c r="N974" s="39">
        <f t="shared" si="249"/>
        <v>0</v>
      </c>
      <c r="O974" s="39">
        <f t="shared" si="235"/>
        <v>105000</v>
      </c>
      <c r="P974" s="39">
        <f t="shared" si="236"/>
        <v>0</v>
      </c>
      <c r="Q974" s="39">
        <f t="shared" si="237"/>
        <v>0</v>
      </c>
      <c r="R974" s="39">
        <f t="shared" si="238"/>
        <v>0</v>
      </c>
      <c r="S974" s="39">
        <f t="shared" si="239"/>
        <v>0</v>
      </c>
      <c r="T974" s="39"/>
      <c r="U974" s="39">
        <f t="shared" si="240"/>
        <v>0</v>
      </c>
      <c r="V974" s="51"/>
      <c r="W974" s="39"/>
      <c r="X974" s="39">
        <f t="shared" si="251"/>
        <v>28.747433264887064</v>
      </c>
      <c r="Y974" s="39">
        <f t="shared" si="252"/>
        <v>875</v>
      </c>
      <c r="Z974" s="41">
        <f t="shared" si="253"/>
        <v>105000</v>
      </c>
      <c r="AA974" s="41">
        <v>97971.252566735115</v>
      </c>
      <c r="AB974" s="41">
        <v>0</v>
      </c>
      <c r="AC974" s="41">
        <f t="shared" si="259"/>
        <v>97971.252566735115</v>
      </c>
      <c r="AD974" s="42">
        <f t="shared" si="250"/>
        <v>7028.7474332648853</v>
      </c>
      <c r="AE974" s="41">
        <f t="shared" si="254"/>
        <v>105000</v>
      </c>
      <c r="AF974" s="42">
        <f t="shared" si="255"/>
        <v>0</v>
      </c>
      <c r="AG974" s="43">
        <f t="shared" si="261"/>
        <v>120</v>
      </c>
      <c r="AH974" s="44">
        <f t="shared" si="256"/>
        <v>0</v>
      </c>
      <c r="AI974" s="36">
        <f t="shared" si="257"/>
        <v>123.9917864476386</v>
      </c>
      <c r="AJ974" s="36">
        <f t="shared" si="258"/>
        <v>3774</v>
      </c>
      <c r="AK974" s="45">
        <v>45657</v>
      </c>
    </row>
    <row r="975" spans="1:37" s="46" customFormat="1" ht="12.75" x14ac:dyDescent="0.25">
      <c r="A975" s="36">
        <v>969</v>
      </c>
      <c r="B975" s="45">
        <v>41883</v>
      </c>
      <c r="C975" s="56" t="s">
        <v>272</v>
      </c>
      <c r="D975" s="56"/>
      <c r="E975" s="36">
        <v>12010</v>
      </c>
      <c r="F975" s="36" t="s">
        <v>861</v>
      </c>
      <c r="G975" s="64" t="s">
        <v>335</v>
      </c>
      <c r="H975" s="61">
        <v>1</v>
      </c>
      <c r="I975" s="39">
        <v>105000</v>
      </c>
      <c r="J975" s="39">
        <f t="shared" si="232"/>
        <v>0</v>
      </c>
      <c r="K975" s="39">
        <f t="shared" si="233"/>
        <v>0</v>
      </c>
      <c r="L975" s="39">
        <f t="shared" si="234"/>
        <v>0</v>
      </c>
      <c r="M975" s="39">
        <f t="shared" si="260"/>
        <v>0</v>
      </c>
      <c r="N975" s="39">
        <f t="shared" si="249"/>
        <v>0</v>
      </c>
      <c r="O975" s="39">
        <f t="shared" si="235"/>
        <v>0</v>
      </c>
      <c r="P975" s="39">
        <f t="shared" si="236"/>
        <v>0</v>
      </c>
      <c r="Q975" s="39">
        <f t="shared" si="237"/>
        <v>0</v>
      </c>
      <c r="R975" s="39">
        <f t="shared" si="238"/>
        <v>105000</v>
      </c>
      <c r="S975" s="39">
        <f t="shared" si="239"/>
        <v>0</v>
      </c>
      <c r="T975" s="39"/>
      <c r="U975" s="39">
        <f t="shared" si="240"/>
        <v>0</v>
      </c>
      <c r="V975" s="51"/>
      <c r="W975" s="39"/>
      <c r="X975" s="39">
        <f t="shared" si="251"/>
        <v>28.747433264887064</v>
      </c>
      <c r="Y975" s="39">
        <f t="shared" si="252"/>
        <v>875</v>
      </c>
      <c r="Z975" s="41">
        <f t="shared" si="253"/>
        <v>105000</v>
      </c>
      <c r="AA975" s="41">
        <v>97971.252566735115</v>
      </c>
      <c r="AB975" s="41">
        <v>0</v>
      </c>
      <c r="AC975" s="41">
        <f t="shared" si="259"/>
        <v>97971.252566735115</v>
      </c>
      <c r="AD975" s="42">
        <f t="shared" si="250"/>
        <v>7028.7474332648853</v>
      </c>
      <c r="AE975" s="41">
        <f t="shared" si="254"/>
        <v>105000</v>
      </c>
      <c r="AF975" s="42">
        <f t="shared" si="255"/>
        <v>0</v>
      </c>
      <c r="AG975" s="43">
        <f t="shared" si="261"/>
        <v>120</v>
      </c>
      <c r="AH975" s="44">
        <f t="shared" si="256"/>
        <v>0</v>
      </c>
      <c r="AI975" s="36">
        <f t="shared" si="257"/>
        <v>123.9917864476386</v>
      </c>
      <c r="AJ975" s="36">
        <f t="shared" si="258"/>
        <v>3774</v>
      </c>
      <c r="AK975" s="45">
        <v>45657</v>
      </c>
    </row>
    <row r="976" spans="1:37" s="46" customFormat="1" ht="12.75" x14ac:dyDescent="0.25">
      <c r="A976" s="36">
        <v>970</v>
      </c>
      <c r="B976" s="45">
        <v>41883</v>
      </c>
      <c r="C976" s="49" t="s">
        <v>272</v>
      </c>
      <c r="D976" s="49"/>
      <c r="E976" s="49">
        <v>12010</v>
      </c>
      <c r="F976" s="36" t="s">
        <v>862</v>
      </c>
      <c r="G976" s="36" t="s">
        <v>435</v>
      </c>
      <c r="H976" s="38">
        <v>1</v>
      </c>
      <c r="I976" s="50">
        <v>103250</v>
      </c>
      <c r="J976" s="39">
        <f t="shared" si="232"/>
        <v>0</v>
      </c>
      <c r="K976" s="39">
        <f t="shared" si="233"/>
        <v>0</v>
      </c>
      <c r="L976" s="39">
        <f t="shared" si="234"/>
        <v>0</v>
      </c>
      <c r="M976" s="39">
        <f t="shared" ref="M976:M984" si="262">IF(E976=12005,I976,IF(E976&lt;&gt;12005,0))</f>
        <v>0</v>
      </c>
      <c r="N976" s="39">
        <f t="shared" si="249"/>
        <v>0</v>
      </c>
      <c r="O976" s="39">
        <f t="shared" si="235"/>
        <v>0</v>
      </c>
      <c r="P976" s="39">
        <f t="shared" si="236"/>
        <v>0</v>
      </c>
      <c r="Q976" s="39">
        <f t="shared" si="237"/>
        <v>0</v>
      </c>
      <c r="R976" s="39">
        <f t="shared" si="238"/>
        <v>103250</v>
      </c>
      <c r="S976" s="39">
        <f t="shared" si="239"/>
        <v>0</v>
      </c>
      <c r="T976" s="39"/>
      <c r="U976" s="39">
        <f t="shared" si="240"/>
        <v>0</v>
      </c>
      <c r="V976" s="51"/>
      <c r="W976" s="39">
        <f t="shared" ref="W976:W984" si="263">IF(E976=12099,I976,IF(E976&lt;&gt;12099,0))</f>
        <v>0</v>
      </c>
      <c r="X976" s="39">
        <f t="shared" si="251"/>
        <v>28.268309377138944</v>
      </c>
      <c r="Y976" s="39">
        <f t="shared" si="252"/>
        <v>860.41666666666663</v>
      </c>
      <c r="Z976" s="41">
        <f t="shared" si="253"/>
        <v>103250</v>
      </c>
      <c r="AA976" s="41">
        <v>96338.398357289523</v>
      </c>
      <c r="AB976" s="41">
        <v>0</v>
      </c>
      <c r="AC976" s="41">
        <f t="shared" si="259"/>
        <v>96338.398357289523</v>
      </c>
      <c r="AD976" s="42">
        <f t="shared" si="250"/>
        <v>6911.6016427104769</v>
      </c>
      <c r="AE976" s="41">
        <f t="shared" si="254"/>
        <v>103250</v>
      </c>
      <c r="AF976" s="42">
        <f t="shared" si="255"/>
        <v>0</v>
      </c>
      <c r="AG976" s="43">
        <f t="shared" ref="AG976:AG984" si="264">(365.25/30.4375*(IF(E976=12002,1/3%,IF(E976=12003,1/3%,IF(E976=12004,1/3%,IF(E976=12006,1/2%,IF(E976=12007,1/10%,IF(E976=12008,1/3%,IF(E976=12009,1/10%,IF(E976=12010,1/10%,IF(E976=12011,1/20%,IF(E976=12012,1/3%,IF(E976=12099,1/10%)))))))))))))</f>
        <v>120</v>
      </c>
      <c r="AH976" s="44">
        <f t="shared" si="256"/>
        <v>0</v>
      </c>
      <c r="AI976" s="36">
        <f t="shared" si="257"/>
        <v>123.9917864476386</v>
      </c>
      <c r="AJ976" s="36">
        <f t="shared" si="258"/>
        <v>3774</v>
      </c>
      <c r="AK976" s="45">
        <v>45657</v>
      </c>
    </row>
    <row r="977" spans="1:37" s="46" customFormat="1" ht="12.75" x14ac:dyDescent="0.25">
      <c r="A977" s="36">
        <v>971</v>
      </c>
      <c r="B977" s="45">
        <v>41883</v>
      </c>
      <c r="C977" s="49" t="s">
        <v>272</v>
      </c>
      <c r="D977" s="49"/>
      <c r="E977" s="49">
        <v>12010</v>
      </c>
      <c r="F977" s="36" t="s">
        <v>863</v>
      </c>
      <c r="G977" s="36" t="s">
        <v>435</v>
      </c>
      <c r="H977" s="38">
        <v>1</v>
      </c>
      <c r="I977" s="50">
        <v>120000</v>
      </c>
      <c r="J977" s="39">
        <f t="shared" si="232"/>
        <v>0</v>
      </c>
      <c r="K977" s="39">
        <f t="shared" si="233"/>
        <v>0</v>
      </c>
      <c r="L977" s="39">
        <f t="shared" si="234"/>
        <v>0</v>
      </c>
      <c r="M977" s="39">
        <f t="shared" si="262"/>
        <v>0</v>
      </c>
      <c r="N977" s="39">
        <f t="shared" si="249"/>
        <v>0</v>
      </c>
      <c r="O977" s="39">
        <f t="shared" si="235"/>
        <v>0</v>
      </c>
      <c r="P977" s="39">
        <f t="shared" si="236"/>
        <v>0</v>
      </c>
      <c r="Q977" s="39">
        <f t="shared" si="237"/>
        <v>0</v>
      </c>
      <c r="R977" s="39">
        <f t="shared" si="238"/>
        <v>120000</v>
      </c>
      <c r="S977" s="39">
        <f t="shared" si="239"/>
        <v>0</v>
      </c>
      <c r="T977" s="39"/>
      <c r="U977" s="39">
        <f t="shared" si="240"/>
        <v>0</v>
      </c>
      <c r="V977" s="51"/>
      <c r="W977" s="39">
        <f t="shared" si="263"/>
        <v>0</v>
      </c>
      <c r="X977" s="39">
        <f t="shared" si="251"/>
        <v>32.854209445585212</v>
      </c>
      <c r="Y977" s="39">
        <f t="shared" si="252"/>
        <v>999.99999999999989</v>
      </c>
      <c r="Z977" s="41">
        <f t="shared" si="253"/>
        <v>120000</v>
      </c>
      <c r="AA977" s="41">
        <v>111967.14579055439</v>
      </c>
      <c r="AB977" s="41">
        <v>0</v>
      </c>
      <c r="AC977" s="41">
        <f t="shared" si="259"/>
        <v>111967.14579055439</v>
      </c>
      <c r="AD977" s="42">
        <f t="shared" si="250"/>
        <v>8032.8542094456061</v>
      </c>
      <c r="AE977" s="41">
        <f t="shared" si="254"/>
        <v>120000</v>
      </c>
      <c r="AF977" s="42">
        <f t="shared" si="255"/>
        <v>0</v>
      </c>
      <c r="AG977" s="43">
        <f t="shared" si="264"/>
        <v>120</v>
      </c>
      <c r="AH977" s="44">
        <f t="shared" si="256"/>
        <v>0</v>
      </c>
      <c r="AI977" s="36">
        <f t="shared" si="257"/>
        <v>123.9917864476386</v>
      </c>
      <c r="AJ977" s="36">
        <f t="shared" si="258"/>
        <v>3774</v>
      </c>
      <c r="AK977" s="45">
        <v>45657</v>
      </c>
    </row>
    <row r="978" spans="1:37" s="46" customFormat="1" ht="12.75" x14ac:dyDescent="0.25">
      <c r="A978" s="36">
        <v>972</v>
      </c>
      <c r="B978" s="45">
        <v>41883</v>
      </c>
      <c r="C978" s="49" t="s">
        <v>272</v>
      </c>
      <c r="D978" s="49"/>
      <c r="E978" s="49">
        <v>12010</v>
      </c>
      <c r="F978" s="36" t="s">
        <v>864</v>
      </c>
      <c r="G978" s="36" t="s">
        <v>435</v>
      </c>
      <c r="H978" s="38">
        <v>1</v>
      </c>
      <c r="I978" s="50">
        <v>137500</v>
      </c>
      <c r="J978" s="39">
        <f t="shared" si="232"/>
        <v>0</v>
      </c>
      <c r="K978" s="39">
        <f t="shared" si="233"/>
        <v>0</v>
      </c>
      <c r="L978" s="39">
        <f t="shared" si="234"/>
        <v>0</v>
      </c>
      <c r="M978" s="39">
        <f t="shared" si="262"/>
        <v>0</v>
      </c>
      <c r="N978" s="39">
        <f t="shared" si="249"/>
        <v>0</v>
      </c>
      <c r="O978" s="39">
        <f t="shared" si="235"/>
        <v>0</v>
      </c>
      <c r="P978" s="39">
        <f t="shared" si="236"/>
        <v>0</v>
      </c>
      <c r="Q978" s="39">
        <f t="shared" si="237"/>
        <v>0</v>
      </c>
      <c r="R978" s="39">
        <f t="shared" si="238"/>
        <v>137500</v>
      </c>
      <c r="S978" s="39">
        <f t="shared" si="239"/>
        <v>0</v>
      </c>
      <c r="T978" s="39"/>
      <c r="U978" s="39">
        <f t="shared" si="240"/>
        <v>0</v>
      </c>
      <c r="V978" s="51"/>
      <c r="W978" s="39">
        <f t="shared" si="263"/>
        <v>0</v>
      </c>
      <c r="X978" s="39">
        <f t="shared" si="251"/>
        <v>37.64544832306639</v>
      </c>
      <c r="Y978" s="39">
        <f t="shared" si="252"/>
        <v>1145.8333333333333</v>
      </c>
      <c r="Z978" s="41">
        <f t="shared" si="253"/>
        <v>137500</v>
      </c>
      <c r="AA978" s="41">
        <v>128295.68788501025</v>
      </c>
      <c r="AB978" s="41">
        <v>0</v>
      </c>
      <c r="AC978" s="41">
        <f t="shared" si="259"/>
        <v>128295.68788501025</v>
      </c>
      <c r="AD978" s="42">
        <f t="shared" si="250"/>
        <v>9204.3121149897488</v>
      </c>
      <c r="AE978" s="41">
        <f t="shared" si="254"/>
        <v>137500</v>
      </c>
      <c r="AF978" s="42">
        <f t="shared" si="255"/>
        <v>0</v>
      </c>
      <c r="AG978" s="43">
        <f t="shared" si="264"/>
        <v>120</v>
      </c>
      <c r="AH978" s="44">
        <f t="shared" si="256"/>
        <v>0</v>
      </c>
      <c r="AI978" s="36">
        <f t="shared" si="257"/>
        <v>123.9917864476386</v>
      </c>
      <c r="AJ978" s="36">
        <f t="shared" si="258"/>
        <v>3774</v>
      </c>
      <c r="AK978" s="45">
        <v>45657</v>
      </c>
    </row>
    <row r="979" spans="1:37" s="46" customFormat="1" ht="12.75" x14ac:dyDescent="0.25">
      <c r="A979" s="36">
        <v>973</v>
      </c>
      <c r="B979" s="45">
        <v>41883</v>
      </c>
      <c r="C979" s="49" t="s">
        <v>272</v>
      </c>
      <c r="D979" s="49"/>
      <c r="E979" s="49">
        <v>12010</v>
      </c>
      <c r="F979" s="36" t="s">
        <v>865</v>
      </c>
      <c r="G979" s="36" t="s">
        <v>435</v>
      </c>
      <c r="H979" s="38">
        <v>4</v>
      </c>
      <c r="I979" s="50">
        <v>147200</v>
      </c>
      <c r="J979" s="39">
        <f t="shared" si="232"/>
        <v>0</v>
      </c>
      <c r="K979" s="39">
        <f t="shared" si="233"/>
        <v>0</v>
      </c>
      <c r="L979" s="39">
        <f t="shared" si="234"/>
        <v>0</v>
      </c>
      <c r="M979" s="39">
        <f t="shared" si="262"/>
        <v>0</v>
      </c>
      <c r="N979" s="39">
        <f t="shared" si="249"/>
        <v>0</v>
      </c>
      <c r="O979" s="39">
        <f t="shared" si="235"/>
        <v>0</v>
      </c>
      <c r="P979" s="39">
        <f t="shared" si="236"/>
        <v>0</v>
      </c>
      <c r="Q979" s="39">
        <f t="shared" si="237"/>
        <v>0</v>
      </c>
      <c r="R979" s="39">
        <f t="shared" si="238"/>
        <v>147200</v>
      </c>
      <c r="S979" s="39">
        <f t="shared" si="239"/>
        <v>0</v>
      </c>
      <c r="T979" s="39"/>
      <c r="U979" s="39">
        <f t="shared" si="240"/>
        <v>0</v>
      </c>
      <c r="V979" s="51"/>
      <c r="W979" s="39">
        <f t="shared" si="263"/>
        <v>0</v>
      </c>
      <c r="X979" s="39">
        <f t="shared" si="251"/>
        <v>40.301163586584529</v>
      </c>
      <c r="Y979" s="39">
        <f t="shared" si="252"/>
        <v>1226.6666666666665</v>
      </c>
      <c r="Z979" s="41">
        <f t="shared" si="253"/>
        <v>147200</v>
      </c>
      <c r="AA979" s="41">
        <v>137346.36550308007</v>
      </c>
      <c r="AB979" s="41">
        <v>0</v>
      </c>
      <c r="AC979" s="41">
        <f t="shared" si="259"/>
        <v>137346.36550308007</v>
      </c>
      <c r="AD979" s="42">
        <f t="shared" si="250"/>
        <v>9853.6344969199272</v>
      </c>
      <c r="AE979" s="41">
        <f t="shared" si="254"/>
        <v>147200</v>
      </c>
      <c r="AF979" s="42">
        <f t="shared" si="255"/>
        <v>0</v>
      </c>
      <c r="AG979" s="43">
        <f t="shared" si="264"/>
        <v>120</v>
      </c>
      <c r="AH979" s="44">
        <f t="shared" si="256"/>
        <v>0</v>
      </c>
      <c r="AI979" s="36">
        <f t="shared" si="257"/>
        <v>123.9917864476386</v>
      </c>
      <c r="AJ979" s="36">
        <f t="shared" si="258"/>
        <v>3774</v>
      </c>
      <c r="AK979" s="45">
        <v>45657</v>
      </c>
    </row>
    <row r="980" spans="1:37" s="46" customFormat="1" ht="12.75" x14ac:dyDescent="0.25">
      <c r="A980" s="36">
        <v>974</v>
      </c>
      <c r="B980" s="45">
        <v>41883</v>
      </c>
      <c r="C980" s="49" t="s">
        <v>272</v>
      </c>
      <c r="D980" s="49"/>
      <c r="E980" s="49">
        <v>12010</v>
      </c>
      <c r="F980" s="36" t="s">
        <v>866</v>
      </c>
      <c r="G980" s="36" t="s">
        <v>435</v>
      </c>
      <c r="H980" s="38">
        <v>10</v>
      </c>
      <c r="I980" s="50">
        <v>155250</v>
      </c>
      <c r="J980" s="39">
        <f t="shared" si="232"/>
        <v>0</v>
      </c>
      <c r="K980" s="39">
        <f t="shared" si="233"/>
        <v>0</v>
      </c>
      <c r="L980" s="39">
        <f t="shared" si="234"/>
        <v>0</v>
      </c>
      <c r="M980" s="39">
        <f t="shared" si="262"/>
        <v>0</v>
      </c>
      <c r="N980" s="39">
        <f t="shared" si="249"/>
        <v>0</v>
      </c>
      <c r="O980" s="39">
        <f t="shared" si="235"/>
        <v>0</v>
      </c>
      <c r="P980" s="39">
        <f t="shared" si="236"/>
        <v>0</v>
      </c>
      <c r="Q980" s="39">
        <f t="shared" si="237"/>
        <v>0</v>
      </c>
      <c r="R980" s="39">
        <f t="shared" si="238"/>
        <v>155250</v>
      </c>
      <c r="S980" s="39">
        <f t="shared" si="239"/>
        <v>0</v>
      </c>
      <c r="T980" s="39"/>
      <c r="U980" s="39">
        <f t="shared" si="240"/>
        <v>0</v>
      </c>
      <c r="V980" s="51"/>
      <c r="W980" s="39">
        <f t="shared" si="263"/>
        <v>0</v>
      </c>
      <c r="X980" s="39">
        <f t="shared" si="251"/>
        <v>42.505133470225871</v>
      </c>
      <c r="Y980" s="39">
        <f t="shared" si="252"/>
        <v>1293.75</v>
      </c>
      <c r="Z980" s="41">
        <f t="shared" si="253"/>
        <v>155250</v>
      </c>
      <c r="AA980" s="41">
        <v>144857.49486652977</v>
      </c>
      <c r="AB980" s="41">
        <v>0</v>
      </c>
      <c r="AC980" s="41">
        <f t="shared" si="259"/>
        <v>144857.49486652977</v>
      </c>
      <c r="AD980" s="42">
        <f t="shared" si="250"/>
        <v>10392.505133470229</v>
      </c>
      <c r="AE980" s="41">
        <f t="shared" si="254"/>
        <v>155250</v>
      </c>
      <c r="AF980" s="42">
        <f t="shared" si="255"/>
        <v>0</v>
      </c>
      <c r="AG980" s="43">
        <f t="shared" si="264"/>
        <v>120</v>
      </c>
      <c r="AH980" s="44">
        <f t="shared" si="256"/>
        <v>0</v>
      </c>
      <c r="AI980" s="36">
        <f t="shared" si="257"/>
        <v>123.9917864476386</v>
      </c>
      <c r="AJ980" s="36">
        <f t="shared" si="258"/>
        <v>3774</v>
      </c>
      <c r="AK980" s="45">
        <v>45657</v>
      </c>
    </row>
    <row r="981" spans="1:37" s="46" customFormat="1" ht="12.75" x14ac:dyDescent="0.25">
      <c r="A981" s="36">
        <v>975</v>
      </c>
      <c r="B981" s="45">
        <v>41883</v>
      </c>
      <c r="C981" s="49" t="s">
        <v>272</v>
      </c>
      <c r="D981" s="49"/>
      <c r="E981" s="49">
        <v>12010</v>
      </c>
      <c r="F981" s="36" t="s">
        <v>860</v>
      </c>
      <c r="G981" s="36" t="s">
        <v>435</v>
      </c>
      <c r="H981" s="38">
        <v>5</v>
      </c>
      <c r="I981" s="50">
        <v>409500</v>
      </c>
      <c r="J981" s="39">
        <f t="shared" si="232"/>
        <v>0</v>
      </c>
      <c r="K981" s="39">
        <f t="shared" si="233"/>
        <v>0</v>
      </c>
      <c r="L981" s="39">
        <f t="shared" si="234"/>
        <v>0</v>
      </c>
      <c r="M981" s="39">
        <f t="shared" si="262"/>
        <v>0</v>
      </c>
      <c r="N981" s="39">
        <f t="shared" si="249"/>
        <v>0</v>
      </c>
      <c r="O981" s="39">
        <f t="shared" si="235"/>
        <v>0</v>
      </c>
      <c r="P981" s="39">
        <f t="shared" si="236"/>
        <v>0</v>
      </c>
      <c r="Q981" s="39">
        <f t="shared" si="237"/>
        <v>0</v>
      </c>
      <c r="R981" s="39">
        <f t="shared" si="238"/>
        <v>409500</v>
      </c>
      <c r="S981" s="39">
        <f t="shared" si="239"/>
        <v>0</v>
      </c>
      <c r="T981" s="39"/>
      <c r="U981" s="39">
        <f t="shared" si="240"/>
        <v>0</v>
      </c>
      <c r="V981" s="51"/>
      <c r="W981" s="39">
        <f t="shared" si="263"/>
        <v>0</v>
      </c>
      <c r="X981" s="39">
        <f t="shared" si="251"/>
        <v>112.11498973305955</v>
      </c>
      <c r="Y981" s="39">
        <f t="shared" si="252"/>
        <v>3412.5</v>
      </c>
      <c r="Z981" s="41">
        <f t="shared" si="253"/>
        <v>409500</v>
      </c>
      <c r="AA981" s="41">
        <v>382087.88501026691</v>
      </c>
      <c r="AB981" s="41">
        <v>0</v>
      </c>
      <c r="AC981" s="41">
        <f t="shared" si="259"/>
        <v>382087.88501026691</v>
      </c>
      <c r="AD981" s="42">
        <f t="shared" si="250"/>
        <v>27412.114989733091</v>
      </c>
      <c r="AE981" s="41">
        <f t="shared" si="254"/>
        <v>409500</v>
      </c>
      <c r="AF981" s="42">
        <f t="shared" si="255"/>
        <v>0</v>
      </c>
      <c r="AG981" s="43">
        <f t="shared" si="264"/>
        <v>120</v>
      </c>
      <c r="AH981" s="44">
        <f t="shared" si="256"/>
        <v>0</v>
      </c>
      <c r="AI981" s="36">
        <f t="shared" si="257"/>
        <v>123.9917864476386</v>
      </c>
      <c r="AJ981" s="36">
        <f t="shared" si="258"/>
        <v>3774</v>
      </c>
      <c r="AK981" s="45">
        <v>45657</v>
      </c>
    </row>
    <row r="982" spans="1:37" s="46" customFormat="1" ht="12.75" x14ac:dyDescent="0.25">
      <c r="A982" s="36">
        <v>976</v>
      </c>
      <c r="B982" s="45">
        <v>41883</v>
      </c>
      <c r="C982" s="49" t="s">
        <v>272</v>
      </c>
      <c r="D982" s="49"/>
      <c r="E982" s="49">
        <v>12010</v>
      </c>
      <c r="F982" s="36" t="s">
        <v>867</v>
      </c>
      <c r="G982" s="36" t="s">
        <v>435</v>
      </c>
      <c r="H982" s="38">
        <v>6</v>
      </c>
      <c r="I982" s="50">
        <v>622500</v>
      </c>
      <c r="J982" s="39">
        <f t="shared" si="232"/>
        <v>0</v>
      </c>
      <c r="K982" s="39">
        <f t="shared" si="233"/>
        <v>0</v>
      </c>
      <c r="L982" s="39">
        <f t="shared" si="234"/>
        <v>0</v>
      </c>
      <c r="M982" s="39">
        <f t="shared" si="262"/>
        <v>0</v>
      </c>
      <c r="N982" s="39">
        <f t="shared" si="249"/>
        <v>0</v>
      </c>
      <c r="O982" s="39">
        <f t="shared" si="235"/>
        <v>0</v>
      </c>
      <c r="P982" s="39">
        <f t="shared" si="236"/>
        <v>0</v>
      </c>
      <c r="Q982" s="39">
        <f t="shared" si="237"/>
        <v>0</v>
      </c>
      <c r="R982" s="39">
        <f t="shared" si="238"/>
        <v>622500</v>
      </c>
      <c r="S982" s="39">
        <f t="shared" si="239"/>
        <v>0</v>
      </c>
      <c r="T982" s="39"/>
      <c r="U982" s="39">
        <f t="shared" si="240"/>
        <v>0</v>
      </c>
      <c r="V982" s="51"/>
      <c r="W982" s="39">
        <f t="shared" si="263"/>
        <v>0</v>
      </c>
      <c r="X982" s="39">
        <f t="shared" si="251"/>
        <v>170.43121149897331</v>
      </c>
      <c r="Y982" s="39">
        <f t="shared" si="252"/>
        <v>5187.5</v>
      </c>
      <c r="Z982" s="41">
        <f t="shared" si="253"/>
        <v>622500</v>
      </c>
      <c r="AA982" s="41">
        <v>580829.56878850097</v>
      </c>
      <c r="AB982" s="41">
        <v>0</v>
      </c>
      <c r="AC982" s="41">
        <f t="shared" si="259"/>
        <v>580829.56878850097</v>
      </c>
      <c r="AD982" s="42">
        <f t="shared" si="250"/>
        <v>41670.431211499032</v>
      </c>
      <c r="AE982" s="41">
        <f t="shared" si="254"/>
        <v>622500</v>
      </c>
      <c r="AF982" s="42">
        <f t="shared" si="255"/>
        <v>0</v>
      </c>
      <c r="AG982" s="43">
        <f t="shared" si="264"/>
        <v>120</v>
      </c>
      <c r="AH982" s="44">
        <f t="shared" si="256"/>
        <v>0</v>
      </c>
      <c r="AI982" s="36">
        <f t="shared" si="257"/>
        <v>123.9917864476386</v>
      </c>
      <c r="AJ982" s="36">
        <f t="shared" si="258"/>
        <v>3774</v>
      </c>
      <c r="AK982" s="45">
        <v>45657</v>
      </c>
    </row>
    <row r="983" spans="1:37" s="46" customFormat="1" ht="12.75" x14ac:dyDescent="0.25">
      <c r="A983" s="36">
        <v>977</v>
      </c>
      <c r="B983" s="45">
        <v>41883</v>
      </c>
      <c r="C983" s="49" t="s">
        <v>272</v>
      </c>
      <c r="D983" s="49"/>
      <c r="E983" s="49">
        <v>12010</v>
      </c>
      <c r="F983" s="36" t="s">
        <v>868</v>
      </c>
      <c r="G983" s="36" t="s">
        <v>435</v>
      </c>
      <c r="H983" s="38">
        <v>3</v>
      </c>
      <c r="I983" s="50">
        <v>712500</v>
      </c>
      <c r="J983" s="39">
        <f t="shared" si="232"/>
        <v>0</v>
      </c>
      <c r="K983" s="39">
        <f t="shared" si="233"/>
        <v>0</v>
      </c>
      <c r="L983" s="39">
        <f t="shared" si="234"/>
        <v>0</v>
      </c>
      <c r="M983" s="39">
        <f t="shared" si="262"/>
        <v>0</v>
      </c>
      <c r="N983" s="39">
        <f t="shared" si="249"/>
        <v>0</v>
      </c>
      <c r="O983" s="39">
        <f t="shared" si="235"/>
        <v>0</v>
      </c>
      <c r="P983" s="39">
        <f t="shared" si="236"/>
        <v>0</v>
      </c>
      <c r="Q983" s="39">
        <f t="shared" si="237"/>
        <v>0</v>
      </c>
      <c r="R983" s="39">
        <f t="shared" si="238"/>
        <v>712500</v>
      </c>
      <c r="S983" s="39">
        <f t="shared" si="239"/>
        <v>0</v>
      </c>
      <c r="T983" s="39"/>
      <c r="U983" s="39">
        <f t="shared" si="240"/>
        <v>0</v>
      </c>
      <c r="V983" s="51"/>
      <c r="W983" s="39">
        <f t="shared" si="263"/>
        <v>0</v>
      </c>
      <c r="X983" s="39">
        <f t="shared" si="251"/>
        <v>195.07186858316223</v>
      </c>
      <c r="Y983" s="39">
        <f t="shared" si="252"/>
        <v>5937.5</v>
      </c>
      <c r="Z983" s="41">
        <f t="shared" si="253"/>
        <v>712500</v>
      </c>
      <c r="AA983" s="41">
        <v>664804.92813141679</v>
      </c>
      <c r="AB983" s="41">
        <v>0</v>
      </c>
      <c r="AC983" s="41">
        <f t="shared" si="259"/>
        <v>664804.92813141679</v>
      </c>
      <c r="AD983" s="42">
        <f t="shared" si="250"/>
        <v>47695.071868583211</v>
      </c>
      <c r="AE983" s="41">
        <f t="shared" si="254"/>
        <v>712500</v>
      </c>
      <c r="AF983" s="42">
        <f t="shared" si="255"/>
        <v>0</v>
      </c>
      <c r="AG983" s="43">
        <f t="shared" si="264"/>
        <v>120</v>
      </c>
      <c r="AH983" s="44">
        <f t="shared" si="256"/>
        <v>0</v>
      </c>
      <c r="AI983" s="36">
        <f t="shared" si="257"/>
        <v>123.9917864476386</v>
      </c>
      <c r="AJ983" s="36">
        <f t="shared" si="258"/>
        <v>3774</v>
      </c>
      <c r="AK983" s="45">
        <v>45657</v>
      </c>
    </row>
    <row r="984" spans="1:37" s="46" customFormat="1" ht="12.75" x14ac:dyDescent="0.25">
      <c r="A984" s="36">
        <v>978</v>
      </c>
      <c r="B984" s="45">
        <v>41883</v>
      </c>
      <c r="C984" s="49" t="s">
        <v>272</v>
      </c>
      <c r="D984" s="49"/>
      <c r="E984" s="49">
        <v>12010</v>
      </c>
      <c r="F984" s="36" t="s">
        <v>869</v>
      </c>
      <c r="G984" s="36" t="s">
        <v>435</v>
      </c>
      <c r="H984" s="38">
        <v>16</v>
      </c>
      <c r="I984" s="50">
        <v>2436000</v>
      </c>
      <c r="J984" s="39">
        <f t="shared" si="232"/>
        <v>0</v>
      </c>
      <c r="K984" s="39">
        <f t="shared" si="233"/>
        <v>0</v>
      </c>
      <c r="L984" s="39">
        <f t="shared" si="234"/>
        <v>0</v>
      </c>
      <c r="M984" s="39">
        <f t="shared" si="262"/>
        <v>0</v>
      </c>
      <c r="N984" s="39">
        <f t="shared" si="249"/>
        <v>0</v>
      </c>
      <c r="O984" s="39">
        <f t="shared" si="235"/>
        <v>0</v>
      </c>
      <c r="P984" s="39">
        <f t="shared" si="236"/>
        <v>0</v>
      </c>
      <c r="Q984" s="39">
        <f t="shared" si="237"/>
        <v>0</v>
      </c>
      <c r="R984" s="39">
        <f t="shared" si="238"/>
        <v>2436000</v>
      </c>
      <c r="S984" s="39">
        <f t="shared" si="239"/>
        <v>0</v>
      </c>
      <c r="T984" s="39"/>
      <c r="U984" s="39">
        <f t="shared" si="240"/>
        <v>0</v>
      </c>
      <c r="V984" s="51"/>
      <c r="W984" s="39">
        <f t="shared" si="263"/>
        <v>0</v>
      </c>
      <c r="X984" s="39">
        <f t="shared" si="251"/>
        <v>666.94045174537985</v>
      </c>
      <c r="Y984" s="39">
        <f t="shared" si="252"/>
        <v>20300</v>
      </c>
      <c r="Z984" s="41">
        <f t="shared" si="253"/>
        <v>2436000</v>
      </c>
      <c r="AA984" s="41">
        <v>2272933.0595482546</v>
      </c>
      <c r="AB984" s="41">
        <v>0</v>
      </c>
      <c r="AC984" s="41">
        <f t="shared" si="259"/>
        <v>2272933.0595482546</v>
      </c>
      <c r="AD984" s="42">
        <f t="shared" si="250"/>
        <v>163066.94045174541</v>
      </c>
      <c r="AE984" s="41">
        <f t="shared" si="254"/>
        <v>2436000</v>
      </c>
      <c r="AF984" s="42">
        <f t="shared" si="255"/>
        <v>0</v>
      </c>
      <c r="AG984" s="43">
        <f t="shared" si="264"/>
        <v>120</v>
      </c>
      <c r="AH984" s="44">
        <f t="shared" si="256"/>
        <v>0</v>
      </c>
      <c r="AI984" s="36">
        <f t="shared" si="257"/>
        <v>123.9917864476386</v>
      </c>
      <c r="AJ984" s="36">
        <f t="shared" si="258"/>
        <v>3774</v>
      </c>
      <c r="AK984" s="45">
        <v>45657</v>
      </c>
    </row>
    <row r="985" spans="1:37" s="46" customFormat="1" ht="12.75" x14ac:dyDescent="0.25">
      <c r="A985" s="36">
        <v>979</v>
      </c>
      <c r="B985" s="45">
        <v>41883</v>
      </c>
      <c r="C985" s="53" t="s">
        <v>534</v>
      </c>
      <c r="D985" s="53"/>
      <c r="E985" s="36">
        <v>12008</v>
      </c>
      <c r="F985" s="36" t="s">
        <v>870</v>
      </c>
      <c r="G985" s="36" t="s">
        <v>544</v>
      </c>
      <c r="H985" s="38">
        <v>2</v>
      </c>
      <c r="I985" s="50">
        <v>72600000</v>
      </c>
      <c r="J985" s="39">
        <f t="shared" si="232"/>
        <v>0</v>
      </c>
      <c r="K985" s="39">
        <f t="shared" si="233"/>
        <v>0</v>
      </c>
      <c r="L985" s="39">
        <f t="shared" si="234"/>
        <v>0</v>
      </c>
      <c r="M985" s="39">
        <f t="shared" ref="M985:M992" si="265">IF(C985=12006,H985,IF(C985&lt;&gt;12006,0))</f>
        <v>0</v>
      </c>
      <c r="N985" s="39">
        <f t="shared" si="249"/>
        <v>0</v>
      </c>
      <c r="O985" s="39">
        <f t="shared" si="235"/>
        <v>0</v>
      </c>
      <c r="P985" s="39">
        <f t="shared" si="236"/>
        <v>72600000</v>
      </c>
      <c r="Q985" s="39">
        <f t="shared" si="237"/>
        <v>0</v>
      </c>
      <c r="R985" s="39">
        <f t="shared" si="238"/>
        <v>0</v>
      </c>
      <c r="S985" s="39">
        <f t="shared" si="239"/>
        <v>0</v>
      </c>
      <c r="T985" s="39"/>
      <c r="U985" s="39">
        <f t="shared" si="240"/>
        <v>0</v>
      </c>
      <c r="V985" s="51"/>
      <c r="W985" s="39"/>
      <c r="X985" s="39">
        <f t="shared" si="251"/>
        <v>5963.0390143737168</v>
      </c>
      <c r="Y985" s="39">
        <f t="shared" si="252"/>
        <v>181500</v>
      </c>
      <c r="Z985" s="41">
        <f t="shared" si="253"/>
        <v>22504509.240246408</v>
      </c>
      <c r="AA985" s="41">
        <v>20143145.790554415</v>
      </c>
      <c r="AB985" s="41">
        <v>-543254.33763691341</v>
      </c>
      <c r="AC985" s="41">
        <f t="shared" si="259"/>
        <v>19599891.452917501</v>
      </c>
      <c r="AD985" s="42">
        <f t="shared" si="250"/>
        <v>2361363.4496919923</v>
      </c>
      <c r="AE985" s="41">
        <f t="shared" si="254"/>
        <v>21961254.902609494</v>
      </c>
      <c r="AF985" s="42">
        <f t="shared" si="255"/>
        <v>50638745.097390503</v>
      </c>
      <c r="AG985" s="43">
        <f t="shared" ref="AG985:AG992" si="266">(365.25/30.4375*(IF(E985=12002,1/3%,IF(E985=12003,1/3%,IF(E985=12004,1/3%,IF(E985=12006,1/2%,IF(E985=12007,1/10%,IF(E985=12008,1/3%,IF(E985=12009,1/10%,IF(E985=12010,1/10%,IF(E985=12011,1/20%,IF(E985=12012,1/3%))))))))))))</f>
        <v>400</v>
      </c>
      <c r="AH985" s="44">
        <f t="shared" si="256"/>
        <v>276.00821355236138</v>
      </c>
      <c r="AI985" s="36">
        <f t="shared" si="257"/>
        <v>123.9917864476386</v>
      </c>
      <c r="AJ985" s="36">
        <f t="shared" si="258"/>
        <v>3774</v>
      </c>
      <c r="AK985" s="45">
        <v>45657</v>
      </c>
    </row>
    <row r="986" spans="1:37" s="46" customFormat="1" ht="12.75" x14ac:dyDescent="0.25">
      <c r="A986" s="36">
        <v>980</v>
      </c>
      <c r="B986" s="45">
        <v>41913</v>
      </c>
      <c r="C986" s="49" t="s">
        <v>272</v>
      </c>
      <c r="D986" s="49"/>
      <c r="E986" s="49">
        <v>12010</v>
      </c>
      <c r="F986" s="36" t="s">
        <v>871</v>
      </c>
      <c r="G986" s="36" t="s">
        <v>276</v>
      </c>
      <c r="H986" s="38">
        <v>3</v>
      </c>
      <c r="I986" s="50">
        <v>987500.01</v>
      </c>
      <c r="J986" s="39">
        <f t="shared" ref="J986:J1049" si="267">IF(E986=12002,I986,IF(E986&lt;&gt;12002,0))</f>
        <v>0</v>
      </c>
      <c r="K986" s="39">
        <f t="shared" ref="K986:K1049" si="268">IF(E986=12003,I986,IF(E986&lt;&gt;12003,0))</f>
        <v>0</v>
      </c>
      <c r="L986" s="39">
        <f t="shared" ref="L986:L1049" si="269">IF(E986=12004,I986,IF(E986&lt;&gt;12004,0))</f>
        <v>0</v>
      </c>
      <c r="M986" s="39">
        <f t="shared" si="265"/>
        <v>0</v>
      </c>
      <c r="N986" s="39">
        <f t="shared" si="249"/>
        <v>0</v>
      </c>
      <c r="O986" s="39">
        <f t="shared" ref="O986:O1049" si="270">IF(E986=12007,I986,IF(E986&lt;&gt;12007,0))</f>
        <v>0</v>
      </c>
      <c r="P986" s="39">
        <f t="shared" ref="P986:P1049" si="271">IF(E986=12008,I986,IF(E986&lt;&gt;12008,0))</f>
        <v>0</v>
      </c>
      <c r="Q986" s="39">
        <f t="shared" ref="Q986:Q1049" si="272">IF(E986=12009,I986,IF(E986&lt;&gt;12009,0))</f>
        <v>0</v>
      </c>
      <c r="R986" s="39">
        <f t="shared" ref="R986:R1049" si="273">IF(E986=12010,I986,IF(E986&lt;&gt;12010,0))</f>
        <v>987500.01</v>
      </c>
      <c r="S986" s="39">
        <f t="shared" ref="S986:S1049" si="274">IF(E986=12011,I986,IF(E986&lt;&gt;12011,0))</f>
        <v>0</v>
      </c>
      <c r="T986" s="39"/>
      <c r="U986" s="39">
        <f t="shared" ref="U986:U1049" si="275">IF(E986=12012,I986,IF(E986&lt;&gt;12012,0))</f>
        <v>0</v>
      </c>
      <c r="V986" s="51">
        <f>IF(E986=12050,I986,IF(E986&lt;&gt;12050,0))</f>
        <v>0</v>
      </c>
      <c r="W986" s="39"/>
      <c r="X986" s="39">
        <f t="shared" si="251"/>
        <v>270.36276796714577</v>
      </c>
      <c r="Y986" s="39">
        <f t="shared" si="252"/>
        <v>8229.1667500000003</v>
      </c>
      <c r="Z986" s="41">
        <f t="shared" si="253"/>
        <v>987500.01</v>
      </c>
      <c r="AA986" s="41">
        <v>913285.43019301852</v>
      </c>
      <c r="AB986" s="41">
        <v>0</v>
      </c>
      <c r="AC986" s="41">
        <f t="shared" si="259"/>
        <v>913285.43019301852</v>
      </c>
      <c r="AD986" s="42">
        <f t="shared" si="250"/>
        <v>74214.579806981492</v>
      </c>
      <c r="AE986" s="41">
        <f t="shared" si="254"/>
        <v>987500.01</v>
      </c>
      <c r="AF986" s="42">
        <f t="shared" si="255"/>
        <v>0</v>
      </c>
      <c r="AG986" s="43">
        <f t="shared" si="266"/>
        <v>120</v>
      </c>
      <c r="AH986" s="44">
        <f t="shared" si="256"/>
        <v>0</v>
      </c>
      <c r="AI986" s="36">
        <f t="shared" si="257"/>
        <v>123.00616016427105</v>
      </c>
      <c r="AJ986" s="36">
        <f t="shared" si="258"/>
        <v>3744</v>
      </c>
      <c r="AK986" s="45">
        <v>45657</v>
      </c>
    </row>
    <row r="987" spans="1:37" s="46" customFormat="1" ht="12.75" x14ac:dyDescent="0.25">
      <c r="A987" s="36">
        <v>981</v>
      </c>
      <c r="B987" s="45">
        <v>41913</v>
      </c>
      <c r="C987" s="36" t="s">
        <v>431</v>
      </c>
      <c r="D987" s="36"/>
      <c r="E987" s="36">
        <v>12009</v>
      </c>
      <c r="F987" s="36" t="s">
        <v>872</v>
      </c>
      <c r="G987" s="38" t="s">
        <v>318</v>
      </c>
      <c r="H987" s="61">
        <v>10</v>
      </c>
      <c r="I987" s="50">
        <v>250000</v>
      </c>
      <c r="J987" s="39">
        <f t="shared" si="267"/>
        <v>0</v>
      </c>
      <c r="K987" s="39">
        <f t="shared" si="268"/>
        <v>0</v>
      </c>
      <c r="L987" s="39">
        <f t="shared" si="269"/>
        <v>0</v>
      </c>
      <c r="M987" s="39">
        <f t="shared" si="265"/>
        <v>0</v>
      </c>
      <c r="N987" s="39">
        <f t="shared" si="249"/>
        <v>0</v>
      </c>
      <c r="O987" s="39">
        <f t="shared" si="270"/>
        <v>0</v>
      </c>
      <c r="P987" s="39">
        <f t="shared" si="271"/>
        <v>0</v>
      </c>
      <c r="Q987" s="39">
        <f t="shared" si="272"/>
        <v>250000</v>
      </c>
      <c r="R987" s="39">
        <f t="shared" si="273"/>
        <v>0</v>
      </c>
      <c r="S987" s="39">
        <f t="shared" si="274"/>
        <v>0</v>
      </c>
      <c r="T987" s="39"/>
      <c r="U987" s="39">
        <f t="shared" si="275"/>
        <v>0</v>
      </c>
      <c r="V987" s="51"/>
      <c r="W987" s="39"/>
      <c r="X987" s="39">
        <f t="shared" si="251"/>
        <v>68.446269678302528</v>
      </c>
      <c r="Y987" s="39">
        <f t="shared" si="252"/>
        <v>2083.333333333333</v>
      </c>
      <c r="Z987" s="41">
        <f t="shared" si="253"/>
        <v>250000</v>
      </c>
      <c r="AA987" s="41">
        <v>231211.49897330592</v>
      </c>
      <c r="AB987" s="41">
        <v>0</v>
      </c>
      <c r="AC987" s="41">
        <f t="shared" si="259"/>
        <v>231211.49897330592</v>
      </c>
      <c r="AD987" s="42">
        <f t="shared" si="250"/>
        <v>18788.501026694081</v>
      </c>
      <c r="AE987" s="41">
        <f t="shared" si="254"/>
        <v>250000</v>
      </c>
      <c r="AF987" s="42">
        <f t="shared" si="255"/>
        <v>0</v>
      </c>
      <c r="AG987" s="43">
        <f t="shared" si="266"/>
        <v>120</v>
      </c>
      <c r="AH987" s="44">
        <f t="shared" si="256"/>
        <v>0</v>
      </c>
      <c r="AI987" s="36">
        <f t="shared" si="257"/>
        <v>123.00616016427105</v>
      </c>
      <c r="AJ987" s="36">
        <f t="shared" si="258"/>
        <v>3744</v>
      </c>
      <c r="AK987" s="45">
        <v>45657</v>
      </c>
    </row>
    <row r="988" spans="1:37" s="46" customFormat="1" ht="12.75" x14ac:dyDescent="0.25">
      <c r="A988" s="36">
        <v>982</v>
      </c>
      <c r="B988" s="45">
        <v>41913</v>
      </c>
      <c r="C988" s="36" t="s">
        <v>431</v>
      </c>
      <c r="D988" s="36"/>
      <c r="E988" s="36">
        <v>12009</v>
      </c>
      <c r="F988" s="36" t="s">
        <v>873</v>
      </c>
      <c r="G988" s="38" t="s">
        <v>318</v>
      </c>
      <c r="H988" s="61">
        <v>1</v>
      </c>
      <c r="I988" s="50">
        <v>185000</v>
      </c>
      <c r="J988" s="39">
        <f t="shared" si="267"/>
        <v>0</v>
      </c>
      <c r="K988" s="39">
        <f t="shared" si="268"/>
        <v>0</v>
      </c>
      <c r="L988" s="39">
        <f t="shared" si="269"/>
        <v>0</v>
      </c>
      <c r="M988" s="39">
        <f t="shared" si="265"/>
        <v>0</v>
      </c>
      <c r="N988" s="39">
        <f t="shared" si="249"/>
        <v>0</v>
      </c>
      <c r="O988" s="39">
        <f t="shared" si="270"/>
        <v>0</v>
      </c>
      <c r="P988" s="39">
        <f t="shared" si="271"/>
        <v>0</v>
      </c>
      <c r="Q988" s="39">
        <f t="shared" si="272"/>
        <v>185000</v>
      </c>
      <c r="R988" s="39">
        <f t="shared" si="273"/>
        <v>0</v>
      </c>
      <c r="S988" s="39">
        <f t="shared" si="274"/>
        <v>0</v>
      </c>
      <c r="T988" s="39"/>
      <c r="U988" s="39">
        <f t="shared" si="275"/>
        <v>0</v>
      </c>
      <c r="V988" s="51"/>
      <c r="W988" s="39"/>
      <c r="X988" s="39">
        <f t="shared" si="251"/>
        <v>50.65023956194387</v>
      </c>
      <c r="Y988" s="39">
        <f t="shared" si="252"/>
        <v>1541.6666666666665</v>
      </c>
      <c r="Z988" s="41">
        <f t="shared" si="253"/>
        <v>185000</v>
      </c>
      <c r="AA988" s="41">
        <v>171096.50924024641</v>
      </c>
      <c r="AB988" s="41">
        <v>0</v>
      </c>
      <c r="AC988" s="41">
        <f t="shared" si="259"/>
        <v>171096.50924024641</v>
      </c>
      <c r="AD988" s="42">
        <f t="shared" si="250"/>
        <v>13903.490759753593</v>
      </c>
      <c r="AE988" s="41">
        <f t="shared" si="254"/>
        <v>185000</v>
      </c>
      <c r="AF988" s="42">
        <f t="shared" si="255"/>
        <v>0</v>
      </c>
      <c r="AG988" s="43">
        <f t="shared" si="266"/>
        <v>120</v>
      </c>
      <c r="AH988" s="44">
        <f t="shared" si="256"/>
        <v>0</v>
      </c>
      <c r="AI988" s="36">
        <f t="shared" si="257"/>
        <v>123.00616016427105</v>
      </c>
      <c r="AJ988" s="36">
        <f t="shared" si="258"/>
        <v>3744</v>
      </c>
      <c r="AK988" s="45">
        <v>45657</v>
      </c>
    </row>
    <row r="989" spans="1:37" s="46" customFormat="1" ht="12.75" x14ac:dyDescent="0.25">
      <c r="A989" s="36">
        <v>983</v>
      </c>
      <c r="B989" s="45">
        <v>41913</v>
      </c>
      <c r="C989" s="36" t="s">
        <v>431</v>
      </c>
      <c r="D989" s="36"/>
      <c r="E989" s="36">
        <v>12009</v>
      </c>
      <c r="F989" s="36" t="s">
        <v>776</v>
      </c>
      <c r="G989" s="38" t="s">
        <v>320</v>
      </c>
      <c r="H989" s="61">
        <v>1</v>
      </c>
      <c r="I989" s="50">
        <v>240000</v>
      </c>
      <c r="J989" s="39">
        <f t="shared" si="267"/>
        <v>0</v>
      </c>
      <c r="K989" s="39">
        <f t="shared" si="268"/>
        <v>0</v>
      </c>
      <c r="L989" s="39">
        <f t="shared" si="269"/>
        <v>0</v>
      </c>
      <c r="M989" s="39">
        <f t="shared" si="265"/>
        <v>0</v>
      </c>
      <c r="N989" s="39">
        <f t="shared" si="249"/>
        <v>0</v>
      </c>
      <c r="O989" s="39">
        <f t="shared" si="270"/>
        <v>0</v>
      </c>
      <c r="P989" s="39">
        <f t="shared" si="271"/>
        <v>0</v>
      </c>
      <c r="Q989" s="39">
        <f t="shared" si="272"/>
        <v>240000</v>
      </c>
      <c r="R989" s="39">
        <f t="shared" si="273"/>
        <v>0</v>
      </c>
      <c r="S989" s="39">
        <f t="shared" si="274"/>
        <v>0</v>
      </c>
      <c r="T989" s="39"/>
      <c r="U989" s="39">
        <f t="shared" si="275"/>
        <v>0</v>
      </c>
      <c r="V989" s="51"/>
      <c r="W989" s="39"/>
      <c r="X989" s="39">
        <f t="shared" si="251"/>
        <v>65.708418891170425</v>
      </c>
      <c r="Y989" s="39">
        <f t="shared" si="252"/>
        <v>1999.9999999999998</v>
      </c>
      <c r="Z989" s="41">
        <f t="shared" si="253"/>
        <v>240000</v>
      </c>
      <c r="AA989" s="41">
        <v>221963.0390143737</v>
      </c>
      <c r="AB989" s="41">
        <v>0</v>
      </c>
      <c r="AC989" s="41">
        <f t="shared" si="259"/>
        <v>221963.0390143737</v>
      </c>
      <c r="AD989" s="42">
        <f t="shared" si="250"/>
        <v>18036.960985626298</v>
      </c>
      <c r="AE989" s="41">
        <f t="shared" si="254"/>
        <v>240000</v>
      </c>
      <c r="AF989" s="42">
        <f t="shared" si="255"/>
        <v>0</v>
      </c>
      <c r="AG989" s="43">
        <f t="shared" si="266"/>
        <v>120</v>
      </c>
      <c r="AH989" s="44">
        <f t="shared" si="256"/>
        <v>0</v>
      </c>
      <c r="AI989" s="36">
        <f t="shared" si="257"/>
        <v>123.00616016427105</v>
      </c>
      <c r="AJ989" s="36">
        <f t="shared" si="258"/>
        <v>3744</v>
      </c>
      <c r="AK989" s="45">
        <v>45657</v>
      </c>
    </row>
    <row r="990" spans="1:37" s="46" customFormat="1" ht="12.75" x14ac:dyDescent="0.25">
      <c r="A990" s="36">
        <v>984</v>
      </c>
      <c r="B990" s="45">
        <v>41913</v>
      </c>
      <c r="C990" s="36" t="s">
        <v>431</v>
      </c>
      <c r="D990" s="36"/>
      <c r="E990" s="36">
        <v>12009</v>
      </c>
      <c r="F990" s="36" t="s">
        <v>776</v>
      </c>
      <c r="G990" s="38" t="s">
        <v>320</v>
      </c>
      <c r="H990" s="61">
        <v>1</v>
      </c>
      <c r="I990" s="50">
        <v>140000</v>
      </c>
      <c r="J990" s="39">
        <f t="shared" si="267"/>
        <v>0</v>
      </c>
      <c r="K990" s="39">
        <f t="shared" si="268"/>
        <v>0</v>
      </c>
      <c r="L990" s="39">
        <f t="shared" si="269"/>
        <v>0</v>
      </c>
      <c r="M990" s="39">
        <f t="shared" si="265"/>
        <v>0</v>
      </c>
      <c r="N990" s="39">
        <f t="shared" si="249"/>
        <v>0</v>
      </c>
      <c r="O990" s="39">
        <f t="shared" si="270"/>
        <v>0</v>
      </c>
      <c r="P990" s="39">
        <f t="shared" si="271"/>
        <v>0</v>
      </c>
      <c r="Q990" s="39">
        <f t="shared" si="272"/>
        <v>140000</v>
      </c>
      <c r="R990" s="39">
        <f t="shared" si="273"/>
        <v>0</v>
      </c>
      <c r="S990" s="39">
        <f t="shared" si="274"/>
        <v>0</v>
      </c>
      <c r="T990" s="39"/>
      <c r="U990" s="39">
        <f t="shared" si="275"/>
        <v>0</v>
      </c>
      <c r="V990" s="51"/>
      <c r="W990" s="39"/>
      <c r="X990" s="39">
        <f t="shared" si="251"/>
        <v>38.329911019849419</v>
      </c>
      <c r="Y990" s="39">
        <f t="shared" si="252"/>
        <v>1166.6666666666667</v>
      </c>
      <c r="Z990" s="41">
        <f t="shared" si="253"/>
        <v>140000</v>
      </c>
      <c r="AA990" s="41">
        <v>129478.43942505134</v>
      </c>
      <c r="AB990" s="41">
        <v>0</v>
      </c>
      <c r="AC990" s="41">
        <f t="shared" si="259"/>
        <v>129478.43942505134</v>
      </c>
      <c r="AD990" s="42">
        <f t="shared" si="250"/>
        <v>10521.560574948657</v>
      </c>
      <c r="AE990" s="41">
        <f t="shared" si="254"/>
        <v>140000</v>
      </c>
      <c r="AF990" s="42">
        <f t="shared" si="255"/>
        <v>0</v>
      </c>
      <c r="AG990" s="43">
        <f t="shared" si="266"/>
        <v>120</v>
      </c>
      <c r="AH990" s="44">
        <f t="shared" si="256"/>
        <v>0</v>
      </c>
      <c r="AI990" s="36">
        <f t="shared" si="257"/>
        <v>123.00616016427105</v>
      </c>
      <c r="AJ990" s="36">
        <f t="shared" si="258"/>
        <v>3744</v>
      </c>
      <c r="AK990" s="45">
        <v>45657</v>
      </c>
    </row>
    <row r="991" spans="1:37" s="46" customFormat="1" ht="12.75" x14ac:dyDescent="0.25">
      <c r="A991" s="36">
        <v>985</v>
      </c>
      <c r="B991" s="45">
        <v>41913</v>
      </c>
      <c r="C991" s="56" t="s">
        <v>272</v>
      </c>
      <c r="D991" s="56"/>
      <c r="E991" s="36">
        <v>12010</v>
      </c>
      <c r="F991" s="36" t="s">
        <v>860</v>
      </c>
      <c r="G991" s="64" t="s">
        <v>335</v>
      </c>
      <c r="H991" s="61">
        <v>4</v>
      </c>
      <c r="I991" s="50">
        <v>312000</v>
      </c>
      <c r="J991" s="39">
        <f t="shared" si="267"/>
        <v>0</v>
      </c>
      <c r="K991" s="39">
        <f t="shared" si="268"/>
        <v>0</v>
      </c>
      <c r="L991" s="39">
        <f t="shared" si="269"/>
        <v>0</v>
      </c>
      <c r="M991" s="39">
        <f t="shared" si="265"/>
        <v>0</v>
      </c>
      <c r="N991" s="39">
        <f t="shared" si="249"/>
        <v>0</v>
      </c>
      <c r="O991" s="39">
        <f t="shared" si="270"/>
        <v>0</v>
      </c>
      <c r="P991" s="39">
        <f t="shared" si="271"/>
        <v>0</v>
      </c>
      <c r="Q991" s="39">
        <f t="shared" si="272"/>
        <v>0</v>
      </c>
      <c r="R991" s="39">
        <f t="shared" si="273"/>
        <v>312000</v>
      </c>
      <c r="S991" s="39">
        <f t="shared" si="274"/>
        <v>0</v>
      </c>
      <c r="T991" s="39"/>
      <c r="U991" s="39">
        <f t="shared" si="275"/>
        <v>0</v>
      </c>
      <c r="V991" s="51"/>
      <c r="W991" s="39"/>
      <c r="X991" s="39">
        <f t="shared" si="251"/>
        <v>85.420944558521555</v>
      </c>
      <c r="Y991" s="39">
        <f t="shared" si="252"/>
        <v>2600</v>
      </c>
      <c r="Z991" s="41">
        <f t="shared" si="253"/>
        <v>312000</v>
      </c>
      <c r="AA991" s="41">
        <v>288551.95071868581</v>
      </c>
      <c r="AB991" s="41">
        <v>0</v>
      </c>
      <c r="AC991" s="41">
        <f t="shared" si="259"/>
        <v>288551.95071868581</v>
      </c>
      <c r="AD991" s="42">
        <f t="shared" si="250"/>
        <v>23448.04928131419</v>
      </c>
      <c r="AE991" s="41">
        <f t="shared" si="254"/>
        <v>312000</v>
      </c>
      <c r="AF991" s="42">
        <f t="shared" si="255"/>
        <v>0</v>
      </c>
      <c r="AG991" s="43">
        <f t="shared" si="266"/>
        <v>120</v>
      </c>
      <c r="AH991" s="44">
        <f t="shared" si="256"/>
        <v>0</v>
      </c>
      <c r="AI991" s="36">
        <f t="shared" si="257"/>
        <v>123.00616016427105</v>
      </c>
      <c r="AJ991" s="36">
        <f t="shared" si="258"/>
        <v>3744</v>
      </c>
      <c r="AK991" s="45">
        <v>45657</v>
      </c>
    </row>
    <row r="992" spans="1:37" s="46" customFormat="1" ht="12.75" x14ac:dyDescent="0.25">
      <c r="A992" s="36">
        <v>986</v>
      </c>
      <c r="B992" s="45">
        <v>41913</v>
      </c>
      <c r="C992" s="56" t="s">
        <v>272</v>
      </c>
      <c r="D992" s="56"/>
      <c r="E992" s="36">
        <v>12010</v>
      </c>
      <c r="F992" s="36" t="s">
        <v>871</v>
      </c>
      <c r="G992" s="64" t="s">
        <v>335</v>
      </c>
      <c r="H992" s="61">
        <v>3</v>
      </c>
      <c r="I992" s="50">
        <v>987500.01</v>
      </c>
      <c r="J992" s="39">
        <f t="shared" si="267"/>
        <v>0</v>
      </c>
      <c r="K992" s="39">
        <f t="shared" si="268"/>
        <v>0</v>
      </c>
      <c r="L992" s="39">
        <f t="shared" si="269"/>
        <v>0</v>
      </c>
      <c r="M992" s="39">
        <f t="shared" si="265"/>
        <v>0</v>
      </c>
      <c r="N992" s="39">
        <f t="shared" si="249"/>
        <v>0</v>
      </c>
      <c r="O992" s="39">
        <f t="shared" si="270"/>
        <v>0</v>
      </c>
      <c r="P992" s="39">
        <f t="shared" si="271"/>
        <v>0</v>
      </c>
      <c r="Q992" s="39">
        <f t="shared" si="272"/>
        <v>0</v>
      </c>
      <c r="R992" s="39">
        <f t="shared" si="273"/>
        <v>987500.01</v>
      </c>
      <c r="S992" s="39">
        <f t="shared" si="274"/>
        <v>0</v>
      </c>
      <c r="T992" s="39"/>
      <c r="U992" s="39">
        <f t="shared" si="275"/>
        <v>0</v>
      </c>
      <c r="V992" s="51"/>
      <c r="W992" s="39"/>
      <c r="X992" s="39">
        <f t="shared" si="251"/>
        <v>270.36276796714577</v>
      </c>
      <c r="Y992" s="39">
        <f t="shared" si="252"/>
        <v>8229.1667500000003</v>
      </c>
      <c r="Z992" s="41">
        <f t="shared" si="253"/>
        <v>987500.01</v>
      </c>
      <c r="AA992" s="41">
        <v>913285.43019301852</v>
      </c>
      <c r="AB992" s="41">
        <v>0</v>
      </c>
      <c r="AC992" s="41">
        <f t="shared" si="259"/>
        <v>913285.43019301852</v>
      </c>
      <c r="AD992" s="42">
        <f t="shared" si="250"/>
        <v>74214.579806981492</v>
      </c>
      <c r="AE992" s="41">
        <f t="shared" si="254"/>
        <v>987500.01</v>
      </c>
      <c r="AF992" s="42">
        <f t="shared" si="255"/>
        <v>0</v>
      </c>
      <c r="AG992" s="43">
        <f t="shared" si="266"/>
        <v>120</v>
      </c>
      <c r="AH992" s="44">
        <f t="shared" si="256"/>
        <v>0</v>
      </c>
      <c r="AI992" s="36">
        <f t="shared" si="257"/>
        <v>123.00616016427105</v>
      </c>
      <c r="AJ992" s="36">
        <f t="shared" si="258"/>
        <v>3744</v>
      </c>
      <c r="AK992" s="45">
        <v>45657</v>
      </c>
    </row>
    <row r="993" spans="1:37" s="46" customFormat="1" ht="12.75" x14ac:dyDescent="0.25">
      <c r="A993" s="36">
        <v>987</v>
      </c>
      <c r="B993" s="45">
        <v>41913</v>
      </c>
      <c r="C993" s="49" t="s">
        <v>272</v>
      </c>
      <c r="D993" s="49"/>
      <c r="E993" s="49">
        <v>12010</v>
      </c>
      <c r="F993" s="36" t="s">
        <v>874</v>
      </c>
      <c r="G993" s="36" t="s">
        <v>435</v>
      </c>
      <c r="H993" s="38">
        <v>1</v>
      </c>
      <c r="I993" s="50">
        <v>105000</v>
      </c>
      <c r="J993" s="39">
        <f t="shared" si="267"/>
        <v>0</v>
      </c>
      <c r="K993" s="39">
        <f t="shared" si="268"/>
        <v>0</v>
      </c>
      <c r="L993" s="39">
        <f t="shared" si="269"/>
        <v>0</v>
      </c>
      <c r="M993" s="39">
        <f t="shared" ref="M993:M1007" si="276">IF(E993=12005,I993,IF(E993&lt;&gt;12005,0))</f>
        <v>0</v>
      </c>
      <c r="N993" s="39">
        <f t="shared" si="249"/>
        <v>0</v>
      </c>
      <c r="O993" s="39">
        <f t="shared" si="270"/>
        <v>0</v>
      </c>
      <c r="P993" s="39">
        <f t="shared" si="271"/>
        <v>0</v>
      </c>
      <c r="Q993" s="39">
        <f t="shared" si="272"/>
        <v>0</v>
      </c>
      <c r="R993" s="39">
        <f t="shared" si="273"/>
        <v>105000</v>
      </c>
      <c r="S993" s="39">
        <f t="shared" si="274"/>
        <v>0</v>
      </c>
      <c r="T993" s="39"/>
      <c r="U993" s="39">
        <f t="shared" si="275"/>
        <v>0</v>
      </c>
      <c r="V993" s="51"/>
      <c r="W993" s="39">
        <f t="shared" ref="W993:W1007" si="277">IF(E993=12099,I993,IF(E993&lt;&gt;12099,0))</f>
        <v>0</v>
      </c>
      <c r="X993" s="39">
        <f t="shared" si="251"/>
        <v>28.747433264887064</v>
      </c>
      <c r="Y993" s="39">
        <f t="shared" si="252"/>
        <v>875</v>
      </c>
      <c r="Z993" s="41">
        <f t="shared" si="253"/>
        <v>105000</v>
      </c>
      <c r="AA993" s="41">
        <v>97108.829568788497</v>
      </c>
      <c r="AB993" s="41">
        <v>0</v>
      </c>
      <c r="AC993" s="41">
        <f t="shared" si="259"/>
        <v>97108.829568788497</v>
      </c>
      <c r="AD993" s="42">
        <f t="shared" si="250"/>
        <v>7891.1704312115035</v>
      </c>
      <c r="AE993" s="41">
        <f t="shared" si="254"/>
        <v>105000</v>
      </c>
      <c r="AF993" s="42">
        <f t="shared" si="255"/>
        <v>0</v>
      </c>
      <c r="AG993" s="43">
        <f t="shared" ref="AG993:AG1007" si="278">(365.25/30.4375*(IF(E993=12002,1/3%,IF(E993=12003,1/3%,IF(E993=12004,1/3%,IF(E993=12006,1/2%,IF(E993=12007,1/10%,IF(E993=12008,1/3%,IF(E993=12009,1/10%,IF(E993=12010,1/10%,IF(E993=12011,1/20%,IF(E993=12012,1/3%,IF(E993=12099,1/10%)))))))))))))</f>
        <v>120</v>
      </c>
      <c r="AH993" s="44">
        <f t="shared" si="256"/>
        <v>0</v>
      </c>
      <c r="AI993" s="36">
        <f t="shared" si="257"/>
        <v>123.00616016427105</v>
      </c>
      <c r="AJ993" s="36">
        <f t="shared" si="258"/>
        <v>3744</v>
      </c>
      <c r="AK993" s="45">
        <v>45657</v>
      </c>
    </row>
    <row r="994" spans="1:37" s="46" customFormat="1" ht="12.75" x14ac:dyDescent="0.25">
      <c r="A994" s="36">
        <v>988</v>
      </c>
      <c r="B994" s="45">
        <v>41913</v>
      </c>
      <c r="C994" s="49" t="s">
        <v>431</v>
      </c>
      <c r="D994" s="49"/>
      <c r="E994" s="49">
        <v>12009</v>
      </c>
      <c r="F994" s="36" t="s">
        <v>776</v>
      </c>
      <c r="G994" s="36" t="s">
        <v>435</v>
      </c>
      <c r="H994" s="38">
        <v>1</v>
      </c>
      <c r="I994" s="50">
        <v>140000</v>
      </c>
      <c r="J994" s="39">
        <f t="shared" si="267"/>
        <v>0</v>
      </c>
      <c r="K994" s="39">
        <f t="shared" si="268"/>
        <v>0</v>
      </c>
      <c r="L994" s="39">
        <f t="shared" si="269"/>
        <v>0</v>
      </c>
      <c r="M994" s="39">
        <f t="shared" si="276"/>
        <v>0</v>
      </c>
      <c r="N994" s="39">
        <f t="shared" si="249"/>
        <v>0</v>
      </c>
      <c r="O994" s="39">
        <f t="shared" si="270"/>
        <v>0</v>
      </c>
      <c r="P994" s="39">
        <f t="shared" si="271"/>
        <v>0</v>
      </c>
      <c r="Q994" s="39">
        <f t="shared" si="272"/>
        <v>140000</v>
      </c>
      <c r="R994" s="39">
        <f t="shared" si="273"/>
        <v>0</v>
      </c>
      <c r="S994" s="39">
        <f t="shared" si="274"/>
        <v>0</v>
      </c>
      <c r="T994" s="39"/>
      <c r="U994" s="39">
        <f t="shared" si="275"/>
        <v>0</v>
      </c>
      <c r="V994" s="51"/>
      <c r="W994" s="39">
        <f t="shared" si="277"/>
        <v>0</v>
      </c>
      <c r="X994" s="39">
        <f t="shared" si="251"/>
        <v>38.329911019849419</v>
      </c>
      <c r="Y994" s="39">
        <f t="shared" si="252"/>
        <v>1166.6666666666667</v>
      </c>
      <c r="Z994" s="41">
        <f t="shared" si="253"/>
        <v>140000</v>
      </c>
      <c r="AA994" s="41">
        <v>129478.43942505134</v>
      </c>
      <c r="AB994" s="41">
        <v>0</v>
      </c>
      <c r="AC994" s="41">
        <f t="shared" si="259"/>
        <v>129478.43942505134</v>
      </c>
      <c r="AD994" s="42">
        <f t="shared" si="250"/>
        <v>10521.560574948657</v>
      </c>
      <c r="AE994" s="41">
        <f t="shared" si="254"/>
        <v>140000</v>
      </c>
      <c r="AF994" s="42">
        <f t="shared" si="255"/>
        <v>0</v>
      </c>
      <c r="AG994" s="43">
        <f t="shared" si="278"/>
        <v>120</v>
      </c>
      <c r="AH994" s="44">
        <f t="shared" si="256"/>
        <v>0</v>
      </c>
      <c r="AI994" s="36">
        <f t="shared" si="257"/>
        <v>123.00616016427105</v>
      </c>
      <c r="AJ994" s="36">
        <f t="shared" si="258"/>
        <v>3744</v>
      </c>
      <c r="AK994" s="45">
        <v>45657</v>
      </c>
    </row>
    <row r="995" spans="1:37" s="46" customFormat="1" ht="12.75" x14ac:dyDescent="0.25">
      <c r="A995" s="36">
        <v>989</v>
      </c>
      <c r="B995" s="45">
        <v>41913</v>
      </c>
      <c r="C995" s="49" t="s">
        <v>431</v>
      </c>
      <c r="D995" s="49"/>
      <c r="E995" s="49">
        <v>12009</v>
      </c>
      <c r="F995" s="36" t="s">
        <v>873</v>
      </c>
      <c r="G995" s="36" t="s">
        <v>435</v>
      </c>
      <c r="H995" s="38">
        <v>1</v>
      </c>
      <c r="I995" s="50">
        <v>185000</v>
      </c>
      <c r="J995" s="39">
        <f t="shared" si="267"/>
        <v>0</v>
      </c>
      <c r="K995" s="39">
        <f t="shared" si="268"/>
        <v>0</v>
      </c>
      <c r="L995" s="39">
        <f t="shared" si="269"/>
        <v>0</v>
      </c>
      <c r="M995" s="39">
        <f t="shared" si="276"/>
        <v>0</v>
      </c>
      <c r="N995" s="39">
        <f t="shared" si="249"/>
        <v>0</v>
      </c>
      <c r="O995" s="39">
        <f t="shared" si="270"/>
        <v>0</v>
      </c>
      <c r="P995" s="39">
        <f t="shared" si="271"/>
        <v>0</v>
      </c>
      <c r="Q995" s="39">
        <f t="shared" si="272"/>
        <v>185000</v>
      </c>
      <c r="R995" s="39">
        <f t="shared" si="273"/>
        <v>0</v>
      </c>
      <c r="S995" s="39">
        <f t="shared" si="274"/>
        <v>0</v>
      </c>
      <c r="T995" s="39"/>
      <c r="U995" s="39">
        <f t="shared" si="275"/>
        <v>0</v>
      </c>
      <c r="V995" s="51"/>
      <c r="W995" s="39">
        <f t="shared" si="277"/>
        <v>0</v>
      </c>
      <c r="X995" s="39">
        <f t="shared" si="251"/>
        <v>50.65023956194387</v>
      </c>
      <c r="Y995" s="39">
        <f t="shared" si="252"/>
        <v>1541.6666666666665</v>
      </c>
      <c r="Z995" s="41">
        <f t="shared" si="253"/>
        <v>185000</v>
      </c>
      <c r="AA995" s="41">
        <v>171096.50924024641</v>
      </c>
      <c r="AB995" s="41">
        <v>0</v>
      </c>
      <c r="AC995" s="41">
        <f t="shared" si="259"/>
        <v>171096.50924024641</v>
      </c>
      <c r="AD995" s="42">
        <f t="shared" si="250"/>
        <v>13903.490759753593</v>
      </c>
      <c r="AE995" s="41">
        <f t="shared" si="254"/>
        <v>185000</v>
      </c>
      <c r="AF995" s="42">
        <f t="shared" si="255"/>
        <v>0</v>
      </c>
      <c r="AG995" s="43">
        <f t="shared" si="278"/>
        <v>120</v>
      </c>
      <c r="AH995" s="44">
        <f t="shared" si="256"/>
        <v>0</v>
      </c>
      <c r="AI995" s="36">
        <f t="shared" si="257"/>
        <v>123.00616016427105</v>
      </c>
      <c r="AJ995" s="36">
        <f t="shared" si="258"/>
        <v>3744</v>
      </c>
      <c r="AK995" s="45">
        <v>45657</v>
      </c>
    </row>
    <row r="996" spans="1:37" s="46" customFormat="1" ht="12.75" x14ac:dyDescent="0.25">
      <c r="A996" s="36">
        <v>990</v>
      </c>
      <c r="B996" s="45">
        <v>41913</v>
      </c>
      <c r="C996" s="49" t="s">
        <v>265</v>
      </c>
      <c r="D996" s="49"/>
      <c r="E996" s="49">
        <v>12007</v>
      </c>
      <c r="F996" s="36" t="s">
        <v>875</v>
      </c>
      <c r="G996" s="49" t="s">
        <v>435</v>
      </c>
      <c r="H996" s="38">
        <v>2</v>
      </c>
      <c r="I996" s="50">
        <v>200000</v>
      </c>
      <c r="J996" s="39">
        <f t="shared" si="267"/>
        <v>0</v>
      </c>
      <c r="K996" s="39">
        <f t="shared" si="268"/>
        <v>0</v>
      </c>
      <c r="L996" s="39">
        <f t="shared" si="269"/>
        <v>0</v>
      </c>
      <c r="M996" s="39">
        <f t="shared" si="276"/>
        <v>0</v>
      </c>
      <c r="N996" s="39">
        <f t="shared" si="249"/>
        <v>0</v>
      </c>
      <c r="O996" s="39">
        <f t="shared" si="270"/>
        <v>200000</v>
      </c>
      <c r="P996" s="39">
        <f t="shared" si="271"/>
        <v>0</v>
      </c>
      <c r="Q996" s="39">
        <f t="shared" si="272"/>
        <v>0</v>
      </c>
      <c r="R996" s="39">
        <f t="shared" si="273"/>
        <v>0</v>
      </c>
      <c r="S996" s="39">
        <f t="shared" si="274"/>
        <v>0</v>
      </c>
      <c r="T996" s="39"/>
      <c r="U996" s="39">
        <f t="shared" si="275"/>
        <v>0</v>
      </c>
      <c r="V996" s="51"/>
      <c r="W996" s="39">
        <f t="shared" si="277"/>
        <v>0</v>
      </c>
      <c r="X996" s="39">
        <f t="shared" si="251"/>
        <v>54.757015742642025</v>
      </c>
      <c r="Y996" s="39">
        <f t="shared" si="252"/>
        <v>1666.6666666666667</v>
      </c>
      <c r="Z996" s="41">
        <f t="shared" si="253"/>
        <v>200000</v>
      </c>
      <c r="AA996" s="41">
        <v>184969.19917864478</v>
      </c>
      <c r="AB996" s="41">
        <v>0</v>
      </c>
      <c r="AC996" s="41">
        <f t="shared" si="259"/>
        <v>184969.19917864478</v>
      </c>
      <c r="AD996" s="42">
        <f t="shared" si="250"/>
        <v>15030.800821355224</v>
      </c>
      <c r="AE996" s="41">
        <f t="shared" si="254"/>
        <v>200000</v>
      </c>
      <c r="AF996" s="42">
        <f t="shared" si="255"/>
        <v>0</v>
      </c>
      <c r="AG996" s="43">
        <f t="shared" si="278"/>
        <v>120</v>
      </c>
      <c r="AH996" s="44">
        <f t="shared" si="256"/>
        <v>0</v>
      </c>
      <c r="AI996" s="36">
        <f t="shared" si="257"/>
        <v>123.00616016427105</v>
      </c>
      <c r="AJ996" s="36">
        <f t="shared" si="258"/>
        <v>3744</v>
      </c>
      <c r="AK996" s="45">
        <v>45657</v>
      </c>
    </row>
    <row r="997" spans="1:37" s="46" customFormat="1" ht="12.75" x14ac:dyDescent="0.25">
      <c r="A997" s="36">
        <v>991</v>
      </c>
      <c r="B997" s="45">
        <v>41913</v>
      </c>
      <c r="C997" s="49" t="s">
        <v>272</v>
      </c>
      <c r="D997" s="49"/>
      <c r="E997" s="49">
        <v>12010</v>
      </c>
      <c r="F997" s="36" t="s">
        <v>876</v>
      </c>
      <c r="G997" s="36" t="s">
        <v>435</v>
      </c>
      <c r="H997" s="38">
        <v>10</v>
      </c>
      <c r="I997" s="50">
        <v>200000</v>
      </c>
      <c r="J997" s="39">
        <f t="shared" si="267"/>
        <v>0</v>
      </c>
      <c r="K997" s="39">
        <f t="shared" si="268"/>
        <v>0</v>
      </c>
      <c r="L997" s="39">
        <f t="shared" si="269"/>
        <v>0</v>
      </c>
      <c r="M997" s="39">
        <f t="shared" si="276"/>
        <v>0</v>
      </c>
      <c r="N997" s="39">
        <f t="shared" si="249"/>
        <v>0</v>
      </c>
      <c r="O997" s="39">
        <f t="shared" si="270"/>
        <v>0</v>
      </c>
      <c r="P997" s="39">
        <f t="shared" si="271"/>
        <v>0</v>
      </c>
      <c r="Q997" s="39">
        <f t="shared" si="272"/>
        <v>0</v>
      </c>
      <c r="R997" s="39">
        <f t="shared" si="273"/>
        <v>200000</v>
      </c>
      <c r="S997" s="39">
        <f t="shared" si="274"/>
        <v>0</v>
      </c>
      <c r="T997" s="39"/>
      <c r="U997" s="39">
        <f t="shared" si="275"/>
        <v>0</v>
      </c>
      <c r="V997" s="51"/>
      <c r="W997" s="39">
        <f t="shared" si="277"/>
        <v>0</v>
      </c>
      <c r="X997" s="39">
        <f t="shared" si="251"/>
        <v>54.757015742642025</v>
      </c>
      <c r="Y997" s="39">
        <f t="shared" si="252"/>
        <v>1666.6666666666667</v>
      </c>
      <c r="Z997" s="41">
        <f t="shared" si="253"/>
        <v>200000</v>
      </c>
      <c r="AA997" s="41">
        <v>184969.19917864478</v>
      </c>
      <c r="AB997" s="41">
        <v>0</v>
      </c>
      <c r="AC997" s="41">
        <f t="shared" si="259"/>
        <v>184969.19917864478</v>
      </c>
      <c r="AD997" s="42">
        <f t="shared" si="250"/>
        <v>15030.800821355224</v>
      </c>
      <c r="AE997" s="41">
        <f t="shared" si="254"/>
        <v>200000</v>
      </c>
      <c r="AF997" s="42">
        <f t="shared" si="255"/>
        <v>0</v>
      </c>
      <c r="AG997" s="43">
        <f t="shared" si="278"/>
        <v>120</v>
      </c>
      <c r="AH997" s="44">
        <f t="shared" si="256"/>
        <v>0</v>
      </c>
      <c r="AI997" s="36">
        <f t="shared" si="257"/>
        <v>123.00616016427105</v>
      </c>
      <c r="AJ997" s="36">
        <f t="shared" si="258"/>
        <v>3744</v>
      </c>
      <c r="AK997" s="45">
        <v>45657</v>
      </c>
    </row>
    <row r="998" spans="1:37" s="46" customFormat="1" ht="12.75" x14ac:dyDescent="0.25">
      <c r="A998" s="36">
        <v>992</v>
      </c>
      <c r="B998" s="45">
        <v>41913</v>
      </c>
      <c r="C998" s="49" t="s">
        <v>272</v>
      </c>
      <c r="D998" s="49"/>
      <c r="E998" s="49">
        <v>12010</v>
      </c>
      <c r="F998" s="36" t="s">
        <v>877</v>
      </c>
      <c r="G998" s="36" t="s">
        <v>435</v>
      </c>
      <c r="H998" s="38">
        <v>2</v>
      </c>
      <c r="I998" s="50">
        <v>210000</v>
      </c>
      <c r="J998" s="39">
        <f t="shared" si="267"/>
        <v>0</v>
      </c>
      <c r="K998" s="39">
        <f t="shared" si="268"/>
        <v>0</v>
      </c>
      <c r="L998" s="39">
        <f t="shared" si="269"/>
        <v>0</v>
      </c>
      <c r="M998" s="39">
        <f t="shared" si="276"/>
        <v>0</v>
      </c>
      <c r="N998" s="39">
        <f t="shared" si="249"/>
        <v>0</v>
      </c>
      <c r="O998" s="39">
        <f t="shared" si="270"/>
        <v>0</v>
      </c>
      <c r="P998" s="39">
        <f t="shared" si="271"/>
        <v>0</v>
      </c>
      <c r="Q998" s="39">
        <f t="shared" si="272"/>
        <v>0</v>
      </c>
      <c r="R998" s="39">
        <f t="shared" si="273"/>
        <v>210000</v>
      </c>
      <c r="S998" s="39">
        <f t="shared" si="274"/>
        <v>0</v>
      </c>
      <c r="T998" s="39"/>
      <c r="U998" s="39">
        <f t="shared" si="275"/>
        <v>0</v>
      </c>
      <c r="V998" s="51"/>
      <c r="W998" s="39">
        <f t="shared" si="277"/>
        <v>0</v>
      </c>
      <c r="X998" s="39">
        <f t="shared" si="251"/>
        <v>57.494866529774129</v>
      </c>
      <c r="Y998" s="39">
        <f t="shared" si="252"/>
        <v>1750</v>
      </c>
      <c r="Z998" s="41">
        <f t="shared" si="253"/>
        <v>210000</v>
      </c>
      <c r="AA998" s="41">
        <v>194217.65913757699</v>
      </c>
      <c r="AB998" s="41">
        <v>0</v>
      </c>
      <c r="AC998" s="41">
        <f t="shared" si="259"/>
        <v>194217.65913757699</v>
      </c>
      <c r="AD998" s="42">
        <f t="shared" si="250"/>
        <v>15782.340862423007</v>
      </c>
      <c r="AE998" s="41">
        <f t="shared" si="254"/>
        <v>210000</v>
      </c>
      <c r="AF998" s="42">
        <f t="shared" si="255"/>
        <v>0</v>
      </c>
      <c r="AG998" s="43">
        <f t="shared" si="278"/>
        <v>120</v>
      </c>
      <c r="AH998" s="44">
        <f t="shared" si="256"/>
        <v>0</v>
      </c>
      <c r="AI998" s="36">
        <f t="shared" si="257"/>
        <v>123.00616016427105</v>
      </c>
      <c r="AJ998" s="36">
        <f t="shared" si="258"/>
        <v>3744</v>
      </c>
      <c r="AK998" s="45">
        <v>45657</v>
      </c>
    </row>
    <row r="999" spans="1:37" s="46" customFormat="1" ht="12.75" x14ac:dyDescent="0.25">
      <c r="A999" s="36">
        <v>993</v>
      </c>
      <c r="B999" s="45">
        <v>41913</v>
      </c>
      <c r="C999" s="49" t="s">
        <v>431</v>
      </c>
      <c r="D999" s="49"/>
      <c r="E999" s="49">
        <v>12009</v>
      </c>
      <c r="F999" s="36" t="s">
        <v>776</v>
      </c>
      <c r="G999" s="36" t="s">
        <v>435</v>
      </c>
      <c r="H999" s="38">
        <v>1</v>
      </c>
      <c r="I999" s="50">
        <v>240000</v>
      </c>
      <c r="J999" s="39">
        <f t="shared" si="267"/>
        <v>0</v>
      </c>
      <c r="K999" s="39">
        <f t="shared" si="268"/>
        <v>0</v>
      </c>
      <c r="L999" s="39">
        <f t="shared" si="269"/>
        <v>0</v>
      </c>
      <c r="M999" s="39">
        <f t="shared" si="276"/>
        <v>0</v>
      </c>
      <c r="N999" s="39">
        <f t="shared" si="249"/>
        <v>0</v>
      </c>
      <c r="O999" s="39">
        <f t="shared" si="270"/>
        <v>0</v>
      </c>
      <c r="P999" s="39">
        <f t="shared" si="271"/>
        <v>0</v>
      </c>
      <c r="Q999" s="39">
        <f t="shared" si="272"/>
        <v>240000</v>
      </c>
      <c r="R999" s="39">
        <f t="shared" si="273"/>
        <v>0</v>
      </c>
      <c r="S999" s="39">
        <f t="shared" si="274"/>
        <v>0</v>
      </c>
      <c r="T999" s="39"/>
      <c r="U999" s="39">
        <f t="shared" si="275"/>
        <v>0</v>
      </c>
      <c r="V999" s="51"/>
      <c r="W999" s="39">
        <f t="shared" si="277"/>
        <v>0</v>
      </c>
      <c r="X999" s="39">
        <f t="shared" si="251"/>
        <v>65.708418891170425</v>
      </c>
      <c r="Y999" s="39">
        <f t="shared" si="252"/>
        <v>1999.9999999999998</v>
      </c>
      <c r="Z999" s="41">
        <f t="shared" si="253"/>
        <v>240000</v>
      </c>
      <c r="AA999" s="41">
        <v>221963.0390143737</v>
      </c>
      <c r="AB999" s="41">
        <v>0</v>
      </c>
      <c r="AC999" s="41">
        <f t="shared" si="259"/>
        <v>221963.0390143737</v>
      </c>
      <c r="AD999" s="42">
        <f t="shared" si="250"/>
        <v>18036.960985626298</v>
      </c>
      <c r="AE999" s="41">
        <f t="shared" si="254"/>
        <v>240000</v>
      </c>
      <c r="AF999" s="42">
        <f t="shared" si="255"/>
        <v>0</v>
      </c>
      <c r="AG999" s="43">
        <f t="shared" si="278"/>
        <v>120</v>
      </c>
      <c r="AH999" s="44">
        <f t="shared" si="256"/>
        <v>0</v>
      </c>
      <c r="AI999" s="36">
        <f t="shared" si="257"/>
        <v>123.00616016427105</v>
      </c>
      <c r="AJ999" s="36">
        <f t="shared" si="258"/>
        <v>3744</v>
      </c>
      <c r="AK999" s="45">
        <v>45657</v>
      </c>
    </row>
    <row r="1000" spans="1:37" s="46" customFormat="1" ht="12.75" x14ac:dyDescent="0.25">
      <c r="A1000" s="36">
        <v>994</v>
      </c>
      <c r="B1000" s="45">
        <v>41913</v>
      </c>
      <c r="C1000" s="49" t="s">
        <v>431</v>
      </c>
      <c r="D1000" s="49"/>
      <c r="E1000" s="49">
        <v>12009</v>
      </c>
      <c r="F1000" s="36" t="s">
        <v>872</v>
      </c>
      <c r="G1000" s="36" t="s">
        <v>435</v>
      </c>
      <c r="H1000" s="38">
        <v>10</v>
      </c>
      <c r="I1000" s="50">
        <v>250000</v>
      </c>
      <c r="J1000" s="39">
        <f t="shared" si="267"/>
        <v>0</v>
      </c>
      <c r="K1000" s="39">
        <f t="shared" si="268"/>
        <v>0</v>
      </c>
      <c r="L1000" s="39">
        <f t="shared" si="269"/>
        <v>0</v>
      </c>
      <c r="M1000" s="39">
        <f t="shared" si="276"/>
        <v>0</v>
      </c>
      <c r="N1000" s="39">
        <f t="shared" si="249"/>
        <v>0</v>
      </c>
      <c r="O1000" s="39">
        <f t="shared" si="270"/>
        <v>0</v>
      </c>
      <c r="P1000" s="39">
        <f t="shared" si="271"/>
        <v>0</v>
      </c>
      <c r="Q1000" s="39">
        <f t="shared" si="272"/>
        <v>250000</v>
      </c>
      <c r="R1000" s="39">
        <f t="shared" si="273"/>
        <v>0</v>
      </c>
      <c r="S1000" s="39">
        <f t="shared" si="274"/>
        <v>0</v>
      </c>
      <c r="T1000" s="39"/>
      <c r="U1000" s="39">
        <f t="shared" si="275"/>
        <v>0</v>
      </c>
      <c r="V1000" s="51"/>
      <c r="W1000" s="39">
        <f t="shared" si="277"/>
        <v>0</v>
      </c>
      <c r="X1000" s="39">
        <f t="shared" si="251"/>
        <v>68.446269678302528</v>
      </c>
      <c r="Y1000" s="39">
        <f t="shared" si="252"/>
        <v>2083.333333333333</v>
      </c>
      <c r="Z1000" s="41">
        <f t="shared" si="253"/>
        <v>250000</v>
      </c>
      <c r="AA1000" s="41">
        <v>231211.49897330592</v>
      </c>
      <c r="AB1000" s="41">
        <v>0</v>
      </c>
      <c r="AC1000" s="41">
        <f t="shared" si="259"/>
        <v>231211.49897330592</v>
      </c>
      <c r="AD1000" s="42">
        <f t="shared" si="250"/>
        <v>18788.501026694081</v>
      </c>
      <c r="AE1000" s="41">
        <f t="shared" si="254"/>
        <v>250000</v>
      </c>
      <c r="AF1000" s="42">
        <f t="shared" si="255"/>
        <v>0</v>
      </c>
      <c r="AG1000" s="43">
        <f t="shared" si="278"/>
        <v>120</v>
      </c>
      <c r="AH1000" s="44">
        <f t="shared" si="256"/>
        <v>0</v>
      </c>
      <c r="AI1000" s="36">
        <f t="shared" si="257"/>
        <v>123.00616016427105</v>
      </c>
      <c r="AJ1000" s="36">
        <f t="shared" si="258"/>
        <v>3744</v>
      </c>
      <c r="AK1000" s="45">
        <v>45657</v>
      </c>
    </row>
    <row r="1001" spans="1:37" s="46" customFormat="1" ht="12.75" x14ac:dyDescent="0.25">
      <c r="A1001" s="36">
        <v>995</v>
      </c>
      <c r="B1001" s="45">
        <v>41913</v>
      </c>
      <c r="C1001" s="49" t="s">
        <v>272</v>
      </c>
      <c r="D1001" s="49"/>
      <c r="E1001" s="49">
        <v>12010</v>
      </c>
      <c r="F1001" s="36" t="s">
        <v>878</v>
      </c>
      <c r="G1001" s="36" t="s">
        <v>435</v>
      </c>
      <c r="H1001" s="38">
        <v>57</v>
      </c>
      <c r="I1001" s="50">
        <v>299424.99</v>
      </c>
      <c r="J1001" s="39">
        <f t="shared" si="267"/>
        <v>0</v>
      </c>
      <c r="K1001" s="39">
        <f t="shared" si="268"/>
        <v>0</v>
      </c>
      <c r="L1001" s="39">
        <f t="shared" si="269"/>
        <v>0</v>
      </c>
      <c r="M1001" s="39">
        <f t="shared" si="276"/>
        <v>0</v>
      </c>
      <c r="N1001" s="39">
        <f t="shared" si="249"/>
        <v>0</v>
      </c>
      <c r="O1001" s="39">
        <f t="shared" si="270"/>
        <v>0</v>
      </c>
      <c r="P1001" s="39">
        <f t="shared" si="271"/>
        <v>0</v>
      </c>
      <c r="Q1001" s="39">
        <f t="shared" si="272"/>
        <v>0</v>
      </c>
      <c r="R1001" s="39">
        <f t="shared" si="273"/>
        <v>299424.99</v>
      </c>
      <c r="S1001" s="39">
        <f t="shared" si="274"/>
        <v>0</v>
      </c>
      <c r="T1001" s="39"/>
      <c r="U1001" s="39">
        <f t="shared" si="275"/>
        <v>0</v>
      </c>
      <c r="V1001" s="51"/>
      <c r="W1001" s="39">
        <f t="shared" si="277"/>
        <v>0</v>
      </c>
      <c r="X1001" s="39">
        <f t="shared" si="251"/>
        <v>81.978094455852158</v>
      </c>
      <c r="Y1001" s="39">
        <f t="shared" si="252"/>
        <v>2495.2082500000001</v>
      </c>
      <c r="Z1001" s="41">
        <f t="shared" si="253"/>
        <v>299424.99</v>
      </c>
      <c r="AA1001" s="41">
        <v>276922.00307186862</v>
      </c>
      <c r="AB1001" s="41">
        <v>0</v>
      </c>
      <c r="AC1001" s="41">
        <f t="shared" si="259"/>
        <v>276922.00307186862</v>
      </c>
      <c r="AD1001" s="42">
        <f t="shared" si="250"/>
        <v>22502.986928131373</v>
      </c>
      <c r="AE1001" s="41">
        <f t="shared" si="254"/>
        <v>299424.99</v>
      </c>
      <c r="AF1001" s="42">
        <f t="shared" si="255"/>
        <v>0</v>
      </c>
      <c r="AG1001" s="43">
        <f t="shared" si="278"/>
        <v>120</v>
      </c>
      <c r="AH1001" s="44">
        <f t="shared" si="256"/>
        <v>0</v>
      </c>
      <c r="AI1001" s="36">
        <f t="shared" si="257"/>
        <v>123.00616016427105</v>
      </c>
      <c r="AJ1001" s="36">
        <f t="shared" si="258"/>
        <v>3744</v>
      </c>
      <c r="AK1001" s="45">
        <v>45657</v>
      </c>
    </row>
    <row r="1002" spans="1:37" s="46" customFormat="1" ht="12.75" x14ac:dyDescent="0.25">
      <c r="A1002" s="36">
        <v>996</v>
      </c>
      <c r="B1002" s="45">
        <v>41913</v>
      </c>
      <c r="C1002" s="49" t="s">
        <v>272</v>
      </c>
      <c r="D1002" s="49"/>
      <c r="E1002" s="49">
        <v>12010</v>
      </c>
      <c r="F1002" s="36" t="s">
        <v>860</v>
      </c>
      <c r="G1002" s="36" t="s">
        <v>435</v>
      </c>
      <c r="H1002" s="38">
        <v>4</v>
      </c>
      <c r="I1002" s="50">
        <v>312000</v>
      </c>
      <c r="J1002" s="39">
        <f t="shared" si="267"/>
        <v>0</v>
      </c>
      <c r="K1002" s="39">
        <f t="shared" si="268"/>
        <v>0</v>
      </c>
      <c r="L1002" s="39">
        <f t="shared" si="269"/>
        <v>0</v>
      </c>
      <c r="M1002" s="39">
        <f t="shared" si="276"/>
        <v>0</v>
      </c>
      <c r="N1002" s="39">
        <f t="shared" si="249"/>
        <v>0</v>
      </c>
      <c r="O1002" s="39">
        <f t="shared" si="270"/>
        <v>0</v>
      </c>
      <c r="P1002" s="39">
        <f t="shared" si="271"/>
        <v>0</v>
      </c>
      <c r="Q1002" s="39">
        <f t="shared" si="272"/>
        <v>0</v>
      </c>
      <c r="R1002" s="39">
        <f t="shared" si="273"/>
        <v>312000</v>
      </c>
      <c r="S1002" s="39">
        <f t="shared" si="274"/>
        <v>0</v>
      </c>
      <c r="T1002" s="39"/>
      <c r="U1002" s="39">
        <f t="shared" si="275"/>
        <v>0</v>
      </c>
      <c r="V1002" s="51"/>
      <c r="W1002" s="39">
        <f t="shared" si="277"/>
        <v>0</v>
      </c>
      <c r="X1002" s="39">
        <f t="shared" si="251"/>
        <v>85.420944558521555</v>
      </c>
      <c r="Y1002" s="39">
        <f t="shared" si="252"/>
        <v>2600</v>
      </c>
      <c r="Z1002" s="41">
        <f t="shared" si="253"/>
        <v>312000</v>
      </c>
      <c r="AA1002" s="41">
        <v>288551.95071868581</v>
      </c>
      <c r="AB1002" s="41">
        <v>0</v>
      </c>
      <c r="AC1002" s="41">
        <f t="shared" si="259"/>
        <v>288551.95071868581</v>
      </c>
      <c r="AD1002" s="42">
        <f t="shared" si="250"/>
        <v>23448.04928131419</v>
      </c>
      <c r="AE1002" s="41">
        <f t="shared" si="254"/>
        <v>312000</v>
      </c>
      <c r="AF1002" s="42">
        <f t="shared" si="255"/>
        <v>0</v>
      </c>
      <c r="AG1002" s="43">
        <f t="shared" si="278"/>
        <v>120</v>
      </c>
      <c r="AH1002" s="44">
        <f t="shared" si="256"/>
        <v>0</v>
      </c>
      <c r="AI1002" s="36">
        <f t="shared" si="257"/>
        <v>123.00616016427105</v>
      </c>
      <c r="AJ1002" s="36">
        <f t="shared" si="258"/>
        <v>3744</v>
      </c>
      <c r="AK1002" s="45">
        <v>45657</v>
      </c>
    </row>
    <row r="1003" spans="1:37" s="46" customFormat="1" ht="12.75" x14ac:dyDescent="0.25">
      <c r="A1003" s="36">
        <v>997</v>
      </c>
      <c r="B1003" s="45">
        <v>41913</v>
      </c>
      <c r="C1003" s="49" t="s">
        <v>265</v>
      </c>
      <c r="D1003" s="49"/>
      <c r="E1003" s="49">
        <v>12007</v>
      </c>
      <c r="F1003" s="36" t="s">
        <v>879</v>
      </c>
      <c r="G1003" s="49" t="s">
        <v>435</v>
      </c>
      <c r="H1003" s="38">
        <v>35</v>
      </c>
      <c r="I1003" s="50">
        <v>918750</v>
      </c>
      <c r="J1003" s="39">
        <f t="shared" si="267"/>
        <v>0</v>
      </c>
      <c r="K1003" s="39">
        <f t="shared" si="268"/>
        <v>0</v>
      </c>
      <c r="L1003" s="39">
        <f t="shared" si="269"/>
        <v>0</v>
      </c>
      <c r="M1003" s="39">
        <f t="shared" si="276"/>
        <v>0</v>
      </c>
      <c r="N1003" s="39">
        <f t="shared" si="249"/>
        <v>0</v>
      </c>
      <c r="O1003" s="39">
        <f t="shared" si="270"/>
        <v>918750</v>
      </c>
      <c r="P1003" s="39">
        <f t="shared" si="271"/>
        <v>0</v>
      </c>
      <c r="Q1003" s="39">
        <f t="shared" si="272"/>
        <v>0</v>
      </c>
      <c r="R1003" s="39">
        <f t="shared" si="273"/>
        <v>0</v>
      </c>
      <c r="S1003" s="39">
        <f t="shared" si="274"/>
        <v>0</v>
      </c>
      <c r="T1003" s="39"/>
      <c r="U1003" s="39">
        <f t="shared" si="275"/>
        <v>0</v>
      </c>
      <c r="V1003" s="51"/>
      <c r="W1003" s="39">
        <f t="shared" si="277"/>
        <v>0</v>
      </c>
      <c r="X1003" s="39">
        <f t="shared" si="251"/>
        <v>251.54004106776179</v>
      </c>
      <c r="Y1003" s="39">
        <f t="shared" si="252"/>
        <v>7656.2499999999991</v>
      </c>
      <c r="Z1003" s="41">
        <f t="shared" si="253"/>
        <v>918750</v>
      </c>
      <c r="AA1003" s="41">
        <v>849702.25872689928</v>
      </c>
      <c r="AB1003" s="41">
        <v>0</v>
      </c>
      <c r="AC1003" s="41">
        <f t="shared" si="259"/>
        <v>849702.25872689928</v>
      </c>
      <c r="AD1003" s="42">
        <f t="shared" si="250"/>
        <v>69047.741273100721</v>
      </c>
      <c r="AE1003" s="41">
        <f t="shared" si="254"/>
        <v>918750</v>
      </c>
      <c r="AF1003" s="42">
        <f t="shared" si="255"/>
        <v>0</v>
      </c>
      <c r="AG1003" s="43">
        <f t="shared" si="278"/>
        <v>120</v>
      </c>
      <c r="AH1003" s="44">
        <f t="shared" si="256"/>
        <v>0</v>
      </c>
      <c r="AI1003" s="36">
        <f t="shared" si="257"/>
        <v>123.00616016427105</v>
      </c>
      <c r="AJ1003" s="36">
        <f t="shared" si="258"/>
        <v>3744</v>
      </c>
      <c r="AK1003" s="45">
        <v>45657</v>
      </c>
    </row>
    <row r="1004" spans="1:37" s="46" customFormat="1" ht="12.75" x14ac:dyDescent="0.25">
      <c r="A1004" s="36">
        <v>998</v>
      </c>
      <c r="B1004" s="45">
        <v>41913</v>
      </c>
      <c r="C1004" s="49" t="s">
        <v>265</v>
      </c>
      <c r="D1004" s="49"/>
      <c r="E1004" s="49">
        <v>12007</v>
      </c>
      <c r="F1004" s="36" t="s">
        <v>880</v>
      </c>
      <c r="G1004" s="49" t="s">
        <v>435</v>
      </c>
      <c r="H1004" s="38">
        <v>43</v>
      </c>
      <c r="I1004" s="50">
        <v>1160355</v>
      </c>
      <c r="J1004" s="39">
        <f t="shared" si="267"/>
        <v>0</v>
      </c>
      <c r="K1004" s="39">
        <f t="shared" si="268"/>
        <v>0</v>
      </c>
      <c r="L1004" s="39">
        <f t="shared" si="269"/>
        <v>0</v>
      </c>
      <c r="M1004" s="39">
        <f t="shared" si="276"/>
        <v>0</v>
      </c>
      <c r="N1004" s="39">
        <f t="shared" si="249"/>
        <v>0</v>
      </c>
      <c r="O1004" s="39">
        <f t="shared" si="270"/>
        <v>1160355</v>
      </c>
      <c r="P1004" s="39">
        <f t="shared" si="271"/>
        <v>0</v>
      </c>
      <c r="Q1004" s="39">
        <f t="shared" si="272"/>
        <v>0</v>
      </c>
      <c r="R1004" s="39">
        <f t="shared" si="273"/>
        <v>0</v>
      </c>
      <c r="S1004" s="39">
        <f t="shared" si="274"/>
        <v>0</v>
      </c>
      <c r="T1004" s="39"/>
      <c r="U1004" s="39">
        <f t="shared" si="275"/>
        <v>0</v>
      </c>
      <c r="V1004" s="51"/>
      <c r="W1004" s="39">
        <f t="shared" si="277"/>
        <v>0</v>
      </c>
      <c r="X1004" s="39">
        <f t="shared" si="251"/>
        <v>317.68788501026694</v>
      </c>
      <c r="Y1004" s="39">
        <f t="shared" si="252"/>
        <v>9669.625</v>
      </c>
      <c r="Z1004" s="41">
        <f t="shared" si="253"/>
        <v>1160355</v>
      </c>
      <c r="AA1004" s="41">
        <v>1073149.6755646816</v>
      </c>
      <c r="AB1004" s="41">
        <v>0</v>
      </c>
      <c r="AC1004" s="41">
        <f t="shared" si="259"/>
        <v>1073149.6755646816</v>
      </c>
      <c r="AD1004" s="42">
        <f t="shared" si="250"/>
        <v>87205.324435318355</v>
      </c>
      <c r="AE1004" s="41">
        <f t="shared" si="254"/>
        <v>1160355</v>
      </c>
      <c r="AF1004" s="42">
        <f t="shared" si="255"/>
        <v>0</v>
      </c>
      <c r="AG1004" s="43">
        <f t="shared" si="278"/>
        <v>120</v>
      </c>
      <c r="AH1004" s="44">
        <f t="shared" si="256"/>
        <v>0</v>
      </c>
      <c r="AI1004" s="36">
        <f t="shared" si="257"/>
        <v>123.00616016427105</v>
      </c>
      <c r="AJ1004" s="36">
        <f t="shared" si="258"/>
        <v>3744</v>
      </c>
      <c r="AK1004" s="45">
        <v>45657</v>
      </c>
    </row>
    <row r="1005" spans="1:37" s="46" customFormat="1" ht="12.75" x14ac:dyDescent="0.25">
      <c r="A1005" s="36">
        <v>999</v>
      </c>
      <c r="B1005" s="45">
        <v>41913</v>
      </c>
      <c r="C1005" s="49" t="s">
        <v>265</v>
      </c>
      <c r="D1005" s="49"/>
      <c r="E1005" s="49">
        <v>12007</v>
      </c>
      <c r="F1005" s="36" t="s">
        <v>881</v>
      </c>
      <c r="G1005" s="49" t="s">
        <v>435</v>
      </c>
      <c r="H1005" s="38">
        <v>78</v>
      </c>
      <c r="I1005" s="50">
        <v>4286100</v>
      </c>
      <c r="J1005" s="39">
        <f t="shared" si="267"/>
        <v>0</v>
      </c>
      <c r="K1005" s="39">
        <f t="shared" si="268"/>
        <v>0</v>
      </c>
      <c r="L1005" s="39">
        <f t="shared" si="269"/>
        <v>0</v>
      </c>
      <c r="M1005" s="39">
        <f t="shared" si="276"/>
        <v>0</v>
      </c>
      <c r="N1005" s="39">
        <f t="shared" si="249"/>
        <v>0</v>
      </c>
      <c r="O1005" s="39">
        <f t="shared" si="270"/>
        <v>4286100</v>
      </c>
      <c r="P1005" s="39">
        <f t="shared" si="271"/>
        <v>0</v>
      </c>
      <c r="Q1005" s="39">
        <f t="shared" si="272"/>
        <v>0</v>
      </c>
      <c r="R1005" s="39">
        <f t="shared" si="273"/>
        <v>0</v>
      </c>
      <c r="S1005" s="39">
        <f t="shared" si="274"/>
        <v>0</v>
      </c>
      <c r="T1005" s="39"/>
      <c r="U1005" s="39">
        <f t="shared" si="275"/>
        <v>0</v>
      </c>
      <c r="V1005" s="51"/>
      <c r="W1005" s="39">
        <f t="shared" si="277"/>
        <v>0</v>
      </c>
      <c r="X1005" s="39">
        <f t="shared" si="251"/>
        <v>1173.47022587269</v>
      </c>
      <c r="Y1005" s="39">
        <f t="shared" si="252"/>
        <v>35717.5</v>
      </c>
      <c r="Z1005" s="41">
        <f t="shared" si="253"/>
        <v>4286100</v>
      </c>
      <c r="AA1005" s="41">
        <v>3963982.4229979469</v>
      </c>
      <c r="AB1005" s="41">
        <v>0</v>
      </c>
      <c r="AC1005" s="41">
        <f t="shared" si="259"/>
        <v>3963982.4229979469</v>
      </c>
      <c r="AD1005" s="42">
        <f t="shared" si="250"/>
        <v>322117.57700205315</v>
      </c>
      <c r="AE1005" s="41">
        <f t="shared" si="254"/>
        <v>4286100</v>
      </c>
      <c r="AF1005" s="42">
        <f t="shared" si="255"/>
        <v>0</v>
      </c>
      <c r="AG1005" s="43">
        <f t="shared" si="278"/>
        <v>120</v>
      </c>
      <c r="AH1005" s="44">
        <f t="shared" si="256"/>
        <v>0</v>
      </c>
      <c r="AI1005" s="36">
        <f t="shared" si="257"/>
        <v>123.00616016427105</v>
      </c>
      <c r="AJ1005" s="36">
        <f t="shared" si="258"/>
        <v>3744</v>
      </c>
      <c r="AK1005" s="45">
        <v>45657</v>
      </c>
    </row>
    <row r="1006" spans="1:37" s="46" customFormat="1" ht="12.75" x14ac:dyDescent="0.25">
      <c r="A1006" s="36">
        <v>1000</v>
      </c>
      <c r="B1006" s="45">
        <v>41913</v>
      </c>
      <c r="C1006" s="49" t="s">
        <v>272</v>
      </c>
      <c r="D1006" s="49"/>
      <c r="E1006" s="49">
        <v>12010</v>
      </c>
      <c r="F1006" s="36" t="s">
        <v>882</v>
      </c>
      <c r="G1006" s="36" t="s">
        <v>435</v>
      </c>
      <c r="H1006" s="38">
        <v>36</v>
      </c>
      <c r="I1006" s="50">
        <v>5132000.16</v>
      </c>
      <c r="J1006" s="39">
        <f t="shared" si="267"/>
        <v>0</v>
      </c>
      <c r="K1006" s="39">
        <f t="shared" si="268"/>
        <v>0</v>
      </c>
      <c r="L1006" s="39">
        <f t="shared" si="269"/>
        <v>0</v>
      </c>
      <c r="M1006" s="39">
        <f t="shared" si="276"/>
        <v>0</v>
      </c>
      <c r="N1006" s="39">
        <f t="shared" si="249"/>
        <v>0</v>
      </c>
      <c r="O1006" s="39">
        <f t="shared" si="270"/>
        <v>0</v>
      </c>
      <c r="P1006" s="39">
        <f t="shared" si="271"/>
        <v>0</v>
      </c>
      <c r="Q1006" s="39">
        <f t="shared" si="272"/>
        <v>0</v>
      </c>
      <c r="R1006" s="39">
        <f t="shared" si="273"/>
        <v>5132000.16</v>
      </c>
      <c r="S1006" s="39">
        <f t="shared" si="274"/>
        <v>0</v>
      </c>
      <c r="T1006" s="39"/>
      <c r="U1006" s="39">
        <f t="shared" si="275"/>
        <v>0</v>
      </c>
      <c r="V1006" s="51"/>
      <c r="W1006" s="39">
        <f t="shared" si="277"/>
        <v>0</v>
      </c>
      <c r="X1006" s="39">
        <f t="shared" si="251"/>
        <v>1405.0650677618071</v>
      </c>
      <c r="Y1006" s="39">
        <f t="shared" si="252"/>
        <v>42766.668000000005</v>
      </c>
      <c r="Z1006" s="41">
        <f t="shared" si="253"/>
        <v>5132000.16</v>
      </c>
      <c r="AA1006" s="41">
        <v>4746309.7988993842</v>
      </c>
      <c r="AB1006" s="41">
        <v>0</v>
      </c>
      <c r="AC1006" s="41">
        <f t="shared" si="259"/>
        <v>4746309.7988993842</v>
      </c>
      <c r="AD1006" s="42">
        <f t="shared" si="250"/>
        <v>385690.36110061593</v>
      </c>
      <c r="AE1006" s="41">
        <f t="shared" si="254"/>
        <v>5132000.16</v>
      </c>
      <c r="AF1006" s="42">
        <f t="shared" si="255"/>
        <v>0</v>
      </c>
      <c r="AG1006" s="43">
        <f t="shared" si="278"/>
        <v>120</v>
      </c>
      <c r="AH1006" s="44">
        <f t="shared" si="256"/>
        <v>0</v>
      </c>
      <c r="AI1006" s="36">
        <f t="shared" si="257"/>
        <v>123.00616016427105</v>
      </c>
      <c r="AJ1006" s="36">
        <f t="shared" si="258"/>
        <v>3744</v>
      </c>
      <c r="AK1006" s="45">
        <v>45657</v>
      </c>
    </row>
    <row r="1007" spans="1:37" s="46" customFormat="1" ht="12.75" x14ac:dyDescent="0.25">
      <c r="A1007" s="36">
        <v>1001</v>
      </c>
      <c r="B1007" s="45">
        <v>41913</v>
      </c>
      <c r="C1007" s="49" t="s">
        <v>272</v>
      </c>
      <c r="D1007" s="49"/>
      <c r="E1007" s="49">
        <v>12010</v>
      </c>
      <c r="F1007" s="36" t="s">
        <v>883</v>
      </c>
      <c r="G1007" s="36" t="s">
        <v>435</v>
      </c>
      <c r="H1007" s="38">
        <v>55</v>
      </c>
      <c r="I1007" s="50">
        <v>11264999.999</v>
      </c>
      <c r="J1007" s="39">
        <f t="shared" si="267"/>
        <v>0</v>
      </c>
      <c r="K1007" s="39">
        <f t="shared" si="268"/>
        <v>0</v>
      </c>
      <c r="L1007" s="39">
        <f t="shared" si="269"/>
        <v>0</v>
      </c>
      <c r="M1007" s="39">
        <f t="shared" si="276"/>
        <v>0</v>
      </c>
      <c r="N1007" s="39">
        <f t="shared" si="249"/>
        <v>0</v>
      </c>
      <c r="O1007" s="39">
        <f t="shared" si="270"/>
        <v>0</v>
      </c>
      <c r="P1007" s="39">
        <f t="shared" si="271"/>
        <v>0</v>
      </c>
      <c r="Q1007" s="39">
        <f t="shared" si="272"/>
        <v>0</v>
      </c>
      <c r="R1007" s="39">
        <f t="shared" si="273"/>
        <v>11264999.999</v>
      </c>
      <c r="S1007" s="39">
        <f t="shared" si="274"/>
        <v>0</v>
      </c>
      <c r="T1007" s="39"/>
      <c r="U1007" s="39">
        <f t="shared" si="275"/>
        <v>0</v>
      </c>
      <c r="V1007" s="51"/>
      <c r="W1007" s="39">
        <f t="shared" si="277"/>
        <v>0</v>
      </c>
      <c r="X1007" s="39">
        <f t="shared" si="251"/>
        <v>3084.1889114305268</v>
      </c>
      <c r="Y1007" s="39">
        <f t="shared" si="252"/>
        <v>93874.999991666657</v>
      </c>
      <c r="Z1007" s="41">
        <f t="shared" si="253"/>
        <v>11264999.999</v>
      </c>
      <c r="AA1007" s="41">
        <v>10418390.142812319</v>
      </c>
      <c r="AB1007" s="41">
        <v>0</v>
      </c>
      <c r="AC1007" s="41">
        <f t="shared" si="259"/>
        <v>10418390.142812319</v>
      </c>
      <c r="AD1007" s="42">
        <f t="shared" si="250"/>
        <v>846609.85618768074</v>
      </c>
      <c r="AE1007" s="41">
        <f t="shared" si="254"/>
        <v>11264999.999</v>
      </c>
      <c r="AF1007" s="42">
        <f t="shared" si="255"/>
        <v>0</v>
      </c>
      <c r="AG1007" s="43">
        <f t="shared" si="278"/>
        <v>120</v>
      </c>
      <c r="AH1007" s="44">
        <f t="shared" si="256"/>
        <v>0</v>
      </c>
      <c r="AI1007" s="36">
        <f t="shared" si="257"/>
        <v>123.00616016427105</v>
      </c>
      <c r="AJ1007" s="36">
        <f t="shared" si="258"/>
        <v>3744</v>
      </c>
      <c r="AK1007" s="45">
        <v>45657</v>
      </c>
    </row>
    <row r="1008" spans="1:37" s="46" customFormat="1" ht="12.75" x14ac:dyDescent="0.25">
      <c r="A1008" s="36">
        <v>1002</v>
      </c>
      <c r="B1008" s="45">
        <v>41913</v>
      </c>
      <c r="C1008" s="53" t="s">
        <v>534</v>
      </c>
      <c r="D1008" s="53"/>
      <c r="E1008" s="36">
        <v>12008</v>
      </c>
      <c r="F1008" s="36" t="s">
        <v>884</v>
      </c>
      <c r="G1008" s="36" t="s">
        <v>544</v>
      </c>
      <c r="H1008" s="38">
        <v>34</v>
      </c>
      <c r="I1008" s="50">
        <v>2856000</v>
      </c>
      <c r="J1008" s="39">
        <f t="shared" si="267"/>
        <v>0</v>
      </c>
      <c r="K1008" s="39">
        <f t="shared" si="268"/>
        <v>0</v>
      </c>
      <c r="L1008" s="39">
        <f t="shared" si="269"/>
        <v>0</v>
      </c>
      <c r="M1008" s="39">
        <f>IF(C1008=12006,H1008,IF(C1008&lt;&gt;12006,0))</f>
        <v>0</v>
      </c>
      <c r="N1008" s="39">
        <f t="shared" si="249"/>
        <v>0</v>
      </c>
      <c r="O1008" s="39">
        <f t="shared" si="270"/>
        <v>0</v>
      </c>
      <c r="P1008" s="39">
        <f t="shared" si="271"/>
        <v>2856000</v>
      </c>
      <c r="Q1008" s="39">
        <f t="shared" si="272"/>
        <v>0</v>
      </c>
      <c r="R1008" s="39">
        <f t="shared" si="273"/>
        <v>0</v>
      </c>
      <c r="S1008" s="39">
        <f t="shared" si="274"/>
        <v>0</v>
      </c>
      <c r="T1008" s="39"/>
      <c r="U1008" s="39">
        <f t="shared" si="275"/>
        <v>0</v>
      </c>
      <c r="V1008" s="51"/>
      <c r="W1008" s="39"/>
      <c r="X1008" s="39">
        <f t="shared" si="251"/>
        <v>234.57905544147843</v>
      </c>
      <c r="Y1008" s="39">
        <f t="shared" si="252"/>
        <v>7140</v>
      </c>
      <c r="Z1008" s="41">
        <f t="shared" si="253"/>
        <v>878263.98357289529</v>
      </c>
      <c r="AA1008" s="41">
        <v>785370.67761806981</v>
      </c>
      <c r="AB1008" s="41">
        <v>-21181.201372673731</v>
      </c>
      <c r="AC1008" s="41">
        <f t="shared" si="259"/>
        <v>764189.47624539607</v>
      </c>
      <c r="AD1008" s="42">
        <f t="shared" si="250"/>
        <v>92893.305954825482</v>
      </c>
      <c r="AE1008" s="41">
        <f t="shared" si="254"/>
        <v>857082.78220022155</v>
      </c>
      <c r="AF1008" s="42">
        <f t="shared" si="255"/>
        <v>1998917.2177997786</v>
      </c>
      <c r="AG1008" s="43">
        <f>(365.25/30.4375*(IF(E1008=12002,1/3%,IF(E1008=12003,1/3%,IF(E1008=12004,1/3%,IF(E1008=12006,1/2%,IF(E1008=12007,1/10%,IF(E1008=12008,1/3%,IF(E1008=12009,1/10%,IF(E1008=12010,1/10%,IF(E1008=12011,1/20%,IF(E1008=12012,1/3%))))))))))))</f>
        <v>400</v>
      </c>
      <c r="AH1008" s="44">
        <f t="shared" si="256"/>
        <v>276.99383983572898</v>
      </c>
      <c r="AI1008" s="36">
        <f t="shared" si="257"/>
        <v>123.00616016427105</v>
      </c>
      <c r="AJ1008" s="36">
        <f t="shared" si="258"/>
        <v>3744</v>
      </c>
      <c r="AK1008" s="45">
        <v>45657</v>
      </c>
    </row>
    <row r="1009" spans="1:37" s="46" customFormat="1" ht="12.75" x14ac:dyDescent="0.25">
      <c r="A1009" s="36">
        <v>1003</v>
      </c>
      <c r="B1009" s="45">
        <v>41913</v>
      </c>
      <c r="C1009" s="49" t="s">
        <v>431</v>
      </c>
      <c r="D1009" s="49"/>
      <c r="E1009" s="49">
        <v>12009</v>
      </c>
      <c r="F1009" s="36" t="s">
        <v>885</v>
      </c>
      <c r="G1009" s="36" t="s">
        <v>540</v>
      </c>
      <c r="H1009" s="38">
        <v>50</v>
      </c>
      <c r="I1009" s="50">
        <v>424109.91</v>
      </c>
      <c r="J1009" s="39">
        <f t="shared" si="267"/>
        <v>0</v>
      </c>
      <c r="K1009" s="39">
        <f t="shared" si="268"/>
        <v>0</v>
      </c>
      <c r="L1009" s="39">
        <f t="shared" si="269"/>
        <v>0</v>
      </c>
      <c r="M1009" s="39">
        <f>IF(C1009=12006,H1009,IF(C1009&lt;&gt;12006,0))</f>
        <v>0</v>
      </c>
      <c r="N1009" s="39">
        <f t="shared" si="249"/>
        <v>0</v>
      </c>
      <c r="O1009" s="39">
        <f t="shared" si="270"/>
        <v>0</v>
      </c>
      <c r="P1009" s="39">
        <f t="shared" si="271"/>
        <v>0</v>
      </c>
      <c r="Q1009" s="39">
        <f t="shared" si="272"/>
        <v>424109.91</v>
      </c>
      <c r="R1009" s="39">
        <f t="shared" si="273"/>
        <v>0</v>
      </c>
      <c r="S1009" s="39">
        <f t="shared" si="274"/>
        <v>0</v>
      </c>
      <c r="T1009" s="39"/>
      <c r="U1009" s="39">
        <f t="shared" si="275"/>
        <v>0</v>
      </c>
      <c r="V1009" s="51"/>
      <c r="W1009" s="39"/>
      <c r="X1009" s="39">
        <f t="shared" si="251"/>
        <v>116.11496509240247</v>
      </c>
      <c r="Y1009" s="39">
        <f t="shared" si="252"/>
        <v>3534.2492500000003</v>
      </c>
      <c r="Z1009" s="41">
        <f t="shared" si="253"/>
        <v>424109.91</v>
      </c>
      <c r="AA1009" s="41">
        <v>388752.90312936349</v>
      </c>
      <c r="AB1009" s="41">
        <v>0</v>
      </c>
      <c r="AC1009" s="41">
        <f t="shared" si="259"/>
        <v>388752.90312936349</v>
      </c>
      <c r="AD1009" s="42">
        <f t="shared" si="250"/>
        <v>35357.006870636484</v>
      </c>
      <c r="AE1009" s="41">
        <f t="shared" si="254"/>
        <v>424109.91</v>
      </c>
      <c r="AF1009" s="42">
        <f t="shared" si="255"/>
        <v>0</v>
      </c>
      <c r="AG1009" s="43">
        <f>(365.25/30.4375*(IF(E1009=12002,1/3%,IF(E1009=12003,1/3%,IF(E1009=12004,1/3%,IF(E1009=12006,1/2%,IF(E1009=12007,1/10%,IF(E1009=12008,1/3%,IF(E1009=12009,1/10%,IF(E1009=12010,1/10%,IF(E1009=12011,1/20%,IF(E1009=12012,1/3%))))))))))))</f>
        <v>120</v>
      </c>
      <c r="AH1009" s="44">
        <f t="shared" si="256"/>
        <v>0</v>
      </c>
      <c r="AI1009" s="36">
        <f t="shared" si="257"/>
        <v>123.00616016427105</v>
      </c>
      <c r="AJ1009" s="36">
        <f t="shared" si="258"/>
        <v>3744</v>
      </c>
      <c r="AK1009" s="45">
        <v>45657</v>
      </c>
    </row>
    <row r="1010" spans="1:37" s="46" customFormat="1" ht="12.75" x14ac:dyDescent="0.25">
      <c r="A1010" s="36">
        <v>1004</v>
      </c>
      <c r="B1010" s="45">
        <v>41944</v>
      </c>
      <c r="C1010" s="36" t="s">
        <v>533</v>
      </c>
      <c r="D1010" s="36"/>
      <c r="E1010" s="36">
        <v>12003</v>
      </c>
      <c r="F1010" s="36" t="s">
        <v>886</v>
      </c>
      <c r="G1010" s="36" t="s">
        <v>836</v>
      </c>
      <c r="H1010" s="38">
        <v>89</v>
      </c>
      <c r="I1010" s="50">
        <v>2476425</v>
      </c>
      <c r="J1010" s="39">
        <f t="shared" si="267"/>
        <v>0</v>
      </c>
      <c r="K1010" s="39">
        <f t="shared" si="268"/>
        <v>2476425</v>
      </c>
      <c r="L1010" s="39">
        <f t="shared" si="269"/>
        <v>0</v>
      </c>
      <c r="M1010" s="39">
        <f>IF(C1010=12006,H1010,IF(C1010&lt;&gt;12006,0))</f>
        <v>0</v>
      </c>
      <c r="N1010" s="39">
        <f t="shared" si="249"/>
        <v>0</v>
      </c>
      <c r="O1010" s="39">
        <f t="shared" si="270"/>
        <v>0</v>
      </c>
      <c r="P1010" s="39">
        <f t="shared" si="271"/>
        <v>0</v>
      </c>
      <c r="Q1010" s="39">
        <f t="shared" si="272"/>
        <v>0</v>
      </c>
      <c r="R1010" s="39">
        <f t="shared" si="273"/>
        <v>0</v>
      </c>
      <c r="S1010" s="39">
        <f t="shared" si="274"/>
        <v>0</v>
      </c>
      <c r="T1010" s="39"/>
      <c r="U1010" s="39">
        <f t="shared" si="275"/>
        <v>0</v>
      </c>
      <c r="V1010" s="51"/>
      <c r="W1010" s="39"/>
      <c r="X1010" s="39">
        <f t="shared" si="251"/>
        <v>203.40246406570841</v>
      </c>
      <c r="Y1010" s="39">
        <f t="shared" si="252"/>
        <v>6191.0625</v>
      </c>
      <c r="Z1010" s="41">
        <f t="shared" si="253"/>
        <v>755233.34907597536</v>
      </c>
      <c r="AA1010" s="41">
        <v>680788.04722792609</v>
      </c>
      <c r="AB1010" s="41">
        <v>-18360.640563193119</v>
      </c>
      <c r="AC1010" s="41">
        <f t="shared" si="259"/>
        <v>662427.40666473296</v>
      </c>
      <c r="AD1010" s="42">
        <f t="shared" si="250"/>
        <v>74445.301848049276</v>
      </c>
      <c r="AE1010" s="41">
        <f t="shared" si="254"/>
        <v>736872.70851278224</v>
      </c>
      <c r="AF1010" s="42">
        <f t="shared" si="255"/>
        <v>1739552.2914872179</v>
      </c>
      <c r="AG1010" s="43">
        <f>(365.25/30.4375*(IF(E1010=12002,1/3%,IF(E1010=12003,1/3%,IF(E1010=12004,1/3%,IF(E1010=12006,1/2%,IF(E1010=12007,1/10%,IF(E1010=12008,1/3%,IF(E1010=12009,1/10%,IF(E1010=12010,1/10%,IF(E1010=12011,1/20%,IF(E1010=12012,1/3%))))))))))))</f>
        <v>400</v>
      </c>
      <c r="AH1010" s="44">
        <f t="shared" si="256"/>
        <v>278.0123203285421</v>
      </c>
      <c r="AI1010" s="36">
        <f t="shared" si="257"/>
        <v>121.98767967145791</v>
      </c>
      <c r="AJ1010" s="36">
        <f t="shared" si="258"/>
        <v>3713</v>
      </c>
      <c r="AK1010" s="45">
        <v>45657</v>
      </c>
    </row>
    <row r="1011" spans="1:37" s="46" customFormat="1" ht="12.75" x14ac:dyDescent="0.25">
      <c r="A1011" s="36">
        <v>1005</v>
      </c>
      <c r="B1011" s="45">
        <v>41944</v>
      </c>
      <c r="C1011" s="36" t="s">
        <v>534</v>
      </c>
      <c r="D1011" s="36"/>
      <c r="E1011" s="36">
        <v>12008</v>
      </c>
      <c r="F1011" s="36" t="s">
        <v>887</v>
      </c>
      <c r="G1011" s="36" t="s">
        <v>56</v>
      </c>
      <c r="H1011" s="38">
        <v>6</v>
      </c>
      <c r="I1011" s="50">
        <v>10399999.998</v>
      </c>
      <c r="J1011" s="39">
        <f t="shared" si="267"/>
        <v>0</v>
      </c>
      <c r="K1011" s="39">
        <f t="shared" si="268"/>
        <v>0</v>
      </c>
      <c r="L1011" s="39">
        <f t="shared" si="269"/>
        <v>0</v>
      </c>
      <c r="M1011" s="39">
        <f>IF(C1011=12006,H1011,IF(C1011&lt;&gt;12006,0))</f>
        <v>0</v>
      </c>
      <c r="N1011" s="39">
        <f t="shared" si="249"/>
        <v>0</v>
      </c>
      <c r="O1011" s="39">
        <f t="shared" si="270"/>
        <v>0</v>
      </c>
      <c r="P1011" s="39">
        <f t="shared" si="271"/>
        <v>10399999.998</v>
      </c>
      <c r="Q1011" s="39">
        <f t="shared" si="272"/>
        <v>0</v>
      </c>
      <c r="R1011" s="39">
        <f t="shared" si="273"/>
        <v>0</v>
      </c>
      <c r="S1011" s="39">
        <f t="shared" si="274"/>
        <v>0</v>
      </c>
      <c r="T1011" s="39"/>
      <c r="U1011" s="39">
        <f t="shared" si="275"/>
        <v>0</v>
      </c>
      <c r="V1011" s="51"/>
      <c r="W1011" s="39"/>
      <c r="X1011" s="39">
        <f t="shared" si="251"/>
        <v>854.20944542094446</v>
      </c>
      <c r="Y1011" s="39">
        <f t="shared" si="252"/>
        <v>25999.999994999998</v>
      </c>
      <c r="Z1011" s="41">
        <f t="shared" si="253"/>
        <v>3171679.6708479673</v>
      </c>
      <c r="AA1011" s="41">
        <v>2859039.0138239013</v>
      </c>
      <c r="AB1011" s="41">
        <v>-77107.38739129476</v>
      </c>
      <c r="AC1011" s="41">
        <f t="shared" si="259"/>
        <v>2781931.6264326065</v>
      </c>
      <c r="AD1011" s="42">
        <f t="shared" si="250"/>
        <v>312640.65702406596</v>
      </c>
      <c r="AE1011" s="41">
        <f t="shared" si="254"/>
        <v>3094572.2834566724</v>
      </c>
      <c r="AF1011" s="42">
        <f t="shared" si="255"/>
        <v>7305427.7145433277</v>
      </c>
      <c r="AG1011" s="43">
        <f>(365.25/30.4375*(IF(E1011=12002,1/3%,IF(E1011=12003,1/3%,IF(E1011=12004,1/3%,IF(E1011=12006,1/2%,IF(E1011=12007,1/10%,IF(E1011=12008,1/3%,IF(E1011=12009,1/10%,IF(E1011=12010,1/10%,IF(E1011=12011,1/20%,IF(E1011=12012,1/3%))))))))))))</f>
        <v>400</v>
      </c>
      <c r="AH1011" s="44">
        <f t="shared" si="256"/>
        <v>278.0123203285421</v>
      </c>
      <c r="AI1011" s="36">
        <f t="shared" si="257"/>
        <v>121.98767967145791</v>
      </c>
      <c r="AJ1011" s="36">
        <f t="shared" si="258"/>
        <v>3713</v>
      </c>
      <c r="AK1011" s="45">
        <v>45657</v>
      </c>
    </row>
    <row r="1012" spans="1:37" s="46" customFormat="1" ht="12.75" x14ac:dyDescent="0.25">
      <c r="A1012" s="36">
        <v>1006</v>
      </c>
      <c r="B1012" s="45">
        <v>41944</v>
      </c>
      <c r="C1012" s="49" t="s">
        <v>272</v>
      </c>
      <c r="D1012" s="49"/>
      <c r="E1012" s="49">
        <v>12010</v>
      </c>
      <c r="F1012" s="36" t="s">
        <v>888</v>
      </c>
      <c r="G1012" s="36" t="s">
        <v>435</v>
      </c>
      <c r="H1012" s="38">
        <v>2</v>
      </c>
      <c r="I1012" s="50">
        <v>150000</v>
      </c>
      <c r="J1012" s="39">
        <f t="shared" si="267"/>
        <v>0</v>
      </c>
      <c r="K1012" s="39">
        <f t="shared" si="268"/>
        <v>0</v>
      </c>
      <c r="L1012" s="39">
        <f t="shared" si="269"/>
        <v>0</v>
      </c>
      <c r="M1012" s="39">
        <f>IF(E1012=12005,I1012,IF(E1012&lt;&gt;12005,0))</f>
        <v>0</v>
      </c>
      <c r="N1012" s="39">
        <f t="shared" si="249"/>
        <v>0</v>
      </c>
      <c r="O1012" s="39">
        <f t="shared" si="270"/>
        <v>0</v>
      </c>
      <c r="P1012" s="39">
        <f t="shared" si="271"/>
        <v>0</v>
      </c>
      <c r="Q1012" s="39">
        <f t="shared" si="272"/>
        <v>0</v>
      </c>
      <c r="R1012" s="39">
        <f t="shared" si="273"/>
        <v>150000</v>
      </c>
      <c r="S1012" s="39">
        <f t="shared" si="274"/>
        <v>0</v>
      </c>
      <c r="T1012" s="39"/>
      <c r="U1012" s="39">
        <f t="shared" si="275"/>
        <v>0</v>
      </c>
      <c r="V1012" s="51"/>
      <c r="W1012" s="39">
        <f>IF(E1012=12099,I1012,IF(E1012&lt;&gt;12099,0))</f>
        <v>0</v>
      </c>
      <c r="X1012" s="39">
        <f t="shared" si="251"/>
        <v>41.067761806981515</v>
      </c>
      <c r="Y1012" s="39">
        <f t="shared" si="252"/>
        <v>1249.9999999999998</v>
      </c>
      <c r="Z1012" s="41">
        <f t="shared" si="253"/>
        <v>150000</v>
      </c>
      <c r="AA1012" s="41">
        <v>137453.79876796712</v>
      </c>
      <c r="AB1012" s="41">
        <v>0</v>
      </c>
      <c r="AC1012" s="41">
        <f t="shared" si="259"/>
        <v>137453.79876796712</v>
      </c>
      <c r="AD1012" s="42">
        <f t="shared" si="250"/>
        <v>12546.201232032879</v>
      </c>
      <c r="AE1012" s="41">
        <f t="shared" si="254"/>
        <v>150000</v>
      </c>
      <c r="AF1012" s="42">
        <f t="shared" si="255"/>
        <v>0</v>
      </c>
      <c r="AG1012" s="43">
        <f>(365.25/30.4375*(IF(E1012=12002,1/3%,IF(E1012=12003,1/3%,IF(E1012=12004,1/3%,IF(E1012=12006,1/2%,IF(E1012=12007,1/10%,IF(E1012=12008,1/3%,IF(E1012=12009,1/10%,IF(E1012=12010,1/10%,IF(E1012=12011,1/20%,IF(E1012=12012,1/3%,IF(E1012=12099,1/10%)))))))))))))</f>
        <v>120</v>
      </c>
      <c r="AH1012" s="44">
        <f t="shared" si="256"/>
        <v>0</v>
      </c>
      <c r="AI1012" s="36">
        <f t="shared" si="257"/>
        <v>121.98767967145791</v>
      </c>
      <c r="AJ1012" s="36">
        <f t="shared" si="258"/>
        <v>3713</v>
      </c>
      <c r="AK1012" s="45">
        <v>45657</v>
      </c>
    </row>
    <row r="1013" spans="1:37" s="46" customFormat="1" ht="12.75" x14ac:dyDescent="0.25">
      <c r="A1013" s="36">
        <v>1007</v>
      </c>
      <c r="B1013" s="45">
        <v>41944</v>
      </c>
      <c r="C1013" s="49" t="s">
        <v>272</v>
      </c>
      <c r="D1013" s="49"/>
      <c r="E1013" s="49">
        <v>12010</v>
      </c>
      <c r="F1013" s="36" t="s">
        <v>889</v>
      </c>
      <c r="G1013" s="36" t="s">
        <v>435</v>
      </c>
      <c r="H1013" s="38">
        <v>1</v>
      </c>
      <c r="I1013" s="50">
        <v>195000</v>
      </c>
      <c r="J1013" s="39">
        <f t="shared" si="267"/>
        <v>0</v>
      </c>
      <c r="K1013" s="39">
        <f t="shared" si="268"/>
        <v>0</v>
      </c>
      <c r="L1013" s="39">
        <f t="shared" si="269"/>
        <v>0</v>
      </c>
      <c r="M1013" s="39">
        <f>IF(E1013=12005,I1013,IF(E1013&lt;&gt;12005,0))</f>
        <v>0</v>
      </c>
      <c r="N1013" s="39">
        <f t="shared" si="249"/>
        <v>0</v>
      </c>
      <c r="O1013" s="39">
        <f t="shared" si="270"/>
        <v>0</v>
      </c>
      <c r="P1013" s="39">
        <f t="shared" si="271"/>
        <v>0</v>
      </c>
      <c r="Q1013" s="39">
        <f t="shared" si="272"/>
        <v>0</v>
      </c>
      <c r="R1013" s="39">
        <f t="shared" si="273"/>
        <v>195000</v>
      </c>
      <c r="S1013" s="39">
        <f t="shared" si="274"/>
        <v>0</v>
      </c>
      <c r="T1013" s="39"/>
      <c r="U1013" s="39">
        <f t="shared" si="275"/>
        <v>0</v>
      </c>
      <c r="V1013" s="51"/>
      <c r="W1013" s="39">
        <f>IF(E1013=12099,I1013,IF(E1013&lt;&gt;12099,0))</f>
        <v>0</v>
      </c>
      <c r="X1013" s="39">
        <f t="shared" si="251"/>
        <v>53.388090349075974</v>
      </c>
      <c r="Y1013" s="39">
        <f t="shared" si="252"/>
        <v>1625</v>
      </c>
      <c r="Z1013" s="41">
        <f t="shared" si="253"/>
        <v>195000</v>
      </c>
      <c r="AA1013" s="41">
        <v>178689.93839835731</v>
      </c>
      <c r="AB1013" s="41">
        <v>0</v>
      </c>
      <c r="AC1013" s="41">
        <f t="shared" si="259"/>
        <v>178689.93839835731</v>
      </c>
      <c r="AD1013" s="42">
        <f t="shared" si="250"/>
        <v>16310.061601642694</v>
      </c>
      <c r="AE1013" s="41">
        <f t="shared" si="254"/>
        <v>195000</v>
      </c>
      <c r="AF1013" s="42">
        <f t="shared" si="255"/>
        <v>0</v>
      </c>
      <c r="AG1013" s="43">
        <f>(365.25/30.4375*(IF(E1013=12002,1/3%,IF(E1013=12003,1/3%,IF(E1013=12004,1/3%,IF(E1013=12006,1/2%,IF(E1013=12007,1/10%,IF(E1013=12008,1/3%,IF(E1013=12009,1/10%,IF(E1013=12010,1/10%,IF(E1013=12011,1/20%,IF(E1013=12012,1/3%,IF(E1013=12099,1/10%)))))))))))))</f>
        <v>120</v>
      </c>
      <c r="AH1013" s="44">
        <f t="shared" si="256"/>
        <v>0</v>
      </c>
      <c r="AI1013" s="36">
        <f t="shared" si="257"/>
        <v>121.98767967145791</v>
      </c>
      <c r="AJ1013" s="36">
        <f t="shared" si="258"/>
        <v>3713</v>
      </c>
      <c r="AK1013" s="45">
        <v>45657</v>
      </c>
    </row>
    <row r="1014" spans="1:37" s="46" customFormat="1" ht="12.75" x14ac:dyDescent="0.25">
      <c r="A1014" s="36">
        <v>1008</v>
      </c>
      <c r="B1014" s="45">
        <v>41944</v>
      </c>
      <c r="C1014" s="49" t="s">
        <v>272</v>
      </c>
      <c r="D1014" s="49"/>
      <c r="E1014" s="49">
        <v>12010</v>
      </c>
      <c r="F1014" s="36" t="s">
        <v>890</v>
      </c>
      <c r="G1014" s="36" t="s">
        <v>435</v>
      </c>
      <c r="H1014" s="38">
        <v>5</v>
      </c>
      <c r="I1014" s="50">
        <v>318975</v>
      </c>
      <c r="J1014" s="39">
        <f t="shared" si="267"/>
        <v>0</v>
      </c>
      <c r="K1014" s="39">
        <f t="shared" si="268"/>
        <v>0</v>
      </c>
      <c r="L1014" s="39">
        <f t="shared" si="269"/>
        <v>0</v>
      </c>
      <c r="M1014" s="39">
        <f>IF(E1014=12005,I1014,IF(E1014&lt;&gt;12005,0))</f>
        <v>0</v>
      </c>
      <c r="N1014" s="39">
        <f t="shared" si="249"/>
        <v>0</v>
      </c>
      <c r="O1014" s="39">
        <f t="shared" si="270"/>
        <v>0</v>
      </c>
      <c r="P1014" s="39">
        <f t="shared" si="271"/>
        <v>0</v>
      </c>
      <c r="Q1014" s="39">
        <f t="shared" si="272"/>
        <v>0</v>
      </c>
      <c r="R1014" s="39">
        <f t="shared" si="273"/>
        <v>318975</v>
      </c>
      <c r="S1014" s="39">
        <f t="shared" si="274"/>
        <v>0</v>
      </c>
      <c r="T1014" s="39"/>
      <c r="U1014" s="39">
        <f t="shared" si="275"/>
        <v>0</v>
      </c>
      <c r="V1014" s="51"/>
      <c r="W1014" s="39">
        <f>IF(E1014=12099,I1014,IF(E1014&lt;&gt;12099,0))</f>
        <v>0</v>
      </c>
      <c r="X1014" s="39">
        <f t="shared" si="251"/>
        <v>87.330595482546201</v>
      </c>
      <c r="Y1014" s="39">
        <f t="shared" si="252"/>
        <v>2658.125</v>
      </c>
      <c r="Z1014" s="41">
        <f t="shared" si="253"/>
        <v>318975</v>
      </c>
      <c r="AA1014" s="41">
        <v>292295.50308008213</v>
      </c>
      <c r="AB1014" s="41">
        <v>0</v>
      </c>
      <c r="AC1014" s="41">
        <f t="shared" si="259"/>
        <v>292295.50308008213</v>
      </c>
      <c r="AD1014" s="42">
        <f>Z1014-AA1014</f>
        <v>26679.496919917874</v>
      </c>
      <c r="AE1014" s="41">
        <f t="shared" si="254"/>
        <v>318975</v>
      </c>
      <c r="AF1014" s="42">
        <f t="shared" si="255"/>
        <v>0</v>
      </c>
      <c r="AG1014" s="43">
        <f>(365.25/30.4375*(IF(E1014=12002,1/3%,IF(E1014=12003,1/3%,IF(E1014=12004,1/3%,IF(E1014=12006,1/2%,IF(E1014=12007,1/10%,IF(E1014=12008,1/3%,IF(E1014=12009,1/10%,IF(E1014=12010,1/10%,IF(E1014=12011,1/20%,IF(E1014=12012,1/3%,IF(E1014=12099,1/10%)))))))))))))</f>
        <v>120</v>
      </c>
      <c r="AH1014" s="44">
        <f t="shared" si="256"/>
        <v>0</v>
      </c>
      <c r="AI1014" s="36">
        <f t="shared" si="257"/>
        <v>121.98767967145791</v>
      </c>
      <c r="AJ1014" s="36">
        <f t="shared" si="258"/>
        <v>3713</v>
      </c>
      <c r="AK1014" s="45">
        <v>45657</v>
      </c>
    </row>
    <row r="1015" spans="1:37" s="46" customFormat="1" ht="25.5" x14ac:dyDescent="0.25">
      <c r="A1015" s="36">
        <v>1009</v>
      </c>
      <c r="B1015" s="45">
        <v>41944</v>
      </c>
      <c r="C1015" s="53" t="s">
        <v>533</v>
      </c>
      <c r="D1015" s="53"/>
      <c r="E1015" s="36">
        <v>12003</v>
      </c>
      <c r="F1015" s="36" t="s">
        <v>886</v>
      </c>
      <c r="G1015" s="36" t="s">
        <v>544</v>
      </c>
      <c r="H1015" s="38">
        <v>89</v>
      </c>
      <c r="I1015" s="50">
        <v>2476425</v>
      </c>
      <c r="J1015" s="39">
        <f t="shared" si="267"/>
        <v>0</v>
      </c>
      <c r="K1015" s="39">
        <f t="shared" si="268"/>
        <v>2476425</v>
      </c>
      <c r="L1015" s="39">
        <f t="shared" si="269"/>
        <v>0</v>
      </c>
      <c r="M1015" s="39">
        <f>IF(C1015=12006,H1015,IF(C1015&lt;&gt;12006,0))</f>
        <v>0</v>
      </c>
      <c r="N1015" s="39">
        <f t="shared" si="249"/>
        <v>0</v>
      </c>
      <c r="O1015" s="39">
        <f t="shared" si="270"/>
        <v>0</v>
      </c>
      <c r="P1015" s="39">
        <f t="shared" si="271"/>
        <v>0</v>
      </c>
      <c r="Q1015" s="39">
        <f t="shared" si="272"/>
        <v>0</v>
      </c>
      <c r="R1015" s="39">
        <f t="shared" si="273"/>
        <v>0</v>
      </c>
      <c r="S1015" s="39">
        <f t="shared" si="274"/>
        <v>0</v>
      </c>
      <c r="T1015" s="39"/>
      <c r="U1015" s="39">
        <f t="shared" si="275"/>
        <v>0</v>
      </c>
      <c r="V1015" s="51"/>
      <c r="W1015" s="39"/>
      <c r="X1015" s="39">
        <f t="shared" si="251"/>
        <v>203.40246406570841</v>
      </c>
      <c r="Y1015" s="39">
        <f t="shared" si="252"/>
        <v>6191.0625</v>
      </c>
      <c r="Z1015" s="41">
        <f t="shared" si="253"/>
        <v>755233.34907597536</v>
      </c>
      <c r="AA1015" s="41">
        <v>674685.97330595483</v>
      </c>
      <c r="AB1015" s="41">
        <v>-18196.069539104225</v>
      </c>
      <c r="AC1015" s="41">
        <f t="shared" si="259"/>
        <v>656489.90376685059</v>
      </c>
      <c r="AD1015" s="42">
        <f t="shared" si="250"/>
        <v>80547.375770020531</v>
      </c>
      <c r="AE1015" s="41">
        <f t="shared" si="254"/>
        <v>737037.27953687112</v>
      </c>
      <c r="AF1015" s="42">
        <f t="shared" si="255"/>
        <v>1739387.7204631288</v>
      </c>
      <c r="AG1015" s="43">
        <f t="shared" ref="AG1015:AG1078" si="279">(365.25/30.4375*(IF(E1015=12002,1/3%,IF(E1015=12003,1/3%,IF(E1015=12004,1/3%,IF(E1015=12006,1/2%,IF(E1015=12007,1/10%,IF(E1015=12008,1/3%,IF(E1015=12009,1/10%,IF(E1015=12010,1/10%,IF(E1015=12011,1/20%,IF(E1015=12012,1/3%))))))))))))</f>
        <v>400</v>
      </c>
      <c r="AH1015" s="44">
        <f t="shared" si="256"/>
        <v>278.0123203285421</v>
      </c>
      <c r="AI1015" s="36">
        <f t="shared" si="257"/>
        <v>121.98767967145791</v>
      </c>
      <c r="AJ1015" s="36">
        <f t="shared" si="258"/>
        <v>3713</v>
      </c>
      <c r="AK1015" s="45">
        <v>45657</v>
      </c>
    </row>
    <row r="1016" spans="1:37" s="46" customFormat="1" ht="12.75" x14ac:dyDescent="0.25">
      <c r="A1016" s="36">
        <v>1010</v>
      </c>
      <c r="B1016" s="45">
        <v>41944</v>
      </c>
      <c r="C1016" s="53" t="s">
        <v>534</v>
      </c>
      <c r="D1016" s="53"/>
      <c r="E1016" s="36">
        <v>12008</v>
      </c>
      <c r="F1016" s="36" t="s">
        <v>891</v>
      </c>
      <c r="G1016" s="36" t="s">
        <v>558</v>
      </c>
      <c r="H1016" s="38">
        <v>14</v>
      </c>
      <c r="I1016" s="50">
        <v>24015000.002</v>
      </c>
      <c r="J1016" s="39">
        <f t="shared" si="267"/>
        <v>0</v>
      </c>
      <c r="K1016" s="39">
        <f t="shared" si="268"/>
        <v>0</v>
      </c>
      <c r="L1016" s="39">
        <f t="shared" si="269"/>
        <v>0</v>
      </c>
      <c r="M1016" s="39">
        <f>IF(C1016=12006,H1016,IF(C1016&lt;&gt;12006,0))</f>
        <v>0</v>
      </c>
      <c r="N1016" s="39">
        <f t="shared" si="249"/>
        <v>0</v>
      </c>
      <c r="O1016" s="39">
        <f t="shared" si="270"/>
        <v>0</v>
      </c>
      <c r="P1016" s="39">
        <f t="shared" si="271"/>
        <v>24015000.002</v>
      </c>
      <c r="Q1016" s="39">
        <f t="shared" si="272"/>
        <v>0</v>
      </c>
      <c r="R1016" s="39">
        <f t="shared" si="273"/>
        <v>0</v>
      </c>
      <c r="S1016" s="39">
        <f t="shared" si="274"/>
        <v>0</v>
      </c>
      <c r="T1016" s="39"/>
      <c r="U1016" s="39">
        <f t="shared" si="275"/>
        <v>0</v>
      </c>
      <c r="V1016" s="51"/>
      <c r="W1016" s="39"/>
      <c r="X1016" s="39">
        <f t="shared" si="251"/>
        <v>1972.4845997535933</v>
      </c>
      <c r="Y1016" s="39">
        <f t="shared" si="252"/>
        <v>60037.500004999994</v>
      </c>
      <c r="Z1016" s="41">
        <f t="shared" si="253"/>
        <v>7323835.3188850917</v>
      </c>
      <c r="AA1016" s="41">
        <v>6542731.4173826687</v>
      </c>
      <c r="AB1016" s="41">
        <v>-176455.41860463374</v>
      </c>
      <c r="AC1016" s="41">
        <f t="shared" si="259"/>
        <v>6366275.9987780349</v>
      </c>
      <c r="AD1016" s="42">
        <f>Z1016-AA1016</f>
        <v>781103.90150242299</v>
      </c>
      <c r="AE1016" s="41">
        <f t="shared" si="254"/>
        <v>7147379.9002804579</v>
      </c>
      <c r="AF1016" s="42">
        <f>I1016-AE1016</f>
        <v>16867620.101719543</v>
      </c>
      <c r="AG1016" s="43">
        <f t="shared" si="279"/>
        <v>400</v>
      </c>
      <c r="AH1016" s="44">
        <f t="shared" si="256"/>
        <v>278.0123203285421</v>
      </c>
      <c r="AI1016" s="36">
        <f t="shared" si="257"/>
        <v>121.98767967145791</v>
      </c>
      <c r="AJ1016" s="36">
        <f t="shared" si="258"/>
        <v>3713</v>
      </c>
      <c r="AK1016" s="45">
        <v>45657</v>
      </c>
    </row>
    <row r="1017" spans="1:37" s="46" customFormat="1" ht="25.5" x14ac:dyDescent="0.25">
      <c r="A1017" s="36">
        <v>1011</v>
      </c>
      <c r="B1017" s="45">
        <v>41944</v>
      </c>
      <c r="C1017" s="53" t="s">
        <v>533</v>
      </c>
      <c r="D1017" s="53"/>
      <c r="E1017" s="36">
        <v>12003</v>
      </c>
      <c r="F1017" s="36" t="s">
        <v>892</v>
      </c>
      <c r="G1017" s="36" t="s">
        <v>544</v>
      </c>
      <c r="H1017" s="38">
        <v>1474</v>
      </c>
      <c r="I1017" s="50">
        <v>12801601.560000001</v>
      </c>
      <c r="J1017" s="39">
        <f t="shared" si="267"/>
        <v>0</v>
      </c>
      <c r="K1017" s="39">
        <f t="shared" si="268"/>
        <v>12801601.560000001</v>
      </c>
      <c r="L1017" s="39">
        <f t="shared" si="269"/>
        <v>0</v>
      </c>
      <c r="M1017" s="39">
        <f>IF(C1017=12006,H1017,IF(C1017&lt;&gt;12006,0))</f>
        <v>0</v>
      </c>
      <c r="N1017" s="39">
        <f t="shared" ref="N1017:N1046" si="280">IF(E1017=12006,I1017,IF(E1017&lt;&gt;12006,0))</f>
        <v>0</v>
      </c>
      <c r="O1017" s="39">
        <f t="shared" si="270"/>
        <v>0</v>
      </c>
      <c r="P1017" s="39">
        <f t="shared" si="271"/>
        <v>0</v>
      </c>
      <c r="Q1017" s="39">
        <f t="shared" si="272"/>
        <v>0</v>
      </c>
      <c r="R1017" s="39">
        <f t="shared" si="273"/>
        <v>0</v>
      </c>
      <c r="S1017" s="39">
        <f t="shared" si="274"/>
        <v>0</v>
      </c>
      <c r="T1017" s="39"/>
      <c r="U1017" s="39">
        <f t="shared" si="275"/>
        <v>0</v>
      </c>
      <c r="V1017" s="51"/>
      <c r="W1017" s="39"/>
      <c r="X1017" s="39">
        <f t="shared" si="251"/>
        <v>1051.466247227926</v>
      </c>
      <c r="Y1017" s="39">
        <f t="shared" si="252"/>
        <v>32004.0039</v>
      </c>
      <c r="Z1017" s="41">
        <f t="shared" si="253"/>
        <v>3904094.1759572895</v>
      </c>
      <c r="AA1017" s="41">
        <v>3487713.5420550304</v>
      </c>
      <c r="AB1017" s="41">
        <v>-94062.542656315098</v>
      </c>
      <c r="AC1017" s="41">
        <f t="shared" si="259"/>
        <v>3393650.9993987153</v>
      </c>
      <c r="AD1017" s="42">
        <f t="shared" si="250"/>
        <v>416380.63390225917</v>
      </c>
      <c r="AE1017" s="41">
        <f t="shared" si="254"/>
        <v>3810031.6333009745</v>
      </c>
      <c r="AF1017" s="42">
        <f t="shared" si="255"/>
        <v>8991569.9266990256</v>
      </c>
      <c r="AG1017" s="43">
        <f t="shared" si="279"/>
        <v>400</v>
      </c>
      <c r="AH1017" s="44">
        <f t="shared" si="256"/>
        <v>278.0123203285421</v>
      </c>
      <c r="AI1017" s="36">
        <f t="shared" si="257"/>
        <v>121.98767967145791</v>
      </c>
      <c r="AJ1017" s="36">
        <f t="shared" si="258"/>
        <v>3713</v>
      </c>
      <c r="AK1017" s="45">
        <v>45657</v>
      </c>
    </row>
    <row r="1018" spans="1:37" s="46" customFormat="1" ht="12.75" x14ac:dyDescent="0.25">
      <c r="A1018" s="36">
        <v>1012</v>
      </c>
      <c r="B1018" s="45">
        <v>41974</v>
      </c>
      <c r="C1018" s="49" t="s">
        <v>272</v>
      </c>
      <c r="D1018" s="49"/>
      <c r="E1018" s="49">
        <v>12010</v>
      </c>
      <c r="F1018" s="36" t="s">
        <v>266</v>
      </c>
      <c r="G1018" s="36" t="s">
        <v>58</v>
      </c>
      <c r="H1018" s="38">
        <v>1</v>
      </c>
      <c r="I1018" s="50">
        <v>150000</v>
      </c>
      <c r="J1018" s="39">
        <f t="shared" si="267"/>
        <v>0</v>
      </c>
      <c r="K1018" s="39">
        <f t="shared" si="268"/>
        <v>0</v>
      </c>
      <c r="L1018" s="39">
        <f t="shared" si="269"/>
        <v>0</v>
      </c>
      <c r="M1018" s="39">
        <f>IF(C1018=12006,H1018,IF(C1018&lt;&gt;12006,0))</f>
        <v>0</v>
      </c>
      <c r="N1018" s="39">
        <f t="shared" si="280"/>
        <v>0</v>
      </c>
      <c r="O1018" s="39">
        <f t="shared" si="270"/>
        <v>0</v>
      </c>
      <c r="P1018" s="39">
        <f t="shared" si="271"/>
        <v>0</v>
      </c>
      <c r="Q1018" s="39">
        <f t="shared" si="272"/>
        <v>0</v>
      </c>
      <c r="R1018" s="39">
        <f t="shared" si="273"/>
        <v>150000</v>
      </c>
      <c r="S1018" s="39">
        <f t="shared" si="274"/>
        <v>0</v>
      </c>
      <c r="T1018" s="39"/>
      <c r="U1018" s="39">
        <f t="shared" si="275"/>
        <v>0</v>
      </c>
      <c r="V1018" s="51"/>
      <c r="W1018" s="39"/>
      <c r="X1018" s="39">
        <f t="shared" si="251"/>
        <v>41.067761806981515</v>
      </c>
      <c r="Y1018" s="39">
        <f t="shared" si="252"/>
        <v>1249.9999999999998</v>
      </c>
      <c r="Z1018" s="41">
        <f t="shared" si="253"/>
        <v>150000</v>
      </c>
      <c r="AA1018" s="41">
        <v>136221.76591375767</v>
      </c>
      <c r="AB1018" s="41">
        <v>0</v>
      </c>
      <c r="AC1018" s="41">
        <f t="shared" si="259"/>
        <v>136221.76591375767</v>
      </c>
      <c r="AD1018" s="42">
        <f t="shared" si="250"/>
        <v>13778.23408624233</v>
      </c>
      <c r="AE1018" s="41">
        <f t="shared" si="254"/>
        <v>150000</v>
      </c>
      <c r="AF1018" s="42">
        <f t="shared" si="255"/>
        <v>0</v>
      </c>
      <c r="AG1018" s="43">
        <f t="shared" si="279"/>
        <v>120</v>
      </c>
      <c r="AH1018" s="44">
        <f t="shared" si="256"/>
        <v>0</v>
      </c>
      <c r="AI1018" s="36">
        <f t="shared" si="257"/>
        <v>121.00205338809035</v>
      </c>
      <c r="AJ1018" s="36">
        <f t="shared" si="258"/>
        <v>3683</v>
      </c>
      <c r="AK1018" s="45">
        <v>45657</v>
      </c>
    </row>
    <row r="1019" spans="1:37" s="46" customFormat="1" ht="12.75" x14ac:dyDescent="0.25">
      <c r="A1019" s="36">
        <v>1013</v>
      </c>
      <c r="B1019" s="45">
        <v>41974</v>
      </c>
      <c r="C1019" s="49" t="s">
        <v>272</v>
      </c>
      <c r="D1019" s="49"/>
      <c r="E1019" s="49">
        <v>12010</v>
      </c>
      <c r="F1019" s="36" t="s">
        <v>893</v>
      </c>
      <c r="G1019" s="36" t="s">
        <v>58</v>
      </c>
      <c r="H1019" s="38">
        <v>4</v>
      </c>
      <c r="I1019" s="50">
        <v>480000</v>
      </c>
      <c r="J1019" s="39">
        <f t="shared" si="267"/>
        <v>0</v>
      </c>
      <c r="K1019" s="39">
        <f t="shared" si="268"/>
        <v>0</v>
      </c>
      <c r="L1019" s="39">
        <f t="shared" si="269"/>
        <v>0</v>
      </c>
      <c r="M1019" s="39">
        <f>IF(C1019=12006,H1019,IF(C1019&lt;&gt;12006,0))</f>
        <v>0</v>
      </c>
      <c r="N1019" s="39">
        <f t="shared" si="280"/>
        <v>0</v>
      </c>
      <c r="O1019" s="39">
        <f t="shared" si="270"/>
        <v>0</v>
      </c>
      <c r="P1019" s="39">
        <f t="shared" si="271"/>
        <v>0</v>
      </c>
      <c r="Q1019" s="39">
        <f t="shared" si="272"/>
        <v>0</v>
      </c>
      <c r="R1019" s="39">
        <f t="shared" si="273"/>
        <v>480000</v>
      </c>
      <c r="S1019" s="39">
        <f t="shared" si="274"/>
        <v>0</v>
      </c>
      <c r="T1019" s="39"/>
      <c r="U1019" s="39">
        <f t="shared" si="275"/>
        <v>0</v>
      </c>
      <c r="V1019" s="51"/>
      <c r="W1019" s="39"/>
      <c r="X1019" s="39">
        <f t="shared" si="251"/>
        <v>131.41683778234085</v>
      </c>
      <c r="Y1019" s="39">
        <f t="shared" si="252"/>
        <v>3999.9999999999995</v>
      </c>
      <c r="Z1019" s="41">
        <f t="shared" si="253"/>
        <v>480000</v>
      </c>
      <c r="AA1019" s="41">
        <v>435909.65092402458</v>
      </c>
      <c r="AB1019" s="41">
        <v>0</v>
      </c>
      <c r="AC1019" s="41">
        <f t="shared" si="259"/>
        <v>435909.65092402458</v>
      </c>
      <c r="AD1019" s="42">
        <f t="shared" si="250"/>
        <v>44090.34907597542</v>
      </c>
      <c r="AE1019" s="41">
        <f t="shared" si="254"/>
        <v>480000</v>
      </c>
      <c r="AF1019" s="42">
        <f t="shared" si="255"/>
        <v>0</v>
      </c>
      <c r="AG1019" s="43">
        <f t="shared" si="279"/>
        <v>120</v>
      </c>
      <c r="AH1019" s="44">
        <f t="shared" si="256"/>
        <v>0</v>
      </c>
      <c r="AI1019" s="36">
        <f t="shared" si="257"/>
        <v>121.00205338809035</v>
      </c>
      <c r="AJ1019" s="36">
        <f t="shared" si="258"/>
        <v>3683</v>
      </c>
      <c r="AK1019" s="45">
        <v>45657</v>
      </c>
    </row>
    <row r="1020" spans="1:37" s="46" customFormat="1" ht="12.75" x14ac:dyDescent="0.25">
      <c r="A1020" s="36">
        <v>1014</v>
      </c>
      <c r="B1020" s="45">
        <v>41974</v>
      </c>
      <c r="C1020" s="36" t="s">
        <v>527</v>
      </c>
      <c r="D1020" s="36"/>
      <c r="E1020" s="36">
        <v>12002</v>
      </c>
      <c r="F1020" s="36" t="s">
        <v>894</v>
      </c>
      <c r="G1020" s="36" t="s">
        <v>62</v>
      </c>
      <c r="H1020" s="38">
        <v>4004</v>
      </c>
      <c r="I1020" s="50">
        <v>24624600</v>
      </c>
      <c r="J1020" s="39">
        <f t="shared" si="267"/>
        <v>24624600</v>
      </c>
      <c r="K1020" s="39">
        <f t="shared" si="268"/>
        <v>0</v>
      </c>
      <c r="L1020" s="39">
        <f t="shared" si="269"/>
        <v>0</v>
      </c>
      <c r="M1020" s="39">
        <f>IF(C1020=12006,H1020,IF(C1020&lt;&gt;12006,0))</f>
        <v>0</v>
      </c>
      <c r="N1020" s="39">
        <f t="shared" si="280"/>
        <v>0</v>
      </c>
      <c r="O1020" s="39">
        <f t="shared" si="270"/>
        <v>0</v>
      </c>
      <c r="P1020" s="39">
        <f t="shared" si="271"/>
        <v>0</v>
      </c>
      <c r="Q1020" s="39">
        <f t="shared" si="272"/>
        <v>0</v>
      </c>
      <c r="R1020" s="39">
        <f t="shared" si="273"/>
        <v>0</v>
      </c>
      <c r="S1020" s="39">
        <f t="shared" si="274"/>
        <v>0</v>
      </c>
      <c r="T1020" s="39"/>
      <c r="U1020" s="39">
        <f t="shared" si="275"/>
        <v>0</v>
      </c>
      <c r="V1020" s="51"/>
      <c r="W1020" s="39"/>
      <c r="X1020" s="39">
        <f t="shared" si="251"/>
        <v>2022.5544147843941</v>
      </c>
      <c r="Y1020" s="39">
        <f t="shared" si="252"/>
        <v>61561.499999999993</v>
      </c>
      <c r="Z1020" s="41">
        <f t="shared" si="253"/>
        <v>7449067.9096509228</v>
      </c>
      <c r="AA1020" s="41">
        <v>6708812.9938398348</v>
      </c>
      <c r="AB1020" s="41">
        <v>-180934.58674419564</v>
      </c>
      <c r="AC1020" s="41">
        <f t="shared" si="259"/>
        <v>6527878.407095639</v>
      </c>
      <c r="AD1020" s="42">
        <f t="shared" si="250"/>
        <v>740254.91581108794</v>
      </c>
      <c r="AE1020" s="41">
        <f t="shared" si="254"/>
        <v>7268133.322906727</v>
      </c>
      <c r="AF1020" s="42">
        <f t="shared" si="255"/>
        <v>17356466.677093275</v>
      </c>
      <c r="AG1020" s="43">
        <f t="shared" si="279"/>
        <v>400</v>
      </c>
      <c r="AH1020" s="44">
        <f t="shared" si="256"/>
        <v>278.99794661190964</v>
      </c>
      <c r="AI1020" s="36">
        <f t="shared" si="257"/>
        <v>121.00205338809035</v>
      </c>
      <c r="AJ1020" s="36">
        <f t="shared" si="258"/>
        <v>3683</v>
      </c>
      <c r="AK1020" s="45">
        <v>45657</v>
      </c>
    </row>
    <row r="1021" spans="1:37" s="46" customFormat="1" ht="12.75" x14ac:dyDescent="0.25">
      <c r="A1021" s="36">
        <v>1015</v>
      </c>
      <c r="B1021" s="45">
        <v>41974</v>
      </c>
      <c r="C1021" s="36" t="s">
        <v>527</v>
      </c>
      <c r="D1021" s="36"/>
      <c r="E1021" s="36">
        <v>12002</v>
      </c>
      <c r="F1021" s="36" t="s">
        <v>895</v>
      </c>
      <c r="G1021" s="36" t="s">
        <v>62</v>
      </c>
      <c r="H1021" s="38">
        <v>10</v>
      </c>
      <c r="I1021" s="50">
        <v>121170</v>
      </c>
      <c r="J1021" s="39">
        <f t="shared" si="267"/>
        <v>121170</v>
      </c>
      <c r="K1021" s="39">
        <f t="shared" si="268"/>
        <v>0</v>
      </c>
      <c r="L1021" s="39">
        <f t="shared" si="269"/>
        <v>0</v>
      </c>
      <c r="M1021" s="39">
        <f>IF(C1021=12006,H1021,IF(C1021&lt;&gt;12006,0))</f>
        <v>0</v>
      </c>
      <c r="N1021" s="39">
        <f t="shared" si="280"/>
        <v>0</v>
      </c>
      <c r="O1021" s="39">
        <f t="shared" si="270"/>
        <v>0</v>
      </c>
      <c r="P1021" s="39">
        <f t="shared" si="271"/>
        <v>0</v>
      </c>
      <c r="Q1021" s="39">
        <f t="shared" si="272"/>
        <v>0</v>
      </c>
      <c r="R1021" s="39">
        <f t="shared" si="273"/>
        <v>0</v>
      </c>
      <c r="S1021" s="39">
        <f t="shared" si="274"/>
        <v>0</v>
      </c>
      <c r="T1021" s="39"/>
      <c r="U1021" s="39">
        <f t="shared" si="275"/>
        <v>0</v>
      </c>
      <c r="V1021" s="51"/>
      <c r="W1021" s="39"/>
      <c r="X1021" s="39">
        <f t="shared" si="251"/>
        <v>9.9523613963039015</v>
      </c>
      <c r="Y1021" s="39">
        <f t="shared" si="252"/>
        <v>302.92500000000001</v>
      </c>
      <c r="Z1021" s="41">
        <f t="shared" si="253"/>
        <v>36654.54702258727</v>
      </c>
      <c r="AA1021" s="41">
        <v>33011.982751540039</v>
      </c>
      <c r="AB1021" s="41">
        <v>-890.32284283985064</v>
      </c>
      <c r="AC1021" s="41">
        <f t="shared" si="259"/>
        <v>32121.659908700189</v>
      </c>
      <c r="AD1021" s="42">
        <f t="shared" ref="AD1021:AD1074" si="281">Z1021-AA1021</f>
        <v>3642.5642710472312</v>
      </c>
      <c r="AE1021" s="41">
        <f t="shared" si="254"/>
        <v>35764.22417974742</v>
      </c>
      <c r="AF1021" s="42">
        <f t="shared" si="255"/>
        <v>85405.775820252573</v>
      </c>
      <c r="AG1021" s="43">
        <f t="shared" si="279"/>
        <v>400</v>
      </c>
      <c r="AH1021" s="44">
        <f t="shared" si="256"/>
        <v>278.99794661190964</v>
      </c>
      <c r="AI1021" s="36">
        <f t="shared" si="257"/>
        <v>121.00205338809035</v>
      </c>
      <c r="AJ1021" s="36">
        <f t="shared" si="258"/>
        <v>3683</v>
      </c>
      <c r="AK1021" s="45">
        <v>45657</v>
      </c>
    </row>
    <row r="1022" spans="1:37" s="46" customFormat="1" ht="12.75" x14ac:dyDescent="0.25">
      <c r="A1022" s="36">
        <v>1016</v>
      </c>
      <c r="B1022" s="45">
        <v>41974</v>
      </c>
      <c r="C1022" s="36" t="s">
        <v>533</v>
      </c>
      <c r="D1022" s="36"/>
      <c r="E1022" s="36">
        <v>12003</v>
      </c>
      <c r="F1022" s="36" t="s">
        <v>896</v>
      </c>
      <c r="G1022" s="36" t="s">
        <v>836</v>
      </c>
      <c r="H1022" s="38">
        <v>175</v>
      </c>
      <c r="I1022" s="50">
        <v>4125800</v>
      </c>
      <c r="J1022" s="39">
        <f t="shared" si="267"/>
        <v>0</v>
      </c>
      <c r="K1022" s="39">
        <f t="shared" si="268"/>
        <v>4125800</v>
      </c>
      <c r="L1022" s="39">
        <f t="shared" si="269"/>
        <v>0</v>
      </c>
      <c r="M1022" s="39">
        <f>IF(C1022=12006,H1022,IF(C1022&lt;&gt;12006,0))</f>
        <v>0</v>
      </c>
      <c r="N1022" s="39">
        <f t="shared" si="280"/>
        <v>0</v>
      </c>
      <c r="O1022" s="39">
        <f t="shared" si="270"/>
        <v>0</v>
      </c>
      <c r="P1022" s="39">
        <f t="shared" si="271"/>
        <v>0</v>
      </c>
      <c r="Q1022" s="39">
        <f t="shared" si="272"/>
        <v>0</v>
      </c>
      <c r="R1022" s="39">
        <f t="shared" si="273"/>
        <v>0</v>
      </c>
      <c r="S1022" s="39">
        <f t="shared" si="274"/>
        <v>0</v>
      </c>
      <c r="T1022" s="39"/>
      <c r="U1022" s="39">
        <f t="shared" si="275"/>
        <v>0</v>
      </c>
      <c r="V1022" s="51"/>
      <c r="W1022" s="39"/>
      <c r="X1022" s="39">
        <f t="shared" si="251"/>
        <v>338.87474332648873</v>
      </c>
      <c r="Y1022" s="39">
        <f t="shared" si="252"/>
        <v>10314.5</v>
      </c>
      <c r="Z1022" s="41">
        <f t="shared" si="253"/>
        <v>1248075.679671458</v>
      </c>
      <c r="AA1022" s="41">
        <v>1124047.523613963</v>
      </c>
      <c r="AB1022" s="41">
        <v>-30315.209911600694</v>
      </c>
      <c r="AC1022" s="41">
        <f t="shared" si="259"/>
        <v>1093732.3137023624</v>
      </c>
      <c r="AD1022" s="42">
        <f t="shared" si="281"/>
        <v>124028.15605749493</v>
      </c>
      <c r="AE1022" s="41">
        <f t="shared" si="254"/>
        <v>1217760.4697598573</v>
      </c>
      <c r="AF1022" s="42">
        <f t="shared" si="255"/>
        <v>2908039.5302401427</v>
      </c>
      <c r="AG1022" s="43">
        <f t="shared" si="279"/>
        <v>400</v>
      </c>
      <c r="AH1022" s="44">
        <f t="shared" si="256"/>
        <v>278.99794661190964</v>
      </c>
      <c r="AI1022" s="36">
        <f t="shared" si="257"/>
        <v>121.00205338809035</v>
      </c>
      <c r="AJ1022" s="36">
        <f t="shared" si="258"/>
        <v>3683</v>
      </c>
      <c r="AK1022" s="45">
        <v>45657</v>
      </c>
    </row>
    <row r="1023" spans="1:37" s="46" customFormat="1" ht="12.75" x14ac:dyDescent="0.25">
      <c r="A1023" s="36">
        <v>1017</v>
      </c>
      <c r="B1023" s="45">
        <v>41974</v>
      </c>
      <c r="C1023" s="36" t="s">
        <v>533</v>
      </c>
      <c r="D1023" s="36"/>
      <c r="E1023" s="36">
        <v>12003</v>
      </c>
      <c r="F1023" s="36" t="s">
        <v>897</v>
      </c>
      <c r="G1023" s="36" t="s">
        <v>836</v>
      </c>
      <c r="H1023" s="38">
        <v>339</v>
      </c>
      <c r="I1023" s="50">
        <v>9098082</v>
      </c>
      <c r="J1023" s="39">
        <f t="shared" si="267"/>
        <v>0</v>
      </c>
      <c r="K1023" s="39">
        <f t="shared" si="268"/>
        <v>9098082</v>
      </c>
      <c r="L1023" s="39">
        <f t="shared" si="269"/>
        <v>0</v>
      </c>
      <c r="M1023" s="39">
        <f>IF(C1023=12006,H1023,IF(C1023&lt;&gt;12006,0))</f>
        <v>0</v>
      </c>
      <c r="N1023" s="39">
        <f t="shared" si="280"/>
        <v>0</v>
      </c>
      <c r="O1023" s="39">
        <f t="shared" si="270"/>
        <v>0</v>
      </c>
      <c r="P1023" s="39">
        <f t="shared" si="271"/>
        <v>0</v>
      </c>
      <c r="Q1023" s="39">
        <f t="shared" si="272"/>
        <v>0</v>
      </c>
      <c r="R1023" s="39">
        <f t="shared" si="273"/>
        <v>0</v>
      </c>
      <c r="S1023" s="39">
        <f t="shared" si="274"/>
        <v>0</v>
      </c>
      <c r="T1023" s="39"/>
      <c r="U1023" s="39">
        <f t="shared" si="275"/>
        <v>0</v>
      </c>
      <c r="V1023" s="51"/>
      <c r="W1023" s="39"/>
      <c r="X1023" s="39">
        <f t="shared" si="251"/>
        <v>747.27572895277194</v>
      </c>
      <c r="Y1023" s="39">
        <f t="shared" si="252"/>
        <v>22745.204999999994</v>
      </c>
      <c r="Z1023" s="41">
        <f t="shared" si="253"/>
        <v>2752216.509733059</v>
      </c>
      <c r="AA1023" s="41">
        <v>2478713.5929363444</v>
      </c>
      <c r="AB1023" s="41">
        <v>-66850.129822811519</v>
      </c>
      <c r="AC1023" s="41">
        <f t="shared" si="259"/>
        <v>2411863.4631135329</v>
      </c>
      <c r="AD1023" s="42">
        <f t="shared" si="281"/>
        <v>273502.91679671453</v>
      </c>
      <c r="AE1023" s="41">
        <f t="shared" si="254"/>
        <v>2685366.3799102474</v>
      </c>
      <c r="AF1023" s="42">
        <f t="shared" si="255"/>
        <v>6412715.6200897526</v>
      </c>
      <c r="AG1023" s="43">
        <f t="shared" si="279"/>
        <v>400</v>
      </c>
      <c r="AH1023" s="44">
        <f t="shared" si="256"/>
        <v>278.99794661190964</v>
      </c>
      <c r="AI1023" s="36">
        <f t="shared" si="257"/>
        <v>121.00205338809035</v>
      </c>
      <c r="AJ1023" s="36">
        <f t="shared" si="258"/>
        <v>3683</v>
      </c>
      <c r="AK1023" s="45">
        <v>45657</v>
      </c>
    </row>
    <row r="1024" spans="1:37" s="46" customFormat="1" ht="12.75" x14ac:dyDescent="0.25">
      <c r="A1024" s="36">
        <v>1018</v>
      </c>
      <c r="B1024" s="45">
        <v>41974</v>
      </c>
      <c r="C1024" s="36" t="s">
        <v>533</v>
      </c>
      <c r="D1024" s="36"/>
      <c r="E1024" s="36">
        <v>12003</v>
      </c>
      <c r="F1024" s="36" t="s">
        <v>898</v>
      </c>
      <c r="G1024" s="36" t="s">
        <v>268</v>
      </c>
      <c r="H1024" s="38">
        <v>22</v>
      </c>
      <c r="I1024" s="50">
        <v>590436</v>
      </c>
      <c r="J1024" s="39">
        <f t="shared" si="267"/>
        <v>0</v>
      </c>
      <c r="K1024" s="39">
        <f t="shared" si="268"/>
        <v>590436</v>
      </c>
      <c r="L1024" s="39">
        <f t="shared" si="269"/>
        <v>0</v>
      </c>
      <c r="M1024" s="39">
        <f>IF(C1024=12006,H1024,IF(C1024&lt;&gt;12006,0))</f>
        <v>0</v>
      </c>
      <c r="N1024" s="39">
        <f t="shared" si="280"/>
        <v>0</v>
      </c>
      <c r="O1024" s="39">
        <f t="shared" si="270"/>
        <v>0</v>
      </c>
      <c r="P1024" s="39">
        <f t="shared" si="271"/>
        <v>0</v>
      </c>
      <c r="Q1024" s="39">
        <f t="shared" si="272"/>
        <v>0</v>
      </c>
      <c r="R1024" s="39">
        <f t="shared" si="273"/>
        <v>0</v>
      </c>
      <c r="S1024" s="39">
        <f t="shared" si="274"/>
        <v>0</v>
      </c>
      <c r="T1024" s="39"/>
      <c r="U1024" s="39">
        <f t="shared" si="275"/>
        <v>0</v>
      </c>
      <c r="V1024" s="51"/>
      <c r="W1024" s="39"/>
      <c r="X1024" s="39">
        <f t="shared" si="251"/>
        <v>48.495770020533875</v>
      </c>
      <c r="Y1024" s="39">
        <f t="shared" si="252"/>
        <v>1476.09</v>
      </c>
      <c r="Z1024" s="41">
        <f t="shared" si="253"/>
        <v>178609.92098562626</v>
      </c>
      <c r="AA1024" s="41">
        <v>160860.46915811088</v>
      </c>
      <c r="AB1024" s="41">
        <v>-4338.3565076750856</v>
      </c>
      <c r="AC1024" s="41">
        <f t="shared" si="259"/>
        <v>156522.1126504358</v>
      </c>
      <c r="AD1024" s="42">
        <f t="shared" si="281"/>
        <v>17749.451827515382</v>
      </c>
      <c r="AE1024" s="41">
        <f t="shared" si="254"/>
        <v>174271.56447795118</v>
      </c>
      <c r="AF1024" s="42">
        <f t="shared" si="255"/>
        <v>416164.43552204885</v>
      </c>
      <c r="AG1024" s="43">
        <f t="shared" si="279"/>
        <v>400</v>
      </c>
      <c r="AH1024" s="44">
        <f t="shared" si="256"/>
        <v>278.99794661190964</v>
      </c>
      <c r="AI1024" s="36">
        <f t="shared" si="257"/>
        <v>121.00205338809035</v>
      </c>
      <c r="AJ1024" s="36">
        <f t="shared" si="258"/>
        <v>3683</v>
      </c>
      <c r="AK1024" s="45">
        <v>45657</v>
      </c>
    </row>
    <row r="1025" spans="1:37" s="46" customFormat="1" ht="12.75" x14ac:dyDescent="0.25">
      <c r="A1025" s="36">
        <v>1019</v>
      </c>
      <c r="B1025" s="45">
        <v>41974</v>
      </c>
      <c r="C1025" s="36" t="s">
        <v>533</v>
      </c>
      <c r="D1025" s="36"/>
      <c r="E1025" s="36">
        <v>12003</v>
      </c>
      <c r="F1025" s="36" t="s">
        <v>899</v>
      </c>
      <c r="G1025" s="36" t="s">
        <v>268</v>
      </c>
      <c r="H1025" s="38">
        <v>18</v>
      </c>
      <c r="I1025" s="50">
        <v>424368</v>
      </c>
      <c r="J1025" s="39">
        <f t="shared" si="267"/>
        <v>0</v>
      </c>
      <c r="K1025" s="39">
        <f t="shared" si="268"/>
        <v>424368</v>
      </c>
      <c r="L1025" s="39">
        <f t="shared" si="269"/>
        <v>0</v>
      </c>
      <c r="M1025" s="39">
        <f>IF(C1025=12006,H1025,IF(C1025&lt;&gt;12006,0))</f>
        <v>0</v>
      </c>
      <c r="N1025" s="39">
        <f t="shared" si="280"/>
        <v>0</v>
      </c>
      <c r="O1025" s="39">
        <f t="shared" si="270"/>
        <v>0</v>
      </c>
      <c r="P1025" s="39">
        <f t="shared" si="271"/>
        <v>0</v>
      </c>
      <c r="Q1025" s="39">
        <f t="shared" si="272"/>
        <v>0</v>
      </c>
      <c r="R1025" s="39">
        <f t="shared" si="273"/>
        <v>0</v>
      </c>
      <c r="S1025" s="39">
        <f t="shared" si="274"/>
        <v>0</v>
      </c>
      <c r="T1025" s="39"/>
      <c r="U1025" s="39">
        <f t="shared" si="275"/>
        <v>0</v>
      </c>
      <c r="V1025" s="51"/>
      <c r="W1025" s="39"/>
      <c r="X1025" s="39">
        <f t="shared" si="251"/>
        <v>34.855687885010262</v>
      </c>
      <c r="Y1025" s="39">
        <f t="shared" si="252"/>
        <v>1060.9199999999998</v>
      </c>
      <c r="Z1025" s="41">
        <f t="shared" si="253"/>
        <v>128373.4984804928</v>
      </c>
      <c r="AA1025" s="41">
        <v>115616.31671457904</v>
      </c>
      <c r="AB1025" s="41">
        <v>-3118.135876621785</v>
      </c>
      <c r="AC1025" s="41">
        <f t="shared" si="259"/>
        <v>112498.18083795725</v>
      </c>
      <c r="AD1025" s="42">
        <f t="shared" si="281"/>
        <v>12757.18176591376</v>
      </c>
      <c r="AE1025" s="41">
        <f t="shared" si="254"/>
        <v>125255.36260387101</v>
      </c>
      <c r="AF1025" s="42">
        <f t="shared" si="255"/>
        <v>299112.63739612896</v>
      </c>
      <c r="AG1025" s="43">
        <f t="shared" si="279"/>
        <v>400</v>
      </c>
      <c r="AH1025" s="44">
        <f t="shared" si="256"/>
        <v>278.99794661190964</v>
      </c>
      <c r="AI1025" s="36">
        <f t="shared" si="257"/>
        <v>121.00205338809035</v>
      </c>
      <c r="AJ1025" s="36">
        <f t="shared" si="258"/>
        <v>3683</v>
      </c>
      <c r="AK1025" s="45">
        <v>45657</v>
      </c>
    </row>
    <row r="1026" spans="1:37" s="46" customFormat="1" ht="12.75" x14ac:dyDescent="0.25">
      <c r="A1026" s="36">
        <v>1020</v>
      </c>
      <c r="B1026" s="45">
        <v>41974</v>
      </c>
      <c r="C1026" s="36" t="s">
        <v>533</v>
      </c>
      <c r="D1026" s="36"/>
      <c r="E1026" s="36">
        <v>12003</v>
      </c>
      <c r="F1026" s="36" t="s">
        <v>900</v>
      </c>
      <c r="G1026" s="36" t="s">
        <v>901</v>
      </c>
      <c r="H1026" s="38">
        <v>11</v>
      </c>
      <c r="I1026" s="50">
        <v>259336</v>
      </c>
      <c r="J1026" s="39">
        <f t="shared" si="267"/>
        <v>0</v>
      </c>
      <c r="K1026" s="39">
        <f t="shared" si="268"/>
        <v>259336</v>
      </c>
      <c r="L1026" s="39">
        <f t="shared" si="269"/>
        <v>0</v>
      </c>
      <c r="M1026" s="39">
        <f>IF(C1026=12006,H1026,IF(C1026&lt;&gt;12006,0))</f>
        <v>0</v>
      </c>
      <c r="N1026" s="39">
        <f t="shared" si="280"/>
        <v>0</v>
      </c>
      <c r="O1026" s="39">
        <f t="shared" si="270"/>
        <v>0</v>
      </c>
      <c r="P1026" s="39">
        <f t="shared" si="271"/>
        <v>0</v>
      </c>
      <c r="Q1026" s="39">
        <f t="shared" si="272"/>
        <v>0</v>
      </c>
      <c r="R1026" s="39">
        <f t="shared" si="273"/>
        <v>0</v>
      </c>
      <c r="S1026" s="39">
        <f t="shared" si="274"/>
        <v>0</v>
      </c>
      <c r="T1026" s="39"/>
      <c r="U1026" s="39">
        <f t="shared" si="275"/>
        <v>0</v>
      </c>
      <c r="V1026" s="51"/>
      <c r="W1026" s="39"/>
      <c r="X1026" s="39">
        <f t="shared" si="251"/>
        <v>21.300698151950719</v>
      </c>
      <c r="Y1026" s="39">
        <f t="shared" si="252"/>
        <v>648.34</v>
      </c>
      <c r="Z1026" s="41">
        <f t="shared" si="253"/>
        <v>78450.471293634502</v>
      </c>
      <c r="AA1026" s="41">
        <v>70654.41577002054</v>
      </c>
      <c r="AB1026" s="41">
        <v>-1905.527480157758</v>
      </c>
      <c r="AC1026" s="41">
        <f t="shared" si="259"/>
        <v>68748.888289862778</v>
      </c>
      <c r="AD1026" s="42">
        <f t="shared" si="281"/>
        <v>7796.0555236139626</v>
      </c>
      <c r="AE1026" s="41">
        <f t="shared" si="254"/>
        <v>76544.943813476741</v>
      </c>
      <c r="AF1026" s="42">
        <f t="shared" si="255"/>
        <v>182791.05618652326</v>
      </c>
      <c r="AG1026" s="43">
        <f t="shared" si="279"/>
        <v>400</v>
      </c>
      <c r="AH1026" s="44">
        <f t="shared" si="256"/>
        <v>278.99794661190964</v>
      </c>
      <c r="AI1026" s="36">
        <f t="shared" si="257"/>
        <v>121.00205338809035</v>
      </c>
      <c r="AJ1026" s="36">
        <f t="shared" si="258"/>
        <v>3683</v>
      </c>
      <c r="AK1026" s="45">
        <v>45657</v>
      </c>
    </row>
    <row r="1027" spans="1:37" s="46" customFormat="1" ht="12.75" x14ac:dyDescent="0.25">
      <c r="A1027" s="36">
        <v>1021</v>
      </c>
      <c r="B1027" s="45">
        <v>41974</v>
      </c>
      <c r="C1027" s="36" t="s">
        <v>533</v>
      </c>
      <c r="D1027" s="36"/>
      <c r="E1027" s="36">
        <v>12003</v>
      </c>
      <c r="F1027" s="36" t="s">
        <v>898</v>
      </c>
      <c r="G1027" s="36" t="s">
        <v>901</v>
      </c>
      <c r="H1027" s="38">
        <v>29</v>
      </c>
      <c r="I1027" s="50">
        <v>778302</v>
      </c>
      <c r="J1027" s="39">
        <f t="shared" si="267"/>
        <v>0</v>
      </c>
      <c r="K1027" s="39">
        <f t="shared" si="268"/>
        <v>778302</v>
      </c>
      <c r="L1027" s="39">
        <f t="shared" si="269"/>
        <v>0</v>
      </c>
      <c r="M1027" s="39">
        <f>IF(C1027=12006,H1027,IF(C1027&lt;&gt;12006,0))</f>
        <v>0</v>
      </c>
      <c r="N1027" s="39">
        <f t="shared" si="280"/>
        <v>0</v>
      </c>
      <c r="O1027" s="39">
        <f t="shared" si="270"/>
        <v>0</v>
      </c>
      <c r="P1027" s="39">
        <f t="shared" si="271"/>
        <v>0</v>
      </c>
      <c r="Q1027" s="39">
        <f t="shared" si="272"/>
        <v>0</v>
      </c>
      <c r="R1027" s="39">
        <f t="shared" si="273"/>
        <v>0</v>
      </c>
      <c r="S1027" s="39">
        <f t="shared" si="274"/>
        <v>0</v>
      </c>
      <c r="T1027" s="39"/>
      <c r="U1027" s="39">
        <f t="shared" si="275"/>
        <v>0</v>
      </c>
      <c r="V1027" s="51"/>
      <c r="W1027" s="39"/>
      <c r="X1027" s="39">
        <f t="shared" si="251"/>
        <v>63.926242299794652</v>
      </c>
      <c r="Y1027" s="39">
        <f t="shared" si="252"/>
        <v>1945.7549999999997</v>
      </c>
      <c r="Z1027" s="41">
        <f t="shared" si="253"/>
        <v>235440.35039014369</v>
      </c>
      <c r="AA1027" s="41">
        <v>212043.34570841884</v>
      </c>
      <c r="AB1027" s="41">
        <v>-5718.7426692080653</v>
      </c>
      <c r="AC1027" s="41">
        <f t="shared" si="259"/>
        <v>206324.60303921078</v>
      </c>
      <c r="AD1027" s="42">
        <f t="shared" si="281"/>
        <v>23397.004681724851</v>
      </c>
      <c r="AE1027" s="41">
        <f t="shared" si="254"/>
        <v>229721.60772093563</v>
      </c>
      <c r="AF1027" s="42">
        <f t="shared" si="255"/>
        <v>548580.3922790644</v>
      </c>
      <c r="AG1027" s="43">
        <f t="shared" si="279"/>
        <v>400</v>
      </c>
      <c r="AH1027" s="44">
        <f t="shared" si="256"/>
        <v>278.99794661190964</v>
      </c>
      <c r="AI1027" s="36">
        <f t="shared" si="257"/>
        <v>121.00205338809035</v>
      </c>
      <c r="AJ1027" s="36">
        <f t="shared" si="258"/>
        <v>3683</v>
      </c>
      <c r="AK1027" s="45">
        <v>45657</v>
      </c>
    </row>
    <row r="1028" spans="1:37" s="46" customFormat="1" ht="12.75" x14ac:dyDescent="0.25">
      <c r="A1028" s="36">
        <v>1022</v>
      </c>
      <c r="B1028" s="45">
        <v>41974</v>
      </c>
      <c r="C1028" s="36" t="s">
        <v>533</v>
      </c>
      <c r="D1028" s="36"/>
      <c r="E1028" s="36">
        <v>12003</v>
      </c>
      <c r="F1028" s="36" t="s">
        <v>902</v>
      </c>
      <c r="G1028" s="36" t="s">
        <v>903</v>
      </c>
      <c r="H1028" s="38">
        <v>10</v>
      </c>
      <c r="I1028" s="50">
        <v>268380</v>
      </c>
      <c r="J1028" s="39">
        <f t="shared" si="267"/>
        <v>0</v>
      </c>
      <c r="K1028" s="39">
        <f t="shared" si="268"/>
        <v>268380</v>
      </c>
      <c r="L1028" s="39">
        <f t="shared" si="269"/>
        <v>0</v>
      </c>
      <c r="M1028" s="39">
        <f>IF(C1028=12006,H1028,IF(C1028&lt;&gt;12006,0))</f>
        <v>0</v>
      </c>
      <c r="N1028" s="39">
        <f t="shared" si="280"/>
        <v>0</v>
      </c>
      <c r="O1028" s="39">
        <f t="shared" si="270"/>
        <v>0</v>
      </c>
      <c r="P1028" s="39">
        <f t="shared" si="271"/>
        <v>0</v>
      </c>
      <c r="Q1028" s="39">
        <f t="shared" si="272"/>
        <v>0</v>
      </c>
      <c r="R1028" s="39">
        <f t="shared" si="273"/>
        <v>0</v>
      </c>
      <c r="S1028" s="39">
        <f t="shared" si="274"/>
        <v>0</v>
      </c>
      <c r="T1028" s="39"/>
      <c r="U1028" s="39">
        <f t="shared" si="275"/>
        <v>0</v>
      </c>
      <c r="V1028" s="51"/>
      <c r="W1028" s="39"/>
      <c r="X1028" s="39">
        <f t="shared" si="251"/>
        <v>22.043531827515398</v>
      </c>
      <c r="Y1028" s="39">
        <f t="shared" si="252"/>
        <v>670.94999999999993</v>
      </c>
      <c r="Z1028" s="41">
        <f t="shared" si="253"/>
        <v>81186.327720739209</v>
      </c>
      <c r="AA1028" s="41">
        <v>73118.395071868566</v>
      </c>
      <c r="AB1028" s="41">
        <v>-1971.9802307614018</v>
      </c>
      <c r="AC1028" s="41">
        <f t="shared" si="259"/>
        <v>71146.414841107166</v>
      </c>
      <c r="AD1028" s="42">
        <f t="shared" si="281"/>
        <v>8067.9326488706429</v>
      </c>
      <c r="AE1028" s="41">
        <f t="shared" si="254"/>
        <v>79214.347489977808</v>
      </c>
      <c r="AF1028" s="42">
        <f t="shared" si="255"/>
        <v>189165.65251002219</v>
      </c>
      <c r="AG1028" s="43">
        <f t="shared" si="279"/>
        <v>400</v>
      </c>
      <c r="AH1028" s="44">
        <f t="shared" si="256"/>
        <v>278.99794661190964</v>
      </c>
      <c r="AI1028" s="36">
        <f t="shared" si="257"/>
        <v>121.00205338809035</v>
      </c>
      <c r="AJ1028" s="36">
        <f t="shared" si="258"/>
        <v>3683</v>
      </c>
      <c r="AK1028" s="45">
        <v>45657</v>
      </c>
    </row>
    <row r="1029" spans="1:37" s="46" customFormat="1" ht="12.75" x14ac:dyDescent="0.25">
      <c r="A1029" s="36">
        <v>1023</v>
      </c>
      <c r="B1029" s="45">
        <v>41974</v>
      </c>
      <c r="C1029" s="36" t="s">
        <v>533</v>
      </c>
      <c r="D1029" s="36"/>
      <c r="E1029" s="36">
        <v>12003</v>
      </c>
      <c r="F1029" s="36" t="s">
        <v>904</v>
      </c>
      <c r="G1029" s="36" t="s">
        <v>903</v>
      </c>
      <c r="H1029" s="38">
        <v>15</v>
      </c>
      <c r="I1029" s="50">
        <v>353640</v>
      </c>
      <c r="J1029" s="39">
        <f t="shared" si="267"/>
        <v>0</v>
      </c>
      <c r="K1029" s="39">
        <f t="shared" si="268"/>
        <v>353640</v>
      </c>
      <c r="L1029" s="39">
        <f t="shared" si="269"/>
        <v>0</v>
      </c>
      <c r="M1029" s="39">
        <f>IF(C1029=12006,H1029,IF(C1029&lt;&gt;12006,0))</f>
        <v>0</v>
      </c>
      <c r="N1029" s="39">
        <f t="shared" si="280"/>
        <v>0</v>
      </c>
      <c r="O1029" s="39">
        <f t="shared" si="270"/>
        <v>0</v>
      </c>
      <c r="P1029" s="39">
        <f t="shared" si="271"/>
        <v>0</v>
      </c>
      <c r="Q1029" s="39">
        <f t="shared" si="272"/>
        <v>0</v>
      </c>
      <c r="R1029" s="39">
        <f t="shared" si="273"/>
        <v>0</v>
      </c>
      <c r="S1029" s="39">
        <f t="shared" si="274"/>
        <v>0</v>
      </c>
      <c r="T1029" s="39"/>
      <c r="U1029" s="39">
        <f t="shared" si="275"/>
        <v>0</v>
      </c>
      <c r="V1029" s="51"/>
      <c r="W1029" s="39"/>
      <c r="X1029" s="39">
        <f t="shared" si="251"/>
        <v>29.046406570841885</v>
      </c>
      <c r="Y1029" s="39">
        <f t="shared" si="252"/>
        <v>884.09999999999991</v>
      </c>
      <c r="Z1029" s="41">
        <f t="shared" si="253"/>
        <v>106977.91540041067</v>
      </c>
      <c r="AA1029" s="41">
        <v>96346.930595482525</v>
      </c>
      <c r="AB1029" s="41">
        <v>-2598.4465638514871</v>
      </c>
      <c r="AC1029" s="41">
        <f t="shared" si="259"/>
        <v>93748.484031631044</v>
      </c>
      <c r="AD1029" s="42">
        <f t="shared" si="281"/>
        <v>10630.984804928143</v>
      </c>
      <c r="AE1029" s="41">
        <f t="shared" si="254"/>
        <v>104379.46883655919</v>
      </c>
      <c r="AF1029" s="42">
        <f t="shared" si="255"/>
        <v>249260.53116344081</v>
      </c>
      <c r="AG1029" s="43">
        <f t="shared" si="279"/>
        <v>400</v>
      </c>
      <c r="AH1029" s="44">
        <f t="shared" si="256"/>
        <v>278.99794661190964</v>
      </c>
      <c r="AI1029" s="36">
        <f t="shared" si="257"/>
        <v>121.00205338809035</v>
      </c>
      <c r="AJ1029" s="36">
        <f t="shared" si="258"/>
        <v>3683</v>
      </c>
      <c r="AK1029" s="45">
        <v>45657</v>
      </c>
    </row>
    <row r="1030" spans="1:37" s="46" customFormat="1" ht="12.75" x14ac:dyDescent="0.25">
      <c r="A1030" s="36">
        <v>1024</v>
      </c>
      <c r="B1030" s="45">
        <v>41974</v>
      </c>
      <c r="C1030" s="36" t="s">
        <v>533</v>
      </c>
      <c r="D1030" s="36"/>
      <c r="E1030" s="36">
        <v>12003</v>
      </c>
      <c r="F1030" s="36" t="s">
        <v>905</v>
      </c>
      <c r="G1030" s="36" t="s">
        <v>756</v>
      </c>
      <c r="H1030" s="38">
        <v>41</v>
      </c>
      <c r="I1030" s="50">
        <v>966616</v>
      </c>
      <c r="J1030" s="39">
        <f t="shared" si="267"/>
        <v>0</v>
      </c>
      <c r="K1030" s="39">
        <f t="shared" si="268"/>
        <v>966616</v>
      </c>
      <c r="L1030" s="39">
        <f t="shared" si="269"/>
        <v>0</v>
      </c>
      <c r="M1030" s="39">
        <f>IF(C1030=12006,H1030,IF(C1030&lt;&gt;12006,0))</f>
        <v>0</v>
      </c>
      <c r="N1030" s="39">
        <f t="shared" si="280"/>
        <v>0</v>
      </c>
      <c r="O1030" s="39">
        <f t="shared" si="270"/>
        <v>0</v>
      </c>
      <c r="P1030" s="39">
        <f t="shared" si="271"/>
        <v>0</v>
      </c>
      <c r="Q1030" s="39">
        <f t="shared" si="272"/>
        <v>0</v>
      </c>
      <c r="R1030" s="39">
        <f t="shared" si="273"/>
        <v>0</v>
      </c>
      <c r="S1030" s="39">
        <f t="shared" si="274"/>
        <v>0</v>
      </c>
      <c r="T1030" s="39"/>
      <c r="U1030" s="39">
        <f t="shared" si="275"/>
        <v>0</v>
      </c>
      <c r="V1030" s="51"/>
      <c r="W1030" s="39"/>
      <c r="X1030" s="39">
        <f t="shared" si="251"/>
        <v>79.393511293634489</v>
      </c>
      <c r="Y1030" s="39">
        <f t="shared" si="252"/>
        <v>2416.54</v>
      </c>
      <c r="Z1030" s="41">
        <f t="shared" si="253"/>
        <v>292406.30209445587</v>
      </c>
      <c r="AA1030" s="41">
        <v>263348.27696098562</v>
      </c>
      <c r="AB1030" s="41">
        <v>-7102.420607860734</v>
      </c>
      <c r="AC1030" s="41">
        <f t="shared" si="259"/>
        <v>256245.85635312489</v>
      </c>
      <c r="AD1030" s="42">
        <f t="shared" si="281"/>
        <v>29058.025133470248</v>
      </c>
      <c r="AE1030" s="41">
        <f t="shared" si="254"/>
        <v>285303.88148659514</v>
      </c>
      <c r="AF1030" s="42">
        <f t="shared" si="255"/>
        <v>681312.11851340486</v>
      </c>
      <c r="AG1030" s="43">
        <f t="shared" si="279"/>
        <v>400</v>
      </c>
      <c r="AH1030" s="44">
        <f t="shared" si="256"/>
        <v>278.99794661190964</v>
      </c>
      <c r="AI1030" s="36">
        <f t="shared" si="257"/>
        <v>121.00205338809035</v>
      </c>
      <c r="AJ1030" s="36">
        <f t="shared" si="258"/>
        <v>3683</v>
      </c>
      <c r="AK1030" s="45">
        <v>45657</v>
      </c>
    </row>
    <row r="1031" spans="1:37" s="46" customFormat="1" ht="12.75" x14ac:dyDescent="0.25">
      <c r="A1031" s="36">
        <v>1025</v>
      </c>
      <c r="B1031" s="45">
        <v>41974</v>
      </c>
      <c r="C1031" s="36" t="s">
        <v>533</v>
      </c>
      <c r="D1031" s="36"/>
      <c r="E1031" s="36">
        <v>12003</v>
      </c>
      <c r="F1031" s="36" t="s">
        <v>906</v>
      </c>
      <c r="G1031" s="36" t="s">
        <v>836</v>
      </c>
      <c r="H1031" s="38">
        <v>55</v>
      </c>
      <c r="I1031" s="50">
        <v>1457500</v>
      </c>
      <c r="J1031" s="39">
        <f t="shared" si="267"/>
        <v>0</v>
      </c>
      <c r="K1031" s="39">
        <f t="shared" si="268"/>
        <v>1457500</v>
      </c>
      <c r="L1031" s="39">
        <f t="shared" si="269"/>
        <v>0</v>
      </c>
      <c r="M1031" s="39">
        <f>IF(C1031=12006,H1031,IF(C1031&lt;&gt;12006,0))</f>
        <v>0</v>
      </c>
      <c r="N1031" s="39">
        <f t="shared" si="280"/>
        <v>0</v>
      </c>
      <c r="O1031" s="39">
        <f t="shared" si="270"/>
        <v>0</v>
      </c>
      <c r="P1031" s="39">
        <f t="shared" si="271"/>
        <v>0</v>
      </c>
      <c r="Q1031" s="39">
        <f t="shared" si="272"/>
        <v>0</v>
      </c>
      <c r="R1031" s="39">
        <f t="shared" si="273"/>
        <v>0</v>
      </c>
      <c r="S1031" s="39">
        <f t="shared" si="274"/>
        <v>0</v>
      </c>
      <c r="T1031" s="39"/>
      <c r="U1031" s="39">
        <f t="shared" si="275"/>
        <v>0</v>
      </c>
      <c r="V1031" s="51"/>
      <c r="W1031" s="39"/>
      <c r="X1031" s="39">
        <f t="shared" ref="X1031:X1094" si="282">IF(I1031&lt;0,0,IF(I1031&gt;0,((1/365.25*(IF(E1031=12002,I1031*3%,IF(E1031=12003,I1031*3%,IF(E1031=12004,I1031*3%,IF(E1031=12006,I1031*2%,IF(E1031=12007,I1031*10%,IF(E1031=12008,I1031*3%,IF(E1031=12009,I1031*10%,IF(E1031=12010,I1031*10%,IF(E1031=12011,I1031*20%,IF(E1031=12012,I1031*3%,IF(E1031=12099,I1031*10%))))))))))))))))</f>
        <v>119.71252566735113</v>
      </c>
      <c r="Y1031" s="39">
        <f t="shared" ref="Y1031:Y1094" si="283">X1031*30.4375</f>
        <v>3643.75</v>
      </c>
      <c r="Z1031" s="41">
        <f t="shared" ref="Z1031:Z1094" si="284">IF(I1031&lt;0,0,IF(I1031&gt;0,(IF(AI1031*Y1031&lt;=I1031,Y1031*AI1031,IF(Y1031*AI1031&gt;I1031,I1031,IF(AI1031*Y1031=I1031,I1031))))))</f>
        <v>440901.23203285417</v>
      </c>
      <c r="AA1031" s="41">
        <v>397086.44763860368</v>
      </c>
      <c r="AB1031" s="41">
        <v>-10709.297214154347</v>
      </c>
      <c r="AC1031" s="41">
        <f t="shared" si="259"/>
        <v>386377.15042444936</v>
      </c>
      <c r="AD1031" s="42">
        <f t="shared" si="281"/>
        <v>43814.784394250484</v>
      </c>
      <c r="AE1031" s="41">
        <f t="shared" ref="AE1031:AE1094" si="285">AC1031+AD1031</f>
        <v>430191.93481869984</v>
      </c>
      <c r="AF1031" s="42">
        <f t="shared" ref="AF1031:AF1094" si="286">I1031-AE1031</f>
        <v>1027308.0651813002</v>
      </c>
      <c r="AG1031" s="43">
        <f t="shared" si="279"/>
        <v>400</v>
      </c>
      <c r="AH1031" s="44">
        <f t="shared" ref="AH1031:AH1094" si="287">IF(AG1031&gt;AI1031,AG1031-AI1031,IF(AG1031&lt;=AI1031,0))</f>
        <v>278.99794661190964</v>
      </c>
      <c r="AI1031" s="36">
        <f t="shared" ref="AI1031:AI1094" si="288">AJ1031/30.4375</f>
        <v>121.00205338809035</v>
      </c>
      <c r="AJ1031" s="36">
        <f t="shared" ref="AJ1031:AJ1094" si="289">AK1031-B1031</f>
        <v>3683</v>
      </c>
      <c r="AK1031" s="45">
        <v>45657</v>
      </c>
    </row>
    <row r="1032" spans="1:37" s="46" customFormat="1" ht="12.75" x14ac:dyDescent="0.25">
      <c r="A1032" s="36">
        <v>1026</v>
      </c>
      <c r="B1032" s="45">
        <v>41974</v>
      </c>
      <c r="C1032" s="36" t="s">
        <v>533</v>
      </c>
      <c r="D1032" s="36"/>
      <c r="E1032" s="36">
        <v>12003</v>
      </c>
      <c r="F1032" s="36" t="s">
        <v>896</v>
      </c>
      <c r="G1032" s="36" t="s">
        <v>70</v>
      </c>
      <c r="H1032" s="38">
        <v>175</v>
      </c>
      <c r="I1032" s="50">
        <v>4125800</v>
      </c>
      <c r="J1032" s="39">
        <f t="shared" si="267"/>
        <v>0</v>
      </c>
      <c r="K1032" s="39">
        <f t="shared" si="268"/>
        <v>4125800</v>
      </c>
      <c r="L1032" s="39">
        <f t="shared" si="269"/>
        <v>0</v>
      </c>
      <c r="M1032" s="39">
        <f>IF(C1032=12006,H1032,IF(C1032&lt;&gt;12006,0))</f>
        <v>0</v>
      </c>
      <c r="N1032" s="39">
        <f t="shared" si="280"/>
        <v>0</v>
      </c>
      <c r="O1032" s="39">
        <f t="shared" si="270"/>
        <v>0</v>
      </c>
      <c r="P1032" s="39">
        <f t="shared" si="271"/>
        <v>0</v>
      </c>
      <c r="Q1032" s="39">
        <f t="shared" si="272"/>
        <v>0</v>
      </c>
      <c r="R1032" s="39">
        <f t="shared" si="273"/>
        <v>0</v>
      </c>
      <c r="S1032" s="39">
        <f t="shared" si="274"/>
        <v>0</v>
      </c>
      <c r="T1032" s="39"/>
      <c r="U1032" s="39">
        <f t="shared" si="275"/>
        <v>0</v>
      </c>
      <c r="V1032" s="51"/>
      <c r="W1032" s="39"/>
      <c r="X1032" s="39">
        <f t="shared" si="282"/>
        <v>338.87474332648873</v>
      </c>
      <c r="Y1032" s="39">
        <f t="shared" si="283"/>
        <v>10314.5</v>
      </c>
      <c r="Z1032" s="41">
        <f t="shared" si="284"/>
        <v>1248075.679671458</v>
      </c>
      <c r="AA1032" s="41">
        <v>1124047.523613963</v>
      </c>
      <c r="AB1032" s="41">
        <v>-30315.209911600694</v>
      </c>
      <c r="AC1032" s="41">
        <f t="shared" ref="AC1032:AC1095" si="290">AA1032+AB1032</f>
        <v>1093732.3137023624</v>
      </c>
      <c r="AD1032" s="42">
        <f t="shared" si="281"/>
        <v>124028.15605749493</v>
      </c>
      <c r="AE1032" s="41">
        <f t="shared" si="285"/>
        <v>1217760.4697598573</v>
      </c>
      <c r="AF1032" s="42">
        <f t="shared" si="286"/>
        <v>2908039.5302401427</v>
      </c>
      <c r="AG1032" s="43">
        <f t="shared" si="279"/>
        <v>400</v>
      </c>
      <c r="AH1032" s="44">
        <f t="shared" si="287"/>
        <v>278.99794661190964</v>
      </c>
      <c r="AI1032" s="36">
        <f t="shared" si="288"/>
        <v>121.00205338809035</v>
      </c>
      <c r="AJ1032" s="36">
        <f t="shared" si="289"/>
        <v>3683</v>
      </c>
      <c r="AK1032" s="45">
        <v>45657</v>
      </c>
    </row>
    <row r="1033" spans="1:37" s="46" customFormat="1" ht="12.75" x14ac:dyDescent="0.25">
      <c r="A1033" s="36">
        <v>1027</v>
      </c>
      <c r="B1033" s="45">
        <v>41974</v>
      </c>
      <c r="C1033" s="36" t="s">
        <v>533</v>
      </c>
      <c r="D1033" s="36"/>
      <c r="E1033" s="36">
        <v>12003</v>
      </c>
      <c r="F1033" s="36" t="s">
        <v>897</v>
      </c>
      <c r="G1033" s="36" t="s">
        <v>70</v>
      </c>
      <c r="H1033" s="38">
        <v>339</v>
      </c>
      <c r="I1033" s="50">
        <v>9098082</v>
      </c>
      <c r="J1033" s="39">
        <f t="shared" si="267"/>
        <v>0</v>
      </c>
      <c r="K1033" s="39">
        <f t="shared" si="268"/>
        <v>9098082</v>
      </c>
      <c r="L1033" s="39">
        <f t="shared" si="269"/>
        <v>0</v>
      </c>
      <c r="M1033" s="39">
        <f>IF(C1033=12006,H1033,IF(C1033&lt;&gt;12006,0))</f>
        <v>0</v>
      </c>
      <c r="N1033" s="39">
        <f t="shared" si="280"/>
        <v>0</v>
      </c>
      <c r="O1033" s="39">
        <f t="shared" si="270"/>
        <v>0</v>
      </c>
      <c r="P1033" s="39">
        <f t="shared" si="271"/>
        <v>0</v>
      </c>
      <c r="Q1033" s="39">
        <f t="shared" si="272"/>
        <v>0</v>
      </c>
      <c r="R1033" s="39">
        <f t="shared" si="273"/>
        <v>0</v>
      </c>
      <c r="S1033" s="39">
        <f t="shared" si="274"/>
        <v>0</v>
      </c>
      <c r="T1033" s="39"/>
      <c r="U1033" s="39">
        <f t="shared" si="275"/>
        <v>0</v>
      </c>
      <c r="V1033" s="51"/>
      <c r="W1033" s="39"/>
      <c r="X1033" s="39">
        <f t="shared" si="282"/>
        <v>747.27572895277194</v>
      </c>
      <c r="Y1033" s="39">
        <f t="shared" si="283"/>
        <v>22745.204999999994</v>
      </c>
      <c r="Z1033" s="41">
        <f t="shared" si="284"/>
        <v>2752216.509733059</v>
      </c>
      <c r="AA1033" s="41">
        <v>2478713.5929363444</v>
      </c>
      <c r="AB1033" s="41">
        <v>-66850.129822811519</v>
      </c>
      <c r="AC1033" s="41">
        <f t="shared" si="290"/>
        <v>2411863.4631135329</v>
      </c>
      <c r="AD1033" s="42">
        <f t="shared" si="281"/>
        <v>273502.91679671453</v>
      </c>
      <c r="AE1033" s="41">
        <f t="shared" si="285"/>
        <v>2685366.3799102474</v>
      </c>
      <c r="AF1033" s="42">
        <f t="shared" si="286"/>
        <v>6412715.6200897526</v>
      </c>
      <c r="AG1033" s="43">
        <f t="shared" si="279"/>
        <v>400</v>
      </c>
      <c r="AH1033" s="44">
        <f t="shared" si="287"/>
        <v>278.99794661190964</v>
      </c>
      <c r="AI1033" s="36">
        <f t="shared" si="288"/>
        <v>121.00205338809035</v>
      </c>
      <c r="AJ1033" s="36">
        <f t="shared" si="289"/>
        <v>3683</v>
      </c>
      <c r="AK1033" s="45">
        <v>45657</v>
      </c>
    </row>
    <row r="1034" spans="1:37" s="46" customFormat="1" ht="12.75" x14ac:dyDescent="0.25">
      <c r="A1034" s="36">
        <v>1028</v>
      </c>
      <c r="B1034" s="45">
        <v>41974</v>
      </c>
      <c r="C1034" s="36" t="s">
        <v>823</v>
      </c>
      <c r="D1034" s="36"/>
      <c r="E1034" s="36">
        <v>12004</v>
      </c>
      <c r="F1034" s="36" t="s">
        <v>907</v>
      </c>
      <c r="G1034" s="36" t="s">
        <v>270</v>
      </c>
      <c r="H1034" s="38">
        <v>4182</v>
      </c>
      <c r="I1034" s="50">
        <v>20910000</v>
      </c>
      <c r="J1034" s="39">
        <f t="shared" si="267"/>
        <v>0</v>
      </c>
      <c r="K1034" s="39">
        <f t="shared" si="268"/>
        <v>0</v>
      </c>
      <c r="L1034" s="39">
        <f t="shared" si="269"/>
        <v>20910000</v>
      </c>
      <c r="M1034" s="39">
        <f>IF(C1034=12006,H1034,IF(C1034&lt;&gt;12006,0))</f>
        <v>0</v>
      </c>
      <c r="N1034" s="39">
        <f t="shared" si="280"/>
        <v>0</v>
      </c>
      <c r="O1034" s="39">
        <f t="shared" si="270"/>
        <v>0</v>
      </c>
      <c r="P1034" s="39">
        <f t="shared" si="271"/>
        <v>0</v>
      </c>
      <c r="Q1034" s="39">
        <f t="shared" si="272"/>
        <v>0</v>
      </c>
      <c r="R1034" s="39">
        <f t="shared" si="273"/>
        <v>0</v>
      </c>
      <c r="S1034" s="39">
        <f t="shared" si="274"/>
        <v>0</v>
      </c>
      <c r="T1034" s="39"/>
      <c r="U1034" s="39">
        <f t="shared" si="275"/>
        <v>0</v>
      </c>
      <c r="V1034" s="51"/>
      <c r="W1034" s="39"/>
      <c r="X1034" s="39">
        <f t="shared" si="282"/>
        <v>1717.4537987679671</v>
      </c>
      <c r="Y1034" s="39">
        <f t="shared" si="283"/>
        <v>52275</v>
      </c>
      <c r="Z1034" s="41">
        <f t="shared" si="284"/>
        <v>6325382.3408624232</v>
      </c>
      <c r="AA1034" s="41">
        <v>5696794.2505133469</v>
      </c>
      <c r="AB1034" s="41">
        <v>-153640.75797459172</v>
      </c>
      <c r="AC1034" s="41">
        <f t="shared" si="290"/>
        <v>5543153.4925387548</v>
      </c>
      <c r="AD1034" s="42">
        <f t="shared" si="281"/>
        <v>628588.09034907632</v>
      </c>
      <c r="AE1034" s="41">
        <f t="shared" si="285"/>
        <v>6171741.5828878311</v>
      </c>
      <c r="AF1034" s="42">
        <f t="shared" si="286"/>
        <v>14738258.417112168</v>
      </c>
      <c r="AG1034" s="43">
        <f t="shared" si="279"/>
        <v>400</v>
      </c>
      <c r="AH1034" s="44">
        <f t="shared" si="287"/>
        <v>278.99794661190964</v>
      </c>
      <c r="AI1034" s="36">
        <f t="shared" si="288"/>
        <v>121.00205338809035</v>
      </c>
      <c r="AJ1034" s="36">
        <f t="shared" si="289"/>
        <v>3683</v>
      </c>
      <c r="AK1034" s="45">
        <v>45657</v>
      </c>
    </row>
    <row r="1035" spans="1:37" s="46" customFormat="1" ht="12.75" x14ac:dyDescent="0.25">
      <c r="A1035" s="36">
        <v>1029</v>
      </c>
      <c r="B1035" s="45">
        <v>41974</v>
      </c>
      <c r="C1035" s="36" t="s">
        <v>823</v>
      </c>
      <c r="D1035" s="36"/>
      <c r="E1035" s="36">
        <v>12004</v>
      </c>
      <c r="F1035" s="36" t="s">
        <v>908</v>
      </c>
      <c r="G1035" s="36" t="s">
        <v>270</v>
      </c>
      <c r="H1035" s="38">
        <v>5</v>
      </c>
      <c r="I1035" s="50">
        <v>312075</v>
      </c>
      <c r="J1035" s="39">
        <f t="shared" si="267"/>
        <v>0</v>
      </c>
      <c r="K1035" s="39">
        <f t="shared" si="268"/>
        <v>0</v>
      </c>
      <c r="L1035" s="39">
        <f t="shared" si="269"/>
        <v>312075</v>
      </c>
      <c r="M1035" s="39">
        <f>IF(C1035=12006,H1035,IF(C1035&lt;&gt;12006,0))</f>
        <v>0</v>
      </c>
      <c r="N1035" s="39">
        <f t="shared" si="280"/>
        <v>0</v>
      </c>
      <c r="O1035" s="39">
        <f t="shared" si="270"/>
        <v>0</v>
      </c>
      <c r="P1035" s="39">
        <f t="shared" si="271"/>
        <v>0</v>
      </c>
      <c r="Q1035" s="39">
        <f t="shared" si="272"/>
        <v>0</v>
      </c>
      <c r="R1035" s="39">
        <f t="shared" si="273"/>
        <v>0</v>
      </c>
      <c r="S1035" s="39">
        <f t="shared" si="274"/>
        <v>0</v>
      </c>
      <c r="T1035" s="39"/>
      <c r="U1035" s="39">
        <f t="shared" si="275"/>
        <v>0</v>
      </c>
      <c r="V1035" s="51"/>
      <c r="W1035" s="39"/>
      <c r="X1035" s="39">
        <f t="shared" si="282"/>
        <v>25.632443531827516</v>
      </c>
      <c r="Y1035" s="39">
        <f t="shared" si="283"/>
        <v>780.1875</v>
      </c>
      <c r="Z1035" s="41">
        <f t="shared" si="284"/>
        <v>94404.289527720743</v>
      </c>
      <c r="AA1035" s="41">
        <v>85022.81519507186</v>
      </c>
      <c r="AB1035" s="41">
        <v>-2293.0387156824822</v>
      </c>
      <c r="AC1035" s="41">
        <f t="shared" si="290"/>
        <v>82729.776479389373</v>
      </c>
      <c r="AD1035" s="42">
        <f t="shared" si="281"/>
        <v>9381.4743326488824</v>
      </c>
      <c r="AE1035" s="41">
        <f t="shared" si="285"/>
        <v>92111.250812038255</v>
      </c>
      <c r="AF1035" s="42">
        <f t="shared" si="286"/>
        <v>219963.74918796174</v>
      </c>
      <c r="AG1035" s="43">
        <f t="shared" si="279"/>
        <v>400</v>
      </c>
      <c r="AH1035" s="44">
        <f t="shared" si="287"/>
        <v>278.99794661190964</v>
      </c>
      <c r="AI1035" s="36">
        <f t="shared" si="288"/>
        <v>121.00205338809035</v>
      </c>
      <c r="AJ1035" s="36">
        <f t="shared" si="289"/>
        <v>3683</v>
      </c>
      <c r="AK1035" s="45">
        <v>45657</v>
      </c>
    </row>
    <row r="1036" spans="1:37" s="46" customFormat="1" ht="12.75" x14ac:dyDescent="0.25">
      <c r="A1036" s="36">
        <v>1030</v>
      </c>
      <c r="B1036" s="45">
        <v>41974</v>
      </c>
      <c r="C1036" s="36" t="s">
        <v>823</v>
      </c>
      <c r="D1036" s="36"/>
      <c r="E1036" s="36">
        <v>12004</v>
      </c>
      <c r="F1036" s="36" t="s">
        <v>909</v>
      </c>
      <c r="G1036" s="36" t="s">
        <v>270</v>
      </c>
      <c r="H1036" s="38">
        <v>392</v>
      </c>
      <c r="I1036" s="50">
        <v>24466680</v>
      </c>
      <c r="J1036" s="39">
        <f t="shared" si="267"/>
        <v>0</v>
      </c>
      <c r="K1036" s="39">
        <f t="shared" si="268"/>
        <v>0</v>
      </c>
      <c r="L1036" s="39">
        <f t="shared" si="269"/>
        <v>24466680</v>
      </c>
      <c r="M1036" s="39">
        <f>IF(C1036=12006,H1036,IF(C1036&lt;&gt;12006,0))</f>
        <v>0</v>
      </c>
      <c r="N1036" s="39">
        <f t="shared" si="280"/>
        <v>0</v>
      </c>
      <c r="O1036" s="39">
        <f t="shared" si="270"/>
        <v>0</v>
      </c>
      <c r="P1036" s="39">
        <f t="shared" si="271"/>
        <v>0</v>
      </c>
      <c r="Q1036" s="39">
        <f t="shared" si="272"/>
        <v>0</v>
      </c>
      <c r="R1036" s="39">
        <f t="shared" si="273"/>
        <v>0</v>
      </c>
      <c r="S1036" s="39">
        <f t="shared" si="274"/>
        <v>0</v>
      </c>
      <c r="T1036" s="39"/>
      <c r="U1036" s="39">
        <f t="shared" si="275"/>
        <v>0</v>
      </c>
      <c r="V1036" s="51"/>
      <c r="W1036" s="39"/>
      <c r="X1036" s="39">
        <f t="shared" si="282"/>
        <v>2009.5835728952773</v>
      </c>
      <c r="Y1036" s="39">
        <f t="shared" si="283"/>
        <v>61166.700000000004</v>
      </c>
      <c r="Z1036" s="41">
        <f t="shared" si="284"/>
        <v>7401296.2989733061</v>
      </c>
      <c r="AA1036" s="41">
        <v>6665788.711293635</v>
      </c>
      <c r="AB1036" s="41">
        <v>-179774.23530950665</v>
      </c>
      <c r="AC1036" s="41">
        <f t="shared" si="290"/>
        <v>6486014.4759841282</v>
      </c>
      <c r="AD1036" s="42">
        <f t="shared" si="281"/>
        <v>735507.58767967112</v>
      </c>
      <c r="AE1036" s="41">
        <f t="shared" si="285"/>
        <v>7221522.0636637993</v>
      </c>
      <c r="AF1036" s="42">
        <f t="shared" si="286"/>
        <v>17245157.936336201</v>
      </c>
      <c r="AG1036" s="43">
        <f t="shared" si="279"/>
        <v>400</v>
      </c>
      <c r="AH1036" s="44">
        <f t="shared" si="287"/>
        <v>278.99794661190964</v>
      </c>
      <c r="AI1036" s="36">
        <f t="shared" si="288"/>
        <v>121.00205338809035</v>
      </c>
      <c r="AJ1036" s="36">
        <f t="shared" si="289"/>
        <v>3683</v>
      </c>
      <c r="AK1036" s="45">
        <v>45657</v>
      </c>
    </row>
    <row r="1037" spans="1:37" s="46" customFormat="1" ht="12.75" x14ac:dyDescent="0.25">
      <c r="A1037" s="36">
        <v>1031</v>
      </c>
      <c r="B1037" s="45">
        <v>41974</v>
      </c>
      <c r="C1037" s="36" t="s">
        <v>823</v>
      </c>
      <c r="D1037" s="36"/>
      <c r="E1037" s="36">
        <v>12004</v>
      </c>
      <c r="F1037" s="36" t="s">
        <v>910</v>
      </c>
      <c r="G1037" s="36" t="s">
        <v>756</v>
      </c>
      <c r="H1037" s="38">
        <v>151</v>
      </c>
      <c r="I1037" s="50">
        <v>1359000</v>
      </c>
      <c r="J1037" s="39">
        <f t="shared" si="267"/>
        <v>0</v>
      </c>
      <c r="K1037" s="39">
        <f t="shared" si="268"/>
        <v>0</v>
      </c>
      <c r="L1037" s="39">
        <f t="shared" si="269"/>
        <v>1359000</v>
      </c>
      <c r="M1037" s="39">
        <f>IF(C1037=12006,H1037,IF(C1037&lt;&gt;12006,0))</f>
        <v>0</v>
      </c>
      <c r="N1037" s="39">
        <f t="shared" si="280"/>
        <v>0</v>
      </c>
      <c r="O1037" s="39">
        <f t="shared" si="270"/>
        <v>0</v>
      </c>
      <c r="P1037" s="39">
        <f t="shared" si="271"/>
        <v>0</v>
      </c>
      <c r="Q1037" s="39">
        <f t="shared" si="272"/>
        <v>0</v>
      </c>
      <c r="R1037" s="39">
        <f t="shared" si="273"/>
        <v>0</v>
      </c>
      <c r="S1037" s="39">
        <f t="shared" si="274"/>
        <v>0</v>
      </c>
      <c r="T1037" s="39"/>
      <c r="U1037" s="39">
        <f t="shared" si="275"/>
        <v>0</v>
      </c>
      <c r="V1037" s="51"/>
      <c r="W1037" s="39"/>
      <c r="X1037" s="39">
        <f t="shared" si="282"/>
        <v>111.62217659137576</v>
      </c>
      <c r="Y1037" s="39">
        <f t="shared" si="283"/>
        <v>3397.4999999999995</v>
      </c>
      <c r="Z1037" s="41">
        <f t="shared" si="284"/>
        <v>411104.4763860369</v>
      </c>
      <c r="AA1037" s="41">
        <v>370250.75975359336</v>
      </c>
      <c r="AB1037" s="41">
        <v>-9985.5471108307083</v>
      </c>
      <c r="AC1037" s="41">
        <f t="shared" si="290"/>
        <v>360265.21264276264</v>
      </c>
      <c r="AD1037" s="42">
        <f t="shared" si="281"/>
        <v>40853.716632443538</v>
      </c>
      <c r="AE1037" s="41">
        <f t="shared" si="285"/>
        <v>401118.92927520617</v>
      </c>
      <c r="AF1037" s="42">
        <f t="shared" si="286"/>
        <v>957881.07072479383</v>
      </c>
      <c r="AG1037" s="43">
        <f t="shared" si="279"/>
        <v>400</v>
      </c>
      <c r="AH1037" s="44">
        <f t="shared" si="287"/>
        <v>278.99794661190964</v>
      </c>
      <c r="AI1037" s="36">
        <f t="shared" si="288"/>
        <v>121.00205338809035</v>
      </c>
      <c r="AJ1037" s="36">
        <f t="shared" si="289"/>
        <v>3683</v>
      </c>
      <c r="AK1037" s="45">
        <v>45657</v>
      </c>
    </row>
    <row r="1038" spans="1:37" s="46" customFormat="1" ht="12.75" x14ac:dyDescent="0.25">
      <c r="A1038" s="36">
        <v>1032</v>
      </c>
      <c r="B1038" s="45">
        <v>41974</v>
      </c>
      <c r="C1038" s="36" t="s">
        <v>823</v>
      </c>
      <c r="D1038" s="36"/>
      <c r="E1038" s="36">
        <v>12004</v>
      </c>
      <c r="F1038" s="36" t="s">
        <v>911</v>
      </c>
      <c r="G1038" s="36" t="s">
        <v>756</v>
      </c>
      <c r="H1038" s="38">
        <v>36</v>
      </c>
      <c r="I1038" s="50">
        <v>540000</v>
      </c>
      <c r="J1038" s="39">
        <f t="shared" si="267"/>
        <v>0</v>
      </c>
      <c r="K1038" s="39">
        <f t="shared" si="268"/>
        <v>0</v>
      </c>
      <c r="L1038" s="39">
        <f t="shared" si="269"/>
        <v>540000</v>
      </c>
      <c r="M1038" s="39">
        <f>IF(C1038=12006,H1038,IF(C1038&lt;&gt;12006,0))</f>
        <v>0</v>
      </c>
      <c r="N1038" s="39">
        <f t="shared" si="280"/>
        <v>0</v>
      </c>
      <c r="O1038" s="39">
        <f t="shared" si="270"/>
        <v>0</v>
      </c>
      <c r="P1038" s="39">
        <f t="shared" si="271"/>
        <v>0</v>
      </c>
      <c r="Q1038" s="39">
        <f t="shared" si="272"/>
        <v>0</v>
      </c>
      <c r="R1038" s="39">
        <f t="shared" si="273"/>
        <v>0</v>
      </c>
      <c r="S1038" s="39">
        <f t="shared" si="274"/>
        <v>0</v>
      </c>
      <c r="T1038" s="39"/>
      <c r="U1038" s="39">
        <f t="shared" si="275"/>
        <v>0</v>
      </c>
      <c r="V1038" s="51"/>
      <c r="W1038" s="39"/>
      <c r="X1038" s="39">
        <f t="shared" si="282"/>
        <v>44.353182751540039</v>
      </c>
      <c r="Y1038" s="39">
        <f t="shared" si="283"/>
        <v>1350</v>
      </c>
      <c r="Z1038" s="41">
        <f t="shared" si="284"/>
        <v>163352.77207392198</v>
      </c>
      <c r="AA1038" s="41">
        <v>147119.5071868583</v>
      </c>
      <c r="AB1038" s="41">
        <v>-3967.7670639062421</v>
      </c>
      <c r="AC1038" s="41">
        <f t="shared" si="290"/>
        <v>143151.74012295206</v>
      </c>
      <c r="AD1038" s="42">
        <f t="shared" si="281"/>
        <v>16233.264887063677</v>
      </c>
      <c r="AE1038" s="41">
        <f t="shared" si="285"/>
        <v>159385.00501001574</v>
      </c>
      <c r="AF1038" s="42">
        <f t="shared" si="286"/>
        <v>380614.99498998426</v>
      </c>
      <c r="AG1038" s="43">
        <f t="shared" si="279"/>
        <v>400</v>
      </c>
      <c r="AH1038" s="44">
        <f t="shared" si="287"/>
        <v>278.99794661190964</v>
      </c>
      <c r="AI1038" s="36">
        <f t="shared" si="288"/>
        <v>121.00205338809035</v>
      </c>
      <c r="AJ1038" s="36">
        <f t="shared" si="289"/>
        <v>3683</v>
      </c>
      <c r="AK1038" s="45">
        <v>45657</v>
      </c>
    </row>
    <row r="1039" spans="1:37" s="46" customFormat="1" ht="12.75" x14ac:dyDescent="0.25">
      <c r="A1039" s="36">
        <v>1033</v>
      </c>
      <c r="B1039" s="45">
        <v>41974</v>
      </c>
      <c r="C1039" s="36" t="s">
        <v>534</v>
      </c>
      <c r="D1039" s="36"/>
      <c r="E1039" s="36">
        <v>12008</v>
      </c>
      <c r="F1039" s="36" t="s">
        <v>912</v>
      </c>
      <c r="G1039" s="36" t="s">
        <v>52</v>
      </c>
      <c r="H1039" s="38">
        <v>1</v>
      </c>
      <c r="I1039" s="50">
        <v>106068</v>
      </c>
      <c r="J1039" s="39">
        <f t="shared" si="267"/>
        <v>0</v>
      </c>
      <c r="K1039" s="39">
        <f t="shared" si="268"/>
        <v>0</v>
      </c>
      <c r="L1039" s="39">
        <f t="shared" si="269"/>
        <v>0</v>
      </c>
      <c r="M1039" s="39">
        <f>IF(C1039=12006,H1039,IF(C1039&lt;&gt;12006,0))</f>
        <v>0</v>
      </c>
      <c r="N1039" s="39">
        <f t="shared" si="280"/>
        <v>0</v>
      </c>
      <c r="O1039" s="39">
        <f t="shared" si="270"/>
        <v>0</v>
      </c>
      <c r="P1039" s="39">
        <f t="shared" si="271"/>
        <v>106068</v>
      </c>
      <c r="Q1039" s="39">
        <f t="shared" si="272"/>
        <v>0</v>
      </c>
      <c r="R1039" s="39">
        <f t="shared" si="273"/>
        <v>0</v>
      </c>
      <c r="S1039" s="39">
        <f t="shared" si="274"/>
        <v>0</v>
      </c>
      <c r="T1039" s="39"/>
      <c r="U1039" s="39">
        <f t="shared" si="275"/>
        <v>0</v>
      </c>
      <c r="V1039" s="51"/>
      <c r="W1039" s="39"/>
      <c r="X1039" s="39">
        <f t="shared" si="282"/>
        <v>8.7119507186858307</v>
      </c>
      <c r="Y1039" s="39">
        <f t="shared" si="283"/>
        <v>265.16999999999996</v>
      </c>
      <c r="Z1039" s="41">
        <f t="shared" si="284"/>
        <v>32086.114496919912</v>
      </c>
      <c r="AA1039" s="41">
        <v>28897.540533880896</v>
      </c>
      <c r="AB1039" s="41">
        <v>-779.35762395260588</v>
      </c>
      <c r="AC1039" s="41">
        <f t="shared" si="290"/>
        <v>28118.182909928291</v>
      </c>
      <c r="AD1039" s="42">
        <f t="shared" si="281"/>
        <v>3188.5739630390162</v>
      </c>
      <c r="AE1039" s="41">
        <f t="shared" si="285"/>
        <v>31306.756872967308</v>
      </c>
      <c r="AF1039" s="42">
        <f t="shared" si="286"/>
        <v>74761.243127032692</v>
      </c>
      <c r="AG1039" s="43">
        <f t="shared" si="279"/>
        <v>400</v>
      </c>
      <c r="AH1039" s="44">
        <f t="shared" si="287"/>
        <v>278.99794661190964</v>
      </c>
      <c r="AI1039" s="36">
        <f t="shared" si="288"/>
        <v>121.00205338809035</v>
      </c>
      <c r="AJ1039" s="36">
        <f t="shared" si="289"/>
        <v>3683</v>
      </c>
      <c r="AK1039" s="45">
        <v>45657</v>
      </c>
    </row>
    <row r="1040" spans="1:37" s="46" customFormat="1" ht="12.75" x14ac:dyDescent="0.25">
      <c r="A1040" s="36">
        <v>1034</v>
      </c>
      <c r="B1040" s="45">
        <v>41974</v>
      </c>
      <c r="C1040" s="36" t="s">
        <v>534</v>
      </c>
      <c r="D1040" s="36"/>
      <c r="E1040" s="36">
        <v>12008</v>
      </c>
      <c r="F1040" s="36" t="s">
        <v>913</v>
      </c>
      <c r="G1040" s="36" t="s">
        <v>52</v>
      </c>
      <c r="H1040" s="38">
        <v>3</v>
      </c>
      <c r="I1040" s="50">
        <v>15600000</v>
      </c>
      <c r="J1040" s="39">
        <f t="shared" si="267"/>
        <v>0</v>
      </c>
      <c r="K1040" s="39">
        <f t="shared" si="268"/>
        <v>0</v>
      </c>
      <c r="L1040" s="39">
        <f t="shared" si="269"/>
        <v>0</v>
      </c>
      <c r="M1040" s="39">
        <f>IF(C1040=12006,H1040,IF(C1040&lt;&gt;12006,0))</f>
        <v>0</v>
      </c>
      <c r="N1040" s="39">
        <f t="shared" si="280"/>
        <v>0</v>
      </c>
      <c r="O1040" s="39">
        <f t="shared" si="270"/>
        <v>0</v>
      </c>
      <c r="P1040" s="39">
        <f t="shared" si="271"/>
        <v>15600000</v>
      </c>
      <c r="Q1040" s="39">
        <f t="shared" si="272"/>
        <v>0</v>
      </c>
      <c r="R1040" s="39">
        <f t="shared" si="273"/>
        <v>0</v>
      </c>
      <c r="S1040" s="39">
        <f t="shared" si="274"/>
        <v>0</v>
      </c>
      <c r="T1040" s="39"/>
      <c r="U1040" s="39">
        <f t="shared" si="275"/>
        <v>0</v>
      </c>
      <c r="V1040" s="51"/>
      <c r="W1040" s="39"/>
      <c r="X1040" s="39">
        <f t="shared" si="282"/>
        <v>1281.3141683778233</v>
      </c>
      <c r="Y1040" s="39">
        <f t="shared" si="283"/>
        <v>39000</v>
      </c>
      <c r="Z1040" s="41">
        <f t="shared" si="284"/>
        <v>4719080.0821355237</v>
      </c>
      <c r="AA1040" s="41">
        <v>4250119.0965092396</v>
      </c>
      <c r="AB1040" s="41">
        <v>-114624.3818461803</v>
      </c>
      <c r="AC1040" s="41">
        <f t="shared" si="290"/>
        <v>4135494.7146630595</v>
      </c>
      <c r="AD1040" s="42">
        <f t="shared" si="281"/>
        <v>468960.98562628403</v>
      </c>
      <c r="AE1040" s="41">
        <f t="shared" si="285"/>
        <v>4604455.7002893435</v>
      </c>
      <c r="AF1040" s="42">
        <f t="shared" si="286"/>
        <v>10995544.299710657</v>
      </c>
      <c r="AG1040" s="43">
        <f t="shared" si="279"/>
        <v>400</v>
      </c>
      <c r="AH1040" s="44">
        <f t="shared" si="287"/>
        <v>278.99794661190964</v>
      </c>
      <c r="AI1040" s="36">
        <f t="shared" si="288"/>
        <v>121.00205338809035</v>
      </c>
      <c r="AJ1040" s="36">
        <f t="shared" si="289"/>
        <v>3683</v>
      </c>
      <c r="AK1040" s="45">
        <v>45657</v>
      </c>
    </row>
    <row r="1041" spans="1:37" s="46" customFormat="1" ht="12.75" x14ac:dyDescent="0.25">
      <c r="A1041" s="36">
        <v>1035</v>
      </c>
      <c r="B1041" s="45">
        <v>41974</v>
      </c>
      <c r="C1041" s="36" t="s">
        <v>534</v>
      </c>
      <c r="D1041" s="36"/>
      <c r="E1041" s="36">
        <v>12008</v>
      </c>
      <c r="F1041" s="36" t="s">
        <v>914</v>
      </c>
      <c r="G1041" s="36" t="s">
        <v>52</v>
      </c>
      <c r="H1041" s="38">
        <v>180</v>
      </c>
      <c r="I1041" s="50">
        <v>855180</v>
      </c>
      <c r="J1041" s="39">
        <f t="shared" si="267"/>
        <v>0</v>
      </c>
      <c r="K1041" s="39">
        <f t="shared" si="268"/>
        <v>0</v>
      </c>
      <c r="L1041" s="39">
        <f t="shared" si="269"/>
        <v>0</v>
      </c>
      <c r="M1041" s="39">
        <f>IF(C1041=12006,H1041,IF(C1041&lt;&gt;12006,0))</f>
        <v>0</v>
      </c>
      <c r="N1041" s="39">
        <f t="shared" si="280"/>
        <v>0</v>
      </c>
      <c r="O1041" s="39">
        <f t="shared" si="270"/>
        <v>0</v>
      </c>
      <c r="P1041" s="39">
        <f t="shared" si="271"/>
        <v>855180</v>
      </c>
      <c r="Q1041" s="39">
        <f t="shared" si="272"/>
        <v>0</v>
      </c>
      <c r="R1041" s="39">
        <f t="shared" si="273"/>
        <v>0</v>
      </c>
      <c r="S1041" s="39">
        <f t="shared" si="274"/>
        <v>0</v>
      </c>
      <c r="T1041" s="39"/>
      <c r="U1041" s="39">
        <f t="shared" si="275"/>
        <v>0</v>
      </c>
      <c r="V1041" s="51"/>
      <c r="W1041" s="39"/>
      <c r="X1041" s="39">
        <f t="shared" si="282"/>
        <v>70.240657084188911</v>
      </c>
      <c r="Y1041" s="39">
        <f t="shared" si="283"/>
        <v>2137.9499999999998</v>
      </c>
      <c r="Z1041" s="41">
        <f t="shared" si="284"/>
        <v>258696.34004106774</v>
      </c>
      <c r="AA1041" s="41">
        <v>232988.2595482546</v>
      </c>
      <c r="AB1041" s="41">
        <v>-6283.6204402061849</v>
      </c>
      <c r="AC1041" s="41">
        <f t="shared" si="290"/>
        <v>226704.6391080484</v>
      </c>
      <c r="AD1041" s="42">
        <f t="shared" si="281"/>
        <v>25708.08049281314</v>
      </c>
      <c r="AE1041" s="41">
        <f t="shared" si="285"/>
        <v>252412.71960086154</v>
      </c>
      <c r="AF1041" s="42">
        <f t="shared" si="286"/>
        <v>602767.28039913846</v>
      </c>
      <c r="AG1041" s="43">
        <f t="shared" si="279"/>
        <v>400</v>
      </c>
      <c r="AH1041" s="44">
        <f t="shared" si="287"/>
        <v>278.99794661190964</v>
      </c>
      <c r="AI1041" s="36">
        <f t="shared" si="288"/>
        <v>121.00205338809035</v>
      </c>
      <c r="AJ1041" s="36">
        <f t="shared" si="289"/>
        <v>3683</v>
      </c>
      <c r="AK1041" s="45">
        <v>45657</v>
      </c>
    </row>
    <row r="1042" spans="1:37" s="46" customFormat="1" ht="12.75" x14ac:dyDescent="0.25">
      <c r="A1042" s="36">
        <v>1036</v>
      </c>
      <c r="B1042" s="45">
        <v>41974</v>
      </c>
      <c r="C1042" s="36" t="s">
        <v>534</v>
      </c>
      <c r="D1042" s="36"/>
      <c r="E1042" s="36">
        <v>12008</v>
      </c>
      <c r="F1042" s="36" t="s">
        <v>915</v>
      </c>
      <c r="G1042" s="36" t="s">
        <v>70</v>
      </c>
      <c r="H1042" s="38">
        <v>18</v>
      </c>
      <c r="I1042" s="50">
        <v>1317816</v>
      </c>
      <c r="J1042" s="39">
        <f t="shared" si="267"/>
        <v>0</v>
      </c>
      <c r="K1042" s="39">
        <f t="shared" si="268"/>
        <v>0</v>
      </c>
      <c r="L1042" s="39">
        <f t="shared" si="269"/>
        <v>0</v>
      </c>
      <c r="M1042" s="39">
        <f>IF(C1042=12006,H1042,IF(C1042&lt;&gt;12006,0))</f>
        <v>0</v>
      </c>
      <c r="N1042" s="39">
        <f t="shared" si="280"/>
        <v>0</v>
      </c>
      <c r="O1042" s="39">
        <f t="shared" si="270"/>
        <v>0</v>
      </c>
      <c r="P1042" s="39">
        <f t="shared" si="271"/>
        <v>1317816</v>
      </c>
      <c r="Q1042" s="39">
        <f t="shared" si="272"/>
        <v>0</v>
      </c>
      <c r="R1042" s="39">
        <f t="shared" si="273"/>
        <v>0</v>
      </c>
      <c r="S1042" s="39">
        <f t="shared" si="274"/>
        <v>0</v>
      </c>
      <c r="T1042" s="39"/>
      <c r="U1042" s="39">
        <f t="shared" si="275"/>
        <v>0</v>
      </c>
      <c r="V1042" s="51"/>
      <c r="W1042" s="39"/>
      <c r="X1042" s="39">
        <f t="shared" si="282"/>
        <v>108.2395071868583</v>
      </c>
      <c r="Y1042" s="39">
        <f t="shared" si="283"/>
        <v>3294.5399999999995</v>
      </c>
      <c r="Z1042" s="41">
        <f t="shared" si="284"/>
        <v>398646.10496919911</v>
      </c>
      <c r="AA1042" s="41">
        <v>359030.44533880899</v>
      </c>
      <c r="AB1042" s="41">
        <v>-9682.9387427567926</v>
      </c>
      <c r="AC1042" s="41">
        <f t="shared" si="290"/>
        <v>349347.5065960522</v>
      </c>
      <c r="AD1042" s="42">
        <f t="shared" si="281"/>
        <v>39615.659630390117</v>
      </c>
      <c r="AE1042" s="41">
        <f t="shared" si="285"/>
        <v>388963.16622644232</v>
      </c>
      <c r="AF1042" s="42">
        <f t="shared" si="286"/>
        <v>928852.83377355768</v>
      </c>
      <c r="AG1042" s="43">
        <f t="shared" si="279"/>
        <v>400</v>
      </c>
      <c r="AH1042" s="44">
        <f t="shared" si="287"/>
        <v>278.99794661190964</v>
      </c>
      <c r="AI1042" s="36">
        <f t="shared" si="288"/>
        <v>121.00205338809035</v>
      </c>
      <c r="AJ1042" s="36">
        <f t="shared" si="289"/>
        <v>3683</v>
      </c>
      <c r="AK1042" s="45">
        <v>45657</v>
      </c>
    </row>
    <row r="1043" spans="1:37" s="46" customFormat="1" ht="12.75" x14ac:dyDescent="0.25">
      <c r="A1043" s="36">
        <v>1037</v>
      </c>
      <c r="B1043" s="45">
        <v>41974</v>
      </c>
      <c r="C1043" s="36" t="s">
        <v>534</v>
      </c>
      <c r="D1043" s="36"/>
      <c r="E1043" s="36">
        <v>12008</v>
      </c>
      <c r="F1043" s="36" t="s">
        <v>916</v>
      </c>
      <c r="G1043" s="36" t="s">
        <v>70</v>
      </c>
      <c r="H1043" s="38">
        <v>6</v>
      </c>
      <c r="I1043" s="50">
        <v>10133700</v>
      </c>
      <c r="J1043" s="39">
        <f t="shared" si="267"/>
        <v>0</v>
      </c>
      <c r="K1043" s="39">
        <f t="shared" si="268"/>
        <v>0</v>
      </c>
      <c r="L1043" s="39">
        <f t="shared" si="269"/>
        <v>0</v>
      </c>
      <c r="M1043" s="39">
        <f>IF(C1043=12006,H1043,IF(C1043&lt;&gt;12006,0))</f>
        <v>0</v>
      </c>
      <c r="N1043" s="39">
        <f t="shared" si="280"/>
        <v>0</v>
      </c>
      <c r="O1043" s="39">
        <f t="shared" si="270"/>
        <v>0</v>
      </c>
      <c r="P1043" s="39">
        <f t="shared" si="271"/>
        <v>10133700</v>
      </c>
      <c r="Q1043" s="39">
        <f t="shared" si="272"/>
        <v>0</v>
      </c>
      <c r="R1043" s="39">
        <f t="shared" si="273"/>
        <v>0</v>
      </c>
      <c r="S1043" s="39">
        <f t="shared" si="274"/>
        <v>0</v>
      </c>
      <c r="T1043" s="39"/>
      <c r="U1043" s="39">
        <f t="shared" si="275"/>
        <v>0</v>
      </c>
      <c r="V1043" s="51"/>
      <c r="W1043" s="39"/>
      <c r="X1043" s="39">
        <f t="shared" si="282"/>
        <v>832.33675564681721</v>
      </c>
      <c r="Y1043" s="39">
        <f t="shared" si="283"/>
        <v>25334.25</v>
      </c>
      <c r="Z1043" s="41">
        <f t="shared" si="284"/>
        <v>3065496.271047228</v>
      </c>
      <c r="AA1043" s="41">
        <v>2760861.0184804928</v>
      </c>
      <c r="AB1043" s="41">
        <v>-74459.557584271635</v>
      </c>
      <c r="AC1043" s="41">
        <f t="shared" si="290"/>
        <v>2686401.460896221</v>
      </c>
      <c r="AD1043" s="42">
        <f t="shared" si="281"/>
        <v>304635.25256673526</v>
      </c>
      <c r="AE1043" s="41">
        <f t="shared" si="285"/>
        <v>2991036.7134629562</v>
      </c>
      <c r="AF1043" s="42">
        <f t="shared" si="286"/>
        <v>7142663.2865370438</v>
      </c>
      <c r="AG1043" s="43">
        <f t="shared" si="279"/>
        <v>400</v>
      </c>
      <c r="AH1043" s="44">
        <f t="shared" si="287"/>
        <v>278.99794661190964</v>
      </c>
      <c r="AI1043" s="36">
        <f t="shared" si="288"/>
        <v>121.00205338809035</v>
      </c>
      <c r="AJ1043" s="36">
        <f t="shared" si="289"/>
        <v>3683</v>
      </c>
      <c r="AK1043" s="45">
        <v>45657</v>
      </c>
    </row>
    <row r="1044" spans="1:37" s="46" customFormat="1" ht="12.75" x14ac:dyDescent="0.25">
      <c r="A1044" s="36">
        <v>1038</v>
      </c>
      <c r="B1044" s="45">
        <v>41974</v>
      </c>
      <c r="C1044" s="36" t="s">
        <v>534</v>
      </c>
      <c r="D1044" s="36"/>
      <c r="E1044" s="36">
        <v>12008</v>
      </c>
      <c r="F1044" s="36" t="s">
        <v>917</v>
      </c>
      <c r="G1044" s="36" t="s">
        <v>270</v>
      </c>
      <c r="H1044" s="38">
        <v>1</v>
      </c>
      <c r="I1044" s="50">
        <v>610000</v>
      </c>
      <c r="J1044" s="39">
        <f t="shared" si="267"/>
        <v>0</v>
      </c>
      <c r="K1044" s="39">
        <f t="shared" si="268"/>
        <v>0</v>
      </c>
      <c r="L1044" s="39">
        <f t="shared" si="269"/>
        <v>0</v>
      </c>
      <c r="M1044" s="39">
        <f>IF(C1044=12006,H1044,IF(C1044&lt;&gt;12006,0))</f>
        <v>0</v>
      </c>
      <c r="N1044" s="39">
        <f t="shared" si="280"/>
        <v>0</v>
      </c>
      <c r="O1044" s="39">
        <f t="shared" si="270"/>
        <v>0</v>
      </c>
      <c r="P1044" s="39">
        <f t="shared" si="271"/>
        <v>610000</v>
      </c>
      <c r="Q1044" s="39">
        <f t="shared" si="272"/>
        <v>0</v>
      </c>
      <c r="R1044" s="39">
        <f t="shared" si="273"/>
        <v>0</v>
      </c>
      <c r="S1044" s="39">
        <f t="shared" si="274"/>
        <v>0</v>
      </c>
      <c r="T1044" s="39"/>
      <c r="U1044" s="39">
        <f t="shared" si="275"/>
        <v>0</v>
      </c>
      <c r="V1044" s="51"/>
      <c r="W1044" s="39"/>
      <c r="X1044" s="39">
        <f t="shared" si="282"/>
        <v>50.102669404517457</v>
      </c>
      <c r="Y1044" s="39">
        <f t="shared" si="283"/>
        <v>1525</v>
      </c>
      <c r="Z1044" s="41">
        <f t="shared" si="284"/>
        <v>184528.13141683777</v>
      </c>
      <c r="AA1044" s="41">
        <v>166190.55441478439</v>
      </c>
      <c r="AB1044" s="41">
        <v>-4482.107238857051</v>
      </c>
      <c r="AC1044" s="41">
        <f t="shared" si="290"/>
        <v>161708.44717592734</v>
      </c>
      <c r="AD1044" s="42">
        <f t="shared" si="281"/>
        <v>18337.577002053382</v>
      </c>
      <c r="AE1044" s="41">
        <f t="shared" si="285"/>
        <v>180046.02417798073</v>
      </c>
      <c r="AF1044" s="42">
        <f t="shared" si="286"/>
        <v>429953.97582201927</v>
      </c>
      <c r="AG1044" s="43">
        <f t="shared" si="279"/>
        <v>400</v>
      </c>
      <c r="AH1044" s="44">
        <f t="shared" si="287"/>
        <v>278.99794661190964</v>
      </c>
      <c r="AI1044" s="36">
        <f t="shared" si="288"/>
        <v>121.00205338809035</v>
      </c>
      <c r="AJ1044" s="36">
        <f t="shared" si="289"/>
        <v>3683</v>
      </c>
      <c r="AK1044" s="45">
        <v>45657</v>
      </c>
    </row>
    <row r="1045" spans="1:37" s="46" customFormat="1" ht="12.75" x14ac:dyDescent="0.25">
      <c r="A1045" s="36">
        <v>1039</v>
      </c>
      <c r="B1045" s="45">
        <v>41974</v>
      </c>
      <c r="C1045" s="36" t="s">
        <v>534</v>
      </c>
      <c r="D1045" s="36"/>
      <c r="E1045" s="36">
        <v>12008</v>
      </c>
      <c r="F1045" s="36" t="s">
        <v>918</v>
      </c>
      <c r="G1045" s="36" t="s">
        <v>270</v>
      </c>
      <c r="H1045" s="38">
        <v>1</v>
      </c>
      <c r="I1045" s="50">
        <v>1324481</v>
      </c>
      <c r="J1045" s="39">
        <f t="shared" si="267"/>
        <v>0</v>
      </c>
      <c r="K1045" s="39">
        <f t="shared" si="268"/>
        <v>0</v>
      </c>
      <c r="L1045" s="39">
        <f t="shared" si="269"/>
        <v>0</v>
      </c>
      <c r="M1045" s="39">
        <f>IF(C1045=12006,H1045,IF(C1045&lt;&gt;12006,0))</f>
        <v>0</v>
      </c>
      <c r="N1045" s="39">
        <f t="shared" si="280"/>
        <v>0</v>
      </c>
      <c r="O1045" s="39">
        <f t="shared" si="270"/>
        <v>0</v>
      </c>
      <c r="P1045" s="39">
        <f t="shared" si="271"/>
        <v>1324481</v>
      </c>
      <c r="Q1045" s="39">
        <f t="shared" si="272"/>
        <v>0</v>
      </c>
      <c r="R1045" s="39">
        <f t="shared" si="273"/>
        <v>0</v>
      </c>
      <c r="S1045" s="39">
        <f t="shared" si="274"/>
        <v>0</v>
      </c>
      <c r="T1045" s="39"/>
      <c r="U1045" s="39">
        <f t="shared" si="275"/>
        <v>0</v>
      </c>
      <c r="V1045" s="51"/>
      <c r="W1045" s="39"/>
      <c r="X1045" s="39">
        <f t="shared" si="282"/>
        <v>108.78694045174538</v>
      </c>
      <c r="Y1045" s="39">
        <f t="shared" si="283"/>
        <v>3311.2024999999999</v>
      </c>
      <c r="Z1045" s="41">
        <f t="shared" si="284"/>
        <v>400662.30168377823</v>
      </c>
      <c r="AA1045" s="41">
        <v>360846.2814784394</v>
      </c>
      <c r="AB1045" s="41">
        <v>-9731.911275128894</v>
      </c>
      <c r="AC1045" s="41">
        <f t="shared" si="290"/>
        <v>351114.37020331051</v>
      </c>
      <c r="AD1045" s="42">
        <f t="shared" si="281"/>
        <v>39816.020205338835</v>
      </c>
      <c r="AE1045" s="41">
        <f t="shared" si="285"/>
        <v>390930.39040864934</v>
      </c>
      <c r="AF1045" s="42">
        <f t="shared" si="286"/>
        <v>933550.60959135066</v>
      </c>
      <c r="AG1045" s="43">
        <f t="shared" si="279"/>
        <v>400</v>
      </c>
      <c r="AH1045" s="44">
        <f t="shared" si="287"/>
        <v>278.99794661190964</v>
      </c>
      <c r="AI1045" s="36">
        <f t="shared" si="288"/>
        <v>121.00205338809035</v>
      </c>
      <c r="AJ1045" s="36">
        <f t="shared" si="289"/>
        <v>3683</v>
      </c>
      <c r="AK1045" s="45">
        <v>45657</v>
      </c>
    </row>
    <row r="1046" spans="1:37" s="46" customFormat="1" ht="12.75" x14ac:dyDescent="0.25">
      <c r="A1046" s="36">
        <v>1040</v>
      </c>
      <c r="B1046" s="45">
        <v>41974</v>
      </c>
      <c r="C1046" s="36" t="s">
        <v>534</v>
      </c>
      <c r="D1046" s="36"/>
      <c r="E1046" s="36">
        <v>12008</v>
      </c>
      <c r="F1046" s="36" t="s">
        <v>919</v>
      </c>
      <c r="G1046" s="36" t="s">
        <v>270</v>
      </c>
      <c r="H1046" s="38">
        <v>1</v>
      </c>
      <c r="I1046" s="50">
        <v>1324481</v>
      </c>
      <c r="J1046" s="39">
        <f t="shared" si="267"/>
        <v>0</v>
      </c>
      <c r="K1046" s="39">
        <f t="shared" si="268"/>
        <v>0</v>
      </c>
      <c r="L1046" s="39">
        <f t="shared" si="269"/>
        <v>0</v>
      </c>
      <c r="M1046" s="39">
        <f>IF(C1046=12006,H1046,IF(C1046&lt;&gt;12006,0))</f>
        <v>0</v>
      </c>
      <c r="N1046" s="39">
        <f t="shared" si="280"/>
        <v>0</v>
      </c>
      <c r="O1046" s="39">
        <f t="shared" si="270"/>
        <v>0</v>
      </c>
      <c r="P1046" s="39">
        <f t="shared" si="271"/>
        <v>1324481</v>
      </c>
      <c r="Q1046" s="39">
        <f t="shared" si="272"/>
        <v>0</v>
      </c>
      <c r="R1046" s="39">
        <f t="shared" si="273"/>
        <v>0</v>
      </c>
      <c r="S1046" s="39">
        <f t="shared" si="274"/>
        <v>0</v>
      </c>
      <c r="T1046" s="39"/>
      <c r="U1046" s="39">
        <f t="shared" si="275"/>
        <v>0</v>
      </c>
      <c r="V1046" s="51"/>
      <c r="W1046" s="39"/>
      <c r="X1046" s="39">
        <f t="shared" si="282"/>
        <v>108.78694045174538</v>
      </c>
      <c r="Y1046" s="39">
        <f t="shared" si="283"/>
        <v>3311.2024999999999</v>
      </c>
      <c r="Z1046" s="41">
        <f t="shared" si="284"/>
        <v>400662.30168377823</v>
      </c>
      <c r="AA1046" s="41">
        <v>360846.2814784394</v>
      </c>
      <c r="AB1046" s="41">
        <v>-9731.911275128894</v>
      </c>
      <c r="AC1046" s="41">
        <f t="shared" si="290"/>
        <v>351114.37020331051</v>
      </c>
      <c r="AD1046" s="42">
        <f t="shared" si="281"/>
        <v>39816.020205338835</v>
      </c>
      <c r="AE1046" s="41">
        <f t="shared" si="285"/>
        <v>390930.39040864934</v>
      </c>
      <c r="AF1046" s="42">
        <f t="shared" si="286"/>
        <v>933550.60959135066</v>
      </c>
      <c r="AG1046" s="43">
        <f t="shared" si="279"/>
        <v>400</v>
      </c>
      <c r="AH1046" s="44">
        <f t="shared" si="287"/>
        <v>278.99794661190964</v>
      </c>
      <c r="AI1046" s="36">
        <f t="shared" si="288"/>
        <v>121.00205338809035</v>
      </c>
      <c r="AJ1046" s="36">
        <f t="shared" si="289"/>
        <v>3683</v>
      </c>
      <c r="AK1046" s="45">
        <v>45657</v>
      </c>
    </row>
    <row r="1047" spans="1:37" s="46" customFormat="1" ht="12.75" x14ac:dyDescent="0.25">
      <c r="A1047" s="36">
        <v>1041</v>
      </c>
      <c r="B1047" s="45">
        <v>41974</v>
      </c>
      <c r="C1047" s="36" t="s">
        <v>534</v>
      </c>
      <c r="D1047" s="36"/>
      <c r="E1047" s="36">
        <v>12008</v>
      </c>
      <c r="F1047" s="36" t="s">
        <v>920</v>
      </c>
      <c r="G1047" s="36" t="s">
        <v>270</v>
      </c>
      <c r="H1047" s="38">
        <v>20</v>
      </c>
      <c r="I1047" s="50">
        <v>234340</v>
      </c>
      <c r="J1047" s="39">
        <f t="shared" si="267"/>
        <v>0</v>
      </c>
      <c r="K1047" s="39">
        <f t="shared" si="268"/>
        <v>0</v>
      </c>
      <c r="L1047" s="39">
        <f t="shared" si="269"/>
        <v>0</v>
      </c>
      <c r="M1047" s="39">
        <f>IF(C1047=12006,H1047,IF(C1047&lt;&gt;12006,0))</f>
        <v>0</v>
      </c>
      <c r="N1047" s="39">
        <f t="shared" ref="N1047:N1078" si="291">IF(E1047=12006,I1047,IF(E1047&lt;&gt;12006,0))</f>
        <v>0</v>
      </c>
      <c r="O1047" s="39">
        <f t="shared" si="270"/>
        <v>0</v>
      </c>
      <c r="P1047" s="39">
        <f t="shared" si="271"/>
        <v>234340</v>
      </c>
      <c r="Q1047" s="39">
        <f t="shared" si="272"/>
        <v>0</v>
      </c>
      <c r="R1047" s="39">
        <f t="shared" si="273"/>
        <v>0</v>
      </c>
      <c r="S1047" s="39">
        <f t="shared" si="274"/>
        <v>0</v>
      </c>
      <c r="T1047" s="39"/>
      <c r="U1047" s="39">
        <f t="shared" si="275"/>
        <v>0</v>
      </c>
      <c r="V1047" s="51"/>
      <c r="W1047" s="39"/>
      <c r="X1047" s="39">
        <f t="shared" si="282"/>
        <v>19.247638603696096</v>
      </c>
      <c r="Y1047" s="39">
        <f t="shared" si="283"/>
        <v>585.84999999999991</v>
      </c>
      <c r="Z1047" s="41">
        <f t="shared" si="284"/>
        <v>70889.052977412721</v>
      </c>
      <c r="AA1047" s="41">
        <v>63844.417248459948</v>
      </c>
      <c r="AB1047" s="41">
        <v>-1721.8639513996086</v>
      </c>
      <c r="AC1047" s="41">
        <f t="shared" si="290"/>
        <v>62122.553297060338</v>
      </c>
      <c r="AD1047" s="42">
        <f t="shared" si="281"/>
        <v>7044.6357289527732</v>
      </c>
      <c r="AE1047" s="41">
        <f t="shared" si="285"/>
        <v>69167.189026013104</v>
      </c>
      <c r="AF1047" s="42">
        <f t="shared" si="286"/>
        <v>165172.8109739869</v>
      </c>
      <c r="AG1047" s="43">
        <f t="shared" si="279"/>
        <v>400</v>
      </c>
      <c r="AH1047" s="44">
        <f t="shared" si="287"/>
        <v>278.99794661190964</v>
      </c>
      <c r="AI1047" s="36">
        <f t="shared" si="288"/>
        <v>121.00205338809035</v>
      </c>
      <c r="AJ1047" s="36">
        <f t="shared" si="289"/>
        <v>3683</v>
      </c>
      <c r="AK1047" s="45">
        <v>45657</v>
      </c>
    </row>
    <row r="1048" spans="1:37" s="46" customFormat="1" ht="12.75" x14ac:dyDescent="0.25">
      <c r="A1048" s="36">
        <v>1042</v>
      </c>
      <c r="B1048" s="45">
        <v>41974</v>
      </c>
      <c r="C1048" s="36" t="s">
        <v>534</v>
      </c>
      <c r="D1048" s="36"/>
      <c r="E1048" s="36">
        <v>12008</v>
      </c>
      <c r="F1048" s="36" t="s">
        <v>921</v>
      </c>
      <c r="G1048" s="36" t="s">
        <v>270</v>
      </c>
      <c r="H1048" s="38">
        <v>26</v>
      </c>
      <c r="I1048" s="50">
        <v>461708</v>
      </c>
      <c r="J1048" s="39">
        <f t="shared" si="267"/>
        <v>0</v>
      </c>
      <c r="K1048" s="39">
        <f t="shared" si="268"/>
        <v>0</v>
      </c>
      <c r="L1048" s="39">
        <f t="shared" si="269"/>
        <v>0</v>
      </c>
      <c r="M1048" s="39">
        <f>IF(C1048=12006,H1048,IF(C1048&lt;&gt;12006,0))</f>
        <v>0</v>
      </c>
      <c r="N1048" s="39">
        <f t="shared" si="291"/>
        <v>0</v>
      </c>
      <c r="O1048" s="39">
        <f t="shared" si="270"/>
        <v>0</v>
      </c>
      <c r="P1048" s="39">
        <f t="shared" si="271"/>
        <v>461708</v>
      </c>
      <c r="Q1048" s="39">
        <f t="shared" si="272"/>
        <v>0</v>
      </c>
      <c r="R1048" s="39">
        <f t="shared" si="273"/>
        <v>0</v>
      </c>
      <c r="S1048" s="39">
        <f t="shared" si="274"/>
        <v>0</v>
      </c>
      <c r="T1048" s="39"/>
      <c r="U1048" s="39">
        <f t="shared" si="275"/>
        <v>0</v>
      </c>
      <c r="V1048" s="51"/>
      <c r="W1048" s="39"/>
      <c r="X1048" s="39">
        <f t="shared" si="282"/>
        <v>37.922628336755643</v>
      </c>
      <c r="Y1048" s="39">
        <f t="shared" si="283"/>
        <v>1154.27</v>
      </c>
      <c r="Z1048" s="41">
        <f t="shared" si="284"/>
        <v>139669.04016427105</v>
      </c>
      <c r="AA1048" s="41">
        <v>125789.35819301847</v>
      </c>
      <c r="AB1048" s="41">
        <v>-3392.4996213741169</v>
      </c>
      <c r="AC1048" s="41">
        <f t="shared" si="290"/>
        <v>122396.85857164436</v>
      </c>
      <c r="AD1048" s="42">
        <f t="shared" si="281"/>
        <v>13879.681971252576</v>
      </c>
      <c r="AE1048" s="41">
        <f t="shared" si="285"/>
        <v>136276.54054289695</v>
      </c>
      <c r="AF1048" s="42">
        <f t="shared" si="286"/>
        <v>325431.45945710305</v>
      </c>
      <c r="AG1048" s="43">
        <f t="shared" si="279"/>
        <v>400</v>
      </c>
      <c r="AH1048" s="44">
        <f t="shared" si="287"/>
        <v>278.99794661190964</v>
      </c>
      <c r="AI1048" s="36">
        <f t="shared" si="288"/>
        <v>121.00205338809035</v>
      </c>
      <c r="AJ1048" s="36">
        <f t="shared" si="289"/>
        <v>3683</v>
      </c>
      <c r="AK1048" s="45">
        <v>45657</v>
      </c>
    </row>
    <row r="1049" spans="1:37" s="46" customFormat="1" ht="12.75" x14ac:dyDescent="0.25">
      <c r="A1049" s="36">
        <v>1043</v>
      </c>
      <c r="B1049" s="45">
        <v>41974</v>
      </c>
      <c r="C1049" s="36" t="s">
        <v>534</v>
      </c>
      <c r="D1049" s="36"/>
      <c r="E1049" s="36">
        <v>12008</v>
      </c>
      <c r="F1049" s="36" t="s">
        <v>922</v>
      </c>
      <c r="G1049" s="36" t="s">
        <v>270</v>
      </c>
      <c r="H1049" s="38">
        <v>3</v>
      </c>
      <c r="I1049" s="50">
        <v>318204</v>
      </c>
      <c r="J1049" s="39">
        <f t="shared" si="267"/>
        <v>0</v>
      </c>
      <c r="K1049" s="39">
        <f t="shared" si="268"/>
        <v>0</v>
      </c>
      <c r="L1049" s="39">
        <f t="shared" si="269"/>
        <v>0</v>
      </c>
      <c r="M1049" s="39">
        <f>IF(C1049=12006,H1049,IF(C1049&lt;&gt;12006,0))</f>
        <v>0</v>
      </c>
      <c r="N1049" s="39">
        <f t="shared" si="291"/>
        <v>0</v>
      </c>
      <c r="O1049" s="39">
        <f t="shared" si="270"/>
        <v>0</v>
      </c>
      <c r="P1049" s="39">
        <f t="shared" si="271"/>
        <v>318204</v>
      </c>
      <c r="Q1049" s="39">
        <f t="shared" si="272"/>
        <v>0</v>
      </c>
      <c r="R1049" s="39">
        <f t="shared" si="273"/>
        <v>0</v>
      </c>
      <c r="S1049" s="39">
        <f t="shared" si="274"/>
        <v>0</v>
      </c>
      <c r="T1049" s="39"/>
      <c r="U1049" s="39">
        <f t="shared" si="275"/>
        <v>0</v>
      </c>
      <c r="V1049" s="51"/>
      <c r="W1049" s="39"/>
      <c r="X1049" s="39">
        <f t="shared" si="282"/>
        <v>26.135852156057492</v>
      </c>
      <c r="Y1049" s="39">
        <f t="shared" si="283"/>
        <v>795.50999999999988</v>
      </c>
      <c r="Z1049" s="41">
        <f t="shared" si="284"/>
        <v>96258.34349075974</v>
      </c>
      <c r="AA1049" s="41">
        <v>86692.621601642692</v>
      </c>
      <c r="AB1049" s="41">
        <v>-2338.072871857818</v>
      </c>
      <c r="AC1049" s="41">
        <f t="shared" si="290"/>
        <v>84354.548729784874</v>
      </c>
      <c r="AD1049" s="42">
        <f t="shared" si="281"/>
        <v>9565.7218891170487</v>
      </c>
      <c r="AE1049" s="41">
        <f t="shared" si="285"/>
        <v>93920.270618901923</v>
      </c>
      <c r="AF1049" s="42">
        <f t="shared" si="286"/>
        <v>224283.72938109806</v>
      </c>
      <c r="AG1049" s="43">
        <f t="shared" si="279"/>
        <v>400</v>
      </c>
      <c r="AH1049" s="44">
        <f t="shared" si="287"/>
        <v>278.99794661190964</v>
      </c>
      <c r="AI1049" s="36">
        <f t="shared" si="288"/>
        <v>121.00205338809035</v>
      </c>
      <c r="AJ1049" s="36">
        <f t="shared" si="289"/>
        <v>3683</v>
      </c>
      <c r="AK1049" s="45">
        <v>45657</v>
      </c>
    </row>
    <row r="1050" spans="1:37" s="46" customFormat="1" ht="12.75" x14ac:dyDescent="0.25">
      <c r="A1050" s="36">
        <v>1044</v>
      </c>
      <c r="B1050" s="45">
        <v>41974</v>
      </c>
      <c r="C1050" s="36" t="s">
        <v>534</v>
      </c>
      <c r="D1050" s="36"/>
      <c r="E1050" s="36">
        <v>12008</v>
      </c>
      <c r="F1050" s="36" t="s">
        <v>923</v>
      </c>
      <c r="G1050" s="36" t="s">
        <v>270</v>
      </c>
      <c r="H1050" s="38">
        <v>3</v>
      </c>
      <c r="I1050" s="50">
        <v>15300000</v>
      </c>
      <c r="J1050" s="39">
        <f t="shared" ref="J1050:J1113" si="292">IF(E1050=12002,I1050,IF(E1050&lt;&gt;12002,0))</f>
        <v>0</v>
      </c>
      <c r="K1050" s="39">
        <f t="shared" ref="K1050:K1113" si="293">IF(E1050=12003,I1050,IF(E1050&lt;&gt;12003,0))</f>
        <v>0</v>
      </c>
      <c r="L1050" s="39">
        <f t="shared" ref="L1050:L1113" si="294">IF(E1050=12004,I1050,IF(E1050&lt;&gt;12004,0))</f>
        <v>0</v>
      </c>
      <c r="M1050" s="39">
        <f>IF(C1050=12006,H1050,IF(C1050&lt;&gt;12006,0))</f>
        <v>0</v>
      </c>
      <c r="N1050" s="39">
        <f t="shared" si="291"/>
        <v>0</v>
      </c>
      <c r="O1050" s="39">
        <f t="shared" ref="O1050:O1113" si="295">IF(E1050=12007,I1050,IF(E1050&lt;&gt;12007,0))</f>
        <v>0</v>
      </c>
      <c r="P1050" s="39">
        <f t="shared" ref="P1050:P1113" si="296">IF(E1050=12008,I1050,IF(E1050&lt;&gt;12008,0))</f>
        <v>15300000</v>
      </c>
      <c r="Q1050" s="39">
        <f t="shared" ref="Q1050:Q1113" si="297">IF(E1050=12009,I1050,IF(E1050&lt;&gt;12009,0))</f>
        <v>0</v>
      </c>
      <c r="R1050" s="39">
        <f t="shared" ref="R1050:R1113" si="298">IF(E1050=12010,I1050,IF(E1050&lt;&gt;12010,0))</f>
        <v>0</v>
      </c>
      <c r="S1050" s="39">
        <f t="shared" ref="S1050:S1113" si="299">IF(E1050=12011,I1050,IF(E1050&lt;&gt;12011,0))</f>
        <v>0</v>
      </c>
      <c r="T1050" s="39"/>
      <c r="U1050" s="39">
        <f t="shared" ref="U1050:U1113" si="300">IF(E1050=12012,I1050,IF(E1050&lt;&gt;12012,0))</f>
        <v>0</v>
      </c>
      <c r="V1050" s="51"/>
      <c r="W1050" s="39"/>
      <c r="X1050" s="39">
        <f t="shared" si="282"/>
        <v>1256.6735112936344</v>
      </c>
      <c r="Y1050" s="39">
        <f t="shared" si="283"/>
        <v>38250</v>
      </c>
      <c r="Z1050" s="41">
        <f t="shared" si="284"/>
        <v>4628328.542094456</v>
      </c>
      <c r="AA1050" s="41">
        <v>4168386.0369609855</v>
      </c>
      <c r="AB1050" s="41">
        <v>-112420.06681067684</v>
      </c>
      <c r="AC1050" s="41">
        <f t="shared" si="290"/>
        <v>4055965.9701503087</v>
      </c>
      <c r="AD1050" s="42">
        <f t="shared" si="281"/>
        <v>459942.50513347052</v>
      </c>
      <c r="AE1050" s="41">
        <f t="shared" si="285"/>
        <v>4515908.4752837792</v>
      </c>
      <c r="AF1050" s="42">
        <f t="shared" si="286"/>
        <v>10784091.524716221</v>
      </c>
      <c r="AG1050" s="43">
        <f t="shared" si="279"/>
        <v>400</v>
      </c>
      <c r="AH1050" s="44">
        <f t="shared" si="287"/>
        <v>278.99794661190964</v>
      </c>
      <c r="AI1050" s="36">
        <f t="shared" si="288"/>
        <v>121.00205338809035</v>
      </c>
      <c r="AJ1050" s="36">
        <f t="shared" si="289"/>
        <v>3683</v>
      </c>
      <c r="AK1050" s="45">
        <v>45657</v>
      </c>
    </row>
    <row r="1051" spans="1:37" s="46" customFormat="1" ht="12.75" x14ac:dyDescent="0.25">
      <c r="A1051" s="36">
        <v>1045</v>
      </c>
      <c r="B1051" s="45">
        <v>41974</v>
      </c>
      <c r="C1051" s="36" t="s">
        <v>534</v>
      </c>
      <c r="D1051" s="36"/>
      <c r="E1051" s="36">
        <v>12008</v>
      </c>
      <c r="F1051" s="36" t="s">
        <v>894</v>
      </c>
      <c r="G1051" s="36" t="s">
        <v>270</v>
      </c>
      <c r="H1051" s="38">
        <v>24</v>
      </c>
      <c r="I1051" s="50">
        <v>147600</v>
      </c>
      <c r="J1051" s="39">
        <f t="shared" si="292"/>
        <v>0</v>
      </c>
      <c r="K1051" s="39">
        <f t="shared" si="293"/>
        <v>0</v>
      </c>
      <c r="L1051" s="39">
        <f t="shared" si="294"/>
        <v>0</v>
      </c>
      <c r="M1051" s="39">
        <f>IF(C1051=12006,H1051,IF(C1051&lt;&gt;12006,0))</f>
        <v>0</v>
      </c>
      <c r="N1051" s="39">
        <f t="shared" si="291"/>
        <v>0</v>
      </c>
      <c r="O1051" s="39">
        <f t="shared" si="295"/>
        <v>0</v>
      </c>
      <c r="P1051" s="39">
        <f t="shared" si="296"/>
        <v>147600</v>
      </c>
      <c r="Q1051" s="39">
        <f t="shared" si="297"/>
        <v>0</v>
      </c>
      <c r="R1051" s="39">
        <f t="shared" si="298"/>
        <v>0</v>
      </c>
      <c r="S1051" s="39">
        <f t="shared" si="299"/>
        <v>0</v>
      </c>
      <c r="T1051" s="39"/>
      <c r="U1051" s="39">
        <f t="shared" si="300"/>
        <v>0</v>
      </c>
      <c r="V1051" s="51"/>
      <c r="W1051" s="39"/>
      <c r="X1051" s="39">
        <f t="shared" si="282"/>
        <v>12.123203285420944</v>
      </c>
      <c r="Y1051" s="39">
        <f t="shared" si="283"/>
        <v>369</v>
      </c>
      <c r="Z1051" s="41">
        <f t="shared" si="284"/>
        <v>44649.757700205337</v>
      </c>
      <c r="AA1051" s="41">
        <v>40212.665297741274</v>
      </c>
      <c r="AB1051" s="41">
        <v>-1084.5229974677061</v>
      </c>
      <c r="AC1051" s="41">
        <f t="shared" si="290"/>
        <v>39128.142300273568</v>
      </c>
      <c r="AD1051" s="42">
        <f t="shared" si="281"/>
        <v>4437.0924024640626</v>
      </c>
      <c r="AE1051" s="41">
        <f t="shared" si="285"/>
        <v>43565.234702737631</v>
      </c>
      <c r="AF1051" s="42">
        <f t="shared" si="286"/>
        <v>104034.76529726238</v>
      </c>
      <c r="AG1051" s="43">
        <f t="shared" si="279"/>
        <v>400</v>
      </c>
      <c r="AH1051" s="44">
        <f t="shared" si="287"/>
        <v>278.99794661190964</v>
      </c>
      <c r="AI1051" s="36">
        <f t="shared" si="288"/>
        <v>121.00205338809035</v>
      </c>
      <c r="AJ1051" s="36">
        <f t="shared" si="289"/>
        <v>3683</v>
      </c>
      <c r="AK1051" s="45">
        <v>45657</v>
      </c>
    </row>
    <row r="1052" spans="1:37" s="46" customFormat="1" ht="12.75" x14ac:dyDescent="0.25">
      <c r="A1052" s="36">
        <v>1046</v>
      </c>
      <c r="B1052" s="45">
        <v>41974</v>
      </c>
      <c r="C1052" s="36" t="s">
        <v>534</v>
      </c>
      <c r="D1052" s="36"/>
      <c r="E1052" s="36">
        <v>12008</v>
      </c>
      <c r="F1052" s="36" t="s">
        <v>895</v>
      </c>
      <c r="G1052" s="36" t="s">
        <v>270</v>
      </c>
      <c r="H1052" s="38">
        <v>11</v>
      </c>
      <c r="I1052" s="50">
        <v>133287</v>
      </c>
      <c r="J1052" s="39">
        <f t="shared" si="292"/>
        <v>0</v>
      </c>
      <c r="K1052" s="39">
        <f t="shared" si="293"/>
        <v>0</v>
      </c>
      <c r="L1052" s="39">
        <f t="shared" si="294"/>
        <v>0</v>
      </c>
      <c r="M1052" s="39">
        <f>IF(C1052=12006,H1052,IF(C1052&lt;&gt;12006,0))</f>
        <v>0</v>
      </c>
      <c r="N1052" s="39">
        <f t="shared" si="291"/>
        <v>0</v>
      </c>
      <c r="O1052" s="39">
        <f t="shared" si="295"/>
        <v>0</v>
      </c>
      <c r="P1052" s="39">
        <f t="shared" si="296"/>
        <v>133287</v>
      </c>
      <c r="Q1052" s="39">
        <f t="shared" si="297"/>
        <v>0</v>
      </c>
      <c r="R1052" s="39">
        <f t="shared" si="298"/>
        <v>0</v>
      </c>
      <c r="S1052" s="39">
        <f t="shared" si="299"/>
        <v>0</v>
      </c>
      <c r="T1052" s="39"/>
      <c r="U1052" s="39">
        <f t="shared" si="300"/>
        <v>0</v>
      </c>
      <c r="V1052" s="51"/>
      <c r="W1052" s="39"/>
      <c r="X1052" s="39">
        <f t="shared" si="282"/>
        <v>10.947597535934291</v>
      </c>
      <c r="Y1052" s="39">
        <f t="shared" si="283"/>
        <v>333.21749999999997</v>
      </c>
      <c r="Z1052" s="41">
        <f t="shared" si="284"/>
        <v>40320.001724845992</v>
      </c>
      <c r="AA1052" s="41">
        <v>36313.181026694037</v>
      </c>
      <c r="AB1052" s="41">
        <v>-979.35512712383547</v>
      </c>
      <c r="AC1052" s="41">
        <f t="shared" si="290"/>
        <v>35333.825899570205</v>
      </c>
      <c r="AD1052" s="42">
        <f t="shared" si="281"/>
        <v>4006.8206981519543</v>
      </c>
      <c r="AE1052" s="41">
        <f t="shared" si="285"/>
        <v>39340.64659772216</v>
      </c>
      <c r="AF1052" s="42">
        <f t="shared" si="286"/>
        <v>93946.353402277833</v>
      </c>
      <c r="AG1052" s="43">
        <f t="shared" si="279"/>
        <v>400</v>
      </c>
      <c r="AH1052" s="44">
        <f t="shared" si="287"/>
        <v>278.99794661190964</v>
      </c>
      <c r="AI1052" s="36">
        <f t="shared" si="288"/>
        <v>121.00205338809035</v>
      </c>
      <c r="AJ1052" s="36">
        <f t="shared" si="289"/>
        <v>3683</v>
      </c>
      <c r="AK1052" s="45">
        <v>45657</v>
      </c>
    </row>
    <row r="1053" spans="1:37" s="46" customFormat="1" ht="12.75" x14ac:dyDescent="0.25">
      <c r="A1053" s="36">
        <v>1047</v>
      </c>
      <c r="B1053" s="45">
        <v>41974</v>
      </c>
      <c r="C1053" s="36" t="s">
        <v>534</v>
      </c>
      <c r="D1053" s="36"/>
      <c r="E1053" s="36">
        <v>12008</v>
      </c>
      <c r="F1053" s="36" t="s">
        <v>924</v>
      </c>
      <c r="G1053" s="36" t="s">
        <v>270</v>
      </c>
      <c r="H1053" s="38">
        <v>3</v>
      </c>
      <c r="I1053" s="50">
        <v>277395</v>
      </c>
      <c r="J1053" s="39">
        <f t="shared" si="292"/>
        <v>0</v>
      </c>
      <c r="K1053" s="39">
        <f t="shared" si="293"/>
        <v>0</v>
      </c>
      <c r="L1053" s="39">
        <f t="shared" si="294"/>
        <v>0</v>
      </c>
      <c r="M1053" s="39">
        <f>IF(C1053=12006,H1053,IF(C1053&lt;&gt;12006,0))</f>
        <v>0</v>
      </c>
      <c r="N1053" s="39">
        <f t="shared" si="291"/>
        <v>0</v>
      </c>
      <c r="O1053" s="39">
        <f t="shared" si="295"/>
        <v>0</v>
      </c>
      <c r="P1053" s="39">
        <f t="shared" si="296"/>
        <v>277395</v>
      </c>
      <c r="Q1053" s="39">
        <f t="shared" si="297"/>
        <v>0</v>
      </c>
      <c r="R1053" s="39">
        <f t="shared" si="298"/>
        <v>0</v>
      </c>
      <c r="S1053" s="39">
        <f t="shared" si="299"/>
        <v>0</v>
      </c>
      <c r="T1053" s="39"/>
      <c r="U1053" s="39">
        <f t="shared" si="300"/>
        <v>0</v>
      </c>
      <c r="V1053" s="51"/>
      <c r="W1053" s="39"/>
      <c r="X1053" s="39">
        <f t="shared" si="282"/>
        <v>22.783983572895277</v>
      </c>
      <c r="Y1053" s="39">
        <f t="shared" si="283"/>
        <v>693.48749999999995</v>
      </c>
      <c r="Z1053" s="41">
        <f t="shared" si="284"/>
        <v>83913.411498973292</v>
      </c>
      <c r="AA1053" s="41">
        <v>75574.473511293632</v>
      </c>
      <c r="AB1053" s="41">
        <v>-2038.2198975782812</v>
      </c>
      <c r="AC1053" s="41">
        <f t="shared" si="290"/>
        <v>73536.253613715351</v>
      </c>
      <c r="AD1053" s="42">
        <f t="shared" si="281"/>
        <v>8338.9379876796593</v>
      </c>
      <c r="AE1053" s="41">
        <f t="shared" si="285"/>
        <v>81875.19160139501</v>
      </c>
      <c r="AF1053" s="42">
        <f t="shared" si="286"/>
        <v>195519.80839860498</v>
      </c>
      <c r="AG1053" s="43">
        <f t="shared" si="279"/>
        <v>400</v>
      </c>
      <c r="AH1053" s="44">
        <f t="shared" si="287"/>
        <v>278.99794661190964</v>
      </c>
      <c r="AI1053" s="36">
        <f t="shared" si="288"/>
        <v>121.00205338809035</v>
      </c>
      <c r="AJ1053" s="36">
        <f t="shared" si="289"/>
        <v>3683</v>
      </c>
      <c r="AK1053" s="45">
        <v>45657</v>
      </c>
    </row>
    <row r="1054" spans="1:37" s="46" customFormat="1" ht="12.75" x14ac:dyDescent="0.25">
      <c r="A1054" s="36">
        <v>1048</v>
      </c>
      <c r="B1054" s="45">
        <v>41974</v>
      </c>
      <c r="C1054" s="36" t="s">
        <v>534</v>
      </c>
      <c r="D1054" s="36"/>
      <c r="E1054" s="36">
        <v>12008</v>
      </c>
      <c r="F1054" s="36" t="s">
        <v>925</v>
      </c>
      <c r="G1054" s="36" t="s">
        <v>270</v>
      </c>
      <c r="H1054" s="38">
        <v>21</v>
      </c>
      <c r="I1054" s="50">
        <v>52336200</v>
      </c>
      <c r="J1054" s="39">
        <f t="shared" si="292"/>
        <v>0</v>
      </c>
      <c r="K1054" s="39">
        <f t="shared" si="293"/>
        <v>0</v>
      </c>
      <c r="L1054" s="39">
        <f t="shared" si="294"/>
        <v>0</v>
      </c>
      <c r="M1054" s="39">
        <f>IF(C1054=12006,H1054,IF(C1054&lt;&gt;12006,0))</f>
        <v>0</v>
      </c>
      <c r="N1054" s="39">
        <f t="shared" si="291"/>
        <v>0</v>
      </c>
      <c r="O1054" s="39">
        <f t="shared" si="295"/>
        <v>0</v>
      </c>
      <c r="P1054" s="39">
        <f t="shared" si="296"/>
        <v>52336200</v>
      </c>
      <c r="Q1054" s="39">
        <f t="shared" si="297"/>
        <v>0</v>
      </c>
      <c r="R1054" s="39">
        <f t="shared" si="298"/>
        <v>0</v>
      </c>
      <c r="S1054" s="39">
        <f t="shared" si="299"/>
        <v>0</v>
      </c>
      <c r="T1054" s="39"/>
      <c r="U1054" s="39">
        <f t="shared" si="300"/>
        <v>0</v>
      </c>
      <c r="V1054" s="51"/>
      <c r="W1054" s="39"/>
      <c r="X1054" s="39">
        <f t="shared" si="282"/>
        <v>4298.6611909650919</v>
      </c>
      <c r="Y1054" s="39">
        <f t="shared" si="283"/>
        <v>130840.49999999999</v>
      </c>
      <c r="Z1054" s="41">
        <f t="shared" si="284"/>
        <v>15831969.166324433</v>
      </c>
      <c r="AA1054" s="41">
        <v>14258659.17043121</v>
      </c>
      <c r="AB1054" s="41">
        <v>-384551.57520372194</v>
      </c>
      <c r="AC1054" s="41">
        <f t="shared" si="290"/>
        <v>13874107.595227487</v>
      </c>
      <c r="AD1054" s="42">
        <f t="shared" si="281"/>
        <v>1573309.9958932232</v>
      </c>
      <c r="AE1054" s="41">
        <f t="shared" si="285"/>
        <v>15447417.591120711</v>
      </c>
      <c r="AF1054" s="42">
        <f t="shared" si="286"/>
        <v>36888782.408879288</v>
      </c>
      <c r="AG1054" s="43">
        <f t="shared" si="279"/>
        <v>400</v>
      </c>
      <c r="AH1054" s="44">
        <f t="shared" si="287"/>
        <v>278.99794661190964</v>
      </c>
      <c r="AI1054" s="36">
        <f t="shared" si="288"/>
        <v>121.00205338809035</v>
      </c>
      <c r="AJ1054" s="36">
        <f t="shared" si="289"/>
        <v>3683</v>
      </c>
      <c r="AK1054" s="45">
        <v>45657</v>
      </c>
    </row>
    <row r="1055" spans="1:37" s="46" customFormat="1" ht="12.75" x14ac:dyDescent="0.25">
      <c r="A1055" s="36">
        <v>1049</v>
      </c>
      <c r="B1055" s="45">
        <v>41974</v>
      </c>
      <c r="C1055" s="36" t="s">
        <v>534</v>
      </c>
      <c r="D1055" s="36"/>
      <c r="E1055" s="36">
        <v>12008</v>
      </c>
      <c r="F1055" s="36" t="s">
        <v>926</v>
      </c>
      <c r="G1055" s="36" t="s">
        <v>270</v>
      </c>
      <c r="H1055" s="38">
        <v>59</v>
      </c>
      <c r="I1055" s="50">
        <v>714903</v>
      </c>
      <c r="J1055" s="39">
        <f t="shared" si="292"/>
        <v>0</v>
      </c>
      <c r="K1055" s="39">
        <f t="shared" si="293"/>
        <v>0</v>
      </c>
      <c r="L1055" s="39">
        <f t="shared" si="294"/>
        <v>0</v>
      </c>
      <c r="M1055" s="39">
        <f>IF(C1055=12006,H1055,IF(C1055&lt;&gt;12006,0))</f>
        <v>0</v>
      </c>
      <c r="N1055" s="39">
        <f t="shared" si="291"/>
        <v>0</v>
      </c>
      <c r="O1055" s="39">
        <f t="shared" si="295"/>
        <v>0</v>
      </c>
      <c r="P1055" s="39">
        <f t="shared" si="296"/>
        <v>714903</v>
      </c>
      <c r="Q1055" s="39">
        <f t="shared" si="297"/>
        <v>0</v>
      </c>
      <c r="R1055" s="39">
        <f t="shared" si="298"/>
        <v>0</v>
      </c>
      <c r="S1055" s="39">
        <f t="shared" si="299"/>
        <v>0</v>
      </c>
      <c r="T1055" s="39"/>
      <c r="U1055" s="39">
        <f t="shared" si="300"/>
        <v>0</v>
      </c>
      <c r="V1055" s="51"/>
      <c r="W1055" s="39"/>
      <c r="X1055" s="39">
        <f t="shared" si="282"/>
        <v>58.71893223819302</v>
      </c>
      <c r="Y1055" s="39">
        <f t="shared" si="283"/>
        <v>1787.2574999999999</v>
      </c>
      <c r="Z1055" s="41">
        <f t="shared" si="284"/>
        <v>216261.82743326487</v>
      </c>
      <c r="AA1055" s="41">
        <v>194770.69823408622</v>
      </c>
      <c r="AB1055" s="41">
        <v>-5252.9047727551188</v>
      </c>
      <c r="AC1055" s="41">
        <f t="shared" si="290"/>
        <v>189517.79346133111</v>
      </c>
      <c r="AD1055" s="42">
        <f t="shared" si="281"/>
        <v>21491.129199178657</v>
      </c>
      <c r="AE1055" s="41">
        <f t="shared" si="285"/>
        <v>211008.92266050976</v>
      </c>
      <c r="AF1055" s="42">
        <f t="shared" si="286"/>
        <v>503894.07733949024</v>
      </c>
      <c r="AG1055" s="43">
        <f t="shared" si="279"/>
        <v>400</v>
      </c>
      <c r="AH1055" s="44">
        <f t="shared" si="287"/>
        <v>278.99794661190964</v>
      </c>
      <c r="AI1055" s="36">
        <f t="shared" si="288"/>
        <v>121.00205338809035</v>
      </c>
      <c r="AJ1055" s="36">
        <f t="shared" si="289"/>
        <v>3683</v>
      </c>
      <c r="AK1055" s="45">
        <v>45657</v>
      </c>
    </row>
    <row r="1056" spans="1:37" s="46" customFormat="1" ht="12.75" x14ac:dyDescent="0.25">
      <c r="A1056" s="36">
        <v>1050</v>
      </c>
      <c r="B1056" s="45">
        <v>41974</v>
      </c>
      <c r="C1056" s="36" t="s">
        <v>534</v>
      </c>
      <c r="D1056" s="36"/>
      <c r="E1056" s="36">
        <v>12008</v>
      </c>
      <c r="F1056" s="36" t="s">
        <v>927</v>
      </c>
      <c r="G1056" s="36" t="s">
        <v>268</v>
      </c>
      <c r="H1056" s="38">
        <v>16</v>
      </c>
      <c r="I1056" s="50">
        <v>284128</v>
      </c>
      <c r="J1056" s="39">
        <f t="shared" si="292"/>
        <v>0</v>
      </c>
      <c r="K1056" s="39">
        <f t="shared" si="293"/>
        <v>0</v>
      </c>
      <c r="L1056" s="39">
        <f t="shared" si="294"/>
        <v>0</v>
      </c>
      <c r="M1056" s="39">
        <f>IF(C1056=12006,H1056,IF(C1056&lt;&gt;12006,0))</f>
        <v>0</v>
      </c>
      <c r="N1056" s="39">
        <f t="shared" si="291"/>
        <v>0</v>
      </c>
      <c r="O1056" s="39">
        <f t="shared" si="295"/>
        <v>0</v>
      </c>
      <c r="P1056" s="39">
        <f t="shared" si="296"/>
        <v>284128</v>
      </c>
      <c r="Q1056" s="39">
        <f t="shared" si="297"/>
        <v>0</v>
      </c>
      <c r="R1056" s="39">
        <f t="shared" si="298"/>
        <v>0</v>
      </c>
      <c r="S1056" s="39">
        <f t="shared" si="299"/>
        <v>0</v>
      </c>
      <c r="T1056" s="39"/>
      <c r="U1056" s="39">
        <f t="shared" si="300"/>
        <v>0</v>
      </c>
      <c r="V1056" s="51"/>
      <c r="W1056" s="39"/>
      <c r="X1056" s="39">
        <f t="shared" si="282"/>
        <v>23.33700205338809</v>
      </c>
      <c r="Y1056" s="39">
        <f t="shared" si="283"/>
        <v>710.32</v>
      </c>
      <c r="Z1056" s="41">
        <f t="shared" si="284"/>
        <v>85950.178562628338</v>
      </c>
      <c r="AA1056" s="41">
        <v>77408.835811088298</v>
      </c>
      <c r="AB1056" s="41">
        <v>-2087.6920746917644</v>
      </c>
      <c r="AC1056" s="41">
        <f t="shared" si="290"/>
        <v>75321.143736396538</v>
      </c>
      <c r="AD1056" s="42">
        <f t="shared" si="281"/>
        <v>8541.3427515400399</v>
      </c>
      <c r="AE1056" s="41">
        <f t="shared" si="285"/>
        <v>83862.486487936578</v>
      </c>
      <c r="AF1056" s="42">
        <f t="shared" si="286"/>
        <v>200265.51351206342</v>
      </c>
      <c r="AG1056" s="43">
        <f t="shared" si="279"/>
        <v>400</v>
      </c>
      <c r="AH1056" s="44">
        <f t="shared" si="287"/>
        <v>278.99794661190964</v>
      </c>
      <c r="AI1056" s="36">
        <f t="shared" si="288"/>
        <v>121.00205338809035</v>
      </c>
      <c r="AJ1056" s="36">
        <f t="shared" si="289"/>
        <v>3683</v>
      </c>
      <c r="AK1056" s="45">
        <v>45657</v>
      </c>
    </row>
    <row r="1057" spans="1:37" s="46" customFormat="1" ht="12.75" x14ac:dyDescent="0.25">
      <c r="A1057" s="36">
        <v>1051</v>
      </c>
      <c r="B1057" s="45">
        <v>41974</v>
      </c>
      <c r="C1057" s="36" t="s">
        <v>534</v>
      </c>
      <c r="D1057" s="36"/>
      <c r="E1057" s="36">
        <v>12008</v>
      </c>
      <c r="F1057" s="36" t="s">
        <v>894</v>
      </c>
      <c r="G1057" s="36" t="s">
        <v>268</v>
      </c>
      <c r="H1057" s="38">
        <v>27</v>
      </c>
      <c r="I1057" s="50">
        <v>166050</v>
      </c>
      <c r="J1057" s="39">
        <f t="shared" si="292"/>
        <v>0</v>
      </c>
      <c r="K1057" s="39">
        <f t="shared" si="293"/>
        <v>0</v>
      </c>
      <c r="L1057" s="39">
        <f t="shared" si="294"/>
        <v>0</v>
      </c>
      <c r="M1057" s="39">
        <f>IF(C1057=12006,H1057,IF(C1057&lt;&gt;12006,0))</f>
        <v>0</v>
      </c>
      <c r="N1057" s="39">
        <f t="shared" si="291"/>
        <v>0</v>
      </c>
      <c r="O1057" s="39">
        <f t="shared" si="295"/>
        <v>0</v>
      </c>
      <c r="P1057" s="39">
        <f t="shared" si="296"/>
        <v>166050</v>
      </c>
      <c r="Q1057" s="39">
        <f t="shared" si="297"/>
        <v>0</v>
      </c>
      <c r="R1057" s="39">
        <f t="shared" si="298"/>
        <v>0</v>
      </c>
      <c r="S1057" s="39">
        <f t="shared" si="299"/>
        <v>0</v>
      </c>
      <c r="T1057" s="39"/>
      <c r="U1057" s="39">
        <f t="shared" si="300"/>
        <v>0</v>
      </c>
      <c r="V1057" s="51"/>
      <c r="W1057" s="39"/>
      <c r="X1057" s="39">
        <f t="shared" si="282"/>
        <v>13.638603696098562</v>
      </c>
      <c r="Y1057" s="39">
        <f t="shared" si="283"/>
        <v>415.125</v>
      </c>
      <c r="Z1057" s="41">
        <f t="shared" si="284"/>
        <v>50230.977412731008</v>
      </c>
      <c r="AA1057" s="41">
        <v>45239.24845995893</v>
      </c>
      <c r="AB1057" s="41">
        <v>-1220.0883721511696</v>
      </c>
      <c r="AC1057" s="41">
        <f t="shared" si="290"/>
        <v>44019.160087807759</v>
      </c>
      <c r="AD1057" s="42">
        <f t="shared" si="281"/>
        <v>4991.7289527720786</v>
      </c>
      <c r="AE1057" s="41">
        <f t="shared" si="285"/>
        <v>49010.889040579837</v>
      </c>
      <c r="AF1057" s="42">
        <f t="shared" si="286"/>
        <v>117039.11095942016</v>
      </c>
      <c r="AG1057" s="43">
        <f t="shared" si="279"/>
        <v>400</v>
      </c>
      <c r="AH1057" s="44">
        <f t="shared" si="287"/>
        <v>278.99794661190964</v>
      </c>
      <c r="AI1057" s="36">
        <f t="shared" si="288"/>
        <v>121.00205338809035</v>
      </c>
      <c r="AJ1057" s="36">
        <f t="shared" si="289"/>
        <v>3683</v>
      </c>
      <c r="AK1057" s="45">
        <v>45657</v>
      </c>
    </row>
    <row r="1058" spans="1:37" s="46" customFormat="1" ht="12.75" x14ac:dyDescent="0.25">
      <c r="A1058" s="36">
        <v>1052</v>
      </c>
      <c r="B1058" s="45">
        <v>41974</v>
      </c>
      <c r="C1058" s="36" t="s">
        <v>534</v>
      </c>
      <c r="D1058" s="36"/>
      <c r="E1058" s="36">
        <v>12008</v>
      </c>
      <c r="F1058" s="36" t="s">
        <v>895</v>
      </c>
      <c r="G1058" s="36" t="s">
        <v>268</v>
      </c>
      <c r="H1058" s="38">
        <v>11</v>
      </c>
      <c r="I1058" s="50">
        <v>133287</v>
      </c>
      <c r="J1058" s="39">
        <f t="shared" si="292"/>
        <v>0</v>
      </c>
      <c r="K1058" s="39">
        <f t="shared" si="293"/>
        <v>0</v>
      </c>
      <c r="L1058" s="39">
        <f t="shared" si="294"/>
        <v>0</v>
      </c>
      <c r="M1058" s="39">
        <f>IF(C1058=12006,H1058,IF(C1058&lt;&gt;12006,0))</f>
        <v>0</v>
      </c>
      <c r="N1058" s="39">
        <f t="shared" si="291"/>
        <v>0</v>
      </c>
      <c r="O1058" s="39">
        <f t="shared" si="295"/>
        <v>0</v>
      </c>
      <c r="P1058" s="39">
        <f t="shared" si="296"/>
        <v>133287</v>
      </c>
      <c r="Q1058" s="39">
        <f t="shared" si="297"/>
        <v>0</v>
      </c>
      <c r="R1058" s="39">
        <f t="shared" si="298"/>
        <v>0</v>
      </c>
      <c r="S1058" s="39">
        <f t="shared" si="299"/>
        <v>0</v>
      </c>
      <c r="T1058" s="39"/>
      <c r="U1058" s="39">
        <f t="shared" si="300"/>
        <v>0</v>
      </c>
      <c r="V1058" s="51"/>
      <c r="W1058" s="39"/>
      <c r="X1058" s="39">
        <f t="shared" si="282"/>
        <v>10.947597535934291</v>
      </c>
      <c r="Y1058" s="39">
        <f t="shared" si="283"/>
        <v>333.21749999999997</v>
      </c>
      <c r="Z1058" s="41">
        <f t="shared" si="284"/>
        <v>40320.001724845992</v>
      </c>
      <c r="AA1058" s="41">
        <v>36313.181026694037</v>
      </c>
      <c r="AB1058" s="41">
        <v>-979.35512712383547</v>
      </c>
      <c r="AC1058" s="41">
        <f t="shared" si="290"/>
        <v>35333.825899570205</v>
      </c>
      <c r="AD1058" s="42">
        <f t="shared" si="281"/>
        <v>4006.8206981519543</v>
      </c>
      <c r="AE1058" s="41">
        <f t="shared" si="285"/>
        <v>39340.64659772216</v>
      </c>
      <c r="AF1058" s="42">
        <f t="shared" si="286"/>
        <v>93946.353402277833</v>
      </c>
      <c r="AG1058" s="43">
        <f t="shared" si="279"/>
        <v>400</v>
      </c>
      <c r="AH1058" s="44">
        <f t="shared" si="287"/>
        <v>278.99794661190964</v>
      </c>
      <c r="AI1058" s="36">
        <f t="shared" si="288"/>
        <v>121.00205338809035</v>
      </c>
      <c r="AJ1058" s="36">
        <f t="shared" si="289"/>
        <v>3683</v>
      </c>
      <c r="AK1058" s="45">
        <v>45657</v>
      </c>
    </row>
    <row r="1059" spans="1:37" s="46" customFormat="1" ht="12.75" x14ac:dyDescent="0.25">
      <c r="A1059" s="36">
        <v>1053</v>
      </c>
      <c r="B1059" s="45">
        <v>41974</v>
      </c>
      <c r="C1059" s="36" t="s">
        <v>534</v>
      </c>
      <c r="D1059" s="36"/>
      <c r="E1059" s="36">
        <v>12008</v>
      </c>
      <c r="F1059" s="36" t="s">
        <v>928</v>
      </c>
      <c r="G1059" s="36" t="s">
        <v>268</v>
      </c>
      <c r="H1059" s="38">
        <v>1</v>
      </c>
      <c r="I1059" s="50">
        <v>4984400</v>
      </c>
      <c r="J1059" s="39">
        <f t="shared" si="292"/>
        <v>0</v>
      </c>
      <c r="K1059" s="39">
        <f t="shared" si="293"/>
        <v>0</v>
      </c>
      <c r="L1059" s="39">
        <f t="shared" si="294"/>
        <v>0</v>
      </c>
      <c r="M1059" s="39">
        <f>IF(C1059=12006,H1059,IF(C1059&lt;&gt;12006,0))</f>
        <v>0</v>
      </c>
      <c r="N1059" s="39">
        <f t="shared" si="291"/>
        <v>0</v>
      </c>
      <c r="O1059" s="39">
        <f t="shared" si="295"/>
        <v>0</v>
      </c>
      <c r="P1059" s="39">
        <f t="shared" si="296"/>
        <v>4984400</v>
      </c>
      <c r="Q1059" s="39">
        <f t="shared" si="297"/>
        <v>0</v>
      </c>
      <c r="R1059" s="39">
        <f t="shared" si="298"/>
        <v>0</v>
      </c>
      <c r="S1059" s="39">
        <f t="shared" si="299"/>
        <v>0</v>
      </c>
      <c r="T1059" s="39"/>
      <c r="U1059" s="39">
        <f t="shared" si="300"/>
        <v>0</v>
      </c>
      <c r="V1059" s="51"/>
      <c r="W1059" s="39"/>
      <c r="X1059" s="39">
        <f t="shared" si="282"/>
        <v>409.39630390143736</v>
      </c>
      <c r="Y1059" s="39">
        <f t="shared" si="283"/>
        <v>12461</v>
      </c>
      <c r="Z1059" s="41">
        <f t="shared" si="284"/>
        <v>1507806.5872689937</v>
      </c>
      <c r="AA1059" s="41">
        <v>1357967.5400410676</v>
      </c>
      <c r="AB1059" s="41">
        <v>-36623.959543211611</v>
      </c>
      <c r="AC1059" s="41">
        <f t="shared" si="290"/>
        <v>1321343.580497856</v>
      </c>
      <c r="AD1059" s="42">
        <f t="shared" si="281"/>
        <v>149839.04722792609</v>
      </c>
      <c r="AE1059" s="41">
        <f t="shared" si="285"/>
        <v>1471182.6277257821</v>
      </c>
      <c r="AF1059" s="42">
        <f t="shared" si="286"/>
        <v>3513217.3722742181</v>
      </c>
      <c r="AG1059" s="43">
        <f t="shared" si="279"/>
        <v>400</v>
      </c>
      <c r="AH1059" s="44">
        <f t="shared" si="287"/>
        <v>278.99794661190964</v>
      </c>
      <c r="AI1059" s="36">
        <f t="shared" si="288"/>
        <v>121.00205338809035</v>
      </c>
      <c r="AJ1059" s="36">
        <f t="shared" si="289"/>
        <v>3683</v>
      </c>
      <c r="AK1059" s="45">
        <v>45657</v>
      </c>
    </row>
    <row r="1060" spans="1:37" s="46" customFormat="1" ht="12.75" x14ac:dyDescent="0.25">
      <c r="A1060" s="36">
        <v>1054</v>
      </c>
      <c r="B1060" s="45">
        <v>41974</v>
      </c>
      <c r="C1060" s="36" t="s">
        <v>534</v>
      </c>
      <c r="D1060" s="36"/>
      <c r="E1060" s="36">
        <v>12008</v>
      </c>
      <c r="F1060" s="36" t="s">
        <v>929</v>
      </c>
      <c r="G1060" s="36" t="s">
        <v>901</v>
      </c>
      <c r="H1060" s="38">
        <v>43</v>
      </c>
      <c r="I1060" s="50">
        <v>47420572</v>
      </c>
      <c r="J1060" s="39">
        <f t="shared" si="292"/>
        <v>0</v>
      </c>
      <c r="K1060" s="39">
        <f t="shared" si="293"/>
        <v>0</v>
      </c>
      <c r="L1060" s="39">
        <f t="shared" si="294"/>
        <v>0</v>
      </c>
      <c r="M1060" s="39">
        <f>IF(C1060=12006,H1060,IF(C1060&lt;&gt;12006,0))</f>
        <v>0</v>
      </c>
      <c r="N1060" s="39">
        <f t="shared" si="291"/>
        <v>0</v>
      </c>
      <c r="O1060" s="39">
        <f t="shared" si="295"/>
        <v>0</v>
      </c>
      <c r="P1060" s="39">
        <f t="shared" si="296"/>
        <v>47420572</v>
      </c>
      <c r="Q1060" s="39">
        <f t="shared" si="297"/>
        <v>0</v>
      </c>
      <c r="R1060" s="39">
        <f t="shared" si="298"/>
        <v>0</v>
      </c>
      <c r="S1060" s="39">
        <f t="shared" si="299"/>
        <v>0</v>
      </c>
      <c r="T1060" s="39"/>
      <c r="U1060" s="39">
        <f t="shared" si="300"/>
        <v>0</v>
      </c>
      <c r="V1060" s="51"/>
      <c r="W1060" s="39"/>
      <c r="X1060" s="39">
        <f t="shared" si="282"/>
        <v>3894.9135112936342</v>
      </c>
      <c r="Y1060" s="39">
        <f t="shared" si="283"/>
        <v>118551.43</v>
      </c>
      <c r="Z1060" s="41">
        <f t="shared" si="284"/>
        <v>14344966.462094454</v>
      </c>
      <c r="AA1060" s="41">
        <v>12919428.116960984</v>
      </c>
      <c r="AB1060" s="41">
        <v>-348432.93283924914</v>
      </c>
      <c r="AC1060" s="41">
        <f t="shared" si="290"/>
        <v>12570995.184121735</v>
      </c>
      <c r="AD1060" s="42">
        <f t="shared" si="281"/>
        <v>1425538.3451334704</v>
      </c>
      <c r="AE1060" s="41">
        <f t="shared" si="285"/>
        <v>13996533.529255206</v>
      </c>
      <c r="AF1060" s="42">
        <f t="shared" si="286"/>
        <v>33424038.470744796</v>
      </c>
      <c r="AG1060" s="43">
        <f t="shared" si="279"/>
        <v>400</v>
      </c>
      <c r="AH1060" s="44">
        <f t="shared" si="287"/>
        <v>278.99794661190964</v>
      </c>
      <c r="AI1060" s="36">
        <f t="shared" si="288"/>
        <v>121.00205338809035</v>
      </c>
      <c r="AJ1060" s="36">
        <f t="shared" si="289"/>
        <v>3683</v>
      </c>
      <c r="AK1060" s="45">
        <v>45657</v>
      </c>
    </row>
    <row r="1061" spans="1:37" s="46" customFormat="1" ht="12.75" x14ac:dyDescent="0.25">
      <c r="A1061" s="36">
        <v>1055</v>
      </c>
      <c r="B1061" s="45">
        <v>41974</v>
      </c>
      <c r="C1061" s="36" t="s">
        <v>534</v>
      </c>
      <c r="D1061" s="36"/>
      <c r="E1061" s="36">
        <v>12008</v>
      </c>
      <c r="F1061" s="36" t="s">
        <v>930</v>
      </c>
      <c r="G1061" s="36" t="s">
        <v>901</v>
      </c>
      <c r="H1061" s="38">
        <v>12</v>
      </c>
      <c r="I1061" s="50">
        <v>213096</v>
      </c>
      <c r="J1061" s="39">
        <f t="shared" si="292"/>
        <v>0</v>
      </c>
      <c r="K1061" s="39">
        <f t="shared" si="293"/>
        <v>0</v>
      </c>
      <c r="L1061" s="39">
        <f t="shared" si="294"/>
        <v>0</v>
      </c>
      <c r="M1061" s="39">
        <f>IF(C1061=12006,H1061,IF(C1061&lt;&gt;12006,0))</f>
        <v>0</v>
      </c>
      <c r="N1061" s="39">
        <f t="shared" si="291"/>
        <v>0</v>
      </c>
      <c r="O1061" s="39">
        <f t="shared" si="295"/>
        <v>0</v>
      </c>
      <c r="P1061" s="39">
        <f t="shared" si="296"/>
        <v>213096</v>
      </c>
      <c r="Q1061" s="39">
        <f t="shared" si="297"/>
        <v>0</v>
      </c>
      <c r="R1061" s="39">
        <f t="shared" si="298"/>
        <v>0</v>
      </c>
      <c r="S1061" s="39">
        <f t="shared" si="299"/>
        <v>0</v>
      </c>
      <c r="T1061" s="39"/>
      <c r="U1061" s="39">
        <f t="shared" si="300"/>
        <v>0</v>
      </c>
      <c r="V1061" s="51"/>
      <c r="W1061" s="39"/>
      <c r="X1061" s="39">
        <f t="shared" si="282"/>
        <v>17.502751540041068</v>
      </c>
      <c r="Y1061" s="39">
        <f t="shared" si="283"/>
        <v>532.74</v>
      </c>
      <c r="Z1061" s="41">
        <f t="shared" si="284"/>
        <v>64462.633921971254</v>
      </c>
      <c r="AA1061" s="41">
        <v>58056.626858316216</v>
      </c>
      <c r="AB1061" s="41">
        <v>-1565.7690560188232</v>
      </c>
      <c r="AC1061" s="41">
        <f t="shared" si="290"/>
        <v>56490.857802297396</v>
      </c>
      <c r="AD1061" s="42">
        <f t="shared" si="281"/>
        <v>6406.0070636550372</v>
      </c>
      <c r="AE1061" s="41">
        <f t="shared" si="285"/>
        <v>62896.864865952433</v>
      </c>
      <c r="AF1061" s="42">
        <f t="shared" si="286"/>
        <v>150199.13513404757</v>
      </c>
      <c r="AG1061" s="43">
        <f t="shared" si="279"/>
        <v>400</v>
      </c>
      <c r="AH1061" s="44">
        <f t="shared" si="287"/>
        <v>278.99794661190964</v>
      </c>
      <c r="AI1061" s="36">
        <f t="shared" si="288"/>
        <v>121.00205338809035</v>
      </c>
      <c r="AJ1061" s="36">
        <f t="shared" si="289"/>
        <v>3683</v>
      </c>
      <c r="AK1061" s="45">
        <v>45657</v>
      </c>
    </row>
    <row r="1062" spans="1:37" s="46" customFormat="1" ht="12.75" x14ac:dyDescent="0.25">
      <c r="A1062" s="36">
        <v>1056</v>
      </c>
      <c r="B1062" s="45">
        <v>41974</v>
      </c>
      <c r="C1062" s="36" t="s">
        <v>534</v>
      </c>
      <c r="D1062" s="36"/>
      <c r="E1062" s="36">
        <v>12008</v>
      </c>
      <c r="F1062" s="36" t="s">
        <v>931</v>
      </c>
      <c r="G1062" s="36" t="s">
        <v>901</v>
      </c>
      <c r="H1062" s="38">
        <v>11</v>
      </c>
      <c r="I1062" s="50">
        <v>1017115</v>
      </c>
      <c r="J1062" s="39">
        <f t="shared" si="292"/>
        <v>0</v>
      </c>
      <c r="K1062" s="39">
        <f t="shared" si="293"/>
        <v>0</v>
      </c>
      <c r="L1062" s="39">
        <f t="shared" si="294"/>
        <v>0</v>
      </c>
      <c r="M1062" s="39">
        <f>IF(C1062=12006,H1062,IF(C1062&lt;&gt;12006,0))</f>
        <v>0</v>
      </c>
      <c r="N1062" s="39">
        <f t="shared" si="291"/>
        <v>0</v>
      </c>
      <c r="O1062" s="39">
        <f t="shared" si="295"/>
        <v>0</v>
      </c>
      <c r="P1062" s="39">
        <f t="shared" si="296"/>
        <v>1017115</v>
      </c>
      <c r="Q1062" s="39">
        <f t="shared" si="297"/>
        <v>0</v>
      </c>
      <c r="R1062" s="39">
        <f t="shared" si="298"/>
        <v>0</v>
      </c>
      <c r="S1062" s="39">
        <f t="shared" si="299"/>
        <v>0</v>
      </c>
      <c r="T1062" s="39"/>
      <c r="U1062" s="39">
        <f t="shared" si="300"/>
        <v>0</v>
      </c>
      <c r="V1062" s="51"/>
      <c r="W1062" s="39"/>
      <c r="X1062" s="39">
        <f t="shared" si="282"/>
        <v>83.54127310061601</v>
      </c>
      <c r="Y1062" s="39">
        <f t="shared" si="283"/>
        <v>2542.7874999999999</v>
      </c>
      <c r="Z1062" s="41">
        <f t="shared" si="284"/>
        <v>307682.50882956875</v>
      </c>
      <c r="AA1062" s="41">
        <v>277106.40287474327</v>
      </c>
      <c r="AB1062" s="41">
        <v>-7473.4729577870303</v>
      </c>
      <c r="AC1062" s="41">
        <f t="shared" si="290"/>
        <v>269632.92991695623</v>
      </c>
      <c r="AD1062" s="42">
        <f t="shared" si="281"/>
        <v>30576.105954825471</v>
      </c>
      <c r="AE1062" s="41">
        <f t="shared" si="285"/>
        <v>300209.0358717817</v>
      </c>
      <c r="AF1062" s="42">
        <f t="shared" si="286"/>
        <v>716905.96412821836</v>
      </c>
      <c r="AG1062" s="43">
        <f t="shared" si="279"/>
        <v>400</v>
      </c>
      <c r="AH1062" s="44">
        <f t="shared" si="287"/>
        <v>278.99794661190964</v>
      </c>
      <c r="AI1062" s="36">
        <f t="shared" si="288"/>
        <v>121.00205338809035</v>
      </c>
      <c r="AJ1062" s="36">
        <f t="shared" si="289"/>
        <v>3683</v>
      </c>
      <c r="AK1062" s="45">
        <v>45657</v>
      </c>
    </row>
    <row r="1063" spans="1:37" s="46" customFormat="1" ht="12.75" x14ac:dyDescent="0.25">
      <c r="A1063" s="36">
        <v>1057</v>
      </c>
      <c r="B1063" s="45">
        <v>41974</v>
      </c>
      <c r="C1063" s="36" t="s">
        <v>534</v>
      </c>
      <c r="D1063" s="36"/>
      <c r="E1063" s="36">
        <v>12008</v>
      </c>
      <c r="F1063" s="36" t="s">
        <v>932</v>
      </c>
      <c r="G1063" s="36" t="s">
        <v>901</v>
      </c>
      <c r="H1063" s="38">
        <v>39</v>
      </c>
      <c r="I1063" s="50">
        <v>472563</v>
      </c>
      <c r="J1063" s="39">
        <f t="shared" si="292"/>
        <v>0</v>
      </c>
      <c r="K1063" s="39">
        <f t="shared" si="293"/>
        <v>0</v>
      </c>
      <c r="L1063" s="39">
        <f t="shared" si="294"/>
        <v>0</v>
      </c>
      <c r="M1063" s="39">
        <f>IF(C1063=12006,H1063,IF(C1063&lt;&gt;12006,0))</f>
        <v>0</v>
      </c>
      <c r="N1063" s="39">
        <f t="shared" si="291"/>
        <v>0</v>
      </c>
      <c r="O1063" s="39">
        <f t="shared" si="295"/>
        <v>0</v>
      </c>
      <c r="P1063" s="39">
        <f t="shared" si="296"/>
        <v>472563</v>
      </c>
      <c r="Q1063" s="39">
        <f t="shared" si="297"/>
        <v>0</v>
      </c>
      <c r="R1063" s="39">
        <f t="shared" si="298"/>
        <v>0</v>
      </c>
      <c r="S1063" s="39">
        <f t="shared" si="299"/>
        <v>0</v>
      </c>
      <c r="T1063" s="39"/>
      <c r="U1063" s="39">
        <f t="shared" si="300"/>
        <v>0</v>
      </c>
      <c r="V1063" s="51"/>
      <c r="W1063" s="39"/>
      <c r="X1063" s="39">
        <f t="shared" si="282"/>
        <v>38.814209445585213</v>
      </c>
      <c r="Y1063" s="39">
        <f t="shared" si="283"/>
        <v>1181.4075</v>
      </c>
      <c r="Z1063" s="41">
        <f t="shared" si="284"/>
        <v>142952.73338809036</v>
      </c>
      <c r="AA1063" s="41">
        <v>128746.73273100615</v>
      </c>
      <c r="AB1063" s="41">
        <v>-3472.2590870754175</v>
      </c>
      <c r="AC1063" s="41">
        <f t="shared" si="290"/>
        <v>125274.47364393073</v>
      </c>
      <c r="AD1063" s="42">
        <f t="shared" si="281"/>
        <v>14206.000657084209</v>
      </c>
      <c r="AE1063" s="41">
        <f t="shared" si="285"/>
        <v>139480.47430101494</v>
      </c>
      <c r="AF1063" s="42">
        <f t="shared" si="286"/>
        <v>333082.52569898509</v>
      </c>
      <c r="AG1063" s="43">
        <f t="shared" si="279"/>
        <v>400</v>
      </c>
      <c r="AH1063" s="44">
        <f t="shared" si="287"/>
        <v>278.99794661190964</v>
      </c>
      <c r="AI1063" s="36">
        <f t="shared" si="288"/>
        <v>121.00205338809035</v>
      </c>
      <c r="AJ1063" s="36">
        <f t="shared" si="289"/>
        <v>3683</v>
      </c>
      <c r="AK1063" s="45">
        <v>45657</v>
      </c>
    </row>
    <row r="1064" spans="1:37" s="46" customFormat="1" ht="12.75" x14ac:dyDescent="0.25">
      <c r="A1064" s="36">
        <v>1058</v>
      </c>
      <c r="B1064" s="45">
        <v>41974</v>
      </c>
      <c r="C1064" s="36" t="s">
        <v>534</v>
      </c>
      <c r="D1064" s="36"/>
      <c r="E1064" s="36">
        <v>12008</v>
      </c>
      <c r="F1064" s="36" t="s">
        <v>894</v>
      </c>
      <c r="G1064" s="36" t="s">
        <v>901</v>
      </c>
      <c r="H1064" s="38">
        <v>77</v>
      </c>
      <c r="I1064" s="50">
        <v>473550</v>
      </c>
      <c r="J1064" s="39">
        <f t="shared" si="292"/>
        <v>0</v>
      </c>
      <c r="K1064" s="39">
        <f t="shared" si="293"/>
        <v>0</v>
      </c>
      <c r="L1064" s="39">
        <f t="shared" si="294"/>
        <v>0</v>
      </c>
      <c r="M1064" s="39">
        <f>IF(C1064=12006,H1064,IF(C1064&lt;&gt;12006,0))</f>
        <v>0</v>
      </c>
      <c r="N1064" s="39">
        <f t="shared" si="291"/>
        <v>0</v>
      </c>
      <c r="O1064" s="39">
        <f t="shared" si="295"/>
        <v>0</v>
      </c>
      <c r="P1064" s="39">
        <f t="shared" si="296"/>
        <v>473550</v>
      </c>
      <c r="Q1064" s="39">
        <f t="shared" si="297"/>
        <v>0</v>
      </c>
      <c r="R1064" s="39">
        <f t="shared" si="298"/>
        <v>0</v>
      </c>
      <c r="S1064" s="39">
        <f t="shared" si="299"/>
        <v>0</v>
      </c>
      <c r="T1064" s="39"/>
      <c r="U1064" s="39">
        <f t="shared" si="300"/>
        <v>0</v>
      </c>
      <c r="V1064" s="51"/>
      <c r="W1064" s="39"/>
      <c r="X1064" s="39">
        <f t="shared" si="282"/>
        <v>38.895277207392198</v>
      </c>
      <c r="Y1064" s="39">
        <f t="shared" si="283"/>
        <v>1183.875</v>
      </c>
      <c r="Z1064" s="41">
        <f t="shared" si="284"/>
        <v>143251.30595482545</v>
      </c>
      <c r="AA1064" s="41">
        <v>129015.63449691991</v>
      </c>
      <c r="AB1064" s="41">
        <v>-3479.5112835422237</v>
      </c>
      <c r="AC1064" s="41">
        <f t="shared" si="290"/>
        <v>125536.12321337769</v>
      </c>
      <c r="AD1064" s="42">
        <f t="shared" si="281"/>
        <v>14235.671457905541</v>
      </c>
      <c r="AE1064" s="41">
        <f t="shared" si="285"/>
        <v>139771.79467128322</v>
      </c>
      <c r="AF1064" s="42">
        <f t="shared" si="286"/>
        <v>333778.20532871678</v>
      </c>
      <c r="AG1064" s="43">
        <f t="shared" si="279"/>
        <v>400</v>
      </c>
      <c r="AH1064" s="44">
        <f t="shared" si="287"/>
        <v>278.99794661190964</v>
      </c>
      <c r="AI1064" s="36">
        <f t="shared" si="288"/>
        <v>121.00205338809035</v>
      </c>
      <c r="AJ1064" s="36">
        <f t="shared" si="289"/>
        <v>3683</v>
      </c>
      <c r="AK1064" s="45">
        <v>45657</v>
      </c>
    </row>
    <row r="1065" spans="1:37" s="46" customFormat="1" ht="12.75" x14ac:dyDescent="0.25">
      <c r="A1065" s="36">
        <v>1059</v>
      </c>
      <c r="B1065" s="45">
        <v>41974</v>
      </c>
      <c r="C1065" s="36" t="s">
        <v>534</v>
      </c>
      <c r="D1065" s="36"/>
      <c r="E1065" s="36">
        <v>12008</v>
      </c>
      <c r="F1065" s="36" t="s">
        <v>933</v>
      </c>
      <c r="G1065" s="36" t="s">
        <v>903</v>
      </c>
      <c r="H1065" s="38">
        <v>5</v>
      </c>
      <c r="I1065" s="50">
        <v>462325</v>
      </c>
      <c r="J1065" s="39">
        <f t="shared" si="292"/>
        <v>0</v>
      </c>
      <c r="K1065" s="39">
        <f t="shared" si="293"/>
        <v>0</v>
      </c>
      <c r="L1065" s="39">
        <f t="shared" si="294"/>
        <v>0</v>
      </c>
      <c r="M1065" s="39">
        <f>IF(C1065=12006,H1065,IF(C1065&lt;&gt;12006,0))</f>
        <v>0</v>
      </c>
      <c r="N1065" s="39">
        <f t="shared" si="291"/>
        <v>0</v>
      </c>
      <c r="O1065" s="39">
        <f t="shared" si="295"/>
        <v>0</v>
      </c>
      <c r="P1065" s="39">
        <f t="shared" si="296"/>
        <v>462325</v>
      </c>
      <c r="Q1065" s="39">
        <f t="shared" si="297"/>
        <v>0</v>
      </c>
      <c r="R1065" s="39">
        <f t="shared" si="298"/>
        <v>0</v>
      </c>
      <c r="S1065" s="39">
        <f t="shared" si="299"/>
        <v>0</v>
      </c>
      <c r="T1065" s="39"/>
      <c r="U1065" s="39">
        <f t="shared" si="300"/>
        <v>0</v>
      </c>
      <c r="V1065" s="51"/>
      <c r="W1065" s="39"/>
      <c r="X1065" s="39">
        <f t="shared" si="282"/>
        <v>37.973305954825463</v>
      </c>
      <c r="Y1065" s="39">
        <f t="shared" si="283"/>
        <v>1155.8125</v>
      </c>
      <c r="Z1065" s="41">
        <f t="shared" si="284"/>
        <v>139855.68583162216</v>
      </c>
      <c r="AA1065" s="41">
        <v>125957.45585215605</v>
      </c>
      <c r="AB1065" s="41">
        <v>-3397.0331626304692</v>
      </c>
      <c r="AC1065" s="41">
        <f t="shared" si="290"/>
        <v>122560.42268952559</v>
      </c>
      <c r="AD1065" s="42">
        <f t="shared" si="281"/>
        <v>13898.229979466108</v>
      </c>
      <c r="AE1065" s="41">
        <f t="shared" si="285"/>
        <v>136458.65266899171</v>
      </c>
      <c r="AF1065" s="42">
        <f t="shared" si="286"/>
        <v>325866.34733100829</v>
      </c>
      <c r="AG1065" s="43">
        <f t="shared" si="279"/>
        <v>400</v>
      </c>
      <c r="AH1065" s="44">
        <f t="shared" si="287"/>
        <v>278.99794661190964</v>
      </c>
      <c r="AI1065" s="36">
        <f t="shared" si="288"/>
        <v>121.00205338809035</v>
      </c>
      <c r="AJ1065" s="36">
        <f t="shared" si="289"/>
        <v>3683</v>
      </c>
      <c r="AK1065" s="45">
        <v>45657</v>
      </c>
    </row>
    <row r="1066" spans="1:37" s="46" customFormat="1" ht="12.75" x14ac:dyDescent="0.25">
      <c r="A1066" s="36">
        <v>1060</v>
      </c>
      <c r="B1066" s="45">
        <v>41974</v>
      </c>
      <c r="C1066" s="36" t="s">
        <v>534</v>
      </c>
      <c r="D1066" s="36"/>
      <c r="E1066" s="36">
        <v>12008</v>
      </c>
      <c r="F1066" s="36" t="s">
        <v>894</v>
      </c>
      <c r="G1066" s="36" t="s">
        <v>903</v>
      </c>
      <c r="H1066" s="38">
        <v>22</v>
      </c>
      <c r="I1066" s="50">
        <v>135300</v>
      </c>
      <c r="J1066" s="39">
        <f t="shared" si="292"/>
        <v>0</v>
      </c>
      <c r="K1066" s="39">
        <f t="shared" si="293"/>
        <v>0</v>
      </c>
      <c r="L1066" s="39">
        <f t="shared" si="294"/>
        <v>0</v>
      </c>
      <c r="M1066" s="39">
        <f>IF(C1066=12006,H1066,IF(C1066&lt;&gt;12006,0))</f>
        <v>0</v>
      </c>
      <c r="N1066" s="39">
        <f t="shared" si="291"/>
        <v>0</v>
      </c>
      <c r="O1066" s="39">
        <f t="shared" si="295"/>
        <v>0</v>
      </c>
      <c r="P1066" s="39">
        <f t="shared" si="296"/>
        <v>135300</v>
      </c>
      <c r="Q1066" s="39">
        <f t="shared" si="297"/>
        <v>0</v>
      </c>
      <c r="R1066" s="39">
        <f t="shared" si="298"/>
        <v>0</v>
      </c>
      <c r="S1066" s="39">
        <f t="shared" si="299"/>
        <v>0</v>
      </c>
      <c r="T1066" s="39"/>
      <c r="U1066" s="39">
        <f t="shared" si="300"/>
        <v>0</v>
      </c>
      <c r="V1066" s="51"/>
      <c r="W1066" s="39"/>
      <c r="X1066" s="39">
        <f t="shared" si="282"/>
        <v>11.112936344969199</v>
      </c>
      <c r="Y1066" s="39">
        <f t="shared" si="283"/>
        <v>338.25</v>
      </c>
      <c r="Z1066" s="41">
        <f t="shared" si="284"/>
        <v>40928.944558521558</v>
      </c>
      <c r="AA1066" s="41">
        <v>36861.609856262832</v>
      </c>
      <c r="AB1066" s="41">
        <v>-994.14608101206397</v>
      </c>
      <c r="AC1066" s="41">
        <f t="shared" si="290"/>
        <v>35867.46377525077</v>
      </c>
      <c r="AD1066" s="42">
        <f t="shared" si="281"/>
        <v>4067.3347022587259</v>
      </c>
      <c r="AE1066" s="41">
        <f t="shared" si="285"/>
        <v>39934.798477509496</v>
      </c>
      <c r="AF1066" s="42">
        <f t="shared" si="286"/>
        <v>95365.201522490504</v>
      </c>
      <c r="AG1066" s="43">
        <f t="shared" si="279"/>
        <v>400</v>
      </c>
      <c r="AH1066" s="44">
        <f t="shared" si="287"/>
        <v>278.99794661190964</v>
      </c>
      <c r="AI1066" s="36">
        <f t="shared" si="288"/>
        <v>121.00205338809035</v>
      </c>
      <c r="AJ1066" s="36">
        <f t="shared" si="289"/>
        <v>3683</v>
      </c>
      <c r="AK1066" s="45">
        <v>45657</v>
      </c>
    </row>
    <row r="1067" spans="1:37" s="46" customFormat="1" ht="12.75" x14ac:dyDescent="0.25">
      <c r="A1067" s="36">
        <v>1061</v>
      </c>
      <c r="B1067" s="45">
        <v>41974</v>
      </c>
      <c r="C1067" s="36" t="s">
        <v>534</v>
      </c>
      <c r="D1067" s="36"/>
      <c r="E1067" s="36">
        <v>12008</v>
      </c>
      <c r="F1067" s="36" t="s">
        <v>934</v>
      </c>
      <c r="G1067" s="36" t="s">
        <v>756</v>
      </c>
      <c r="H1067" s="38">
        <v>18</v>
      </c>
      <c r="I1067" s="50">
        <v>319644</v>
      </c>
      <c r="J1067" s="39">
        <f t="shared" si="292"/>
        <v>0</v>
      </c>
      <c r="K1067" s="39">
        <f t="shared" si="293"/>
        <v>0</v>
      </c>
      <c r="L1067" s="39">
        <f t="shared" si="294"/>
        <v>0</v>
      </c>
      <c r="M1067" s="39">
        <f>IF(C1067=12006,H1067,IF(C1067&lt;&gt;12006,0))</f>
        <v>0</v>
      </c>
      <c r="N1067" s="39">
        <f t="shared" si="291"/>
        <v>0</v>
      </c>
      <c r="O1067" s="39">
        <f t="shared" si="295"/>
        <v>0</v>
      </c>
      <c r="P1067" s="39">
        <f t="shared" si="296"/>
        <v>319644</v>
      </c>
      <c r="Q1067" s="39">
        <f t="shared" si="297"/>
        <v>0</v>
      </c>
      <c r="R1067" s="39">
        <f t="shared" si="298"/>
        <v>0</v>
      </c>
      <c r="S1067" s="39">
        <f t="shared" si="299"/>
        <v>0</v>
      </c>
      <c r="T1067" s="39"/>
      <c r="U1067" s="39">
        <f t="shared" si="300"/>
        <v>0</v>
      </c>
      <c r="V1067" s="51"/>
      <c r="W1067" s="39"/>
      <c r="X1067" s="39">
        <f t="shared" si="282"/>
        <v>26.254127310061602</v>
      </c>
      <c r="Y1067" s="39">
        <f t="shared" si="283"/>
        <v>799.11</v>
      </c>
      <c r="Z1067" s="41">
        <f t="shared" si="284"/>
        <v>96693.95088295688</v>
      </c>
      <c r="AA1067" s="41">
        <v>87084.940287474325</v>
      </c>
      <c r="AB1067" s="41">
        <v>-2348.6535840282345</v>
      </c>
      <c r="AC1067" s="41">
        <f t="shared" si="290"/>
        <v>84736.286703446094</v>
      </c>
      <c r="AD1067" s="42">
        <f t="shared" si="281"/>
        <v>9609.0105954825558</v>
      </c>
      <c r="AE1067" s="41">
        <f t="shared" si="285"/>
        <v>94345.29729892865</v>
      </c>
      <c r="AF1067" s="42">
        <f t="shared" si="286"/>
        <v>225298.70270107134</v>
      </c>
      <c r="AG1067" s="43">
        <f t="shared" si="279"/>
        <v>400</v>
      </c>
      <c r="AH1067" s="44">
        <f t="shared" si="287"/>
        <v>278.99794661190964</v>
      </c>
      <c r="AI1067" s="36">
        <f t="shared" si="288"/>
        <v>121.00205338809035</v>
      </c>
      <c r="AJ1067" s="36">
        <f t="shared" si="289"/>
        <v>3683</v>
      </c>
      <c r="AK1067" s="45">
        <v>45657</v>
      </c>
    </row>
    <row r="1068" spans="1:37" s="46" customFormat="1" ht="12.75" x14ac:dyDescent="0.25">
      <c r="A1068" s="36">
        <v>1062</v>
      </c>
      <c r="B1068" s="45">
        <v>41974</v>
      </c>
      <c r="C1068" s="36" t="s">
        <v>534</v>
      </c>
      <c r="D1068" s="36"/>
      <c r="E1068" s="36">
        <v>12008</v>
      </c>
      <c r="F1068" s="36" t="s">
        <v>912</v>
      </c>
      <c r="G1068" s="36" t="s">
        <v>756</v>
      </c>
      <c r="H1068" s="38">
        <v>2</v>
      </c>
      <c r="I1068" s="50">
        <v>212136</v>
      </c>
      <c r="J1068" s="39">
        <f t="shared" si="292"/>
        <v>0</v>
      </c>
      <c r="K1068" s="39">
        <f t="shared" si="293"/>
        <v>0</v>
      </c>
      <c r="L1068" s="39">
        <f t="shared" si="294"/>
        <v>0</v>
      </c>
      <c r="M1068" s="39">
        <f>IF(C1068=12006,H1068,IF(C1068&lt;&gt;12006,0))</f>
        <v>0</v>
      </c>
      <c r="N1068" s="39">
        <f t="shared" si="291"/>
        <v>0</v>
      </c>
      <c r="O1068" s="39">
        <f t="shared" si="295"/>
        <v>0</v>
      </c>
      <c r="P1068" s="39">
        <f t="shared" si="296"/>
        <v>212136</v>
      </c>
      <c r="Q1068" s="39">
        <f t="shared" si="297"/>
        <v>0</v>
      </c>
      <c r="R1068" s="39">
        <f t="shared" si="298"/>
        <v>0</v>
      </c>
      <c r="S1068" s="39">
        <f t="shared" si="299"/>
        <v>0</v>
      </c>
      <c r="T1068" s="39"/>
      <c r="U1068" s="39">
        <f t="shared" si="300"/>
        <v>0</v>
      </c>
      <c r="V1068" s="51"/>
      <c r="W1068" s="39"/>
      <c r="X1068" s="39">
        <f t="shared" si="282"/>
        <v>17.423901437371661</v>
      </c>
      <c r="Y1068" s="39">
        <f t="shared" si="283"/>
        <v>530.33999999999992</v>
      </c>
      <c r="Z1068" s="41">
        <f t="shared" si="284"/>
        <v>64172.228993839824</v>
      </c>
      <c r="AA1068" s="41">
        <v>57795.081067761792</v>
      </c>
      <c r="AB1068" s="41">
        <v>-1558.7152479052118</v>
      </c>
      <c r="AC1068" s="41">
        <f t="shared" si="290"/>
        <v>56236.365819856583</v>
      </c>
      <c r="AD1068" s="42">
        <f t="shared" si="281"/>
        <v>6377.1479260780325</v>
      </c>
      <c r="AE1068" s="41">
        <f t="shared" si="285"/>
        <v>62613.513745934615</v>
      </c>
      <c r="AF1068" s="42">
        <f t="shared" si="286"/>
        <v>149522.48625406538</v>
      </c>
      <c r="AG1068" s="43">
        <f t="shared" si="279"/>
        <v>400</v>
      </c>
      <c r="AH1068" s="44">
        <f t="shared" si="287"/>
        <v>278.99794661190964</v>
      </c>
      <c r="AI1068" s="36">
        <f t="shared" si="288"/>
        <v>121.00205338809035</v>
      </c>
      <c r="AJ1068" s="36">
        <f t="shared" si="289"/>
        <v>3683</v>
      </c>
      <c r="AK1068" s="45">
        <v>45657</v>
      </c>
    </row>
    <row r="1069" spans="1:37" s="46" customFormat="1" ht="12.75" x14ac:dyDescent="0.25">
      <c r="A1069" s="36">
        <v>1063</v>
      </c>
      <c r="B1069" s="45">
        <v>41974</v>
      </c>
      <c r="C1069" s="36" t="s">
        <v>534</v>
      </c>
      <c r="D1069" s="36"/>
      <c r="E1069" s="36">
        <v>12008</v>
      </c>
      <c r="F1069" s="36" t="s">
        <v>935</v>
      </c>
      <c r="G1069" s="36" t="s">
        <v>756</v>
      </c>
      <c r="H1069" s="38">
        <v>7</v>
      </c>
      <c r="I1069" s="50">
        <v>647255</v>
      </c>
      <c r="J1069" s="39">
        <f t="shared" si="292"/>
        <v>0</v>
      </c>
      <c r="K1069" s="39">
        <f t="shared" si="293"/>
        <v>0</v>
      </c>
      <c r="L1069" s="39">
        <f t="shared" si="294"/>
        <v>0</v>
      </c>
      <c r="M1069" s="39">
        <f>IF(C1069=12006,H1069,IF(C1069&lt;&gt;12006,0))</f>
        <v>0</v>
      </c>
      <c r="N1069" s="39">
        <f t="shared" si="291"/>
        <v>0</v>
      </c>
      <c r="O1069" s="39">
        <f t="shared" si="295"/>
        <v>0</v>
      </c>
      <c r="P1069" s="39">
        <f t="shared" si="296"/>
        <v>647255</v>
      </c>
      <c r="Q1069" s="39">
        <f t="shared" si="297"/>
        <v>0</v>
      </c>
      <c r="R1069" s="39">
        <f t="shared" si="298"/>
        <v>0</v>
      </c>
      <c r="S1069" s="39">
        <f t="shared" si="299"/>
        <v>0</v>
      </c>
      <c r="T1069" s="39"/>
      <c r="U1069" s="39">
        <f t="shared" si="300"/>
        <v>0</v>
      </c>
      <c r="V1069" s="51"/>
      <c r="W1069" s="39"/>
      <c r="X1069" s="39">
        <f t="shared" si="282"/>
        <v>53.162628336755638</v>
      </c>
      <c r="Y1069" s="39">
        <f t="shared" si="283"/>
        <v>1618.1374999999998</v>
      </c>
      <c r="Z1069" s="41">
        <f t="shared" si="284"/>
        <v>195797.96016427103</v>
      </c>
      <c r="AA1069" s="41">
        <v>176340.43819301846</v>
      </c>
      <c r="AB1069" s="41">
        <v>-4755.8464276826571</v>
      </c>
      <c r="AC1069" s="41">
        <f t="shared" si="290"/>
        <v>171584.59176533579</v>
      </c>
      <c r="AD1069" s="42">
        <f t="shared" si="281"/>
        <v>19457.521971252572</v>
      </c>
      <c r="AE1069" s="41">
        <f t="shared" si="285"/>
        <v>191042.11373658836</v>
      </c>
      <c r="AF1069" s="42">
        <f t="shared" si="286"/>
        <v>456212.88626341161</v>
      </c>
      <c r="AG1069" s="43">
        <f t="shared" si="279"/>
        <v>400</v>
      </c>
      <c r="AH1069" s="44">
        <f t="shared" si="287"/>
        <v>278.99794661190964</v>
      </c>
      <c r="AI1069" s="36">
        <f t="shared" si="288"/>
        <v>121.00205338809035</v>
      </c>
      <c r="AJ1069" s="36">
        <f t="shared" si="289"/>
        <v>3683</v>
      </c>
      <c r="AK1069" s="45">
        <v>45657</v>
      </c>
    </row>
    <row r="1070" spans="1:37" s="46" customFormat="1" ht="12.75" x14ac:dyDescent="0.25">
      <c r="A1070" s="36">
        <v>1064</v>
      </c>
      <c r="B1070" s="45">
        <v>41974</v>
      </c>
      <c r="C1070" s="36" t="s">
        <v>534</v>
      </c>
      <c r="D1070" s="36"/>
      <c r="E1070" s="36">
        <v>12008</v>
      </c>
      <c r="F1070" s="36" t="s">
        <v>936</v>
      </c>
      <c r="G1070" s="36" t="s">
        <v>937</v>
      </c>
      <c r="H1070" s="38">
        <v>1</v>
      </c>
      <c r="I1070" s="50">
        <v>1688950</v>
      </c>
      <c r="J1070" s="39">
        <f t="shared" si="292"/>
        <v>0</v>
      </c>
      <c r="K1070" s="39">
        <f t="shared" si="293"/>
        <v>0</v>
      </c>
      <c r="L1070" s="39">
        <f t="shared" si="294"/>
        <v>0</v>
      </c>
      <c r="M1070" s="39">
        <f>IF(C1070=12006,H1070,IF(C1070&lt;&gt;12006,0))</f>
        <v>0</v>
      </c>
      <c r="N1070" s="39">
        <f t="shared" si="291"/>
        <v>0</v>
      </c>
      <c r="O1070" s="39">
        <f t="shared" si="295"/>
        <v>0</v>
      </c>
      <c r="P1070" s="39">
        <f t="shared" si="296"/>
        <v>1688950</v>
      </c>
      <c r="Q1070" s="39">
        <f t="shared" si="297"/>
        <v>0</v>
      </c>
      <c r="R1070" s="39">
        <f t="shared" si="298"/>
        <v>0</v>
      </c>
      <c r="S1070" s="39">
        <f t="shared" si="299"/>
        <v>0</v>
      </c>
      <c r="T1070" s="39"/>
      <c r="U1070" s="39">
        <f t="shared" si="300"/>
        <v>0</v>
      </c>
      <c r="V1070" s="51"/>
      <c r="W1070" s="39"/>
      <c r="X1070" s="39">
        <f t="shared" si="282"/>
        <v>138.72279260780286</v>
      </c>
      <c r="Y1070" s="39">
        <f t="shared" si="283"/>
        <v>4222.3749999999991</v>
      </c>
      <c r="Z1070" s="41">
        <f t="shared" si="284"/>
        <v>510916.04517453787</v>
      </c>
      <c r="AA1070" s="41">
        <v>460143.50308008201</v>
      </c>
      <c r="AB1070" s="41">
        <v>-12409.926264045271</v>
      </c>
      <c r="AC1070" s="41">
        <f t="shared" si="290"/>
        <v>447733.57681603672</v>
      </c>
      <c r="AD1070" s="42">
        <f t="shared" si="281"/>
        <v>50772.542094455857</v>
      </c>
      <c r="AE1070" s="41">
        <f t="shared" si="285"/>
        <v>498506.11891049257</v>
      </c>
      <c r="AF1070" s="42">
        <f t="shared" si="286"/>
        <v>1190443.8810895074</v>
      </c>
      <c r="AG1070" s="43">
        <f t="shared" si="279"/>
        <v>400</v>
      </c>
      <c r="AH1070" s="44">
        <f t="shared" si="287"/>
        <v>278.99794661190964</v>
      </c>
      <c r="AI1070" s="36">
        <f t="shared" si="288"/>
        <v>121.00205338809035</v>
      </c>
      <c r="AJ1070" s="36">
        <f t="shared" si="289"/>
        <v>3683</v>
      </c>
      <c r="AK1070" s="45">
        <v>45657</v>
      </c>
    </row>
    <row r="1071" spans="1:37" s="46" customFormat="1" ht="12.75" x14ac:dyDescent="0.25">
      <c r="A1071" s="36">
        <v>1065</v>
      </c>
      <c r="B1071" s="45">
        <v>41974</v>
      </c>
      <c r="C1071" s="36" t="s">
        <v>534</v>
      </c>
      <c r="D1071" s="36"/>
      <c r="E1071" s="36">
        <v>12008</v>
      </c>
      <c r="F1071" s="36" t="s">
        <v>918</v>
      </c>
      <c r="G1071" s="36" t="s">
        <v>937</v>
      </c>
      <c r="H1071" s="38">
        <v>2</v>
      </c>
      <c r="I1071" s="50">
        <v>2648962</v>
      </c>
      <c r="J1071" s="39">
        <f t="shared" si="292"/>
        <v>0</v>
      </c>
      <c r="K1071" s="39">
        <f t="shared" si="293"/>
        <v>0</v>
      </c>
      <c r="L1071" s="39">
        <f t="shared" si="294"/>
        <v>0</v>
      </c>
      <c r="M1071" s="39">
        <f>IF(C1071=12006,H1071,IF(C1071&lt;&gt;12006,0))</f>
        <v>0</v>
      </c>
      <c r="N1071" s="39">
        <f t="shared" si="291"/>
        <v>0</v>
      </c>
      <c r="O1071" s="39">
        <f t="shared" si="295"/>
        <v>0</v>
      </c>
      <c r="P1071" s="39">
        <f t="shared" si="296"/>
        <v>2648962</v>
      </c>
      <c r="Q1071" s="39">
        <f t="shared" si="297"/>
        <v>0</v>
      </c>
      <c r="R1071" s="39">
        <f t="shared" si="298"/>
        <v>0</v>
      </c>
      <c r="S1071" s="39">
        <f t="shared" si="299"/>
        <v>0</v>
      </c>
      <c r="T1071" s="39"/>
      <c r="U1071" s="39">
        <f t="shared" si="300"/>
        <v>0</v>
      </c>
      <c r="V1071" s="51"/>
      <c r="W1071" s="39"/>
      <c r="X1071" s="39">
        <f t="shared" si="282"/>
        <v>217.57388090349076</v>
      </c>
      <c r="Y1071" s="39">
        <f t="shared" si="283"/>
        <v>6622.4049999999997</v>
      </c>
      <c r="Z1071" s="41">
        <f t="shared" si="284"/>
        <v>801324.60336755647</v>
      </c>
      <c r="AA1071" s="41">
        <v>721692.5629568788</v>
      </c>
      <c r="AB1071" s="41">
        <v>-19463.822550257788</v>
      </c>
      <c r="AC1071" s="41">
        <f t="shared" si="290"/>
        <v>702228.74040662101</v>
      </c>
      <c r="AD1071" s="42">
        <f t="shared" si="281"/>
        <v>79632.04041067767</v>
      </c>
      <c r="AE1071" s="41">
        <f t="shared" si="285"/>
        <v>781860.78081729868</v>
      </c>
      <c r="AF1071" s="42">
        <f t="shared" si="286"/>
        <v>1867101.2191827013</v>
      </c>
      <c r="AG1071" s="43">
        <f t="shared" si="279"/>
        <v>400</v>
      </c>
      <c r="AH1071" s="44">
        <f t="shared" si="287"/>
        <v>278.99794661190964</v>
      </c>
      <c r="AI1071" s="36">
        <f t="shared" si="288"/>
        <v>121.00205338809035</v>
      </c>
      <c r="AJ1071" s="36">
        <f t="shared" si="289"/>
        <v>3683</v>
      </c>
      <c r="AK1071" s="45">
        <v>45657</v>
      </c>
    </row>
    <row r="1072" spans="1:37" s="46" customFormat="1" ht="12.75" x14ac:dyDescent="0.25">
      <c r="A1072" s="36">
        <v>1066</v>
      </c>
      <c r="B1072" s="45">
        <v>41974</v>
      </c>
      <c r="C1072" s="36" t="s">
        <v>534</v>
      </c>
      <c r="D1072" s="36"/>
      <c r="E1072" s="36">
        <v>12008</v>
      </c>
      <c r="F1072" s="36" t="s">
        <v>938</v>
      </c>
      <c r="G1072" s="36" t="s">
        <v>52</v>
      </c>
      <c r="H1072" s="38">
        <v>15</v>
      </c>
      <c r="I1072" s="50">
        <v>26429071.350000001</v>
      </c>
      <c r="J1072" s="39">
        <f t="shared" si="292"/>
        <v>0</v>
      </c>
      <c r="K1072" s="39">
        <f t="shared" si="293"/>
        <v>0</v>
      </c>
      <c r="L1072" s="39">
        <f t="shared" si="294"/>
        <v>0</v>
      </c>
      <c r="M1072" s="39">
        <f>IF(C1072=12006,H1072,IF(C1072&lt;&gt;12006,0))</f>
        <v>0</v>
      </c>
      <c r="N1072" s="39">
        <f t="shared" si="291"/>
        <v>0</v>
      </c>
      <c r="O1072" s="39">
        <f t="shared" si="295"/>
        <v>0</v>
      </c>
      <c r="P1072" s="39">
        <f t="shared" si="296"/>
        <v>26429071.350000001</v>
      </c>
      <c r="Q1072" s="39">
        <f t="shared" si="297"/>
        <v>0</v>
      </c>
      <c r="R1072" s="39">
        <f t="shared" si="298"/>
        <v>0</v>
      </c>
      <c r="S1072" s="39">
        <f t="shared" si="299"/>
        <v>0</v>
      </c>
      <c r="T1072" s="39"/>
      <c r="U1072" s="39">
        <f t="shared" si="300"/>
        <v>0</v>
      </c>
      <c r="V1072" s="51"/>
      <c r="W1072" s="39"/>
      <c r="X1072" s="39">
        <f t="shared" si="282"/>
        <v>2170.765613963039</v>
      </c>
      <c r="Y1072" s="39">
        <f t="shared" si="283"/>
        <v>66072.678375000003</v>
      </c>
      <c r="Z1072" s="41">
        <f t="shared" si="284"/>
        <v>7994929.7562258728</v>
      </c>
      <c r="AA1072" s="41">
        <v>7200429.5415154006</v>
      </c>
      <c r="AB1072" s="41">
        <v>-194193.33117066312</v>
      </c>
      <c r="AC1072" s="41">
        <f t="shared" si="290"/>
        <v>7006236.2103447374</v>
      </c>
      <c r="AD1072" s="42">
        <f t="shared" si="281"/>
        <v>794500.21471047215</v>
      </c>
      <c r="AE1072" s="41">
        <f t="shared" si="285"/>
        <v>7800736.4250552095</v>
      </c>
      <c r="AF1072" s="42">
        <f t="shared" si="286"/>
        <v>18628334.924944792</v>
      </c>
      <c r="AG1072" s="43">
        <f t="shared" si="279"/>
        <v>400</v>
      </c>
      <c r="AH1072" s="44">
        <f t="shared" si="287"/>
        <v>278.99794661190964</v>
      </c>
      <c r="AI1072" s="36">
        <f t="shared" si="288"/>
        <v>121.00205338809035</v>
      </c>
      <c r="AJ1072" s="36">
        <f t="shared" si="289"/>
        <v>3683</v>
      </c>
      <c r="AK1072" s="45">
        <v>45657</v>
      </c>
    </row>
    <row r="1073" spans="1:38" s="46" customFormat="1" ht="12.75" x14ac:dyDescent="0.25">
      <c r="A1073" s="36">
        <v>1067</v>
      </c>
      <c r="B1073" s="45">
        <v>41974</v>
      </c>
      <c r="C1073" s="36" t="s">
        <v>534</v>
      </c>
      <c r="D1073" s="36"/>
      <c r="E1073" s="36">
        <v>12008</v>
      </c>
      <c r="F1073" s="36" t="s">
        <v>939</v>
      </c>
      <c r="G1073" s="36" t="s">
        <v>52</v>
      </c>
      <c r="H1073" s="38">
        <v>600</v>
      </c>
      <c r="I1073" s="50">
        <v>9033600</v>
      </c>
      <c r="J1073" s="39">
        <f t="shared" si="292"/>
        <v>0</v>
      </c>
      <c r="K1073" s="39">
        <f t="shared" si="293"/>
        <v>0</v>
      </c>
      <c r="L1073" s="39">
        <f t="shared" si="294"/>
        <v>0</v>
      </c>
      <c r="M1073" s="39">
        <f>IF(C1073=12006,H1073,IF(C1073&lt;&gt;12006,0))</f>
        <v>0</v>
      </c>
      <c r="N1073" s="39">
        <f t="shared" si="291"/>
        <v>0</v>
      </c>
      <c r="O1073" s="39">
        <f t="shared" si="295"/>
        <v>0</v>
      </c>
      <c r="P1073" s="39">
        <f t="shared" si="296"/>
        <v>9033600</v>
      </c>
      <c r="Q1073" s="39">
        <f t="shared" si="297"/>
        <v>0</v>
      </c>
      <c r="R1073" s="39">
        <f t="shared" si="298"/>
        <v>0</v>
      </c>
      <c r="S1073" s="39">
        <f t="shared" si="299"/>
        <v>0</v>
      </c>
      <c r="T1073" s="39"/>
      <c r="U1073" s="39">
        <f t="shared" si="300"/>
        <v>0</v>
      </c>
      <c r="V1073" s="51"/>
      <c r="W1073" s="39"/>
      <c r="X1073" s="39">
        <f t="shared" si="282"/>
        <v>741.97946611909651</v>
      </c>
      <c r="Y1073" s="39">
        <f t="shared" si="283"/>
        <v>22584</v>
      </c>
      <c r="Z1073" s="41">
        <f t="shared" si="284"/>
        <v>2732710.3737166324</v>
      </c>
      <c r="AA1073" s="41">
        <v>2461145.889117043</v>
      </c>
      <c r="AB1073" s="41">
        <v>-66376.334349080425</v>
      </c>
      <c r="AC1073" s="41">
        <f t="shared" si="290"/>
        <v>2394769.5547679625</v>
      </c>
      <c r="AD1073" s="42">
        <f t="shared" si="281"/>
        <v>271564.48459958937</v>
      </c>
      <c r="AE1073" s="41">
        <f t="shared" si="285"/>
        <v>2666334.0393675519</v>
      </c>
      <c r="AF1073" s="42">
        <f t="shared" si="286"/>
        <v>6367265.9606324481</v>
      </c>
      <c r="AG1073" s="43">
        <f t="shared" si="279"/>
        <v>400</v>
      </c>
      <c r="AH1073" s="44">
        <f t="shared" si="287"/>
        <v>278.99794661190964</v>
      </c>
      <c r="AI1073" s="36">
        <f t="shared" si="288"/>
        <v>121.00205338809035</v>
      </c>
      <c r="AJ1073" s="36">
        <f t="shared" si="289"/>
        <v>3683</v>
      </c>
      <c r="AK1073" s="45">
        <v>45657</v>
      </c>
    </row>
    <row r="1074" spans="1:38" s="46" customFormat="1" ht="12.75" x14ac:dyDescent="0.25">
      <c r="A1074" s="36">
        <v>1068</v>
      </c>
      <c r="B1074" s="45">
        <v>41974</v>
      </c>
      <c r="C1074" s="36" t="s">
        <v>534</v>
      </c>
      <c r="D1074" s="36"/>
      <c r="E1074" s="36">
        <v>12008</v>
      </c>
      <c r="F1074" s="36" t="s">
        <v>940</v>
      </c>
      <c r="G1074" s="36" t="s">
        <v>52</v>
      </c>
      <c r="H1074" s="38">
        <v>1</v>
      </c>
      <c r="I1074" s="50">
        <v>1919250</v>
      </c>
      <c r="J1074" s="39">
        <f t="shared" si="292"/>
        <v>0</v>
      </c>
      <c r="K1074" s="39">
        <f t="shared" si="293"/>
        <v>0</v>
      </c>
      <c r="L1074" s="39">
        <f t="shared" si="294"/>
        <v>0</v>
      </c>
      <c r="M1074" s="39">
        <f>IF(C1074=12006,H1074,IF(C1074&lt;&gt;12006,0))</f>
        <v>0</v>
      </c>
      <c r="N1074" s="39">
        <f t="shared" si="291"/>
        <v>0</v>
      </c>
      <c r="O1074" s="39">
        <f t="shared" si="295"/>
        <v>0</v>
      </c>
      <c r="P1074" s="39">
        <f t="shared" si="296"/>
        <v>1919250</v>
      </c>
      <c r="Q1074" s="39">
        <f t="shared" si="297"/>
        <v>0</v>
      </c>
      <c r="R1074" s="39">
        <f t="shared" si="298"/>
        <v>0</v>
      </c>
      <c r="S1074" s="39">
        <f t="shared" si="299"/>
        <v>0</v>
      </c>
      <c r="T1074" s="39"/>
      <c r="U1074" s="39">
        <f t="shared" si="300"/>
        <v>0</v>
      </c>
      <c r="V1074" s="51"/>
      <c r="W1074" s="39"/>
      <c r="X1074" s="39">
        <f t="shared" si="282"/>
        <v>157.63860369609856</v>
      </c>
      <c r="Y1074" s="39">
        <f t="shared" si="283"/>
        <v>4798.125</v>
      </c>
      <c r="Z1074" s="41">
        <f t="shared" si="284"/>
        <v>580582.97741273104</v>
      </c>
      <c r="AA1074" s="41">
        <v>522887.24845995888</v>
      </c>
      <c r="AB1074" s="41">
        <v>-14102.105439633435</v>
      </c>
      <c r="AC1074" s="41">
        <f t="shared" si="290"/>
        <v>508785.14302032546</v>
      </c>
      <c r="AD1074" s="42">
        <f t="shared" si="281"/>
        <v>57695.728952772159</v>
      </c>
      <c r="AE1074" s="41">
        <f t="shared" si="285"/>
        <v>566480.87197309756</v>
      </c>
      <c r="AF1074" s="42">
        <f t="shared" si="286"/>
        <v>1352769.1280269024</v>
      </c>
      <c r="AG1074" s="43">
        <f t="shared" si="279"/>
        <v>400</v>
      </c>
      <c r="AH1074" s="44">
        <f t="shared" si="287"/>
        <v>278.99794661190964</v>
      </c>
      <c r="AI1074" s="36">
        <f t="shared" si="288"/>
        <v>121.00205338809035</v>
      </c>
      <c r="AJ1074" s="36">
        <f t="shared" si="289"/>
        <v>3683</v>
      </c>
      <c r="AK1074" s="45">
        <v>45657</v>
      </c>
    </row>
    <row r="1075" spans="1:38" s="46" customFormat="1" ht="12.75" x14ac:dyDescent="0.25">
      <c r="A1075" s="36">
        <v>1069</v>
      </c>
      <c r="B1075" s="45">
        <v>41974</v>
      </c>
      <c r="C1075" s="49" t="s">
        <v>272</v>
      </c>
      <c r="D1075" s="49"/>
      <c r="E1075" s="36">
        <v>12010</v>
      </c>
      <c r="F1075" s="36" t="s">
        <v>941</v>
      </c>
      <c r="G1075" s="36" t="s">
        <v>52</v>
      </c>
      <c r="H1075" s="38">
        <v>1</v>
      </c>
      <c r="I1075" s="50">
        <v>15300000</v>
      </c>
      <c r="J1075" s="39">
        <f t="shared" si="292"/>
        <v>0</v>
      </c>
      <c r="K1075" s="39">
        <f t="shared" si="293"/>
        <v>0</v>
      </c>
      <c r="L1075" s="39">
        <f t="shared" si="294"/>
        <v>0</v>
      </c>
      <c r="M1075" s="39">
        <f>IF(C1075=12006,H1075,IF(C1075&lt;&gt;12006,0))</f>
        <v>0</v>
      </c>
      <c r="N1075" s="39">
        <f t="shared" si="291"/>
        <v>0</v>
      </c>
      <c r="O1075" s="39">
        <f t="shared" si="295"/>
        <v>0</v>
      </c>
      <c r="P1075" s="39">
        <f t="shared" si="296"/>
        <v>0</v>
      </c>
      <c r="Q1075" s="39">
        <f t="shared" si="297"/>
        <v>0</v>
      </c>
      <c r="R1075" s="39">
        <f t="shared" si="298"/>
        <v>15300000</v>
      </c>
      <c r="S1075" s="39">
        <f t="shared" si="299"/>
        <v>0</v>
      </c>
      <c r="T1075" s="39"/>
      <c r="U1075" s="39">
        <f t="shared" si="300"/>
        <v>0</v>
      </c>
      <c r="V1075" s="51"/>
      <c r="W1075" s="39"/>
      <c r="X1075" s="39">
        <f t="shared" si="282"/>
        <v>4188.911704312115</v>
      </c>
      <c r="Y1075" s="39">
        <f t="shared" si="283"/>
        <v>127500</v>
      </c>
      <c r="Z1075" s="41">
        <f t="shared" si="284"/>
        <v>15300000</v>
      </c>
      <c r="AA1075" s="41">
        <v>13894620.123203285</v>
      </c>
      <c r="AB1075" s="41">
        <v>372108.69547917135</v>
      </c>
      <c r="AC1075" s="41">
        <f t="shared" si="290"/>
        <v>14266728.818682456</v>
      </c>
      <c r="AD1075" s="42">
        <f>Z1075-AA1075-372108.7</f>
        <v>1033271.176796715</v>
      </c>
      <c r="AE1075" s="41">
        <f t="shared" si="285"/>
        <v>15299999.995479172</v>
      </c>
      <c r="AF1075" s="42">
        <f t="shared" si="286"/>
        <v>4.520827904343605E-3</v>
      </c>
      <c r="AG1075" s="43">
        <f t="shared" si="279"/>
        <v>120</v>
      </c>
      <c r="AH1075" s="44">
        <f t="shared" si="287"/>
        <v>0</v>
      </c>
      <c r="AI1075" s="36">
        <f t="shared" si="288"/>
        <v>121.00205338809035</v>
      </c>
      <c r="AJ1075" s="36">
        <f t="shared" si="289"/>
        <v>3683</v>
      </c>
      <c r="AK1075" s="45">
        <v>45657</v>
      </c>
    </row>
    <row r="1076" spans="1:38" s="46" customFormat="1" x14ac:dyDescent="0.25">
      <c r="A1076" s="36">
        <v>1070</v>
      </c>
      <c r="B1076" s="45">
        <v>41974</v>
      </c>
      <c r="C1076" s="36" t="s">
        <v>315</v>
      </c>
      <c r="D1076" s="36"/>
      <c r="E1076" s="36">
        <v>12008</v>
      </c>
      <c r="F1076" s="36" t="s">
        <v>942</v>
      </c>
      <c r="G1076" s="36" t="s">
        <v>276</v>
      </c>
      <c r="H1076" s="38">
        <v>2</v>
      </c>
      <c r="I1076" s="75">
        <v>1051244.1000000001</v>
      </c>
      <c r="J1076" s="39">
        <f t="shared" si="292"/>
        <v>0</v>
      </c>
      <c r="K1076" s="39">
        <f t="shared" si="293"/>
        <v>0</v>
      </c>
      <c r="L1076" s="39">
        <f t="shared" si="294"/>
        <v>0</v>
      </c>
      <c r="M1076" s="39">
        <f>IF(C1076=12006,H1076,IF(C1076&lt;&gt;12006,0))</f>
        <v>0</v>
      </c>
      <c r="N1076" s="39">
        <f t="shared" si="291"/>
        <v>0</v>
      </c>
      <c r="O1076" s="39">
        <f t="shared" si="295"/>
        <v>0</v>
      </c>
      <c r="P1076" s="39">
        <f t="shared" si="296"/>
        <v>1051244.1000000001</v>
      </c>
      <c r="Q1076" s="39">
        <f t="shared" si="297"/>
        <v>0</v>
      </c>
      <c r="R1076" s="39">
        <f t="shared" si="298"/>
        <v>0</v>
      </c>
      <c r="S1076" s="39">
        <f t="shared" si="299"/>
        <v>0</v>
      </c>
      <c r="T1076" s="39"/>
      <c r="U1076" s="39">
        <f t="shared" si="300"/>
        <v>0</v>
      </c>
      <c r="V1076" s="51">
        <f t="shared" ref="V1076:V1082" si="301">IF(E1076=12050,I1076,IF(E1076&lt;&gt;12050,0))</f>
        <v>0</v>
      </c>
      <c r="W1076" s="39"/>
      <c r="X1076" s="39">
        <f t="shared" si="282"/>
        <v>86.344484599589322</v>
      </c>
      <c r="Y1076" s="39">
        <f t="shared" si="283"/>
        <v>2628.1102500000002</v>
      </c>
      <c r="Z1076" s="41">
        <f t="shared" si="284"/>
        <v>318006.73678028747</v>
      </c>
      <c r="AA1076" s="41">
        <v>286404.65541683778</v>
      </c>
      <c r="AB1076" s="41">
        <v>0</v>
      </c>
      <c r="AC1076" s="41">
        <f t="shared" si="290"/>
        <v>286404.65541683778</v>
      </c>
      <c r="AD1076" s="42">
        <f t="shared" ref="AD1076:AD1122" si="302">Z1076-AA1076</f>
        <v>31602.081363449688</v>
      </c>
      <c r="AE1076" s="41">
        <f t="shared" si="285"/>
        <v>318006.73678028747</v>
      </c>
      <c r="AF1076" s="42">
        <f t="shared" si="286"/>
        <v>733237.36321971263</v>
      </c>
      <c r="AG1076" s="43">
        <f t="shared" si="279"/>
        <v>400</v>
      </c>
      <c r="AH1076" s="44">
        <f t="shared" si="287"/>
        <v>278.99794661190964</v>
      </c>
      <c r="AI1076" s="36">
        <f t="shared" si="288"/>
        <v>121.00205338809035</v>
      </c>
      <c r="AJ1076" s="36">
        <f t="shared" si="289"/>
        <v>3683</v>
      </c>
      <c r="AK1076" s="45">
        <v>45657</v>
      </c>
      <c r="AL1076" s="5"/>
    </row>
    <row r="1077" spans="1:38" s="46" customFormat="1" x14ac:dyDescent="0.25">
      <c r="A1077" s="36">
        <v>1071</v>
      </c>
      <c r="B1077" s="45">
        <v>41974</v>
      </c>
      <c r="C1077" s="36" t="s">
        <v>721</v>
      </c>
      <c r="D1077" s="36"/>
      <c r="E1077" s="36">
        <v>12003</v>
      </c>
      <c r="F1077" s="36" t="s">
        <v>898</v>
      </c>
      <c r="G1077" s="36" t="s">
        <v>276</v>
      </c>
      <c r="H1077" s="38">
        <v>42</v>
      </c>
      <c r="I1077" s="75">
        <v>1127196</v>
      </c>
      <c r="J1077" s="39">
        <f t="shared" si="292"/>
        <v>0</v>
      </c>
      <c r="K1077" s="39">
        <f t="shared" si="293"/>
        <v>1127196</v>
      </c>
      <c r="L1077" s="39">
        <f t="shared" si="294"/>
        <v>0</v>
      </c>
      <c r="M1077" s="39">
        <f>IF(C1077=12006,H1077,IF(C1077&lt;&gt;12006,0))</f>
        <v>0</v>
      </c>
      <c r="N1077" s="39">
        <f t="shared" si="291"/>
        <v>0</v>
      </c>
      <c r="O1077" s="39">
        <f t="shared" si="295"/>
        <v>0</v>
      </c>
      <c r="P1077" s="39">
        <f t="shared" si="296"/>
        <v>0</v>
      </c>
      <c r="Q1077" s="39">
        <f t="shared" si="297"/>
        <v>0</v>
      </c>
      <c r="R1077" s="39">
        <f t="shared" si="298"/>
        <v>0</v>
      </c>
      <c r="S1077" s="39">
        <f t="shared" si="299"/>
        <v>0</v>
      </c>
      <c r="T1077" s="39"/>
      <c r="U1077" s="39">
        <f t="shared" si="300"/>
        <v>0</v>
      </c>
      <c r="V1077" s="51">
        <f t="shared" si="301"/>
        <v>0</v>
      </c>
      <c r="W1077" s="39"/>
      <c r="X1077" s="39">
        <f t="shared" si="282"/>
        <v>92.582833675564672</v>
      </c>
      <c r="Y1077" s="39">
        <f t="shared" si="283"/>
        <v>2817.99</v>
      </c>
      <c r="Z1077" s="41">
        <f t="shared" si="284"/>
        <v>340982.57642710471</v>
      </c>
      <c r="AA1077" s="41">
        <v>307097.25930184801</v>
      </c>
      <c r="AB1077" s="41">
        <v>0</v>
      </c>
      <c r="AC1077" s="41">
        <f t="shared" si="290"/>
        <v>307097.25930184801</v>
      </c>
      <c r="AD1077" s="42">
        <f t="shared" si="302"/>
        <v>33885.317125256697</v>
      </c>
      <c r="AE1077" s="41">
        <f t="shared" si="285"/>
        <v>340982.57642710471</v>
      </c>
      <c r="AF1077" s="42">
        <f t="shared" si="286"/>
        <v>786213.42357289535</v>
      </c>
      <c r="AG1077" s="43">
        <f t="shared" si="279"/>
        <v>400</v>
      </c>
      <c r="AH1077" s="44">
        <f t="shared" si="287"/>
        <v>278.99794661190964</v>
      </c>
      <c r="AI1077" s="36">
        <f t="shared" si="288"/>
        <v>121.00205338809035</v>
      </c>
      <c r="AJ1077" s="36">
        <f t="shared" si="289"/>
        <v>3683</v>
      </c>
      <c r="AK1077" s="45">
        <v>45657</v>
      </c>
      <c r="AL1077" s="5"/>
    </row>
    <row r="1078" spans="1:38" s="46" customFormat="1" x14ac:dyDescent="0.25">
      <c r="A1078" s="36">
        <v>1072</v>
      </c>
      <c r="B1078" s="45">
        <v>41974</v>
      </c>
      <c r="C1078" s="36" t="s">
        <v>315</v>
      </c>
      <c r="D1078" s="36"/>
      <c r="E1078" s="36">
        <v>12008</v>
      </c>
      <c r="F1078" s="36" t="s">
        <v>943</v>
      </c>
      <c r="G1078" s="36" t="s">
        <v>276</v>
      </c>
      <c r="H1078" s="38">
        <v>12</v>
      </c>
      <c r="I1078" s="75">
        <v>2191800</v>
      </c>
      <c r="J1078" s="39">
        <f t="shared" si="292"/>
        <v>0</v>
      </c>
      <c r="K1078" s="39">
        <f t="shared" si="293"/>
        <v>0</v>
      </c>
      <c r="L1078" s="39">
        <f t="shared" si="294"/>
        <v>0</v>
      </c>
      <c r="M1078" s="39">
        <f>IF(C1078=12006,H1078,IF(C1078&lt;&gt;12006,0))</f>
        <v>0</v>
      </c>
      <c r="N1078" s="39">
        <f t="shared" si="291"/>
        <v>0</v>
      </c>
      <c r="O1078" s="39">
        <f t="shared" si="295"/>
        <v>0</v>
      </c>
      <c r="P1078" s="39">
        <f t="shared" si="296"/>
        <v>2191800</v>
      </c>
      <c r="Q1078" s="39">
        <f t="shared" si="297"/>
        <v>0</v>
      </c>
      <c r="R1078" s="39">
        <f t="shared" si="298"/>
        <v>0</v>
      </c>
      <c r="S1078" s="39">
        <f t="shared" si="299"/>
        <v>0</v>
      </c>
      <c r="T1078" s="39"/>
      <c r="U1078" s="39">
        <f t="shared" si="300"/>
        <v>0</v>
      </c>
      <c r="V1078" s="51">
        <f t="shared" si="301"/>
        <v>0</v>
      </c>
      <c r="W1078" s="39"/>
      <c r="X1078" s="39">
        <f t="shared" si="282"/>
        <v>180.02464065708418</v>
      </c>
      <c r="Y1078" s="39">
        <f t="shared" si="283"/>
        <v>5479.5</v>
      </c>
      <c r="Z1078" s="41">
        <f t="shared" si="284"/>
        <v>663030.75154004106</v>
      </c>
      <c r="AA1078" s="41">
        <v>597141.73305954819</v>
      </c>
      <c r="AB1078" s="41">
        <v>0</v>
      </c>
      <c r="AC1078" s="41">
        <f t="shared" si="290"/>
        <v>597141.73305954819</v>
      </c>
      <c r="AD1078" s="42">
        <f t="shared" si="302"/>
        <v>65889.018480492872</v>
      </c>
      <c r="AE1078" s="41">
        <f t="shared" si="285"/>
        <v>663030.75154004106</v>
      </c>
      <c r="AF1078" s="42">
        <f t="shared" si="286"/>
        <v>1528769.2484599589</v>
      </c>
      <c r="AG1078" s="43">
        <f t="shared" si="279"/>
        <v>400</v>
      </c>
      <c r="AH1078" s="44">
        <f t="shared" si="287"/>
        <v>278.99794661190964</v>
      </c>
      <c r="AI1078" s="36">
        <f t="shared" si="288"/>
        <v>121.00205338809035</v>
      </c>
      <c r="AJ1078" s="36">
        <f t="shared" si="289"/>
        <v>3683</v>
      </c>
      <c r="AK1078" s="45">
        <v>45657</v>
      </c>
      <c r="AL1078" s="5"/>
    </row>
    <row r="1079" spans="1:38" s="46" customFormat="1" x14ac:dyDescent="0.25">
      <c r="A1079" s="36">
        <v>1073</v>
      </c>
      <c r="B1079" s="45">
        <v>41974</v>
      </c>
      <c r="C1079" s="36" t="s">
        <v>315</v>
      </c>
      <c r="D1079" s="36"/>
      <c r="E1079" s="36">
        <v>12008</v>
      </c>
      <c r="F1079" s="36" t="s">
        <v>944</v>
      </c>
      <c r="G1079" s="36" t="s">
        <v>276</v>
      </c>
      <c r="H1079" s="38">
        <v>1</v>
      </c>
      <c r="I1079" s="75">
        <v>1025000</v>
      </c>
      <c r="J1079" s="39">
        <f t="shared" si="292"/>
        <v>0</v>
      </c>
      <c r="K1079" s="39">
        <f t="shared" si="293"/>
        <v>0</v>
      </c>
      <c r="L1079" s="39">
        <f t="shared" si="294"/>
        <v>0</v>
      </c>
      <c r="M1079" s="39">
        <f>IF(C1079=12006,H1079,IF(C1079&lt;&gt;12006,0))</f>
        <v>0</v>
      </c>
      <c r="N1079" s="39">
        <f t="shared" ref="N1079:N1105" si="303">IF(E1079=12006,I1079,IF(E1079&lt;&gt;12006,0))</f>
        <v>0</v>
      </c>
      <c r="O1079" s="39">
        <f t="shared" si="295"/>
        <v>0</v>
      </c>
      <c r="P1079" s="39">
        <f t="shared" si="296"/>
        <v>1025000</v>
      </c>
      <c r="Q1079" s="39">
        <f t="shared" si="297"/>
        <v>0</v>
      </c>
      <c r="R1079" s="39">
        <f t="shared" si="298"/>
        <v>0</v>
      </c>
      <c r="S1079" s="39">
        <f t="shared" si="299"/>
        <v>0</v>
      </c>
      <c r="T1079" s="39"/>
      <c r="U1079" s="39">
        <f t="shared" si="300"/>
        <v>0</v>
      </c>
      <c r="V1079" s="51">
        <f t="shared" si="301"/>
        <v>0</v>
      </c>
      <c r="W1079" s="39"/>
      <c r="X1079" s="39">
        <f t="shared" si="282"/>
        <v>84.188911704312119</v>
      </c>
      <c r="Y1079" s="39">
        <f t="shared" si="283"/>
        <v>2562.5</v>
      </c>
      <c r="Z1079" s="41">
        <f t="shared" si="284"/>
        <v>310067.76180698152</v>
      </c>
      <c r="AA1079" s="41">
        <v>279254.62012320326</v>
      </c>
      <c r="AB1079" s="41">
        <v>0</v>
      </c>
      <c r="AC1079" s="41">
        <f t="shared" si="290"/>
        <v>279254.62012320326</v>
      </c>
      <c r="AD1079" s="42">
        <f t="shared" si="302"/>
        <v>30813.14168377826</v>
      </c>
      <c r="AE1079" s="41">
        <f t="shared" si="285"/>
        <v>310067.76180698152</v>
      </c>
      <c r="AF1079" s="42">
        <f t="shared" si="286"/>
        <v>714932.23819301848</v>
      </c>
      <c r="AG1079" s="43">
        <f t="shared" ref="AG1079:AG1105" si="304">(365.25/30.4375*(IF(E1079=12002,1/3%,IF(E1079=12003,1/3%,IF(E1079=12004,1/3%,IF(E1079=12006,1/2%,IF(E1079=12007,1/10%,IF(E1079=12008,1/3%,IF(E1079=12009,1/10%,IF(E1079=12010,1/10%,IF(E1079=12011,1/20%,IF(E1079=12012,1/3%))))))))))))</f>
        <v>400</v>
      </c>
      <c r="AH1079" s="44">
        <f t="shared" si="287"/>
        <v>278.99794661190964</v>
      </c>
      <c r="AI1079" s="36">
        <f t="shared" si="288"/>
        <v>121.00205338809035</v>
      </c>
      <c r="AJ1079" s="36">
        <f t="shared" si="289"/>
        <v>3683</v>
      </c>
      <c r="AK1079" s="45">
        <v>45657</v>
      </c>
      <c r="AL1079" s="5"/>
    </row>
    <row r="1080" spans="1:38" s="46" customFormat="1" x14ac:dyDescent="0.25">
      <c r="A1080" s="36">
        <v>1074</v>
      </c>
      <c r="B1080" s="45">
        <v>41974</v>
      </c>
      <c r="C1080" s="36" t="s">
        <v>315</v>
      </c>
      <c r="D1080" s="36"/>
      <c r="E1080" s="36">
        <v>12008</v>
      </c>
      <c r="F1080" s="36" t="s">
        <v>918</v>
      </c>
      <c r="G1080" s="36" t="s">
        <v>276</v>
      </c>
      <c r="H1080" s="38">
        <v>1</v>
      </c>
      <c r="I1080" s="75">
        <v>1324481</v>
      </c>
      <c r="J1080" s="39">
        <f t="shared" si="292"/>
        <v>0</v>
      </c>
      <c r="K1080" s="39">
        <f t="shared" si="293"/>
        <v>0</v>
      </c>
      <c r="L1080" s="39">
        <f t="shared" si="294"/>
        <v>0</v>
      </c>
      <c r="M1080" s="39">
        <f>IF(C1080=12006,H1080,IF(C1080&lt;&gt;12006,0))</f>
        <v>0</v>
      </c>
      <c r="N1080" s="39">
        <f t="shared" si="303"/>
        <v>0</v>
      </c>
      <c r="O1080" s="39">
        <f t="shared" si="295"/>
        <v>0</v>
      </c>
      <c r="P1080" s="39">
        <f t="shared" si="296"/>
        <v>1324481</v>
      </c>
      <c r="Q1080" s="39">
        <f t="shared" si="297"/>
        <v>0</v>
      </c>
      <c r="R1080" s="39">
        <f t="shared" si="298"/>
        <v>0</v>
      </c>
      <c r="S1080" s="39">
        <f t="shared" si="299"/>
        <v>0</v>
      </c>
      <c r="T1080" s="39"/>
      <c r="U1080" s="39">
        <f t="shared" si="300"/>
        <v>0</v>
      </c>
      <c r="V1080" s="51">
        <f t="shared" si="301"/>
        <v>0</v>
      </c>
      <c r="W1080" s="39"/>
      <c r="X1080" s="39">
        <f t="shared" si="282"/>
        <v>108.78694045174538</v>
      </c>
      <c r="Y1080" s="39">
        <f t="shared" si="283"/>
        <v>3311.2024999999999</v>
      </c>
      <c r="Z1080" s="41">
        <f t="shared" si="284"/>
        <v>400662.30168377823</v>
      </c>
      <c r="AA1080" s="41">
        <v>360846.2814784394</v>
      </c>
      <c r="AB1080" s="41">
        <v>0</v>
      </c>
      <c r="AC1080" s="41">
        <f t="shared" si="290"/>
        <v>360846.2814784394</v>
      </c>
      <c r="AD1080" s="42">
        <f t="shared" si="302"/>
        <v>39816.020205338835</v>
      </c>
      <c r="AE1080" s="41">
        <f t="shared" si="285"/>
        <v>400662.30168377823</v>
      </c>
      <c r="AF1080" s="42">
        <f t="shared" si="286"/>
        <v>923818.69831622182</v>
      </c>
      <c r="AG1080" s="43">
        <f t="shared" si="304"/>
        <v>400</v>
      </c>
      <c r="AH1080" s="44">
        <f t="shared" si="287"/>
        <v>278.99794661190964</v>
      </c>
      <c r="AI1080" s="36">
        <f t="shared" si="288"/>
        <v>121.00205338809035</v>
      </c>
      <c r="AJ1080" s="36">
        <f t="shared" si="289"/>
        <v>3683</v>
      </c>
      <c r="AK1080" s="45">
        <v>45657</v>
      </c>
      <c r="AL1080" s="5"/>
    </row>
    <row r="1081" spans="1:38" s="46" customFormat="1" x14ac:dyDescent="0.25">
      <c r="A1081" s="36">
        <v>1075</v>
      </c>
      <c r="B1081" s="45">
        <v>41974</v>
      </c>
      <c r="C1081" s="36" t="s">
        <v>315</v>
      </c>
      <c r="D1081" s="36"/>
      <c r="E1081" s="36">
        <v>12008</v>
      </c>
      <c r="F1081" s="36" t="s">
        <v>945</v>
      </c>
      <c r="G1081" s="36" t="s">
        <v>276</v>
      </c>
      <c r="H1081" s="38">
        <v>56</v>
      </c>
      <c r="I1081" s="75">
        <v>656152</v>
      </c>
      <c r="J1081" s="39">
        <f t="shared" si="292"/>
        <v>0</v>
      </c>
      <c r="K1081" s="39">
        <f t="shared" si="293"/>
        <v>0</v>
      </c>
      <c r="L1081" s="39">
        <f t="shared" si="294"/>
        <v>0</v>
      </c>
      <c r="M1081" s="39">
        <f>IF(C1081=12006,H1081,IF(C1081&lt;&gt;12006,0))</f>
        <v>0</v>
      </c>
      <c r="N1081" s="39">
        <f t="shared" si="303"/>
        <v>0</v>
      </c>
      <c r="O1081" s="39">
        <f t="shared" si="295"/>
        <v>0</v>
      </c>
      <c r="P1081" s="39">
        <f t="shared" si="296"/>
        <v>656152</v>
      </c>
      <c r="Q1081" s="39">
        <f t="shared" si="297"/>
        <v>0</v>
      </c>
      <c r="R1081" s="39">
        <f t="shared" si="298"/>
        <v>0</v>
      </c>
      <c r="S1081" s="39">
        <f t="shared" si="299"/>
        <v>0</v>
      </c>
      <c r="T1081" s="39"/>
      <c r="U1081" s="39">
        <f t="shared" si="300"/>
        <v>0</v>
      </c>
      <c r="V1081" s="51">
        <f t="shared" si="301"/>
        <v>0</v>
      </c>
      <c r="W1081" s="39"/>
      <c r="X1081" s="39">
        <f t="shared" si="282"/>
        <v>53.89338809034907</v>
      </c>
      <c r="Y1081" s="39">
        <f t="shared" si="283"/>
        <v>1640.3799999999999</v>
      </c>
      <c r="Z1081" s="41">
        <f t="shared" si="284"/>
        <v>198489.34833675562</v>
      </c>
      <c r="AA1081" s="41">
        <v>178764.36829568786</v>
      </c>
      <c r="AB1081" s="41">
        <v>0</v>
      </c>
      <c r="AC1081" s="41">
        <f t="shared" si="290"/>
        <v>178764.36829568786</v>
      </c>
      <c r="AD1081" s="42">
        <f t="shared" si="302"/>
        <v>19724.980041067756</v>
      </c>
      <c r="AE1081" s="41">
        <f t="shared" si="285"/>
        <v>198489.34833675562</v>
      </c>
      <c r="AF1081" s="42">
        <f t="shared" si="286"/>
        <v>457662.65166324435</v>
      </c>
      <c r="AG1081" s="43">
        <f t="shared" si="304"/>
        <v>400</v>
      </c>
      <c r="AH1081" s="44">
        <f t="shared" si="287"/>
        <v>278.99794661190964</v>
      </c>
      <c r="AI1081" s="36">
        <f t="shared" si="288"/>
        <v>121.00205338809035</v>
      </c>
      <c r="AJ1081" s="36">
        <f t="shared" si="289"/>
        <v>3683</v>
      </c>
      <c r="AK1081" s="45">
        <v>45657</v>
      </c>
      <c r="AL1081" s="5"/>
    </row>
    <row r="1082" spans="1:38" s="46" customFormat="1" ht="12.75" x14ac:dyDescent="0.25">
      <c r="A1082" s="36">
        <v>1076</v>
      </c>
      <c r="B1082" s="45">
        <v>41974</v>
      </c>
      <c r="C1082" s="36" t="s">
        <v>315</v>
      </c>
      <c r="D1082" s="36"/>
      <c r="E1082" s="36">
        <v>12008</v>
      </c>
      <c r="F1082" s="36" t="s">
        <v>927</v>
      </c>
      <c r="G1082" s="36" t="s">
        <v>276</v>
      </c>
      <c r="H1082" s="38">
        <v>50</v>
      </c>
      <c r="I1082" s="50">
        <v>887900</v>
      </c>
      <c r="J1082" s="39">
        <f t="shared" si="292"/>
        <v>0</v>
      </c>
      <c r="K1082" s="39">
        <f t="shared" si="293"/>
        <v>0</v>
      </c>
      <c r="L1082" s="39">
        <f t="shared" si="294"/>
        <v>0</v>
      </c>
      <c r="M1082" s="39">
        <f>IF(C1082=12006,H1082,IF(C1082&lt;&gt;12006,0))</f>
        <v>0</v>
      </c>
      <c r="N1082" s="39">
        <f t="shared" si="303"/>
        <v>0</v>
      </c>
      <c r="O1082" s="39">
        <f t="shared" si="295"/>
        <v>0</v>
      </c>
      <c r="P1082" s="39">
        <f t="shared" si="296"/>
        <v>887900</v>
      </c>
      <c r="Q1082" s="39">
        <f t="shared" si="297"/>
        <v>0</v>
      </c>
      <c r="R1082" s="39">
        <f t="shared" si="298"/>
        <v>0</v>
      </c>
      <c r="S1082" s="39">
        <f t="shared" si="299"/>
        <v>0</v>
      </c>
      <c r="T1082" s="39"/>
      <c r="U1082" s="39">
        <f t="shared" si="300"/>
        <v>0</v>
      </c>
      <c r="V1082" s="51">
        <f t="shared" si="301"/>
        <v>0</v>
      </c>
      <c r="W1082" s="39"/>
      <c r="X1082" s="39">
        <f t="shared" si="282"/>
        <v>72.928131416837786</v>
      </c>
      <c r="Y1082" s="39">
        <f t="shared" si="283"/>
        <v>2219.75</v>
      </c>
      <c r="Z1082" s="41">
        <f t="shared" si="284"/>
        <v>268594.30800821353</v>
      </c>
      <c r="AA1082" s="41">
        <v>241902.61190965091</v>
      </c>
      <c r="AB1082" s="41">
        <v>0</v>
      </c>
      <c r="AC1082" s="41">
        <f t="shared" si="290"/>
        <v>241902.61190965091</v>
      </c>
      <c r="AD1082" s="42">
        <f t="shared" si="302"/>
        <v>26691.696098562621</v>
      </c>
      <c r="AE1082" s="41">
        <f t="shared" si="285"/>
        <v>268594.30800821353</v>
      </c>
      <c r="AF1082" s="42">
        <f t="shared" si="286"/>
        <v>619305.69199178647</v>
      </c>
      <c r="AG1082" s="43">
        <f t="shared" si="304"/>
        <v>400</v>
      </c>
      <c r="AH1082" s="44">
        <f t="shared" si="287"/>
        <v>278.99794661190964</v>
      </c>
      <c r="AI1082" s="36">
        <f t="shared" si="288"/>
        <v>121.00205338809035</v>
      </c>
      <c r="AJ1082" s="36">
        <f t="shared" si="289"/>
        <v>3683</v>
      </c>
      <c r="AK1082" s="45">
        <v>45657</v>
      </c>
      <c r="AL1082" s="76"/>
    </row>
    <row r="1083" spans="1:38" s="52" customFormat="1" ht="12.75" x14ac:dyDescent="0.25">
      <c r="A1083" s="36">
        <v>1077</v>
      </c>
      <c r="B1083" s="45">
        <v>41974</v>
      </c>
      <c r="C1083" s="36" t="s">
        <v>315</v>
      </c>
      <c r="D1083" s="36"/>
      <c r="E1083" s="36">
        <v>12008</v>
      </c>
      <c r="F1083" s="36" t="s">
        <v>946</v>
      </c>
      <c r="G1083" s="36" t="s">
        <v>276</v>
      </c>
      <c r="H1083" s="38">
        <v>3</v>
      </c>
      <c r="I1083" s="50">
        <v>3936504</v>
      </c>
      <c r="J1083" s="39">
        <f t="shared" si="292"/>
        <v>0</v>
      </c>
      <c r="K1083" s="39">
        <f t="shared" si="293"/>
        <v>0</v>
      </c>
      <c r="L1083" s="39">
        <f t="shared" si="294"/>
        <v>0</v>
      </c>
      <c r="M1083" s="39">
        <f>IF(C1083=12006,H1083,IF(C1083&lt;&gt;12006,0))</f>
        <v>0</v>
      </c>
      <c r="N1083" s="39">
        <f t="shared" si="303"/>
        <v>0</v>
      </c>
      <c r="O1083" s="39">
        <f t="shared" si="295"/>
        <v>0</v>
      </c>
      <c r="P1083" s="39">
        <f t="shared" si="296"/>
        <v>3936504</v>
      </c>
      <c r="Q1083" s="39">
        <f t="shared" si="297"/>
        <v>0</v>
      </c>
      <c r="R1083" s="39">
        <f t="shared" si="298"/>
        <v>0</v>
      </c>
      <c r="S1083" s="39">
        <f t="shared" si="299"/>
        <v>0</v>
      </c>
      <c r="T1083" s="39"/>
      <c r="U1083" s="39">
        <f t="shared" si="300"/>
        <v>0</v>
      </c>
      <c r="V1083" s="51"/>
      <c r="W1083" s="39"/>
      <c r="X1083" s="39">
        <f t="shared" si="282"/>
        <v>323.32681724845992</v>
      </c>
      <c r="Y1083" s="39">
        <f t="shared" si="283"/>
        <v>9841.2599999999984</v>
      </c>
      <c r="Z1083" s="41">
        <f t="shared" si="284"/>
        <v>1190812.6679260777</v>
      </c>
      <c r="AA1083" s="41">
        <v>1072475.0528131414</v>
      </c>
      <c r="AB1083" s="41">
        <v>0</v>
      </c>
      <c r="AC1083" s="41">
        <f t="shared" si="290"/>
        <v>1072475.0528131414</v>
      </c>
      <c r="AD1083" s="42">
        <f t="shared" si="302"/>
        <v>118337.61511293636</v>
      </c>
      <c r="AE1083" s="41">
        <f t="shared" si="285"/>
        <v>1190812.6679260777</v>
      </c>
      <c r="AF1083" s="42">
        <f t="shared" si="286"/>
        <v>2745691.3320739223</v>
      </c>
      <c r="AG1083" s="43">
        <f t="shared" si="304"/>
        <v>400</v>
      </c>
      <c r="AH1083" s="44">
        <f t="shared" si="287"/>
        <v>278.99794661190964</v>
      </c>
      <c r="AI1083" s="36">
        <f t="shared" si="288"/>
        <v>121.00205338809035</v>
      </c>
      <c r="AJ1083" s="36">
        <f t="shared" si="289"/>
        <v>3683</v>
      </c>
      <c r="AK1083" s="45">
        <v>45657</v>
      </c>
      <c r="AL1083" s="77"/>
    </row>
    <row r="1084" spans="1:38" s="52" customFormat="1" ht="12.75" x14ac:dyDescent="0.25">
      <c r="A1084" s="36">
        <v>1078</v>
      </c>
      <c r="B1084" s="45">
        <v>41974</v>
      </c>
      <c r="C1084" s="36" t="s">
        <v>315</v>
      </c>
      <c r="D1084" s="36"/>
      <c r="E1084" s="36">
        <v>12008</v>
      </c>
      <c r="F1084" s="36" t="s">
        <v>947</v>
      </c>
      <c r="G1084" s="36" t="s">
        <v>276</v>
      </c>
      <c r="H1084" s="38">
        <v>3</v>
      </c>
      <c r="I1084" s="50">
        <v>318204</v>
      </c>
      <c r="J1084" s="39">
        <f t="shared" si="292"/>
        <v>0</v>
      </c>
      <c r="K1084" s="39">
        <f t="shared" si="293"/>
        <v>0</v>
      </c>
      <c r="L1084" s="39">
        <f t="shared" si="294"/>
        <v>0</v>
      </c>
      <c r="M1084" s="39">
        <f>IF(C1084=12006,H1084,IF(C1084&lt;&gt;12006,0))</f>
        <v>0</v>
      </c>
      <c r="N1084" s="39">
        <f t="shared" si="303"/>
        <v>0</v>
      </c>
      <c r="O1084" s="39">
        <f t="shared" si="295"/>
        <v>0</v>
      </c>
      <c r="P1084" s="39">
        <f t="shared" si="296"/>
        <v>318204</v>
      </c>
      <c r="Q1084" s="39">
        <f t="shared" si="297"/>
        <v>0</v>
      </c>
      <c r="R1084" s="39">
        <f t="shared" si="298"/>
        <v>0</v>
      </c>
      <c r="S1084" s="39">
        <f t="shared" si="299"/>
        <v>0</v>
      </c>
      <c r="T1084" s="39"/>
      <c r="U1084" s="39">
        <f t="shared" si="300"/>
        <v>0</v>
      </c>
      <c r="V1084" s="51">
        <f>IF(E1084=12050,I1084,IF(E1084&lt;&gt;12050,0))</f>
        <v>0</v>
      </c>
      <c r="W1084" s="39"/>
      <c r="X1084" s="39">
        <f t="shared" si="282"/>
        <v>26.135852156057492</v>
      </c>
      <c r="Y1084" s="39">
        <f t="shared" si="283"/>
        <v>795.50999999999988</v>
      </c>
      <c r="Z1084" s="41">
        <f t="shared" si="284"/>
        <v>96258.34349075974</v>
      </c>
      <c r="AA1084" s="41">
        <v>86692.621601642692</v>
      </c>
      <c r="AB1084" s="41">
        <v>0</v>
      </c>
      <c r="AC1084" s="41">
        <f t="shared" si="290"/>
        <v>86692.621601642692</v>
      </c>
      <c r="AD1084" s="42">
        <f t="shared" si="302"/>
        <v>9565.7218891170487</v>
      </c>
      <c r="AE1084" s="41">
        <f t="shared" si="285"/>
        <v>96258.34349075974</v>
      </c>
      <c r="AF1084" s="42">
        <f t="shared" si="286"/>
        <v>221945.65650924027</v>
      </c>
      <c r="AG1084" s="43">
        <f t="shared" si="304"/>
        <v>400</v>
      </c>
      <c r="AH1084" s="44">
        <f t="shared" si="287"/>
        <v>278.99794661190964</v>
      </c>
      <c r="AI1084" s="36">
        <f t="shared" si="288"/>
        <v>121.00205338809035</v>
      </c>
      <c r="AJ1084" s="36">
        <f t="shared" si="289"/>
        <v>3683</v>
      </c>
      <c r="AK1084" s="45">
        <v>45657</v>
      </c>
      <c r="AL1084" s="77"/>
    </row>
    <row r="1085" spans="1:38" s="46" customFormat="1" ht="12.75" x14ac:dyDescent="0.25">
      <c r="A1085" s="36">
        <v>1079</v>
      </c>
      <c r="B1085" s="45">
        <v>41974</v>
      </c>
      <c r="C1085" s="36" t="s">
        <v>315</v>
      </c>
      <c r="D1085" s="36"/>
      <c r="E1085" s="36">
        <v>12008</v>
      </c>
      <c r="F1085" s="36" t="s">
        <v>917</v>
      </c>
      <c r="G1085" s="36" t="s">
        <v>276</v>
      </c>
      <c r="H1085" s="38">
        <v>1</v>
      </c>
      <c r="I1085" s="50">
        <v>610000</v>
      </c>
      <c r="J1085" s="39">
        <f t="shared" si="292"/>
        <v>0</v>
      </c>
      <c r="K1085" s="39">
        <f t="shared" si="293"/>
        <v>0</v>
      </c>
      <c r="L1085" s="39">
        <f t="shared" si="294"/>
        <v>0</v>
      </c>
      <c r="M1085" s="39">
        <f>IF(C1085=12006,H1085,IF(C1085&lt;&gt;12006,0))</f>
        <v>0</v>
      </c>
      <c r="N1085" s="39">
        <f t="shared" si="303"/>
        <v>0</v>
      </c>
      <c r="O1085" s="39">
        <f t="shared" si="295"/>
        <v>0</v>
      </c>
      <c r="P1085" s="39">
        <f t="shared" si="296"/>
        <v>610000</v>
      </c>
      <c r="Q1085" s="39">
        <f t="shared" si="297"/>
        <v>0</v>
      </c>
      <c r="R1085" s="39">
        <f t="shared" si="298"/>
        <v>0</v>
      </c>
      <c r="S1085" s="39">
        <f t="shared" si="299"/>
        <v>0</v>
      </c>
      <c r="T1085" s="39"/>
      <c r="U1085" s="39">
        <f t="shared" si="300"/>
        <v>0</v>
      </c>
      <c r="V1085" s="51">
        <f>IF(E1085=12050,I1085,IF(E1085&lt;&gt;12050,0))</f>
        <v>0</v>
      </c>
      <c r="W1085" s="39"/>
      <c r="X1085" s="39">
        <f t="shared" si="282"/>
        <v>50.102669404517457</v>
      </c>
      <c r="Y1085" s="39">
        <f t="shared" si="283"/>
        <v>1525</v>
      </c>
      <c r="Z1085" s="41">
        <f t="shared" si="284"/>
        <v>184528.13141683777</v>
      </c>
      <c r="AA1085" s="41">
        <v>166190.55441478439</v>
      </c>
      <c r="AB1085" s="41">
        <v>0</v>
      </c>
      <c r="AC1085" s="41">
        <f t="shared" si="290"/>
        <v>166190.55441478439</v>
      </c>
      <c r="AD1085" s="42">
        <f t="shared" si="302"/>
        <v>18337.577002053382</v>
      </c>
      <c r="AE1085" s="41">
        <f t="shared" si="285"/>
        <v>184528.13141683777</v>
      </c>
      <c r="AF1085" s="42">
        <f t="shared" si="286"/>
        <v>425471.8685831622</v>
      </c>
      <c r="AG1085" s="43">
        <f t="shared" si="304"/>
        <v>400</v>
      </c>
      <c r="AH1085" s="44">
        <f t="shared" si="287"/>
        <v>278.99794661190964</v>
      </c>
      <c r="AI1085" s="36">
        <f t="shared" si="288"/>
        <v>121.00205338809035</v>
      </c>
      <c r="AJ1085" s="36">
        <f t="shared" si="289"/>
        <v>3683</v>
      </c>
      <c r="AK1085" s="45">
        <v>45657</v>
      </c>
      <c r="AL1085" s="76"/>
    </row>
    <row r="1086" spans="1:38" s="46" customFormat="1" ht="12.75" x14ac:dyDescent="0.25">
      <c r="A1086" s="36">
        <v>1080</v>
      </c>
      <c r="B1086" s="45">
        <v>41974</v>
      </c>
      <c r="C1086" s="36" t="s">
        <v>315</v>
      </c>
      <c r="D1086" s="36"/>
      <c r="E1086" s="36">
        <v>12008</v>
      </c>
      <c r="F1086" s="36" t="s">
        <v>948</v>
      </c>
      <c r="G1086" s="36" t="s">
        <v>276</v>
      </c>
      <c r="H1086" s="38">
        <v>1</v>
      </c>
      <c r="I1086" s="50">
        <v>1275000</v>
      </c>
      <c r="J1086" s="39">
        <f t="shared" si="292"/>
        <v>0</v>
      </c>
      <c r="K1086" s="39">
        <f t="shared" si="293"/>
        <v>0</v>
      </c>
      <c r="L1086" s="39">
        <f t="shared" si="294"/>
        <v>0</v>
      </c>
      <c r="M1086" s="39">
        <f>IF(C1086=12006,H1086,IF(C1086&lt;&gt;12006,0))</f>
        <v>0</v>
      </c>
      <c r="N1086" s="39">
        <f t="shared" si="303"/>
        <v>0</v>
      </c>
      <c r="O1086" s="39">
        <f t="shared" si="295"/>
        <v>0</v>
      </c>
      <c r="P1086" s="39">
        <f t="shared" si="296"/>
        <v>1275000</v>
      </c>
      <c r="Q1086" s="39">
        <f t="shared" si="297"/>
        <v>0</v>
      </c>
      <c r="R1086" s="39">
        <f t="shared" si="298"/>
        <v>0</v>
      </c>
      <c r="S1086" s="39">
        <f t="shared" si="299"/>
        <v>0</v>
      </c>
      <c r="T1086" s="39"/>
      <c r="U1086" s="39">
        <f t="shared" si="300"/>
        <v>0</v>
      </c>
      <c r="V1086" s="51">
        <f>IF(E1086=12050,I1086,IF(E1086&lt;&gt;12050,0))</f>
        <v>0</v>
      </c>
      <c r="W1086" s="39"/>
      <c r="X1086" s="39">
        <f t="shared" si="282"/>
        <v>104.72279260780287</v>
      </c>
      <c r="Y1086" s="39">
        <f t="shared" si="283"/>
        <v>3187.5</v>
      </c>
      <c r="Z1086" s="41">
        <f t="shared" si="284"/>
        <v>385694.04517453798</v>
      </c>
      <c r="AA1086" s="41">
        <v>347365.50308008213</v>
      </c>
      <c r="AB1086" s="41">
        <v>0</v>
      </c>
      <c r="AC1086" s="41">
        <f t="shared" si="290"/>
        <v>347365.50308008213</v>
      </c>
      <c r="AD1086" s="42">
        <f t="shared" si="302"/>
        <v>38328.542094455857</v>
      </c>
      <c r="AE1086" s="41">
        <f t="shared" si="285"/>
        <v>385694.04517453798</v>
      </c>
      <c r="AF1086" s="42">
        <f t="shared" si="286"/>
        <v>889305.95482546207</v>
      </c>
      <c r="AG1086" s="43">
        <f t="shared" si="304"/>
        <v>400</v>
      </c>
      <c r="AH1086" s="44">
        <f t="shared" si="287"/>
        <v>278.99794661190964</v>
      </c>
      <c r="AI1086" s="36">
        <f t="shared" si="288"/>
        <v>121.00205338809035</v>
      </c>
      <c r="AJ1086" s="36">
        <f t="shared" si="289"/>
        <v>3683</v>
      </c>
      <c r="AK1086" s="45">
        <v>45657</v>
      </c>
      <c r="AL1086" s="76"/>
    </row>
    <row r="1087" spans="1:38" s="46" customFormat="1" ht="12.75" x14ac:dyDescent="0.25">
      <c r="A1087" s="36">
        <v>1081</v>
      </c>
      <c r="B1087" s="45">
        <v>41974</v>
      </c>
      <c r="C1087" s="36" t="s">
        <v>33</v>
      </c>
      <c r="D1087" s="36"/>
      <c r="E1087" s="36">
        <v>12012</v>
      </c>
      <c r="F1087" s="36" t="s">
        <v>949</v>
      </c>
      <c r="G1087" s="36" t="s">
        <v>276</v>
      </c>
      <c r="H1087" s="38">
        <v>37</v>
      </c>
      <c r="I1087" s="50">
        <v>169053</v>
      </c>
      <c r="J1087" s="39">
        <f t="shared" si="292"/>
        <v>0</v>
      </c>
      <c r="K1087" s="39">
        <f t="shared" si="293"/>
        <v>0</v>
      </c>
      <c r="L1087" s="39">
        <f t="shared" si="294"/>
        <v>0</v>
      </c>
      <c r="M1087" s="39">
        <f>IF(C1087=12006,H1087,IF(C1087&lt;&gt;12006,0))</f>
        <v>0</v>
      </c>
      <c r="N1087" s="39">
        <f t="shared" si="303"/>
        <v>0</v>
      </c>
      <c r="O1087" s="39">
        <f t="shared" si="295"/>
        <v>0</v>
      </c>
      <c r="P1087" s="39">
        <f t="shared" si="296"/>
        <v>0</v>
      </c>
      <c r="Q1087" s="39">
        <f t="shared" si="297"/>
        <v>0</v>
      </c>
      <c r="R1087" s="39">
        <f t="shared" si="298"/>
        <v>0</v>
      </c>
      <c r="S1087" s="39">
        <f t="shared" si="299"/>
        <v>0</v>
      </c>
      <c r="T1087" s="39"/>
      <c r="U1087" s="39">
        <f t="shared" si="300"/>
        <v>169053</v>
      </c>
      <c r="V1087" s="51">
        <f>IF(E1087=12050,I1087,IF(E1087&lt;&gt;12050,0))</f>
        <v>0</v>
      </c>
      <c r="W1087" s="39"/>
      <c r="X1087" s="39">
        <f t="shared" si="282"/>
        <v>13.885256673511293</v>
      </c>
      <c r="Y1087" s="39">
        <f t="shared" si="283"/>
        <v>422.63249999999999</v>
      </c>
      <c r="Z1087" s="41">
        <f t="shared" si="284"/>
        <v>51139.400328542091</v>
      </c>
      <c r="AA1087" s="41">
        <v>46057.396386036955</v>
      </c>
      <c r="AB1087" s="41">
        <v>0</v>
      </c>
      <c r="AC1087" s="41">
        <f t="shared" si="290"/>
        <v>46057.396386036955</v>
      </c>
      <c r="AD1087" s="42">
        <f t="shared" si="302"/>
        <v>5082.0039425051364</v>
      </c>
      <c r="AE1087" s="41">
        <f t="shared" si="285"/>
        <v>51139.400328542091</v>
      </c>
      <c r="AF1087" s="42">
        <f t="shared" si="286"/>
        <v>117913.59967145791</v>
      </c>
      <c r="AG1087" s="43">
        <f t="shared" si="304"/>
        <v>400</v>
      </c>
      <c r="AH1087" s="44">
        <f t="shared" si="287"/>
        <v>278.99794661190964</v>
      </c>
      <c r="AI1087" s="36">
        <f t="shared" si="288"/>
        <v>121.00205338809035</v>
      </c>
      <c r="AJ1087" s="36">
        <f t="shared" si="289"/>
        <v>3683</v>
      </c>
      <c r="AK1087" s="45">
        <v>45657</v>
      </c>
      <c r="AL1087" s="76"/>
    </row>
    <row r="1088" spans="1:38" s="46" customFormat="1" ht="12.75" x14ac:dyDescent="0.25">
      <c r="A1088" s="36">
        <v>1082</v>
      </c>
      <c r="B1088" s="45">
        <v>41974</v>
      </c>
      <c r="C1088" s="36" t="s">
        <v>721</v>
      </c>
      <c r="D1088" s="36"/>
      <c r="E1088" s="36">
        <v>12003</v>
      </c>
      <c r="F1088" s="36" t="s">
        <v>950</v>
      </c>
      <c r="G1088" s="38" t="s">
        <v>387</v>
      </c>
      <c r="H1088" s="61">
        <v>67</v>
      </c>
      <c r="I1088" s="50">
        <v>1798146</v>
      </c>
      <c r="J1088" s="39">
        <f t="shared" si="292"/>
        <v>0</v>
      </c>
      <c r="K1088" s="39">
        <f t="shared" si="293"/>
        <v>1798146</v>
      </c>
      <c r="L1088" s="39">
        <f t="shared" si="294"/>
        <v>0</v>
      </c>
      <c r="M1088" s="39">
        <f>IF(C1088=12006,H1088,IF(C1088&lt;&gt;12006,0))</f>
        <v>0</v>
      </c>
      <c r="N1088" s="39">
        <f t="shared" si="303"/>
        <v>0</v>
      </c>
      <c r="O1088" s="39">
        <f t="shared" si="295"/>
        <v>0</v>
      </c>
      <c r="P1088" s="39">
        <f t="shared" si="296"/>
        <v>0</v>
      </c>
      <c r="Q1088" s="39">
        <f t="shared" si="297"/>
        <v>0</v>
      </c>
      <c r="R1088" s="39">
        <f t="shared" si="298"/>
        <v>0</v>
      </c>
      <c r="S1088" s="39">
        <f t="shared" si="299"/>
        <v>0</v>
      </c>
      <c r="T1088" s="39"/>
      <c r="U1088" s="39">
        <f t="shared" si="300"/>
        <v>0</v>
      </c>
      <c r="V1088" s="51"/>
      <c r="W1088" s="39"/>
      <c r="X1088" s="39">
        <f t="shared" si="282"/>
        <v>147.69166324435318</v>
      </c>
      <c r="Y1088" s="39">
        <f t="shared" si="283"/>
        <v>4495.3649999999998</v>
      </c>
      <c r="Z1088" s="41">
        <f t="shared" si="284"/>
        <v>543948.39572895272</v>
      </c>
      <c r="AA1088" s="41">
        <v>489893.24698151945</v>
      </c>
      <c r="AB1088" s="41">
        <v>0</v>
      </c>
      <c r="AC1088" s="41">
        <f t="shared" si="290"/>
        <v>489893.24698151945</v>
      </c>
      <c r="AD1088" s="42">
        <f t="shared" si="302"/>
        <v>54055.148747433268</v>
      </c>
      <c r="AE1088" s="41">
        <f t="shared" si="285"/>
        <v>543948.39572895272</v>
      </c>
      <c r="AF1088" s="42">
        <f t="shared" si="286"/>
        <v>1254197.6042710473</v>
      </c>
      <c r="AG1088" s="43">
        <f t="shared" si="304"/>
        <v>400</v>
      </c>
      <c r="AH1088" s="44">
        <f t="shared" si="287"/>
        <v>278.99794661190964</v>
      </c>
      <c r="AI1088" s="36">
        <f t="shared" si="288"/>
        <v>121.00205338809035</v>
      </c>
      <c r="AJ1088" s="36">
        <f t="shared" si="289"/>
        <v>3683</v>
      </c>
      <c r="AK1088" s="45">
        <v>45657</v>
      </c>
      <c r="AL1088" s="76"/>
    </row>
    <row r="1089" spans="1:38" s="46" customFormat="1" ht="12.75" x14ac:dyDescent="0.25">
      <c r="A1089" s="36">
        <v>1083</v>
      </c>
      <c r="B1089" s="45">
        <v>41974</v>
      </c>
      <c r="C1089" s="36" t="s">
        <v>721</v>
      </c>
      <c r="D1089" s="36"/>
      <c r="E1089" s="36">
        <v>12003</v>
      </c>
      <c r="F1089" s="36" t="s">
        <v>896</v>
      </c>
      <c r="G1089" s="38" t="s">
        <v>320</v>
      </c>
      <c r="H1089" s="61">
        <v>34</v>
      </c>
      <c r="I1089" s="50">
        <v>801584</v>
      </c>
      <c r="J1089" s="39">
        <f t="shared" si="292"/>
        <v>0</v>
      </c>
      <c r="K1089" s="39">
        <f t="shared" si="293"/>
        <v>801584</v>
      </c>
      <c r="L1089" s="39">
        <f t="shared" si="294"/>
        <v>0</v>
      </c>
      <c r="M1089" s="39">
        <f>IF(C1089=12006,H1089,IF(C1089&lt;&gt;12006,0))</f>
        <v>0</v>
      </c>
      <c r="N1089" s="39">
        <f t="shared" si="303"/>
        <v>0</v>
      </c>
      <c r="O1089" s="39">
        <f t="shared" si="295"/>
        <v>0</v>
      </c>
      <c r="P1089" s="39">
        <f t="shared" si="296"/>
        <v>0</v>
      </c>
      <c r="Q1089" s="39">
        <f t="shared" si="297"/>
        <v>0</v>
      </c>
      <c r="R1089" s="39">
        <f t="shared" si="298"/>
        <v>0</v>
      </c>
      <c r="S1089" s="39">
        <f t="shared" si="299"/>
        <v>0</v>
      </c>
      <c r="T1089" s="39"/>
      <c r="U1089" s="39">
        <f t="shared" si="300"/>
        <v>0</v>
      </c>
      <c r="V1089" s="51"/>
      <c r="W1089" s="39"/>
      <c r="X1089" s="39">
        <f t="shared" si="282"/>
        <v>65.838521560574947</v>
      </c>
      <c r="Y1089" s="39">
        <f t="shared" si="283"/>
        <v>2003.96</v>
      </c>
      <c r="Z1089" s="41">
        <f t="shared" si="284"/>
        <v>242483.27490759754</v>
      </c>
      <c r="AA1089" s="41">
        <v>218386.37601642709</v>
      </c>
      <c r="AB1089" s="41">
        <v>0</v>
      </c>
      <c r="AC1089" s="41">
        <f t="shared" si="290"/>
        <v>218386.37601642709</v>
      </c>
      <c r="AD1089" s="42">
        <f t="shared" si="302"/>
        <v>24096.898891170451</v>
      </c>
      <c r="AE1089" s="41">
        <f t="shared" si="285"/>
        <v>242483.27490759754</v>
      </c>
      <c r="AF1089" s="42">
        <f t="shared" si="286"/>
        <v>559100.72509240243</v>
      </c>
      <c r="AG1089" s="43">
        <f t="shared" si="304"/>
        <v>400</v>
      </c>
      <c r="AH1089" s="44">
        <f t="shared" si="287"/>
        <v>278.99794661190964</v>
      </c>
      <c r="AI1089" s="36">
        <f t="shared" si="288"/>
        <v>121.00205338809035</v>
      </c>
      <c r="AJ1089" s="36">
        <f t="shared" si="289"/>
        <v>3683</v>
      </c>
      <c r="AK1089" s="45">
        <v>45657</v>
      </c>
      <c r="AL1089" s="76"/>
    </row>
    <row r="1090" spans="1:38" s="46" customFormat="1" ht="12.75" x14ac:dyDescent="0.25">
      <c r="A1090" s="36">
        <v>1084</v>
      </c>
      <c r="B1090" s="45">
        <v>41974</v>
      </c>
      <c r="C1090" s="36" t="s">
        <v>315</v>
      </c>
      <c r="D1090" s="36"/>
      <c r="E1090" s="36">
        <v>12008</v>
      </c>
      <c r="F1090" s="36" t="s">
        <v>951</v>
      </c>
      <c r="G1090" s="38" t="s">
        <v>320</v>
      </c>
      <c r="H1090" s="61">
        <v>2</v>
      </c>
      <c r="I1090" s="50">
        <v>3347816</v>
      </c>
      <c r="J1090" s="39">
        <f t="shared" si="292"/>
        <v>0</v>
      </c>
      <c r="K1090" s="39">
        <f t="shared" si="293"/>
        <v>0</v>
      </c>
      <c r="L1090" s="39">
        <f t="shared" si="294"/>
        <v>0</v>
      </c>
      <c r="M1090" s="39">
        <f>IF(C1090=12006,H1090,IF(C1090&lt;&gt;12006,0))</f>
        <v>0</v>
      </c>
      <c r="N1090" s="39">
        <f t="shared" si="303"/>
        <v>0</v>
      </c>
      <c r="O1090" s="39">
        <f t="shared" si="295"/>
        <v>0</v>
      </c>
      <c r="P1090" s="39">
        <f t="shared" si="296"/>
        <v>3347816</v>
      </c>
      <c r="Q1090" s="39">
        <f t="shared" si="297"/>
        <v>0</v>
      </c>
      <c r="R1090" s="39">
        <f t="shared" si="298"/>
        <v>0</v>
      </c>
      <c r="S1090" s="39">
        <f t="shared" si="299"/>
        <v>0</v>
      </c>
      <c r="T1090" s="39"/>
      <c r="U1090" s="39">
        <f t="shared" si="300"/>
        <v>0</v>
      </c>
      <c r="V1090" s="51"/>
      <c r="W1090" s="39"/>
      <c r="X1090" s="39">
        <f t="shared" si="282"/>
        <v>274.97462012320329</v>
      </c>
      <c r="Y1090" s="39">
        <f t="shared" si="283"/>
        <v>8369.5400000000009</v>
      </c>
      <c r="Z1090" s="41">
        <f t="shared" si="284"/>
        <v>1012731.5259137577</v>
      </c>
      <c r="AA1090" s="41">
        <v>912090.81494866533</v>
      </c>
      <c r="AB1090" s="41">
        <v>0</v>
      </c>
      <c r="AC1090" s="41">
        <f t="shared" si="290"/>
        <v>912090.81494866533</v>
      </c>
      <c r="AD1090" s="42">
        <f t="shared" si="302"/>
        <v>100640.71096509241</v>
      </c>
      <c r="AE1090" s="41">
        <f t="shared" si="285"/>
        <v>1012731.5259137577</v>
      </c>
      <c r="AF1090" s="42">
        <f t="shared" si="286"/>
        <v>2335084.4740862423</v>
      </c>
      <c r="AG1090" s="43">
        <f t="shared" si="304"/>
        <v>400</v>
      </c>
      <c r="AH1090" s="44">
        <f t="shared" si="287"/>
        <v>278.99794661190964</v>
      </c>
      <c r="AI1090" s="36">
        <f t="shared" si="288"/>
        <v>121.00205338809035</v>
      </c>
      <c r="AJ1090" s="36">
        <f t="shared" si="289"/>
        <v>3683</v>
      </c>
      <c r="AK1090" s="45">
        <v>45657</v>
      </c>
      <c r="AL1090" s="76"/>
    </row>
    <row r="1091" spans="1:38" s="46" customFormat="1" ht="12.75" x14ac:dyDescent="0.25">
      <c r="A1091" s="36">
        <v>1085</v>
      </c>
      <c r="B1091" s="45">
        <v>41974</v>
      </c>
      <c r="C1091" s="36" t="s">
        <v>823</v>
      </c>
      <c r="D1091" s="36"/>
      <c r="E1091" s="36">
        <v>12004</v>
      </c>
      <c r="F1091" s="36" t="s">
        <v>952</v>
      </c>
      <c r="G1091" s="38" t="s">
        <v>953</v>
      </c>
      <c r="H1091" s="61">
        <v>1</v>
      </c>
      <c r="I1091" s="50">
        <v>160000</v>
      </c>
      <c r="J1091" s="39">
        <f t="shared" si="292"/>
        <v>0</v>
      </c>
      <c r="K1091" s="39">
        <f t="shared" si="293"/>
        <v>0</v>
      </c>
      <c r="L1091" s="39">
        <f t="shared" si="294"/>
        <v>160000</v>
      </c>
      <c r="M1091" s="39">
        <f>IF(C1091=12006,H1091,IF(C1091&lt;&gt;12006,0))</f>
        <v>0</v>
      </c>
      <c r="N1091" s="39">
        <f t="shared" si="303"/>
        <v>0</v>
      </c>
      <c r="O1091" s="39">
        <f t="shared" si="295"/>
        <v>0</v>
      </c>
      <c r="P1091" s="39">
        <f t="shared" si="296"/>
        <v>0</v>
      </c>
      <c r="Q1091" s="39">
        <f t="shared" si="297"/>
        <v>0</v>
      </c>
      <c r="R1091" s="39">
        <f t="shared" si="298"/>
        <v>0</v>
      </c>
      <c r="S1091" s="39">
        <f t="shared" si="299"/>
        <v>0</v>
      </c>
      <c r="T1091" s="39"/>
      <c r="U1091" s="39">
        <f t="shared" si="300"/>
        <v>0</v>
      </c>
      <c r="V1091" s="51"/>
      <c r="W1091" s="39"/>
      <c r="X1091" s="39">
        <f t="shared" si="282"/>
        <v>13.141683778234086</v>
      </c>
      <c r="Y1091" s="39">
        <f t="shared" si="283"/>
        <v>400</v>
      </c>
      <c r="Z1091" s="41">
        <f t="shared" si="284"/>
        <v>48400.821355236141</v>
      </c>
      <c r="AA1091" s="41">
        <v>43590.965092402461</v>
      </c>
      <c r="AB1091" s="41">
        <v>0</v>
      </c>
      <c r="AC1091" s="41">
        <f t="shared" si="290"/>
        <v>43590.965092402461</v>
      </c>
      <c r="AD1091" s="42">
        <f t="shared" si="302"/>
        <v>4809.8562628336804</v>
      </c>
      <c r="AE1091" s="41">
        <f t="shared" si="285"/>
        <v>48400.821355236141</v>
      </c>
      <c r="AF1091" s="42">
        <f t="shared" si="286"/>
        <v>111599.17864476386</v>
      </c>
      <c r="AG1091" s="43">
        <f t="shared" si="304"/>
        <v>400</v>
      </c>
      <c r="AH1091" s="44">
        <f t="shared" si="287"/>
        <v>278.99794661190964</v>
      </c>
      <c r="AI1091" s="36">
        <f t="shared" si="288"/>
        <v>121.00205338809035</v>
      </c>
      <c r="AJ1091" s="36">
        <f t="shared" si="289"/>
        <v>3683</v>
      </c>
      <c r="AK1091" s="45">
        <v>45657</v>
      </c>
      <c r="AL1091" s="76"/>
    </row>
    <row r="1092" spans="1:38" s="46" customFormat="1" ht="12.75" x14ac:dyDescent="0.25">
      <c r="A1092" s="36">
        <v>1086</v>
      </c>
      <c r="B1092" s="45">
        <v>41974</v>
      </c>
      <c r="C1092" s="36" t="s">
        <v>823</v>
      </c>
      <c r="D1092" s="36"/>
      <c r="E1092" s="36">
        <v>12004</v>
      </c>
      <c r="F1092" s="36" t="s">
        <v>954</v>
      </c>
      <c r="G1092" s="38" t="s">
        <v>955</v>
      </c>
      <c r="H1092" s="61">
        <v>1</v>
      </c>
      <c r="I1092" s="50">
        <v>1548000</v>
      </c>
      <c r="J1092" s="39">
        <f t="shared" si="292"/>
        <v>0</v>
      </c>
      <c r="K1092" s="39">
        <f t="shared" si="293"/>
        <v>0</v>
      </c>
      <c r="L1092" s="39">
        <f t="shared" si="294"/>
        <v>1548000</v>
      </c>
      <c r="M1092" s="39">
        <f>IF(C1092=12006,H1092,IF(C1092&lt;&gt;12006,0))</f>
        <v>0</v>
      </c>
      <c r="N1092" s="39">
        <f t="shared" si="303"/>
        <v>0</v>
      </c>
      <c r="O1092" s="39">
        <f t="shared" si="295"/>
        <v>0</v>
      </c>
      <c r="P1092" s="39">
        <f t="shared" si="296"/>
        <v>0</v>
      </c>
      <c r="Q1092" s="39">
        <f t="shared" si="297"/>
        <v>0</v>
      </c>
      <c r="R1092" s="39">
        <f t="shared" si="298"/>
        <v>0</v>
      </c>
      <c r="S1092" s="39">
        <f t="shared" si="299"/>
        <v>0</v>
      </c>
      <c r="T1092" s="39"/>
      <c r="U1092" s="39">
        <f t="shared" si="300"/>
        <v>0</v>
      </c>
      <c r="V1092" s="51"/>
      <c r="W1092" s="39"/>
      <c r="X1092" s="39">
        <f t="shared" si="282"/>
        <v>127.14579055441479</v>
      </c>
      <c r="Y1092" s="39">
        <f t="shared" si="283"/>
        <v>3870</v>
      </c>
      <c r="Z1092" s="41">
        <f t="shared" si="284"/>
        <v>468277.94661190966</v>
      </c>
      <c r="AA1092" s="41">
        <v>421742.58726899384</v>
      </c>
      <c r="AB1092" s="41">
        <v>0</v>
      </c>
      <c r="AC1092" s="41">
        <f t="shared" si="290"/>
        <v>421742.58726899384</v>
      </c>
      <c r="AD1092" s="42">
        <f t="shared" si="302"/>
        <v>46535.359342915821</v>
      </c>
      <c r="AE1092" s="41">
        <f t="shared" si="285"/>
        <v>468277.94661190966</v>
      </c>
      <c r="AF1092" s="42">
        <f t="shared" si="286"/>
        <v>1079722.0533880903</v>
      </c>
      <c r="AG1092" s="43">
        <f t="shared" si="304"/>
        <v>400</v>
      </c>
      <c r="AH1092" s="44">
        <f t="shared" si="287"/>
        <v>278.99794661190964</v>
      </c>
      <c r="AI1092" s="36">
        <f t="shared" si="288"/>
        <v>121.00205338809035</v>
      </c>
      <c r="AJ1092" s="36">
        <f t="shared" si="289"/>
        <v>3683</v>
      </c>
      <c r="AK1092" s="45">
        <v>45657</v>
      </c>
      <c r="AL1092" s="76"/>
    </row>
    <row r="1093" spans="1:38" s="46" customFormat="1" ht="12.75" x14ac:dyDescent="0.25">
      <c r="A1093" s="36">
        <v>1087</v>
      </c>
      <c r="B1093" s="45">
        <v>41974</v>
      </c>
      <c r="C1093" s="36" t="s">
        <v>315</v>
      </c>
      <c r="D1093" s="36"/>
      <c r="E1093" s="36">
        <v>12008</v>
      </c>
      <c r="F1093" s="36" t="s">
        <v>956</v>
      </c>
      <c r="G1093" s="38" t="s">
        <v>318</v>
      </c>
      <c r="H1093" s="61">
        <v>1</v>
      </c>
      <c r="I1093" s="50">
        <v>1500000</v>
      </c>
      <c r="J1093" s="39">
        <f t="shared" si="292"/>
        <v>0</v>
      </c>
      <c r="K1093" s="39">
        <f t="shared" si="293"/>
        <v>0</v>
      </c>
      <c r="L1093" s="39">
        <f t="shared" si="294"/>
        <v>0</v>
      </c>
      <c r="M1093" s="39">
        <f>IF(C1093=12006,H1093,IF(C1093&lt;&gt;12006,0))</f>
        <v>0</v>
      </c>
      <c r="N1093" s="39">
        <f t="shared" si="303"/>
        <v>0</v>
      </c>
      <c r="O1093" s="39">
        <f t="shared" si="295"/>
        <v>0</v>
      </c>
      <c r="P1093" s="39">
        <f t="shared" si="296"/>
        <v>1500000</v>
      </c>
      <c r="Q1093" s="39">
        <f t="shared" si="297"/>
        <v>0</v>
      </c>
      <c r="R1093" s="39">
        <f t="shared" si="298"/>
        <v>0</v>
      </c>
      <c r="S1093" s="39">
        <f t="shared" si="299"/>
        <v>0</v>
      </c>
      <c r="T1093" s="39"/>
      <c r="U1093" s="39">
        <f t="shared" si="300"/>
        <v>0</v>
      </c>
      <c r="V1093" s="51"/>
      <c r="W1093" s="39"/>
      <c r="X1093" s="39">
        <f t="shared" si="282"/>
        <v>123.20328542094455</v>
      </c>
      <c r="Y1093" s="39">
        <f t="shared" si="283"/>
        <v>3750</v>
      </c>
      <c r="Z1093" s="41">
        <f t="shared" si="284"/>
        <v>453757.70020533877</v>
      </c>
      <c r="AA1093" s="41">
        <v>408665.29774127307</v>
      </c>
      <c r="AB1093" s="41">
        <v>0</v>
      </c>
      <c r="AC1093" s="41">
        <f t="shared" si="290"/>
        <v>408665.29774127307</v>
      </c>
      <c r="AD1093" s="42">
        <f t="shared" si="302"/>
        <v>45092.402464065701</v>
      </c>
      <c r="AE1093" s="41">
        <f t="shared" si="285"/>
        <v>453757.70020533877</v>
      </c>
      <c r="AF1093" s="42">
        <f t="shared" si="286"/>
        <v>1046242.2997946612</v>
      </c>
      <c r="AG1093" s="43">
        <f t="shared" si="304"/>
        <v>400</v>
      </c>
      <c r="AH1093" s="44">
        <f t="shared" si="287"/>
        <v>278.99794661190964</v>
      </c>
      <c r="AI1093" s="36">
        <f t="shared" si="288"/>
        <v>121.00205338809035</v>
      </c>
      <c r="AJ1093" s="36">
        <f t="shared" si="289"/>
        <v>3683</v>
      </c>
      <c r="AK1093" s="45">
        <v>45657</v>
      </c>
      <c r="AL1093" s="76"/>
    </row>
    <row r="1094" spans="1:38" s="46" customFormat="1" ht="12.75" x14ac:dyDescent="0.25">
      <c r="A1094" s="36">
        <v>1088</v>
      </c>
      <c r="B1094" s="45">
        <v>41974</v>
      </c>
      <c r="C1094" s="36" t="s">
        <v>315</v>
      </c>
      <c r="D1094" s="36"/>
      <c r="E1094" s="36">
        <v>12008</v>
      </c>
      <c r="F1094" s="36" t="s">
        <v>957</v>
      </c>
      <c r="G1094" s="38" t="s">
        <v>958</v>
      </c>
      <c r="H1094" s="61">
        <v>1</v>
      </c>
      <c r="I1094" s="50">
        <v>1600000</v>
      </c>
      <c r="J1094" s="39">
        <f t="shared" si="292"/>
        <v>0</v>
      </c>
      <c r="K1094" s="39">
        <f t="shared" si="293"/>
        <v>0</v>
      </c>
      <c r="L1094" s="39">
        <f t="shared" si="294"/>
        <v>0</v>
      </c>
      <c r="M1094" s="39">
        <f>IF(C1094=12006,H1094,IF(C1094&lt;&gt;12006,0))</f>
        <v>0</v>
      </c>
      <c r="N1094" s="39">
        <f t="shared" si="303"/>
        <v>0</v>
      </c>
      <c r="O1094" s="39">
        <f t="shared" si="295"/>
        <v>0</v>
      </c>
      <c r="P1094" s="39">
        <f t="shared" si="296"/>
        <v>1600000</v>
      </c>
      <c r="Q1094" s="39">
        <f t="shared" si="297"/>
        <v>0</v>
      </c>
      <c r="R1094" s="39">
        <f t="shared" si="298"/>
        <v>0</v>
      </c>
      <c r="S1094" s="39">
        <f t="shared" si="299"/>
        <v>0</v>
      </c>
      <c r="T1094" s="39"/>
      <c r="U1094" s="39">
        <f t="shared" si="300"/>
        <v>0</v>
      </c>
      <c r="V1094" s="51"/>
      <c r="W1094" s="39"/>
      <c r="X1094" s="39">
        <f t="shared" si="282"/>
        <v>131.41683778234085</v>
      </c>
      <c r="Y1094" s="39">
        <f t="shared" si="283"/>
        <v>3999.9999999999995</v>
      </c>
      <c r="Z1094" s="41">
        <f t="shared" si="284"/>
        <v>484008.21355236135</v>
      </c>
      <c r="AA1094" s="41">
        <v>435909.65092402458</v>
      </c>
      <c r="AB1094" s="41">
        <v>0</v>
      </c>
      <c r="AC1094" s="41">
        <f t="shared" si="290"/>
        <v>435909.65092402458</v>
      </c>
      <c r="AD1094" s="42">
        <f t="shared" si="302"/>
        <v>48098.562628336775</v>
      </c>
      <c r="AE1094" s="41">
        <f t="shared" si="285"/>
        <v>484008.21355236135</v>
      </c>
      <c r="AF1094" s="42">
        <f t="shared" si="286"/>
        <v>1115991.7864476386</v>
      </c>
      <c r="AG1094" s="43">
        <f t="shared" si="304"/>
        <v>400</v>
      </c>
      <c r="AH1094" s="44">
        <f t="shared" si="287"/>
        <v>278.99794661190964</v>
      </c>
      <c r="AI1094" s="36">
        <f t="shared" si="288"/>
        <v>121.00205338809035</v>
      </c>
      <c r="AJ1094" s="36">
        <f t="shared" si="289"/>
        <v>3683</v>
      </c>
      <c r="AK1094" s="45">
        <v>45657</v>
      </c>
      <c r="AL1094" s="76"/>
    </row>
    <row r="1095" spans="1:38" s="46" customFormat="1" ht="12.75" x14ac:dyDescent="0.25">
      <c r="A1095" s="36">
        <v>1089</v>
      </c>
      <c r="B1095" s="45">
        <v>41974</v>
      </c>
      <c r="C1095" s="36" t="s">
        <v>315</v>
      </c>
      <c r="D1095" s="36"/>
      <c r="E1095" s="36">
        <v>12008</v>
      </c>
      <c r="F1095" s="36" t="s">
        <v>917</v>
      </c>
      <c r="G1095" s="38" t="s">
        <v>320</v>
      </c>
      <c r="H1095" s="61">
        <v>6</v>
      </c>
      <c r="I1095" s="50">
        <v>3660000</v>
      </c>
      <c r="J1095" s="39">
        <f t="shared" si="292"/>
        <v>0</v>
      </c>
      <c r="K1095" s="39">
        <f t="shared" si="293"/>
        <v>0</v>
      </c>
      <c r="L1095" s="39">
        <f t="shared" si="294"/>
        <v>0</v>
      </c>
      <c r="M1095" s="39">
        <f>IF(C1095=12006,H1095,IF(C1095&lt;&gt;12006,0))</f>
        <v>0</v>
      </c>
      <c r="N1095" s="39">
        <f t="shared" si="303"/>
        <v>0</v>
      </c>
      <c r="O1095" s="39">
        <f t="shared" si="295"/>
        <v>0</v>
      </c>
      <c r="P1095" s="39">
        <f t="shared" si="296"/>
        <v>3660000</v>
      </c>
      <c r="Q1095" s="39">
        <f t="shared" si="297"/>
        <v>0</v>
      </c>
      <c r="R1095" s="39">
        <f t="shared" si="298"/>
        <v>0</v>
      </c>
      <c r="S1095" s="39">
        <f t="shared" si="299"/>
        <v>0</v>
      </c>
      <c r="T1095" s="39"/>
      <c r="U1095" s="39">
        <f t="shared" si="300"/>
        <v>0</v>
      </c>
      <c r="V1095" s="51"/>
      <c r="W1095" s="39"/>
      <c r="X1095" s="39">
        <f t="shared" ref="X1095:X1158" si="305">IF(I1095&lt;0,0,IF(I1095&gt;0,((1/365.25*(IF(E1095=12002,I1095*3%,IF(E1095=12003,I1095*3%,IF(E1095=12004,I1095*3%,IF(E1095=12006,I1095*2%,IF(E1095=12007,I1095*10%,IF(E1095=12008,I1095*3%,IF(E1095=12009,I1095*10%,IF(E1095=12010,I1095*10%,IF(E1095=12011,I1095*20%,IF(E1095=12012,I1095*3%,IF(E1095=12099,I1095*10%))))))))))))))))</f>
        <v>300.61601642710474</v>
      </c>
      <c r="Y1095" s="39">
        <f t="shared" ref="Y1095:Y1158" si="306">X1095*30.4375</f>
        <v>9150</v>
      </c>
      <c r="Z1095" s="41">
        <f t="shared" ref="Z1095:Z1158" si="307">IF(I1095&lt;0,0,IF(I1095&gt;0,(IF(AI1095*Y1095&lt;=I1095,Y1095*AI1095,IF(Y1095*AI1095&gt;I1095,I1095,IF(AI1095*Y1095=I1095,I1095))))))</f>
        <v>1107168.7885010266</v>
      </c>
      <c r="AA1095" s="41">
        <v>997143.32648870628</v>
      </c>
      <c r="AB1095" s="41">
        <v>0</v>
      </c>
      <c r="AC1095" s="41">
        <f t="shared" si="290"/>
        <v>997143.32648870628</v>
      </c>
      <c r="AD1095" s="42">
        <f t="shared" si="302"/>
        <v>110025.46201232029</v>
      </c>
      <c r="AE1095" s="41">
        <f t="shared" ref="AE1095:AE1158" si="308">AC1095+AD1095</f>
        <v>1107168.7885010266</v>
      </c>
      <c r="AF1095" s="42">
        <f t="shared" ref="AF1095:AF1158" si="309">I1095-AE1095</f>
        <v>2552831.2114989734</v>
      </c>
      <c r="AG1095" s="43">
        <f t="shared" si="304"/>
        <v>400</v>
      </c>
      <c r="AH1095" s="44">
        <f t="shared" ref="AH1095:AH1158" si="310">IF(AG1095&gt;AI1095,AG1095-AI1095,IF(AG1095&lt;=AI1095,0))</f>
        <v>278.99794661190964</v>
      </c>
      <c r="AI1095" s="36">
        <f t="shared" ref="AI1095:AI1158" si="311">AJ1095/30.4375</f>
        <v>121.00205338809035</v>
      </c>
      <c r="AJ1095" s="36">
        <f t="shared" ref="AJ1095:AJ1158" si="312">AK1095-B1095</f>
        <v>3683</v>
      </c>
      <c r="AK1095" s="45">
        <v>45657</v>
      </c>
      <c r="AL1095" s="76"/>
    </row>
    <row r="1096" spans="1:38" s="46" customFormat="1" ht="12.75" x14ac:dyDescent="0.25">
      <c r="A1096" s="36">
        <v>1090</v>
      </c>
      <c r="B1096" s="45">
        <v>41974</v>
      </c>
      <c r="C1096" s="36" t="s">
        <v>315</v>
      </c>
      <c r="D1096" s="36"/>
      <c r="E1096" s="36">
        <v>12008</v>
      </c>
      <c r="F1096" s="36" t="s">
        <v>936</v>
      </c>
      <c r="G1096" s="38" t="s">
        <v>322</v>
      </c>
      <c r="H1096" s="61">
        <v>2</v>
      </c>
      <c r="I1096" s="50">
        <v>3377900</v>
      </c>
      <c r="J1096" s="39">
        <f t="shared" si="292"/>
        <v>0</v>
      </c>
      <c r="K1096" s="39">
        <f t="shared" si="293"/>
        <v>0</v>
      </c>
      <c r="L1096" s="39">
        <f t="shared" si="294"/>
        <v>0</v>
      </c>
      <c r="M1096" s="39">
        <f>IF(C1096=12006,H1096,IF(C1096&lt;&gt;12006,0))</f>
        <v>0</v>
      </c>
      <c r="N1096" s="39">
        <f t="shared" si="303"/>
        <v>0</v>
      </c>
      <c r="O1096" s="39">
        <f t="shared" si="295"/>
        <v>0</v>
      </c>
      <c r="P1096" s="39">
        <f t="shared" si="296"/>
        <v>3377900</v>
      </c>
      <c r="Q1096" s="39">
        <f t="shared" si="297"/>
        <v>0</v>
      </c>
      <c r="R1096" s="39">
        <f t="shared" si="298"/>
        <v>0</v>
      </c>
      <c r="S1096" s="39">
        <f t="shared" si="299"/>
        <v>0</v>
      </c>
      <c r="T1096" s="39"/>
      <c r="U1096" s="39">
        <f t="shared" si="300"/>
        <v>0</v>
      </c>
      <c r="V1096" s="51"/>
      <c r="W1096" s="39"/>
      <c r="X1096" s="39">
        <f t="shared" si="305"/>
        <v>277.44558521560572</v>
      </c>
      <c r="Y1096" s="39">
        <f t="shared" si="306"/>
        <v>8444.7499999999982</v>
      </c>
      <c r="Z1096" s="41">
        <f t="shared" si="307"/>
        <v>1021832.0903490757</v>
      </c>
      <c r="AA1096" s="41">
        <v>920287.00616016402</v>
      </c>
      <c r="AB1096" s="41">
        <v>0</v>
      </c>
      <c r="AC1096" s="41">
        <f t="shared" ref="AC1096:AC1159" si="313">AA1096+AB1096</f>
        <v>920287.00616016402</v>
      </c>
      <c r="AD1096" s="42">
        <f t="shared" si="302"/>
        <v>101545.08418891171</v>
      </c>
      <c r="AE1096" s="41">
        <f t="shared" si="308"/>
        <v>1021832.0903490757</v>
      </c>
      <c r="AF1096" s="42">
        <f t="shared" si="309"/>
        <v>2356067.9096509241</v>
      </c>
      <c r="AG1096" s="43">
        <f t="shared" si="304"/>
        <v>400</v>
      </c>
      <c r="AH1096" s="44">
        <f t="shared" si="310"/>
        <v>278.99794661190964</v>
      </c>
      <c r="AI1096" s="36">
        <f t="shared" si="311"/>
        <v>121.00205338809035</v>
      </c>
      <c r="AJ1096" s="36">
        <f t="shared" si="312"/>
        <v>3683</v>
      </c>
      <c r="AK1096" s="45">
        <v>45657</v>
      </c>
      <c r="AL1096" s="76"/>
    </row>
    <row r="1097" spans="1:38" s="46" customFormat="1" ht="12.75" x14ac:dyDescent="0.25">
      <c r="A1097" s="36">
        <v>1091</v>
      </c>
      <c r="B1097" s="45">
        <v>41974</v>
      </c>
      <c r="C1097" s="36" t="s">
        <v>315</v>
      </c>
      <c r="D1097" s="36"/>
      <c r="E1097" s="36">
        <v>12008</v>
      </c>
      <c r="F1097" s="36" t="s">
        <v>959</v>
      </c>
      <c r="G1097" s="38" t="s">
        <v>322</v>
      </c>
      <c r="H1097" s="61">
        <v>34</v>
      </c>
      <c r="I1097" s="50">
        <v>411978</v>
      </c>
      <c r="J1097" s="39">
        <f t="shared" si="292"/>
        <v>0</v>
      </c>
      <c r="K1097" s="39">
        <f t="shared" si="293"/>
        <v>0</v>
      </c>
      <c r="L1097" s="39">
        <f t="shared" si="294"/>
        <v>0</v>
      </c>
      <c r="M1097" s="39">
        <f>IF(C1097=12006,H1097,IF(C1097&lt;&gt;12006,0))</f>
        <v>0</v>
      </c>
      <c r="N1097" s="39">
        <f t="shared" si="303"/>
        <v>0</v>
      </c>
      <c r="O1097" s="39">
        <f t="shared" si="295"/>
        <v>0</v>
      </c>
      <c r="P1097" s="39">
        <f t="shared" si="296"/>
        <v>411978</v>
      </c>
      <c r="Q1097" s="39">
        <f t="shared" si="297"/>
        <v>0</v>
      </c>
      <c r="R1097" s="39">
        <f t="shared" si="298"/>
        <v>0</v>
      </c>
      <c r="S1097" s="39">
        <f t="shared" si="299"/>
        <v>0</v>
      </c>
      <c r="T1097" s="39"/>
      <c r="U1097" s="39">
        <f t="shared" si="300"/>
        <v>0</v>
      </c>
      <c r="V1097" s="51"/>
      <c r="W1097" s="39"/>
      <c r="X1097" s="39">
        <f t="shared" si="305"/>
        <v>33.838028747433263</v>
      </c>
      <c r="Y1097" s="39">
        <f t="shared" si="306"/>
        <v>1029.9449999999999</v>
      </c>
      <c r="Z1097" s="41">
        <f t="shared" si="307"/>
        <v>124625.4598767967</v>
      </c>
      <c r="AA1097" s="41">
        <v>112240.74135523612</v>
      </c>
      <c r="AB1097" s="41">
        <v>0</v>
      </c>
      <c r="AC1097" s="41">
        <f t="shared" si="313"/>
        <v>112240.74135523612</v>
      </c>
      <c r="AD1097" s="42">
        <f t="shared" si="302"/>
        <v>12384.718521560571</v>
      </c>
      <c r="AE1097" s="41">
        <f t="shared" si="308"/>
        <v>124625.4598767967</v>
      </c>
      <c r="AF1097" s="42">
        <f t="shared" si="309"/>
        <v>287352.5401232033</v>
      </c>
      <c r="AG1097" s="43">
        <f t="shared" si="304"/>
        <v>400</v>
      </c>
      <c r="AH1097" s="44">
        <f t="shared" si="310"/>
        <v>278.99794661190964</v>
      </c>
      <c r="AI1097" s="36">
        <f t="shared" si="311"/>
        <v>121.00205338809035</v>
      </c>
      <c r="AJ1097" s="36">
        <f t="shared" si="312"/>
        <v>3683</v>
      </c>
      <c r="AK1097" s="45">
        <v>45657</v>
      </c>
      <c r="AL1097" s="76"/>
    </row>
    <row r="1098" spans="1:38" s="46" customFormat="1" ht="12.75" x14ac:dyDescent="0.25">
      <c r="A1098" s="36">
        <v>1092</v>
      </c>
      <c r="B1098" s="45">
        <v>41974</v>
      </c>
      <c r="C1098" s="36" t="s">
        <v>315</v>
      </c>
      <c r="D1098" s="36"/>
      <c r="E1098" s="36">
        <v>12008</v>
      </c>
      <c r="F1098" s="36" t="s">
        <v>912</v>
      </c>
      <c r="G1098" s="38" t="s">
        <v>322</v>
      </c>
      <c r="H1098" s="61">
        <v>2</v>
      </c>
      <c r="I1098" s="50">
        <v>212136</v>
      </c>
      <c r="J1098" s="39">
        <f t="shared" si="292"/>
        <v>0</v>
      </c>
      <c r="K1098" s="39">
        <f t="shared" si="293"/>
        <v>0</v>
      </c>
      <c r="L1098" s="39">
        <f t="shared" si="294"/>
        <v>0</v>
      </c>
      <c r="M1098" s="39">
        <f>IF(C1098=12006,H1098,IF(C1098&lt;&gt;12006,0))</f>
        <v>0</v>
      </c>
      <c r="N1098" s="39">
        <f t="shared" si="303"/>
        <v>0</v>
      </c>
      <c r="O1098" s="39">
        <f t="shared" si="295"/>
        <v>0</v>
      </c>
      <c r="P1098" s="39">
        <f t="shared" si="296"/>
        <v>212136</v>
      </c>
      <c r="Q1098" s="39">
        <f t="shared" si="297"/>
        <v>0</v>
      </c>
      <c r="R1098" s="39">
        <f t="shared" si="298"/>
        <v>0</v>
      </c>
      <c r="S1098" s="39">
        <f t="shared" si="299"/>
        <v>0</v>
      </c>
      <c r="T1098" s="39"/>
      <c r="U1098" s="39">
        <f t="shared" si="300"/>
        <v>0</v>
      </c>
      <c r="V1098" s="51"/>
      <c r="W1098" s="39"/>
      <c r="X1098" s="39">
        <f t="shared" si="305"/>
        <v>17.423901437371661</v>
      </c>
      <c r="Y1098" s="39">
        <f t="shared" si="306"/>
        <v>530.33999999999992</v>
      </c>
      <c r="Z1098" s="41">
        <f t="shared" si="307"/>
        <v>64172.228993839824</v>
      </c>
      <c r="AA1098" s="41">
        <v>57795.081067761792</v>
      </c>
      <c r="AB1098" s="41">
        <v>0</v>
      </c>
      <c r="AC1098" s="41">
        <f t="shared" si="313"/>
        <v>57795.081067761792</v>
      </c>
      <c r="AD1098" s="42">
        <f t="shared" si="302"/>
        <v>6377.1479260780325</v>
      </c>
      <c r="AE1098" s="41">
        <f t="shared" si="308"/>
        <v>64172.228993839824</v>
      </c>
      <c r="AF1098" s="42">
        <f t="shared" si="309"/>
        <v>147963.77100616018</v>
      </c>
      <c r="AG1098" s="43">
        <f t="shared" si="304"/>
        <v>400</v>
      </c>
      <c r="AH1098" s="44">
        <f t="shared" si="310"/>
        <v>278.99794661190964</v>
      </c>
      <c r="AI1098" s="36">
        <f t="shared" si="311"/>
        <v>121.00205338809035</v>
      </c>
      <c r="AJ1098" s="36">
        <f t="shared" si="312"/>
        <v>3683</v>
      </c>
      <c r="AK1098" s="45">
        <v>45657</v>
      </c>
      <c r="AL1098" s="76"/>
    </row>
    <row r="1099" spans="1:38" s="46" customFormat="1" ht="12.75" x14ac:dyDescent="0.25">
      <c r="A1099" s="36">
        <v>1093</v>
      </c>
      <c r="B1099" s="45">
        <v>41974</v>
      </c>
      <c r="C1099" s="36" t="s">
        <v>315</v>
      </c>
      <c r="D1099" s="36"/>
      <c r="E1099" s="36">
        <v>12008</v>
      </c>
      <c r="F1099" s="36" t="s">
        <v>924</v>
      </c>
      <c r="G1099" s="38" t="s">
        <v>322</v>
      </c>
      <c r="H1099" s="61">
        <v>24</v>
      </c>
      <c r="I1099" s="50">
        <v>2219160</v>
      </c>
      <c r="J1099" s="39">
        <f t="shared" si="292"/>
        <v>0</v>
      </c>
      <c r="K1099" s="39">
        <f t="shared" si="293"/>
        <v>0</v>
      </c>
      <c r="L1099" s="39">
        <f t="shared" si="294"/>
        <v>0</v>
      </c>
      <c r="M1099" s="39">
        <f>IF(C1099=12006,H1099,IF(C1099&lt;&gt;12006,0))</f>
        <v>0</v>
      </c>
      <c r="N1099" s="39">
        <f t="shared" si="303"/>
        <v>0</v>
      </c>
      <c r="O1099" s="39">
        <f t="shared" si="295"/>
        <v>0</v>
      </c>
      <c r="P1099" s="39">
        <f t="shared" si="296"/>
        <v>2219160</v>
      </c>
      <c r="Q1099" s="39">
        <f t="shared" si="297"/>
        <v>0</v>
      </c>
      <c r="R1099" s="39">
        <f t="shared" si="298"/>
        <v>0</v>
      </c>
      <c r="S1099" s="39">
        <f t="shared" si="299"/>
        <v>0</v>
      </c>
      <c r="T1099" s="39"/>
      <c r="U1099" s="39">
        <f t="shared" si="300"/>
        <v>0</v>
      </c>
      <c r="V1099" s="51"/>
      <c r="W1099" s="39"/>
      <c r="X1099" s="39">
        <f t="shared" si="305"/>
        <v>182.27186858316222</v>
      </c>
      <c r="Y1099" s="39">
        <f t="shared" si="306"/>
        <v>5547.9</v>
      </c>
      <c r="Z1099" s="41">
        <f t="shared" si="307"/>
        <v>671307.29199178633</v>
      </c>
      <c r="AA1099" s="41">
        <v>604595.78809034906</v>
      </c>
      <c r="AB1099" s="41">
        <v>0</v>
      </c>
      <c r="AC1099" s="41">
        <f t="shared" si="313"/>
        <v>604595.78809034906</v>
      </c>
      <c r="AD1099" s="42">
        <f t="shared" si="302"/>
        <v>66711.503901437274</v>
      </c>
      <c r="AE1099" s="41">
        <f t="shared" si="308"/>
        <v>671307.29199178633</v>
      </c>
      <c r="AF1099" s="42">
        <f t="shared" si="309"/>
        <v>1547852.7080082137</v>
      </c>
      <c r="AG1099" s="43">
        <f t="shared" si="304"/>
        <v>400</v>
      </c>
      <c r="AH1099" s="44">
        <f t="shared" si="310"/>
        <v>278.99794661190964</v>
      </c>
      <c r="AI1099" s="36">
        <f t="shared" si="311"/>
        <v>121.00205338809035</v>
      </c>
      <c r="AJ1099" s="36">
        <f t="shared" si="312"/>
        <v>3683</v>
      </c>
      <c r="AK1099" s="45">
        <v>45657</v>
      </c>
      <c r="AL1099" s="76"/>
    </row>
    <row r="1100" spans="1:38" s="46" customFormat="1" ht="12.75" x14ac:dyDescent="0.25">
      <c r="A1100" s="36">
        <v>1094</v>
      </c>
      <c r="B1100" s="45">
        <v>41974</v>
      </c>
      <c r="C1100" s="36" t="s">
        <v>315</v>
      </c>
      <c r="D1100" s="36"/>
      <c r="E1100" s="36">
        <v>12008</v>
      </c>
      <c r="F1100" s="36" t="s">
        <v>960</v>
      </c>
      <c r="G1100" s="38" t="s">
        <v>322</v>
      </c>
      <c r="H1100" s="61">
        <v>110</v>
      </c>
      <c r="I1100" s="50">
        <v>676500</v>
      </c>
      <c r="J1100" s="39">
        <f t="shared" si="292"/>
        <v>0</v>
      </c>
      <c r="K1100" s="39">
        <f t="shared" si="293"/>
        <v>0</v>
      </c>
      <c r="L1100" s="39">
        <f t="shared" si="294"/>
        <v>0</v>
      </c>
      <c r="M1100" s="39">
        <f>IF(C1100=12006,H1100,IF(C1100&lt;&gt;12006,0))</f>
        <v>0</v>
      </c>
      <c r="N1100" s="39">
        <f t="shared" si="303"/>
        <v>0</v>
      </c>
      <c r="O1100" s="39">
        <f t="shared" si="295"/>
        <v>0</v>
      </c>
      <c r="P1100" s="39">
        <f t="shared" si="296"/>
        <v>676500</v>
      </c>
      <c r="Q1100" s="39">
        <f t="shared" si="297"/>
        <v>0</v>
      </c>
      <c r="R1100" s="39">
        <f t="shared" si="298"/>
        <v>0</v>
      </c>
      <c r="S1100" s="39">
        <f t="shared" si="299"/>
        <v>0</v>
      </c>
      <c r="T1100" s="39"/>
      <c r="U1100" s="39">
        <f t="shared" si="300"/>
        <v>0</v>
      </c>
      <c r="V1100" s="51"/>
      <c r="W1100" s="39"/>
      <c r="X1100" s="39">
        <f t="shared" si="305"/>
        <v>55.564681724845997</v>
      </c>
      <c r="Y1100" s="39">
        <f t="shared" si="306"/>
        <v>1691.25</v>
      </c>
      <c r="Z1100" s="41">
        <f t="shared" si="307"/>
        <v>204644.72279260779</v>
      </c>
      <c r="AA1100" s="41">
        <v>184308.04928131416</v>
      </c>
      <c r="AB1100" s="41">
        <v>0</v>
      </c>
      <c r="AC1100" s="41">
        <f t="shared" si="313"/>
        <v>184308.04928131416</v>
      </c>
      <c r="AD1100" s="42">
        <f t="shared" si="302"/>
        <v>20336.673511293629</v>
      </c>
      <c r="AE1100" s="41">
        <f t="shared" si="308"/>
        <v>204644.72279260779</v>
      </c>
      <c r="AF1100" s="42">
        <f t="shared" si="309"/>
        <v>471855.27720739221</v>
      </c>
      <c r="AG1100" s="43">
        <f t="shared" si="304"/>
        <v>400</v>
      </c>
      <c r="AH1100" s="44">
        <f t="shared" si="310"/>
        <v>278.99794661190964</v>
      </c>
      <c r="AI1100" s="36">
        <f t="shared" si="311"/>
        <v>121.00205338809035</v>
      </c>
      <c r="AJ1100" s="36">
        <f t="shared" si="312"/>
        <v>3683</v>
      </c>
      <c r="AK1100" s="45">
        <v>45657</v>
      </c>
      <c r="AL1100" s="76"/>
    </row>
    <row r="1101" spans="1:38" s="46" customFormat="1" ht="12.75" x14ac:dyDescent="0.25">
      <c r="A1101" s="36">
        <v>1095</v>
      </c>
      <c r="B1101" s="45">
        <v>41974</v>
      </c>
      <c r="C1101" s="56" t="s">
        <v>272</v>
      </c>
      <c r="D1101" s="56"/>
      <c r="E1101" s="36">
        <v>12010</v>
      </c>
      <c r="F1101" s="36" t="s">
        <v>961</v>
      </c>
      <c r="G1101" s="38" t="s">
        <v>318</v>
      </c>
      <c r="H1101" s="61">
        <v>2</v>
      </c>
      <c r="I1101" s="50">
        <v>145000</v>
      </c>
      <c r="J1101" s="39">
        <f t="shared" si="292"/>
        <v>0</v>
      </c>
      <c r="K1101" s="39">
        <f t="shared" si="293"/>
        <v>0</v>
      </c>
      <c r="L1101" s="39">
        <f t="shared" si="294"/>
        <v>0</v>
      </c>
      <c r="M1101" s="39">
        <f>IF(C1101=12006,H1101,IF(C1101&lt;&gt;12006,0))</f>
        <v>0</v>
      </c>
      <c r="N1101" s="39">
        <f t="shared" si="303"/>
        <v>0</v>
      </c>
      <c r="O1101" s="39">
        <f t="shared" si="295"/>
        <v>0</v>
      </c>
      <c r="P1101" s="39">
        <f t="shared" si="296"/>
        <v>0</v>
      </c>
      <c r="Q1101" s="39">
        <f t="shared" si="297"/>
        <v>0</v>
      </c>
      <c r="R1101" s="39">
        <f t="shared" si="298"/>
        <v>145000</v>
      </c>
      <c r="S1101" s="39">
        <f t="shared" si="299"/>
        <v>0</v>
      </c>
      <c r="T1101" s="39"/>
      <c r="U1101" s="39">
        <f t="shared" si="300"/>
        <v>0</v>
      </c>
      <c r="V1101" s="51"/>
      <c r="W1101" s="39"/>
      <c r="X1101" s="39">
        <f t="shared" si="305"/>
        <v>39.698836413415471</v>
      </c>
      <c r="Y1101" s="39">
        <f t="shared" si="306"/>
        <v>1208.3333333333335</v>
      </c>
      <c r="Z1101" s="41">
        <f t="shared" si="307"/>
        <v>145000</v>
      </c>
      <c r="AA1101" s="41">
        <v>131681.04038329911</v>
      </c>
      <c r="AB1101" s="41">
        <v>0</v>
      </c>
      <c r="AC1101" s="41">
        <f t="shared" si="313"/>
        <v>131681.04038329911</v>
      </c>
      <c r="AD1101" s="42">
        <f t="shared" si="302"/>
        <v>13318.959616700886</v>
      </c>
      <c r="AE1101" s="41">
        <f t="shared" si="308"/>
        <v>145000</v>
      </c>
      <c r="AF1101" s="42">
        <f t="shared" si="309"/>
        <v>0</v>
      </c>
      <c r="AG1101" s="43">
        <f t="shared" si="304"/>
        <v>120</v>
      </c>
      <c r="AH1101" s="44">
        <f t="shared" si="310"/>
        <v>0</v>
      </c>
      <c r="AI1101" s="36">
        <f t="shared" si="311"/>
        <v>121.00205338809035</v>
      </c>
      <c r="AJ1101" s="36">
        <f t="shared" si="312"/>
        <v>3683</v>
      </c>
      <c r="AK1101" s="45">
        <v>45657</v>
      </c>
      <c r="AL1101" s="76"/>
    </row>
    <row r="1102" spans="1:38" s="46" customFormat="1" ht="12.75" x14ac:dyDescent="0.25">
      <c r="A1102" s="36">
        <v>1096</v>
      </c>
      <c r="B1102" s="45">
        <v>41974</v>
      </c>
      <c r="C1102" s="56" t="s">
        <v>272</v>
      </c>
      <c r="D1102" s="56"/>
      <c r="E1102" s="36">
        <v>12010</v>
      </c>
      <c r="F1102" s="36" t="s">
        <v>962</v>
      </c>
      <c r="G1102" s="38" t="s">
        <v>318</v>
      </c>
      <c r="H1102" s="61">
        <v>2</v>
      </c>
      <c r="I1102" s="50">
        <v>100000</v>
      </c>
      <c r="J1102" s="39">
        <f t="shared" si="292"/>
        <v>0</v>
      </c>
      <c r="K1102" s="39">
        <f t="shared" si="293"/>
        <v>0</v>
      </c>
      <c r="L1102" s="39">
        <f t="shared" si="294"/>
        <v>0</v>
      </c>
      <c r="M1102" s="39">
        <f>IF(C1102=12006,H1102,IF(C1102&lt;&gt;12006,0))</f>
        <v>0</v>
      </c>
      <c r="N1102" s="39">
        <f t="shared" si="303"/>
        <v>0</v>
      </c>
      <c r="O1102" s="39">
        <f t="shared" si="295"/>
        <v>0</v>
      </c>
      <c r="P1102" s="39">
        <f t="shared" si="296"/>
        <v>0</v>
      </c>
      <c r="Q1102" s="39">
        <f t="shared" si="297"/>
        <v>0</v>
      </c>
      <c r="R1102" s="39">
        <f t="shared" si="298"/>
        <v>100000</v>
      </c>
      <c r="S1102" s="39">
        <f t="shared" si="299"/>
        <v>0</v>
      </c>
      <c r="T1102" s="39"/>
      <c r="U1102" s="39">
        <f t="shared" si="300"/>
        <v>0</v>
      </c>
      <c r="V1102" s="51"/>
      <c r="W1102" s="39"/>
      <c r="X1102" s="39">
        <f t="shared" si="305"/>
        <v>27.378507871321013</v>
      </c>
      <c r="Y1102" s="39">
        <f t="shared" si="306"/>
        <v>833.33333333333337</v>
      </c>
      <c r="Z1102" s="41">
        <f t="shared" si="307"/>
        <v>100000</v>
      </c>
      <c r="AA1102" s="41">
        <v>90814.510609171804</v>
      </c>
      <c r="AB1102" s="41">
        <v>0</v>
      </c>
      <c r="AC1102" s="41">
        <f t="shared" si="313"/>
        <v>90814.510609171804</v>
      </c>
      <c r="AD1102" s="42">
        <f t="shared" si="302"/>
        <v>9185.4893908281956</v>
      </c>
      <c r="AE1102" s="41">
        <f t="shared" si="308"/>
        <v>100000</v>
      </c>
      <c r="AF1102" s="42">
        <f t="shared" si="309"/>
        <v>0</v>
      </c>
      <c r="AG1102" s="43">
        <f t="shared" si="304"/>
        <v>120</v>
      </c>
      <c r="AH1102" s="44">
        <f t="shared" si="310"/>
        <v>0</v>
      </c>
      <c r="AI1102" s="36">
        <f t="shared" si="311"/>
        <v>121.00205338809035</v>
      </c>
      <c r="AJ1102" s="36">
        <f t="shared" si="312"/>
        <v>3683</v>
      </c>
      <c r="AK1102" s="45">
        <v>45657</v>
      </c>
      <c r="AL1102" s="76"/>
    </row>
    <row r="1103" spans="1:38" s="46" customFormat="1" ht="12.75" x14ac:dyDescent="0.25">
      <c r="A1103" s="36">
        <v>1097</v>
      </c>
      <c r="B1103" s="45">
        <v>41974</v>
      </c>
      <c r="C1103" s="56" t="s">
        <v>272</v>
      </c>
      <c r="D1103" s="56"/>
      <c r="E1103" s="36">
        <v>12010</v>
      </c>
      <c r="F1103" s="36" t="s">
        <v>963</v>
      </c>
      <c r="G1103" s="38" t="s">
        <v>318</v>
      </c>
      <c r="H1103" s="61">
        <v>2</v>
      </c>
      <c r="I1103" s="50">
        <v>100000</v>
      </c>
      <c r="J1103" s="39">
        <f t="shared" si="292"/>
        <v>0</v>
      </c>
      <c r="K1103" s="39">
        <f t="shared" si="293"/>
        <v>0</v>
      </c>
      <c r="L1103" s="39">
        <f t="shared" si="294"/>
        <v>0</v>
      </c>
      <c r="M1103" s="39">
        <f>IF(C1103=12006,H1103,IF(C1103&lt;&gt;12006,0))</f>
        <v>0</v>
      </c>
      <c r="N1103" s="39">
        <f t="shared" si="303"/>
        <v>0</v>
      </c>
      <c r="O1103" s="39">
        <f t="shared" si="295"/>
        <v>0</v>
      </c>
      <c r="P1103" s="39">
        <f t="shared" si="296"/>
        <v>0</v>
      </c>
      <c r="Q1103" s="39">
        <f t="shared" si="297"/>
        <v>0</v>
      </c>
      <c r="R1103" s="39">
        <f t="shared" si="298"/>
        <v>100000</v>
      </c>
      <c r="S1103" s="39">
        <f t="shared" si="299"/>
        <v>0</v>
      </c>
      <c r="T1103" s="39"/>
      <c r="U1103" s="39">
        <f t="shared" si="300"/>
        <v>0</v>
      </c>
      <c r="V1103" s="51"/>
      <c r="W1103" s="39"/>
      <c r="X1103" s="39">
        <f t="shared" si="305"/>
        <v>27.378507871321013</v>
      </c>
      <c r="Y1103" s="39">
        <f t="shared" si="306"/>
        <v>833.33333333333337</v>
      </c>
      <c r="Z1103" s="41">
        <f t="shared" si="307"/>
        <v>100000</v>
      </c>
      <c r="AA1103" s="41">
        <v>90814.510609171804</v>
      </c>
      <c r="AB1103" s="41">
        <v>0</v>
      </c>
      <c r="AC1103" s="41">
        <f t="shared" si="313"/>
        <v>90814.510609171804</v>
      </c>
      <c r="AD1103" s="42">
        <f t="shared" si="302"/>
        <v>9185.4893908281956</v>
      </c>
      <c r="AE1103" s="41">
        <f t="shared" si="308"/>
        <v>100000</v>
      </c>
      <c r="AF1103" s="42">
        <f t="shared" si="309"/>
        <v>0</v>
      </c>
      <c r="AG1103" s="43">
        <f t="shared" si="304"/>
        <v>120</v>
      </c>
      <c r="AH1103" s="44">
        <f t="shared" si="310"/>
        <v>0</v>
      </c>
      <c r="AI1103" s="36">
        <f t="shared" si="311"/>
        <v>121.00205338809035</v>
      </c>
      <c r="AJ1103" s="36">
        <f t="shared" si="312"/>
        <v>3683</v>
      </c>
      <c r="AK1103" s="45">
        <v>45657</v>
      </c>
      <c r="AL1103" s="76"/>
    </row>
    <row r="1104" spans="1:38" s="46" customFormat="1" ht="12.75" x14ac:dyDescent="0.25">
      <c r="A1104" s="36">
        <v>1098</v>
      </c>
      <c r="B1104" s="45">
        <v>41974</v>
      </c>
      <c r="C1104" s="56" t="s">
        <v>272</v>
      </c>
      <c r="D1104" s="56"/>
      <c r="E1104" s="36">
        <v>12010</v>
      </c>
      <c r="F1104" s="36" t="s">
        <v>964</v>
      </c>
      <c r="G1104" s="38" t="s">
        <v>318</v>
      </c>
      <c r="H1104" s="61">
        <v>2</v>
      </c>
      <c r="I1104" s="50">
        <v>100000</v>
      </c>
      <c r="J1104" s="39">
        <f t="shared" si="292"/>
        <v>0</v>
      </c>
      <c r="K1104" s="39">
        <f t="shared" si="293"/>
        <v>0</v>
      </c>
      <c r="L1104" s="39">
        <f t="shared" si="294"/>
        <v>0</v>
      </c>
      <c r="M1104" s="39">
        <f>IF(C1104=12006,H1104,IF(C1104&lt;&gt;12006,0))</f>
        <v>0</v>
      </c>
      <c r="N1104" s="39">
        <f t="shared" si="303"/>
        <v>0</v>
      </c>
      <c r="O1104" s="39">
        <f t="shared" si="295"/>
        <v>0</v>
      </c>
      <c r="P1104" s="39">
        <f t="shared" si="296"/>
        <v>0</v>
      </c>
      <c r="Q1104" s="39">
        <f t="shared" si="297"/>
        <v>0</v>
      </c>
      <c r="R1104" s="39">
        <f t="shared" si="298"/>
        <v>100000</v>
      </c>
      <c r="S1104" s="39">
        <f t="shared" si="299"/>
        <v>0</v>
      </c>
      <c r="T1104" s="39"/>
      <c r="U1104" s="39">
        <f t="shared" si="300"/>
        <v>0</v>
      </c>
      <c r="V1104" s="51"/>
      <c r="W1104" s="39"/>
      <c r="X1104" s="39">
        <f t="shared" si="305"/>
        <v>27.378507871321013</v>
      </c>
      <c r="Y1104" s="39">
        <f t="shared" si="306"/>
        <v>833.33333333333337</v>
      </c>
      <c r="Z1104" s="41">
        <f t="shared" si="307"/>
        <v>100000</v>
      </c>
      <c r="AA1104" s="41">
        <v>90814.510609171804</v>
      </c>
      <c r="AB1104" s="41">
        <v>0</v>
      </c>
      <c r="AC1104" s="41">
        <f t="shared" si="313"/>
        <v>90814.510609171804</v>
      </c>
      <c r="AD1104" s="42">
        <f t="shared" si="302"/>
        <v>9185.4893908281956</v>
      </c>
      <c r="AE1104" s="41">
        <f t="shared" si="308"/>
        <v>100000</v>
      </c>
      <c r="AF1104" s="42">
        <f t="shared" si="309"/>
        <v>0</v>
      </c>
      <c r="AG1104" s="43">
        <f t="shared" si="304"/>
        <v>120</v>
      </c>
      <c r="AH1104" s="44">
        <f t="shared" si="310"/>
        <v>0</v>
      </c>
      <c r="AI1104" s="36">
        <f t="shared" si="311"/>
        <v>121.00205338809035</v>
      </c>
      <c r="AJ1104" s="36">
        <f t="shared" si="312"/>
        <v>3683</v>
      </c>
      <c r="AK1104" s="45">
        <v>45657</v>
      </c>
      <c r="AL1104" s="76"/>
    </row>
    <row r="1105" spans="1:38" s="46" customFormat="1" ht="12.75" x14ac:dyDescent="0.25">
      <c r="A1105" s="36">
        <v>1099</v>
      </c>
      <c r="B1105" s="45">
        <v>41974</v>
      </c>
      <c r="C1105" s="36" t="s">
        <v>431</v>
      </c>
      <c r="D1105" s="36"/>
      <c r="E1105" s="36">
        <v>12009</v>
      </c>
      <c r="F1105" s="36" t="s">
        <v>965</v>
      </c>
      <c r="G1105" s="38" t="s">
        <v>320</v>
      </c>
      <c r="H1105" s="61">
        <v>5</v>
      </c>
      <c r="I1105" s="50">
        <v>169000</v>
      </c>
      <c r="J1105" s="39">
        <f t="shared" si="292"/>
        <v>0</v>
      </c>
      <c r="K1105" s="39">
        <f t="shared" si="293"/>
        <v>0</v>
      </c>
      <c r="L1105" s="39">
        <f t="shared" si="294"/>
        <v>0</v>
      </c>
      <c r="M1105" s="39">
        <f>IF(C1105=12006,H1105,IF(C1105&lt;&gt;12006,0))</f>
        <v>0</v>
      </c>
      <c r="N1105" s="39">
        <f t="shared" si="303"/>
        <v>0</v>
      </c>
      <c r="O1105" s="39">
        <f t="shared" si="295"/>
        <v>0</v>
      </c>
      <c r="P1105" s="39">
        <f t="shared" si="296"/>
        <v>0</v>
      </c>
      <c r="Q1105" s="39">
        <f t="shared" si="297"/>
        <v>169000</v>
      </c>
      <c r="R1105" s="39">
        <f t="shared" si="298"/>
        <v>0</v>
      </c>
      <c r="S1105" s="39">
        <f t="shared" si="299"/>
        <v>0</v>
      </c>
      <c r="T1105" s="39"/>
      <c r="U1105" s="39">
        <f t="shared" si="300"/>
        <v>0</v>
      </c>
      <c r="V1105" s="51"/>
      <c r="W1105" s="39"/>
      <c r="X1105" s="39">
        <f t="shared" si="305"/>
        <v>46.269678302532512</v>
      </c>
      <c r="Y1105" s="39">
        <f t="shared" si="306"/>
        <v>1408.3333333333333</v>
      </c>
      <c r="Z1105" s="41">
        <f t="shared" si="307"/>
        <v>169000</v>
      </c>
      <c r="AA1105" s="41">
        <v>153476.52292950032</v>
      </c>
      <c r="AB1105" s="41">
        <v>0</v>
      </c>
      <c r="AC1105" s="41">
        <f t="shared" si="313"/>
        <v>153476.52292950032</v>
      </c>
      <c r="AD1105" s="42">
        <f t="shared" si="302"/>
        <v>15523.477070499677</v>
      </c>
      <c r="AE1105" s="41">
        <f t="shared" si="308"/>
        <v>169000</v>
      </c>
      <c r="AF1105" s="42">
        <f t="shared" si="309"/>
        <v>0</v>
      </c>
      <c r="AG1105" s="43">
        <f t="shared" si="304"/>
        <v>120</v>
      </c>
      <c r="AH1105" s="44">
        <f t="shared" si="310"/>
        <v>0</v>
      </c>
      <c r="AI1105" s="36">
        <f t="shared" si="311"/>
        <v>121.00205338809035</v>
      </c>
      <c r="AJ1105" s="36">
        <f t="shared" si="312"/>
        <v>3683</v>
      </c>
      <c r="AK1105" s="45">
        <v>45657</v>
      </c>
      <c r="AL1105" s="76"/>
    </row>
    <row r="1106" spans="1:38" s="46" customFormat="1" ht="12.75" x14ac:dyDescent="0.25">
      <c r="A1106" s="36">
        <v>1100</v>
      </c>
      <c r="B1106" s="45">
        <v>41974</v>
      </c>
      <c r="C1106" s="49" t="s">
        <v>272</v>
      </c>
      <c r="D1106" s="49"/>
      <c r="E1106" s="49">
        <v>12010</v>
      </c>
      <c r="F1106" s="36" t="s">
        <v>962</v>
      </c>
      <c r="G1106" s="36" t="s">
        <v>435</v>
      </c>
      <c r="H1106" s="38">
        <v>2</v>
      </c>
      <c r="I1106" s="50">
        <v>100000</v>
      </c>
      <c r="J1106" s="39">
        <f t="shared" si="292"/>
        <v>0</v>
      </c>
      <c r="K1106" s="39">
        <f t="shared" si="293"/>
        <v>0</v>
      </c>
      <c r="L1106" s="39">
        <f t="shared" si="294"/>
        <v>0</v>
      </c>
      <c r="M1106" s="39">
        <f t="shared" ref="M1106:M1120" si="314">IF(E1106=12005,I1106,IF(E1106&lt;&gt;12005,0))</f>
        <v>0</v>
      </c>
      <c r="N1106" s="39">
        <f t="shared" ref="N1106:N1120" si="315">IF(E1106=12006,I1106,IF(E1106&lt;&gt;12006,0))</f>
        <v>0</v>
      </c>
      <c r="O1106" s="39">
        <f t="shared" si="295"/>
        <v>0</v>
      </c>
      <c r="P1106" s="39">
        <f t="shared" si="296"/>
        <v>0</v>
      </c>
      <c r="Q1106" s="39">
        <f t="shared" si="297"/>
        <v>0</v>
      </c>
      <c r="R1106" s="39">
        <f t="shared" si="298"/>
        <v>100000</v>
      </c>
      <c r="S1106" s="39">
        <f t="shared" si="299"/>
        <v>0</v>
      </c>
      <c r="T1106" s="39"/>
      <c r="U1106" s="39">
        <f t="shared" si="300"/>
        <v>0</v>
      </c>
      <c r="V1106" s="51"/>
      <c r="W1106" s="39">
        <f t="shared" ref="W1106:W1120" si="316">IF(E1106=12099,I1106,IF(E1106&lt;&gt;12099,0))</f>
        <v>0</v>
      </c>
      <c r="X1106" s="39">
        <f t="shared" si="305"/>
        <v>27.378507871321013</v>
      </c>
      <c r="Y1106" s="39">
        <f t="shared" si="306"/>
        <v>833.33333333333337</v>
      </c>
      <c r="Z1106" s="41">
        <f t="shared" si="307"/>
        <v>100000</v>
      </c>
      <c r="AA1106" s="41">
        <v>90814.510609171804</v>
      </c>
      <c r="AB1106" s="41">
        <v>0</v>
      </c>
      <c r="AC1106" s="41">
        <f t="shared" si="313"/>
        <v>90814.510609171804</v>
      </c>
      <c r="AD1106" s="42">
        <f t="shared" si="302"/>
        <v>9185.4893908281956</v>
      </c>
      <c r="AE1106" s="41">
        <f t="shared" si="308"/>
        <v>100000</v>
      </c>
      <c r="AF1106" s="42">
        <f t="shared" si="309"/>
        <v>0</v>
      </c>
      <c r="AG1106" s="43">
        <f t="shared" ref="AG1106:AG1120" si="317">(365.25/30.4375*(IF(E1106=12002,1/3%,IF(E1106=12003,1/3%,IF(E1106=12004,1/3%,IF(E1106=12006,1/2%,IF(E1106=12007,1/10%,IF(E1106=12008,1/3%,IF(E1106=12009,1/10%,IF(E1106=12010,1/10%,IF(E1106=12011,1/20%,IF(E1106=12012,1/3%,IF(E1106=12099,1/10%)))))))))))))</f>
        <v>120</v>
      </c>
      <c r="AH1106" s="44">
        <f t="shared" si="310"/>
        <v>0</v>
      </c>
      <c r="AI1106" s="36">
        <f t="shared" si="311"/>
        <v>121.00205338809035</v>
      </c>
      <c r="AJ1106" s="36">
        <f t="shared" si="312"/>
        <v>3683</v>
      </c>
      <c r="AK1106" s="45">
        <v>45657</v>
      </c>
      <c r="AL1106" s="76"/>
    </row>
    <row r="1107" spans="1:38" s="46" customFormat="1" ht="12.75" x14ac:dyDescent="0.25">
      <c r="A1107" s="36">
        <v>1101</v>
      </c>
      <c r="B1107" s="45">
        <v>41974</v>
      </c>
      <c r="C1107" s="49" t="s">
        <v>272</v>
      </c>
      <c r="D1107" s="49"/>
      <c r="E1107" s="49">
        <v>12010</v>
      </c>
      <c r="F1107" s="36" t="s">
        <v>963</v>
      </c>
      <c r="G1107" s="36" t="s">
        <v>435</v>
      </c>
      <c r="H1107" s="38">
        <v>2</v>
      </c>
      <c r="I1107" s="50">
        <v>100000</v>
      </c>
      <c r="J1107" s="39">
        <f t="shared" si="292"/>
        <v>0</v>
      </c>
      <c r="K1107" s="39">
        <f t="shared" si="293"/>
        <v>0</v>
      </c>
      <c r="L1107" s="39">
        <f t="shared" si="294"/>
        <v>0</v>
      </c>
      <c r="M1107" s="39">
        <f t="shared" si="314"/>
        <v>0</v>
      </c>
      <c r="N1107" s="39">
        <f t="shared" si="315"/>
        <v>0</v>
      </c>
      <c r="O1107" s="39">
        <f t="shared" si="295"/>
        <v>0</v>
      </c>
      <c r="P1107" s="39">
        <f t="shared" si="296"/>
        <v>0</v>
      </c>
      <c r="Q1107" s="39">
        <f t="shared" si="297"/>
        <v>0</v>
      </c>
      <c r="R1107" s="39">
        <f t="shared" si="298"/>
        <v>100000</v>
      </c>
      <c r="S1107" s="39">
        <f t="shared" si="299"/>
        <v>0</v>
      </c>
      <c r="T1107" s="39"/>
      <c r="U1107" s="39">
        <f t="shared" si="300"/>
        <v>0</v>
      </c>
      <c r="V1107" s="51"/>
      <c r="W1107" s="39">
        <f t="shared" si="316"/>
        <v>0</v>
      </c>
      <c r="X1107" s="39">
        <f t="shared" si="305"/>
        <v>27.378507871321013</v>
      </c>
      <c r="Y1107" s="39">
        <f t="shared" si="306"/>
        <v>833.33333333333337</v>
      </c>
      <c r="Z1107" s="41">
        <f t="shared" si="307"/>
        <v>100000</v>
      </c>
      <c r="AA1107" s="41">
        <v>90814.510609171804</v>
      </c>
      <c r="AB1107" s="41">
        <v>0</v>
      </c>
      <c r="AC1107" s="41">
        <f t="shared" si="313"/>
        <v>90814.510609171804</v>
      </c>
      <c r="AD1107" s="42">
        <f t="shared" si="302"/>
        <v>9185.4893908281956</v>
      </c>
      <c r="AE1107" s="41">
        <f t="shared" si="308"/>
        <v>100000</v>
      </c>
      <c r="AF1107" s="42">
        <f t="shared" si="309"/>
        <v>0</v>
      </c>
      <c r="AG1107" s="43">
        <f t="shared" si="317"/>
        <v>120</v>
      </c>
      <c r="AH1107" s="44">
        <f t="shared" si="310"/>
        <v>0</v>
      </c>
      <c r="AI1107" s="36">
        <f t="shared" si="311"/>
        <v>121.00205338809035</v>
      </c>
      <c r="AJ1107" s="36">
        <f t="shared" si="312"/>
        <v>3683</v>
      </c>
      <c r="AK1107" s="45">
        <v>45657</v>
      </c>
      <c r="AL1107" s="76"/>
    </row>
    <row r="1108" spans="1:38" s="46" customFormat="1" ht="12.75" x14ac:dyDescent="0.25">
      <c r="A1108" s="36">
        <v>1102</v>
      </c>
      <c r="B1108" s="45">
        <v>41974</v>
      </c>
      <c r="C1108" s="49" t="s">
        <v>272</v>
      </c>
      <c r="D1108" s="49"/>
      <c r="E1108" s="49">
        <v>12010</v>
      </c>
      <c r="F1108" s="36" t="s">
        <v>964</v>
      </c>
      <c r="G1108" s="36" t="s">
        <v>435</v>
      </c>
      <c r="H1108" s="38">
        <v>2</v>
      </c>
      <c r="I1108" s="50">
        <v>100000</v>
      </c>
      <c r="J1108" s="39">
        <f t="shared" si="292"/>
        <v>0</v>
      </c>
      <c r="K1108" s="39">
        <f t="shared" si="293"/>
        <v>0</v>
      </c>
      <c r="L1108" s="39">
        <f t="shared" si="294"/>
        <v>0</v>
      </c>
      <c r="M1108" s="39">
        <f t="shared" si="314"/>
        <v>0</v>
      </c>
      <c r="N1108" s="39">
        <f t="shared" si="315"/>
        <v>0</v>
      </c>
      <c r="O1108" s="39">
        <f t="shared" si="295"/>
        <v>0</v>
      </c>
      <c r="P1108" s="39">
        <f t="shared" si="296"/>
        <v>0</v>
      </c>
      <c r="Q1108" s="39">
        <f t="shared" si="297"/>
        <v>0</v>
      </c>
      <c r="R1108" s="39">
        <f t="shared" si="298"/>
        <v>100000</v>
      </c>
      <c r="S1108" s="39">
        <f t="shared" si="299"/>
        <v>0</v>
      </c>
      <c r="T1108" s="39"/>
      <c r="U1108" s="39">
        <f t="shared" si="300"/>
        <v>0</v>
      </c>
      <c r="V1108" s="51"/>
      <c r="W1108" s="39">
        <f t="shared" si="316"/>
        <v>0</v>
      </c>
      <c r="X1108" s="39">
        <f t="shared" si="305"/>
        <v>27.378507871321013</v>
      </c>
      <c r="Y1108" s="39">
        <f t="shared" si="306"/>
        <v>833.33333333333337</v>
      </c>
      <c r="Z1108" s="41">
        <f t="shared" si="307"/>
        <v>100000</v>
      </c>
      <c r="AA1108" s="41">
        <v>90814.510609171804</v>
      </c>
      <c r="AB1108" s="41">
        <v>0</v>
      </c>
      <c r="AC1108" s="41">
        <f t="shared" si="313"/>
        <v>90814.510609171804</v>
      </c>
      <c r="AD1108" s="42">
        <f t="shared" si="302"/>
        <v>9185.4893908281956</v>
      </c>
      <c r="AE1108" s="41">
        <f t="shared" si="308"/>
        <v>100000</v>
      </c>
      <c r="AF1108" s="42">
        <f t="shared" si="309"/>
        <v>0</v>
      </c>
      <c r="AG1108" s="43">
        <f t="shared" si="317"/>
        <v>120</v>
      </c>
      <c r="AH1108" s="44">
        <f t="shared" si="310"/>
        <v>0</v>
      </c>
      <c r="AI1108" s="36">
        <f t="shared" si="311"/>
        <v>121.00205338809035</v>
      </c>
      <c r="AJ1108" s="36">
        <f t="shared" si="312"/>
        <v>3683</v>
      </c>
      <c r="AK1108" s="45">
        <v>45657</v>
      </c>
      <c r="AL1108" s="76"/>
    </row>
    <row r="1109" spans="1:38" s="46" customFormat="1" ht="12.75" x14ac:dyDescent="0.25">
      <c r="A1109" s="36">
        <v>1103</v>
      </c>
      <c r="B1109" s="45">
        <v>41974</v>
      </c>
      <c r="C1109" s="49" t="s">
        <v>272</v>
      </c>
      <c r="D1109" s="49"/>
      <c r="E1109" s="49">
        <v>12010</v>
      </c>
      <c r="F1109" s="36" t="s">
        <v>966</v>
      </c>
      <c r="G1109" s="36" t="s">
        <v>435</v>
      </c>
      <c r="H1109" s="38">
        <v>10</v>
      </c>
      <c r="I1109" s="50">
        <v>125000</v>
      </c>
      <c r="J1109" s="39">
        <f t="shared" si="292"/>
        <v>0</v>
      </c>
      <c r="K1109" s="39">
        <f t="shared" si="293"/>
        <v>0</v>
      </c>
      <c r="L1109" s="39">
        <f t="shared" si="294"/>
        <v>0</v>
      </c>
      <c r="M1109" s="39">
        <f t="shared" si="314"/>
        <v>0</v>
      </c>
      <c r="N1109" s="39">
        <f t="shared" si="315"/>
        <v>0</v>
      </c>
      <c r="O1109" s="39">
        <f t="shared" si="295"/>
        <v>0</v>
      </c>
      <c r="P1109" s="39">
        <f t="shared" si="296"/>
        <v>0</v>
      </c>
      <c r="Q1109" s="39">
        <f t="shared" si="297"/>
        <v>0</v>
      </c>
      <c r="R1109" s="39">
        <f t="shared" si="298"/>
        <v>125000</v>
      </c>
      <c r="S1109" s="39">
        <f t="shared" si="299"/>
        <v>0</v>
      </c>
      <c r="T1109" s="39"/>
      <c r="U1109" s="39">
        <f t="shared" si="300"/>
        <v>0</v>
      </c>
      <c r="V1109" s="51"/>
      <c r="W1109" s="39">
        <f t="shared" si="316"/>
        <v>0</v>
      </c>
      <c r="X1109" s="39">
        <f t="shared" si="305"/>
        <v>34.223134839151264</v>
      </c>
      <c r="Y1109" s="39">
        <f t="shared" si="306"/>
        <v>1041.6666666666665</v>
      </c>
      <c r="Z1109" s="41">
        <f t="shared" si="307"/>
        <v>125000</v>
      </c>
      <c r="AA1109" s="41">
        <v>113518.13826146473</v>
      </c>
      <c r="AB1109" s="41">
        <v>0</v>
      </c>
      <c r="AC1109" s="41">
        <f t="shared" si="313"/>
        <v>113518.13826146473</v>
      </c>
      <c r="AD1109" s="42">
        <f t="shared" si="302"/>
        <v>11481.86173853527</v>
      </c>
      <c r="AE1109" s="41">
        <f t="shared" si="308"/>
        <v>125000</v>
      </c>
      <c r="AF1109" s="42">
        <f t="shared" si="309"/>
        <v>0</v>
      </c>
      <c r="AG1109" s="43">
        <f t="shared" si="317"/>
        <v>120</v>
      </c>
      <c r="AH1109" s="44">
        <f t="shared" si="310"/>
        <v>0</v>
      </c>
      <c r="AI1109" s="36">
        <f t="shared" si="311"/>
        <v>121.00205338809035</v>
      </c>
      <c r="AJ1109" s="36">
        <f t="shared" si="312"/>
        <v>3683</v>
      </c>
      <c r="AK1109" s="45">
        <v>45657</v>
      </c>
      <c r="AL1109" s="76"/>
    </row>
    <row r="1110" spans="1:38" s="46" customFormat="1" ht="12.75" x14ac:dyDescent="0.25">
      <c r="A1110" s="36">
        <v>1104</v>
      </c>
      <c r="B1110" s="45">
        <v>41974</v>
      </c>
      <c r="C1110" s="49" t="s">
        <v>272</v>
      </c>
      <c r="D1110" s="49"/>
      <c r="E1110" s="49">
        <v>12010</v>
      </c>
      <c r="F1110" s="36" t="s">
        <v>961</v>
      </c>
      <c r="G1110" s="36" t="s">
        <v>435</v>
      </c>
      <c r="H1110" s="38">
        <v>2</v>
      </c>
      <c r="I1110" s="50">
        <v>145000</v>
      </c>
      <c r="J1110" s="39">
        <f t="shared" si="292"/>
        <v>0</v>
      </c>
      <c r="K1110" s="39">
        <f t="shared" si="293"/>
        <v>0</v>
      </c>
      <c r="L1110" s="39">
        <f t="shared" si="294"/>
        <v>0</v>
      </c>
      <c r="M1110" s="39">
        <f t="shared" si="314"/>
        <v>0</v>
      </c>
      <c r="N1110" s="39">
        <f t="shared" si="315"/>
        <v>0</v>
      </c>
      <c r="O1110" s="39">
        <f t="shared" si="295"/>
        <v>0</v>
      </c>
      <c r="P1110" s="39">
        <f t="shared" si="296"/>
        <v>0</v>
      </c>
      <c r="Q1110" s="39">
        <f t="shared" si="297"/>
        <v>0</v>
      </c>
      <c r="R1110" s="39">
        <f t="shared" si="298"/>
        <v>145000</v>
      </c>
      <c r="S1110" s="39">
        <f t="shared" si="299"/>
        <v>0</v>
      </c>
      <c r="T1110" s="39"/>
      <c r="U1110" s="39">
        <f t="shared" si="300"/>
        <v>0</v>
      </c>
      <c r="V1110" s="51"/>
      <c r="W1110" s="39">
        <f t="shared" si="316"/>
        <v>0</v>
      </c>
      <c r="X1110" s="39">
        <f t="shared" si="305"/>
        <v>39.698836413415471</v>
      </c>
      <c r="Y1110" s="39">
        <f t="shared" si="306"/>
        <v>1208.3333333333335</v>
      </c>
      <c r="Z1110" s="41">
        <f t="shared" si="307"/>
        <v>145000</v>
      </c>
      <c r="AA1110" s="41">
        <v>131681.04038329911</v>
      </c>
      <c r="AB1110" s="41">
        <v>0</v>
      </c>
      <c r="AC1110" s="41">
        <f t="shared" si="313"/>
        <v>131681.04038329911</v>
      </c>
      <c r="AD1110" s="42">
        <f t="shared" si="302"/>
        <v>13318.959616700886</v>
      </c>
      <c r="AE1110" s="41">
        <f t="shared" si="308"/>
        <v>145000</v>
      </c>
      <c r="AF1110" s="42">
        <f t="shared" si="309"/>
        <v>0</v>
      </c>
      <c r="AG1110" s="43">
        <f t="shared" si="317"/>
        <v>120</v>
      </c>
      <c r="AH1110" s="44">
        <f t="shared" si="310"/>
        <v>0</v>
      </c>
      <c r="AI1110" s="36">
        <f t="shared" si="311"/>
        <v>121.00205338809035</v>
      </c>
      <c r="AJ1110" s="36">
        <f t="shared" si="312"/>
        <v>3683</v>
      </c>
      <c r="AK1110" s="45">
        <v>45657</v>
      </c>
      <c r="AL1110" s="76"/>
    </row>
    <row r="1111" spans="1:38" s="46" customFormat="1" ht="12.75" x14ac:dyDescent="0.25">
      <c r="A1111" s="36">
        <v>1105</v>
      </c>
      <c r="B1111" s="45">
        <v>41974</v>
      </c>
      <c r="C1111" s="49" t="s">
        <v>272</v>
      </c>
      <c r="D1111" s="49"/>
      <c r="E1111" s="49">
        <v>12010</v>
      </c>
      <c r="F1111" s="36" t="s">
        <v>967</v>
      </c>
      <c r="G1111" s="36" t="s">
        <v>435</v>
      </c>
      <c r="H1111" s="38">
        <v>1</v>
      </c>
      <c r="I1111" s="50">
        <v>180000</v>
      </c>
      <c r="J1111" s="39">
        <f t="shared" si="292"/>
        <v>0</v>
      </c>
      <c r="K1111" s="39">
        <f t="shared" si="293"/>
        <v>0</v>
      </c>
      <c r="L1111" s="39">
        <f t="shared" si="294"/>
        <v>0</v>
      </c>
      <c r="M1111" s="39">
        <f t="shared" si="314"/>
        <v>0</v>
      </c>
      <c r="N1111" s="39">
        <f t="shared" si="315"/>
        <v>0</v>
      </c>
      <c r="O1111" s="39">
        <f t="shared" si="295"/>
        <v>0</v>
      </c>
      <c r="P1111" s="39">
        <f t="shared" si="296"/>
        <v>0</v>
      </c>
      <c r="Q1111" s="39">
        <f t="shared" si="297"/>
        <v>0</v>
      </c>
      <c r="R1111" s="39">
        <f t="shared" si="298"/>
        <v>180000</v>
      </c>
      <c r="S1111" s="39">
        <f t="shared" si="299"/>
        <v>0</v>
      </c>
      <c r="T1111" s="39"/>
      <c r="U1111" s="39">
        <f t="shared" si="300"/>
        <v>0</v>
      </c>
      <c r="V1111" s="51"/>
      <c r="W1111" s="39">
        <f t="shared" si="316"/>
        <v>0</v>
      </c>
      <c r="X1111" s="39">
        <f t="shared" si="305"/>
        <v>49.281314168377826</v>
      </c>
      <c r="Y1111" s="39">
        <f t="shared" si="306"/>
        <v>1500</v>
      </c>
      <c r="Z1111" s="41">
        <f t="shared" si="307"/>
        <v>180000</v>
      </c>
      <c r="AA1111" s="41">
        <v>163466.11909650924</v>
      </c>
      <c r="AB1111" s="41">
        <v>0</v>
      </c>
      <c r="AC1111" s="41">
        <f t="shared" si="313"/>
        <v>163466.11909650924</v>
      </c>
      <c r="AD1111" s="42">
        <f t="shared" si="302"/>
        <v>16533.880903490761</v>
      </c>
      <c r="AE1111" s="41">
        <f t="shared" si="308"/>
        <v>180000</v>
      </c>
      <c r="AF1111" s="42">
        <f t="shared" si="309"/>
        <v>0</v>
      </c>
      <c r="AG1111" s="43">
        <f t="shared" si="317"/>
        <v>120</v>
      </c>
      <c r="AH1111" s="44">
        <f t="shared" si="310"/>
        <v>0</v>
      </c>
      <c r="AI1111" s="36">
        <f t="shared" si="311"/>
        <v>121.00205338809035</v>
      </c>
      <c r="AJ1111" s="36">
        <f t="shared" si="312"/>
        <v>3683</v>
      </c>
      <c r="AK1111" s="45">
        <v>45657</v>
      </c>
      <c r="AL1111" s="76"/>
    </row>
    <row r="1112" spans="1:38" s="46" customFormat="1" ht="12.75" x14ac:dyDescent="0.25">
      <c r="A1112" s="36">
        <v>1106</v>
      </c>
      <c r="B1112" s="45">
        <v>41974</v>
      </c>
      <c r="C1112" s="49" t="s">
        <v>272</v>
      </c>
      <c r="D1112" s="49"/>
      <c r="E1112" s="49">
        <v>12010</v>
      </c>
      <c r="F1112" s="36" t="s">
        <v>968</v>
      </c>
      <c r="G1112" s="36" t="s">
        <v>435</v>
      </c>
      <c r="H1112" s="38">
        <v>10</v>
      </c>
      <c r="I1112" s="50">
        <v>241500</v>
      </c>
      <c r="J1112" s="39">
        <f t="shared" si="292"/>
        <v>0</v>
      </c>
      <c r="K1112" s="39">
        <f t="shared" si="293"/>
        <v>0</v>
      </c>
      <c r="L1112" s="39">
        <f t="shared" si="294"/>
        <v>0</v>
      </c>
      <c r="M1112" s="39">
        <f t="shared" si="314"/>
        <v>0</v>
      </c>
      <c r="N1112" s="39">
        <f t="shared" si="315"/>
        <v>0</v>
      </c>
      <c r="O1112" s="39">
        <f t="shared" si="295"/>
        <v>0</v>
      </c>
      <c r="P1112" s="39">
        <f t="shared" si="296"/>
        <v>0</v>
      </c>
      <c r="Q1112" s="39">
        <f t="shared" si="297"/>
        <v>0</v>
      </c>
      <c r="R1112" s="39">
        <f t="shared" si="298"/>
        <v>241500</v>
      </c>
      <c r="S1112" s="39">
        <f t="shared" si="299"/>
        <v>0</v>
      </c>
      <c r="T1112" s="39"/>
      <c r="U1112" s="39">
        <f t="shared" si="300"/>
        <v>0</v>
      </c>
      <c r="V1112" s="51"/>
      <c r="W1112" s="39">
        <f t="shared" si="316"/>
        <v>0</v>
      </c>
      <c r="X1112" s="39">
        <f t="shared" si="305"/>
        <v>66.119096509240251</v>
      </c>
      <c r="Y1112" s="39">
        <f t="shared" si="306"/>
        <v>2012.5000000000002</v>
      </c>
      <c r="Z1112" s="41">
        <f t="shared" si="307"/>
        <v>241500</v>
      </c>
      <c r="AA1112" s="41">
        <v>219317.04312114991</v>
      </c>
      <c r="AB1112" s="41">
        <v>0</v>
      </c>
      <c r="AC1112" s="41">
        <f t="shared" si="313"/>
        <v>219317.04312114991</v>
      </c>
      <c r="AD1112" s="42">
        <f t="shared" si="302"/>
        <v>22182.956878850091</v>
      </c>
      <c r="AE1112" s="41">
        <f t="shared" si="308"/>
        <v>241500</v>
      </c>
      <c r="AF1112" s="42">
        <f t="shared" si="309"/>
        <v>0</v>
      </c>
      <c r="AG1112" s="43">
        <f t="shared" si="317"/>
        <v>120</v>
      </c>
      <c r="AH1112" s="44">
        <f t="shared" si="310"/>
        <v>0</v>
      </c>
      <c r="AI1112" s="36">
        <f t="shared" si="311"/>
        <v>121.00205338809035</v>
      </c>
      <c r="AJ1112" s="36">
        <f t="shared" si="312"/>
        <v>3683</v>
      </c>
      <c r="AK1112" s="45">
        <v>45657</v>
      </c>
      <c r="AL1112" s="76"/>
    </row>
    <row r="1113" spans="1:38" s="46" customFormat="1" ht="12.75" x14ac:dyDescent="0.25">
      <c r="A1113" s="36">
        <v>1107</v>
      </c>
      <c r="B1113" s="45">
        <v>41974</v>
      </c>
      <c r="C1113" s="49" t="s">
        <v>272</v>
      </c>
      <c r="D1113" s="49"/>
      <c r="E1113" s="49">
        <v>12010</v>
      </c>
      <c r="F1113" s="36" t="s">
        <v>969</v>
      </c>
      <c r="G1113" s="36" t="s">
        <v>435</v>
      </c>
      <c r="H1113" s="38">
        <v>4</v>
      </c>
      <c r="I1113" s="50">
        <v>260000</v>
      </c>
      <c r="J1113" s="39">
        <f t="shared" si="292"/>
        <v>0</v>
      </c>
      <c r="K1113" s="39">
        <f t="shared" si="293"/>
        <v>0</v>
      </c>
      <c r="L1113" s="39">
        <f t="shared" si="294"/>
        <v>0</v>
      </c>
      <c r="M1113" s="39">
        <f t="shared" si="314"/>
        <v>0</v>
      </c>
      <c r="N1113" s="39">
        <f t="shared" si="315"/>
        <v>0</v>
      </c>
      <c r="O1113" s="39">
        <f t="shared" si="295"/>
        <v>0</v>
      </c>
      <c r="P1113" s="39">
        <f t="shared" si="296"/>
        <v>0</v>
      </c>
      <c r="Q1113" s="39">
        <f t="shared" si="297"/>
        <v>0</v>
      </c>
      <c r="R1113" s="39">
        <f t="shared" si="298"/>
        <v>260000</v>
      </c>
      <c r="S1113" s="39">
        <f t="shared" si="299"/>
        <v>0</v>
      </c>
      <c r="T1113" s="39"/>
      <c r="U1113" s="39">
        <f t="shared" si="300"/>
        <v>0</v>
      </c>
      <c r="V1113" s="51"/>
      <c r="W1113" s="39">
        <f t="shared" si="316"/>
        <v>0</v>
      </c>
      <c r="X1113" s="39">
        <f t="shared" si="305"/>
        <v>71.184120465434631</v>
      </c>
      <c r="Y1113" s="39">
        <f t="shared" si="306"/>
        <v>2166.6666666666665</v>
      </c>
      <c r="Z1113" s="41">
        <f t="shared" si="307"/>
        <v>260000</v>
      </c>
      <c r="AA1113" s="41">
        <v>236117.72758384666</v>
      </c>
      <c r="AB1113" s="41">
        <v>0</v>
      </c>
      <c r="AC1113" s="41">
        <f t="shared" si="313"/>
        <v>236117.72758384666</v>
      </c>
      <c r="AD1113" s="42">
        <f t="shared" si="302"/>
        <v>23882.272416153341</v>
      </c>
      <c r="AE1113" s="41">
        <f t="shared" si="308"/>
        <v>260000</v>
      </c>
      <c r="AF1113" s="42">
        <f t="shared" si="309"/>
        <v>0</v>
      </c>
      <c r="AG1113" s="43">
        <f t="shared" si="317"/>
        <v>120</v>
      </c>
      <c r="AH1113" s="44">
        <f t="shared" si="310"/>
        <v>0</v>
      </c>
      <c r="AI1113" s="36">
        <f t="shared" si="311"/>
        <v>121.00205338809035</v>
      </c>
      <c r="AJ1113" s="36">
        <f t="shared" si="312"/>
        <v>3683</v>
      </c>
      <c r="AK1113" s="45">
        <v>45657</v>
      </c>
      <c r="AL1113" s="76"/>
    </row>
    <row r="1114" spans="1:38" s="46" customFormat="1" ht="12.75" x14ac:dyDescent="0.25">
      <c r="A1114" s="36">
        <v>1108</v>
      </c>
      <c r="B1114" s="45">
        <v>41974</v>
      </c>
      <c r="C1114" s="49" t="s">
        <v>272</v>
      </c>
      <c r="D1114" s="49"/>
      <c r="E1114" s="49">
        <v>12010</v>
      </c>
      <c r="F1114" s="36" t="s">
        <v>970</v>
      </c>
      <c r="G1114" s="36" t="s">
        <v>435</v>
      </c>
      <c r="H1114" s="38">
        <v>1</v>
      </c>
      <c r="I1114" s="50">
        <v>377745</v>
      </c>
      <c r="J1114" s="39">
        <f t="shared" ref="J1114:J1120" si="318">IF(E1114=12002,I1114,IF(E1114&lt;&gt;12002,0))</f>
        <v>0</v>
      </c>
      <c r="K1114" s="39">
        <f t="shared" ref="K1114:K1120" si="319">IF(E1114=12003,I1114,IF(E1114&lt;&gt;12003,0))</f>
        <v>0</v>
      </c>
      <c r="L1114" s="39">
        <f t="shared" ref="L1114:L1120" si="320">IF(E1114=12004,I1114,IF(E1114&lt;&gt;12004,0))</f>
        <v>0</v>
      </c>
      <c r="M1114" s="39">
        <f t="shared" si="314"/>
        <v>0</v>
      </c>
      <c r="N1114" s="39">
        <f t="shared" si="315"/>
        <v>0</v>
      </c>
      <c r="O1114" s="39">
        <f t="shared" ref="O1114:O1120" si="321">IF(E1114=12007,I1114,IF(E1114&lt;&gt;12007,0))</f>
        <v>0</v>
      </c>
      <c r="P1114" s="39">
        <f t="shared" ref="P1114:P1120" si="322">IF(E1114=12008,I1114,IF(E1114&lt;&gt;12008,0))</f>
        <v>0</v>
      </c>
      <c r="Q1114" s="39">
        <f t="shared" ref="Q1114:Q1120" si="323">IF(E1114=12009,I1114,IF(E1114&lt;&gt;12009,0))</f>
        <v>0</v>
      </c>
      <c r="R1114" s="39">
        <f t="shared" ref="R1114:R1120" si="324">IF(E1114=12010,I1114,IF(E1114&lt;&gt;12010,0))</f>
        <v>377745</v>
      </c>
      <c r="S1114" s="39">
        <f t="shared" ref="S1114:S1120" si="325">IF(E1114=12011,I1114,IF(E1114&lt;&gt;12011,0))</f>
        <v>0</v>
      </c>
      <c r="T1114" s="39"/>
      <c r="U1114" s="39">
        <f t="shared" ref="U1114:U1120" si="326">IF(E1114=12012,I1114,IF(E1114&lt;&gt;12012,0))</f>
        <v>0</v>
      </c>
      <c r="V1114" s="51"/>
      <c r="W1114" s="39">
        <f t="shared" si="316"/>
        <v>0</v>
      </c>
      <c r="X1114" s="39">
        <f t="shared" si="305"/>
        <v>103.42094455852155</v>
      </c>
      <c r="Y1114" s="39">
        <f t="shared" si="306"/>
        <v>3147.875</v>
      </c>
      <c r="Z1114" s="41">
        <f t="shared" si="307"/>
        <v>377745</v>
      </c>
      <c r="AA1114" s="41">
        <v>343047.273100616</v>
      </c>
      <c r="AB1114" s="41">
        <v>0</v>
      </c>
      <c r="AC1114" s="41">
        <f t="shared" si="313"/>
        <v>343047.273100616</v>
      </c>
      <c r="AD1114" s="42">
        <f t="shared" si="302"/>
        <v>34697.726899383997</v>
      </c>
      <c r="AE1114" s="41">
        <f t="shared" si="308"/>
        <v>377745</v>
      </c>
      <c r="AF1114" s="42">
        <f t="shared" si="309"/>
        <v>0</v>
      </c>
      <c r="AG1114" s="43">
        <f t="shared" si="317"/>
        <v>120</v>
      </c>
      <c r="AH1114" s="44">
        <f t="shared" si="310"/>
        <v>0</v>
      </c>
      <c r="AI1114" s="36">
        <f t="shared" si="311"/>
        <v>121.00205338809035</v>
      </c>
      <c r="AJ1114" s="36">
        <f t="shared" si="312"/>
        <v>3683</v>
      </c>
      <c r="AK1114" s="45">
        <v>45657</v>
      </c>
      <c r="AL1114" s="76"/>
    </row>
    <row r="1115" spans="1:38" s="46" customFormat="1" ht="12.75" x14ac:dyDescent="0.25">
      <c r="A1115" s="36">
        <v>1109</v>
      </c>
      <c r="B1115" s="45">
        <v>41974</v>
      </c>
      <c r="C1115" s="49" t="s">
        <v>272</v>
      </c>
      <c r="D1115" s="49"/>
      <c r="E1115" s="49">
        <v>12010</v>
      </c>
      <c r="F1115" s="36" t="s">
        <v>971</v>
      </c>
      <c r="G1115" s="36" t="s">
        <v>435</v>
      </c>
      <c r="H1115" s="38">
        <v>1</v>
      </c>
      <c r="I1115" s="50">
        <v>817500</v>
      </c>
      <c r="J1115" s="39">
        <f t="shared" si="318"/>
        <v>0</v>
      </c>
      <c r="K1115" s="39">
        <f t="shared" si="319"/>
        <v>0</v>
      </c>
      <c r="L1115" s="39">
        <f t="shared" si="320"/>
        <v>0</v>
      </c>
      <c r="M1115" s="39">
        <f t="shared" si="314"/>
        <v>0</v>
      </c>
      <c r="N1115" s="39">
        <f t="shared" si="315"/>
        <v>0</v>
      </c>
      <c r="O1115" s="39">
        <f t="shared" si="321"/>
        <v>0</v>
      </c>
      <c r="P1115" s="39">
        <f t="shared" si="322"/>
        <v>0</v>
      </c>
      <c r="Q1115" s="39">
        <f t="shared" si="323"/>
        <v>0</v>
      </c>
      <c r="R1115" s="39">
        <f t="shared" si="324"/>
        <v>817500</v>
      </c>
      <c r="S1115" s="39">
        <f t="shared" si="325"/>
        <v>0</v>
      </c>
      <c r="T1115" s="39"/>
      <c r="U1115" s="39">
        <f t="shared" si="326"/>
        <v>0</v>
      </c>
      <c r="V1115" s="51"/>
      <c r="W1115" s="39">
        <f t="shared" si="316"/>
        <v>0</v>
      </c>
      <c r="X1115" s="39">
        <f t="shared" si="305"/>
        <v>223.81930184804926</v>
      </c>
      <c r="Y1115" s="39">
        <f t="shared" si="306"/>
        <v>6812.4999999999991</v>
      </c>
      <c r="Z1115" s="41">
        <f t="shared" si="307"/>
        <v>817500</v>
      </c>
      <c r="AA1115" s="41">
        <v>742408.62422997935</v>
      </c>
      <c r="AB1115" s="41">
        <v>0</v>
      </c>
      <c r="AC1115" s="41">
        <f t="shared" si="313"/>
        <v>742408.62422997935</v>
      </c>
      <c r="AD1115" s="42">
        <f t="shared" si="302"/>
        <v>75091.375770020648</v>
      </c>
      <c r="AE1115" s="41">
        <f t="shared" si="308"/>
        <v>817500</v>
      </c>
      <c r="AF1115" s="42">
        <f t="shared" si="309"/>
        <v>0</v>
      </c>
      <c r="AG1115" s="43">
        <f t="shared" si="317"/>
        <v>120</v>
      </c>
      <c r="AH1115" s="44">
        <f t="shared" si="310"/>
        <v>0</v>
      </c>
      <c r="AI1115" s="36">
        <f t="shared" si="311"/>
        <v>121.00205338809035</v>
      </c>
      <c r="AJ1115" s="36">
        <f t="shared" si="312"/>
        <v>3683</v>
      </c>
      <c r="AK1115" s="45">
        <v>45657</v>
      </c>
      <c r="AL1115" s="76"/>
    </row>
    <row r="1116" spans="1:38" s="46" customFormat="1" ht="12.75" x14ac:dyDescent="0.25">
      <c r="A1116" s="36">
        <v>1110</v>
      </c>
      <c r="B1116" s="45">
        <v>41974</v>
      </c>
      <c r="C1116" s="49" t="s">
        <v>272</v>
      </c>
      <c r="D1116" s="49"/>
      <c r="E1116" s="49">
        <v>12010</v>
      </c>
      <c r="F1116" s="36" t="s">
        <v>972</v>
      </c>
      <c r="G1116" s="36" t="s">
        <v>435</v>
      </c>
      <c r="H1116" s="38">
        <v>15</v>
      </c>
      <c r="I1116" s="50">
        <v>2425000.0500000003</v>
      </c>
      <c r="J1116" s="39">
        <f t="shared" si="318"/>
        <v>0</v>
      </c>
      <c r="K1116" s="39">
        <f t="shared" si="319"/>
        <v>0</v>
      </c>
      <c r="L1116" s="39">
        <f t="shared" si="320"/>
        <v>0</v>
      </c>
      <c r="M1116" s="39">
        <f t="shared" si="314"/>
        <v>0</v>
      </c>
      <c r="N1116" s="39">
        <f t="shared" si="315"/>
        <v>0</v>
      </c>
      <c r="O1116" s="39">
        <f t="shared" si="321"/>
        <v>0</v>
      </c>
      <c r="P1116" s="39">
        <f t="shared" si="322"/>
        <v>0</v>
      </c>
      <c r="Q1116" s="39">
        <f t="shared" si="323"/>
        <v>0</v>
      </c>
      <c r="R1116" s="39">
        <f t="shared" si="324"/>
        <v>2425000.0500000003</v>
      </c>
      <c r="S1116" s="39">
        <f t="shared" si="325"/>
        <v>0</v>
      </c>
      <c r="T1116" s="39"/>
      <c r="U1116" s="39">
        <f t="shared" si="326"/>
        <v>0</v>
      </c>
      <c r="V1116" s="51"/>
      <c r="W1116" s="39">
        <f t="shared" si="316"/>
        <v>0</v>
      </c>
      <c r="X1116" s="39">
        <f t="shared" si="305"/>
        <v>663.92882956878861</v>
      </c>
      <c r="Y1116" s="39">
        <f t="shared" si="306"/>
        <v>20208.333750000005</v>
      </c>
      <c r="Z1116" s="41">
        <f t="shared" si="307"/>
        <v>2425000.0500000003</v>
      </c>
      <c r="AA1116" s="41">
        <v>2202251.9276796719</v>
      </c>
      <c r="AB1116" s="41">
        <v>0</v>
      </c>
      <c r="AC1116" s="41">
        <f t="shared" si="313"/>
        <v>2202251.9276796719</v>
      </c>
      <c r="AD1116" s="42">
        <f t="shared" si="302"/>
        <v>222748.12232032837</v>
      </c>
      <c r="AE1116" s="41">
        <f t="shared" si="308"/>
        <v>2425000.0500000003</v>
      </c>
      <c r="AF1116" s="42">
        <f t="shared" si="309"/>
        <v>0</v>
      </c>
      <c r="AG1116" s="43">
        <f t="shared" si="317"/>
        <v>120</v>
      </c>
      <c r="AH1116" s="44">
        <f t="shared" si="310"/>
        <v>0</v>
      </c>
      <c r="AI1116" s="36">
        <f t="shared" si="311"/>
        <v>121.00205338809035</v>
      </c>
      <c r="AJ1116" s="36">
        <f t="shared" si="312"/>
        <v>3683</v>
      </c>
      <c r="AK1116" s="45">
        <v>45657</v>
      </c>
      <c r="AL1116" s="76"/>
    </row>
    <row r="1117" spans="1:38" s="46" customFormat="1" ht="12.75" x14ac:dyDescent="0.25">
      <c r="A1117" s="36">
        <v>1111</v>
      </c>
      <c r="B1117" s="45">
        <v>41974</v>
      </c>
      <c r="C1117" s="49" t="s">
        <v>973</v>
      </c>
      <c r="D1117" s="49"/>
      <c r="E1117" s="49">
        <v>12006</v>
      </c>
      <c r="F1117" s="36" t="s">
        <v>974</v>
      </c>
      <c r="G1117" s="36" t="s">
        <v>435</v>
      </c>
      <c r="H1117" s="38">
        <v>1</v>
      </c>
      <c r="I1117" s="50">
        <v>7414365</v>
      </c>
      <c r="J1117" s="39">
        <f t="shared" si="318"/>
        <v>0</v>
      </c>
      <c r="K1117" s="39">
        <f t="shared" si="319"/>
        <v>0</v>
      </c>
      <c r="L1117" s="39">
        <f t="shared" si="320"/>
        <v>0</v>
      </c>
      <c r="M1117" s="39">
        <f t="shared" si="314"/>
        <v>0</v>
      </c>
      <c r="N1117" s="39">
        <f t="shared" si="315"/>
        <v>7414365</v>
      </c>
      <c r="O1117" s="39">
        <f t="shared" si="321"/>
        <v>0</v>
      </c>
      <c r="P1117" s="39">
        <f t="shared" si="322"/>
        <v>0</v>
      </c>
      <c r="Q1117" s="39">
        <f t="shared" si="323"/>
        <v>0</v>
      </c>
      <c r="R1117" s="39">
        <f t="shared" si="324"/>
        <v>0</v>
      </c>
      <c r="S1117" s="39">
        <f t="shared" si="325"/>
        <v>0</v>
      </c>
      <c r="T1117" s="39"/>
      <c r="U1117" s="39">
        <f t="shared" si="326"/>
        <v>0</v>
      </c>
      <c r="V1117" s="51"/>
      <c r="W1117" s="39">
        <f t="shared" si="316"/>
        <v>0</v>
      </c>
      <c r="X1117" s="39">
        <f t="shared" si="305"/>
        <v>405.98850102669411</v>
      </c>
      <c r="Y1117" s="39">
        <f t="shared" si="306"/>
        <v>12357.275000000001</v>
      </c>
      <c r="Z1117" s="41">
        <f t="shared" si="307"/>
        <v>1495255.6492813143</v>
      </c>
      <c r="AA1117" s="41">
        <v>1346663.8579055443</v>
      </c>
      <c r="AB1117" s="41">
        <v>299881.61662881996</v>
      </c>
      <c r="AC1117" s="41">
        <f t="shared" si="313"/>
        <v>1646545.4745343644</v>
      </c>
      <c r="AD1117" s="42">
        <f t="shared" si="302"/>
        <v>148591.79137577</v>
      </c>
      <c r="AE1117" s="41">
        <f t="shared" si="308"/>
        <v>1795137.2659101344</v>
      </c>
      <c r="AF1117" s="42">
        <f t="shared" si="309"/>
        <v>5619227.7340898653</v>
      </c>
      <c r="AG1117" s="43">
        <f t="shared" si="317"/>
        <v>600</v>
      </c>
      <c r="AH1117" s="44">
        <f t="shared" si="310"/>
        <v>478.99794661190964</v>
      </c>
      <c r="AI1117" s="36">
        <f t="shared" si="311"/>
        <v>121.00205338809035</v>
      </c>
      <c r="AJ1117" s="36">
        <f t="shared" si="312"/>
        <v>3683</v>
      </c>
      <c r="AK1117" s="45">
        <v>45657</v>
      </c>
      <c r="AL1117" s="76"/>
    </row>
    <row r="1118" spans="1:38" s="46" customFormat="1" ht="12.75" x14ac:dyDescent="0.25">
      <c r="A1118" s="36">
        <v>1112</v>
      </c>
      <c r="B1118" s="45">
        <v>41974</v>
      </c>
      <c r="C1118" s="36" t="s">
        <v>272</v>
      </c>
      <c r="D1118" s="36"/>
      <c r="E1118" s="36">
        <v>12010</v>
      </c>
      <c r="F1118" s="36" t="s">
        <v>975</v>
      </c>
      <c r="G1118" s="36" t="s">
        <v>435</v>
      </c>
      <c r="H1118" s="38">
        <v>1</v>
      </c>
      <c r="I1118" s="50">
        <v>450000</v>
      </c>
      <c r="J1118" s="39">
        <f t="shared" si="318"/>
        <v>0</v>
      </c>
      <c r="K1118" s="39">
        <f t="shared" si="319"/>
        <v>0</v>
      </c>
      <c r="L1118" s="39">
        <f t="shared" si="320"/>
        <v>0</v>
      </c>
      <c r="M1118" s="39">
        <f t="shared" si="314"/>
        <v>0</v>
      </c>
      <c r="N1118" s="39">
        <f t="shared" si="315"/>
        <v>0</v>
      </c>
      <c r="O1118" s="39">
        <f t="shared" si="321"/>
        <v>0</v>
      </c>
      <c r="P1118" s="39">
        <f t="shared" si="322"/>
        <v>0</v>
      </c>
      <c r="Q1118" s="39">
        <f t="shared" si="323"/>
        <v>0</v>
      </c>
      <c r="R1118" s="39">
        <f t="shared" si="324"/>
        <v>450000</v>
      </c>
      <c r="S1118" s="39">
        <f t="shared" si="325"/>
        <v>0</v>
      </c>
      <c r="T1118" s="39"/>
      <c r="U1118" s="39">
        <f t="shared" si="326"/>
        <v>0</v>
      </c>
      <c r="V1118" s="51"/>
      <c r="W1118" s="39">
        <f t="shared" si="316"/>
        <v>0</v>
      </c>
      <c r="X1118" s="39">
        <f t="shared" si="305"/>
        <v>123.20328542094455</v>
      </c>
      <c r="Y1118" s="39">
        <f t="shared" si="306"/>
        <v>3750</v>
      </c>
      <c r="Z1118" s="41">
        <f t="shared" si="307"/>
        <v>450000</v>
      </c>
      <c r="AA1118" s="41">
        <v>408665.29774127307</v>
      </c>
      <c r="AB1118" s="41">
        <v>0</v>
      </c>
      <c r="AC1118" s="41">
        <f t="shared" si="313"/>
        <v>408665.29774127307</v>
      </c>
      <c r="AD1118" s="42">
        <f t="shared" si="302"/>
        <v>41334.702258726931</v>
      </c>
      <c r="AE1118" s="41">
        <f t="shared" si="308"/>
        <v>450000</v>
      </c>
      <c r="AF1118" s="42">
        <f t="shared" si="309"/>
        <v>0</v>
      </c>
      <c r="AG1118" s="43">
        <f t="shared" si="317"/>
        <v>120</v>
      </c>
      <c r="AH1118" s="44">
        <f t="shared" si="310"/>
        <v>0</v>
      </c>
      <c r="AI1118" s="36">
        <f t="shared" si="311"/>
        <v>121.00205338809035</v>
      </c>
      <c r="AJ1118" s="36">
        <f t="shared" si="312"/>
        <v>3683</v>
      </c>
      <c r="AK1118" s="45">
        <v>45657</v>
      </c>
      <c r="AL1118" s="76"/>
    </row>
    <row r="1119" spans="1:38" s="46" customFormat="1" ht="12.75" x14ac:dyDescent="0.25">
      <c r="A1119" s="36">
        <v>1113</v>
      </c>
      <c r="B1119" s="45">
        <v>41974</v>
      </c>
      <c r="C1119" s="36" t="s">
        <v>272</v>
      </c>
      <c r="D1119" s="36"/>
      <c r="E1119" s="36">
        <v>12010</v>
      </c>
      <c r="F1119" s="36" t="s">
        <v>860</v>
      </c>
      <c r="G1119" s="36" t="s">
        <v>435</v>
      </c>
      <c r="H1119" s="38">
        <v>3</v>
      </c>
      <c r="I1119" s="50">
        <v>234000</v>
      </c>
      <c r="J1119" s="39">
        <f t="shared" si="318"/>
        <v>0</v>
      </c>
      <c r="K1119" s="39">
        <f t="shared" si="319"/>
        <v>0</v>
      </c>
      <c r="L1119" s="39">
        <f t="shared" si="320"/>
        <v>0</v>
      </c>
      <c r="M1119" s="39">
        <f t="shared" si="314"/>
        <v>0</v>
      </c>
      <c r="N1119" s="39">
        <f t="shared" si="315"/>
        <v>0</v>
      </c>
      <c r="O1119" s="39">
        <f t="shared" si="321"/>
        <v>0</v>
      </c>
      <c r="P1119" s="39">
        <f t="shared" si="322"/>
        <v>0</v>
      </c>
      <c r="Q1119" s="39">
        <f t="shared" si="323"/>
        <v>0</v>
      </c>
      <c r="R1119" s="39">
        <f t="shared" si="324"/>
        <v>234000</v>
      </c>
      <c r="S1119" s="39">
        <f t="shared" si="325"/>
        <v>0</v>
      </c>
      <c r="T1119" s="39"/>
      <c r="U1119" s="39">
        <f t="shared" si="326"/>
        <v>0</v>
      </c>
      <c r="V1119" s="51"/>
      <c r="W1119" s="39">
        <f t="shared" si="316"/>
        <v>0</v>
      </c>
      <c r="X1119" s="39">
        <f t="shared" si="305"/>
        <v>64.065708418891163</v>
      </c>
      <c r="Y1119" s="39">
        <f t="shared" si="306"/>
        <v>1949.9999999999998</v>
      </c>
      <c r="Z1119" s="41">
        <f t="shared" si="307"/>
        <v>234000</v>
      </c>
      <c r="AA1119" s="41">
        <v>212505.95482546199</v>
      </c>
      <c r="AB1119" s="41">
        <v>0</v>
      </c>
      <c r="AC1119" s="41">
        <f t="shared" si="313"/>
        <v>212505.95482546199</v>
      </c>
      <c r="AD1119" s="42">
        <f t="shared" si="302"/>
        <v>21494.045174538012</v>
      </c>
      <c r="AE1119" s="41">
        <f t="shared" si="308"/>
        <v>234000</v>
      </c>
      <c r="AF1119" s="42">
        <f t="shared" si="309"/>
        <v>0</v>
      </c>
      <c r="AG1119" s="43">
        <f t="shared" si="317"/>
        <v>120</v>
      </c>
      <c r="AH1119" s="44">
        <f t="shared" si="310"/>
        <v>0</v>
      </c>
      <c r="AI1119" s="36">
        <f t="shared" si="311"/>
        <v>121.00205338809035</v>
      </c>
      <c r="AJ1119" s="36">
        <f t="shared" si="312"/>
        <v>3683</v>
      </c>
      <c r="AK1119" s="45">
        <v>45657</v>
      </c>
      <c r="AL1119" s="76"/>
    </row>
    <row r="1120" spans="1:38" s="46" customFormat="1" ht="12.75" x14ac:dyDescent="0.25">
      <c r="A1120" s="36">
        <v>1114</v>
      </c>
      <c r="B1120" s="45">
        <v>41974</v>
      </c>
      <c r="C1120" s="49" t="s">
        <v>265</v>
      </c>
      <c r="D1120" s="49"/>
      <c r="E1120" s="49">
        <v>12007</v>
      </c>
      <c r="F1120" s="36" t="s">
        <v>976</v>
      </c>
      <c r="G1120" s="36" t="s">
        <v>435</v>
      </c>
      <c r="H1120" s="38">
        <v>4</v>
      </c>
      <c r="I1120" s="50">
        <v>611100</v>
      </c>
      <c r="J1120" s="39">
        <f t="shared" si="318"/>
        <v>0</v>
      </c>
      <c r="K1120" s="39">
        <f t="shared" si="319"/>
        <v>0</v>
      </c>
      <c r="L1120" s="39">
        <f t="shared" si="320"/>
        <v>0</v>
      </c>
      <c r="M1120" s="39">
        <f t="shared" si="314"/>
        <v>0</v>
      </c>
      <c r="N1120" s="39">
        <f t="shared" si="315"/>
        <v>0</v>
      </c>
      <c r="O1120" s="39">
        <f t="shared" si="321"/>
        <v>611100</v>
      </c>
      <c r="P1120" s="39">
        <f t="shared" si="322"/>
        <v>0</v>
      </c>
      <c r="Q1120" s="39">
        <f t="shared" si="323"/>
        <v>0</v>
      </c>
      <c r="R1120" s="39">
        <f t="shared" si="324"/>
        <v>0</v>
      </c>
      <c r="S1120" s="39">
        <f t="shared" si="325"/>
        <v>0</v>
      </c>
      <c r="T1120" s="39"/>
      <c r="U1120" s="39">
        <f t="shared" si="326"/>
        <v>0</v>
      </c>
      <c r="V1120" s="51"/>
      <c r="W1120" s="39">
        <f t="shared" si="316"/>
        <v>0</v>
      </c>
      <c r="X1120" s="39">
        <f t="shared" si="305"/>
        <v>167.3100616016427</v>
      </c>
      <c r="Y1120" s="39">
        <f t="shared" si="306"/>
        <v>5092.5</v>
      </c>
      <c r="Z1120" s="41">
        <f t="shared" si="307"/>
        <v>611100</v>
      </c>
      <c r="AA1120" s="41">
        <v>554967.4743326488</v>
      </c>
      <c r="AB1120" s="41">
        <v>0</v>
      </c>
      <c r="AC1120" s="41">
        <f t="shared" si="313"/>
        <v>554967.4743326488</v>
      </c>
      <c r="AD1120" s="42">
        <f t="shared" si="302"/>
        <v>56132.525667351205</v>
      </c>
      <c r="AE1120" s="41">
        <f t="shared" si="308"/>
        <v>611100</v>
      </c>
      <c r="AF1120" s="42">
        <f t="shared" si="309"/>
        <v>0</v>
      </c>
      <c r="AG1120" s="43">
        <f t="shared" si="317"/>
        <v>120</v>
      </c>
      <c r="AH1120" s="44">
        <f t="shared" si="310"/>
        <v>0</v>
      </c>
      <c r="AI1120" s="36">
        <f t="shared" si="311"/>
        <v>121.00205338809035</v>
      </c>
      <c r="AJ1120" s="36">
        <f t="shared" si="312"/>
        <v>3683</v>
      </c>
      <c r="AK1120" s="45">
        <v>45657</v>
      </c>
      <c r="AL1120" s="76"/>
    </row>
    <row r="1121" spans="1:38" s="46" customFormat="1" ht="12.75" x14ac:dyDescent="0.25">
      <c r="A1121" s="36">
        <v>1115</v>
      </c>
      <c r="B1121" s="37">
        <v>41974</v>
      </c>
      <c r="C1121" s="37" t="s">
        <v>534</v>
      </c>
      <c r="D1121" s="37"/>
      <c r="E1121" s="36">
        <v>12008</v>
      </c>
      <c r="F1121" s="53" t="s">
        <v>977</v>
      </c>
      <c r="G1121" s="36" t="s">
        <v>491</v>
      </c>
      <c r="H1121" s="49">
        <v>1</v>
      </c>
      <c r="I1121" s="39">
        <v>482405</v>
      </c>
      <c r="J1121" s="39"/>
      <c r="K1121" s="39"/>
      <c r="L1121" s="39"/>
      <c r="M1121" s="39"/>
      <c r="N1121" s="39"/>
      <c r="O1121" s="39"/>
      <c r="P1121" s="39">
        <v>482405</v>
      </c>
      <c r="Q1121" s="39"/>
      <c r="R1121" s="39"/>
      <c r="S1121" s="39"/>
      <c r="T1121" s="39"/>
      <c r="U1121" s="39"/>
      <c r="V1121" s="51"/>
      <c r="W1121" s="39"/>
      <c r="X1121" s="39">
        <f t="shared" si="305"/>
        <v>39.62258726899384</v>
      </c>
      <c r="Y1121" s="39">
        <f t="shared" si="306"/>
        <v>1206.0125</v>
      </c>
      <c r="Z1121" s="41">
        <f t="shared" si="307"/>
        <v>145929.98891170431</v>
      </c>
      <c r="AA1121" s="41">
        <v>131428.12197125258</v>
      </c>
      <c r="AB1121" s="41">
        <v>0</v>
      </c>
      <c r="AC1121" s="41">
        <f t="shared" si="313"/>
        <v>131428.12197125258</v>
      </c>
      <c r="AD1121" s="42">
        <f t="shared" si="302"/>
        <v>14501.866940451728</v>
      </c>
      <c r="AE1121" s="41">
        <f t="shared" si="308"/>
        <v>145929.98891170431</v>
      </c>
      <c r="AF1121" s="42">
        <f t="shared" si="309"/>
        <v>336475.01108829572</v>
      </c>
      <c r="AG1121" s="43">
        <f t="shared" ref="AG1121:AG1184" si="327">(365.25/30.4375*(IF(E1121=12002,1/3%,IF(E1121=12003,1/3%,IF(E1121=12004,1/3%,IF(E1121=12006,1/2%,IF(E1121=12007,1/10%,IF(E1121=12008,1/3%,IF(E1121=12009,1/10%,IF(E1121=12010,1/10%,IF(E1121=12011,1/20%,IF(E1121=12012,1/3%))))))))))))</f>
        <v>400</v>
      </c>
      <c r="AH1121" s="44">
        <f t="shared" si="310"/>
        <v>278.99794661190964</v>
      </c>
      <c r="AI1121" s="36">
        <f t="shared" si="311"/>
        <v>121.00205338809035</v>
      </c>
      <c r="AJ1121" s="36">
        <f t="shared" si="312"/>
        <v>3683</v>
      </c>
      <c r="AK1121" s="45">
        <v>45657</v>
      </c>
      <c r="AL1121" s="76"/>
    </row>
    <row r="1122" spans="1:38" s="46" customFormat="1" ht="25.5" x14ac:dyDescent="0.25">
      <c r="A1122" s="36">
        <v>1116</v>
      </c>
      <c r="B1122" s="37">
        <v>41974</v>
      </c>
      <c r="C1122" s="37" t="s">
        <v>265</v>
      </c>
      <c r="D1122" s="37"/>
      <c r="E1122" s="36">
        <v>12007</v>
      </c>
      <c r="F1122" s="53" t="s">
        <v>978</v>
      </c>
      <c r="G1122" s="36" t="s">
        <v>491</v>
      </c>
      <c r="H1122" s="49">
        <v>3</v>
      </c>
      <c r="I1122" s="39">
        <v>192587.84</v>
      </c>
      <c r="J1122" s="39"/>
      <c r="K1122" s="39"/>
      <c r="L1122" s="39"/>
      <c r="M1122" s="39"/>
      <c r="N1122" s="39"/>
      <c r="O1122" s="39">
        <v>192587.84</v>
      </c>
      <c r="P1122" s="39"/>
      <c r="Q1122" s="39"/>
      <c r="R1122" s="39"/>
      <c r="S1122" s="39"/>
      <c r="T1122" s="39"/>
      <c r="U1122" s="39"/>
      <c r="V1122" s="51"/>
      <c r="W1122" s="39"/>
      <c r="X1122" s="39">
        <f t="shared" si="305"/>
        <v>52.727676933607114</v>
      </c>
      <c r="Y1122" s="39">
        <f t="shared" si="306"/>
        <v>1604.8986666666665</v>
      </c>
      <c r="Z1122" s="41">
        <f t="shared" si="307"/>
        <v>192587.84</v>
      </c>
      <c r="AA1122" s="41">
        <v>174897.70438877479</v>
      </c>
      <c r="AB1122" s="41">
        <v>0</v>
      </c>
      <c r="AC1122" s="41">
        <f t="shared" si="313"/>
        <v>174897.70438877479</v>
      </c>
      <c r="AD1122" s="42">
        <f t="shared" si="302"/>
        <v>17690.135611225211</v>
      </c>
      <c r="AE1122" s="41">
        <f t="shared" si="308"/>
        <v>192587.84</v>
      </c>
      <c r="AF1122" s="42">
        <f t="shared" si="309"/>
        <v>0</v>
      </c>
      <c r="AG1122" s="43">
        <f t="shared" si="327"/>
        <v>120</v>
      </c>
      <c r="AH1122" s="44">
        <f t="shared" si="310"/>
        <v>0</v>
      </c>
      <c r="AI1122" s="36">
        <f t="shared" si="311"/>
        <v>121.00205338809035</v>
      </c>
      <c r="AJ1122" s="36">
        <f t="shared" si="312"/>
        <v>3683</v>
      </c>
      <c r="AK1122" s="45">
        <v>45657</v>
      </c>
      <c r="AL1122" s="76"/>
    </row>
    <row r="1123" spans="1:38" s="46" customFormat="1" ht="25.5" x14ac:dyDescent="0.25">
      <c r="A1123" s="36">
        <v>1117</v>
      </c>
      <c r="B1123" s="37">
        <v>41974</v>
      </c>
      <c r="C1123" s="37" t="s">
        <v>272</v>
      </c>
      <c r="D1123" s="37"/>
      <c r="E1123" s="36">
        <v>12010</v>
      </c>
      <c r="F1123" s="53" t="s">
        <v>979</v>
      </c>
      <c r="G1123" s="36" t="s">
        <v>491</v>
      </c>
      <c r="H1123" s="78">
        <v>1</v>
      </c>
      <c r="I1123" s="39">
        <v>138000</v>
      </c>
      <c r="J1123" s="39"/>
      <c r="K1123" s="39"/>
      <c r="L1123" s="39"/>
      <c r="M1123" s="39"/>
      <c r="N1123" s="39"/>
      <c r="O1123" s="39"/>
      <c r="P1123" s="39"/>
      <c r="Q1123" s="39"/>
      <c r="R1123" s="39">
        <v>138000</v>
      </c>
      <c r="S1123" s="39"/>
      <c r="T1123" s="39"/>
      <c r="U1123" s="39"/>
      <c r="V1123" s="51"/>
      <c r="W1123" s="39"/>
      <c r="X1123" s="39">
        <f t="shared" si="305"/>
        <v>37.782340862422998</v>
      </c>
      <c r="Y1123" s="39">
        <f t="shared" si="306"/>
        <v>1150</v>
      </c>
      <c r="Z1123" s="41">
        <f t="shared" si="307"/>
        <v>138000</v>
      </c>
      <c r="AA1123" s="41">
        <v>125324.02464065708</v>
      </c>
      <c r="AB1123" s="41">
        <v>28375.962327491889</v>
      </c>
      <c r="AC1123" s="41">
        <f t="shared" si="313"/>
        <v>153699.98696814897</v>
      </c>
      <c r="AD1123" s="42">
        <f>Z1123-AA1123-28375.96</f>
        <v>-15699.98464065708</v>
      </c>
      <c r="AE1123" s="41">
        <f t="shared" si="308"/>
        <v>138000.00232749188</v>
      </c>
      <c r="AF1123" s="42">
        <f t="shared" si="309"/>
        <v>-2.3274918785318732E-3</v>
      </c>
      <c r="AG1123" s="43">
        <f t="shared" si="327"/>
        <v>120</v>
      </c>
      <c r="AH1123" s="44">
        <f t="shared" si="310"/>
        <v>0</v>
      </c>
      <c r="AI1123" s="36">
        <f t="shared" si="311"/>
        <v>121.00205338809035</v>
      </c>
      <c r="AJ1123" s="36">
        <f t="shared" si="312"/>
        <v>3683</v>
      </c>
      <c r="AK1123" s="45">
        <v>45657</v>
      </c>
      <c r="AL1123" s="76"/>
    </row>
    <row r="1124" spans="1:38" s="46" customFormat="1" ht="12.75" x14ac:dyDescent="0.25">
      <c r="A1124" s="36">
        <v>1118</v>
      </c>
      <c r="B1124" s="45">
        <v>41974</v>
      </c>
      <c r="C1124" s="53" t="s">
        <v>534</v>
      </c>
      <c r="D1124" s="53"/>
      <c r="E1124" s="36">
        <v>12008</v>
      </c>
      <c r="F1124" s="36" t="s">
        <v>977</v>
      </c>
      <c r="G1124" s="36" t="s">
        <v>544</v>
      </c>
      <c r="H1124" s="38">
        <v>1</v>
      </c>
      <c r="I1124" s="50">
        <v>482405</v>
      </c>
      <c r="J1124" s="39">
        <f t="shared" ref="J1124:J1165" si="328">IF(E1124=12002,I1124,IF(E1124&lt;&gt;12002,0))</f>
        <v>0</v>
      </c>
      <c r="K1124" s="39">
        <f t="shared" ref="K1124:K1165" si="329">IF(E1124=12003,I1124,IF(E1124&lt;&gt;12003,0))</f>
        <v>0</v>
      </c>
      <c r="L1124" s="39">
        <f t="shared" ref="L1124:L1133" si="330">IF(E1124=12004,I1124,IF(E1124&lt;&gt;12004,0))</f>
        <v>0</v>
      </c>
      <c r="M1124" s="39">
        <f>IF(C1124=12006,H1124,IF(C1124&lt;&gt;12006,0))</f>
        <v>0</v>
      </c>
      <c r="N1124" s="39">
        <f t="shared" ref="N1124:N1133" si="331">IF(E1124=12006,I1124,IF(E1124&lt;&gt;12006,0))</f>
        <v>0</v>
      </c>
      <c r="O1124" s="39">
        <f t="shared" ref="O1124:O1133" si="332">IF(E1124=12007,I1124,IF(E1124&lt;&gt;12007,0))</f>
        <v>0</v>
      </c>
      <c r="P1124" s="39">
        <f t="shared" ref="P1124:P1133" si="333">IF(E1124=12008,I1124,IF(E1124&lt;&gt;12008,0))</f>
        <v>482405</v>
      </c>
      <c r="Q1124" s="39">
        <f t="shared" ref="Q1124:Q1133" si="334">IF(E1124=12009,I1124,IF(E1124&lt;&gt;12009,0))</f>
        <v>0</v>
      </c>
      <c r="R1124" s="39">
        <f t="shared" ref="R1124:R1133" si="335">IF(E1124=12010,I1124,IF(E1124&lt;&gt;12010,0))</f>
        <v>0</v>
      </c>
      <c r="S1124" s="39">
        <f t="shared" ref="S1124:S1133" si="336">IF(E1124=12011,I1124,IF(E1124&lt;&gt;12011,0))</f>
        <v>0</v>
      </c>
      <c r="T1124" s="39"/>
      <c r="U1124" s="39">
        <f t="shared" ref="U1124:U1133" si="337">IF(E1124=12012,I1124,IF(E1124&lt;&gt;12012,0))</f>
        <v>0</v>
      </c>
      <c r="V1124" s="51"/>
      <c r="W1124" s="39"/>
      <c r="X1124" s="39">
        <f t="shared" si="305"/>
        <v>39.62258726899384</v>
      </c>
      <c r="Y1124" s="39">
        <f t="shared" si="306"/>
        <v>1206.0125</v>
      </c>
      <c r="Z1124" s="41">
        <f t="shared" si="307"/>
        <v>145929.98891170431</v>
      </c>
      <c r="AA1124" s="41">
        <v>130239.44435318276</v>
      </c>
      <c r="AB1124" s="41">
        <v>-3512.5170523000293</v>
      </c>
      <c r="AC1124" s="41">
        <f t="shared" si="313"/>
        <v>126726.92730088273</v>
      </c>
      <c r="AD1124" s="42">
        <f t="shared" ref="AD1124:AD1187" si="338">Z1124-AA1124</f>
        <v>15690.544558521549</v>
      </c>
      <c r="AE1124" s="41">
        <f t="shared" si="308"/>
        <v>142417.47185940429</v>
      </c>
      <c r="AF1124" s="42">
        <f t="shared" si="309"/>
        <v>339987.52814059571</v>
      </c>
      <c r="AG1124" s="43">
        <f t="shared" si="327"/>
        <v>400</v>
      </c>
      <c r="AH1124" s="44">
        <f t="shared" si="310"/>
        <v>278.99794661190964</v>
      </c>
      <c r="AI1124" s="36">
        <f t="shared" si="311"/>
        <v>121.00205338809035</v>
      </c>
      <c r="AJ1124" s="36">
        <f t="shared" si="312"/>
        <v>3683</v>
      </c>
      <c r="AK1124" s="45">
        <v>45657</v>
      </c>
      <c r="AL1124" s="76"/>
    </row>
    <row r="1125" spans="1:38" s="46" customFormat="1" ht="12.75" x14ac:dyDescent="0.25">
      <c r="A1125" s="36">
        <v>1119</v>
      </c>
      <c r="B1125" s="45">
        <v>41974</v>
      </c>
      <c r="C1125" s="49" t="s">
        <v>431</v>
      </c>
      <c r="D1125" s="49"/>
      <c r="E1125" s="49">
        <v>12009</v>
      </c>
      <c r="F1125" s="36" t="s">
        <v>790</v>
      </c>
      <c r="G1125" s="36" t="s">
        <v>540</v>
      </c>
      <c r="H1125" s="38">
        <v>2</v>
      </c>
      <c r="I1125" s="50">
        <v>110000</v>
      </c>
      <c r="J1125" s="39">
        <f t="shared" si="328"/>
        <v>0</v>
      </c>
      <c r="K1125" s="39">
        <f t="shared" si="329"/>
        <v>0</v>
      </c>
      <c r="L1125" s="39">
        <f t="shared" si="330"/>
        <v>0</v>
      </c>
      <c r="M1125" s="39">
        <f>IF(C1125=12006,H1125,IF(C1125&lt;&gt;12006,0))</f>
        <v>0</v>
      </c>
      <c r="N1125" s="39">
        <f t="shared" si="331"/>
        <v>0</v>
      </c>
      <c r="O1125" s="39">
        <f t="shared" si="332"/>
        <v>0</v>
      </c>
      <c r="P1125" s="39">
        <f t="shared" si="333"/>
        <v>0</v>
      </c>
      <c r="Q1125" s="39">
        <f t="shared" si="334"/>
        <v>110000</v>
      </c>
      <c r="R1125" s="39">
        <f t="shared" si="335"/>
        <v>0</v>
      </c>
      <c r="S1125" s="39">
        <f t="shared" si="336"/>
        <v>0</v>
      </c>
      <c r="T1125" s="39"/>
      <c r="U1125" s="39">
        <f t="shared" si="337"/>
        <v>0</v>
      </c>
      <c r="V1125" s="51"/>
      <c r="W1125" s="39"/>
      <c r="X1125" s="39">
        <f t="shared" si="305"/>
        <v>30.116358658453112</v>
      </c>
      <c r="Y1125" s="39">
        <f t="shared" si="306"/>
        <v>916.66666666666663</v>
      </c>
      <c r="Z1125" s="41">
        <f t="shared" si="307"/>
        <v>110000</v>
      </c>
      <c r="AA1125" s="41">
        <v>98992.470910335382</v>
      </c>
      <c r="AB1125" s="41">
        <v>0</v>
      </c>
      <c r="AC1125" s="41">
        <f t="shared" si="313"/>
        <v>98992.470910335382</v>
      </c>
      <c r="AD1125" s="42">
        <f t="shared" si="338"/>
        <v>11007.529089664618</v>
      </c>
      <c r="AE1125" s="41">
        <f t="shared" si="308"/>
        <v>110000</v>
      </c>
      <c r="AF1125" s="42">
        <f t="shared" si="309"/>
        <v>0</v>
      </c>
      <c r="AG1125" s="43">
        <f t="shared" si="327"/>
        <v>120</v>
      </c>
      <c r="AH1125" s="44">
        <f t="shared" si="310"/>
        <v>0</v>
      </c>
      <c r="AI1125" s="36">
        <f t="shared" si="311"/>
        <v>121.00205338809035</v>
      </c>
      <c r="AJ1125" s="36">
        <f t="shared" si="312"/>
        <v>3683</v>
      </c>
      <c r="AK1125" s="45">
        <v>45657</v>
      </c>
      <c r="AL1125" s="76"/>
    </row>
    <row r="1126" spans="1:38" s="46" customFormat="1" ht="12.75" x14ac:dyDescent="0.25">
      <c r="A1126" s="36">
        <v>1120</v>
      </c>
      <c r="B1126" s="45">
        <v>41974</v>
      </c>
      <c r="C1126" s="49" t="s">
        <v>431</v>
      </c>
      <c r="D1126" s="49"/>
      <c r="E1126" s="49">
        <v>12009</v>
      </c>
      <c r="F1126" s="36" t="s">
        <v>965</v>
      </c>
      <c r="G1126" s="36" t="s">
        <v>540</v>
      </c>
      <c r="H1126" s="38">
        <v>5</v>
      </c>
      <c r="I1126" s="50">
        <v>169000</v>
      </c>
      <c r="J1126" s="39">
        <f t="shared" si="328"/>
        <v>0</v>
      </c>
      <c r="K1126" s="39">
        <f t="shared" si="329"/>
        <v>0</v>
      </c>
      <c r="L1126" s="39">
        <f t="shared" si="330"/>
        <v>0</v>
      </c>
      <c r="M1126" s="39">
        <f>IF(C1126=12006,H1126,IF(C1126&lt;&gt;12006,0))</f>
        <v>0</v>
      </c>
      <c r="N1126" s="39">
        <f t="shared" si="331"/>
        <v>0</v>
      </c>
      <c r="O1126" s="39">
        <f t="shared" si="332"/>
        <v>0</v>
      </c>
      <c r="P1126" s="39">
        <f t="shared" si="333"/>
        <v>0</v>
      </c>
      <c r="Q1126" s="39">
        <f t="shared" si="334"/>
        <v>169000</v>
      </c>
      <c r="R1126" s="39">
        <f t="shared" si="335"/>
        <v>0</v>
      </c>
      <c r="S1126" s="39">
        <f t="shared" si="336"/>
        <v>0</v>
      </c>
      <c r="T1126" s="39"/>
      <c r="U1126" s="39">
        <f t="shared" si="337"/>
        <v>0</v>
      </c>
      <c r="V1126" s="51"/>
      <c r="W1126" s="39"/>
      <c r="X1126" s="39">
        <f t="shared" si="305"/>
        <v>46.269678302532512</v>
      </c>
      <c r="Y1126" s="39">
        <f t="shared" si="306"/>
        <v>1408.3333333333333</v>
      </c>
      <c r="Z1126" s="41">
        <f t="shared" si="307"/>
        <v>169000</v>
      </c>
      <c r="AA1126" s="41">
        <v>152088.43258042436</v>
      </c>
      <c r="AB1126" s="41">
        <v>0</v>
      </c>
      <c r="AC1126" s="41">
        <f t="shared" si="313"/>
        <v>152088.43258042436</v>
      </c>
      <c r="AD1126" s="42">
        <f t="shared" si="338"/>
        <v>16911.567419575644</v>
      </c>
      <c r="AE1126" s="41">
        <f t="shared" si="308"/>
        <v>169000</v>
      </c>
      <c r="AF1126" s="42">
        <f t="shared" si="309"/>
        <v>0</v>
      </c>
      <c r="AG1126" s="43">
        <f t="shared" si="327"/>
        <v>120</v>
      </c>
      <c r="AH1126" s="44">
        <f t="shared" si="310"/>
        <v>0</v>
      </c>
      <c r="AI1126" s="36">
        <f t="shared" si="311"/>
        <v>121.00205338809035</v>
      </c>
      <c r="AJ1126" s="36">
        <f t="shared" si="312"/>
        <v>3683</v>
      </c>
      <c r="AK1126" s="45">
        <v>45657</v>
      </c>
      <c r="AL1126" s="76"/>
    </row>
    <row r="1127" spans="1:38" s="46" customFormat="1" ht="12.75" x14ac:dyDescent="0.25">
      <c r="A1127" s="36">
        <v>1121</v>
      </c>
      <c r="B1127" s="45">
        <v>41974</v>
      </c>
      <c r="C1127" s="36" t="s">
        <v>980</v>
      </c>
      <c r="D1127" s="36"/>
      <c r="E1127" s="36">
        <v>12002</v>
      </c>
      <c r="F1127" s="36" t="s">
        <v>981</v>
      </c>
      <c r="G1127" s="36" t="s">
        <v>655</v>
      </c>
      <c r="H1127" s="38">
        <v>1</v>
      </c>
      <c r="I1127" s="48">
        <v>2833892</v>
      </c>
      <c r="J1127" s="39">
        <f t="shared" si="328"/>
        <v>2833892</v>
      </c>
      <c r="K1127" s="39">
        <f t="shared" si="329"/>
        <v>0</v>
      </c>
      <c r="L1127" s="39">
        <f t="shared" si="330"/>
        <v>0</v>
      </c>
      <c r="M1127" s="39">
        <f>IF(C1127=12006,H1127,IF(C1127&lt;&gt;12006,0))</f>
        <v>0</v>
      </c>
      <c r="N1127" s="39">
        <f t="shared" si="331"/>
        <v>0</v>
      </c>
      <c r="O1127" s="39">
        <f t="shared" si="332"/>
        <v>0</v>
      </c>
      <c r="P1127" s="39">
        <f t="shared" si="333"/>
        <v>0</v>
      </c>
      <c r="Q1127" s="39">
        <f t="shared" si="334"/>
        <v>0</v>
      </c>
      <c r="R1127" s="39">
        <f t="shared" si="335"/>
        <v>0</v>
      </c>
      <c r="S1127" s="39">
        <f t="shared" si="336"/>
        <v>0</v>
      </c>
      <c r="T1127" s="39"/>
      <c r="U1127" s="39">
        <f t="shared" si="337"/>
        <v>0</v>
      </c>
      <c r="V1127" s="51"/>
      <c r="W1127" s="39"/>
      <c r="X1127" s="39">
        <f t="shared" si="305"/>
        <v>232.76320328542093</v>
      </c>
      <c r="Y1127" s="39">
        <f t="shared" si="306"/>
        <v>7084.73</v>
      </c>
      <c r="Z1127" s="41">
        <f t="shared" si="307"/>
        <v>857266.87770020531</v>
      </c>
      <c r="AA1127" s="41">
        <v>765092.64919917856</v>
      </c>
      <c r="AB1127" s="41">
        <v>-20634.309292765691</v>
      </c>
      <c r="AC1127" s="41">
        <f t="shared" si="313"/>
        <v>744458.33990641288</v>
      </c>
      <c r="AD1127" s="42">
        <f t="shared" si="338"/>
        <v>92174.228501026751</v>
      </c>
      <c r="AE1127" s="41">
        <f t="shared" si="308"/>
        <v>836632.56840743963</v>
      </c>
      <c r="AF1127" s="42">
        <f t="shared" si="309"/>
        <v>1997259.4315925604</v>
      </c>
      <c r="AG1127" s="43">
        <f t="shared" si="327"/>
        <v>400</v>
      </c>
      <c r="AH1127" s="44">
        <f t="shared" si="310"/>
        <v>278.99794661190964</v>
      </c>
      <c r="AI1127" s="36">
        <f t="shared" si="311"/>
        <v>121.00205338809035</v>
      </c>
      <c r="AJ1127" s="36">
        <f t="shared" si="312"/>
        <v>3683</v>
      </c>
      <c r="AK1127" s="45">
        <v>45657</v>
      </c>
      <c r="AL1127" s="76"/>
    </row>
    <row r="1128" spans="1:38" s="46" customFormat="1" ht="25.5" x14ac:dyDescent="0.25">
      <c r="A1128" s="36">
        <v>1122</v>
      </c>
      <c r="B1128" s="45">
        <v>41974</v>
      </c>
      <c r="C1128" s="53" t="s">
        <v>533</v>
      </c>
      <c r="D1128" s="53"/>
      <c r="E1128" s="36">
        <v>12003</v>
      </c>
      <c r="F1128" s="36" t="s">
        <v>898</v>
      </c>
      <c r="G1128" s="36" t="s">
        <v>655</v>
      </c>
      <c r="H1128" s="38">
        <v>10</v>
      </c>
      <c r="I1128" s="50">
        <v>268380</v>
      </c>
      <c r="J1128" s="39">
        <f t="shared" si="328"/>
        <v>0</v>
      </c>
      <c r="K1128" s="39">
        <f t="shared" si="329"/>
        <v>268380</v>
      </c>
      <c r="L1128" s="39">
        <f t="shared" si="330"/>
        <v>0</v>
      </c>
      <c r="M1128" s="39">
        <f>IF(C1128=12006,H1128,IF(C1128&lt;&gt;12006,0))</f>
        <v>0</v>
      </c>
      <c r="N1128" s="39">
        <f t="shared" si="331"/>
        <v>0</v>
      </c>
      <c r="O1128" s="39">
        <f t="shared" si="332"/>
        <v>0</v>
      </c>
      <c r="P1128" s="39">
        <f t="shared" si="333"/>
        <v>0</v>
      </c>
      <c r="Q1128" s="39">
        <f t="shared" si="334"/>
        <v>0</v>
      </c>
      <c r="R1128" s="39">
        <f t="shared" si="335"/>
        <v>0</v>
      </c>
      <c r="S1128" s="39">
        <f t="shared" si="336"/>
        <v>0</v>
      </c>
      <c r="T1128" s="39"/>
      <c r="U1128" s="39">
        <f t="shared" si="337"/>
        <v>0</v>
      </c>
      <c r="V1128" s="51"/>
      <c r="W1128" s="39"/>
      <c r="X1128" s="39">
        <f t="shared" si="305"/>
        <v>22.043531827515398</v>
      </c>
      <c r="Y1128" s="39">
        <f t="shared" si="306"/>
        <v>670.94999999999993</v>
      </c>
      <c r="Z1128" s="41">
        <f t="shared" si="307"/>
        <v>81186.327720739209</v>
      </c>
      <c r="AA1128" s="41">
        <v>72457.089117043113</v>
      </c>
      <c r="AB1128" s="41">
        <v>-1954.1450161094551</v>
      </c>
      <c r="AC1128" s="41">
        <f t="shared" si="313"/>
        <v>70502.944100933659</v>
      </c>
      <c r="AD1128" s="42">
        <f t="shared" si="338"/>
        <v>8729.2386036960961</v>
      </c>
      <c r="AE1128" s="41">
        <f t="shared" si="308"/>
        <v>79232.182704629755</v>
      </c>
      <c r="AF1128" s="42">
        <f t="shared" si="309"/>
        <v>189147.81729537025</v>
      </c>
      <c r="AG1128" s="43">
        <f t="shared" si="327"/>
        <v>400</v>
      </c>
      <c r="AH1128" s="44">
        <f t="shared" si="310"/>
        <v>278.99794661190964</v>
      </c>
      <c r="AI1128" s="36">
        <f t="shared" si="311"/>
        <v>121.00205338809035</v>
      </c>
      <c r="AJ1128" s="36">
        <f t="shared" si="312"/>
        <v>3683</v>
      </c>
      <c r="AK1128" s="45">
        <v>45657</v>
      </c>
      <c r="AL1128" s="76"/>
    </row>
    <row r="1129" spans="1:38" s="46" customFormat="1" ht="25.5" x14ac:dyDescent="0.25">
      <c r="A1129" s="36">
        <v>1123</v>
      </c>
      <c r="B1129" s="45">
        <v>41974</v>
      </c>
      <c r="C1129" s="53" t="s">
        <v>533</v>
      </c>
      <c r="D1129" s="53"/>
      <c r="E1129" s="36">
        <v>12003</v>
      </c>
      <c r="F1129" s="36" t="s">
        <v>906</v>
      </c>
      <c r="G1129" s="36" t="s">
        <v>558</v>
      </c>
      <c r="H1129" s="38">
        <v>50</v>
      </c>
      <c r="I1129" s="50">
        <v>1440000</v>
      </c>
      <c r="J1129" s="39">
        <f t="shared" si="328"/>
        <v>0</v>
      </c>
      <c r="K1129" s="39">
        <f t="shared" si="329"/>
        <v>1440000</v>
      </c>
      <c r="L1129" s="39">
        <f t="shared" si="330"/>
        <v>0</v>
      </c>
      <c r="M1129" s="39">
        <f>IF(C1129=12006,H1129,IF(C1129&lt;&gt;12006,0))</f>
        <v>0</v>
      </c>
      <c r="N1129" s="39">
        <f t="shared" si="331"/>
        <v>0</v>
      </c>
      <c r="O1129" s="39">
        <f t="shared" si="332"/>
        <v>0</v>
      </c>
      <c r="P1129" s="39">
        <f t="shared" si="333"/>
        <v>0</v>
      </c>
      <c r="Q1129" s="39">
        <f t="shared" si="334"/>
        <v>0</v>
      </c>
      <c r="R1129" s="39">
        <f t="shared" si="335"/>
        <v>0</v>
      </c>
      <c r="S1129" s="39">
        <f t="shared" si="336"/>
        <v>0</v>
      </c>
      <c r="T1129" s="39"/>
      <c r="U1129" s="39">
        <f t="shared" si="337"/>
        <v>0</v>
      </c>
      <c r="V1129" s="51"/>
      <c r="W1129" s="39"/>
      <c r="X1129" s="39">
        <f t="shared" si="305"/>
        <v>118.27515400410678</v>
      </c>
      <c r="Y1129" s="39">
        <f t="shared" si="306"/>
        <v>3600</v>
      </c>
      <c r="Z1129" s="41">
        <f t="shared" si="307"/>
        <v>435607.39219712524</v>
      </c>
      <c r="AA1129" s="41">
        <v>388770.43121149897</v>
      </c>
      <c r="AB1129" s="41">
        <v>-10485.016853705996</v>
      </c>
      <c r="AC1129" s="41">
        <f t="shared" si="313"/>
        <v>378285.41435779299</v>
      </c>
      <c r="AD1129" s="42">
        <f t="shared" si="338"/>
        <v>46836.960985626269</v>
      </c>
      <c r="AE1129" s="41">
        <f t="shared" si="308"/>
        <v>425122.37534341926</v>
      </c>
      <c r="AF1129" s="42">
        <f t="shared" si="309"/>
        <v>1014877.6246565807</v>
      </c>
      <c r="AG1129" s="43">
        <f t="shared" si="327"/>
        <v>400</v>
      </c>
      <c r="AH1129" s="44">
        <f t="shared" si="310"/>
        <v>278.99794661190964</v>
      </c>
      <c r="AI1129" s="36">
        <f t="shared" si="311"/>
        <v>121.00205338809035</v>
      </c>
      <c r="AJ1129" s="36">
        <f t="shared" si="312"/>
        <v>3683</v>
      </c>
      <c r="AK1129" s="45">
        <v>45657</v>
      </c>
      <c r="AL1129" s="76"/>
    </row>
    <row r="1130" spans="1:38" s="46" customFormat="1" ht="25.5" x14ac:dyDescent="0.25">
      <c r="A1130" s="36">
        <v>1124</v>
      </c>
      <c r="B1130" s="45">
        <v>41974</v>
      </c>
      <c r="C1130" s="53" t="s">
        <v>533</v>
      </c>
      <c r="D1130" s="53"/>
      <c r="E1130" s="36">
        <v>12003</v>
      </c>
      <c r="F1130" s="36" t="s">
        <v>982</v>
      </c>
      <c r="G1130" s="36" t="s">
        <v>558</v>
      </c>
      <c r="H1130" s="38">
        <v>40</v>
      </c>
      <c r="I1130" s="50">
        <v>1130000</v>
      </c>
      <c r="J1130" s="39">
        <f t="shared" si="328"/>
        <v>0</v>
      </c>
      <c r="K1130" s="39">
        <f t="shared" si="329"/>
        <v>1130000</v>
      </c>
      <c r="L1130" s="39">
        <f t="shared" si="330"/>
        <v>0</v>
      </c>
      <c r="M1130" s="39">
        <f>IF(C1130=12006,H1130,IF(C1130&lt;&gt;12006,0))</f>
        <v>0</v>
      </c>
      <c r="N1130" s="39">
        <f t="shared" si="331"/>
        <v>0</v>
      </c>
      <c r="O1130" s="39">
        <f t="shared" si="332"/>
        <v>0</v>
      </c>
      <c r="P1130" s="39">
        <f t="shared" si="333"/>
        <v>0</v>
      </c>
      <c r="Q1130" s="39">
        <f t="shared" si="334"/>
        <v>0</v>
      </c>
      <c r="R1130" s="39">
        <f t="shared" si="335"/>
        <v>0</v>
      </c>
      <c r="S1130" s="39">
        <f t="shared" si="336"/>
        <v>0</v>
      </c>
      <c r="T1130" s="39"/>
      <c r="U1130" s="39">
        <f t="shared" si="337"/>
        <v>0</v>
      </c>
      <c r="V1130" s="51"/>
      <c r="W1130" s="39"/>
      <c r="X1130" s="39">
        <f t="shared" si="305"/>
        <v>92.813141683778227</v>
      </c>
      <c r="Y1130" s="39">
        <f t="shared" si="306"/>
        <v>2825</v>
      </c>
      <c r="Z1130" s="41">
        <f t="shared" si="307"/>
        <v>341830.80082135525</v>
      </c>
      <c r="AA1130" s="41">
        <v>305076.79671457905</v>
      </c>
      <c r="AB1130" s="41">
        <v>-8227.8257254776236</v>
      </c>
      <c r="AC1130" s="41">
        <f t="shared" si="313"/>
        <v>296848.97098910145</v>
      </c>
      <c r="AD1130" s="42">
        <f t="shared" si="338"/>
        <v>36754.004106776207</v>
      </c>
      <c r="AE1130" s="41">
        <f t="shared" si="308"/>
        <v>333602.97509587766</v>
      </c>
      <c r="AF1130" s="42">
        <f t="shared" si="309"/>
        <v>796397.02490412234</v>
      </c>
      <c r="AG1130" s="43">
        <f t="shared" si="327"/>
        <v>400</v>
      </c>
      <c r="AH1130" s="44">
        <f t="shared" si="310"/>
        <v>278.99794661190964</v>
      </c>
      <c r="AI1130" s="36">
        <f t="shared" si="311"/>
        <v>121.00205338809035</v>
      </c>
      <c r="AJ1130" s="36">
        <f t="shared" si="312"/>
        <v>3683</v>
      </c>
      <c r="AK1130" s="45">
        <v>45657</v>
      </c>
      <c r="AL1130" s="76"/>
    </row>
    <row r="1131" spans="1:38" s="46" customFormat="1" ht="25.5" x14ac:dyDescent="0.25">
      <c r="A1131" s="36">
        <v>1125</v>
      </c>
      <c r="B1131" s="45">
        <v>41974</v>
      </c>
      <c r="C1131" s="53" t="s">
        <v>533</v>
      </c>
      <c r="D1131" s="53"/>
      <c r="E1131" s="36">
        <v>12003</v>
      </c>
      <c r="F1131" s="36" t="s">
        <v>983</v>
      </c>
      <c r="G1131" s="36" t="s">
        <v>558</v>
      </c>
      <c r="H1131" s="38">
        <v>20</v>
      </c>
      <c r="I1131" s="50">
        <v>382000</v>
      </c>
      <c r="J1131" s="39">
        <f t="shared" si="328"/>
        <v>0</v>
      </c>
      <c r="K1131" s="39">
        <f t="shared" si="329"/>
        <v>382000</v>
      </c>
      <c r="L1131" s="39">
        <f t="shared" si="330"/>
        <v>0</v>
      </c>
      <c r="M1131" s="39">
        <f>IF(C1131=12006,H1131,IF(C1131&lt;&gt;12006,0))</f>
        <v>0</v>
      </c>
      <c r="N1131" s="39">
        <f t="shared" si="331"/>
        <v>0</v>
      </c>
      <c r="O1131" s="39">
        <f t="shared" si="332"/>
        <v>0</v>
      </c>
      <c r="P1131" s="39">
        <f t="shared" si="333"/>
        <v>0</v>
      </c>
      <c r="Q1131" s="39">
        <f t="shared" si="334"/>
        <v>0</v>
      </c>
      <c r="R1131" s="39">
        <f t="shared" si="335"/>
        <v>0</v>
      </c>
      <c r="S1131" s="39">
        <f t="shared" si="336"/>
        <v>0</v>
      </c>
      <c r="T1131" s="39"/>
      <c r="U1131" s="39">
        <f t="shared" si="337"/>
        <v>0</v>
      </c>
      <c r="V1131" s="51"/>
      <c r="W1131" s="39"/>
      <c r="X1131" s="39">
        <f t="shared" si="305"/>
        <v>31.375770020533881</v>
      </c>
      <c r="Y1131" s="39">
        <f t="shared" si="306"/>
        <v>955</v>
      </c>
      <c r="Z1131" s="41">
        <f t="shared" si="307"/>
        <v>115556.96098562628</v>
      </c>
      <c r="AA1131" s="41">
        <v>103132.15605749487</v>
      </c>
      <c r="AB1131" s="41">
        <v>-2781.4419709136741</v>
      </c>
      <c r="AC1131" s="41">
        <f t="shared" si="313"/>
        <v>100350.7140865812</v>
      </c>
      <c r="AD1131" s="42">
        <f t="shared" si="338"/>
        <v>12424.804928131416</v>
      </c>
      <c r="AE1131" s="41">
        <f t="shared" si="308"/>
        <v>112775.51901471261</v>
      </c>
      <c r="AF1131" s="42">
        <f t="shared" si="309"/>
        <v>269224.4809852874</v>
      </c>
      <c r="AG1131" s="43">
        <f t="shared" si="327"/>
        <v>400</v>
      </c>
      <c r="AH1131" s="44">
        <f t="shared" si="310"/>
        <v>278.99794661190964</v>
      </c>
      <c r="AI1131" s="36">
        <f t="shared" si="311"/>
        <v>121.00205338809035</v>
      </c>
      <c r="AJ1131" s="36">
        <f t="shared" si="312"/>
        <v>3683</v>
      </c>
      <c r="AK1131" s="45">
        <v>45657</v>
      </c>
      <c r="AL1131" s="76"/>
    </row>
    <row r="1132" spans="1:38" s="46" customFormat="1" ht="25.5" x14ac:dyDescent="0.25">
      <c r="A1132" s="36">
        <v>1126</v>
      </c>
      <c r="B1132" s="45">
        <v>41974</v>
      </c>
      <c r="C1132" s="53" t="s">
        <v>533</v>
      </c>
      <c r="D1132" s="53"/>
      <c r="E1132" s="36">
        <v>12003</v>
      </c>
      <c r="F1132" s="36" t="s">
        <v>984</v>
      </c>
      <c r="G1132" s="36" t="s">
        <v>558</v>
      </c>
      <c r="H1132" s="38">
        <v>4</v>
      </c>
      <c r="I1132" s="50">
        <v>141375</v>
      </c>
      <c r="J1132" s="39">
        <f t="shared" si="328"/>
        <v>0</v>
      </c>
      <c r="K1132" s="39">
        <f t="shared" si="329"/>
        <v>141375</v>
      </c>
      <c r="L1132" s="39">
        <f t="shared" si="330"/>
        <v>0</v>
      </c>
      <c r="M1132" s="39">
        <f>IF(C1132=12006,H1132,IF(C1132&lt;&gt;12006,0))</f>
        <v>0</v>
      </c>
      <c r="N1132" s="39">
        <f t="shared" si="331"/>
        <v>0</v>
      </c>
      <c r="O1132" s="39">
        <f t="shared" si="332"/>
        <v>0</v>
      </c>
      <c r="P1132" s="39">
        <f t="shared" si="333"/>
        <v>0</v>
      </c>
      <c r="Q1132" s="39">
        <f t="shared" si="334"/>
        <v>0</v>
      </c>
      <c r="R1132" s="39">
        <f t="shared" si="335"/>
        <v>0</v>
      </c>
      <c r="S1132" s="39">
        <f t="shared" si="336"/>
        <v>0</v>
      </c>
      <c r="T1132" s="39"/>
      <c r="U1132" s="39">
        <f t="shared" si="337"/>
        <v>0</v>
      </c>
      <c r="V1132" s="51"/>
      <c r="W1132" s="39"/>
      <c r="X1132" s="39">
        <f t="shared" si="305"/>
        <v>11.611909650924025</v>
      </c>
      <c r="Y1132" s="39">
        <f t="shared" si="306"/>
        <v>353.4375</v>
      </c>
      <c r="Z1132" s="41">
        <f t="shared" si="307"/>
        <v>42766.663244353178</v>
      </c>
      <c r="AA1132" s="41">
        <v>38168.347022587266</v>
      </c>
      <c r="AB1132" s="41">
        <v>-1029.3883733976982</v>
      </c>
      <c r="AC1132" s="41">
        <f t="shared" si="313"/>
        <v>37138.958649189568</v>
      </c>
      <c r="AD1132" s="42">
        <f t="shared" si="338"/>
        <v>4598.3162217659119</v>
      </c>
      <c r="AE1132" s="41">
        <f t="shared" si="308"/>
        <v>41737.27487095548</v>
      </c>
      <c r="AF1132" s="42">
        <f t="shared" si="309"/>
        <v>99637.725129044527</v>
      </c>
      <c r="AG1132" s="43">
        <f t="shared" si="327"/>
        <v>400</v>
      </c>
      <c r="AH1132" s="44">
        <f t="shared" si="310"/>
        <v>278.99794661190964</v>
      </c>
      <c r="AI1132" s="36">
        <f t="shared" si="311"/>
        <v>121.00205338809035</v>
      </c>
      <c r="AJ1132" s="36">
        <f t="shared" si="312"/>
        <v>3683</v>
      </c>
      <c r="AK1132" s="45">
        <v>45657</v>
      </c>
      <c r="AL1132" s="76"/>
    </row>
    <row r="1133" spans="1:38" s="46" customFormat="1" ht="25.5" x14ac:dyDescent="0.25">
      <c r="A1133" s="36">
        <v>1127</v>
      </c>
      <c r="B1133" s="45">
        <v>41974</v>
      </c>
      <c r="C1133" s="53" t="s">
        <v>533</v>
      </c>
      <c r="D1133" s="53"/>
      <c r="E1133" s="36">
        <v>12003</v>
      </c>
      <c r="F1133" s="36" t="s">
        <v>982</v>
      </c>
      <c r="G1133" s="36" t="s">
        <v>558</v>
      </c>
      <c r="H1133" s="38">
        <v>161</v>
      </c>
      <c r="I1133" s="50">
        <v>4486500.0599999996</v>
      </c>
      <c r="J1133" s="39">
        <f t="shared" si="328"/>
        <v>0</v>
      </c>
      <c r="K1133" s="39">
        <f t="shared" si="329"/>
        <v>4486500.0599999996</v>
      </c>
      <c r="L1133" s="39">
        <f t="shared" si="330"/>
        <v>0</v>
      </c>
      <c r="M1133" s="39">
        <f>IF(C1133=12006,H1133,IF(C1133&lt;&gt;12006,0))</f>
        <v>0</v>
      </c>
      <c r="N1133" s="39">
        <f t="shared" si="331"/>
        <v>0</v>
      </c>
      <c r="O1133" s="39">
        <f t="shared" si="332"/>
        <v>0</v>
      </c>
      <c r="P1133" s="39">
        <f t="shared" si="333"/>
        <v>0</v>
      </c>
      <c r="Q1133" s="39">
        <f t="shared" si="334"/>
        <v>0</v>
      </c>
      <c r="R1133" s="39">
        <f t="shared" si="335"/>
        <v>0</v>
      </c>
      <c r="S1133" s="39">
        <f t="shared" si="336"/>
        <v>0</v>
      </c>
      <c r="T1133" s="39"/>
      <c r="U1133" s="39">
        <f t="shared" si="337"/>
        <v>0</v>
      </c>
      <c r="V1133" s="51"/>
      <c r="W1133" s="39"/>
      <c r="X1133" s="39">
        <f t="shared" si="305"/>
        <v>368.50103162217653</v>
      </c>
      <c r="Y1133" s="39">
        <f t="shared" si="306"/>
        <v>11216.250149999998</v>
      </c>
      <c r="Z1133" s="41">
        <f t="shared" si="307"/>
        <v>1357189.2994644761</v>
      </c>
      <c r="AA1133" s="41">
        <v>1211262.8909420941</v>
      </c>
      <c r="AB1133" s="41">
        <v>-32667.381071703443</v>
      </c>
      <c r="AC1133" s="41">
        <f t="shared" si="313"/>
        <v>1178595.5098703906</v>
      </c>
      <c r="AD1133" s="42">
        <f t="shared" si="338"/>
        <v>145926.40852238191</v>
      </c>
      <c r="AE1133" s="41">
        <f t="shared" si="308"/>
        <v>1324521.9183927726</v>
      </c>
      <c r="AF1133" s="42">
        <f t="shared" si="309"/>
        <v>3161978.1416072268</v>
      </c>
      <c r="AG1133" s="43">
        <f t="shared" si="327"/>
        <v>400</v>
      </c>
      <c r="AH1133" s="44">
        <f t="shared" si="310"/>
        <v>278.99794661190964</v>
      </c>
      <c r="AI1133" s="36">
        <f t="shared" si="311"/>
        <v>121.00205338809035</v>
      </c>
      <c r="AJ1133" s="36">
        <f t="shared" si="312"/>
        <v>3683</v>
      </c>
      <c r="AK1133" s="45">
        <v>45657</v>
      </c>
      <c r="AL1133" s="76"/>
    </row>
    <row r="1134" spans="1:38" s="46" customFormat="1" ht="12.75" x14ac:dyDescent="0.25">
      <c r="A1134" s="36">
        <v>1128</v>
      </c>
      <c r="B1134" s="45">
        <v>41974</v>
      </c>
      <c r="C1134" s="36" t="s">
        <v>980</v>
      </c>
      <c r="D1134" s="36"/>
      <c r="E1134" s="36">
        <v>12002</v>
      </c>
      <c r="F1134" s="36" t="s">
        <v>894</v>
      </c>
      <c r="G1134" s="36" t="s">
        <v>558</v>
      </c>
      <c r="H1134" s="38">
        <v>59</v>
      </c>
      <c r="I1134" s="50">
        <v>362850</v>
      </c>
      <c r="J1134" s="39">
        <f t="shared" si="328"/>
        <v>362850</v>
      </c>
      <c r="K1134" s="39">
        <f t="shared" si="329"/>
        <v>0</v>
      </c>
      <c r="L1134" s="39">
        <v>0</v>
      </c>
      <c r="M1134" s="39">
        <v>0</v>
      </c>
      <c r="N1134" s="39">
        <v>0</v>
      </c>
      <c r="O1134" s="39">
        <v>0</v>
      </c>
      <c r="P1134" s="39"/>
      <c r="Q1134" s="39">
        <v>0</v>
      </c>
      <c r="R1134" s="39">
        <v>0</v>
      </c>
      <c r="S1134" s="39">
        <v>0</v>
      </c>
      <c r="T1134" s="39"/>
      <c r="U1134" s="39">
        <v>0</v>
      </c>
      <c r="V1134" s="51">
        <v>0</v>
      </c>
      <c r="W1134" s="39">
        <v>0</v>
      </c>
      <c r="X1134" s="39">
        <f t="shared" si="305"/>
        <v>29.802874743326488</v>
      </c>
      <c r="Y1134" s="39">
        <f t="shared" si="306"/>
        <v>907.125</v>
      </c>
      <c r="Z1134" s="41">
        <f t="shared" si="307"/>
        <v>109763.98767967145</v>
      </c>
      <c r="AA1134" s="41">
        <v>97962.049281314161</v>
      </c>
      <c r="AB1134" s="41">
        <v>-2642.0058092827921</v>
      </c>
      <c r="AC1134" s="41">
        <f t="shared" si="313"/>
        <v>95320.043472031364</v>
      </c>
      <c r="AD1134" s="42">
        <f t="shared" si="338"/>
        <v>11801.938398357292</v>
      </c>
      <c r="AE1134" s="41">
        <f t="shared" si="308"/>
        <v>107121.98187038866</v>
      </c>
      <c r="AF1134" s="42">
        <f t="shared" si="309"/>
        <v>255728.01812961133</v>
      </c>
      <c r="AG1134" s="43">
        <f t="shared" si="327"/>
        <v>400</v>
      </c>
      <c r="AH1134" s="44">
        <f t="shared" si="310"/>
        <v>278.99794661190964</v>
      </c>
      <c r="AI1134" s="36">
        <f t="shared" si="311"/>
        <v>121.00205338809035</v>
      </c>
      <c r="AJ1134" s="36">
        <f t="shared" si="312"/>
        <v>3683</v>
      </c>
      <c r="AK1134" s="45">
        <v>45657</v>
      </c>
      <c r="AL1134" s="76"/>
    </row>
    <row r="1135" spans="1:38" s="46" customFormat="1" ht="12.75" x14ac:dyDescent="0.25">
      <c r="A1135" s="36">
        <v>1129</v>
      </c>
      <c r="B1135" s="45">
        <v>41974</v>
      </c>
      <c r="C1135" s="36" t="s">
        <v>980</v>
      </c>
      <c r="D1135" s="36"/>
      <c r="E1135" s="36">
        <v>12002</v>
      </c>
      <c r="F1135" s="36" t="s">
        <v>895</v>
      </c>
      <c r="G1135" s="36" t="s">
        <v>558</v>
      </c>
      <c r="H1135" s="38">
        <v>9</v>
      </c>
      <c r="I1135" s="50">
        <v>109053</v>
      </c>
      <c r="J1135" s="39">
        <f t="shared" si="328"/>
        <v>109053</v>
      </c>
      <c r="K1135" s="39">
        <f t="shared" si="329"/>
        <v>0</v>
      </c>
      <c r="L1135" s="39">
        <v>0</v>
      </c>
      <c r="M1135" s="39">
        <v>0</v>
      </c>
      <c r="N1135" s="39">
        <v>0</v>
      </c>
      <c r="O1135" s="39">
        <v>0</v>
      </c>
      <c r="P1135" s="39"/>
      <c r="Q1135" s="39">
        <v>0</v>
      </c>
      <c r="R1135" s="39">
        <v>0</v>
      </c>
      <c r="S1135" s="39">
        <v>0</v>
      </c>
      <c r="T1135" s="39"/>
      <c r="U1135" s="39">
        <v>0</v>
      </c>
      <c r="V1135" s="51">
        <v>0</v>
      </c>
      <c r="W1135" s="39">
        <v>0</v>
      </c>
      <c r="X1135" s="39">
        <f t="shared" si="305"/>
        <v>8.9571252566735104</v>
      </c>
      <c r="Y1135" s="39">
        <f t="shared" si="306"/>
        <v>272.63249999999999</v>
      </c>
      <c r="Z1135" s="41">
        <f t="shared" si="307"/>
        <v>32989.092320328542</v>
      </c>
      <c r="AA1135" s="41">
        <v>29442.070718685831</v>
      </c>
      <c r="AB1135" s="41">
        <v>-794.04343260222231</v>
      </c>
      <c r="AC1135" s="41">
        <f t="shared" si="313"/>
        <v>28648.027286083608</v>
      </c>
      <c r="AD1135" s="42">
        <f t="shared" si="338"/>
        <v>3547.0216016427112</v>
      </c>
      <c r="AE1135" s="41">
        <f t="shared" si="308"/>
        <v>32195.04888772632</v>
      </c>
      <c r="AF1135" s="42">
        <f t="shared" si="309"/>
        <v>76857.951112273673</v>
      </c>
      <c r="AG1135" s="43">
        <f t="shared" si="327"/>
        <v>400</v>
      </c>
      <c r="AH1135" s="44">
        <f t="shared" si="310"/>
        <v>278.99794661190964</v>
      </c>
      <c r="AI1135" s="36">
        <f t="shared" si="311"/>
        <v>121.00205338809035</v>
      </c>
      <c r="AJ1135" s="36">
        <f t="shared" si="312"/>
        <v>3683</v>
      </c>
      <c r="AK1135" s="45">
        <v>45657</v>
      </c>
      <c r="AL1135" s="76"/>
    </row>
    <row r="1136" spans="1:38" s="46" customFormat="1" ht="25.5" x14ac:dyDescent="0.25">
      <c r="A1136" s="36">
        <v>1130</v>
      </c>
      <c r="B1136" s="45">
        <v>41974</v>
      </c>
      <c r="C1136" s="53" t="s">
        <v>533</v>
      </c>
      <c r="D1136" s="53"/>
      <c r="E1136" s="36">
        <v>12003</v>
      </c>
      <c r="F1136" s="36" t="s">
        <v>982</v>
      </c>
      <c r="G1136" s="36" t="s">
        <v>558</v>
      </c>
      <c r="H1136" s="38">
        <v>55</v>
      </c>
      <c r="I1136" s="50">
        <v>1530375</v>
      </c>
      <c r="J1136" s="39">
        <f t="shared" si="328"/>
        <v>0</v>
      </c>
      <c r="K1136" s="39">
        <f t="shared" si="329"/>
        <v>1530375</v>
      </c>
      <c r="L1136" s="39">
        <f t="shared" ref="L1136:L1165" si="339">IF(E1136=12004,I1136,IF(E1136&lt;&gt;12004,0))</f>
        <v>0</v>
      </c>
      <c r="M1136" s="39">
        <f>IF(C1136=12006,H1136,IF(C1136&lt;&gt;12006,0))</f>
        <v>0</v>
      </c>
      <c r="N1136" s="39">
        <f t="shared" ref="N1136:N1165" si="340">IF(E1136=12006,I1136,IF(E1136&lt;&gt;12006,0))</f>
        <v>0</v>
      </c>
      <c r="O1136" s="39">
        <f t="shared" ref="O1136:O1165" si="341">IF(E1136=12007,I1136,IF(E1136&lt;&gt;12007,0))</f>
        <v>0</v>
      </c>
      <c r="P1136" s="39">
        <f t="shared" ref="P1136:P1165" si="342">IF(E1136=12008,I1136,IF(E1136&lt;&gt;12008,0))</f>
        <v>0</v>
      </c>
      <c r="Q1136" s="39">
        <f t="shared" ref="Q1136:Q1165" si="343">IF(E1136=12009,I1136,IF(E1136&lt;&gt;12009,0))</f>
        <v>0</v>
      </c>
      <c r="R1136" s="39">
        <f t="shared" ref="R1136:R1165" si="344">IF(E1136=12010,I1136,IF(E1136&lt;&gt;12010,0))</f>
        <v>0</v>
      </c>
      <c r="S1136" s="39">
        <f t="shared" ref="S1136:S1165" si="345">IF(E1136=12011,I1136,IF(E1136&lt;&gt;12011,0))</f>
        <v>0</v>
      </c>
      <c r="T1136" s="39"/>
      <c r="U1136" s="39">
        <f t="shared" ref="U1136:U1165" si="346">IF(E1136=12012,I1136,IF(E1136&lt;&gt;12012,0))</f>
        <v>0</v>
      </c>
      <c r="V1136" s="51"/>
      <c r="W1136" s="39"/>
      <c r="X1136" s="39">
        <f t="shared" si="305"/>
        <v>125.69815195071868</v>
      </c>
      <c r="Y1136" s="39">
        <f t="shared" si="306"/>
        <v>3825.9375</v>
      </c>
      <c r="Z1136" s="41">
        <f t="shared" si="307"/>
        <v>462946.29363449692</v>
      </c>
      <c r="AA1136" s="41">
        <v>413169.82546201232</v>
      </c>
      <c r="AB1136" s="41">
        <v>-11143.060880201609</v>
      </c>
      <c r="AC1136" s="41">
        <f t="shared" si="313"/>
        <v>402026.76458181068</v>
      </c>
      <c r="AD1136" s="42">
        <f t="shared" si="338"/>
        <v>49776.468172484601</v>
      </c>
      <c r="AE1136" s="41">
        <f t="shared" si="308"/>
        <v>451803.23275429528</v>
      </c>
      <c r="AF1136" s="42">
        <f t="shared" si="309"/>
        <v>1078571.7672457048</v>
      </c>
      <c r="AG1136" s="43">
        <f t="shared" si="327"/>
        <v>400</v>
      </c>
      <c r="AH1136" s="44">
        <f t="shared" si="310"/>
        <v>278.99794661190964</v>
      </c>
      <c r="AI1136" s="36">
        <f t="shared" si="311"/>
        <v>121.00205338809035</v>
      </c>
      <c r="AJ1136" s="36">
        <f t="shared" si="312"/>
        <v>3683</v>
      </c>
      <c r="AK1136" s="45">
        <v>45657</v>
      </c>
      <c r="AL1136" s="76"/>
    </row>
    <row r="1137" spans="1:38" s="46" customFormat="1" ht="12.75" x14ac:dyDescent="0.25">
      <c r="A1137" s="36">
        <v>1131</v>
      </c>
      <c r="B1137" s="45">
        <v>41974</v>
      </c>
      <c r="C1137" s="36" t="s">
        <v>823</v>
      </c>
      <c r="D1137" s="36"/>
      <c r="E1137" s="36">
        <v>12004</v>
      </c>
      <c r="F1137" s="36" t="s">
        <v>985</v>
      </c>
      <c r="G1137" s="36" t="s">
        <v>558</v>
      </c>
      <c r="H1137" s="38">
        <v>47</v>
      </c>
      <c r="I1137" s="50">
        <v>470000</v>
      </c>
      <c r="J1137" s="39">
        <f t="shared" si="328"/>
        <v>0</v>
      </c>
      <c r="K1137" s="39">
        <f t="shared" si="329"/>
        <v>0</v>
      </c>
      <c r="L1137" s="39">
        <f t="shared" si="339"/>
        <v>470000</v>
      </c>
      <c r="M1137" s="39">
        <f>IF(C1137=12006,H1137,IF(C1137&lt;&gt;12006,0))</f>
        <v>0</v>
      </c>
      <c r="N1137" s="39">
        <f t="shared" si="340"/>
        <v>0</v>
      </c>
      <c r="O1137" s="39">
        <f t="shared" si="341"/>
        <v>0</v>
      </c>
      <c r="P1137" s="39">
        <f t="shared" si="342"/>
        <v>0</v>
      </c>
      <c r="Q1137" s="39">
        <f t="shared" si="343"/>
        <v>0</v>
      </c>
      <c r="R1137" s="39">
        <f t="shared" si="344"/>
        <v>0</v>
      </c>
      <c r="S1137" s="39">
        <f t="shared" si="345"/>
        <v>0</v>
      </c>
      <c r="T1137" s="39"/>
      <c r="U1137" s="39">
        <f t="shared" si="346"/>
        <v>0</v>
      </c>
      <c r="V1137" s="51"/>
      <c r="W1137" s="39"/>
      <c r="X1137" s="39">
        <f t="shared" si="305"/>
        <v>38.603696098562629</v>
      </c>
      <c r="Y1137" s="39">
        <f t="shared" si="306"/>
        <v>1175</v>
      </c>
      <c r="Z1137" s="41">
        <f t="shared" si="307"/>
        <v>142177.41273100616</v>
      </c>
      <c r="AA1137" s="41">
        <v>126890.34907597536</v>
      </c>
      <c r="AB1137" s="41">
        <v>-3422.1930008623744</v>
      </c>
      <c r="AC1137" s="41">
        <f t="shared" si="313"/>
        <v>123468.15607511299</v>
      </c>
      <c r="AD1137" s="42">
        <f t="shared" si="338"/>
        <v>15287.063655030797</v>
      </c>
      <c r="AE1137" s="41">
        <f t="shared" si="308"/>
        <v>138755.21973014378</v>
      </c>
      <c r="AF1137" s="42">
        <f t="shared" si="309"/>
        <v>331244.78026985622</v>
      </c>
      <c r="AG1137" s="43">
        <f t="shared" si="327"/>
        <v>400</v>
      </c>
      <c r="AH1137" s="44">
        <f t="shared" si="310"/>
        <v>278.99794661190964</v>
      </c>
      <c r="AI1137" s="36">
        <f t="shared" si="311"/>
        <v>121.00205338809035</v>
      </c>
      <c r="AJ1137" s="36">
        <f t="shared" si="312"/>
        <v>3683</v>
      </c>
      <c r="AK1137" s="45">
        <v>45657</v>
      </c>
      <c r="AL1137" s="76"/>
    </row>
    <row r="1138" spans="1:38" s="46" customFormat="1" ht="12.75" x14ac:dyDescent="0.25">
      <c r="A1138" s="36">
        <v>1132</v>
      </c>
      <c r="B1138" s="45">
        <v>41974</v>
      </c>
      <c r="C1138" s="36" t="s">
        <v>823</v>
      </c>
      <c r="D1138" s="36"/>
      <c r="E1138" s="36">
        <v>12004</v>
      </c>
      <c r="F1138" s="36" t="s">
        <v>986</v>
      </c>
      <c r="G1138" s="36" t="s">
        <v>558</v>
      </c>
      <c r="H1138" s="38">
        <v>1</v>
      </c>
      <c r="I1138" s="50">
        <v>77777.5</v>
      </c>
      <c r="J1138" s="39">
        <f t="shared" si="328"/>
        <v>0</v>
      </c>
      <c r="K1138" s="39">
        <f t="shared" si="329"/>
        <v>0</v>
      </c>
      <c r="L1138" s="39">
        <f t="shared" si="339"/>
        <v>77777.5</v>
      </c>
      <c r="M1138" s="39">
        <f>IF(C1138=12006,H1138,IF(C1138&lt;&gt;12006,0))</f>
        <v>0</v>
      </c>
      <c r="N1138" s="39">
        <f t="shared" si="340"/>
        <v>0</v>
      </c>
      <c r="O1138" s="39">
        <f t="shared" si="341"/>
        <v>0</v>
      </c>
      <c r="P1138" s="39">
        <f t="shared" si="342"/>
        <v>0</v>
      </c>
      <c r="Q1138" s="39">
        <f t="shared" si="343"/>
        <v>0</v>
      </c>
      <c r="R1138" s="39">
        <f t="shared" si="344"/>
        <v>0</v>
      </c>
      <c r="S1138" s="39">
        <f t="shared" si="345"/>
        <v>0</v>
      </c>
      <c r="T1138" s="39"/>
      <c r="U1138" s="39">
        <f t="shared" si="346"/>
        <v>0</v>
      </c>
      <c r="V1138" s="51"/>
      <c r="W1138" s="39"/>
      <c r="X1138" s="39">
        <f t="shared" si="305"/>
        <v>6.3882956878850097</v>
      </c>
      <c r="Y1138" s="39">
        <f t="shared" si="306"/>
        <v>194.44374999999999</v>
      </c>
      <c r="Z1138" s="41">
        <f t="shared" si="307"/>
        <v>23528.093018480493</v>
      </c>
      <c r="AA1138" s="41">
        <v>20998.327926078029</v>
      </c>
      <c r="AB1138" s="41">
        <v>-566.31833217994324</v>
      </c>
      <c r="AC1138" s="41">
        <f t="shared" si="313"/>
        <v>20432.009593898085</v>
      </c>
      <c r="AD1138" s="42">
        <f t="shared" si="338"/>
        <v>2529.7650924024638</v>
      </c>
      <c r="AE1138" s="41">
        <f t="shared" si="308"/>
        <v>22961.774686300549</v>
      </c>
      <c r="AF1138" s="42">
        <f t="shared" si="309"/>
        <v>54815.725313699455</v>
      </c>
      <c r="AG1138" s="43">
        <f t="shared" si="327"/>
        <v>400</v>
      </c>
      <c r="AH1138" s="44">
        <f t="shared" si="310"/>
        <v>278.99794661190964</v>
      </c>
      <c r="AI1138" s="36">
        <f t="shared" si="311"/>
        <v>121.00205338809035</v>
      </c>
      <c r="AJ1138" s="36">
        <f t="shared" si="312"/>
        <v>3683</v>
      </c>
      <c r="AK1138" s="45">
        <v>45657</v>
      </c>
      <c r="AL1138" s="76"/>
    </row>
    <row r="1139" spans="1:38" s="46" customFormat="1" ht="12.75" x14ac:dyDescent="0.25">
      <c r="A1139" s="36">
        <v>1133</v>
      </c>
      <c r="B1139" s="45">
        <v>41974</v>
      </c>
      <c r="C1139" s="36" t="s">
        <v>823</v>
      </c>
      <c r="D1139" s="36"/>
      <c r="E1139" s="36">
        <v>12004</v>
      </c>
      <c r="F1139" s="36" t="s">
        <v>987</v>
      </c>
      <c r="G1139" s="36" t="s">
        <v>558</v>
      </c>
      <c r="H1139" s="38">
        <v>1</v>
      </c>
      <c r="I1139" s="50">
        <v>85585</v>
      </c>
      <c r="J1139" s="39">
        <f t="shared" si="328"/>
        <v>0</v>
      </c>
      <c r="K1139" s="39">
        <f t="shared" si="329"/>
        <v>0</v>
      </c>
      <c r="L1139" s="39">
        <f t="shared" si="339"/>
        <v>85585</v>
      </c>
      <c r="M1139" s="39">
        <f>IF(C1139=12006,H1139,IF(C1139&lt;&gt;12006,0))</f>
        <v>0</v>
      </c>
      <c r="N1139" s="39">
        <f t="shared" si="340"/>
        <v>0</v>
      </c>
      <c r="O1139" s="39">
        <f t="shared" si="341"/>
        <v>0</v>
      </c>
      <c r="P1139" s="39">
        <f t="shared" si="342"/>
        <v>0</v>
      </c>
      <c r="Q1139" s="39">
        <f t="shared" si="343"/>
        <v>0</v>
      </c>
      <c r="R1139" s="39">
        <f t="shared" si="344"/>
        <v>0</v>
      </c>
      <c r="S1139" s="39">
        <f t="shared" si="345"/>
        <v>0</v>
      </c>
      <c r="T1139" s="39"/>
      <c r="U1139" s="39">
        <f t="shared" si="346"/>
        <v>0</v>
      </c>
      <c r="V1139" s="51"/>
      <c r="W1139" s="39"/>
      <c r="X1139" s="39">
        <f t="shared" si="305"/>
        <v>7.0295687885010256</v>
      </c>
      <c r="Y1139" s="39">
        <f t="shared" si="306"/>
        <v>213.96249999999998</v>
      </c>
      <c r="Z1139" s="41">
        <f t="shared" si="307"/>
        <v>25889.901848049278</v>
      </c>
      <c r="AA1139" s="41">
        <v>23106.192607802874</v>
      </c>
      <c r="AB1139" s="41">
        <v>-623.16678293363043</v>
      </c>
      <c r="AC1139" s="41">
        <f t="shared" si="313"/>
        <v>22483.025824869244</v>
      </c>
      <c r="AD1139" s="42">
        <f t="shared" si="338"/>
        <v>2783.7092402464041</v>
      </c>
      <c r="AE1139" s="41">
        <f t="shared" si="308"/>
        <v>25266.735065115648</v>
      </c>
      <c r="AF1139" s="42">
        <f t="shared" si="309"/>
        <v>60318.264934884355</v>
      </c>
      <c r="AG1139" s="43">
        <f t="shared" si="327"/>
        <v>400</v>
      </c>
      <c r="AH1139" s="44">
        <f t="shared" si="310"/>
        <v>278.99794661190964</v>
      </c>
      <c r="AI1139" s="36">
        <f t="shared" si="311"/>
        <v>121.00205338809035</v>
      </c>
      <c r="AJ1139" s="36">
        <f t="shared" si="312"/>
        <v>3683</v>
      </c>
      <c r="AK1139" s="45">
        <v>45657</v>
      </c>
      <c r="AL1139" s="76"/>
    </row>
    <row r="1140" spans="1:38" s="46" customFormat="1" ht="12.75" x14ac:dyDescent="0.25">
      <c r="A1140" s="36">
        <v>1134</v>
      </c>
      <c r="B1140" s="45">
        <v>41974</v>
      </c>
      <c r="C1140" s="36" t="s">
        <v>823</v>
      </c>
      <c r="D1140" s="36"/>
      <c r="E1140" s="36">
        <v>12004</v>
      </c>
      <c r="F1140" s="36" t="s">
        <v>988</v>
      </c>
      <c r="G1140" s="36" t="s">
        <v>558</v>
      </c>
      <c r="H1140" s="38">
        <v>1</v>
      </c>
      <c r="I1140" s="50">
        <v>85585</v>
      </c>
      <c r="J1140" s="39">
        <f t="shared" si="328"/>
        <v>0</v>
      </c>
      <c r="K1140" s="39">
        <f t="shared" si="329"/>
        <v>0</v>
      </c>
      <c r="L1140" s="39">
        <f t="shared" si="339"/>
        <v>85585</v>
      </c>
      <c r="M1140" s="39">
        <f>IF(C1140=12006,H1140,IF(C1140&lt;&gt;12006,0))</f>
        <v>0</v>
      </c>
      <c r="N1140" s="39">
        <f t="shared" si="340"/>
        <v>0</v>
      </c>
      <c r="O1140" s="39">
        <f t="shared" si="341"/>
        <v>0</v>
      </c>
      <c r="P1140" s="39">
        <f t="shared" si="342"/>
        <v>0</v>
      </c>
      <c r="Q1140" s="39">
        <f t="shared" si="343"/>
        <v>0</v>
      </c>
      <c r="R1140" s="39">
        <f t="shared" si="344"/>
        <v>0</v>
      </c>
      <c r="S1140" s="39">
        <f t="shared" si="345"/>
        <v>0</v>
      </c>
      <c r="T1140" s="39"/>
      <c r="U1140" s="39">
        <f t="shared" si="346"/>
        <v>0</v>
      </c>
      <c r="V1140" s="51"/>
      <c r="W1140" s="39"/>
      <c r="X1140" s="39">
        <f t="shared" si="305"/>
        <v>7.0295687885010256</v>
      </c>
      <c r="Y1140" s="39">
        <f t="shared" si="306"/>
        <v>213.96249999999998</v>
      </c>
      <c r="Z1140" s="41">
        <f t="shared" si="307"/>
        <v>25889.901848049278</v>
      </c>
      <c r="AA1140" s="41">
        <v>23106.192607802874</v>
      </c>
      <c r="AB1140" s="41">
        <v>-623.16678293363043</v>
      </c>
      <c r="AC1140" s="41">
        <f t="shared" si="313"/>
        <v>22483.025824869244</v>
      </c>
      <c r="AD1140" s="42">
        <f t="shared" si="338"/>
        <v>2783.7092402464041</v>
      </c>
      <c r="AE1140" s="41">
        <f t="shared" si="308"/>
        <v>25266.735065115648</v>
      </c>
      <c r="AF1140" s="42">
        <f t="shared" si="309"/>
        <v>60318.264934884355</v>
      </c>
      <c r="AG1140" s="43">
        <f t="shared" si="327"/>
        <v>400</v>
      </c>
      <c r="AH1140" s="44">
        <f t="shared" si="310"/>
        <v>278.99794661190964</v>
      </c>
      <c r="AI1140" s="36">
        <f t="shared" si="311"/>
        <v>121.00205338809035</v>
      </c>
      <c r="AJ1140" s="36">
        <f t="shared" si="312"/>
        <v>3683</v>
      </c>
      <c r="AK1140" s="45">
        <v>45657</v>
      </c>
      <c r="AL1140" s="76"/>
    </row>
    <row r="1141" spans="1:38" s="46" customFormat="1" ht="12.75" x14ac:dyDescent="0.25">
      <c r="A1141" s="36">
        <v>1135</v>
      </c>
      <c r="B1141" s="45">
        <v>41974</v>
      </c>
      <c r="C1141" s="53" t="s">
        <v>534</v>
      </c>
      <c r="D1141" s="53"/>
      <c r="E1141" s="36">
        <v>12008</v>
      </c>
      <c r="F1141" s="36" t="s">
        <v>989</v>
      </c>
      <c r="G1141" s="36" t="s">
        <v>544</v>
      </c>
      <c r="H1141" s="38">
        <v>9</v>
      </c>
      <c r="I1141" s="50">
        <v>9925236</v>
      </c>
      <c r="J1141" s="39">
        <f t="shared" si="328"/>
        <v>0</v>
      </c>
      <c r="K1141" s="39">
        <f t="shared" si="329"/>
        <v>0</v>
      </c>
      <c r="L1141" s="39">
        <f t="shared" si="339"/>
        <v>0</v>
      </c>
      <c r="M1141" s="39">
        <f>IF(C1141=12006,H1141,IF(C1141&lt;&gt;12006,0))</f>
        <v>0</v>
      </c>
      <c r="N1141" s="39">
        <f t="shared" si="340"/>
        <v>0</v>
      </c>
      <c r="O1141" s="39">
        <f t="shared" si="341"/>
        <v>0</v>
      </c>
      <c r="P1141" s="39">
        <f t="shared" si="342"/>
        <v>9925236</v>
      </c>
      <c r="Q1141" s="39">
        <f t="shared" si="343"/>
        <v>0</v>
      </c>
      <c r="R1141" s="39">
        <f t="shared" si="344"/>
        <v>0</v>
      </c>
      <c r="S1141" s="39">
        <f t="shared" si="345"/>
        <v>0</v>
      </c>
      <c r="T1141" s="39"/>
      <c r="U1141" s="39">
        <f t="shared" si="346"/>
        <v>0</v>
      </c>
      <c r="V1141" s="51"/>
      <c r="W1141" s="39"/>
      <c r="X1141" s="39">
        <f t="shared" si="305"/>
        <v>815.21445585215611</v>
      </c>
      <c r="Y1141" s="39">
        <f t="shared" si="306"/>
        <v>24813.09</v>
      </c>
      <c r="Z1141" s="41">
        <f t="shared" si="307"/>
        <v>3002434.8409034908</v>
      </c>
      <c r="AA1141" s="41">
        <v>2679609.9163860371</v>
      </c>
      <c r="AB1141" s="41">
        <v>-72268.240789589938</v>
      </c>
      <c r="AC1141" s="41">
        <f t="shared" si="313"/>
        <v>2607341.6755964472</v>
      </c>
      <c r="AD1141" s="42">
        <f t="shared" si="338"/>
        <v>322824.92451745365</v>
      </c>
      <c r="AE1141" s="41">
        <f t="shared" si="308"/>
        <v>2930166.6001139008</v>
      </c>
      <c r="AF1141" s="42">
        <f t="shared" si="309"/>
        <v>6995069.3998860996</v>
      </c>
      <c r="AG1141" s="43">
        <f t="shared" si="327"/>
        <v>400</v>
      </c>
      <c r="AH1141" s="44">
        <f t="shared" si="310"/>
        <v>278.99794661190964</v>
      </c>
      <c r="AI1141" s="36">
        <f t="shared" si="311"/>
        <v>121.00205338809035</v>
      </c>
      <c r="AJ1141" s="36">
        <f t="shared" si="312"/>
        <v>3683</v>
      </c>
      <c r="AK1141" s="45">
        <v>45657</v>
      </c>
      <c r="AL1141" s="76"/>
    </row>
    <row r="1142" spans="1:38" s="46" customFormat="1" ht="12.75" x14ac:dyDescent="0.25">
      <c r="A1142" s="36">
        <v>1136</v>
      </c>
      <c r="B1142" s="45">
        <v>41974</v>
      </c>
      <c r="C1142" s="53" t="s">
        <v>534</v>
      </c>
      <c r="D1142" s="53"/>
      <c r="E1142" s="36">
        <v>12008</v>
      </c>
      <c r="F1142" s="36" t="s">
        <v>917</v>
      </c>
      <c r="G1142" s="36" t="s">
        <v>540</v>
      </c>
      <c r="H1142" s="38">
        <v>495</v>
      </c>
      <c r="I1142" s="50">
        <v>301950000</v>
      </c>
      <c r="J1142" s="39">
        <f t="shared" si="328"/>
        <v>0</v>
      </c>
      <c r="K1142" s="39">
        <f t="shared" si="329"/>
        <v>0</v>
      </c>
      <c r="L1142" s="39">
        <f t="shared" si="339"/>
        <v>0</v>
      </c>
      <c r="M1142" s="39">
        <f>IF(C1142=12006,H1142,IF(C1142&lt;&gt;12006,0))</f>
        <v>0</v>
      </c>
      <c r="N1142" s="39">
        <f t="shared" si="340"/>
        <v>0</v>
      </c>
      <c r="O1142" s="39">
        <f t="shared" si="341"/>
        <v>0</v>
      </c>
      <c r="P1142" s="39">
        <f t="shared" si="342"/>
        <v>301950000</v>
      </c>
      <c r="Q1142" s="39">
        <f t="shared" si="343"/>
        <v>0</v>
      </c>
      <c r="R1142" s="39">
        <f t="shared" si="344"/>
        <v>0</v>
      </c>
      <c r="S1142" s="39">
        <f t="shared" si="345"/>
        <v>0</v>
      </c>
      <c r="T1142" s="39"/>
      <c r="U1142" s="39">
        <f t="shared" si="346"/>
        <v>0</v>
      </c>
      <c r="V1142" s="51"/>
      <c r="W1142" s="39"/>
      <c r="X1142" s="39">
        <f t="shared" si="305"/>
        <v>24800.821355236138</v>
      </c>
      <c r="Y1142" s="39">
        <f t="shared" si="306"/>
        <v>754874.99999999988</v>
      </c>
      <c r="Z1142" s="41">
        <f t="shared" si="307"/>
        <v>91341425.051334679</v>
      </c>
      <c r="AA1142" s="41">
        <v>81520299.794661179</v>
      </c>
      <c r="AB1142" s="41">
        <v>-2198576.9715114762</v>
      </c>
      <c r="AC1142" s="41">
        <f t="shared" si="313"/>
        <v>79321722.823149696</v>
      </c>
      <c r="AD1142" s="42">
        <f t="shared" si="338"/>
        <v>9821125.2566734999</v>
      </c>
      <c r="AE1142" s="41">
        <f t="shared" si="308"/>
        <v>89142848.079823196</v>
      </c>
      <c r="AF1142" s="42">
        <f t="shared" si="309"/>
        <v>212807151.9201768</v>
      </c>
      <c r="AG1142" s="43">
        <f t="shared" si="327"/>
        <v>400</v>
      </c>
      <c r="AH1142" s="44">
        <f t="shared" si="310"/>
        <v>278.99794661190964</v>
      </c>
      <c r="AI1142" s="36">
        <f t="shared" si="311"/>
        <v>121.00205338809035</v>
      </c>
      <c r="AJ1142" s="36">
        <f t="shared" si="312"/>
        <v>3683</v>
      </c>
      <c r="AK1142" s="45">
        <v>45657</v>
      </c>
      <c r="AL1142" s="76"/>
    </row>
    <row r="1143" spans="1:38" s="46" customFormat="1" ht="12.75" x14ac:dyDescent="0.25">
      <c r="A1143" s="36">
        <v>1137</v>
      </c>
      <c r="B1143" s="45">
        <v>41974</v>
      </c>
      <c r="C1143" s="53" t="s">
        <v>534</v>
      </c>
      <c r="D1143" s="53"/>
      <c r="E1143" s="36">
        <v>12008</v>
      </c>
      <c r="F1143" s="36" t="s">
        <v>917</v>
      </c>
      <c r="G1143" s="36" t="s">
        <v>544</v>
      </c>
      <c r="H1143" s="38">
        <v>144</v>
      </c>
      <c r="I1143" s="50">
        <v>87840000</v>
      </c>
      <c r="J1143" s="39">
        <f t="shared" si="328"/>
        <v>0</v>
      </c>
      <c r="K1143" s="39">
        <f t="shared" si="329"/>
        <v>0</v>
      </c>
      <c r="L1143" s="39">
        <f t="shared" si="339"/>
        <v>0</v>
      </c>
      <c r="M1143" s="39">
        <f>IF(C1143=12006,H1143,IF(C1143&lt;&gt;12006,0))</f>
        <v>0</v>
      </c>
      <c r="N1143" s="39">
        <f t="shared" si="340"/>
        <v>0</v>
      </c>
      <c r="O1143" s="39">
        <f t="shared" si="341"/>
        <v>0</v>
      </c>
      <c r="P1143" s="39">
        <f t="shared" si="342"/>
        <v>87840000</v>
      </c>
      <c r="Q1143" s="39">
        <f t="shared" si="343"/>
        <v>0</v>
      </c>
      <c r="R1143" s="39">
        <f t="shared" si="344"/>
        <v>0</v>
      </c>
      <c r="S1143" s="39">
        <f t="shared" si="345"/>
        <v>0</v>
      </c>
      <c r="T1143" s="39"/>
      <c r="U1143" s="39">
        <f t="shared" si="346"/>
        <v>0</v>
      </c>
      <c r="V1143" s="51"/>
      <c r="W1143" s="39"/>
      <c r="X1143" s="39">
        <f t="shared" si="305"/>
        <v>7214.7843942505133</v>
      </c>
      <c r="Y1143" s="39">
        <f t="shared" si="306"/>
        <v>219600</v>
      </c>
      <c r="Z1143" s="41">
        <f t="shared" si="307"/>
        <v>26572050.924024642</v>
      </c>
      <c r="AA1143" s="41">
        <v>23714996.303901438</v>
      </c>
      <c r="AB1143" s="41">
        <v>-639586.02807606582</v>
      </c>
      <c r="AC1143" s="41">
        <f t="shared" si="313"/>
        <v>23075410.27582537</v>
      </c>
      <c r="AD1143" s="42">
        <f t="shared" si="338"/>
        <v>2857054.6201232038</v>
      </c>
      <c r="AE1143" s="41">
        <f t="shared" si="308"/>
        <v>25932464.895948574</v>
      </c>
      <c r="AF1143" s="42">
        <f t="shared" si="309"/>
        <v>61907535.104051426</v>
      </c>
      <c r="AG1143" s="43">
        <f t="shared" si="327"/>
        <v>400</v>
      </c>
      <c r="AH1143" s="44">
        <f t="shared" si="310"/>
        <v>278.99794661190964</v>
      </c>
      <c r="AI1143" s="36">
        <f t="shared" si="311"/>
        <v>121.00205338809035</v>
      </c>
      <c r="AJ1143" s="36">
        <f t="shared" si="312"/>
        <v>3683</v>
      </c>
      <c r="AK1143" s="45">
        <v>45657</v>
      </c>
      <c r="AL1143" s="76"/>
    </row>
    <row r="1144" spans="1:38" s="46" customFormat="1" ht="12.75" x14ac:dyDescent="0.25">
      <c r="A1144" s="36">
        <v>1138</v>
      </c>
      <c r="B1144" s="45">
        <v>41974</v>
      </c>
      <c r="C1144" s="53" t="s">
        <v>534</v>
      </c>
      <c r="D1144" s="53"/>
      <c r="E1144" s="36">
        <v>12008</v>
      </c>
      <c r="F1144" s="36" t="s">
        <v>990</v>
      </c>
      <c r="G1144" s="36" t="s">
        <v>540</v>
      </c>
      <c r="H1144" s="38">
        <v>445</v>
      </c>
      <c r="I1144" s="50">
        <v>244750000</v>
      </c>
      <c r="J1144" s="39">
        <f t="shared" si="328"/>
        <v>0</v>
      </c>
      <c r="K1144" s="39">
        <f t="shared" si="329"/>
        <v>0</v>
      </c>
      <c r="L1144" s="39">
        <f t="shared" si="339"/>
        <v>0</v>
      </c>
      <c r="M1144" s="39">
        <f>IF(C1144=12006,H1144,IF(C1144&lt;&gt;12006,0))</f>
        <v>0</v>
      </c>
      <c r="N1144" s="39">
        <f t="shared" si="340"/>
        <v>0</v>
      </c>
      <c r="O1144" s="39">
        <f t="shared" si="341"/>
        <v>0</v>
      </c>
      <c r="P1144" s="39">
        <f t="shared" si="342"/>
        <v>244750000</v>
      </c>
      <c r="Q1144" s="39">
        <f t="shared" si="343"/>
        <v>0</v>
      </c>
      <c r="R1144" s="39">
        <f t="shared" si="344"/>
        <v>0</v>
      </c>
      <c r="S1144" s="39">
        <f t="shared" si="345"/>
        <v>0</v>
      </c>
      <c r="T1144" s="39"/>
      <c r="U1144" s="39">
        <f t="shared" si="346"/>
        <v>0</v>
      </c>
      <c r="V1144" s="51"/>
      <c r="W1144" s="39"/>
      <c r="X1144" s="39">
        <f t="shared" si="305"/>
        <v>20102.669404517452</v>
      </c>
      <c r="Y1144" s="39">
        <f t="shared" si="306"/>
        <v>611874.99999999988</v>
      </c>
      <c r="Z1144" s="41">
        <f t="shared" si="307"/>
        <v>74038131.416837767</v>
      </c>
      <c r="AA1144" s="41">
        <v>66077474.332648858</v>
      </c>
      <c r="AB1144" s="41">
        <v>-1782088.802044821</v>
      </c>
      <c r="AC1144" s="41">
        <f t="shared" si="313"/>
        <v>64295385.530604035</v>
      </c>
      <c r="AD1144" s="42">
        <f t="shared" si="338"/>
        <v>7960657.0841889083</v>
      </c>
      <c r="AE1144" s="41">
        <f t="shared" si="308"/>
        <v>72256042.614792943</v>
      </c>
      <c r="AF1144" s="42">
        <f t="shared" si="309"/>
        <v>172493957.38520706</v>
      </c>
      <c r="AG1144" s="43">
        <f t="shared" si="327"/>
        <v>400</v>
      </c>
      <c r="AH1144" s="44">
        <f t="shared" si="310"/>
        <v>278.99794661190964</v>
      </c>
      <c r="AI1144" s="36">
        <f t="shared" si="311"/>
        <v>121.00205338809035</v>
      </c>
      <c r="AJ1144" s="36">
        <f t="shared" si="312"/>
        <v>3683</v>
      </c>
      <c r="AK1144" s="45">
        <v>45657</v>
      </c>
      <c r="AL1144" s="76"/>
    </row>
    <row r="1145" spans="1:38" s="46" customFormat="1" ht="12.75" x14ac:dyDescent="0.25">
      <c r="A1145" s="36">
        <v>1139</v>
      </c>
      <c r="B1145" s="45">
        <v>41974</v>
      </c>
      <c r="C1145" s="53" t="s">
        <v>534</v>
      </c>
      <c r="D1145" s="53"/>
      <c r="E1145" s="36">
        <v>12008</v>
      </c>
      <c r="F1145" s="36" t="s">
        <v>936</v>
      </c>
      <c r="G1145" s="36" t="s">
        <v>544</v>
      </c>
      <c r="H1145" s="38">
        <v>6</v>
      </c>
      <c r="I1145" s="50">
        <v>10133700</v>
      </c>
      <c r="J1145" s="39">
        <f t="shared" si="328"/>
        <v>0</v>
      </c>
      <c r="K1145" s="39">
        <f t="shared" si="329"/>
        <v>0</v>
      </c>
      <c r="L1145" s="39">
        <f t="shared" si="339"/>
        <v>0</v>
      </c>
      <c r="M1145" s="39">
        <f>IF(C1145=12006,H1145,IF(C1145&lt;&gt;12006,0))</f>
        <v>0</v>
      </c>
      <c r="N1145" s="39">
        <f t="shared" si="340"/>
        <v>0</v>
      </c>
      <c r="O1145" s="39">
        <f t="shared" si="341"/>
        <v>0</v>
      </c>
      <c r="P1145" s="39">
        <f t="shared" si="342"/>
        <v>10133700</v>
      </c>
      <c r="Q1145" s="39">
        <f t="shared" si="343"/>
        <v>0</v>
      </c>
      <c r="R1145" s="39">
        <f t="shared" si="344"/>
        <v>0</v>
      </c>
      <c r="S1145" s="39">
        <f t="shared" si="345"/>
        <v>0</v>
      </c>
      <c r="T1145" s="39"/>
      <c r="U1145" s="39">
        <f t="shared" si="346"/>
        <v>0</v>
      </c>
      <c r="V1145" s="51"/>
      <c r="W1145" s="39"/>
      <c r="X1145" s="39">
        <f t="shared" si="305"/>
        <v>832.33675564681721</v>
      </c>
      <c r="Y1145" s="39">
        <f t="shared" si="306"/>
        <v>25334.25</v>
      </c>
      <c r="Z1145" s="41">
        <f t="shared" si="307"/>
        <v>3065496.271047228</v>
      </c>
      <c r="AA1145" s="41">
        <v>2735890.9158110884</v>
      </c>
      <c r="AB1145" s="41">
        <v>-73786.121729444771</v>
      </c>
      <c r="AC1145" s="41">
        <f t="shared" si="313"/>
        <v>2662104.7940816437</v>
      </c>
      <c r="AD1145" s="42">
        <f t="shared" si="338"/>
        <v>329605.35523613961</v>
      </c>
      <c r="AE1145" s="41">
        <f t="shared" si="308"/>
        <v>2991710.1493177833</v>
      </c>
      <c r="AF1145" s="42">
        <f t="shared" si="309"/>
        <v>7141989.8506822167</v>
      </c>
      <c r="AG1145" s="43">
        <f t="shared" si="327"/>
        <v>400</v>
      </c>
      <c r="AH1145" s="44">
        <f t="shared" si="310"/>
        <v>278.99794661190964</v>
      </c>
      <c r="AI1145" s="36">
        <f t="shared" si="311"/>
        <v>121.00205338809035</v>
      </c>
      <c r="AJ1145" s="36">
        <f t="shared" si="312"/>
        <v>3683</v>
      </c>
      <c r="AK1145" s="45">
        <v>45657</v>
      </c>
      <c r="AL1145" s="76"/>
    </row>
    <row r="1146" spans="1:38" s="46" customFormat="1" ht="12.75" x14ac:dyDescent="0.25">
      <c r="A1146" s="36">
        <v>1140</v>
      </c>
      <c r="B1146" s="45">
        <v>41974</v>
      </c>
      <c r="C1146" s="53" t="s">
        <v>534</v>
      </c>
      <c r="D1146" s="53"/>
      <c r="E1146" s="36">
        <v>12008</v>
      </c>
      <c r="F1146" s="36" t="s">
        <v>991</v>
      </c>
      <c r="G1146" s="36" t="s">
        <v>540</v>
      </c>
      <c r="H1146" s="38">
        <v>1</v>
      </c>
      <c r="I1146" s="50">
        <v>1102804</v>
      </c>
      <c r="J1146" s="39">
        <f t="shared" si="328"/>
        <v>0</v>
      </c>
      <c r="K1146" s="39">
        <f t="shared" si="329"/>
        <v>0</v>
      </c>
      <c r="L1146" s="39">
        <f t="shared" si="339"/>
        <v>0</v>
      </c>
      <c r="M1146" s="39">
        <f>IF(C1146=12006,H1146,IF(C1146&lt;&gt;12006,0))</f>
        <v>0</v>
      </c>
      <c r="N1146" s="39">
        <f t="shared" si="340"/>
        <v>0</v>
      </c>
      <c r="O1146" s="39">
        <f t="shared" si="341"/>
        <v>0</v>
      </c>
      <c r="P1146" s="39">
        <f t="shared" si="342"/>
        <v>1102804</v>
      </c>
      <c r="Q1146" s="39">
        <f t="shared" si="343"/>
        <v>0</v>
      </c>
      <c r="R1146" s="39">
        <f t="shared" si="344"/>
        <v>0</v>
      </c>
      <c r="S1146" s="39">
        <f t="shared" si="345"/>
        <v>0</v>
      </c>
      <c r="T1146" s="39"/>
      <c r="U1146" s="39">
        <f t="shared" si="346"/>
        <v>0</v>
      </c>
      <c r="V1146" s="51"/>
      <c r="W1146" s="39"/>
      <c r="X1146" s="39">
        <f t="shared" si="305"/>
        <v>90.579383983572882</v>
      </c>
      <c r="Y1146" s="39">
        <f t="shared" si="306"/>
        <v>2757.0099999999998</v>
      </c>
      <c r="Z1146" s="41">
        <f t="shared" si="307"/>
        <v>333603.87121149892</v>
      </c>
      <c r="AA1146" s="41">
        <v>297734.43515400408</v>
      </c>
      <c r="AB1146" s="41">
        <v>-8029.8045321766576</v>
      </c>
      <c r="AC1146" s="41">
        <f t="shared" si="313"/>
        <v>289704.63062182744</v>
      </c>
      <c r="AD1146" s="42">
        <f t="shared" si="338"/>
        <v>35869.436057494837</v>
      </c>
      <c r="AE1146" s="41">
        <f t="shared" si="308"/>
        <v>325574.06667932228</v>
      </c>
      <c r="AF1146" s="42">
        <f t="shared" si="309"/>
        <v>777229.93332067772</v>
      </c>
      <c r="AG1146" s="43">
        <f t="shared" si="327"/>
        <v>400</v>
      </c>
      <c r="AH1146" s="44">
        <f t="shared" si="310"/>
        <v>278.99794661190964</v>
      </c>
      <c r="AI1146" s="36">
        <f t="shared" si="311"/>
        <v>121.00205338809035</v>
      </c>
      <c r="AJ1146" s="36">
        <f t="shared" si="312"/>
        <v>3683</v>
      </c>
      <c r="AK1146" s="45">
        <v>45657</v>
      </c>
      <c r="AL1146" s="76"/>
    </row>
    <row r="1147" spans="1:38" s="46" customFormat="1" ht="12.75" x14ac:dyDescent="0.25">
      <c r="A1147" s="36">
        <v>1141</v>
      </c>
      <c r="B1147" s="45">
        <v>41974</v>
      </c>
      <c r="C1147" s="53" t="s">
        <v>534</v>
      </c>
      <c r="D1147" s="53"/>
      <c r="E1147" s="36">
        <v>12008</v>
      </c>
      <c r="F1147" s="36" t="s">
        <v>992</v>
      </c>
      <c r="G1147" s="36" t="s">
        <v>540</v>
      </c>
      <c r="H1147" s="38">
        <v>3</v>
      </c>
      <c r="I1147" s="50">
        <v>2649999</v>
      </c>
      <c r="J1147" s="39">
        <f t="shared" si="328"/>
        <v>0</v>
      </c>
      <c r="K1147" s="39">
        <f t="shared" si="329"/>
        <v>0</v>
      </c>
      <c r="L1147" s="39">
        <f t="shared" si="339"/>
        <v>0</v>
      </c>
      <c r="M1147" s="39">
        <f>IF(C1147=12006,H1147,IF(C1147&lt;&gt;12006,0))</f>
        <v>0</v>
      </c>
      <c r="N1147" s="39">
        <f t="shared" si="340"/>
        <v>0</v>
      </c>
      <c r="O1147" s="39">
        <f t="shared" si="341"/>
        <v>0</v>
      </c>
      <c r="P1147" s="39">
        <f t="shared" si="342"/>
        <v>2649999</v>
      </c>
      <c r="Q1147" s="39">
        <f t="shared" si="343"/>
        <v>0</v>
      </c>
      <c r="R1147" s="39">
        <f t="shared" si="344"/>
        <v>0</v>
      </c>
      <c r="S1147" s="39">
        <f t="shared" si="345"/>
        <v>0</v>
      </c>
      <c r="T1147" s="39"/>
      <c r="U1147" s="39">
        <f t="shared" si="346"/>
        <v>0</v>
      </c>
      <c r="V1147" s="51"/>
      <c r="W1147" s="39"/>
      <c r="X1147" s="39">
        <f t="shared" si="305"/>
        <v>217.65905544147844</v>
      </c>
      <c r="Y1147" s="39">
        <f t="shared" si="306"/>
        <v>6624.9975000000004</v>
      </c>
      <c r="Z1147" s="41">
        <f t="shared" si="307"/>
        <v>801638.30119096511</v>
      </c>
      <c r="AA1147" s="41">
        <v>715445.31523613969</v>
      </c>
      <c r="AB1147" s="41">
        <v>-19295.336234238919</v>
      </c>
      <c r="AC1147" s="41">
        <f t="shared" si="313"/>
        <v>696149.97900190076</v>
      </c>
      <c r="AD1147" s="42">
        <f t="shared" si="338"/>
        <v>86192.985954825417</v>
      </c>
      <c r="AE1147" s="41">
        <f t="shared" si="308"/>
        <v>782342.96495672618</v>
      </c>
      <c r="AF1147" s="42">
        <f t="shared" si="309"/>
        <v>1867656.0350432738</v>
      </c>
      <c r="AG1147" s="43">
        <f t="shared" si="327"/>
        <v>400</v>
      </c>
      <c r="AH1147" s="44">
        <f t="shared" si="310"/>
        <v>278.99794661190964</v>
      </c>
      <c r="AI1147" s="36">
        <f t="shared" si="311"/>
        <v>121.00205338809035</v>
      </c>
      <c r="AJ1147" s="36">
        <f t="shared" si="312"/>
        <v>3683</v>
      </c>
      <c r="AK1147" s="45">
        <v>45657</v>
      </c>
      <c r="AL1147" s="76"/>
    </row>
    <row r="1148" spans="1:38" s="46" customFormat="1" ht="12.75" x14ac:dyDescent="0.25">
      <c r="A1148" s="36">
        <v>1142</v>
      </c>
      <c r="B1148" s="45">
        <v>41974</v>
      </c>
      <c r="C1148" s="53" t="s">
        <v>534</v>
      </c>
      <c r="D1148" s="53"/>
      <c r="E1148" s="36">
        <v>12008</v>
      </c>
      <c r="F1148" s="36" t="s">
        <v>993</v>
      </c>
      <c r="G1148" s="36" t="s">
        <v>540</v>
      </c>
      <c r="H1148" s="38">
        <v>1</v>
      </c>
      <c r="I1148" s="50">
        <v>150000</v>
      </c>
      <c r="J1148" s="39">
        <f t="shared" si="328"/>
        <v>0</v>
      </c>
      <c r="K1148" s="39">
        <f t="shared" si="329"/>
        <v>0</v>
      </c>
      <c r="L1148" s="39">
        <f t="shared" si="339"/>
        <v>0</v>
      </c>
      <c r="M1148" s="39">
        <f>IF(C1148=12006,H1148,IF(C1148&lt;&gt;12006,0))</f>
        <v>0</v>
      </c>
      <c r="N1148" s="39">
        <f t="shared" si="340"/>
        <v>0</v>
      </c>
      <c r="O1148" s="39">
        <f t="shared" si="341"/>
        <v>0</v>
      </c>
      <c r="P1148" s="39">
        <f t="shared" si="342"/>
        <v>150000</v>
      </c>
      <c r="Q1148" s="39">
        <f t="shared" si="343"/>
        <v>0</v>
      </c>
      <c r="R1148" s="39">
        <f t="shared" si="344"/>
        <v>0</v>
      </c>
      <c r="S1148" s="39">
        <f t="shared" si="345"/>
        <v>0</v>
      </c>
      <c r="T1148" s="39"/>
      <c r="U1148" s="39">
        <f t="shared" si="346"/>
        <v>0</v>
      </c>
      <c r="V1148" s="51"/>
      <c r="W1148" s="39"/>
      <c r="X1148" s="39">
        <f t="shared" si="305"/>
        <v>12.320328542094456</v>
      </c>
      <c r="Y1148" s="39">
        <f t="shared" si="306"/>
        <v>375</v>
      </c>
      <c r="Z1148" s="41">
        <f t="shared" si="307"/>
        <v>45375.770020533877</v>
      </c>
      <c r="AA1148" s="41">
        <v>40496.919917864478</v>
      </c>
      <c r="AB1148" s="41">
        <v>-1092.1892555943748</v>
      </c>
      <c r="AC1148" s="41">
        <f t="shared" si="313"/>
        <v>39404.7306622701</v>
      </c>
      <c r="AD1148" s="42">
        <f t="shared" si="338"/>
        <v>4878.8501026693993</v>
      </c>
      <c r="AE1148" s="41">
        <f t="shared" si="308"/>
        <v>44283.580764939499</v>
      </c>
      <c r="AF1148" s="42">
        <f t="shared" si="309"/>
        <v>105716.4192350605</v>
      </c>
      <c r="AG1148" s="43">
        <f t="shared" si="327"/>
        <v>400</v>
      </c>
      <c r="AH1148" s="44">
        <f t="shared" si="310"/>
        <v>278.99794661190964</v>
      </c>
      <c r="AI1148" s="36">
        <f t="shared" si="311"/>
        <v>121.00205338809035</v>
      </c>
      <c r="AJ1148" s="36">
        <f t="shared" si="312"/>
        <v>3683</v>
      </c>
      <c r="AK1148" s="45">
        <v>45657</v>
      </c>
      <c r="AL1148" s="76"/>
    </row>
    <row r="1149" spans="1:38" s="46" customFormat="1" ht="12.75" x14ac:dyDescent="0.25">
      <c r="A1149" s="36">
        <v>1143</v>
      </c>
      <c r="B1149" s="45">
        <v>41974</v>
      </c>
      <c r="C1149" s="53" t="s">
        <v>534</v>
      </c>
      <c r="D1149" s="53"/>
      <c r="E1149" s="36">
        <v>12008</v>
      </c>
      <c r="F1149" s="36" t="s">
        <v>994</v>
      </c>
      <c r="G1149" s="36" t="s">
        <v>540</v>
      </c>
      <c r="H1149" s="38">
        <v>1</v>
      </c>
      <c r="I1149" s="50">
        <v>4984400</v>
      </c>
      <c r="J1149" s="39">
        <f t="shared" si="328"/>
        <v>0</v>
      </c>
      <c r="K1149" s="39">
        <f t="shared" si="329"/>
        <v>0</v>
      </c>
      <c r="L1149" s="39">
        <f t="shared" si="339"/>
        <v>0</v>
      </c>
      <c r="M1149" s="39">
        <f>IF(C1149=12006,H1149,IF(C1149&lt;&gt;12006,0))</f>
        <v>0</v>
      </c>
      <c r="N1149" s="39">
        <f t="shared" si="340"/>
        <v>0</v>
      </c>
      <c r="O1149" s="39">
        <f t="shared" si="341"/>
        <v>0</v>
      </c>
      <c r="P1149" s="39">
        <f t="shared" si="342"/>
        <v>4984400</v>
      </c>
      <c r="Q1149" s="39">
        <f t="shared" si="343"/>
        <v>0</v>
      </c>
      <c r="R1149" s="39">
        <f t="shared" si="344"/>
        <v>0</v>
      </c>
      <c r="S1149" s="39">
        <f t="shared" si="345"/>
        <v>0</v>
      </c>
      <c r="T1149" s="39"/>
      <c r="U1149" s="39">
        <f t="shared" si="346"/>
        <v>0</v>
      </c>
      <c r="V1149" s="51"/>
      <c r="W1149" s="39"/>
      <c r="X1149" s="39">
        <f t="shared" si="305"/>
        <v>409.39630390143736</v>
      </c>
      <c r="Y1149" s="39">
        <f t="shared" si="306"/>
        <v>12461</v>
      </c>
      <c r="Z1149" s="41">
        <f t="shared" si="307"/>
        <v>1507806.5872689937</v>
      </c>
      <c r="AA1149" s="41">
        <v>1345685.6509240246</v>
      </c>
      <c r="AB1149" s="41">
        <v>-36292.720837230678</v>
      </c>
      <c r="AC1149" s="41">
        <f t="shared" si="313"/>
        <v>1309392.9300867938</v>
      </c>
      <c r="AD1149" s="42">
        <f t="shared" si="338"/>
        <v>162120.93634496909</v>
      </c>
      <c r="AE1149" s="41">
        <f t="shared" si="308"/>
        <v>1471513.8664317629</v>
      </c>
      <c r="AF1149" s="42">
        <f t="shared" si="309"/>
        <v>3512886.1335682371</v>
      </c>
      <c r="AG1149" s="43">
        <f t="shared" si="327"/>
        <v>400</v>
      </c>
      <c r="AH1149" s="44">
        <f t="shared" si="310"/>
        <v>278.99794661190964</v>
      </c>
      <c r="AI1149" s="36">
        <f t="shared" si="311"/>
        <v>121.00205338809035</v>
      </c>
      <c r="AJ1149" s="36">
        <f t="shared" si="312"/>
        <v>3683</v>
      </c>
      <c r="AK1149" s="45">
        <v>45657</v>
      </c>
      <c r="AL1149" s="76"/>
    </row>
    <row r="1150" spans="1:38" s="46" customFormat="1" ht="12.75" x14ac:dyDescent="0.25">
      <c r="A1150" s="36">
        <v>1144</v>
      </c>
      <c r="B1150" s="45">
        <v>41974</v>
      </c>
      <c r="C1150" s="53" t="s">
        <v>534</v>
      </c>
      <c r="D1150" s="53"/>
      <c r="E1150" s="36">
        <v>12008</v>
      </c>
      <c r="F1150" s="36" t="s">
        <v>915</v>
      </c>
      <c r="G1150" s="36" t="s">
        <v>540</v>
      </c>
      <c r="H1150" s="38">
        <v>27</v>
      </c>
      <c r="I1150" s="50">
        <v>1976724</v>
      </c>
      <c r="J1150" s="39">
        <f t="shared" si="328"/>
        <v>0</v>
      </c>
      <c r="K1150" s="39">
        <f t="shared" si="329"/>
        <v>0</v>
      </c>
      <c r="L1150" s="39">
        <f t="shared" si="339"/>
        <v>0</v>
      </c>
      <c r="M1150" s="39">
        <f>IF(C1150=12006,H1150,IF(C1150&lt;&gt;12006,0))</f>
        <v>0</v>
      </c>
      <c r="N1150" s="39">
        <f t="shared" si="340"/>
        <v>0</v>
      </c>
      <c r="O1150" s="39">
        <f t="shared" si="341"/>
        <v>0</v>
      </c>
      <c r="P1150" s="39">
        <f t="shared" si="342"/>
        <v>1976724</v>
      </c>
      <c r="Q1150" s="39">
        <f t="shared" si="343"/>
        <v>0</v>
      </c>
      <c r="R1150" s="39">
        <f t="shared" si="344"/>
        <v>0</v>
      </c>
      <c r="S1150" s="39">
        <f t="shared" si="345"/>
        <v>0</v>
      </c>
      <c r="T1150" s="39"/>
      <c r="U1150" s="39">
        <f t="shared" si="346"/>
        <v>0</v>
      </c>
      <c r="V1150" s="51"/>
      <c r="W1150" s="39"/>
      <c r="X1150" s="39">
        <f t="shared" si="305"/>
        <v>162.35926078028749</v>
      </c>
      <c r="Y1150" s="39">
        <f t="shared" si="306"/>
        <v>4941.8100000000004</v>
      </c>
      <c r="Z1150" s="41">
        <f t="shared" si="307"/>
        <v>597969.15745379881</v>
      </c>
      <c r="AA1150" s="41">
        <v>533674.89018480491</v>
      </c>
      <c r="AB1150" s="41">
        <v>-14393.044760503566</v>
      </c>
      <c r="AC1150" s="41">
        <f t="shared" si="313"/>
        <v>519281.84542430134</v>
      </c>
      <c r="AD1150" s="42">
        <f t="shared" si="338"/>
        <v>64294.267268993892</v>
      </c>
      <c r="AE1150" s="41">
        <f t="shared" si="308"/>
        <v>583576.11269329523</v>
      </c>
      <c r="AF1150" s="42">
        <f t="shared" si="309"/>
        <v>1393147.8873067047</v>
      </c>
      <c r="AG1150" s="43">
        <f t="shared" si="327"/>
        <v>400</v>
      </c>
      <c r="AH1150" s="44">
        <f t="shared" si="310"/>
        <v>278.99794661190964</v>
      </c>
      <c r="AI1150" s="36">
        <f t="shared" si="311"/>
        <v>121.00205338809035</v>
      </c>
      <c r="AJ1150" s="36">
        <f t="shared" si="312"/>
        <v>3683</v>
      </c>
      <c r="AK1150" s="45">
        <v>45657</v>
      </c>
      <c r="AL1150" s="76"/>
    </row>
    <row r="1151" spans="1:38" s="46" customFormat="1" ht="12.75" x14ac:dyDescent="0.25">
      <c r="A1151" s="36">
        <v>1145</v>
      </c>
      <c r="B1151" s="45">
        <v>41974</v>
      </c>
      <c r="C1151" s="53" t="s">
        <v>534</v>
      </c>
      <c r="D1151" s="53"/>
      <c r="E1151" s="36">
        <v>12008</v>
      </c>
      <c r="F1151" s="36" t="s">
        <v>995</v>
      </c>
      <c r="G1151" s="36" t="s">
        <v>540</v>
      </c>
      <c r="H1151" s="38">
        <v>2</v>
      </c>
      <c r="I1151" s="50">
        <v>1303480.5</v>
      </c>
      <c r="J1151" s="39">
        <f t="shared" si="328"/>
        <v>0</v>
      </c>
      <c r="K1151" s="39">
        <f t="shared" si="329"/>
        <v>0</v>
      </c>
      <c r="L1151" s="39">
        <f t="shared" si="339"/>
        <v>0</v>
      </c>
      <c r="M1151" s="39">
        <f>IF(C1151=12006,H1151,IF(C1151&lt;&gt;12006,0))</f>
        <v>0</v>
      </c>
      <c r="N1151" s="39">
        <f t="shared" si="340"/>
        <v>0</v>
      </c>
      <c r="O1151" s="39">
        <f t="shared" si="341"/>
        <v>0</v>
      </c>
      <c r="P1151" s="39">
        <f t="shared" si="342"/>
        <v>1303480.5</v>
      </c>
      <c r="Q1151" s="39">
        <f t="shared" si="343"/>
        <v>0</v>
      </c>
      <c r="R1151" s="39">
        <f t="shared" si="344"/>
        <v>0</v>
      </c>
      <c r="S1151" s="39">
        <f t="shared" si="345"/>
        <v>0</v>
      </c>
      <c r="T1151" s="39"/>
      <c r="U1151" s="39">
        <f t="shared" si="346"/>
        <v>0</v>
      </c>
      <c r="V1151" s="51"/>
      <c r="W1151" s="39"/>
      <c r="X1151" s="39">
        <f t="shared" si="305"/>
        <v>107.06205338809035</v>
      </c>
      <c r="Y1151" s="39">
        <f t="shared" si="306"/>
        <v>3258.7012500000001</v>
      </c>
      <c r="Z1151" s="41">
        <f t="shared" si="307"/>
        <v>394309.54262833676</v>
      </c>
      <c r="AA1151" s="41">
        <v>351912.96948665299</v>
      </c>
      <c r="AB1151" s="41">
        <v>-9490.9826465118895</v>
      </c>
      <c r="AC1151" s="41">
        <f t="shared" si="313"/>
        <v>342421.98684014112</v>
      </c>
      <c r="AD1151" s="42">
        <f t="shared" si="338"/>
        <v>42396.573141683766</v>
      </c>
      <c r="AE1151" s="41">
        <f t="shared" si="308"/>
        <v>384818.55998182489</v>
      </c>
      <c r="AF1151" s="42">
        <f t="shared" si="309"/>
        <v>918661.94001817517</v>
      </c>
      <c r="AG1151" s="43">
        <f t="shared" si="327"/>
        <v>400</v>
      </c>
      <c r="AH1151" s="44">
        <f t="shared" si="310"/>
        <v>278.99794661190964</v>
      </c>
      <c r="AI1151" s="36">
        <f t="shared" si="311"/>
        <v>121.00205338809035</v>
      </c>
      <c r="AJ1151" s="36">
        <f t="shared" si="312"/>
        <v>3683</v>
      </c>
      <c r="AK1151" s="45">
        <v>45657</v>
      </c>
      <c r="AL1151" s="76"/>
    </row>
    <row r="1152" spans="1:38" s="46" customFormat="1" ht="12.75" x14ac:dyDescent="0.25">
      <c r="A1152" s="36">
        <v>1146</v>
      </c>
      <c r="B1152" s="45">
        <v>41974</v>
      </c>
      <c r="C1152" s="36" t="s">
        <v>980</v>
      </c>
      <c r="D1152" s="36"/>
      <c r="E1152" s="36">
        <v>12002</v>
      </c>
      <c r="F1152" s="36" t="s">
        <v>996</v>
      </c>
      <c r="G1152" s="36" t="s">
        <v>544</v>
      </c>
      <c r="H1152" s="38">
        <v>553</v>
      </c>
      <c r="I1152" s="50">
        <v>6479501</v>
      </c>
      <c r="J1152" s="39">
        <f t="shared" si="328"/>
        <v>6479501</v>
      </c>
      <c r="K1152" s="39">
        <f t="shared" si="329"/>
        <v>0</v>
      </c>
      <c r="L1152" s="39">
        <f t="shared" si="339"/>
        <v>0</v>
      </c>
      <c r="M1152" s="39">
        <f>IF(C1152=12006,H1152,IF(C1152&lt;&gt;12006,0))</f>
        <v>0</v>
      </c>
      <c r="N1152" s="39">
        <f t="shared" si="340"/>
        <v>0</v>
      </c>
      <c r="O1152" s="39">
        <f t="shared" si="341"/>
        <v>0</v>
      </c>
      <c r="P1152" s="39">
        <f t="shared" si="342"/>
        <v>0</v>
      </c>
      <c r="Q1152" s="39">
        <f t="shared" si="343"/>
        <v>0</v>
      </c>
      <c r="R1152" s="39">
        <f t="shared" si="344"/>
        <v>0</v>
      </c>
      <c r="S1152" s="39">
        <f t="shared" si="345"/>
        <v>0</v>
      </c>
      <c r="T1152" s="39"/>
      <c r="U1152" s="39">
        <f t="shared" si="346"/>
        <v>0</v>
      </c>
      <c r="V1152" s="51"/>
      <c r="W1152" s="39"/>
      <c r="X1152" s="39">
        <f t="shared" si="305"/>
        <v>532.19720739219713</v>
      </c>
      <c r="Y1152" s="39">
        <f t="shared" si="306"/>
        <v>16198.752500000001</v>
      </c>
      <c r="Z1152" s="41">
        <f t="shared" si="307"/>
        <v>1960082.3148254619</v>
      </c>
      <c r="AA1152" s="41">
        <v>1749332.220698152</v>
      </c>
      <c r="AB1152" s="41">
        <v>-47178.942492086717</v>
      </c>
      <c r="AC1152" s="41">
        <f t="shared" si="313"/>
        <v>1702153.2782060653</v>
      </c>
      <c r="AD1152" s="42">
        <f t="shared" si="338"/>
        <v>210750.09412730997</v>
      </c>
      <c r="AE1152" s="41">
        <f t="shared" si="308"/>
        <v>1912903.3723333753</v>
      </c>
      <c r="AF1152" s="42">
        <f t="shared" si="309"/>
        <v>4566597.6276666243</v>
      </c>
      <c r="AG1152" s="43">
        <f t="shared" si="327"/>
        <v>400</v>
      </c>
      <c r="AH1152" s="44">
        <f t="shared" si="310"/>
        <v>278.99794661190964</v>
      </c>
      <c r="AI1152" s="36">
        <f t="shared" si="311"/>
        <v>121.00205338809035</v>
      </c>
      <c r="AJ1152" s="36">
        <f t="shared" si="312"/>
        <v>3683</v>
      </c>
      <c r="AK1152" s="45">
        <v>45657</v>
      </c>
      <c r="AL1152" s="76"/>
    </row>
    <row r="1153" spans="1:38" s="46" customFormat="1" ht="12.75" x14ac:dyDescent="0.25">
      <c r="A1153" s="36">
        <v>1147</v>
      </c>
      <c r="B1153" s="45">
        <v>41974</v>
      </c>
      <c r="C1153" s="36" t="s">
        <v>980</v>
      </c>
      <c r="D1153" s="36"/>
      <c r="E1153" s="36">
        <v>12002</v>
      </c>
      <c r="F1153" s="36" t="s">
        <v>997</v>
      </c>
      <c r="G1153" s="36" t="s">
        <v>544</v>
      </c>
      <c r="H1153" s="38">
        <v>37</v>
      </c>
      <c r="I1153" s="50">
        <v>657046</v>
      </c>
      <c r="J1153" s="39">
        <f t="shared" si="328"/>
        <v>657046</v>
      </c>
      <c r="K1153" s="39">
        <f t="shared" si="329"/>
        <v>0</v>
      </c>
      <c r="L1153" s="39">
        <f t="shared" si="339"/>
        <v>0</v>
      </c>
      <c r="M1153" s="39">
        <f>IF(C1153=12006,H1153,IF(C1153&lt;&gt;12006,0))</f>
        <v>0</v>
      </c>
      <c r="N1153" s="39">
        <f t="shared" si="340"/>
        <v>0</v>
      </c>
      <c r="O1153" s="39">
        <f t="shared" si="341"/>
        <v>0</v>
      </c>
      <c r="P1153" s="39">
        <f t="shared" si="342"/>
        <v>0</v>
      </c>
      <c r="Q1153" s="39">
        <f t="shared" si="343"/>
        <v>0</v>
      </c>
      <c r="R1153" s="39">
        <f t="shared" si="344"/>
        <v>0</v>
      </c>
      <c r="S1153" s="39">
        <f t="shared" si="345"/>
        <v>0</v>
      </c>
      <c r="T1153" s="39"/>
      <c r="U1153" s="39">
        <f t="shared" si="346"/>
        <v>0</v>
      </c>
      <c r="V1153" s="51"/>
      <c r="W1153" s="39"/>
      <c r="X1153" s="39">
        <f t="shared" si="305"/>
        <v>53.966817248459961</v>
      </c>
      <c r="Y1153" s="39">
        <f t="shared" si="306"/>
        <v>1642.615</v>
      </c>
      <c r="Z1153" s="41">
        <f t="shared" si="307"/>
        <v>198759.78792607802</v>
      </c>
      <c r="AA1153" s="41">
        <v>177388.92829568789</v>
      </c>
      <c r="AB1153" s="41">
        <v>-4784.1238775417442</v>
      </c>
      <c r="AC1153" s="41">
        <f t="shared" si="313"/>
        <v>172604.80441814614</v>
      </c>
      <c r="AD1153" s="42">
        <f t="shared" si="338"/>
        <v>21370.859630390129</v>
      </c>
      <c r="AE1153" s="41">
        <f t="shared" si="308"/>
        <v>193975.66404853627</v>
      </c>
      <c r="AF1153" s="42">
        <f t="shared" si="309"/>
        <v>463070.33595146373</v>
      </c>
      <c r="AG1153" s="43">
        <f t="shared" si="327"/>
        <v>400</v>
      </c>
      <c r="AH1153" s="44">
        <f t="shared" si="310"/>
        <v>278.99794661190964</v>
      </c>
      <c r="AI1153" s="36">
        <f t="shared" si="311"/>
        <v>121.00205338809035</v>
      </c>
      <c r="AJ1153" s="36">
        <f t="shared" si="312"/>
        <v>3683</v>
      </c>
      <c r="AK1153" s="45">
        <v>45657</v>
      </c>
      <c r="AL1153" s="76"/>
    </row>
    <row r="1154" spans="1:38" s="79" customFormat="1" ht="12.75" x14ac:dyDescent="0.25">
      <c r="A1154" s="36">
        <v>1148</v>
      </c>
      <c r="B1154" s="45">
        <v>41974</v>
      </c>
      <c r="C1154" s="53" t="s">
        <v>534</v>
      </c>
      <c r="D1154" s="53"/>
      <c r="E1154" s="36">
        <v>12008</v>
      </c>
      <c r="F1154" s="36" t="s">
        <v>998</v>
      </c>
      <c r="G1154" s="36" t="s">
        <v>540</v>
      </c>
      <c r="H1154" s="38">
        <v>4</v>
      </c>
      <c r="I1154" s="50">
        <v>10503736</v>
      </c>
      <c r="J1154" s="39">
        <f t="shared" si="328"/>
        <v>0</v>
      </c>
      <c r="K1154" s="39">
        <f t="shared" si="329"/>
        <v>0</v>
      </c>
      <c r="L1154" s="39">
        <f t="shared" si="339"/>
        <v>0</v>
      </c>
      <c r="M1154" s="39">
        <f>IF(C1154=12006,H1154,IF(C1154&lt;&gt;12006,0))</f>
        <v>0</v>
      </c>
      <c r="N1154" s="39">
        <f t="shared" si="340"/>
        <v>0</v>
      </c>
      <c r="O1154" s="39">
        <f t="shared" si="341"/>
        <v>0</v>
      </c>
      <c r="P1154" s="39">
        <f t="shared" si="342"/>
        <v>10503736</v>
      </c>
      <c r="Q1154" s="39">
        <f t="shared" si="343"/>
        <v>0</v>
      </c>
      <c r="R1154" s="39">
        <f t="shared" si="344"/>
        <v>0</v>
      </c>
      <c r="S1154" s="39">
        <f t="shared" si="345"/>
        <v>0</v>
      </c>
      <c r="T1154" s="39"/>
      <c r="U1154" s="39">
        <f t="shared" si="346"/>
        <v>0</v>
      </c>
      <c r="V1154" s="39"/>
      <c r="W1154" s="39"/>
      <c r="X1154" s="39">
        <f t="shared" si="305"/>
        <v>862.72985626283366</v>
      </c>
      <c r="Y1154" s="39">
        <f t="shared" si="306"/>
        <v>26259.34</v>
      </c>
      <c r="Z1154" s="41">
        <f t="shared" si="307"/>
        <v>3177434.0606160164</v>
      </c>
      <c r="AA1154" s="41">
        <v>2835793.0375359342</v>
      </c>
      <c r="AB1154" s="41">
        <v>-76480.450685332238</v>
      </c>
      <c r="AC1154" s="41">
        <f t="shared" si="313"/>
        <v>2759312.5868506022</v>
      </c>
      <c r="AD1154" s="42">
        <f t="shared" si="338"/>
        <v>341641.02308008214</v>
      </c>
      <c r="AE1154" s="41">
        <f t="shared" si="308"/>
        <v>3100953.6099306843</v>
      </c>
      <c r="AF1154" s="42">
        <f t="shared" si="309"/>
        <v>7402782.3900693152</v>
      </c>
      <c r="AG1154" s="43">
        <f t="shared" si="327"/>
        <v>400</v>
      </c>
      <c r="AH1154" s="44">
        <f t="shared" si="310"/>
        <v>278.99794661190964</v>
      </c>
      <c r="AI1154" s="36">
        <f t="shared" si="311"/>
        <v>121.00205338809035</v>
      </c>
      <c r="AJ1154" s="36">
        <f t="shared" si="312"/>
        <v>3683</v>
      </c>
      <c r="AK1154" s="45">
        <v>45657</v>
      </c>
    </row>
    <row r="1155" spans="1:38" s="79" customFormat="1" ht="12.75" x14ac:dyDescent="0.25">
      <c r="A1155" s="36">
        <v>1149</v>
      </c>
      <c r="B1155" s="45">
        <v>41974</v>
      </c>
      <c r="C1155" s="53" t="s">
        <v>534</v>
      </c>
      <c r="D1155" s="53"/>
      <c r="E1155" s="36">
        <v>12008</v>
      </c>
      <c r="F1155" s="36" t="s">
        <v>999</v>
      </c>
      <c r="G1155" s="36" t="s">
        <v>540</v>
      </c>
      <c r="H1155" s="38">
        <v>8</v>
      </c>
      <c r="I1155" s="50">
        <v>3556676.64</v>
      </c>
      <c r="J1155" s="39">
        <f t="shared" si="328"/>
        <v>0</v>
      </c>
      <c r="K1155" s="39">
        <f t="shared" si="329"/>
        <v>0</v>
      </c>
      <c r="L1155" s="39">
        <f t="shared" si="339"/>
        <v>0</v>
      </c>
      <c r="M1155" s="39">
        <f>IF(C1155=12006,H1155,IF(C1155&lt;&gt;12006,0))</f>
        <v>0</v>
      </c>
      <c r="N1155" s="39">
        <f t="shared" si="340"/>
        <v>0</v>
      </c>
      <c r="O1155" s="39">
        <f t="shared" si="341"/>
        <v>0</v>
      </c>
      <c r="P1155" s="39">
        <f t="shared" si="342"/>
        <v>3556676.64</v>
      </c>
      <c r="Q1155" s="39">
        <f t="shared" si="343"/>
        <v>0</v>
      </c>
      <c r="R1155" s="39">
        <f t="shared" si="344"/>
        <v>0</v>
      </c>
      <c r="S1155" s="39">
        <f t="shared" si="345"/>
        <v>0</v>
      </c>
      <c r="T1155" s="39"/>
      <c r="U1155" s="39">
        <f t="shared" si="346"/>
        <v>0</v>
      </c>
      <c r="V1155" s="39"/>
      <c r="W1155" s="39"/>
      <c r="X1155" s="39">
        <f t="shared" si="305"/>
        <v>292.12949815195071</v>
      </c>
      <c r="Y1155" s="39">
        <f t="shared" si="306"/>
        <v>8891.6916000000001</v>
      </c>
      <c r="Z1155" s="41">
        <f t="shared" si="307"/>
        <v>1075912.9416936345</v>
      </c>
      <c r="AA1155" s="41">
        <v>960229.66042546206</v>
      </c>
      <c r="AB1155" s="41">
        <v>-25897.093412210015</v>
      </c>
      <c r="AC1155" s="41">
        <f t="shared" si="313"/>
        <v>934332.56701325206</v>
      </c>
      <c r="AD1155" s="42">
        <f t="shared" si="338"/>
        <v>115683.28126817243</v>
      </c>
      <c r="AE1155" s="41">
        <f t="shared" si="308"/>
        <v>1050015.8482814245</v>
      </c>
      <c r="AF1155" s="42">
        <f t="shared" si="309"/>
        <v>2506660.7917185756</v>
      </c>
      <c r="AG1155" s="43">
        <f t="shared" si="327"/>
        <v>400</v>
      </c>
      <c r="AH1155" s="44">
        <f t="shared" si="310"/>
        <v>278.99794661190964</v>
      </c>
      <c r="AI1155" s="36">
        <f t="shared" si="311"/>
        <v>121.00205338809035</v>
      </c>
      <c r="AJ1155" s="36">
        <f t="shared" si="312"/>
        <v>3683</v>
      </c>
      <c r="AK1155" s="45">
        <v>45657</v>
      </c>
    </row>
    <row r="1156" spans="1:38" s="79" customFormat="1" ht="12.75" x14ac:dyDescent="0.25">
      <c r="A1156" s="36">
        <v>1150</v>
      </c>
      <c r="B1156" s="45">
        <v>41974</v>
      </c>
      <c r="C1156" s="53" t="s">
        <v>534</v>
      </c>
      <c r="D1156" s="53"/>
      <c r="E1156" s="36">
        <v>12008</v>
      </c>
      <c r="F1156" s="36" t="s">
        <v>1000</v>
      </c>
      <c r="G1156" s="36" t="s">
        <v>540</v>
      </c>
      <c r="H1156" s="38">
        <v>1</v>
      </c>
      <c r="I1156" s="50">
        <v>250000</v>
      </c>
      <c r="J1156" s="39">
        <f t="shared" si="328"/>
        <v>0</v>
      </c>
      <c r="K1156" s="39">
        <f t="shared" si="329"/>
        <v>0</v>
      </c>
      <c r="L1156" s="39">
        <f t="shared" si="339"/>
        <v>0</v>
      </c>
      <c r="M1156" s="39">
        <f>IF(C1156=12006,H1156,IF(C1156&lt;&gt;12006,0))</f>
        <v>0</v>
      </c>
      <c r="N1156" s="39">
        <f t="shared" si="340"/>
        <v>0</v>
      </c>
      <c r="O1156" s="39">
        <f t="shared" si="341"/>
        <v>0</v>
      </c>
      <c r="P1156" s="39">
        <f t="shared" si="342"/>
        <v>250000</v>
      </c>
      <c r="Q1156" s="39">
        <f t="shared" si="343"/>
        <v>0</v>
      </c>
      <c r="R1156" s="39">
        <f t="shared" si="344"/>
        <v>0</v>
      </c>
      <c r="S1156" s="39">
        <f t="shared" si="345"/>
        <v>0</v>
      </c>
      <c r="T1156" s="39"/>
      <c r="U1156" s="39">
        <f t="shared" si="346"/>
        <v>0</v>
      </c>
      <c r="V1156" s="39"/>
      <c r="W1156" s="39"/>
      <c r="X1156" s="39">
        <f t="shared" si="305"/>
        <v>20.533880903490758</v>
      </c>
      <c r="Y1156" s="39">
        <f t="shared" si="306"/>
        <v>624.99999999999989</v>
      </c>
      <c r="Z1156" s="41">
        <f t="shared" si="307"/>
        <v>75626.283367556447</v>
      </c>
      <c r="AA1156" s="41">
        <v>67494.86652977411</v>
      </c>
      <c r="AB1156" s="41">
        <v>-1820.3154259906239</v>
      </c>
      <c r="AC1156" s="41">
        <f t="shared" si="313"/>
        <v>65674.55110378348</v>
      </c>
      <c r="AD1156" s="42">
        <f t="shared" si="338"/>
        <v>8131.4168377823371</v>
      </c>
      <c r="AE1156" s="41">
        <f t="shared" si="308"/>
        <v>73805.967941565817</v>
      </c>
      <c r="AF1156" s="42">
        <f t="shared" si="309"/>
        <v>176194.03205843418</v>
      </c>
      <c r="AG1156" s="43">
        <f t="shared" si="327"/>
        <v>400</v>
      </c>
      <c r="AH1156" s="44">
        <f t="shared" si="310"/>
        <v>278.99794661190964</v>
      </c>
      <c r="AI1156" s="36">
        <f t="shared" si="311"/>
        <v>121.00205338809035</v>
      </c>
      <c r="AJ1156" s="36">
        <f t="shared" si="312"/>
        <v>3683</v>
      </c>
      <c r="AK1156" s="45">
        <v>45657</v>
      </c>
    </row>
    <row r="1157" spans="1:38" s="79" customFormat="1" ht="12.75" x14ac:dyDescent="0.25">
      <c r="A1157" s="36">
        <v>1151</v>
      </c>
      <c r="B1157" s="45">
        <v>41974</v>
      </c>
      <c r="C1157" s="36" t="s">
        <v>980</v>
      </c>
      <c r="D1157" s="36"/>
      <c r="E1157" s="36">
        <v>12002</v>
      </c>
      <c r="F1157" s="36" t="s">
        <v>1001</v>
      </c>
      <c r="G1157" s="36" t="s">
        <v>540</v>
      </c>
      <c r="H1157" s="38">
        <v>2</v>
      </c>
      <c r="I1157" s="50">
        <v>19520900</v>
      </c>
      <c r="J1157" s="39">
        <f t="shared" si="328"/>
        <v>19520900</v>
      </c>
      <c r="K1157" s="39">
        <f t="shared" si="329"/>
        <v>0</v>
      </c>
      <c r="L1157" s="39">
        <f t="shared" si="339"/>
        <v>0</v>
      </c>
      <c r="M1157" s="39">
        <f>IF(C1157=12006,H1157,IF(C1157&lt;&gt;12006,0))</f>
        <v>0</v>
      </c>
      <c r="N1157" s="39">
        <f t="shared" si="340"/>
        <v>0</v>
      </c>
      <c r="O1157" s="39">
        <f t="shared" si="341"/>
        <v>0</v>
      </c>
      <c r="P1157" s="39">
        <f t="shared" si="342"/>
        <v>0</v>
      </c>
      <c r="Q1157" s="39">
        <f t="shared" si="343"/>
        <v>0</v>
      </c>
      <c r="R1157" s="39">
        <f t="shared" si="344"/>
        <v>0</v>
      </c>
      <c r="S1157" s="39">
        <f t="shared" si="345"/>
        <v>0</v>
      </c>
      <c r="T1157" s="39"/>
      <c r="U1157" s="39">
        <f t="shared" si="346"/>
        <v>0</v>
      </c>
      <c r="V1157" s="39"/>
      <c r="W1157" s="39"/>
      <c r="X1157" s="39">
        <f t="shared" si="305"/>
        <v>1603.3593429158111</v>
      </c>
      <c r="Y1157" s="39">
        <f t="shared" si="306"/>
        <v>48802.25</v>
      </c>
      <c r="Z1157" s="41">
        <f t="shared" si="307"/>
        <v>5905172.4599589324</v>
      </c>
      <c r="AA1157" s="41">
        <v>5270242.1601642706</v>
      </c>
      <c r="AB1157" s="41">
        <v>-142136.78159688154</v>
      </c>
      <c r="AC1157" s="41">
        <f t="shared" si="313"/>
        <v>5128105.3785673892</v>
      </c>
      <c r="AD1157" s="42">
        <f t="shared" si="338"/>
        <v>634930.29979466181</v>
      </c>
      <c r="AE1157" s="41">
        <f t="shared" si="308"/>
        <v>5763035.678362051</v>
      </c>
      <c r="AF1157" s="42">
        <f t="shared" si="309"/>
        <v>13757864.321637949</v>
      </c>
      <c r="AG1157" s="43">
        <f t="shared" si="327"/>
        <v>400</v>
      </c>
      <c r="AH1157" s="44">
        <f t="shared" si="310"/>
        <v>278.99794661190964</v>
      </c>
      <c r="AI1157" s="36">
        <f t="shared" si="311"/>
        <v>121.00205338809035</v>
      </c>
      <c r="AJ1157" s="36">
        <f t="shared" si="312"/>
        <v>3683</v>
      </c>
      <c r="AK1157" s="45">
        <v>45657</v>
      </c>
    </row>
    <row r="1158" spans="1:38" s="79" customFormat="1" ht="12.75" x14ac:dyDescent="0.25">
      <c r="A1158" s="36">
        <v>1152</v>
      </c>
      <c r="B1158" s="45">
        <v>41974</v>
      </c>
      <c r="C1158" s="36" t="s">
        <v>980</v>
      </c>
      <c r="D1158" s="36"/>
      <c r="E1158" s="36">
        <v>12002</v>
      </c>
      <c r="F1158" s="36" t="s">
        <v>1002</v>
      </c>
      <c r="G1158" s="36" t="s">
        <v>540</v>
      </c>
      <c r="H1158" s="38">
        <v>1</v>
      </c>
      <c r="I1158" s="50">
        <v>7083475</v>
      </c>
      <c r="J1158" s="39">
        <f t="shared" si="328"/>
        <v>7083475</v>
      </c>
      <c r="K1158" s="39">
        <f t="shared" si="329"/>
        <v>0</v>
      </c>
      <c r="L1158" s="39">
        <f t="shared" si="339"/>
        <v>0</v>
      </c>
      <c r="M1158" s="39">
        <f>IF(C1158=12006,H1158,IF(C1158&lt;&gt;12006,0))</f>
        <v>0</v>
      </c>
      <c r="N1158" s="39">
        <f t="shared" si="340"/>
        <v>0</v>
      </c>
      <c r="O1158" s="39">
        <f t="shared" si="341"/>
        <v>0</v>
      </c>
      <c r="P1158" s="39">
        <f t="shared" si="342"/>
        <v>0</v>
      </c>
      <c r="Q1158" s="39">
        <f t="shared" si="343"/>
        <v>0</v>
      </c>
      <c r="R1158" s="39">
        <f t="shared" si="344"/>
        <v>0</v>
      </c>
      <c r="S1158" s="39">
        <f t="shared" si="345"/>
        <v>0</v>
      </c>
      <c r="T1158" s="39"/>
      <c r="U1158" s="39">
        <f t="shared" si="346"/>
        <v>0</v>
      </c>
      <c r="V1158" s="39"/>
      <c r="W1158" s="39"/>
      <c r="X1158" s="39">
        <f t="shared" si="305"/>
        <v>581.80492813141677</v>
      </c>
      <c r="Y1158" s="39">
        <f t="shared" si="306"/>
        <v>17708.687499999996</v>
      </c>
      <c r="Z1158" s="41">
        <f t="shared" si="307"/>
        <v>2142787.5503080077</v>
      </c>
      <c r="AA1158" s="41">
        <v>1912392.7987679667</v>
      </c>
      <c r="AB1158" s="41">
        <v>-51576.635248475752</v>
      </c>
      <c r="AC1158" s="41">
        <f t="shared" si="313"/>
        <v>1860816.163519491</v>
      </c>
      <c r="AD1158" s="42">
        <f t="shared" si="338"/>
        <v>230394.75154004106</v>
      </c>
      <c r="AE1158" s="41">
        <f t="shared" si="308"/>
        <v>2091210.915059532</v>
      </c>
      <c r="AF1158" s="42">
        <f t="shared" si="309"/>
        <v>4992264.084940468</v>
      </c>
      <c r="AG1158" s="43">
        <f t="shared" si="327"/>
        <v>400</v>
      </c>
      <c r="AH1158" s="44">
        <f t="shared" si="310"/>
        <v>278.99794661190964</v>
      </c>
      <c r="AI1158" s="36">
        <f t="shared" si="311"/>
        <v>121.00205338809035</v>
      </c>
      <c r="AJ1158" s="36">
        <f t="shared" si="312"/>
        <v>3683</v>
      </c>
      <c r="AK1158" s="45">
        <v>45657</v>
      </c>
    </row>
    <row r="1159" spans="1:38" s="79" customFormat="1" ht="12.75" x14ac:dyDescent="0.25">
      <c r="A1159" s="36">
        <v>1153</v>
      </c>
      <c r="B1159" s="45">
        <v>41974</v>
      </c>
      <c r="C1159" s="53" t="s">
        <v>534</v>
      </c>
      <c r="D1159" s="53"/>
      <c r="E1159" s="36">
        <v>12008</v>
      </c>
      <c r="F1159" s="36" t="s">
        <v>1003</v>
      </c>
      <c r="G1159" s="36" t="s">
        <v>544</v>
      </c>
      <c r="H1159" s="38">
        <v>5</v>
      </c>
      <c r="I1159" s="50">
        <v>366060</v>
      </c>
      <c r="J1159" s="39">
        <f t="shared" si="328"/>
        <v>0</v>
      </c>
      <c r="K1159" s="39">
        <f t="shared" si="329"/>
        <v>0</v>
      </c>
      <c r="L1159" s="39">
        <f t="shared" si="339"/>
        <v>0</v>
      </c>
      <c r="M1159" s="39">
        <f>IF(C1159=12006,H1159,IF(C1159&lt;&gt;12006,0))</f>
        <v>0</v>
      </c>
      <c r="N1159" s="39">
        <f t="shared" si="340"/>
        <v>0</v>
      </c>
      <c r="O1159" s="39">
        <f t="shared" si="341"/>
        <v>0</v>
      </c>
      <c r="P1159" s="39">
        <f t="shared" si="342"/>
        <v>366060</v>
      </c>
      <c r="Q1159" s="39">
        <f t="shared" si="343"/>
        <v>0</v>
      </c>
      <c r="R1159" s="39">
        <f t="shared" si="344"/>
        <v>0</v>
      </c>
      <c r="S1159" s="39">
        <f t="shared" si="345"/>
        <v>0</v>
      </c>
      <c r="T1159" s="39"/>
      <c r="U1159" s="39">
        <f t="shared" si="346"/>
        <v>0</v>
      </c>
      <c r="V1159" s="39"/>
      <c r="W1159" s="39"/>
      <c r="X1159" s="39">
        <f t="shared" ref="X1159:X1222" si="347">IF(I1159&lt;0,0,IF(I1159&gt;0,((1/365.25*(IF(E1159=12002,I1159*3%,IF(E1159=12003,I1159*3%,IF(E1159=12004,I1159*3%,IF(E1159=12006,I1159*2%,IF(E1159=12007,I1159*10%,IF(E1159=12008,I1159*3%,IF(E1159=12009,I1159*10%,IF(E1159=12010,I1159*10%,IF(E1159=12011,I1159*20%,IF(E1159=12012,I1159*3%,IF(E1159=12099,I1159*10%))))))))))))))))</f>
        <v>30.066529774127307</v>
      </c>
      <c r="Y1159" s="39">
        <f t="shared" ref="Y1159:Y1222" si="348">X1159*30.4375</f>
        <v>915.14999999999986</v>
      </c>
      <c r="Z1159" s="41">
        <f t="shared" ref="Z1159:Z1222" si="349">IF(I1159&lt;0,0,IF(I1159&gt;0,(IF(AI1159*Y1159&lt;=I1159,Y1159*AI1159,IF(Y1159*AI1159&gt;I1159,I1159,IF(AI1159*Y1159=I1159,I1159))))))</f>
        <v>110735.02915811086</v>
      </c>
      <c r="AA1159" s="41">
        <v>98828.683367556456</v>
      </c>
      <c r="AB1159" s="41">
        <v>-2665.3786593525119</v>
      </c>
      <c r="AC1159" s="41">
        <f t="shared" si="313"/>
        <v>96163.304708203941</v>
      </c>
      <c r="AD1159" s="42">
        <f t="shared" si="338"/>
        <v>11906.345790554406</v>
      </c>
      <c r="AE1159" s="41">
        <f t="shared" ref="AE1159:AE1222" si="350">AC1159+AD1159</f>
        <v>108069.65049875835</v>
      </c>
      <c r="AF1159" s="42">
        <f t="shared" ref="AF1159:AF1222" si="351">I1159-AE1159</f>
        <v>257990.34950124164</v>
      </c>
      <c r="AG1159" s="43">
        <f t="shared" si="327"/>
        <v>400</v>
      </c>
      <c r="AH1159" s="44">
        <f t="shared" ref="AH1159:AH1222" si="352">IF(AG1159&gt;AI1159,AG1159-AI1159,IF(AG1159&lt;=AI1159,0))</f>
        <v>278.99794661190964</v>
      </c>
      <c r="AI1159" s="36">
        <f t="shared" ref="AI1159:AI1222" si="353">AJ1159/30.4375</f>
        <v>121.00205338809035</v>
      </c>
      <c r="AJ1159" s="36">
        <f t="shared" ref="AJ1159:AJ1222" si="354">AK1159-B1159</f>
        <v>3683</v>
      </c>
      <c r="AK1159" s="45">
        <v>45657</v>
      </c>
    </row>
    <row r="1160" spans="1:38" s="79" customFormat="1" ht="12.75" x14ac:dyDescent="0.25">
      <c r="A1160" s="36">
        <v>1154</v>
      </c>
      <c r="B1160" s="45">
        <v>41974</v>
      </c>
      <c r="C1160" s="53" t="s">
        <v>534</v>
      </c>
      <c r="D1160" s="53"/>
      <c r="E1160" s="36">
        <v>12008</v>
      </c>
      <c r="F1160" s="36" t="s">
        <v>924</v>
      </c>
      <c r="G1160" s="36" t="s">
        <v>558</v>
      </c>
      <c r="H1160" s="38">
        <v>7</v>
      </c>
      <c r="I1160" s="50">
        <v>647255</v>
      </c>
      <c r="J1160" s="39">
        <f t="shared" si="328"/>
        <v>0</v>
      </c>
      <c r="K1160" s="39">
        <f t="shared" si="329"/>
        <v>0</v>
      </c>
      <c r="L1160" s="39">
        <f t="shared" si="339"/>
        <v>0</v>
      </c>
      <c r="M1160" s="39">
        <f>IF(C1160=12006,H1160,IF(C1160&lt;&gt;12006,0))</f>
        <v>0</v>
      </c>
      <c r="N1160" s="39">
        <f t="shared" si="340"/>
        <v>0</v>
      </c>
      <c r="O1160" s="39">
        <f t="shared" si="341"/>
        <v>0</v>
      </c>
      <c r="P1160" s="39">
        <f t="shared" si="342"/>
        <v>647255</v>
      </c>
      <c r="Q1160" s="39">
        <f t="shared" si="343"/>
        <v>0</v>
      </c>
      <c r="R1160" s="39">
        <f t="shared" si="344"/>
        <v>0</v>
      </c>
      <c r="S1160" s="39">
        <f t="shared" si="345"/>
        <v>0</v>
      </c>
      <c r="T1160" s="39"/>
      <c r="U1160" s="39">
        <f t="shared" si="346"/>
        <v>0</v>
      </c>
      <c r="V1160" s="39"/>
      <c r="W1160" s="39"/>
      <c r="X1160" s="39">
        <f t="shared" si="347"/>
        <v>53.162628336755638</v>
      </c>
      <c r="Y1160" s="39">
        <f t="shared" si="348"/>
        <v>1618.1374999999998</v>
      </c>
      <c r="Z1160" s="41">
        <f t="shared" si="349"/>
        <v>195797.96016427103</v>
      </c>
      <c r="AA1160" s="41">
        <v>174745.5593429158</v>
      </c>
      <c r="AB1160" s="41">
        <v>-4712.8330441982462</v>
      </c>
      <c r="AC1160" s="41">
        <f t="shared" ref="AC1160:AC1223" si="355">AA1160+AB1160</f>
        <v>170032.72629871755</v>
      </c>
      <c r="AD1160" s="42">
        <f t="shared" si="338"/>
        <v>21052.40082135523</v>
      </c>
      <c r="AE1160" s="41">
        <f t="shared" si="350"/>
        <v>191085.12712007278</v>
      </c>
      <c r="AF1160" s="42">
        <f t="shared" si="351"/>
        <v>456169.87287992722</v>
      </c>
      <c r="AG1160" s="43">
        <f t="shared" si="327"/>
        <v>400</v>
      </c>
      <c r="AH1160" s="44">
        <f t="shared" si="352"/>
        <v>278.99794661190964</v>
      </c>
      <c r="AI1160" s="36">
        <f t="shared" si="353"/>
        <v>121.00205338809035</v>
      </c>
      <c r="AJ1160" s="36">
        <f t="shared" si="354"/>
        <v>3683</v>
      </c>
      <c r="AK1160" s="45">
        <v>45657</v>
      </c>
    </row>
    <row r="1161" spans="1:38" s="79" customFormat="1" ht="12.75" x14ac:dyDescent="0.25">
      <c r="A1161" s="36">
        <v>1155</v>
      </c>
      <c r="B1161" s="45">
        <v>41974</v>
      </c>
      <c r="C1161" s="53" t="s">
        <v>534</v>
      </c>
      <c r="D1161" s="53"/>
      <c r="E1161" s="36">
        <v>12008</v>
      </c>
      <c r="F1161" s="36" t="s">
        <v>1004</v>
      </c>
      <c r="G1161" s="36" t="s">
        <v>558</v>
      </c>
      <c r="H1161" s="38">
        <v>1</v>
      </c>
      <c r="I1161" s="50">
        <v>1424778</v>
      </c>
      <c r="J1161" s="39">
        <f t="shared" si="328"/>
        <v>0</v>
      </c>
      <c r="K1161" s="39">
        <f t="shared" si="329"/>
        <v>0</v>
      </c>
      <c r="L1161" s="39">
        <f t="shared" si="339"/>
        <v>0</v>
      </c>
      <c r="M1161" s="39">
        <f>IF(C1161=12006,H1161,IF(C1161&lt;&gt;12006,0))</f>
        <v>0</v>
      </c>
      <c r="N1161" s="39">
        <f t="shared" si="340"/>
        <v>0</v>
      </c>
      <c r="O1161" s="39">
        <f t="shared" si="341"/>
        <v>0</v>
      </c>
      <c r="P1161" s="39">
        <f t="shared" si="342"/>
        <v>1424778</v>
      </c>
      <c r="Q1161" s="39">
        <f t="shared" si="343"/>
        <v>0</v>
      </c>
      <c r="R1161" s="39">
        <f t="shared" si="344"/>
        <v>0</v>
      </c>
      <c r="S1161" s="39">
        <f t="shared" si="345"/>
        <v>0</v>
      </c>
      <c r="T1161" s="39"/>
      <c r="U1161" s="39">
        <f t="shared" si="346"/>
        <v>0</v>
      </c>
      <c r="V1161" s="39"/>
      <c r="W1161" s="39"/>
      <c r="X1161" s="39">
        <f t="shared" si="347"/>
        <v>117.02488706365502</v>
      </c>
      <c r="Y1161" s="39">
        <f t="shared" si="348"/>
        <v>3561.9449999999997</v>
      </c>
      <c r="Z1161" s="41">
        <f t="shared" si="349"/>
        <v>431002.65905544144</v>
      </c>
      <c r="AA1161" s="41">
        <v>384660.80377823405</v>
      </c>
      <c r="AB1161" s="41">
        <v>-10374.18148804828</v>
      </c>
      <c r="AC1161" s="41">
        <f t="shared" si="355"/>
        <v>374286.62229018577</v>
      </c>
      <c r="AD1161" s="42">
        <f t="shared" si="338"/>
        <v>46341.855277207389</v>
      </c>
      <c r="AE1161" s="41">
        <f t="shared" si="350"/>
        <v>420628.47756739316</v>
      </c>
      <c r="AF1161" s="42">
        <f t="shared" si="351"/>
        <v>1004149.5224326069</v>
      </c>
      <c r="AG1161" s="43">
        <f t="shared" si="327"/>
        <v>400</v>
      </c>
      <c r="AH1161" s="44">
        <f t="shared" si="352"/>
        <v>278.99794661190964</v>
      </c>
      <c r="AI1161" s="36">
        <f t="shared" si="353"/>
        <v>121.00205338809035</v>
      </c>
      <c r="AJ1161" s="36">
        <f t="shared" si="354"/>
        <v>3683</v>
      </c>
      <c r="AK1161" s="45">
        <v>45657</v>
      </c>
    </row>
    <row r="1162" spans="1:38" s="79" customFormat="1" ht="12.75" x14ac:dyDescent="0.25">
      <c r="A1162" s="36">
        <v>1156</v>
      </c>
      <c r="B1162" s="45">
        <v>41974</v>
      </c>
      <c r="C1162" s="53" t="s">
        <v>534</v>
      </c>
      <c r="D1162" s="53"/>
      <c r="E1162" s="36">
        <v>12008</v>
      </c>
      <c r="F1162" s="36" t="s">
        <v>957</v>
      </c>
      <c r="G1162" s="36" t="s">
        <v>558</v>
      </c>
      <c r="H1162" s="38">
        <v>2</v>
      </c>
      <c r="I1162" s="50">
        <v>3200000</v>
      </c>
      <c r="J1162" s="39">
        <f t="shared" si="328"/>
        <v>0</v>
      </c>
      <c r="K1162" s="39">
        <f t="shared" si="329"/>
        <v>0</v>
      </c>
      <c r="L1162" s="39">
        <f t="shared" si="339"/>
        <v>0</v>
      </c>
      <c r="M1162" s="39">
        <f>IF(C1162=12006,H1162,IF(C1162&lt;&gt;12006,0))</f>
        <v>0</v>
      </c>
      <c r="N1162" s="39">
        <f t="shared" si="340"/>
        <v>0</v>
      </c>
      <c r="O1162" s="39">
        <f t="shared" si="341"/>
        <v>0</v>
      </c>
      <c r="P1162" s="39">
        <f t="shared" si="342"/>
        <v>3200000</v>
      </c>
      <c r="Q1162" s="39">
        <f t="shared" si="343"/>
        <v>0</v>
      </c>
      <c r="R1162" s="39">
        <f t="shared" si="344"/>
        <v>0</v>
      </c>
      <c r="S1162" s="39">
        <f t="shared" si="345"/>
        <v>0</v>
      </c>
      <c r="T1162" s="39"/>
      <c r="U1162" s="39">
        <f t="shared" si="346"/>
        <v>0</v>
      </c>
      <c r="V1162" s="39"/>
      <c r="W1162" s="39"/>
      <c r="X1162" s="39">
        <f t="shared" si="347"/>
        <v>262.8336755646817</v>
      </c>
      <c r="Y1162" s="39">
        <f t="shared" si="348"/>
        <v>7999.9999999999991</v>
      </c>
      <c r="Z1162" s="41">
        <f t="shared" si="349"/>
        <v>968016.42710472271</v>
      </c>
      <c r="AA1162" s="41">
        <v>863934.2915811087</v>
      </c>
      <c r="AB1162" s="41">
        <v>-23300.03745267999</v>
      </c>
      <c r="AC1162" s="41">
        <f t="shared" si="355"/>
        <v>840634.25412842876</v>
      </c>
      <c r="AD1162" s="42">
        <f t="shared" si="338"/>
        <v>104082.13552361401</v>
      </c>
      <c r="AE1162" s="41">
        <f t="shared" si="350"/>
        <v>944716.38965204277</v>
      </c>
      <c r="AF1162" s="42">
        <f t="shared" si="351"/>
        <v>2255283.6103479574</v>
      </c>
      <c r="AG1162" s="43">
        <f t="shared" si="327"/>
        <v>400</v>
      </c>
      <c r="AH1162" s="44">
        <f t="shared" si="352"/>
        <v>278.99794661190964</v>
      </c>
      <c r="AI1162" s="36">
        <f t="shared" si="353"/>
        <v>121.00205338809035</v>
      </c>
      <c r="AJ1162" s="36">
        <f t="shared" si="354"/>
        <v>3683</v>
      </c>
      <c r="AK1162" s="45">
        <v>45657</v>
      </c>
    </row>
    <row r="1163" spans="1:38" s="79" customFormat="1" ht="12.75" x14ac:dyDescent="0.25">
      <c r="A1163" s="36">
        <v>1157</v>
      </c>
      <c r="B1163" s="45">
        <v>41974</v>
      </c>
      <c r="C1163" s="53" t="s">
        <v>534</v>
      </c>
      <c r="D1163" s="53"/>
      <c r="E1163" s="36">
        <v>12008</v>
      </c>
      <c r="F1163" s="36" t="s">
        <v>918</v>
      </c>
      <c r="G1163" s="36" t="s">
        <v>655</v>
      </c>
      <c r="H1163" s="38">
        <v>2</v>
      </c>
      <c r="I1163" s="50">
        <v>2648962</v>
      </c>
      <c r="J1163" s="39">
        <f t="shared" si="328"/>
        <v>0</v>
      </c>
      <c r="K1163" s="39">
        <f t="shared" si="329"/>
        <v>0</v>
      </c>
      <c r="L1163" s="39">
        <f t="shared" si="339"/>
        <v>0</v>
      </c>
      <c r="M1163" s="39">
        <f>IF(C1163=12006,H1163,IF(C1163&lt;&gt;12006,0))</f>
        <v>0</v>
      </c>
      <c r="N1163" s="39">
        <f t="shared" si="340"/>
        <v>0</v>
      </c>
      <c r="O1163" s="39">
        <f t="shared" si="341"/>
        <v>0</v>
      </c>
      <c r="P1163" s="39">
        <f t="shared" si="342"/>
        <v>2648962</v>
      </c>
      <c r="Q1163" s="39">
        <f t="shared" si="343"/>
        <v>0</v>
      </c>
      <c r="R1163" s="39">
        <f t="shared" si="344"/>
        <v>0</v>
      </c>
      <c r="S1163" s="39">
        <f t="shared" si="345"/>
        <v>0</v>
      </c>
      <c r="T1163" s="39"/>
      <c r="U1163" s="39">
        <f t="shared" si="346"/>
        <v>0</v>
      </c>
      <c r="V1163" s="39"/>
      <c r="W1163" s="39"/>
      <c r="X1163" s="39">
        <f t="shared" si="347"/>
        <v>217.57388090349076</v>
      </c>
      <c r="Y1163" s="39">
        <f t="shared" si="348"/>
        <v>6622.4049999999997</v>
      </c>
      <c r="Z1163" s="41">
        <f t="shared" si="349"/>
        <v>801324.60336755647</v>
      </c>
      <c r="AA1163" s="41">
        <v>715165.34652977413</v>
      </c>
      <c r="AB1163" s="41">
        <v>-19287.785565851907</v>
      </c>
      <c r="AC1163" s="41">
        <f t="shared" si="355"/>
        <v>695877.56096392218</v>
      </c>
      <c r="AD1163" s="42">
        <f t="shared" si="338"/>
        <v>86159.256837782334</v>
      </c>
      <c r="AE1163" s="41">
        <f t="shared" si="350"/>
        <v>782036.81780170451</v>
      </c>
      <c r="AF1163" s="42">
        <f t="shared" si="351"/>
        <v>1866925.1821982954</v>
      </c>
      <c r="AG1163" s="43">
        <f t="shared" si="327"/>
        <v>400</v>
      </c>
      <c r="AH1163" s="44">
        <f t="shared" si="352"/>
        <v>278.99794661190964</v>
      </c>
      <c r="AI1163" s="36">
        <f t="shared" si="353"/>
        <v>121.00205338809035</v>
      </c>
      <c r="AJ1163" s="36">
        <f t="shared" si="354"/>
        <v>3683</v>
      </c>
      <c r="AK1163" s="45">
        <v>45657</v>
      </c>
    </row>
    <row r="1164" spans="1:38" s="79" customFormat="1" ht="12.75" x14ac:dyDescent="0.25">
      <c r="A1164" s="36">
        <v>1158</v>
      </c>
      <c r="B1164" s="45">
        <v>41974</v>
      </c>
      <c r="C1164" s="53" t="s">
        <v>534</v>
      </c>
      <c r="D1164" s="53"/>
      <c r="E1164" s="36">
        <v>12008</v>
      </c>
      <c r="F1164" s="36" t="s">
        <v>1005</v>
      </c>
      <c r="G1164" s="36" t="s">
        <v>655</v>
      </c>
      <c r="H1164" s="38">
        <v>11</v>
      </c>
      <c r="I1164" s="50">
        <v>128887</v>
      </c>
      <c r="J1164" s="39">
        <f t="shared" si="328"/>
        <v>0</v>
      </c>
      <c r="K1164" s="39">
        <f t="shared" si="329"/>
        <v>0</v>
      </c>
      <c r="L1164" s="39">
        <f t="shared" si="339"/>
        <v>0</v>
      </c>
      <c r="M1164" s="39">
        <f>IF(C1164=12006,H1164,IF(C1164&lt;&gt;12006,0))</f>
        <v>0</v>
      </c>
      <c r="N1164" s="39">
        <f t="shared" si="340"/>
        <v>0</v>
      </c>
      <c r="O1164" s="39">
        <f t="shared" si="341"/>
        <v>0</v>
      </c>
      <c r="P1164" s="39">
        <f t="shared" si="342"/>
        <v>128887</v>
      </c>
      <c r="Q1164" s="39">
        <f t="shared" si="343"/>
        <v>0</v>
      </c>
      <c r="R1164" s="39">
        <f t="shared" si="344"/>
        <v>0</v>
      </c>
      <c r="S1164" s="39">
        <f t="shared" si="345"/>
        <v>0</v>
      </c>
      <c r="T1164" s="39"/>
      <c r="U1164" s="39">
        <f t="shared" si="346"/>
        <v>0</v>
      </c>
      <c r="V1164" s="39"/>
      <c r="W1164" s="39"/>
      <c r="X1164" s="39">
        <f t="shared" si="347"/>
        <v>10.586201232032852</v>
      </c>
      <c r="Y1164" s="39">
        <f t="shared" si="348"/>
        <v>322.21749999999997</v>
      </c>
      <c r="Z1164" s="41">
        <f t="shared" si="349"/>
        <v>38988.979137577</v>
      </c>
      <c r="AA1164" s="41">
        <v>34796.843449691987</v>
      </c>
      <c r="AB1164" s="41">
        <v>-938.45997723861444</v>
      </c>
      <c r="AC1164" s="41">
        <f t="shared" si="355"/>
        <v>33858.383472453374</v>
      </c>
      <c r="AD1164" s="42">
        <f t="shared" si="338"/>
        <v>4192.1356878850129</v>
      </c>
      <c r="AE1164" s="41">
        <f t="shared" si="350"/>
        <v>38050.519160338386</v>
      </c>
      <c r="AF1164" s="42">
        <f t="shared" si="351"/>
        <v>90836.480839661614</v>
      </c>
      <c r="AG1164" s="43">
        <f t="shared" si="327"/>
        <v>400</v>
      </c>
      <c r="AH1164" s="44">
        <f t="shared" si="352"/>
        <v>278.99794661190964</v>
      </c>
      <c r="AI1164" s="36">
        <f t="shared" si="353"/>
        <v>121.00205338809035</v>
      </c>
      <c r="AJ1164" s="36">
        <f t="shared" si="354"/>
        <v>3683</v>
      </c>
      <c r="AK1164" s="45">
        <v>45657</v>
      </c>
    </row>
    <row r="1165" spans="1:38" s="79" customFormat="1" ht="12.75" x14ac:dyDescent="0.25">
      <c r="A1165" s="36">
        <v>1159</v>
      </c>
      <c r="B1165" s="45">
        <v>41974</v>
      </c>
      <c r="C1165" s="53" t="s">
        <v>534</v>
      </c>
      <c r="D1165" s="53"/>
      <c r="E1165" s="36">
        <v>12008</v>
      </c>
      <c r="F1165" s="36" t="s">
        <v>1006</v>
      </c>
      <c r="G1165" s="36" t="s">
        <v>655</v>
      </c>
      <c r="H1165" s="38">
        <v>18</v>
      </c>
      <c r="I1165" s="50">
        <v>319644</v>
      </c>
      <c r="J1165" s="39">
        <f t="shared" si="328"/>
        <v>0</v>
      </c>
      <c r="K1165" s="39">
        <f t="shared" si="329"/>
        <v>0</v>
      </c>
      <c r="L1165" s="39">
        <f t="shared" si="339"/>
        <v>0</v>
      </c>
      <c r="M1165" s="39">
        <f>IF(C1165=12006,H1165,IF(C1165&lt;&gt;12006,0))</f>
        <v>0</v>
      </c>
      <c r="N1165" s="39">
        <f t="shared" si="340"/>
        <v>0</v>
      </c>
      <c r="O1165" s="39">
        <f t="shared" si="341"/>
        <v>0</v>
      </c>
      <c r="P1165" s="39">
        <f t="shared" si="342"/>
        <v>319644</v>
      </c>
      <c r="Q1165" s="39">
        <f t="shared" si="343"/>
        <v>0</v>
      </c>
      <c r="R1165" s="39">
        <f t="shared" si="344"/>
        <v>0</v>
      </c>
      <c r="S1165" s="39">
        <f t="shared" si="345"/>
        <v>0</v>
      </c>
      <c r="T1165" s="39"/>
      <c r="U1165" s="39">
        <f t="shared" si="346"/>
        <v>0</v>
      </c>
      <c r="V1165" s="39"/>
      <c r="W1165" s="39"/>
      <c r="X1165" s="39">
        <f t="shared" si="347"/>
        <v>26.254127310061602</v>
      </c>
      <c r="Y1165" s="39">
        <f t="shared" si="348"/>
        <v>799.11</v>
      </c>
      <c r="Z1165" s="41">
        <f t="shared" si="349"/>
        <v>96693.95088295688</v>
      </c>
      <c r="AA1165" s="41">
        <v>86297.316468172488</v>
      </c>
      <c r="AB1165" s="41">
        <v>-2327.411616101389</v>
      </c>
      <c r="AC1165" s="41">
        <f t="shared" si="355"/>
        <v>83969.904852071093</v>
      </c>
      <c r="AD1165" s="42">
        <f t="shared" si="338"/>
        <v>10396.634414784392</v>
      </c>
      <c r="AE1165" s="41">
        <f t="shared" si="350"/>
        <v>94366.539266855485</v>
      </c>
      <c r="AF1165" s="42">
        <f t="shared" si="351"/>
        <v>225277.46073314451</v>
      </c>
      <c r="AG1165" s="43">
        <f t="shared" si="327"/>
        <v>400</v>
      </c>
      <c r="AH1165" s="44">
        <f t="shared" si="352"/>
        <v>278.99794661190964</v>
      </c>
      <c r="AI1165" s="36">
        <f t="shared" si="353"/>
        <v>121.00205338809035</v>
      </c>
      <c r="AJ1165" s="36">
        <f t="shared" si="354"/>
        <v>3683</v>
      </c>
      <c r="AK1165" s="45">
        <v>45657</v>
      </c>
    </row>
    <row r="1166" spans="1:38" s="79" customFormat="1" ht="12.75" x14ac:dyDescent="0.25">
      <c r="A1166" s="36">
        <v>1160</v>
      </c>
      <c r="B1166" s="45">
        <v>41974</v>
      </c>
      <c r="C1166" s="53" t="s">
        <v>534</v>
      </c>
      <c r="D1166" s="53"/>
      <c r="E1166" s="36">
        <v>12008</v>
      </c>
      <c r="F1166" s="36" t="s">
        <v>1007</v>
      </c>
      <c r="G1166" s="36" t="s">
        <v>561</v>
      </c>
      <c r="H1166" s="38">
        <v>3</v>
      </c>
      <c r="I1166" s="50">
        <v>3131967</v>
      </c>
      <c r="J1166" s="39"/>
      <c r="K1166" s="39"/>
      <c r="L1166" s="39"/>
      <c r="M1166" s="39"/>
      <c r="N1166" s="39"/>
      <c r="O1166" s="39"/>
      <c r="P1166" s="39">
        <v>3131967</v>
      </c>
      <c r="Q1166" s="36"/>
      <c r="R1166" s="36"/>
      <c r="S1166" s="39"/>
      <c r="T1166" s="36"/>
      <c r="U1166" s="36"/>
      <c r="V1166" s="36"/>
      <c r="W1166" s="36"/>
      <c r="X1166" s="39">
        <f t="shared" si="347"/>
        <v>257.24574948665298</v>
      </c>
      <c r="Y1166" s="39">
        <f t="shared" si="348"/>
        <v>7829.9175000000005</v>
      </c>
      <c r="Z1166" s="41">
        <f t="shared" si="349"/>
        <v>947436.09535934299</v>
      </c>
      <c r="AA1166" s="41">
        <v>845566.77856262843</v>
      </c>
      <c r="AB1166" s="41">
        <v>-22804.671375174315</v>
      </c>
      <c r="AC1166" s="41">
        <f t="shared" si="355"/>
        <v>822762.10718745412</v>
      </c>
      <c r="AD1166" s="42">
        <f t="shared" si="338"/>
        <v>101869.31679671456</v>
      </c>
      <c r="AE1166" s="41">
        <f t="shared" si="350"/>
        <v>924631.42398416868</v>
      </c>
      <c r="AF1166" s="42">
        <f t="shared" si="351"/>
        <v>2207335.5760158314</v>
      </c>
      <c r="AG1166" s="43">
        <f t="shared" si="327"/>
        <v>400</v>
      </c>
      <c r="AH1166" s="44">
        <f t="shared" si="352"/>
        <v>278.99794661190964</v>
      </c>
      <c r="AI1166" s="36">
        <f t="shared" si="353"/>
        <v>121.00205338809035</v>
      </c>
      <c r="AJ1166" s="36">
        <f t="shared" si="354"/>
        <v>3683</v>
      </c>
      <c r="AK1166" s="45">
        <v>45657</v>
      </c>
    </row>
    <row r="1167" spans="1:38" s="79" customFormat="1" ht="12.75" x14ac:dyDescent="0.25">
      <c r="A1167" s="36">
        <v>1161</v>
      </c>
      <c r="B1167" s="45">
        <v>41974</v>
      </c>
      <c r="C1167" s="53" t="s">
        <v>534</v>
      </c>
      <c r="D1167" s="53"/>
      <c r="E1167" s="36">
        <v>12008</v>
      </c>
      <c r="F1167" s="36" t="s">
        <v>1008</v>
      </c>
      <c r="G1167" s="36" t="s">
        <v>561</v>
      </c>
      <c r="H1167" s="38">
        <v>5</v>
      </c>
      <c r="I1167" s="50">
        <v>2750000</v>
      </c>
      <c r="J1167" s="39"/>
      <c r="K1167" s="39"/>
      <c r="L1167" s="39"/>
      <c r="M1167" s="39"/>
      <c r="N1167" s="39"/>
      <c r="O1167" s="39"/>
      <c r="P1167" s="39">
        <v>2750000</v>
      </c>
      <c r="Q1167" s="36"/>
      <c r="R1167" s="36"/>
      <c r="S1167" s="39"/>
      <c r="T1167" s="36"/>
      <c r="U1167" s="36"/>
      <c r="V1167" s="36"/>
      <c r="W1167" s="36"/>
      <c r="X1167" s="39">
        <f t="shared" si="347"/>
        <v>225.87268993839837</v>
      </c>
      <c r="Y1167" s="39">
        <f t="shared" si="348"/>
        <v>6875</v>
      </c>
      <c r="Z1167" s="41">
        <f t="shared" si="349"/>
        <v>831889.11704312114</v>
      </c>
      <c r="AA1167" s="41">
        <v>742443.53182751534</v>
      </c>
      <c r="AB1167" s="41">
        <v>-20023.469685896867</v>
      </c>
      <c r="AC1167" s="41">
        <f t="shared" si="355"/>
        <v>722420.06214161846</v>
      </c>
      <c r="AD1167" s="42">
        <f t="shared" si="338"/>
        <v>89445.585215605795</v>
      </c>
      <c r="AE1167" s="41">
        <f t="shared" si="350"/>
        <v>811865.64735722425</v>
      </c>
      <c r="AF1167" s="42">
        <f t="shared" si="351"/>
        <v>1938134.3526427757</v>
      </c>
      <c r="AG1167" s="43">
        <f t="shared" si="327"/>
        <v>400</v>
      </c>
      <c r="AH1167" s="44">
        <f t="shared" si="352"/>
        <v>278.99794661190964</v>
      </c>
      <c r="AI1167" s="36">
        <f t="shared" si="353"/>
        <v>121.00205338809035</v>
      </c>
      <c r="AJ1167" s="36">
        <f t="shared" si="354"/>
        <v>3683</v>
      </c>
      <c r="AK1167" s="45">
        <v>45657</v>
      </c>
    </row>
    <row r="1168" spans="1:38" s="79" customFormat="1" ht="12.75" x14ac:dyDescent="0.25">
      <c r="A1168" s="36">
        <v>1162</v>
      </c>
      <c r="B1168" s="45">
        <v>41974</v>
      </c>
      <c r="C1168" s="53" t="s">
        <v>534</v>
      </c>
      <c r="D1168" s="53"/>
      <c r="E1168" s="36">
        <v>12008</v>
      </c>
      <c r="F1168" s="36" t="s">
        <v>1009</v>
      </c>
      <c r="G1168" s="36" t="s">
        <v>655</v>
      </c>
      <c r="H1168" s="38">
        <v>7</v>
      </c>
      <c r="I1168" s="50">
        <v>647255</v>
      </c>
      <c r="J1168" s="39">
        <f t="shared" ref="J1168:J1231" si="356">IF(E1168=12002,I1168,IF(E1168&lt;&gt;12002,0))</f>
        <v>0</v>
      </c>
      <c r="K1168" s="39">
        <f t="shared" ref="K1168:K1231" si="357">IF(E1168=12003,I1168,IF(E1168&lt;&gt;12003,0))</f>
        <v>0</v>
      </c>
      <c r="L1168" s="39">
        <f t="shared" ref="L1168:L1231" si="358">IF(E1168=12004,I1168,IF(E1168&lt;&gt;12004,0))</f>
        <v>0</v>
      </c>
      <c r="M1168" s="39">
        <f>IF(C1168=12006,H1168,IF(C1168&lt;&gt;12006,0))</f>
        <v>0</v>
      </c>
      <c r="N1168" s="39">
        <f t="shared" ref="N1168:N1185" si="359">IF(E1168=12006,I1168,IF(E1168&lt;&gt;12006,0))</f>
        <v>0</v>
      </c>
      <c r="O1168" s="39">
        <f t="shared" ref="O1168:O1231" si="360">IF(E1168=12007,I1168,IF(E1168&lt;&gt;12007,0))</f>
        <v>0</v>
      </c>
      <c r="P1168" s="39">
        <f t="shared" ref="P1168:P1231" si="361">IF(E1168=12008,I1168,IF(E1168&lt;&gt;12008,0))</f>
        <v>647255</v>
      </c>
      <c r="Q1168" s="39">
        <f t="shared" ref="Q1168:Q1231" si="362">IF(E1168=12009,I1168,IF(E1168&lt;&gt;12009,0))</f>
        <v>0</v>
      </c>
      <c r="R1168" s="39">
        <f t="shared" ref="R1168:R1231" si="363">IF(E1168=12010,I1168,IF(E1168&lt;&gt;12010,0))</f>
        <v>0</v>
      </c>
      <c r="S1168" s="39">
        <f t="shared" ref="S1168:S1231" si="364">IF(E1168=12011,I1168,IF(E1168&lt;&gt;12011,0))</f>
        <v>0</v>
      </c>
      <c r="T1168" s="39"/>
      <c r="U1168" s="39">
        <f t="shared" ref="U1168:U1231" si="365">IF(E1168=12012,I1168,IF(E1168&lt;&gt;12012,0))</f>
        <v>0</v>
      </c>
      <c r="V1168" s="39"/>
      <c r="W1168" s="39"/>
      <c r="X1168" s="39">
        <f t="shared" si="347"/>
        <v>53.162628336755638</v>
      </c>
      <c r="Y1168" s="39">
        <f t="shared" si="348"/>
        <v>1618.1374999999998</v>
      </c>
      <c r="Z1168" s="41">
        <f t="shared" si="349"/>
        <v>195797.96016427103</v>
      </c>
      <c r="AA1168" s="41">
        <v>174745.5593429158</v>
      </c>
      <c r="AB1168" s="41">
        <v>-4712.8330441982462</v>
      </c>
      <c r="AC1168" s="41">
        <f t="shared" si="355"/>
        <v>170032.72629871755</v>
      </c>
      <c r="AD1168" s="42">
        <f t="shared" si="338"/>
        <v>21052.40082135523</v>
      </c>
      <c r="AE1168" s="41">
        <f t="shared" si="350"/>
        <v>191085.12712007278</v>
      </c>
      <c r="AF1168" s="42">
        <f t="shared" si="351"/>
        <v>456169.87287992722</v>
      </c>
      <c r="AG1168" s="43">
        <f t="shared" si="327"/>
        <v>400</v>
      </c>
      <c r="AH1168" s="44">
        <f t="shared" si="352"/>
        <v>278.99794661190964</v>
      </c>
      <c r="AI1168" s="36">
        <f t="shared" si="353"/>
        <v>121.00205338809035</v>
      </c>
      <c r="AJ1168" s="36">
        <f t="shared" si="354"/>
        <v>3683</v>
      </c>
      <c r="AK1168" s="45">
        <v>45657</v>
      </c>
    </row>
    <row r="1169" spans="1:37" s="79" customFormat="1" ht="12.75" x14ac:dyDescent="0.25">
      <c r="A1169" s="36">
        <v>1163</v>
      </c>
      <c r="B1169" s="45">
        <v>41974</v>
      </c>
      <c r="C1169" s="53" t="s">
        <v>534</v>
      </c>
      <c r="D1169" s="53"/>
      <c r="E1169" s="36">
        <v>12008</v>
      </c>
      <c r="F1169" s="36" t="s">
        <v>1010</v>
      </c>
      <c r="G1169" s="36" t="s">
        <v>692</v>
      </c>
      <c r="H1169" s="38">
        <v>2</v>
      </c>
      <c r="I1169" s="50">
        <v>3200000</v>
      </c>
      <c r="J1169" s="39">
        <f t="shared" si="356"/>
        <v>0</v>
      </c>
      <c r="K1169" s="39">
        <f t="shared" si="357"/>
        <v>0</v>
      </c>
      <c r="L1169" s="39">
        <f t="shared" si="358"/>
        <v>0</v>
      </c>
      <c r="M1169" s="39">
        <f>IF(C1169=12006,H1169,IF(C1169&lt;&gt;12006,0))</f>
        <v>0</v>
      </c>
      <c r="N1169" s="39">
        <f t="shared" si="359"/>
        <v>0</v>
      </c>
      <c r="O1169" s="39">
        <f t="shared" si="360"/>
        <v>0</v>
      </c>
      <c r="P1169" s="39">
        <f t="shared" si="361"/>
        <v>3200000</v>
      </c>
      <c r="Q1169" s="39">
        <f t="shared" si="362"/>
        <v>0</v>
      </c>
      <c r="R1169" s="39">
        <f t="shared" si="363"/>
        <v>0</v>
      </c>
      <c r="S1169" s="39">
        <f t="shared" si="364"/>
        <v>0</v>
      </c>
      <c r="T1169" s="39"/>
      <c r="U1169" s="39">
        <f t="shared" si="365"/>
        <v>0</v>
      </c>
      <c r="V1169" s="39"/>
      <c r="W1169" s="39"/>
      <c r="X1169" s="39">
        <f t="shared" si="347"/>
        <v>262.8336755646817</v>
      </c>
      <c r="Y1169" s="39">
        <f t="shared" si="348"/>
        <v>7999.9999999999991</v>
      </c>
      <c r="Z1169" s="41">
        <f t="shared" si="349"/>
        <v>968016.42710472271</v>
      </c>
      <c r="AA1169" s="41">
        <v>863934.2915811087</v>
      </c>
      <c r="AB1169" s="41">
        <v>-23300.03745267999</v>
      </c>
      <c r="AC1169" s="41">
        <f t="shared" si="355"/>
        <v>840634.25412842876</v>
      </c>
      <c r="AD1169" s="42">
        <f t="shared" si="338"/>
        <v>104082.13552361401</v>
      </c>
      <c r="AE1169" s="41">
        <f t="shared" si="350"/>
        <v>944716.38965204277</v>
      </c>
      <c r="AF1169" s="42">
        <f t="shared" si="351"/>
        <v>2255283.6103479574</v>
      </c>
      <c r="AG1169" s="43">
        <f t="shared" si="327"/>
        <v>400</v>
      </c>
      <c r="AH1169" s="44">
        <f t="shared" si="352"/>
        <v>278.99794661190964</v>
      </c>
      <c r="AI1169" s="36">
        <f t="shared" si="353"/>
        <v>121.00205338809035</v>
      </c>
      <c r="AJ1169" s="36">
        <f t="shared" si="354"/>
        <v>3683</v>
      </c>
      <c r="AK1169" s="45">
        <v>45657</v>
      </c>
    </row>
    <row r="1170" spans="1:37" s="79" customFormat="1" ht="12.75" x14ac:dyDescent="0.25">
      <c r="A1170" s="36">
        <v>1164</v>
      </c>
      <c r="B1170" s="45">
        <v>41974</v>
      </c>
      <c r="C1170" s="53" t="s">
        <v>534</v>
      </c>
      <c r="D1170" s="53"/>
      <c r="E1170" s="36">
        <v>12008</v>
      </c>
      <c r="F1170" s="36" t="s">
        <v>1011</v>
      </c>
      <c r="G1170" s="36" t="s">
        <v>692</v>
      </c>
      <c r="H1170" s="38">
        <v>2</v>
      </c>
      <c r="I1170" s="50">
        <v>2648962</v>
      </c>
      <c r="J1170" s="39">
        <f t="shared" si="356"/>
        <v>0</v>
      </c>
      <c r="K1170" s="39">
        <f t="shared" si="357"/>
        <v>0</v>
      </c>
      <c r="L1170" s="39">
        <f t="shared" si="358"/>
        <v>0</v>
      </c>
      <c r="M1170" s="39">
        <f>IF(C1170=12006,H1170,IF(C1170&lt;&gt;12006,0))</f>
        <v>0</v>
      </c>
      <c r="N1170" s="39">
        <f t="shared" si="359"/>
        <v>0</v>
      </c>
      <c r="O1170" s="39">
        <f t="shared" si="360"/>
        <v>0</v>
      </c>
      <c r="P1170" s="39">
        <f t="shared" si="361"/>
        <v>2648962</v>
      </c>
      <c r="Q1170" s="39">
        <f t="shared" si="362"/>
        <v>0</v>
      </c>
      <c r="R1170" s="39">
        <f t="shared" si="363"/>
        <v>0</v>
      </c>
      <c r="S1170" s="39">
        <f t="shared" si="364"/>
        <v>0</v>
      </c>
      <c r="T1170" s="39"/>
      <c r="U1170" s="39">
        <f t="shared" si="365"/>
        <v>0</v>
      </c>
      <c r="V1170" s="39"/>
      <c r="W1170" s="39"/>
      <c r="X1170" s="39">
        <f t="shared" si="347"/>
        <v>217.57388090349076</v>
      </c>
      <c r="Y1170" s="39">
        <f t="shared" si="348"/>
        <v>6622.4049999999997</v>
      </c>
      <c r="Z1170" s="41">
        <f t="shared" si="349"/>
        <v>801324.60336755647</v>
      </c>
      <c r="AA1170" s="41">
        <v>715165.34652977413</v>
      </c>
      <c r="AB1170" s="41">
        <v>-19287.785565851907</v>
      </c>
      <c r="AC1170" s="41">
        <f t="shared" si="355"/>
        <v>695877.56096392218</v>
      </c>
      <c r="AD1170" s="42">
        <f t="shared" si="338"/>
        <v>86159.256837782334</v>
      </c>
      <c r="AE1170" s="41">
        <f t="shared" si="350"/>
        <v>782036.81780170451</v>
      </c>
      <c r="AF1170" s="42">
        <f t="shared" si="351"/>
        <v>1866925.1821982954</v>
      </c>
      <c r="AG1170" s="43">
        <f t="shared" si="327"/>
        <v>400</v>
      </c>
      <c r="AH1170" s="44">
        <f t="shared" si="352"/>
        <v>278.99794661190964</v>
      </c>
      <c r="AI1170" s="36">
        <f t="shared" si="353"/>
        <v>121.00205338809035</v>
      </c>
      <c r="AJ1170" s="36">
        <f t="shared" si="354"/>
        <v>3683</v>
      </c>
      <c r="AK1170" s="45">
        <v>45657</v>
      </c>
    </row>
    <row r="1171" spans="1:37" s="79" customFormat="1" ht="12.75" x14ac:dyDescent="0.25">
      <c r="A1171" s="36">
        <v>1165</v>
      </c>
      <c r="B1171" s="45">
        <v>41974</v>
      </c>
      <c r="C1171" s="53" t="s">
        <v>534</v>
      </c>
      <c r="D1171" s="53"/>
      <c r="E1171" s="36">
        <v>12008</v>
      </c>
      <c r="F1171" s="36" t="s">
        <v>1012</v>
      </c>
      <c r="G1171" s="36" t="s">
        <v>692</v>
      </c>
      <c r="H1171" s="38">
        <v>1</v>
      </c>
      <c r="I1171" s="50">
        <v>1332800</v>
      </c>
      <c r="J1171" s="39">
        <f t="shared" si="356"/>
        <v>0</v>
      </c>
      <c r="K1171" s="39">
        <f t="shared" si="357"/>
        <v>0</v>
      </c>
      <c r="L1171" s="39">
        <f t="shared" si="358"/>
        <v>0</v>
      </c>
      <c r="M1171" s="39">
        <f>IF(C1171=12006,H1171,IF(C1171&lt;&gt;12006,0))</f>
        <v>0</v>
      </c>
      <c r="N1171" s="39">
        <f t="shared" si="359"/>
        <v>0</v>
      </c>
      <c r="O1171" s="39">
        <f t="shared" si="360"/>
        <v>0</v>
      </c>
      <c r="P1171" s="39">
        <f t="shared" si="361"/>
        <v>1332800</v>
      </c>
      <c r="Q1171" s="39">
        <f t="shared" si="362"/>
        <v>0</v>
      </c>
      <c r="R1171" s="39">
        <f t="shared" si="363"/>
        <v>0</v>
      </c>
      <c r="S1171" s="39">
        <f t="shared" si="364"/>
        <v>0</v>
      </c>
      <c r="T1171" s="39"/>
      <c r="U1171" s="39">
        <f t="shared" si="365"/>
        <v>0</v>
      </c>
      <c r="V1171" s="39"/>
      <c r="W1171" s="39"/>
      <c r="X1171" s="39">
        <f t="shared" si="347"/>
        <v>109.47022587268994</v>
      </c>
      <c r="Y1171" s="39">
        <f t="shared" si="348"/>
        <v>3332</v>
      </c>
      <c r="Z1171" s="41">
        <f t="shared" si="349"/>
        <v>403178.84188911703</v>
      </c>
      <c r="AA1171" s="41">
        <v>359828.63244353182</v>
      </c>
      <c r="AB1171" s="41">
        <v>-9704.4655990412175</v>
      </c>
      <c r="AC1171" s="41">
        <f t="shared" si="355"/>
        <v>350124.16684449062</v>
      </c>
      <c r="AD1171" s="42">
        <f t="shared" si="338"/>
        <v>43350.209445585206</v>
      </c>
      <c r="AE1171" s="41">
        <f t="shared" si="350"/>
        <v>393474.37629007583</v>
      </c>
      <c r="AF1171" s="42">
        <f t="shared" si="351"/>
        <v>939325.62370992417</v>
      </c>
      <c r="AG1171" s="43">
        <f t="shared" si="327"/>
        <v>400</v>
      </c>
      <c r="AH1171" s="44">
        <f t="shared" si="352"/>
        <v>278.99794661190964</v>
      </c>
      <c r="AI1171" s="36">
        <f t="shared" si="353"/>
        <v>121.00205338809035</v>
      </c>
      <c r="AJ1171" s="36">
        <f t="shared" si="354"/>
        <v>3683</v>
      </c>
      <c r="AK1171" s="45">
        <v>45657</v>
      </c>
    </row>
    <row r="1172" spans="1:37" s="79" customFormat="1" ht="12.75" x14ac:dyDescent="0.25">
      <c r="A1172" s="36">
        <v>1166</v>
      </c>
      <c r="B1172" s="45">
        <v>41974</v>
      </c>
      <c r="C1172" s="53" t="s">
        <v>534</v>
      </c>
      <c r="D1172" s="53"/>
      <c r="E1172" s="36">
        <v>12008</v>
      </c>
      <c r="F1172" s="36" t="s">
        <v>1010</v>
      </c>
      <c r="G1172" s="36" t="s">
        <v>692</v>
      </c>
      <c r="H1172" s="38">
        <v>2</v>
      </c>
      <c r="I1172" s="50">
        <v>3200000</v>
      </c>
      <c r="J1172" s="39">
        <f t="shared" si="356"/>
        <v>0</v>
      </c>
      <c r="K1172" s="39">
        <f t="shared" si="357"/>
        <v>0</v>
      </c>
      <c r="L1172" s="39">
        <f t="shared" si="358"/>
        <v>0</v>
      </c>
      <c r="M1172" s="39">
        <f>IF(C1172=12006,H1172,IF(C1172&lt;&gt;12006,0))</f>
        <v>0</v>
      </c>
      <c r="N1172" s="39">
        <f t="shared" si="359"/>
        <v>0</v>
      </c>
      <c r="O1172" s="39">
        <f t="shared" si="360"/>
        <v>0</v>
      </c>
      <c r="P1172" s="39">
        <f t="shared" si="361"/>
        <v>3200000</v>
      </c>
      <c r="Q1172" s="39">
        <f t="shared" si="362"/>
        <v>0</v>
      </c>
      <c r="R1172" s="39">
        <f t="shared" si="363"/>
        <v>0</v>
      </c>
      <c r="S1172" s="39">
        <f t="shared" si="364"/>
        <v>0</v>
      </c>
      <c r="T1172" s="39"/>
      <c r="U1172" s="39">
        <f t="shared" si="365"/>
        <v>0</v>
      </c>
      <c r="V1172" s="39"/>
      <c r="W1172" s="39"/>
      <c r="X1172" s="39">
        <f t="shared" si="347"/>
        <v>262.8336755646817</v>
      </c>
      <c r="Y1172" s="39">
        <f t="shared" si="348"/>
        <v>7999.9999999999991</v>
      </c>
      <c r="Z1172" s="41">
        <f t="shared" si="349"/>
        <v>968016.42710472271</v>
      </c>
      <c r="AA1172" s="41">
        <v>863934.2915811087</v>
      </c>
      <c r="AB1172" s="41">
        <v>-23300.03745267999</v>
      </c>
      <c r="AC1172" s="41">
        <f t="shared" si="355"/>
        <v>840634.25412842876</v>
      </c>
      <c r="AD1172" s="42">
        <f t="shared" si="338"/>
        <v>104082.13552361401</v>
      </c>
      <c r="AE1172" s="41">
        <f t="shared" si="350"/>
        <v>944716.38965204277</v>
      </c>
      <c r="AF1172" s="42">
        <f t="shared" si="351"/>
        <v>2255283.6103479574</v>
      </c>
      <c r="AG1172" s="43">
        <f t="shared" si="327"/>
        <v>400</v>
      </c>
      <c r="AH1172" s="44">
        <f t="shared" si="352"/>
        <v>278.99794661190964</v>
      </c>
      <c r="AI1172" s="36">
        <f t="shared" si="353"/>
        <v>121.00205338809035</v>
      </c>
      <c r="AJ1172" s="36">
        <f t="shared" si="354"/>
        <v>3683</v>
      </c>
      <c r="AK1172" s="45">
        <v>45657</v>
      </c>
    </row>
    <row r="1173" spans="1:37" s="79" customFormat="1" ht="12.75" x14ac:dyDescent="0.25">
      <c r="A1173" s="36">
        <v>1167</v>
      </c>
      <c r="B1173" s="45">
        <v>41974</v>
      </c>
      <c r="C1173" s="53" t="s">
        <v>534</v>
      </c>
      <c r="D1173" s="53"/>
      <c r="E1173" s="36">
        <v>12008</v>
      </c>
      <c r="F1173" s="36" t="s">
        <v>1011</v>
      </c>
      <c r="G1173" s="36" t="s">
        <v>692</v>
      </c>
      <c r="H1173" s="38">
        <v>2</v>
      </c>
      <c r="I1173" s="50">
        <v>2648962</v>
      </c>
      <c r="J1173" s="39">
        <f t="shared" si="356"/>
        <v>0</v>
      </c>
      <c r="K1173" s="39">
        <f t="shared" si="357"/>
        <v>0</v>
      </c>
      <c r="L1173" s="39">
        <f t="shared" si="358"/>
        <v>0</v>
      </c>
      <c r="M1173" s="39">
        <f>IF(C1173=12006,H1173,IF(C1173&lt;&gt;12006,0))</f>
        <v>0</v>
      </c>
      <c r="N1173" s="39">
        <f t="shared" si="359"/>
        <v>0</v>
      </c>
      <c r="O1173" s="39">
        <f t="shared" si="360"/>
        <v>0</v>
      </c>
      <c r="P1173" s="39">
        <f t="shared" si="361"/>
        <v>2648962</v>
      </c>
      <c r="Q1173" s="39">
        <f t="shared" si="362"/>
        <v>0</v>
      </c>
      <c r="R1173" s="39">
        <f t="shared" si="363"/>
        <v>0</v>
      </c>
      <c r="S1173" s="39">
        <f t="shared" si="364"/>
        <v>0</v>
      </c>
      <c r="T1173" s="39"/>
      <c r="U1173" s="39">
        <f t="shared" si="365"/>
        <v>0</v>
      </c>
      <c r="V1173" s="39"/>
      <c r="W1173" s="39"/>
      <c r="X1173" s="39">
        <f t="shared" si="347"/>
        <v>217.57388090349076</v>
      </c>
      <c r="Y1173" s="39">
        <f t="shared" si="348"/>
        <v>6622.4049999999997</v>
      </c>
      <c r="Z1173" s="41">
        <f t="shared" si="349"/>
        <v>801324.60336755647</v>
      </c>
      <c r="AA1173" s="41">
        <v>715165.34652977413</v>
      </c>
      <c r="AB1173" s="41">
        <v>-19287.785565851907</v>
      </c>
      <c r="AC1173" s="41">
        <f t="shared" si="355"/>
        <v>695877.56096392218</v>
      </c>
      <c r="AD1173" s="42">
        <f t="shared" si="338"/>
        <v>86159.256837782334</v>
      </c>
      <c r="AE1173" s="41">
        <f t="shared" si="350"/>
        <v>782036.81780170451</v>
      </c>
      <c r="AF1173" s="42">
        <f t="shared" si="351"/>
        <v>1866925.1821982954</v>
      </c>
      <c r="AG1173" s="43">
        <f t="shared" si="327"/>
        <v>400</v>
      </c>
      <c r="AH1173" s="44">
        <f t="shared" si="352"/>
        <v>278.99794661190964</v>
      </c>
      <c r="AI1173" s="36">
        <f t="shared" si="353"/>
        <v>121.00205338809035</v>
      </c>
      <c r="AJ1173" s="36">
        <f t="shared" si="354"/>
        <v>3683</v>
      </c>
      <c r="AK1173" s="45">
        <v>45657</v>
      </c>
    </row>
    <row r="1174" spans="1:37" s="79" customFormat="1" ht="12.75" x14ac:dyDescent="0.25">
      <c r="A1174" s="36">
        <v>1168</v>
      </c>
      <c r="B1174" s="45">
        <v>41974</v>
      </c>
      <c r="C1174" s="53" t="s">
        <v>534</v>
      </c>
      <c r="D1174" s="53"/>
      <c r="E1174" s="36">
        <v>12008</v>
      </c>
      <c r="F1174" s="36" t="s">
        <v>1012</v>
      </c>
      <c r="G1174" s="36" t="s">
        <v>692</v>
      </c>
      <c r="H1174" s="38">
        <v>1</v>
      </c>
      <c r="I1174" s="50">
        <v>1332800</v>
      </c>
      <c r="J1174" s="39">
        <f t="shared" si="356"/>
        <v>0</v>
      </c>
      <c r="K1174" s="39">
        <f t="shared" si="357"/>
        <v>0</v>
      </c>
      <c r="L1174" s="39">
        <f t="shared" si="358"/>
        <v>0</v>
      </c>
      <c r="M1174" s="39">
        <f>IF(C1174=12006,H1174,IF(C1174&lt;&gt;12006,0))</f>
        <v>0</v>
      </c>
      <c r="N1174" s="39">
        <f t="shared" si="359"/>
        <v>0</v>
      </c>
      <c r="O1174" s="39">
        <f t="shared" si="360"/>
        <v>0</v>
      </c>
      <c r="P1174" s="39">
        <f t="shared" si="361"/>
        <v>1332800</v>
      </c>
      <c r="Q1174" s="39">
        <f t="shared" si="362"/>
        <v>0</v>
      </c>
      <c r="R1174" s="39">
        <f t="shared" si="363"/>
        <v>0</v>
      </c>
      <c r="S1174" s="39">
        <f t="shared" si="364"/>
        <v>0</v>
      </c>
      <c r="T1174" s="39"/>
      <c r="U1174" s="39">
        <f t="shared" si="365"/>
        <v>0</v>
      </c>
      <c r="V1174" s="39"/>
      <c r="W1174" s="39"/>
      <c r="X1174" s="39">
        <f t="shared" si="347"/>
        <v>109.47022587268994</v>
      </c>
      <c r="Y1174" s="39">
        <f t="shared" si="348"/>
        <v>3332</v>
      </c>
      <c r="Z1174" s="41">
        <f t="shared" si="349"/>
        <v>403178.84188911703</v>
      </c>
      <c r="AA1174" s="41">
        <v>359828.63244353182</v>
      </c>
      <c r="AB1174" s="41">
        <v>-9704.4655990412175</v>
      </c>
      <c r="AC1174" s="41">
        <f t="shared" si="355"/>
        <v>350124.16684449062</v>
      </c>
      <c r="AD1174" s="42">
        <f t="shared" si="338"/>
        <v>43350.209445585206</v>
      </c>
      <c r="AE1174" s="41">
        <f t="shared" si="350"/>
        <v>393474.37629007583</v>
      </c>
      <c r="AF1174" s="42">
        <f t="shared" si="351"/>
        <v>939325.62370992417</v>
      </c>
      <c r="AG1174" s="43">
        <f t="shared" si="327"/>
        <v>400</v>
      </c>
      <c r="AH1174" s="44">
        <f t="shared" si="352"/>
        <v>278.99794661190964</v>
      </c>
      <c r="AI1174" s="36">
        <f t="shared" si="353"/>
        <v>121.00205338809035</v>
      </c>
      <c r="AJ1174" s="36">
        <f t="shared" si="354"/>
        <v>3683</v>
      </c>
      <c r="AK1174" s="45">
        <v>45657</v>
      </c>
    </row>
    <row r="1175" spans="1:37" s="79" customFormat="1" ht="12.75" x14ac:dyDescent="0.25">
      <c r="A1175" s="36">
        <v>1169</v>
      </c>
      <c r="B1175" s="45">
        <v>41974</v>
      </c>
      <c r="C1175" s="53" t="s">
        <v>534</v>
      </c>
      <c r="D1175" s="53"/>
      <c r="E1175" s="36">
        <v>12008</v>
      </c>
      <c r="F1175" s="36" t="s">
        <v>1013</v>
      </c>
      <c r="G1175" s="36" t="s">
        <v>544</v>
      </c>
      <c r="H1175" s="38">
        <v>5</v>
      </c>
      <c r="I1175" s="50">
        <v>7678642.8499999996</v>
      </c>
      <c r="J1175" s="39">
        <f t="shared" si="356"/>
        <v>0</v>
      </c>
      <c r="K1175" s="39">
        <f t="shared" si="357"/>
        <v>0</v>
      </c>
      <c r="L1175" s="39">
        <f t="shared" si="358"/>
        <v>0</v>
      </c>
      <c r="M1175" s="39">
        <f>IF(C1175=12006,H1175,IF(C1175&lt;&gt;12006,0))</f>
        <v>0</v>
      </c>
      <c r="N1175" s="39">
        <f t="shared" si="359"/>
        <v>0</v>
      </c>
      <c r="O1175" s="39">
        <f t="shared" si="360"/>
        <v>0</v>
      </c>
      <c r="P1175" s="39">
        <f t="shared" si="361"/>
        <v>7678642.8499999996</v>
      </c>
      <c r="Q1175" s="39">
        <f t="shared" si="362"/>
        <v>0</v>
      </c>
      <c r="R1175" s="39">
        <f t="shared" si="363"/>
        <v>0</v>
      </c>
      <c r="S1175" s="39">
        <f t="shared" si="364"/>
        <v>0</v>
      </c>
      <c r="T1175" s="39"/>
      <c r="U1175" s="39">
        <f t="shared" si="365"/>
        <v>0</v>
      </c>
      <c r="V1175" s="39"/>
      <c r="W1175" s="39"/>
      <c r="X1175" s="39">
        <f t="shared" si="347"/>
        <v>630.68935112936333</v>
      </c>
      <c r="Y1175" s="39">
        <f t="shared" si="348"/>
        <v>19196.607124999995</v>
      </c>
      <c r="Z1175" s="41">
        <f t="shared" si="349"/>
        <v>2322828.880209445</v>
      </c>
      <c r="AA1175" s="41">
        <v>2073075.8971622172</v>
      </c>
      <c r="AB1175" s="41">
        <v>-55910.208122110438</v>
      </c>
      <c r="AC1175" s="41">
        <f t="shared" si="355"/>
        <v>2017165.6890401067</v>
      </c>
      <c r="AD1175" s="42">
        <f t="shared" si="338"/>
        <v>249752.98304722784</v>
      </c>
      <c r="AE1175" s="41">
        <f t="shared" si="350"/>
        <v>2266918.6720873346</v>
      </c>
      <c r="AF1175" s="42">
        <f t="shared" si="351"/>
        <v>5411724.1779126655</v>
      </c>
      <c r="AG1175" s="43">
        <f t="shared" si="327"/>
        <v>400</v>
      </c>
      <c r="AH1175" s="44">
        <f t="shared" si="352"/>
        <v>278.99794661190964</v>
      </c>
      <c r="AI1175" s="36">
        <f t="shared" si="353"/>
        <v>121.00205338809035</v>
      </c>
      <c r="AJ1175" s="36">
        <f t="shared" si="354"/>
        <v>3683</v>
      </c>
      <c r="AK1175" s="45">
        <v>45657</v>
      </c>
    </row>
    <row r="1176" spans="1:37" s="79" customFormat="1" ht="12.75" x14ac:dyDescent="0.25">
      <c r="A1176" s="36">
        <v>1170</v>
      </c>
      <c r="B1176" s="45">
        <v>41974</v>
      </c>
      <c r="C1176" s="53" t="s">
        <v>534</v>
      </c>
      <c r="D1176" s="53"/>
      <c r="E1176" s="36">
        <v>12008</v>
      </c>
      <c r="F1176" s="36" t="s">
        <v>1014</v>
      </c>
      <c r="G1176" s="36" t="s">
        <v>544</v>
      </c>
      <c r="H1176" s="38">
        <v>15</v>
      </c>
      <c r="I1176" s="50">
        <v>20071882.07</v>
      </c>
      <c r="J1176" s="39">
        <f t="shared" si="356"/>
        <v>0</v>
      </c>
      <c r="K1176" s="39">
        <f t="shared" si="357"/>
        <v>0</v>
      </c>
      <c r="L1176" s="39">
        <f t="shared" si="358"/>
        <v>0</v>
      </c>
      <c r="M1176" s="39">
        <f>IF(C1176=12006,H1176,IF(C1176&lt;&gt;12006,0))</f>
        <v>0</v>
      </c>
      <c r="N1176" s="39">
        <f t="shared" si="359"/>
        <v>0</v>
      </c>
      <c r="O1176" s="39">
        <f t="shared" si="360"/>
        <v>0</v>
      </c>
      <c r="P1176" s="39">
        <f t="shared" si="361"/>
        <v>20071882.07</v>
      </c>
      <c r="Q1176" s="39">
        <f t="shared" si="362"/>
        <v>0</v>
      </c>
      <c r="R1176" s="39">
        <f t="shared" si="363"/>
        <v>0</v>
      </c>
      <c r="S1176" s="39">
        <f t="shared" si="364"/>
        <v>0</v>
      </c>
      <c r="T1176" s="39"/>
      <c r="U1176" s="39">
        <f t="shared" si="365"/>
        <v>0</v>
      </c>
      <c r="V1176" s="39"/>
      <c r="W1176" s="39"/>
      <c r="X1176" s="39">
        <f t="shared" si="347"/>
        <v>1648.6145437371663</v>
      </c>
      <c r="Y1176" s="39">
        <f t="shared" si="348"/>
        <v>50179.705174999996</v>
      </c>
      <c r="Z1176" s="41">
        <f t="shared" si="349"/>
        <v>6071847.3645839831</v>
      </c>
      <c r="AA1176" s="41">
        <v>5418996.0052640652</v>
      </c>
      <c r="AB1176" s="41">
        <v>-146148.6262427425</v>
      </c>
      <c r="AC1176" s="41">
        <f t="shared" si="355"/>
        <v>5272847.3790213224</v>
      </c>
      <c r="AD1176" s="42">
        <f t="shared" si="338"/>
        <v>652851.35931991786</v>
      </c>
      <c r="AE1176" s="41">
        <f t="shared" si="350"/>
        <v>5925698.7383412402</v>
      </c>
      <c r="AF1176" s="42">
        <f t="shared" si="351"/>
        <v>14146183.33165876</v>
      </c>
      <c r="AG1176" s="43">
        <f t="shared" si="327"/>
        <v>400</v>
      </c>
      <c r="AH1176" s="44">
        <f t="shared" si="352"/>
        <v>278.99794661190964</v>
      </c>
      <c r="AI1176" s="36">
        <f t="shared" si="353"/>
        <v>121.00205338809035</v>
      </c>
      <c r="AJ1176" s="36">
        <f t="shared" si="354"/>
        <v>3683</v>
      </c>
      <c r="AK1176" s="45">
        <v>45657</v>
      </c>
    </row>
    <row r="1177" spans="1:37" s="79" customFormat="1" ht="12.75" x14ac:dyDescent="0.25">
      <c r="A1177" s="36">
        <v>1171</v>
      </c>
      <c r="B1177" s="45">
        <v>41974</v>
      </c>
      <c r="C1177" s="53" t="s">
        <v>534</v>
      </c>
      <c r="D1177" s="53"/>
      <c r="E1177" s="36">
        <v>12008</v>
      </c>
      <c r="F1177" s="36" t="s">
        <v>1015</v>
      </c>
      <c r="G1177" s="36" t="s">
        <v>558</v>
      </c>
      <c r="H1177" s="38">
        <v>1</v>
      </c>
      <c r="I1177" s="50">
        <v>849579</v>
      </c>
      <c r="J1177" s="39">
        <f t="shared" si="356"/>
        <v>0</v>
      </c>
      <c r="K1177" s="39">
        <f t="shared" si="357"/>
        <v>0</v>
      </c>
      <c r="L1177" s="39">
        <f t="shared" si="358"/>
        <v>0</v>
      </c>
      <c r="M1177" s="39">
        <f>IF(C1177=12006,H1177,IF(C1177&lt;&gt;12006,0))</f>
        <v>0</v>
      </c>
      <c r="N1177" s="39">
        <f t="shared" si="359"/>
        <v>0</v>
      </c>
      <c r="O1177" s="39">
        <f t="shared" si="360"/>
        <v>0</v>
      </c>
      <c r="P1177" s="39">
        <f t="shared" si="361"/>
        <v>849579</v>
      </c>
      <c r="Q1177" s="39">
        <f t="shared" si="362"/>
        <v>0</v>
      </c>
      <c r="R1177" s="39">
        <f t="shared" si="363"/>
        <v>0</v>
      </c>
      <c r="S1177" s="39">
        <f t="shared" si="364"/>
        <v>0</v>
      </c>
      <c r="T1177" s="39"/>
      <c r="U1177" s="39">
        <f t="shared" si="365"/>
        <v>0</v>
      </c>
      <c r="V1177" s="39"/>
      <c r="W1177" s="39"/>
      <c r="X1177" s="39">
        <f t="shared" si="347"/>
        <v>69.780616016427103</v>
      </c>
      <c r="Y1177" s="39">
        <f t="shared" si="348"/>
        <v>2123.9474999999998</v>
      </c>
      <c r="Z1177" s="41">
        <f t="shared" si="349"/>
        <v>257002.008788501</v>
      </c>
      <c r="AA1177" s="41">
        <v>229368.88484599587</v>
      </c>
      <c r="AB1177" s="41">
        <v>-6186.007037190755</v>
      </c>
      <c r="AC1177" s="41">
        <f t="shared" si="355"/>
        <v>223182.87780880512</v>
      </c>
      <c r="AD1177" s="42">
        <f t="shared" si="338"/>
        <v>27633.123942505132</v>
      </c>
      <c r="AE1177" s="41">
        <f t="shared" si="350"/>
        <v>250816.00175131025</v>
      </c>
      <c r="AF1177" s="42">
        <f t="shared" si="351"/>
        <v>598762.99824868981</v>
      </c>
      <c r="AG1177" s="43">
        <f t="shared" si="327"/>
        <v>400</v>
      </c>
      <c r="AH1177" s="44">
        <f t="shared" si="352"/>
        <v>278.99794661190964</v>
      </c>
      <c r="AI1177" s="36">
        <f t="shared" si="353"/>
        <v>121.00205338809035</v>
      </c>
      <c r="AJ1177" s="36">
        <f t="shared" si="354"/>
        <v>3683</v>
      </c>
      <c r="AK1177" s="45">
        <v>45657</v>
      </c>
    </row>
    <row r="1178" spans="1:37" s="79" customFormat="1" ht="12.75" x14ac:dyDescent="0.25">
      <c r="A1178" s="36">
        <v>1172</v>
      </c>
      <c r="B1178" s="45">
        <v>41974</v>
      </c>
      <c r="C1178" s="53" t="s">
        <v>534</v>
      </c>
      <c r="D1178" s="53"/>
      <c r="E1178" s="36">
        <v>12008</v>
      </c>
      <c r="F1178" s="36" t="s">
        <v>1016</v>
      </c>
      <c r="G1178" s="36" t="s">
        <v>558</v>
      </c>
      <c r="H1178" s="38">
        <v>1</v>
      </c>
      <c r="I1178" s="50">
        <v>497780.25</v>
      </c>
      <c r="J1178" s="39">
        <f t="shared" si="356"/>
        <v>0</v>
      </c>
      <c r="K1178" s="39">
        <f t="shared" si="357"/>
        <v>0</v>
      </c>
      <c r="L1178" s="39">
        <f t="shared" si="358"/>
        <v>0</v>
      </c>
      <c r="M1178" s="39">
        <f>IF(C1178=12006,H1178,IF(C1178&lt;&gt;12006,0))</f>
        <v>0</v>
      </c>
      <c r="N1178" s="39">
        <f t="shared" si="359"/>
        <v>0</v>
      </c>
      <c r="O1178" s="39">
        <f t="shared" si="360"/>
        <v>0</v>
      </c>
      <c r="P1178" s="39">
        <f t="shared" si="361"/>
        <v>497780.25</v>
      </c>
      <c r="Q1178" s="39">
        <f t="shared" si="362"/>
        <v>0</v>
      </c>
      <c r="R1178" s="39">
        <f t="shared" si="363"/>
        <v>0</v>
      </c>
      <c r="S1178" s="39">
        <f t="shared" si="364"/>
        <v>0</v>
      </c>
      <c r="T1178" s="39"/>
      <c r="U1178" s="39">
        <f t="shared" si="365"/>
        <v>0</v>
      </c>
      <c r="V1178" s="39"/>
      <c r="W1178" s="39"/>
      <c r="X1178" s="39">
        <f t="shared" si="347"/>
        <v>40.885441478439425</v>
      </c>
      <c r="Y1178" s="39">
        <f t="shared" si="348"/>
        <v>1244.4506249999999</v>
      </c>
      <c r="Z1178" s="41">
        <f t="shared" si="349"/>
        <v>150581.08096509241</v>
      </c>
      <c r="AA1178" s="41">
        <v>134390.4461396304</v>
      </c>
      <c r="AB1178" s="41">
        <v>-3624.4682713138786</v>
      </c>
      <c r="AC1178" s="41">
        <f t="shared" si="355"/>
        <v>130765.97786831652</v>
      </c>
      <c r="AD1178" s="42">
        <f t="shared" si="338"/>
        <v>16190.63482546201</v>
      </c>
      <c r="AE1178" s="41">
        <f t="shared" si="350"/>
        <v>146956.61269377853</v>
      </c>
      <c r="AF1178" s="42">
        <f t="shared" si="351"/>
        <v>350823.63730622147</v>
      </c>
      <c r="AG1178" s="43">
        <f t="shared" si="327"/>
        <v>400</v>
      </c>
      <c r="AH1178" s="44">
        <f t="shared" si="352"/>
        <v>278.99794661190964</v>
      </c>
      <c r="AI1178" s="36">
        <f t="shared" si="353"/>
        <v>121.00205338809035</v>
      </c>
      <c r="AJ1178" s="36">
        <f t="shared" si="354"/>
        <v>3683</v>
      </c>
      <c r="AK1178" s="45">
        <v>45657</v>
      </c>
    </row>
    <row r="1179" spans="1:37" s="80" customFormat="1" ht="12.75" x14ac:dyDescent="0.25">
      <c r="A1179" s="36">
        <v>1173</v>
      </c>
      <c r="B1179" s="45">
        <v>41974</v>
      </c>
      <c r="C1179" s="53" t="s">
        <v>534</v>
      </c>
      <c r="D1179" s="53"/>
      <c r="E1179" s="36">
        <v>12008</v>
      </c>
      <c r="F1179" s="36" t="s">
        <v>1017</v>
      </c>
      <c r="G1179" s="36" t="s">
        <v>558</v>
      </c>
      <c r="H1179" s="38">
        <v>1</v>
      </c>
      <c r="I1179" s="50">
        <v>1500354</v>
      </c>
      <c r="J1179" s="39">
        <f t="shared" si="356"/>
        <v>0</v>
      </c>
      <c r="K1179" s="39">
        <f t="shared" si="357"/>
        <v>0</v>
      </c>
      <c r="L1179" s="39">
        <f t="shared" si="358"/>
        <v>0</v>
      </c>
      <c r="M1179" s="39">
        <f>IF(C1179=12006,H1179,IF(C1179&lt;&gt;12006,0))</f>
        <v>0</v>
      </c>
      <c r="N1179" s="39">
        <f t="shared" si="359"/>
        <v>0</v>
      </c>
      <c r="O1179" s="39">
        <f t="shared" si="360"/>
        <v>0</v>
      </c>
      <c r="P1179" s="39">
        <f t="shared" si="361"/>
        <v>1500354</v>
      </c>
      <c r="Q1179" s="39">
        <f t="shared" si="362"/>
        <v>0</v>
      </c>
      <c r="R1179" s="39">
        <f t="shared" si="363"/>
        <v>0</v>
      </c>
      <c r="S1179" s="39">
        <f t="shared" si="364"/>
        <v>0</v>
      </c>
      <c r="T1179" s="39"/>
      <c r="U1179" s="39">
        <f t="shared" si="365"/>
        <v>0</v>
      </c>
      <c r="V1179" s="39"/>
      <c r="W1179" s="39"/>
      <c r="X1179" s="39">
        <f t="shared" si="347"/>
        <v>123.23236139630389</v>
      </c>
      <c r="Y1179" s="39">
        <f t="shared" si="348"/>
        <v>3750.8849999999998</v>
      </c>
      <c r="Z1179" s="41">
        <f t="shared" si="349"/>
        <v>453864.7870225872</v>
      </c>
      <c r="AA1179" s="41">
        <v>405064.77190965088</v>
      </c>
      <c r="AB1179" s="41">
        <v>-10924.470122586948</v>
      </c>
      <c r="AC1179" s="41">
        <f t="shared" si="355"/>
        <v>394140.30178706395</v>
      </c>
      <c r="AD1179" s="42">
        <f t="shared" si="338"/>
        <v>48800.015112936322</v>
      </c>
      <c r="AE1179" s="41">
        <f t="shared" si="350"/>
        <v>442940.31690000027</v>
      </c>
      <c r="AF1179" s="42">
        <f t="shared" si="351"/>
        <v>1057413.6830999998</v>
      </c>
      <c r="AG1179" s="43">
        <f t="shared" si="327"/>
        <v>400</v>
      </c>
      <c r="AH1179" s="44">
        <f t="shared" si="352"/>
        <v>278.99794661190964</v>
      </c>
      <c r="AI1179" s="36">
        <f t="shared" si="353"/>
        <v>121.00205338809035</v>
      </c>
      <c r="AJ1179" s="36">
        <f t="shared" si="354"/>
        <v>3683</v>
      </c>
      <c r="AK1179" s="45">
        <v>45657</v>
      </c>
    </row>
    <row r="1180" spans="1:37" s="80" customFormat="1" ht="12.75" x14ac:dyDescent="0.25">
      <c r="A1180" s="36">
        <v>1174</v>
      </c>
      <c r="B1180" s="45">
        <v>41974</v>
      </c>
      <c r="C1180" s="53" t="s">
        <v>534</v>
      </c>
      <c r="D1180" s="53"/>
      <c r="E1180" s="36">
        <v>12008</v>
      </c>
      <c r="F1180" s="36" t="s">
        <v>1018</v>
      </c>
      <c r="G1180" s="36" t="s">
        <v>558</v>
      </c>
      <c r="H1180" s="38">
        <v>50</v>
      </c>
      <c r="I1180" s="50">
        <v>3100000</v>
      </c>
      <c r="J1180" s="39">
        <f t="shared" si="356"/>
        <v>0</v>
      </c>
      <c r="K1180" s="39">
        <f t="shared" si="357"/>
        <v>0</v>
      </c>
      <c r="L1180" s="39">
        <f t="shared" si="358"/>
        <v>0</v>
      </c>
      <c r="M1180" s="39">
        <f>IF(C1180=12006,H1180,IF(C1180&lt;&gt;12006,0))</f>
        <v>0</v>
      </c>
      <c r="N1180" s="39">
        <f t="shared" si="359"/>
        <v>0</v>
      </c>
      <c r="O1180" s="39">
        <f t="shared" si="360"/>
        <v>0</v>
      </c>
      <c r="P1180" s="39">
        <f t="shared" si="361"/>
        <v>3100000</v>
      </c>
      <c r="Q1180" s="39">
        <f t="shared" si="362"/>
        <v>0</v>
      </c>
      <c r="R1180" s="39">
        <f t="shared" si="363"/>
        <v>0</v>
      </c>
      <c r="S1180" s="39">
        <f t="shared" si="364"/>
        <v>0</v>
      </c>
      <c r="T1180" s="39"/>
      <c r="U1180" s="39">
        <f t="shared" si="365"/>
        <v>0</v>
      </c>
      <c r="V1180" s="39"/>
      <c r="W1180" s="39"/>
      <c r="X1180" s="39">
        <f t="shared" si="347"/>
        <v>254.62012320328543</v>
      </c>
      <c r="Y1180" s="39">
        <f t="shared" si="348"/>
        <v>7750</v>
      </c>
      <c r="Z1180" s="41">
        <f t="shared" si="349"/>
        <v>937765.91375770012</v>
      </c>
      <c r="AA1180" s="41">
        <v>836936.34496919916</v>
      </c>
      <c r="AB1180" s="41">
        <v>-22571.911282283741</v>
      </c>
      <c r="AC1180" s="41">
        <f t="shared" si="355"/>
        <v>814364.43368691544</v>
      </c>
      <c r="AD1180" s="42">
        <f t="shared" si="338"/>
        <v>100829.56878850097</v>
      </c>
      <c r="AE1180" s="41">
        <f t="shared" si="350"/>
        <v>915194.0024754164</v>
      </c>
      <c r="AF1180" s="42">
        <f t="shared" si="351"/>
        <v>2184805.9975245837</v>
      </c>
      <c r="AG1180" s="43">
        <f t="shared" si="327"/>
        <v>400</v>
      </c>
      <c r="AH1180" s="44">
        <f t="shared" si="352"/>
        <v>278.99794661190964</v>
      </c>
      <c r="AI1180" s="36">
        <f t="shared" si="353"/>
        <v>121.00205338809035</v>
      </c>
      <c r="AJ1180" s="36">
        <f t="shared" si="354"/>
        <v>3683</v>
      </c>
      <c r="AK1180" s="45">
        <v>45657</v>
      </c>
    </row>
    <row r="1181" spans="1:37" s="80" customFormat="1" ht="12.75" x14ac:dyDescent="0.25">
      <c r="A1181" s="36">
        <v>1175</v>
      </c>
      <c r="B1181" s="45">
        <v>41974</v>
      </c>
      <c r="C1181" s="53" t="s">
        <v>534</v>
      </c>
      <c r="D1181" s="53"/>
      <c r="E1181" s="36">
        <v>12008</v>
      </c>
      <c r="F1181" s="36" t="s">
        <v>1019</v>
      </c>
      <c r="G1181" s="36" t="s">
        <v>558</v>
      </c>
      <c r="H1181" s="38">
        <v>50</v>
      </c>
      <c r="I1181" s="50">
        <v>1050000</v>
      </c>
      <c r="J1181" s="39">
        <f t="shared" si="356"/>
        <v>0</v>
      </c>
      <c r="K1181" s="39">
        <f t="shared" si="357"/>
        <v>0</v>
      </c>
      <c r="L1181" s="39">
        <f t="shared" si="358"/>
        <v>0</v>
      </c>
      <c r="M1181" s="39">
        <f>IF(C1181=12006,H1181,IF(C1181&lt;&gt;12006,0))</f>
        <v>0</v>
      </c>
      <c r="N1181" s="39">
        <f t="shared" si="359"/>
        <v>0</v>
      </c>
      <c r="O1181" s="39">
        <f t="shared" si="360"/>
        <v>0</v>
      </c>
      <c r="P1181" s="39">
        <f t="shared" si="361"/>
        <v>1050000</v>
      </c>
      <c r="Q1181" s="39">
        <f t="shared" si="362"/>
        <v>0</v>
      </c>
      <c r="R1181" s="39">
        <f t="shared" si="363"/>
        <v>0</v>
      </c>
      <c r="S1181" s="39">
        <f t="shared" si="364"/>
        <v>0</v>
      </c>
      <c r="T1181" s="39"/>
      <c r="U1181" s="39">
        <f t="shared" si="365"/>
        <v>0</v>
      </c>
      <c r="V1181" s="39"/>
      <c r="W1181" s="39"/>
      <c r="X1181" s="39">
        <f t="shared" si="347"/>
        <v>86.242299794661193</v>
      </c>
      <c r="Y1181" s="39">
        <f t="shared" si="348"/>
        <v>2625</v>
      </c>
      <c r="Z1181" s="41">
        <f t="shared" si="349"/>
        <v>317630.39014373714</v>
      </c>
      <c r="AA1181" s="41">
        <v>283478.43942505133</v>
      </c>
      <c r="AB1181" s="41">
        <v>-7645.3247891606234</v>
      </c>
      <c r="AC1181" s="41">
        <f t="shared" si="355"/>
        <v>275833.1146358907</v>
      </c>
      <c r="AD1181" s="42">
        <f t="shared" si="338"/>
        <v>34151.95071868581</v>
      </c>
      <c r="AE1181" s="41">
        <f t="shared" si="350"/>
        <v>309985.06535457651</v>
      </c>
      <c r="AF1181" s="42">
        <f t="shared" si="351"/>
        <v>740014.93464542343</v>
      </c>
      <c r="AG1181" s="43">
        <f t="shared" si="327"/>
        <v>400</v>
      </c>
      <c r="AH1181" s="44">
        <f t="shared" si="352"/>
        <v>278.99794661190964</v>
      </c>
      <c r="AI1181" s="36">
        <f t="shared" si="353"/>
        <v>121.00205338809035</v>
      </c>
      <c r="AJ1181" s="36">
        <f t="shared" si="354"/>
        <v>3683</v>
      </c>
      <c r="AK1181" s="45">
        <v>45657</v>
      </c>
    </row>
    <row r="1182" spans="1:37" s="80" customFormat="1" ht="12.75" x14ac:dyDescent="0.25">
      <c r="A1182" s="36">
        <v>1176</v>
      </c>
      <c r="B1182" s="45">
        <v>41974</v>
      </c>
      <c r="C1182" s="53" t="s">
        <v>534</v>
      </c>
      <c r="D1182" s="53"/>
      <c r="E1182" s="36">
        <v>12008</v>
      </c>
      <c r="F1182" s="36" t="s">
        <v>1020</v>
      </c>
      <c r="G1182" s="36" t="s">
        <v>558</v>
      </c>
      <c r="H1182" s="38">
        <v>50</v>
      </c>
      <c r="I1182" s="50">
        <v>850000</v>
      </c>
      <c r="J1182" s="39">
        <f t="shared" si="356"/>
        <v>0</v>
      </c>
      <c r="K1182" s="39">
        <f t="shared" si="357"/>
        <v>0</v>
      </c>
      <c r="L1182" s="39">
        <f t="shared" si="358"/>
        <v>0</v>
      </c>
      <c r="M1182" s="39">
        <f>IF(C1182=12006,H1182,IF(C1182&lt;&gt;12006,0))</f>
        <v>0</v>
      </c>
      <c r="N1182" s="39">
        <f t="shared" si="359"/>
        <v>0</v>
      </c>
      <c r="O1182" s="39">
        <f t="shared" si="360"/>
        <v>0</v>
      </c>
      <c r="P1182" s="39">
        <f t="shared" si="361"/>
        <v>850000</v>
      </c>
      <c r="Q1182" s="39">
        <f t="shared" si="362"/>
        <v>0</v>
      </c>
      <c r="R1182" s="39">
        <f t="shared" si="363"/>
        <v>0</v>
      </c>
      <c r="S1182" s="39">
        <f t="shared" si="364"/>
        <v>0</v>
      </c>
      <c r="T1182" s="39"/>
      <c r="U1182" s="39">
        <f t="shared" si="365"/>
        <v>0</v>
      </c>
      <c r="V1182" s="39"/>
      <c r="W1182" s="39"/>
      <c r="X1182" s="39">
        <f t="shared" si="347"/>
        <v>69.815195071868587</v>
      </c>
      <c r="Y1182" s="39">
        <f t="shared" si="348"/>
        <v>2125</v>
      </c>
      <c r="Z1182" s="41">
        <f t="shared" si="349"/>
        <v>257129.363449692</v>
      </c>
      <c r="AA1182" s="41">
        <v>229482.54620123203</v>
      </c>
      <c r="AB1182" s="41">
        <v>-6189.0724483681233</v>
      </c>
      <c r="AC1182" s="41">
        <f t="shared" si="355"/>
        <v>223293.47375286391</v>
      </c>
      <c r="AD1182" s="42">
        <f t="shared" si="338"/>
        <v>27646.817248459964</v>
      </c>
      <c r="AE1182" s="41">
        <f t="shared" si="350"/>
        <v>250940.29100132387</v>
      </c>
      <c r="AF1182" s="42">
        <f t="shared" si="351"/>
        <v>599059.70899867616</v>
      </c>
      <c r="AG1182" s="43">
        <f t="shared" si="327"/>
        <v>400</v>
      </c>
      <c r="AH1182" s="44">
        <f t="shared" si="352"/>
        <v>278.99794661190964</v>
      </c>
      <c r="AI1182" s="36">
        <f t="shared" si="353"/>
        <v>121.00205338809035</v>
      </c>
      <c r="AJ1182" s="36">
        <f t="shared" si="354"/>
        <v>3683</v>
      </c>
      <c r="AK1182" s="45">
        <v>45657</v>
      </c>
    </row>
    <row r="1183" spans="1:37" s="80" customFormat="1" ht="12.75" x14ac:dyDescent="0.25">
      <c r="A1183" s="36">
        <v>1177</v>
      </c>
      <c r="B1183" s="45">
        <v>41974</v>
      </c>
      <c r="C1183" s="53" t="s">
        <v>534</v>
      </c>
      <c r="D1183" s="53"/>
      <c r="E1183" s="36">
        <v>12008</v>
      </c>
      <c r="F1183" s="36" t="s">
        <v>1021</v>
      </c>
      <c r="G1183" s="36" t="s">
        <v>558</v>
      </c>
      <c r="H1183" s="38">
        <v>50</v>
      </c>
      <c r="I1183" s="50">
        <v>550000</v>
      </c>
      <c r="J1183" s="39">
        <f t="shared" si="356"/>
        <v>0</v>
      </c>
      <c r="K1183" s="39">
        <f t="shared" si="357"/>
        <v>0</v>
      </c>
      <c r="L1183" s="39">
        <f t="shared" si="358"/>
        <v>0</v>
      </c>
      <c r="M1183" s="39">
        <f>IF(C1183=12006,H1183,IF(C1183&lt;&gt;12006,0))</f>
        <v>0</v>
      </c>
      <c r="N1183" s="39">
        <f t="shared" si="359"/>
        <v>0</v>
      </c>
      <c r="O1183" s="39">
        <f t="shared" si="360"/>
        <v>0</v>
      </c>
      <c r="P1183" s="39">
        <f t="shared" si="361"/>
        <v>550000</v>
      </c>
      <c r="Q1183" s="39">
        <f t="shared" si="362"/>
        <v>0</v>
      </c>
      <c r="R1183" s="39">
        <f t="shared" si="363"/>
        <v>0</v>
      </c>
      <c r="S1183" s="39">
        <f t="shared" si="364"/>
        <v>0</v>
      </c>
      <c r="T1183" s="39"/>
      <c r="U1183" s="39">
        <f t="shared" si="365"/>
        <v>0</v>
      </c>
      <c r="V1183" s="39"/>
      <c r="W1183" s="39"/>
      <c r="X1183" s="39">
        <f t="shared" si="347"/>
        <v>45.17453798767967</v>
      </c>
      <c r="Y1183" s="39">
        <f t="shared" si="348"/>
        <v>1375</v>
      </c>
      <c r="Z1183" s="41">
        <f t="shared" si="349"/>
        <v>166377.82340862422</v>
      </c>
      <c r="AA1183" s="41">
        <v>148488.70636550308</v>
      </c>
      <c r="AB1183" s="41">
        <v>-4004.6939371793742</v>
      </c>
      <c r="AC1183" s="41">
        <f t="shared" si="355"/>
        <v>144484.01242832371</v>
      </c>
      <c r="AD1183" s="42">
        <f t="shared" si="338"/>
        <v>17889.117043121136</v>
      </c>
      <c r="AE1183" s="41">
        <f t="shared" si="350"/>
        <v>162373.12947144484</v>
      </c>
      <c r="AF1183" s="42">
        <f t="shared" si="351"/>
        <v>387626.87052855513</v>
      </c>
      <c r="AG1183" s="43">
        <f t="shared" si="327"/>
        <v>400</v>
      </c>
      <c r="AH1183" s="44">
        <f t="shared" si="352"/>
        <v>278.99794661190964</v>
      </c>
      <c r="AI1183" s="36">
        <f t="shared" si="353"/>
        <v>121.00205338809035</v>
      </c>
      <c r="AJ1183" s="36">
        <f t="shared" si="354"/>
        <v>3683</v>
      </c>
      <c r="AK1183" s="45">
        <v>45657</v>
      </c>
    </row>
    <row r="1184" spans="1:37" s="80" customFormat="1" ht="12.75" x14ac:dyDescent="0.25">
      <c r="A1184" s="36">
        <v>1178</v>
      </c>
      <c r="B1184" s="45">
        <v>41974</v>
      </c>
      <c r="C1184" s="53" t="s">
        <v>534</v>
      </c>
      <c r="D1184" s="53"/>
      <c r="E1184" s="36">
        <v>12008</v>
      </c>
      <c r="F1184" s="36" t="s">
        <v>1022</v>
      </c>
      <c r="G1184" s="36" t="s">
        <v>558</v>
      </c>
      <c r="H1184" s="38">
        <v>50</v>
      </c>
      <c r="I1184" s="50">
        <v>650000</v>
      </c>
      <c r="J1184" s="39">
        <f t="shared" si="356"/>
        <v>0</v>
      </c>
      <c r="K1184" s="39">
        <f t="shared" si="357"/>
        <v>0</v>
      </c>
      <c r="L1184" s="39">
        <f t="shared" si="358"/>
        <v>0</v>
      </c>
      <c r="M1184" s="39">
        <f>IF(C1184=12006,H1184,IF(C1184&lt;&gt;12006,0))</f>
        <v>0</v>
      </c>
      <c r="N1184" s="39">
        <f t="shared" si="359"/>
        <v>0</v>
      </c>
      <c r="O1184" s="39">
        <f t="shared" si="360"/>
        <v>0</v>
      </c>
      <c r="P1184" s="39">
        <f t="shared" si="361"/>
        <v>650000</v>
      </c>
      <c r="Q1184" s="39">
        <f t="shared" si="362"/>
        <v>0</v>
      </c>
      <c r="R1184" s="39">
        <f t="shared" si="363"/>
        <v>0</v>
      </c>
      <c r="S1184" s="39">
        <f t="shared" si="364"/>
        <v>0</v>
      </c>
      <c r="T1184" s="39"/>
      <c r="U1184" s="39">
        <f t="shared" si="365"/>
        <v>0</v>
      </c>
      <c r="V1184" s="39"/>
      <c r="W1184" s="39"/>
      <c r="X1184" s="39">
        <f t="shared" si="347"/>
        <v>53.388090349075974</v>
      </c>
      <c r="Y1184" s="39">
        <f t="shared" si="348"/>
        <v>1625</v>
      </c>
      <c r="Z1184" s="41">
        <f t="shared" si="349"/>
        <v>196628.3367556468</v>
      </c>
      <c r="AA1184" s="41">
        <v>175486.65297741274</v>
      </c>
      <c r="AB1184" s="41">
        <v>-4732.8201075756242</v>
      </c>
      <c r="AC1184" s="41">
        <f t="shared" si="355"/>
        <v>170753.83286983712</v>
      </c>
      <c r="AD1184" s="42">
        <f t="shared" si="338"/>
        <v>21141.683778234059</v>
      </c>
      <c r="AE1184" s="41">
        <f t="shared" si="350"/>
        <v>191895.51664807118</v>
      </c>
      <c r="AF1184" s="42">
        <f t="shared" si="351"/>
        <v>458104.48335192882</v>
      </c>
      <c r="AG1184" s="43">
        <f t="shared" si="327"/>
        <v>400</v>
      </c>
      <c r="AH1184" s="44">
        <f t="shared" si="352"/>
        <v>278.99794661190964</v>
      </c>
      <c r="AI1184" s="36">
        <f t="shared" si="353"/>
        <v>121.00205338809035</v>
      </c>
      <c r="AJ1184" s="36">
        <f t="shared" si="354"/>
        <v>3683</v>
      </c>
      <c r="AK1184" s="45">
        <v>45657</v>
      </c>
    </row>
    <row r="1185" spans="1:37" s="80" customFormat="1" ht="15" customHeight="1" x14ac:dyDescent="0.2">
      <c r="A1185" s="36">
        <v>1179</v>
      </c>
      <c r="B1185" s="69">
        <v>41974</v>
      </c>
      <c r="C1185" s="70" t="s">
        <v>272</v>
      </c>
      <c r="D1185" s="70"/>
      <c r="E1185" s="70">
        <v>12010</v>
      </c>
      <c r="F1185" s="68" t="s">
        <v>1023</v>
      </c>
      <c r="G1185" s="36" t="s">
        <v>540</v>
      </c>
      <c r="H1185" s="71">
        <v>1</v>
      </c>
      <c r="I1185" s="72">
        <v>105000</v>
      </c>
      <c r="J1185" s="39">
        <f t="shared" si="356"/>
        <v>0</v>
      </c>
      <c r="K1185" s="39">
        <f t="shared" si="357"/>
        <v>0</v>
      </c>
      <c r="L1185" s="39">
        <f t="shared" si="358"/>
        <v>0</v>
      </c>
      <c r="M1185" s="39">
        <f>IF(C1185=12006,H1185,IF(C1185&lt;&gt;12006,0))</f>
        <v>0</v>
      </c>
      <c r="N1185" s="39">
        <f t="shared" si="359"/>
        <v>0</v>
      </c>
      <c r="O1185" s="39">
        <f t="shared" si="360"/>
        <v>0</v>
      </c>
      <c r="P1185" s="39">
        <f t="shared" si="361"/>
        <v>0</v>
      </c>
      <c r="Q1185" s="39">
        <f t="shared" si="362"/>
        <v>0</v>
      </c>
      <c r="R1185" s="39">
        <f t="shared" si="363"/>
        <v>105000</v>
      </c>
      <c r="S1185" s="39">
        <f t="shared" si="364"/>
        <v>0</v>
      </c>
      <c r="T1185" s="39"/>
      <c r="U1185" s="39">
        <f t="shared" si="365"/>
        <v>0</v>
      </c>
      <c r="V1185" s="39"/>
      <c r="W1185" s="39"/>
      <c r="X1185" s="39">
        <f t="shared" si="347"/>
        <v>28.747433264887064</v>
      </c>
      <c r="Y1185" s="39">
        <f t="shared" si="348"/>
        <v>875</v>
      </c>
      <c r="Z1185" s="41">
        <f t="shared" si="349"/>
        <v>105000</v>
      </c>
      <c r="AA1185" s="41">
        <v>94492.813141683771</v>
      </c>
      <c r="AB1185" s="41">
        <v>0</v>
      </c>
      <c r="AC1185" s="41">
        <f t="shared" si="355"/>
        <v>94492.813141683771</v>
      </c>
      <c r="AD1185" s="42">
        <f t="shared" si="338"/>
        <v>10507.186858316229</v>
      </c>
      <c r="AE1185" s="41">
        <f t="shared" si="350"/>
        <v>105000</v>
      </c>
      <c r="AF1185" s="42">
        <f t="shared" si="351"/>
        <v>0</v>
      </c>
      <c r="AG1185" s="43">
        <f t="shared" ref="AG1185" si="366">(365.25/30.4375*(IF(E1185=12002,1/3%,IF(E1185=12003,1/3%,IF(E1185=12004,1/3%,IF(E1185=12006,1/2%,IF(E1185=12007,1/10%,IF(E1185=12008,1/3%,IF(E1185=12009,1/10%,IF(E1185=12010,1/10%,IF(E1185=12011,1/20%,IF(E1185=12012,1/3%))))))))))))</f>
        <v>120</v>
      </c>
      <c r="AH1185" s="44">
        <f t="shared" si="352"/>
        <v>0</v>
      </c>
      <c r="AI1185" s="36">
        <f t="shared" si="353"/>
        <v>121.00205338809035</v>
      </c>
      <c r="AJ1185" s="36">
        <f t="shared" si="354"/>
        <v>3683</v>
      </c>
      <c r="AK1185" s="45">
        <v>45657</v>
      </c>
    </row>
    <row r="1186" spans="1:37" s="79" customFormat="1" ht="12.75" x14ac:dyDescent="0.25">
      <c r="A1186" s="36">
        <v>1180</v>
      </c>
      <c r="B1186" s="45">
        <v>42004</v>
      </c>
      <c r="C1186" s="36" t="s">
        <v>754</v>
      </c>
      <c r="D1186" s="36"/>
      <c r="E1186" s="36">
        <v>12011</v>
      </c>
      <c r="F1186" s="36" t="s">
        <v>1024</v>
      </c>
      <c r="G1186" s="36" t="s">
        <v>435</v>
      </c>
      <c r="H1186" s="38">
        <v>1</v>
      </c>
      <c r="I1186" s="50">
        <v>71545680.950000003</v>
      </c>
      <c r="J1186" s="39">
        <f t="shared" si="356"/>
        <v>0</v>
      </c>
      <c r="K1186" s="39">
        <f t="shared" si="357"/>
        <v>0</v>
      </c>
      <c r="L1186" s="39">
        <f t="shared" si="358"/>
        <v>0</v>
      </c>
      <c r="M1186" s="39">
        <f>IF(E1186=12005,I1186,IF(E1186&lt;&gt;12005,0))</f>
        <v>0</v>
      </c>
      <c r="N1186" s="39">
        <f t="shared" ref="N1186:N1235" si="367">IF(E1186=12006,I1186,IF(E1186&lt;&gt;12006,0))</f>
        <v>0</v>
      </c>
      <c r="O1186" s="39">
        <f t="shared" si="360"/>
        <v>0</v>
      </c>
      <c r="P1186" s="39">
        <f t="shared" si="361"/>
        <v>0</v>
      </c>
      <c r="Q1186" s="39">
        <f t="shared" si="362"/>
        <v>0</v>
      </c>
      <c r="R1186" s="39">
        <f t="shared" si="363"/>
        <v>0</v>
      </c>
      <c r="S1186" s="39">
        <f t="shared" si="364"/>
        <v>71545680.950000003</v>
      </c>
      <c r="T1186" s="39"/>
      <c r="U1186" s="39">
        <f t="shared" si="365"/>
        <v>0</v>
      </c>
      <c r="V1186" s="39"/>
      <c r="W1186" s="39">
        <f>IF(E1186=12099,I1186,IF(E1186&lt;&gt;12099,0))</f>
        <v>0</v>
      </c>
      <c r="X1186" s="39">
        <f t="shared" si="347"/>
        <v>39176.279780971941</v>
      </c>
      <c r="Y1186" s="39">
        <f t="shared" si="348"/>
        <v>1192428.0158333334</v>
      </c>
      <c r="Z1186" s="41">
        <f t="shared" si="349"/>
        <v>71545680.950000003</v>
      </c>
      <c r="AA1186" s="41">
        <v>71545680.950000003</v>
      </c>
      <c r="AB1186" s="41">
        <v>0</v>
      </c>
      <c r="AC1186" s="41">
        <f t="shared" si="355"/>
        <v>71545680.950000003</v>
      </c>
      <c r="AD1186" s="42">
        <f t="shared" si="338"/>
        <v>0</v>
      </c>
      <c r="AE1186" s="41">
        <f t="shared" si="350"/>
        <v>71545680.950000003</v>
      </c>
      <c r="AF1186" s="42">
        <f t="shared" si="351"/>
        <v>0</v>
      </c>
      <c r="AG1186" s="43">
        <f>(365.25/30.4375*(IF(E1186=12002,1/3%,IF(E1186=12003,1/3%,IF(E1186=12004,1/3%,IF(E1186=12006,1/2%,IF(E1186=12007,1/10%,IF(E1186=12008,1/3%,IF(E1186=12009,1/10%,IF(E1186=12010,1/10%,IF(E1186=12011,1/20%,IF(E1186=12012,1/3%,IF(E1186=12099,1/10%)))))))))))))</f>
        <v>60</v>
      </c>
      <c r="AH1186" s="44">
        <f t="shared" si="352"/>
        <v>0</v>
      </c>
      <c r="AI1186" s="36">
        <f t="shared" si="353"/>
        <v>120.01642710472279</v>
      </c>
      <c r="AJ1186" s="36">
        <f t="shared" si="354"/>
        <v>3653</v>
      </c>
      <c r="AK1186" s="45">
        <v>45657</v>
      </c>
    </row>
    <row r="1187" spans="1:37" s="79" customFormat="1" ht="12.75" x14ac:dyDescent="0.25">
      <c r="A1187" s="36">
        <v>1181</v>
      </c>
      <c r="B1187" s="45">
        <v>42005</v>
      </c>
      <c r="C1187" s="36" t="s">
        <v>315</v>
      </c>
      <c r="D1187" s="36"/>
      <c r="E1187" s="36">
        <v>12008</v>
      </c>
      <c r="F1187" s="36" t="s">
        <v>1025</v>
      </c>
      <c r="G1187" s="38" t="s">
        <v>320</v>
      </c>
      <c r="H1187" s="61">
        <v>1</v>
      </c>
      <c r="I1187" s="50">
        <v>161910</v>
      </c>
      <c r="J1187" s="39">
        <f t="shared" si="356"/>
        <v>0</v>
      </c>
      <c r="K1187" s="39">
        <f t="shared" si="357"/>
        <v>0</v>
      </c>
      <c r="L1187" s="39">
        <f t="shared" si="358"/>
        <v>0</v>
      </c>
      <c r="M1187" s="39">
        <f t="shared" ref="M1187:M1218" si="368">IF(C1187=12006,H1187,IF(C1187&lt;&gt;12006,0))</f>
        <v>0</v>
      </c>
      <c r="N1187" s="39">
        <f t="shared" si="367"/>
        <v>0</v>
      </c>
      <c r="O1187" s="39">
        <f t="shared" si="360"/>
        <v>0</v>
      </c>
      <c r="P1187" s="39">
        <f t="shared" si="361"/>
        <v>161910</v>
      </c>
      <c r="Q1187" s="39">
        <f t="shared" si="362"/>
        <v>0</v>
      </c>
      <c r="R1187" s="39">
        <f t="shared" si="363"/>
        <v>0</v>
      </c>
      <c r="S1187" s="39">
        <f t="shared" si="364"/>
        <v>0</v>
      </c>
      <c r="T1187" s="39"/>
      <c r="U1187" s="39">
        <f t="shared" si="365"/>
        <v>0</v>
      </c>
      <c r="V1187" s="39"/>
      <c r="W1187" s="39"/>
      <c r="X1187" s="39">
        <f t="shared" si="347"/>
        <v>13.298562628336756</v>
      </c>
      <c r="Y1187" s="39">
        <f t="shared" si="348"/>
        <v>404.77499999999998</v>
      </c>
      <c r="Z1187" s="41">
        <f t="shared" si="349"/>
        <v>48566.350718685826</v>
      </c>
      <c r="AA1187" s="41">
        <v>43699.076796714573</v>
      </c>
      <c r="AB1187" s="41">
        <v>0</v>
      </c>
      <c r="AC1187" s="41">
        <f t="shared" si="355"/>
        <v>43699.076796714573</v>
      </c>
      <c r="AD1187" s="42">
        <f t="shared" si="338"/>
        <v>4867.273921971253</v>
      </c>
      <c r="AE1187" s="41">
        <f t="shared" si="350"/>
        <v>48566.350718685826</v>
      </c>
      <c r="AF1187" s="42">
        <f t="shared" si="351"/>
        <v>113343.64928131417</v>
      </c>
      <c r="AG1187" s="43">
        <f t="shared" ref="AG1187:AG1218" si="369">(365.25/30.4375*(IF(E1187=12002,1/3%,IF(E1187=12003,1/3%,IF(E1187=12004,1/3%,IF(E1187=12006,1/2%,IF(E1187=12007,1/10%,IF(E1187=12008,1/3%,IF(E1187=12009,1/10%,IF(E1187=12010,1/10%,IF(E1187=12011,1/20%,IF(E1187=12012,1/3%))))))))))))</f>
        <v>400</v>
      </c>
      <c r="AH1187" s="44">
        <f t="shared" si="352"/>
        <v>280.01642710472277</v>
      </c>
      <c r="AI1187" s="36">
        <f t="shared" si="353"/>
        <v>119.98357289527721</v>
      </c>
      <c r="AJ1187" s="36">
        <f t="shared" si="354"/>
        <v>3652</v>
      </c>
      <c r="AK1187" s="45">
        <v>45657</v>
      </c>
    </row>
    <row r="1188" spans="1:37" s="79" customFormat="1" ht="12.75" x14ac:dyDescent="0.25">
      <c r="A1188" s="36">
        <v>1182</v>
      </c>
      <c r="B1188" s="45">
        <v>42036</v>
      </c>
      <c r="C1188" s="36" t="s">
        <v>534</v>
      </c>
      <c r="D1188" s="36"/>
      <c r="E1188" s="36">
        <v>12008</v>
      </c>
      <c r="F1188" s="36" t="s">
        <v>1026</v>
      </c>
      <c r="G1188" s="36" t="s">
        <v>70</v>
      </c>
      <c r="H1188" s="38">
        <v>1</v>
      </c>
      <c r="I1188" s="50">
        <v>422400</v>
      </c>
      <c r="J1188" s="39">
        <f t="shared" si="356"/>
        <v>0</v>
      </c>
      <c r="K1188" s="39">
        <f t="shared" si="357"/>
        <v>0</v>
      </c>
      <c r="L1188" s="39">
        <f t="shared" si="358"/>
        <v>0</v>
      </c>
      <c r="M1188" s="39">
        <f t="shared" si="368"/>
        <v>0</v>
      </c>
      <c r="N1188" s="39">
        <f t="shared" si="367"/>
        <v>0</v>
      </c>
      <c r="O1188" s="39">
        <f t="shared" si="360"/>
        <v>0</v>
      </c>
      <c r="P1188" s="39">
        <f t="shared" si="361"/>
        <v>422400</v>
      </c>
      <c r="Q1188" s="39">
        <f t="shared" si="362"/>
        <v>0</v>
      </c>
      <c r="R1188" s="39">
        <f t="shared" si="363"/>
        <v>0</v>
      </c>
      <c r="S1188" s="39">
        <f t="shared" si="364"/>
        <v>0</v>
      </c>
      <c r="T1188" s="39"/>
      <c r="U1188" s="39">
        <f t="shared" si="365"/>
        <v>0</v>
      </c>
      <c r="V1188" s="39"/>
      <c r="W1188" s="39"/>
      <c r="X1188" s="39">
        <f t="shared" si="347"/>
        <v>34.69404517453799</v>
      </c>
      <c r="Y1188" s="39">
        <f t="shared" si="348"/>
        <v>1056</v>
      </c>
      <c r="Z1188" s="41">
        <f t="shared" si="349"/>
        <v>125627.13757700205</v>
      </c>
      <c r="AA1188" s="41">
        <v>112929.11704312115</v>
      </c>
      <c r="AB1188" s="41">
        <v>-3045.6629425124552</v>
      </c>
      <c r="AC1188" s="41">
        <f t="shared" si="355"/>
        <v>109883.45410060869</v>
      </c>
      <c r="AD1188" s="42">
        <f t="shared" ref="AD1188:AD1222" si="370">Z1188-AA1188</f>
        <v>12698.020533880903</v>
      </c>
      <c r="AE1188" s="41">
        <f t="shared" si="350"/>
        <v>122581.4746344896</v>
      </c>
      <c r="AF1188" s="42">
        <f t="shared" si="351"/>
        <v>299818.52536551037</v>
      </c>
      <c r="AG1188" s="43">
        <f t="shared" si="369"/>
        <v>400</v>
      </c>
      <c r="AH1188" s="44">
        <f t="shared" si="352"/>
        <v>281.03490759753595</v>
      </c>
      <c r="AI1188" s="36">
        <f t="shared" si="353"/>
        <v>118.96509240246407</v>
      </c>
      <c r="AJ1188" s="36">
        <f t="shared" si="354"/>
        <v>3621</v>
      </c>
      <c r="AK1188" s="45">
        <v>45657</v>
      </c>
    </row>
    <row r="1189" spans="1:37" s="79" customFormat="1" ht="12.75" x14ac:dyDescent="0.25">
      <c r="A1189" s="36">
        <v>1183</v>
      </c>
      <c r="B1189" s="45">
        <v>42036</v>
      </c>
      <c r="C1189" s="36" t="s">
        <v>534</v>
      </c>
      <c r="D1189" s="36"/>
      <c r="E1189" s="36">
        <v>12008</v>
      </c>
      <c r="F1189" s="36" t="s">
        <v>1027</v>
      </c>
      <c r="G1189" s="36" t="s">
        <v>270</v>
      </c>
      <c r="H1189" s="38">
        <v>1</v>
      </c>
      <c r="I1189" s="50">
        <v>497778.75</v>
      </c>
      <c r="J1189" s="39">
        <f t="shared" si="356"/>
        <v>0</v>
      </c>
      <c r="K1189" s="39">
        <f t="shared" si="357"/>
        <v>0</v>
      </c>
      <c r="L1189" s="39">
        <f t="shared" si="358"/>
        <v>0</v>
      </c>
      <c r="M1189" s="39">
        <f t="shared" si="368"/>
        <v>0</v>
      </c>
      <c r="N1189" s="39">
        <f t="shared" si="367"/>
        <v>0</v>
      </c>
      <c r="O1189" s="39">
        <f t="shared" si="360"/>
        <v>0</v>
      </c>
      <c r="P1189" s="39">
        <f t="shared" si="361"/>
        <v>497778.75</v>
      </c>
      <c r="Q1189" s="39">
        <f t="shared" si="362"/>
        <v>0</v>
      </c>
      <c r="R1189" s="39">
        <f t="shared" si="363"/>
        <v>0</v>
      </c>
      <c r="S1189" s="39">
        <f t="shared" si="364"/>
        <v>0</v>
      </c>
      <c r="T1189" s="39"/>
      <c r="U1189" s="39">
        <f t="shared" si="365"/>
        <v>0</v>
      </c>
      <c r="V1189" s="39"/>
      <c r="W1189" s="39"/>
      <c r="X1189" s="39">
        <f t="shared" si="347"/>
        <v>40.885318275153999</v>
      </c>
      <c r="Y1189" s="39">
        <f t="shared" si="348"/>
        <v>1244.4468749999999</v>
      </c>
      <c r="Z1189" s="41">
        <f t="shared" si="349"/>
        <v>148045.73747433262</v>
      </c>
      <c r="AA1189" s="41">
        <v>133081.71098562627</v>
      </c>
      <c r="AB1189" s="41">
        <v>-3589.1720938569401</v>
      </c>
      <c r="AC1189" s="41">
        <f t="shared" si="355"/>
        <v>129492.53889176933</v>
      </c>
      <c r="AD1189" s="42">
        <f t="shared" si="370"/>
        <v>14964.026488706353</v>
      </c>
      <c r="AE1189" s="41">
        <f t="shared" si="350"/>
        <v>144456.56538047569</v>
      </c>
      <c r="AF1189" s="42">
        <f t="shared" si="351"/>
        <v>353322.18461952428</v>
      </c>
      <c r="AG1189" s="43">
        <f t="shared" si="369"/>
        <v>400</v>
      </c>
      <c r="AH1189" s="44">
        <f t="shared" si="352"/>
        <v>281.03490759753595</v>
      </c>
      <c r="AI1189" s="36">
        <f t="shared" si="353"/>
        <v>118.96509240246407</v>
      </c>
      <c r="AJ1189" s="36">
        <f t="shared" si="354"/>
        <v>3621</v>
      </c>
      <c r="AK1189" s="45">
        <v>45657</v>
      </c>
    </row>
    <row r="1190" spans="1:37" s="79" customFormat="1" ht="12.75" x14ac:dyDescent="0.25">
      <c r="A1190" s="36">
        <v>1184</v>
      </c>
      <c r="B1190" s="45">
        <v>42036</v>
      </c>
      <c r="C1190" s="36" t="s">
        <v>534</v>
      </c>
      <c r="D1190" s="36"/>
      <c r="E1190" s="36">
        <v>12008</v>
      </c>
      <c r="F1190" s="36" t="s">
        <v>1028</v>
      </c>
      <c r="G1190" s="36" t="s">
        <v>756</v>
      </c>
      <c r="H1190" s="38">
        <v>1</v>
      </c>
      <c r="I1190" s="50">
        <v>497779</v>
      </c>
      <c r="J1190" s="39">
        <f t="shared" si="356"/>
        <v>0</v>
      </c>
      <c r="K1190" s="39">
        <f t="shared" si="357"/>
        <v>0</v>
      </c>
      <c r="L1190" s="39">
        <f t="shared" si="358"/>
        <v>0</v>
      </c>
      <c r="M1190" s="39">
        <f t="shared" si="368"/>
        <v>0</v>
      </c>
      <c r="N1190" s="39">
        <f t="shared" si="367"/>
        <v>0</v>
      </c>
      <c r="O1190" s="39">
        <f t="shared" si="360"/>
        <v>0</v>
      </c>
      <c r="P1190" s="39">
        <f t="shared" si="361"/>
        <v>497779</v>
      </c>
      <c r="Q1190" s="39">
        <f t="shared" si="362"/>
        <v>0</v>
      </c>
      <c r="R1190" s="39">
        <f t="shared" si="363"/>
        <v>0</v>
      </c>
      <c r="S1190" s="39">
        <f t="shared" si="364"/>
        <v>0</v>
      </c>
      <c r="T1190" s="39"/>
      <c r="U1190" s="39">
        <f t="shared" si="365"/>
        <v>0</v>
      </c>
      <c r="V1190" s="39"/>
      <c r="W1190" s="39"/>
      <c r="X1190" s="39">
        <f t="shared" si="347"/>
        <v>40.885338809034906</v>
      </c>
      <c r="Y1190" s="39">
        <f t="shared" si="348"/>
        <v>1244.4475</v>
      </c>
      <c r="Z1190" s="41">
        <f t="shared" si="349"/>
        <v>148045.8118275154</v>
      </c>
      <c r="AA1190" s="41">
        <v>133081.77782340863</v>
      </c>
      <c r="AB1190" s="41">
        <v>-3589.1738964510118</v>
      </c>
      <c r="AC1190" s="41">
        <f t="shared" si="355"/>
        <v>129492.60392695761</v>
      </c>
      <c r="AD1190" s="42">
        <f t="shared" si="370"/>
        <v>14964.034004106768</v>
      </c>
      <c r="AE1190" s="41">
        <f t="shared" si="350"/>
        <v>144456.63793106438</v>
      </c>
      <c r="AF1190" s="42">
        <f t="shared" si="351"/>
        <v>353322.36206893565</v>
      </c>
      <c r="AG1190" s="43">
        <f t="shared" si="369"/>
        <v>400</v>
      </c>
      <c r="AH1190" s="44">
        <f t="shared" si="352"/>
        <v>281.03490759753595</v>
      </c>
      <c r="AI1190" s="36">
        <f t="shared" si="353"/>
        <v>118.96509240246407</v>
      </c>
      <c r="AJ1190" s="36">
        <f t="shared" si="354"/>
        <v>3621</v>
      </c>
      <c r="AK1190" s="45">
        <v>45657</v>
      </c>
    </row>
    <row r="1191" spans="1:37" s="79" customFormat="1" ht="12.75" x14ac:dyDescent="0.25">
      <c r="A1191" s="36">
        <v>1185</v>
      </c>
      <c r="B1191" s="45">
        <v>42036</v>
      </c>
      <c r="C1191" s="36" t="s">
        <v>534</v>
      </c>
      <c r="D1191" s="36"/>
      <c r="E1191" s="36">
        <v>12008</v>
      </c>
      <c r="F1191" s="36" t="s">
        <v>1029</v>
      </c>
      <c r="G1191" s="36" t="s">
        <v>268</v>
      </c>
      <c r="H1191" s="38">
        <v>1</v>
      </c>
      <c r="I1191" s="50">
        <v>467500</v>
      </c>
      <c r="J1191" s="39">
        <f t="shared" si="356"/>
        <v>0</v>
      </c>
      <c r="K1191" s="39">
        <f t="shared" si="357"/>
        <v>0</v>
      </c>
      <c r="L1191" s="39">
        <f t="shared" si="358"/>
        <v>0</v>
      </c>
      <c r="M1191" s="39">
        <f t="shared" si="368"/>
        <v>0</v>
      </c>
      <c r="N1191" s="39">
        <f t="shared" si="367"/>
        <v>0</v>
      </c>
      <c r="O1191" s="39">
        <f t="shared" si="360"/>
        <v>0</v>
      </c>
      <c r="P1191" s="39">
        <f t="shared" si="361"/>
        <v>467500</v>
      </c>
      <c r="Q1191" s="39">
        <f t="shared" si="362"/>
        <v>0</v>
      </c>
      <c r="R1191" s="39">
        <f t="shared" si="363"/>
        <v>0</v>
      </c>
      <c r="S1191" s="39">
        <f t="shared" si="364"/>
        <v>0</v>
      </c>
      <c r="T1191" s="39"/>
      <c r="U1191" s="39">
        <f t="shared" si="365"/>
        <v>0</v>
      </c>
      <c r="V1191" s="39"/>
      <c r="W1191" s="39"/>
      <c r="X1191" s="39">
        <f t="shared" si="347"/>
        <v>38.398357289527723</v>
      </c>
      <c r="Y1191" s="39">
        <f t="shared" si="348"/>
        <v>1168.75</v>
      </c>
      <c r="Z1191" s="41">
        <f t="shared" si="349"/>
        <v>139040.45174537989</v>
      </c>
      <c r="AA1191" s="41">
        <v>124986.65297741273</v>
      </c>
      <c r="AB1191" s="41">
        <v>-3370.8509129369618</v>
      </c>
      <c r="AC1191" s="41">
        <f t="shared" si="355"/>
        <v>121615.80206447576</v>
      </c>
      <c r="AD1191" s="42">
        <f t="shared" si="370"/>
        <v>14053.798767967164</v>
      </c>
      <c r="AE1191" s="41">
        <f t="shared" si="350"/>
        <v>135669.60083244293</v>
      </c>
      <c r="AF1191" s="42">
        <f t="shared" si="351"/>
        <v>331830.39916755707</v>
      </c>
      <c r="AG1191" s="43">
        <f t="shared" si="369"/>
        <v>400</v>
      </c>
      <c r="AH1191" s="44">
        <f t="shared" si="352"/>
        <v>281.03490759753595</v>
      </c>
      <c r="AI1191" s="36">
        <f t="shared" si="353"/>
        <v>118.96509240246407</v>
      </c>
      <c r="AJ1191" s="36">
        <f t="shared" si="354"/>
        <v>3621</v>
      </c>
      <c r="AK1191" s="45">
        <v>45657</v>
      </c>
    </row>
    <row r="1192" spans="1:37" s="79" customFormat="1" ht="12.75" x14ac:dyDescent="0.25">
      <c r="A1192" s="36">
        <v>1186</v>
      </c>
      <c r="B1192" s="45">
        <v>42036</v>
      </c>
      <c r="C1192" s="36" t="s">
        <v>534</v>
      </c>
      <c r="D1192" s="36"/>
      <c r="E1192" s="36">
        <v>12008</v>
      </c>
      <c r="F1192" s="36" t="s">
        <v>1030</v>
      </c>
      <c r="G1192" s="36" t="s">
        <v>756</v>
      </c>
      <c r="H1192" s="38">
        <v>1</v>
      </c>
      <c r="I1192" s="50">
        <v>693520</v>
      </c>
      <c r="J1192" s="39">
        <f t="shared" si="356"/>
        <v>0</v>
      </c>
      <c r="K1192" s="39">
        <f t="shared" si="357"/>
        <v>0</v>
      </c>
      <c r="L1192" s="39">
        <f t="shared" si="358"/>
        <v>0</v>
      </c>
      <c r="M1192" s="39">
        <f t="shared" si="368"/>
        <v>0</v>
      </c>
      <c r="N1192" s="39">
        <f t="shared" si="367"/>
        <v>0</v>
      </c>
      <c r="O1192" s="39">
        <f t="shared" si="360"/>
        <v>0</v>
      </c>
      <c r="P1192" s="39">
        <f t="shared" si="361"/>
        <v>693520</v>
      </c>
      <c r="Q1192" s="39">
        <f t="shared" si="362"/>
        <v>0</v>
      </c>
      <c r="R1192" s="39">
        <f t="shared" si="363"/>
        <v>0</v>
      </c>
      <c r="S1192" s="39">
        <f t="shared" si="364"/>
        <v>0</v>
      </c>
      <c r="T1192" s="39"/>
      <c r="U1192" s="39">
        <f t="shared" si="365"/>
        <v>0</v>
      </c>
      <c r="V1192" s="39"/>
      <c r="W1192" s="39"/>
      <c r="X1192" s="39">
        <f t="shared" si="347"/>
        <v>56.962628336755643</v>
      </c>
      <c r="Y1192" s="39">
        <f t="shared" si="348"/>
        <v>1733.8</v>
      </c>
      <c r="Z1192" s="41">
        <f t="shared" si="349"/>
        <v>206261.6772073922</v>
      </c>
      <c r="AA1192" s="41">
        <v>185413.35523613961</v>
      </c>
      <c r="AB1192" s="41">
        <v>-5000.5401607273625</v>
      </c>
      <c r="AC1192" s="41">
        <f t="shared" si="355"/>
        <v>180412.81507541225</v>
      </c>
      <c r="AD1192" s="42">
        <f t="shared" si="370"/>
        <v>20848.32197125259</v>
      </c>
      <c r="AE1192" s="41">
        <f t="shared" si="350"/>
        <v>201261.13704666484</v>
      </c>
      <c r="AF1192" s="42">
        <f t="shared" si="351"/>
        <v>492258.86295333516</v>
      </c>
      <c r="AG1192" s="43">
        <f t="shared" si="369"/>
        <v>400</v>
      </c>
      <c r="AH1192" s="44">
        <f t="shared" si="352"/>
        <v>281.03490759753595</v>
      </c>
      <c r="AI1192" s="36">
        <f t="shared" si="353"/>
        <v>118.96509240246407</v>
      </c>
      <c r="AJ1192" s="36">
        <f t="shared" si="354"/>
        <v>3621</v>
      </c>
      <c r="AK1192" s="45">
        <v>45657</v>
      </c>
    </row>
    <row r="1193" spans="1:37" s="79" customFormat="1" ht="12.75" x14ac:dyDescent="0.25">
      <c r="A1193" s="36">
        <v>1187</v>
      </c>
      <c r="B1193" s="45">
        <v>42036</v>
      </c>
      <c r="C1193" s="36" t="s">
        <v>534</v>
      </c>
      <c r="D1193" s="36"/>
      <c r="E1193" s="36">
        <v>12008</v>
      </c>
      <c r="F1193" s="36" t="s">
        <v>1031</v>
      </c>
      <c r="G1193" s="36" t="s">
        <v>903</v>
      </c>
      <c r="H1193" s="38">
        <v>1</v>
      </c>
      <c r="I1193" s="50">
        <v>464703.75</v>
      </c>
      <c r="J1193" s="39">
        <f t="shared" si="356"/>
        <v>0</v>
      </c>
      <c r="K1193" s="39">
        <f t="shared" si="357"/>
        <v>0</v>
      </c>
      <c r="L1193" s="39">
        <f t="shared" si="358"/>
        <v>0</v>
      </c>
      <c r="M1193" s="39">
        <f t="shared" si="368"/>
        <v>0</v>
      </c>
      <c r="N1193" s="39">
        <f t="shared" si="367"/>
        <v>0</v>
      </c>
      <c r="O1193" s="39">
        <f t="shared" si="360"/>
        <v>0</v>
      </c>
      <c r="P1193" s="39">
        <f t="shared" si="361"/>
        <v>464703.75</v>
      </c>
      <c r="Q1193" s="39">
        <f t="shared" si="362"/>
        <v>0</v>
      </c>
      <c r="R1193" s="39">
        <f t="shared" si="363"/>
        <v>0</v>
      </c>
      <c r="S1193" s="39">
        <f t="shared" si="364"/>
        <v>0</v>
      </c>
      <c r="T1193" s="39"/>
      <c r="U1193" s="39">
        <f t="shared" si="365"/>
        <v>0</v>
      </c>
      <c r="V1193" s="39"/>
      <c r="W1193" s="39"/>
      <c r="X1193" s="39">
        <f t="shared" si="347"/>
        <v>38.168685831622177</v>
      </c>
      <c r="Y1193" s="39">
        <f t="shared" si="348"/>
        <v>1161.7593750000001</v>
      </c>
      <c r="Z1193" s="41">
        <f t="shared" si="349"/>
        <v>138208.81139630391</v>
      </c>
      <c r="AA1193" s="41">
        <v>124239.07238193019</v>
      </c>
      <c r="AB1193" s="41">
        <v>-3350.6888982518285</v>
      </c>
      <c r="AC1193" s="41">
        <f t="shared" si="355"/>
        <v>120888.38348367836</v>
      </c>
      <c r="AD1193" s="42">
        <f t="shared" si="370"/>
        <v>13969.739014373714</v>
      </c>
      <c r="AE1193" s="41">
        <f t="shared" si="350"/>
        <v>134858.12249805208</v>
      </c>
      <c r="AF1193" s="42">
        <f t="shared" si="351"/>
        <v>329845.62750194792</v>
      </c>
      <c r="AG1193" s="43">
        <f t="shared" si="369"/>
        <v>400</v>
      </c>
      <c r="AH1193" s="44">
        <f t="shared" si="352"/>
        <v>281.03490759753595</v>
      </c>
      <c r="AI1193" s="36">
        <f t="shared" si="353"/>
        <v>118.96509240246407</v>
      </c>
      <c r="AJ1193" s="36">
        <f t="shared" si="354"/>
        <v>3621</v>
      </c>
      <c r="AK1193" s="45">
        <v>45657</v>
      </c>
    </row>
    <row r="1194" spans="1:37" s="79" customFormat="1" ht="12.75" x14ac:dyDescent="0.25">
      <c r="A1194" s="36">
        <v>1188</v>
      </c>
      <c r="B1194" s="45">
        <v>42036</v>
      </c>
      <c r="C1194" s="36" t="s">
        <v>534</v>
      </c>
      <c r="D1194" s="36"/>
      <c r="E1194" s="36">
        <v>12008</v>
      </c>
      <c r="F1194" s="36" t="s">
        <v>1032</v>
      </c>
      <c r="G1194" s="36" t="s">
        <v>268</v>
      </c>
      <c r="H1194" s="38">
        <v>1</v>
      </c>
      <c r="I1194" s="50">
        <v>446250</v>
      </c>
      <c r="J1194" s="39">
        <f t="shared" si="356"/>
        <v>0</v>
      </c>
      <c r="K1194" s="39">
        <f t="shared" si="357"/>
        <v>0</v>
      </c>
      <c r="L1194" s="39">
        <f t="shared" si="358"/>
        <v>0</v>
      </c>
      <c r="M1194" s="39">
        <f t="shared" si="368"/>
        <v>0</v>
      </c>
      <c r="N1194" s="39">
        <f t="shared" si="367"/>
        <v>0</v>
      </c>
      <c r="O1194" s="39">
        <f t="shared" si="360"/>
        <v>0</v>
      </c>
      <c r="P1194" s="39">
        <f t="shared" si="361"/>
        <v>446250</v>
      </c>
      <c r="Q1194" s="39">
        <f t="shared" si="362"/>
        <v>0</v>
      </c>
      <c r="R1194" s="39">
        <f t="shared" si="363"/>
        <v>0</v>
      </c>
      <c r="S1194" s="39">
        <f t="shared" si="364"/>
        <v>0</v>
      </c>
      <c r="T1194" s="39"/>
      <c r="U1194" s="39">
        <f t="shared" si="365"/>
        <v>0</v>
      </c>
      <c r="V1194" s="39"/>
      <c r="W1194" s="39"/>
      <c r="X1194" s="39">
        <f t="shared" si="347"/>
        <v>36.652977412731005</v>
      </c>
      <c r="Y1194" s="39">
        <f t="shared" si="348"/>
        <v>1115.625</v>
      </c>
      <c r="Z1194" s="41">
        <f t="shared" si="349"/>
        <v>132720.43121149897</v>
      </c>
      <c r="AA1194" s="41">
        <v>119305.44147843942</v>
      </c>
      <c r="AB1194" s="41">
        <v>-3217.6304168943725</v>
      </c>
      <c r="AC1194" s="41">
        <f t="shared" si="355"/>
        <v>116087.81106154504</v>
      </c>
      <c r="AD1194" s="42">
        <f t="shared" si="370"/>
        <v>13414.989733059556</v>
      </c>
      <c r="AE1194" s="41">
        <f t="shared" si="350"/>
        <v>129502.8007946046</v>
      </c>
      <c r="AF1194" s="42">
        <f t="shared" si="351"/>
        <v>316747.19920539542</v>
      </c>
      <c r="AG1194" s="43">
        <f t="shared" si="369"/>
        <v>400</v>
      </c>
      <c r="AH1194" s="44">
        <f t="shared" si="352"/>
        <v>281.03490759753595</v>
      </c>
      <c r="AI1194" s="36">
        <f t="shared" si="353"/>
        <v>118.96509240246407</v>
      </c>
      <c r="AJ1194" s="36">
        <f t="shared" si="354"/>
        <v>3621</v>
      </c>
      <c r="AK1194" s="45">
        <v>45657</v>
      </c>
    </row>
    <row r="1195" spans="1:37" s="81" customFormat="1" ht="12.75" x14ac:dyDescent="0.25">
      <c r="A1195" s="36">
        <v>1189</v>
      </c>
      <c r="B1195" s="45">
        <v>42036</v>
      </c>
      <c r="C1195" s="36" t="s">
        <v>534</v>
      </c>
      <c r="D1195" s="36"/>
      <c r="E1195" s="36">
        <v>12008</v>
      </c>
      <c r="F1195" s="36" t="s">
        <v>1033</v>
      </c>
      <c r="G1195" s="36" t="s">
        <v>903</v>
      </c>
      <c r="H1195" s="38">
        <v>1</v>
      </c>
      <c r="I1195" s="50">
        <v>425013.8</v>
      </c>
      <c r="J1195" s="39">
        <f t="shared" si="356"/>
        <v>0</v>
      </c>
      <c r="K1195" s="39">
        <f t="shared" si="357"/>
        <v>0</v>
      </c>
      <c r="L1195" s="39">
        <f t="shared" si="358"/>
        <v>0</v>
      </c>
      <c r="M1195" s="39">
        <f t="shared" si="368"/>
        <v>0</v>
      </c>
      <c r="N1195" s="39">
        <f t="shared" si="367"/>
        <v>0</v>
      </c>
      <c r="O1195" s="39">
        <f t="shared" si="360"/>
        <v>0</v>
      </c>
      <c r="P1195" s="39">
        <f t="shared" si="361"/>
        <v>425013.8</v>
      </c>
      <c r="Q1195" s="39">
        <f t="shared" si="362"/>
        <v>0</v>
      </c>
      <c r="R1195" s="39">
        <f t="shared" si="363"/>
        <v>0</v>
      </c>
      <c r="S1195" s="39">
        <f t="shared" si="364"/>
        <v>0</v>
      </c>
      <c r="T1195" s="39"/>
      <c r="U1195" s="39">
        <f t="shared" si="365"/>
        <v>0</v>
      </c>
      <c r="V1195" s="39"/>
      <c r="W1195" s="39"/>
      <c r="X1195" s="39">
        <f t="shared" si="347"/>
        <v>34.90873100616016</v>
      </c>
      <c r="Y1195" s="39">
        <f t="shared" si="348"/>
        <v>1062.5345</v>
      </c>
      <c r="Z1195" s="41">
        <f t="shared" si="349"/>
        <v>126404.51497330595</v>
      </c>
      <c r="AA1195" s="41">
        <v>113627.91942505132</v>
      </c>
      <c r="AB1195" s="41">
        <v>-3064.5094240445073</v>
      </c>
      <c r="AC1195" s="41">
        <f t="shared" si="355"/>
        <v>110563.41000100682</v>
      </c>
      <c r="AD1195" s="42">
        <f t="shared" si="370"/>
        <v>12776.595548254627</v>
      </c>
      <c r="AE1195" s="41">
        <f t="shared" si="350"/>
        <v>123340.00554926145</v>
      </c>
      <c r="AF1195" s="42">
        <f t="shared" si="351"/>
        <v>301673.79445073853</v>
      </c>
      <c r="AG1195" s="43">
        <f t="shared" si="369"/>
        <v>400</v>
      </c>
      <c r="AH1195" s="44">
        <f t="shared" si="352"/>
        <v>281.03490759753595</v>
      </c>
      <c r="AI1195" s="36">
        <f t="shared" si="353"/>
        <v>118.96509240246407</v>
      </c>
      <c r="AJ1195" s="36">
        <f t="shared" si="354"/>
        <v>3621</v>
      </c>
      <c r="AK1195" s="45">
        <v>45657</v>
      </c>
    </row>
    <row r="1196" spans="1:37" s="81" customFormat="1" ht="12.75" x14ac:dyDescent="0.25">
      <c r="A1196" s="36">
        <v>1190</v>
      </c>
      <c r="B1196" s="45">
        <v>42036</v>
      </c>
      <c r="C1196" s="36" t="s">
        <v>534</v>
      </c>
      <c r="D1196" s="36"/>
      <c r="E1196" s="36">
        <v>12008</v>
      </c>
      <c r="F1196" s="36" t="s">
        <v>1034</v>
      </c>
      <c r="G1196" s="36" t="s">
        <v>270</v>
      </c>
      <c r="H1196" s="38">
        <v>1</v>
      </c>
      <c r="I1196" s="50">
        <v>423360</v>
      </c>
      <c r="J1196" s="39">
        <f t="shared" si="356"/>
        <v>0</v>
      </c>
      <c r="K1196" s="39">
        <f t="shared" si="357"/>
        <v>0</v>
      </c>
      <c r="L1196" s="39">
        <f t="shared" si="358"/>
        <v>0</v>
      </c>
      <c r="M1196" s="39">
        <f t="shared" si="368"/>
        <v>0</v>
      </c>
      <c r="N1196" s="39">
        <f t="shared" si="367"/>
        <v>0</v>
      </c>
      <c r="O1196" s="39">
        <f t="shared" si="360"/>
        <v>0</v>
      </c>
      <c r="P1196" s="39">
        <f t="shared" si="361"/>
        <v>423360</v>
      </c>
      <c r="Q1196" s="39">
        <f t="shared" si="362"/>
        <v>0</v>
      </c>
      <c r="R1196" s="39">
        <f t="shared" si="363"/>
        <v>0</v>
      </c>
      <c r="S1196" s="39">
        <f t="shared" si="364"/>
        <v>0</v>
      </c>
      <c r="T1196" s="39"/>
      <c r="U1196" s="39">
        <f t="shared" si="365"/>
        <v>0</v>
      </c>
      <c r="V1196" s="39"/>
      <c r="W1196" s="39"/>
      <c r="X1196" s="39">
        <f t="shared" si="347"/>
        <v>34.77289527720739</v>
      </c>
      <c r="Y1196" s="39">
        <f t="shared" si="348"/>
        <v>1058.3999999999999</v>
      </c>
      <c r="Z1196" s="41">
        <f t="shared" si="349"/>
        <v>125912.65379876795</v>
      </c>
      <c r="AA1196" s="41">
        <v>113185.77412731004</v>
      </c>
      <c r="AB1196" s="41">
        <v>-3052.5849037454373</v>
      </c>
      <c r="AC1196" s="41">
        <f t="shared" si="355"/>
        <v>110133.18922356461</v>
      </c>
      <c r="AD1196" s="42">
        <f t="shared" si="370"/>
        <v>12726.879671457908</v>
      </c>
      <c r="AE1196" s="41">
        <f t="shared" si="350"/>
        <v>122860.06889502252</v>
      </c>
      <c r="AF1196" s="42">
        <f t="shared" si="351"/>
        <v>300499.9311049775</v>
      </c>
      <c r="AG1196" s="43">
        <f t="shared" si="369"/>
        <v>400</v>
      </c>
      <c r="AH1196" s="44">
        <f t="shared" si="352"/>
        <v>281.03490759753595</v>
      </c>
      <c r="AI1196" s="36">
        <f t="shared" si="353"/>
        <v>118.96509240246407</v>
      </c>
      <c r="AJ1196" s="36">
        <f t="shared" si="354"/>
        <v>3621</v>
      </c>
      <c r="AK1196" s="45">
        <v>45657</v>
      </c>
    </row>
    <row r="1197" spans="1:37" s="79" customFormat="1" ht="12.75" x14ac:dyDescent="0.25">
      <c r="A1197" s="36">
        <v>1191</v>
      </c>
      <c r="B1197" s="45">
        <v>42036</v>
      </c>
      <c r="C1197" s="36" t="s">
        <v>534</v>
      </c>
      <c r="D1197" s="36"/>
      <c r="E1197" s="36">
        <v>12008</v>
      </c>
      <c r="F1197" s="36" t="s">
        <v>1035</v>
      </c>
      <c r="G1197" s="36" t="s">
        <v>901</v>
      </c>
      <c r="H1197" s="38">
        <v>1</v>
      </c>
      <c r="I1197" s="50">
        <v>467500</v>
      </c>
      <c r="J1197" s="39">
        <f t="shared" si="356"/>
        <v>0</v>
      </c>
      <c r="K1197" s="39">
        <f t="shared" si="357"/>
        <v>0</v>
      </c>
      <c r="L1197" s="39">
        <f t="shared" si="358"/>
        <v>0</v>
      </c>
      <c r="M1197" s="39">
        <f t="shared" si="368"/>
        <v>0</v>
      </c>
      <c r="N1197" s="39">
        <f t="shared" si="367"/>
        <v>0</v>
      </c>
      <c r="O1197" s="39">
        <f t="shared" si="360"/>
        <v>0</v>
      </c>
      <c r="P1197" s="39">
        <f t="shared" si="361"/>
        <v>467500</v>
      </c>
      <c r="Q1197" s="39">
        <f t="shared" si="362"/>
        <v>0</v>
      </c>
      <c r="R1197" s="39">
        <f t="shared" si="363"/>
        <v>0</v>
      </c>
      <c r="S1197" s="39">
        <f t="shared" si="364"/>
        <v>0</v>
      </c>
      <c r="T1197" s="39"/>
      <c r="U1197" s="39">
        <f t="shared" si="365"/>
        <v>0</v>
      </c>
      <c r="V1197" s="39"/>
      <c r="W1197" s="39"/>
      <c r="X1197" s="39">
        <f t="shared" si="347"/>
        <v>38.398357289527723</v>
      </c>
      <c r="Y1197" s="39">
        <f t="shared" si="348"/>
        <v>1168.75</v>
      </c>
      <c r="Z1197" s="41">
        <f t="shared" si="349"/>
        <v>139040.45174537989</v>
      </c>
      <c r="AA1197" s="41">
        <v>124986.65297741273</v>
      </c>
      <c r="AB1197" s="41">
        <v>-3370.8509129369618</v>
      </c>
      <c r="AC1197" s="41">
        <f t="shared" si="355"/>
        <v>121615.80206447576</v>
      </c>
      <c r="AD1197" s="42">
        <f t="shared" si="370"/>
        <v>14053.798767967164</v>
      </c>
      <c r="AE1197" s="41">
        <f t="shared" si="350"/>
        <v>135669.60083244293</v>
      </c>
      <c r="AF1197" s="42">
        <f t="shared" si="351"/>
        <v>331830.39916755707</v>
      </c>
      <c r="AG1197" s="43">
        <f t="shared" si="369"/>
        <v>400</v>
      </c>
      <c r="AH1197" s="44">
        <f t="shared" si="352"/>
        <v>281.03490759753595</v>
      </c>
      <c r="AI1197" s="36">
        <f t="shared" si="353"/>
        <v>118.96509240246407</v>
      </c>
      <c r="AJ1197" s="36">
        <f t="shared" si="354"/>
        <v>3621</v>
      </c>
      <c r="AK1197" s="45">
        <v>45657</v>
      </c>
    </row>
    <row r="1198" spans="1:37" s="79" customFormat="1" ht="12.75" x14ac:dyDescent="0.25">
      <c r="A1198" s="36">
        <v>1192</v>
      </c>
      <c r="B1198" s="45">
        <v>42036</v>
      </c>
      <c r="C1198" s="36" t="s">
        <v>534</v>
      </c>
      <c r="D1198" s="36"/>
      <c r="E1198" s="36">
        <v>12008</v>
      </c>
      <c r="F1198" s="36" t="s">
        <v>1035</v>
      </c>
      <c r="G1198" s="36" t="s">
        <v>901</v>
      </c>
      <c r="H1198" s="38">
        <v>1</v>
      </c>
      <c r="I1198" s="50">
        <v>420000</v>
      </c>
      <c r="J1198" s="39">
        <f t="shared" si="356"/>
        <v>0</v>
      </c>
      <c r="K1198" s="39">
        <f t="shared" si="357"/>
        <v>0</v>
      </c>
      <c r="L1198" s="39">
        <f t="shared" si="358"/>
        <v>0</v>
      </c>
      <c r="M1198" s="39">
        <f t="shared" si="368"/>
        <v>0</v>
      </c>
      <c r="N1198" s="39">
        <f t="shared" si="367"/>
        <v>0</v>
      </c>
      <c r="O1198" s="39">
        <f t="shared" si="360"/>
        <v>0</v>
      </c>
      <c r="P1198" s="39">
        <f t="shared" si="361"/>
        <v>420000</v>
      </c>
      <c r="Q1198" s="39">
        <f t="shared" si="362"/>
        <v>0</v>
      </c>
      <c r="R1198" s="39">
        <f t="shared" si="363"/>
        <v>0</v>
      </c>
      <c r="S1198" s="39">
        <f t="shared" si="364"/>
        <v>0</v>
      </c>
      <c r="T1198" s="39"/>
      <c r="U1198" s="39">
        <f t="shared" si="365"/>
        <v>0</v>
      </c>
      <c r="V1198" s="39"/>
      <c r="W1198" s="39"/>
      <c r="X1198" s="39">
        <f t="shared" si="347"/>
        <v>34.496919917864474</v>
      </c>
      <c r="Y1198" s="39">
        <f t="shared" si="348"/>
        <v>1050</v>
      </c>
      <c r="Z1198" s="41">
        <f t="shared" si="349"/>
        <v>124913.34702258727</v>
      </c>
      <c r="AA1198" s="41">
        <v>112287.47433264887</v>
      </c>
      <c r="AB1198" s="41">
        <v>-3028.3580394299979</v>
      </c>
      <c r="AC1198" s="41">
        <f t="shared" si="355"/>
        <v>109259.11629321887</v>
      </c>
      <c r="AD1198" s="42">
        <f t="shared" si="370"/>
        <v>12625.872689938406</v>
      </c>
      <c r="AE1198" s="41">
        <f t="shared" si="350"/>
        <v>121884.98898315728</v>
      </c>
      <c r="AF1198" s="42">
        <f t="shared" si="351"/>
        <v>298115.01101684273</v>
      </c>
      <c r="AG1198" s="43">
        <f t="shared" si="369"/>
        <v>400</v>
      </c>
      <c r="AH1198" s="44">
        <f t="shared" si="352"/>
        <v>281.03490759753595</v>
      </c>
      <c r="AI1198" s="36">
        <f t="shared" si="353"/>
        <v>118.96509240246407</v>
      </c>
      <c r="AJ1198" s="36">
        <f t="shared" si="354"/>
        <v>3621</v>
      </c>
      <c r="AK1198" s="45">
        <v>45657</v>
      </c>
    </row>
    <row r="1199" spans="1:37" s="79" customFormat="1" ht="12.75" x14ac:dyDescent="0.25">
      <c r="A1199" s="36">
        <v>1193</v>
      </c>
      <c r="B1199" s="45">
        <v>42036</v>
      </c>
      <c r="C1199" s="36" t="s">
        <v>534</v>
      </c>
      <c r="D1199" s="36"/>
      <c r="E1199" s="36">
        <v>12008</v>
      </c>
      <c r="F1199" s="36" t="s">
        <v>1036</v>
      </c>
      <c r="G1199" s="36" t="s">
        <v>52</v>
      </c>
      <c r="H1199" s="38">
        <v>16</v>
      </c>
      <c r="I1199" s="50">
        <v>25600000</v>
      </c>
      <c r="J1199" s="39">
        <f t="shared" si="356"/>
        <v>0</v>
      </c>
      <c r="K1199" s="39">
        <f t="shared" si="357"/>
        <v>0</v>
      </c>
      <c r="L1199" s="39">
        <f t="shared" si="358"/>
        <v>0</v>
      </c>
      <c r="M1199" s="39">
        <f t="shared" si="368"/>
        <v>0</v>
      </c>
      <c r="N1199" s="39">
        <f t="shared" si="367"/>
        <v>0</v>
      </c>
      <c r="O1199" s="39">
        <f t="shared" si="360"/>
        <v>0</v>
      </c>
      <c r="P1199" s="39">
        <f t="shared" si="361"/>
        <v>25600000</v>
      </c>
      <c r="Q1199" s="39">
        <f t="shared" si="362"/>
        <v>0</v>
      </c>
      <c r="R1199" s="39">
        <f t="shared" si="363"/>
        <v>0</v>
      </c>
      <c r="S1199" s="39">
        <f t="shared" si="364"/>
        <v>0</v>
      </c>
      <c r="T1199" s="39"/>
      <c r="U1199" s="39">
        <f t="shared" si="365"/>
        <v>0</v>
      </c>
      <c r="V1199" s="39"/>
      <c r="W1199" s="39"/>
      <c r="X1199" s="39">
        <f t="shared" si="347"/>
        <v>2102.6694045174536</v>
      </c>
      <c r="Y1199" s="39">
        <f t="shared" si="348"/>
        <v>63999.999999999993</v>
      </c>
      <c r="Z1199" s="41">
        <f t="shared" si="349"/>
        <v>7613765.9137576995</v>
      </c>
      <c r="AA1199" s="41">
        <v>6844188.9117043111</v>
      </c>
      <c r="AB1199" s="41">
        <v>-184585.63287954271</v>
      </c>
      <c r="AC1199" s="41">
        <f t="shared" si="355"/>
        <v>6659603.278824768</v>
      </c>
      <c r="AD1199" s="42">
        <f t="shared" si="370"/>
        <v>769577.00205338839</v>
      </c>
      <c r="AE1199" s="41">
        <f t="shared" si="350"/>
        <v>7429180.2808781564</v>
      </c>
      <c r="AF1199" s="42">
        <f t="shared" si="351"/>
        <v>18170819.719121844</v>
      </c>
      <c r="AG1199" s="43">
        <f t="shared" si="369"/>
        <v>400</v>
      </c>
      <c r="AH1199" s="44">
        <f t="shared" si="352"/>
        <v>281.03490759753595</v>
      </c>
      <c r="AI1199" s="36">
        <f t="shared" si="353"/>
        <v>118.96509240246407</v>
      </c>
      <c r="AJ1199" s="36">
        <f t="shared" si="354"/>
        <v>3621</v>
      </c>
      <c r="AK1199" s="45">
        <v>45657</v>
      </c>
    </row>
    <row r="1200" spans="1:37" s="79" customFormat="1" ht="12.75" x14ac:dyDescent="0.25">
      <c r="A1200" s="36">
        <v>1194</v>
      </c>
      <c r="B1200" s="45">
        <v>42036</v>
      </c>
      <c r="C1200" s="36" t="s">
        <v>534</v>
      </c>
      <c r="D1200" s="36"/>
      <c r="E1200" s="36">
        <v>12008</v>
      </c>
      <c r="F1200" s="36" t="s">
        <v>1037</v>
      </c>
      <c r="G1200" s="36" t="s">
        <v>937</v>
      </c>
      <c r="H1200" s="38">
        <v>1</v>
      </c>
      <c r="I1200" s="50">
        <v>353955</v>
      </c>
      <c r="J1200" s="39">
        <f t="shared" si="356"/>
        <v>0</v>
      </c>
      <c r="K1200" s="39">
        <f t="shared" si="357"/>
        <v>0</v>
      </c>
      <c r="L1200" s="39">
        <f t="shared" si="358"/>
        <v>0</v>
      </c>
      <c r="M1200" s="39">
        <f t="shared" si="368"/>
        <v>0</v>
      </c>
      <c r="N1200" s="39">
        <f t="shared" si="367"/>
        <v>0</v>
      </c>
      <c r="O1200" s="39">
        <f t="shared" si="360"/>
        <v>0</v>
      </c>
      <c r="P1200" s="39">
        <f t="shared" si="361"/>
        <v>353955</v>
      </c>
      <c r="Q1200" s="39">
        <f t="shared" si="362"/>
        <v>0</v>
      </c>
      <c r="R1200" s="39">
        <f t="shared" si="363"/>
        <v>0</v>
      </c>
      <c r="S1200" s="39">
        <f t="shared" si="364"/>
        <v>0</v>
      </c>
      <c r="T1200" s="39"/>
      <c r="U1200" s="39">
        <f t="shared" si="365"/>
        <v>0</v>
      </c>
      <c r="V1200" s="39"/>
      <c r="W1200" s="39"/>
      <c r="X1200" s="39">
        <f t="shared" si="347"/>
        <v>29.072279260780284</v>
      </c>
      <c r="Y1200" s="39">
        <f t="shared" si="348"/>
        <v>884.88749999999993</v>
      </c>
      <c r="Z1200" s="41">
        <f t="shared" si="349"/>
        <v>105270.72320328541</v>
      </c>
      <c r="AA1200" s="41">
        <v>94630.268993839825</v>
      </c>
      <c r="AB1200" s="41">
        <v>-2552.1487377296307</v>
      </c>
      <c r="AC1200" s="41">
        <f t="shared" si="355"/>
        <v>92078.120256110196</v>
      </c>
      <c r="AD1200" s="42">
        <f t="shared" si="370"/>
        <v>10640.454209445583</v>
      </c>
      <c r="AE1200" s="41">
        <f t="shared" si="350"/>
        <v>102718.57446555578</v>
      </c>
      <c r="AF1200" s="42">
        <f t="shared" si="351"/>
        <v>251236.42553444422</v>
      </c>
      <c r="AG1200" s="43">
        <f t="shared" si="369"/>
        <v>400</v>
      </c>
      <c r="AH1200" s="44">
        <f t="shared" si="352"/>
        <v>281.03490759753595</v>
      </c>
      <c r="AI1200" s="36">
        <f t="shared" si="353"/>
        <v>118.96509240246407</v>
      </c>
      <c r="AJ1200" s="36">
        <f t="shared" si="354"/>
        <v>3621</v>
      </c>
      <c r="AK1200" s="45">
        <v>45657</v>
      </c>
    </row>
    <row r="1201" spans="1:37" s="79" customFormat="1" ht="12.75" x14ac:dyDescent="0.25">
      <c r="A1201" s="36">
        <v>1195</v>
      </c>
      <c r="B1201" s="45">
        <v>42036</v>
      </c>
      <c r="C1201" s="36" t="s">
        <v>534</v>
      </c>
      <c r="D1201" s="36"/>
      <c r="E1201" s="36">
        <v>12008</v>
      </c>
      <c r="F1201" s="36" t="s">
        <v>1038</v>
      </c>
      <c r="G1201" s="36" t="s">
        <v>268</v>
      </c>
      <c r="H1201" s="38">
        <v>2</v>
      </c>
      <c r="I1201" s="50">
        <v>651900</v>
      </c>
      <c r="J1201" s="39">
        <f t="shared" si="356"/>
        <v>0</v>
      </c>
      <c r="K1201" s="39">
        <f t="shared" si="357"/>
        <v>0</v>
      </c>
      <c r="L1201" s="39">
        <f t="shared" si="358"/>
        <v>0</v>
      </c>
      <c r="M1201" s="39">
        <f t="shared" si="368"/>
        <v>0</v>
      </c>
      <c r="N1201" s="39">
        <f t="shared" si="367"/>
        <v>0</v>
      </c>
      <c r="O1201" s="39">
        <f t="shared" si="360"/>
        <v>0</v>
      </c>
      <c r="P1201" s="39">
        <f t="shared" si="361"/>
        <v>651900</v>
      </c>
      <c r="Q1201" s="39">
        <f t="shared" si="362"/>
        <v>0</v>
      </c>
      <c r="R1201" s="39">
        <f t="shared" si="363"/>
        <v>0</v>
      </c>
      <c r="S1201" s="39">
        <f t="shared" si="364"/>
        <v>0</v>
      </c>
      <c r="T1201" s="39"/>
      <c r="U1201" s="39">
        <f t="shared" si="365"/>
        <v>0</v>
      </c>
      <c r="V1201" s="39"/>
      <c r="W1201" s="39"/>
      <c r="X1201" s="39">
        <f t="shared" si="347"/>
        <v>53.544147843942504</v>
      </c>
      <c r="Y1201" s="39">
        <f t="shared" si="348"/>
        <v>1629.75</v>
      </c>
      <c r="Z1201" s="41">
        <f t="shared" si="349"/>
        <v>193883.35934291582</v>
      </c>
      <c r="AA1201" s="41">
        <v>174286.20123203285</v>
      </c>
      <c r="AB1201" s="41">
        <v>-4700.4442997724182</v>
      </c>
      <c r="AC1201" s="41">
        <f t="shared" si="355"/>
        <v>169585.75693226044</v>
      </c>
      <c r="AD1201" s="42">
        <f t="shared" si="370"/>
        <v>19597.158110882971</v>
      </c>
      <c r="AE1201" s="41">
        <f t="shared" si="350"/>
        <v>189182.91504314341</v>
      </c>
      <c r="AF1201" s="42">
        <f t="shared" si="351"/>
        <v>462717.08495685656</v>
      </c>
      <c r="AG1201" s="43">
        <f t="shared" si="369"/>
        <v>400</v>
      </c>
      <c r="AH1201" s="44">
        <f t="shared" si="352"/>
        <v>281.03490759753595</v>
      </c>
      <c r="AI1201" s="36">
        <f t="shared" si="353"/>
        <v>118.96509240246407</v>
      </c>
      <c r="AJ1201" s="36">
        <f t="shared" si="354"/>
        <v>3621</v>
      </c>
      <c r="AK1201" s="45">
        <v>45657</v>
      </c>
    </row>
    <row r="1202" spans="1:37" s="79" customFormat="1" ht="12.75" x14ac:dyDescent="0.25">
      <c r="A1202" s="36">
        <v>1196</v>
      </c>
      <c r="B1202" s="45">
        <v>42036</v>
      </c>
      <c r="C1202" s="36" t="s">
        <v>534</v>
      </c>
      <c r="D1202" s="36"/>
      <c r="E1202" s="36">
        <v>12008</v>
      </c>
      <c r="F1202" s="36" t="s">
        <v>1039</v>
      </c>
      <c r="G1202" s="36" t="s">
        <v>268</v>
      </c>
      <c r="H1202" s="38">
        <v>2</v>
      </c>
      <c r="I1202" s="50">
        <v>851130</v>
      </c>
      <c r="J1202" s="39">
        <f t="shared" si="356"/>
        <v>0</v>
      </c>
      <c r="K1202" s="39">
        <f t="shared" si="357"/>
        <v>0</v>
      </c>
      <c r="L1202" s="39">
        <f t="shared" si="358"/>
        <v>0</v>
      </c>
      <c r="M1202" s="39">
        <f t="shared" si="368"/>
        <v>0</v>
      </c>
      <c r="N1202" s="39">
        <f t="shared" si="367"/>
        <v>0</v>
      </c>
      <c r="O1202" s="39">
        <f t="shared" si="360"/>
        <v>0</v>
      </c>
      <c r="P1202" s="39">
        <f t="shared" si="361"/>
        <v>851130</v>
      </c>
      <c r="Q1202" s="39">
        <f t="shared" si="362"/>
        <v>0</v>
      </c>
      <c r="R1202" s="39">
        <f t="shared" si="363"/>
        <v>0</v>
      </c>
      <c r="S1202" s="39">
        <f t="shared" si="364"/>
        <v>0</v>
      </c>
      <c r="T1202" s="39"/>
      <c r="U1202" s="39">
        <f t="shared" si="365"/>
        <v>0</v>
      </c>
      <c r="V1202" s="39"/>
      <c r="W1202" s="39"/>
      <c r="X1202" s="39">
        <f t="shared" si="347"/>
        <v>69.90800821355235</v>
      </c>
      <c r="Y1202" s="39">
        <f t="shared" si="348"/>
        <v>2127.8249999999998</v>
      </c>
      <c r="Z1202" s="41">
        <f t="shared" si="349"/>
        <v>253136.89774127307</v>
      </c>
      <c r="AA1202" s="41">
        <v>227550.56673511292</v>
      </c>
      <c r="AB1202" s="41">
        <v>-6136.9675669048911</v>
      </c>
      <c r="AC1202" s="41">
        <f t="shared" si="355"/>
        <v>221413.59916820802</v>
      </c>
      <c r="AD1202" s="42">
        <f t="shared" si="370"/>
        <v>25586.331006160151</v>
      </c>
      <c r="AE1202" s="41">
        <f t="shared" si="350"/>
        <v>246999.93017436817</v>
      </c>
      <c r="AF1202" s="42">
        <f t="shared" si="351"/>
        <v>604130.0698256318</v>
      </c>
      <c r="AG1202" s="43">
        <f t="shared" si="369"/>
        <v>400</v>
      </c>
      <c r="AH1202" s="44">
        <f t="shared" si="352"/>
        <v>281.03490759753595</v>
      </c>
      <c r="AI1202" s="36">
        <f t="shared" si="353"/>
        <v>118.96509240246407</v>
      </c>
      <c r="AJ1202" s="36">
        <f t="shared" si="354"/>
        <v>3621</v>
      </c>
      <c r="AK1202" s="45">
        <v>45657</v>
      </c>
    </row>
    <row r="1203" spans="1:37" s="79" customFormat="1" ht="12.75" x14ac:dyDescent="0.25">
      <c r="A1203" s="36">
        <v>1197</v>
      </c>
      <c r="B1203" s="45">
        <v>42036</v>
      </c>
      <c r="C1203" s="36" t="s">
        <v>534</v>
      </c>
      <c r="D1203" s="36"/>
      <c r="E1203" s="36">
        <v>12008</v>
      </c>
      <c r="F1203" s="36" t="s">
        <v>1040</v>
      </c>
      <c r="G1203" s="36" t="s">
        <v>268</v>
      </c>
      <c r="H1203" s="38">
        <v>2</v>
      </c>
      <c r="I1203" s="50">
        <v>895600</v>
      </c>
      <c r="J1203" s="39">
        <f t="shared" si="356"/>
        <v>0</v>
      </c>
      <c r="K1203" s="39">
        <f t="shared" si="357"/>
        <v>0</v>
      </c>
      <c r="L1203" s="39">
        <f t="shared" si="358"/>
        <v>0</v>
      </c>
      <c r="M1203" s="39">
        <f t="shared" si="368"/>
        <v>0</v>
      </c>
      <c r="N1203" s="39">
        <f t="shared" si="367"/>
        <v>0</v>
      </c>
      <c r="O1203" s="39">
        <f t="shared" si="360"/>
        <v>0</v>
      </c>
      <c r="P1203" s="39">
        <f t="shared" si="361"/>
        <v>895600</v>
      </c>
      <c r="Q1203" s="39">
        <f t="shared" si="362"/>
        <v>0</v>
      </c>
      <c r="R1203" s="39">
        <f t="shared" si="363"/>
        <v>0</v>
      </c>
      <c r="S1203" s="39">
        <f t="shared" si="364"/>
        <v>0</v>
      </c>
      <c r="T1203" s="39"/>
      <c r="U1203" s="39">
        <f t="shared" si="365"/>
        <v>0</v>
      </c>
      <c r="V1203" s="39"/>
      <c r="W1203" s="39"/>
      <c r="X1203" s="39">
        <f t="shared" si="347"/>
        <v>73.560574948665291</v>
      </c>
      <c r="Y1203" s="39">
        <f t="shared" si="348"/>
        <v>2239</v>
      </c>
      <c r="Z1203" s="41">
        <f t="shared" si="349"/>
        <v>266362.84188911703</v>
      </c>
      <c r="AA1203" s="41">
        <v>239439.67145790553</v>
      </c>
      <c r="AB1203" s="41">
        <v>-6457.6130002702521</v>
      </c>
      <c r="AC1203" s="41">
        <f t="shared" si="355"/>
        <v>232982.05845763528</v>
      </c>
      <c r="AD1203" s="42">
        <f t="shared" si="370"/>
        <v>26923.170431211503</v>
      </c>
      <c r="AE1203" s="41">
        <f t="shared" si="350"/>
        <v>259905.22888884679</v>
      </c>
      <c r="AF1203" s="42">
        <f t="shared" si="351"/>
        <v>635694.77111115318</v>
      </c>
      <c r="AG1203" s="43">
        <f t="shared" si="369"/>
        <v>400</v>
      </c>
      <c r="AH1203" s="44">
        <f t="shared" si="352"/>
        <v>281.03490759753595</v>
      </c>
      <c r="AI1203" s="36">
        <f t="shared" si="353"/>
        <v>118.96509240246407</v>
      </c>
      <c r="AJ1203" s="36">
        <f t="shared" si="354"/>
        <v>3621</v>
      </c>
      <c r="AK1203" s="45">
        <v>45657</v>
      </c>
    </row>
    <row r="1204" spans="1:37" s="79" customFormat="1" ht="12.75" x14ac:dyDescent="0.25">
      <c r="A1204" s="36">
        <v>1198</v>
      </c>
      <c r="B1204" s="45">
        <v>42036</v>
      </c>
      <c r="C1204" s="36" t="s">
        <v>534</v>
      </c>
      <c r="D1204" s="36"/>
      <c r="E1204" s="36">
        <v>12008</v>
      </c>
      <c r="F1204" s="36" t="s">
        <v>1041</v>
      </c>
      <c r="G1204" s="36" t="s">
        <v>268</v>
      </c>
      <c r="H1204" s="38">
        <v>3</v>
      </c>
      <c r="I1204" s="50">
        <v>2404500</v>
      </c>
      <c r="J1204" s="39">
        <f t="shared" si="356"/>
        <v>0</v>
      </c>
      <c r="K1204" s="39">
        <f t="shared" si="357"/>
        <v>0</v>
      </c>
      <c r="L1204" s="39">
        <f t="shared" si="358"/>
        <v>0</v>
      </c>
      <c r="M1204" s="39">
        <f t="shared" si="368"/>
        <v>0</v>
      </c>
      <c r="N1204" s="39">
        <f t="shared" si="367"/>
        <v>0</v>
      </c>
      <c r="O1204" s="39">
        <f t="shared" si="360"/>
        <v>0</v>
      </c>
      <c r="P1204" s="39">
        <f t="shared" si="361"/>
        <v>2404500</v>
      </c>
      <c r="Q1204" s="39">
        <f t="shared" si="362"/>
        <v>0</v>
      </c>
      <c r="R1204" s="39">
        <f t="shared" si="363"/>
        <v>0</v>
      </c>
      <c r="S1204" s="39">
        <f t="shared" si="364"/>
        <v>0</v>
      </c>
      <c r="T1204" s="39"/>
      <c r="U1204" s="39">
        <f t="shared" si="365"/>
        <v>0</v>
      </c>
      <c r="V1204" s="39"/>
      <c r="W1204" s="39"/>
      <c r="X1204" s="39">
        <f t="shared" si="347"/>
        <v>197.49486652977413</v>
      </c>
      <c r="Y1204" s="39">
        <f t="shared" si="348"/>
        <v>6011.25</v>
      </c>
      <c r="Z1204" s="41">
        <f t="shared" si="349"/>
        <v>715128.91170431208</v>
      </c>
      <c r="AA1204" s="41">
        <v>642845.79055441474</v>
      </c>
      <c r="AB1204" s="41">
        <v>-17337.349775736737</v>
      </c>
      <c r="AC1204" s="41">
        <f t="shared" si="355"/>
        <v>625508.44077867805</v>
      </c>
      <c r="AD1204" s="42">
        <f t="shared" si="370"/>
        <v>72283.121149897343</v>
      </c>
      <c r="AE1204" s="41">
        <f t="shared" si="350"/>
        <v>697791.56192857539</v>
      </c>
      <c r="AF1204" s="42">
        <f t="shared" si="351"/>
        <v>1706708.4380714246</v>
      </c>
      <c r="AG1204" s="43">
        <f t="shared" si="369"/>
        <v>400</v>
      </c>
      <c r="AH1204" s="44">
        <f t="shared" si="352"/>
        <v>281.03490759753595</v>
      </c>
      <c r="AI1204" s="36">
        <f t="shared" si="353"/>
        <v>118.96509240246407</v>
      </c>
      <c r="AJ1204" s="36">
        <f t="shared" si="354"/>
        <v>3621</v>
      </c>
      <c r="AK1204" s="45">
        <v>45657</v>
      </c>
    </row>
    <row r="1205" spans="1:37" s="79" customFormat="1" ht="12.75" x14ac:dyDescent="0.25">
      <c r="A1205" s="36">
        <v>1199</v>
      </c>
      <c r="B1205" s="45">
        <v>42036</v>
      </c>
      <c r="C1205" s="36" t="s">
        <v>534</v>
      </c>
      <c r="D1205" s="36"/>
      <c r="E1205" s="36">
        <v>12008</v>
      </c>
      <c r="F1205" s="36" t="s">
        <v>1042</v>
      </c>
      <c r="G1205" s="36" t="s">
        <v>268</v>
      </c>
      <c r="H1205" s="38">
        <v>4</v>
      </c>
      <c r="I1205" s="50">
        <v>1532800</v>
      </c>
      <c r="J1205" s="39">
        <f t="shared" si="356"/>
        <v>0</v>
      </c>
      <c r="K1205" s="39">
        <f t="shared" si="357"/>
        <v>0</v>
      </c>
      <c r="L1205" s="39">
        <f t="shared" si="358"/>
        <v>0</v>
      </c>
      <c r="M1205" s="39">
        <f t="shared" si="368"/>
        <v>0</v>
      </c>
      <c r="N1205" s="39">
        <f t="shared" si="367"/>
        <v>0</v>
      </c>
      <c r="O1205" s="39">
        <f t="shared" si="360"/>
        <v>0</v>
      </c>
      <c r="P1205" s="39">
        <f t="shared" si="361"/>
        <v>1532800</v>
      </c>
      <c r="Q1205" s="39">
        <f t="shared" si="362"/>
        <v>0</v>
      </c>
      <c r="R1205" s="39">
        <f t="shared" si="363"/>
        <v>0</v>
      </c>
      <c r="S1205" s="39">
        <f t="shared" si="364"/>
        <v>0</v>
      </c>
      <c r="T1205" s="39"/>
      <c r="U1205" s="39">
        <f t="shared" si="365"/>
        <v>0</v>
      </c>
      <c r="V1205" s="39"/>
      <c r="W1205" s="39"/>
      <c r="X1205" s="39">
        <f t="shared" si="347"/>
        <v>125.89733059548254</v>
      </c>
      <c r="Y1205" s="39">
        <f t="shared" si="348"/>
        <v>3832</v>
      </c>
      <c r="Z1205" s="41">
        <f t="shared" si="349"/>
        <v>455874.23408624227</v>
      </c>
      <c r="AA1205" s="41">
        <v>409795.81108829565</v>
      </c>
      <c r="AB1205" s="41">
        <v>-11052.06476866262</v>
      </c>
      <c r="AC1205" s="41">
        <f t="shared" si="355"/>
        <v>398743.74631963304</v>
      </c>
      <c r="AD1205" s="42">
        <f t="shared" si="370"/>
        <v>46078.422997946618</v>
      </c>
      <c r="AE1205" s="41">
        <f t="shared" si="350"/>
        <v>444822.16931757965</v>
      </c>
      <c r="AF1205" s="42">
        <f t="shared" si="351"/>
        <v>1087977.8306824204</v>
      </c>
      <c r="AG1205" s="43">
        <f t="shared" si="369"/>
        <v>400</v>
      </c>
      <c r="AH1205" s="44">
        <f t="shared" si="352"/>
        <v>281.03490759753595</v>
      </c>
      <c r="AI1205" s="36">
        <f t="shared" si="353"/>
        <v>118.96509240246407</v>
      </c>
      <c r="AJ1205" s="36">
        <f t="shared" si="354"/>
        <v>3621</v>
      </c>
      <c r="AK1205" s="45">
        <v>45657</v>
      </c>
    </row>
    <row r="1206" spans="1:37" s="79" customFormat="1" ht="12.75" x14ac:dyDescent="0.25">
      <c r="A1206" s="36">
        <v>1200</v>
      </c>
      <c r="B1206" s="45">
        <v>42036</v>
      </c>
      <c r="C1206" s="36" t="s">
        <v>1043</v>
      </c>
      <c r="D1206" s="36"/>
      <c r="E1206" s="36">
        <v>12002</v>
      </c>
      <c r="F1206" s="36" t="s">
        <v>1044</v>
      </c>
      <c r="G1206" s="36" t="s">
        <v>276</v>
      </c>
      <c r="H1206" s="38">
        <v>1</v>
      </c>
      <c r="I1206" s="50">
        <v>7806878</v>
      </c>
      <c r="J1206" s="39">
        <f t="shared" si="356"/>
        <v>7806878</v>
      </c>
      <c r="K1206" s="39">
        <f t="shared" si="357"/>
        <v>0</v>
      </c>
      <c r="L1206" s="39">
        <f t="shared" si="358"/>
        <v>0</v>
      </c>
      <c r="M1206" s="39">
        <f t="shared" si="368"/>
        <v>0</v>
      </c>
      <c r="N1206" s="39">
        <f t="shared" si="367"/>
        <v>0</v>
      </c>
      <c r="O1206" s="39">
        <f t="shared" si="360"/>
        <v>0</v>
      </c>
      <c r="P1206" s="39">
        <f t="shared" si="361"/>
        <v>0</v>
      </c>
      <c r="Q1206" s="39">
        <f t="shared" si="362"/>
        <v>0</v>
      </c>
      <c r="R1206" s="39">
        <f t="shared" si="363"/>
        <v>0</v>
      </c>
      <c r="S1206" s="39">
        <f t="shared" si="364"/>
        <v>0</v>
      </c>
      <c r="T1206" s="39"/>
      <c r="U1206" s="39">
        <f t="shared" si="365"/>
        <v>0</v>
      </c>
      <c r="V1206" s="39">
        <f>IF(E1206=12050,I1206,IF(E1206&lt;&gt;12050,0))</f>
        <v>0</v>
      </c>
      <c r="W1206" s="39"/>
      <c r="X1206" s="39">
        <f t="shared" si="347"/>
        <v>641.22201232032853</v>
      </c>
      <c r="Y1206" s="39">
        <f t="shared" si="348"/>
        <v>19517.195</v>
      </c>
      <c r="Z1206" s="41">
        <f t="shared" si="349"/>
        <v>2321864.9066119096</v>
      </c>
      <c r="AA1206" s="41">
        <v>2087177.6501026694</v>
      </c>
      <c r="AB1206" s="41">
        <v>0</v>
      </c>
      <c r="AC1206" s="41">
        <f t="shared" si="355"/>
        <v>2087177.6501026694</v>
      </c>
      <c r="AD1206" s="42">
        <f t="shared" si="370"/>
        <v>234687.25650924025</v>
      </c>
      <c r="AE1206" s="41">
        <f t="shared" si="350"/>
        <v>2321864.9066119096</v>
      </c>
      <c r="AF1206" s="42">
        <f t="shared" si="351"/>
        <v>5485013.0933880899</v>
      </c>
      <c r="AG1206" s="43">
        <f t="shared" si="369"/>
        <v>400</v>
      </c>
      <c r="AH1206" s="44">
        <f t="shared" si="352"/>
        <v>281.03490759753595</v>
      </c>
      <c r="AI1206" s="36">
        <f t="shared" si="353"/>
        <v>118.96509240246407</v>
      </c>
      <c r="AJ1206" s="36">
        <f t="shared" si="354"/>
        <v>3621</v>
      </c>
      <c r="AK1206" s="45">
        <v>45657</v>
      </c>
    </row>
    <row r="1207" spans="1:37" s="79" customFormat="1" ht="12.75" x14ac:dyDescent="0.25">
      <c r="A1207" s="36">
        <v>1201</v>
      </c>
      <c r="B1207" s="45">
        <v>42036</v>
      </c>
      <c r="C1207" s="36" t="s">
        <v>33</v>
      </c>
      <c r="D1207" s="36"/>
      <c r="E1207" s="36">
        <v>12012</v>
      </c>
      <c r="F1207" s="36" t="s">
        <v>1045</v>
      </c>
      <c r="G1207" s="36" t="s">
        <v>276</v>
      </c>
      <c r="H1207" s="38">
        <v>53</v>
      </c>
      <c r="I1207" s="50">
        <v>4664000</v>
      </c>
      <c r="J1207" s="39">
        <f t="shared" si="356"/>
        <v>0</v>
      </c>
      <c r="K1207" s="39">
        <f t="shared" si="357"/>
        <v>0</v>
      </c>
      <c r="L1207" s="39">
        <f t="shared" si="358"/>
        <v>0</v>
      </c>
      <c r="M1207" s="39">
        <f t="shared" si="368"/>
        <v>0</v>
      </c>
      <c r="N1207" s="39">
        <f t="shared" si="367"/>
        <v>0</v>
      </c>
      <c r="O1207" s="39">
        <f t="shared" si="360"/>
        <v>0</v>
      </c>
      <c r="P1207" s="39">
        <f t="shared" si="361"/>
        <v>0</v>
      </c>
      <c r="Q1207" s="39">
        <f t="shared" si="362"/>
        <v>0</v>
      </c>
      <c r="R1207" s="39">
        <f t="shared" si="363"/>
        <v>0</v>
      </c>
      <c r="S1207" s="39">
        <f t="shared" si="364"/>
        <v>0</v>
      </c>
      <c r="T1207" s="39"/>
      <c r="U1207" s="39">
        <f t="shared" si="365"/>
        <v>4664000</v>
      </c>
      <c r="V1207" s="39">
        <f>IF(E1207=12050,I1207,IF(E1207&lt;&gt;12050,0))</f>
        <v>0</v>
      </c>
      <c r="W1207" s="39"/>
      <c r="X1207" s="39">
        <f t="shared" si="347"/>
        <v>383.08008213552358</v>
      </c>
      <c r="Y1207" s="39">
        <f t="shared" si="348"/>
        <v>11659.999999999998</v>
      </c>
      <c r="Z1207" s="41">
        <f t="shared" si="349"/>
        <v>1387132.9774127307</v>
      </c>
      <c r="AA1207" s="41">
        <v>1246925.6673511292</v>
      </c>
      <c r="AB1207" s="41">
        <v>0</v>
      </c>
      <c r="AC1207" s="41">
        <f t="shared" si="355"/>
        <v>1246925.6673511292</v>
      </c>
      <c r="AD1207" s="42">
        <f t="shared" si="370"/>
        <v>140207.31006160146</v>
      </c>
      <c r="AE1207" s="41">
        <f t="shared" si="350"/>
        <v>1387132.9774127307</v>
      </c>
      <c r="AF1207" s="42">
        <f t="shared" si="351"/>
        <v>3276867.0225872695</v>
      </c>
      <c r="AG1207" s="43">
        <f t="shared" si="369"/>
        <v>400</v>
      </c>
      <c r="AH1207" s="44">
        <f t="shared" si="352"/>
        <v>281.03490759753595</v>
      </c>
      <c r="AI1207" s="36">
        <f t="shared" si="353"/>
        <v>118.96509240246407</v>
      </c>
      <c r="AJ1207" s="36">
        <f t="shared" si="354"/>
        <v>3621</v>
      </c>
      <c r="AK1207" s="45">
        <v>45657</v>
      </c>
    </row>
    <row r="1208" spans="1:37" s="79" customFormat="1" ht="12.75" x14ac:dyDescent="0.25">
      <c r="A1208" s="36">
        <v>1202</v>
      </c>
      <c r="B1208" s="45">
        <v>42036</v>
      </c>
      <c r="C1208" s="36" t="s">
        <v>315</v>
      </c>
      <c r="D1208" s="36"/>
      <c r="E1208" s="36">
        <v>12008</v>
      </c>
      <c r="F1208" s="36" t="s">
        <v>1046</v>
      </c>
      <c r="G1208" s="38" t="s">
        <v>799</v>
      </c>
      <c r="H1208" s="61">
        <v>1</v>
      </c>
      <c r="I1208" s="50">
        <v>461202.5</v>
      </c>
      <c r="J1208" s="39">
        <f t="shared" si="356"/>
        <v>0</v>
      </c>
      <c r="K1208" s="39">
        <f t="shared" si="357"/>
        <v>0</v>
      </c>
      <c r="L1208" s="39">
        <f t="shared" si="358"/>
        <v>0</v>
      </c>
      <c r="M1208" s="39">
        <f t="shared" si="368"/>
        <v>0</v>
      </c>
      <c r="N1208" s="39">
        <f t="shared" si="367"/>
        <v>0</v>
      </c>
      <c r="O1208" s="39">
        <f t="shared" si="360"/>
        <v>0</v>
      </c>
      <c r="P1208" s="39">
        <f t="shared" si="361"/>
        <v>461202.5</v>
      </c>
      <c r="Q1208" s="39">
        <f t="shared" si="362"/>
        <v>0</v>
      </c>
      <c r="R1208" s="39">
        <f t="shared" si="363"/>
        <v>0</v>
      </c>
      <c r="S1208" s="39">
        <f t="shared" si="364"/>
        <v>0</v>
      </c>
      <c r="T1208" s="39"/>
      <c r="U1208" s="39">
        <f t="shared" si="365"/>
        <v>0</v>
      </c>
      <c r="V1208" s="39"/>
      <c r="W1208" s="39"/>
      <c r="X1208" s="39">
        <f t="shared" si="347"/>
        <v>37.881108829568788</v>
      </c>
      <c r="Y1208" s="39">
        <f t="shared" si="348"/>
        <v>1153.0062499999999</v>
      </c>
      <c r="Z1208" s="41">
        <f t="shared" si="349"/>
        <v>137167.49507186859</v>
      </c>
      <c r="AA1208" s="41">
        <v>123303.00924024639</v>
      </c>
      <c r="AB1208" s="41">
        <v>0</v>
      </c>
      <c r="AC1208" s="41">
        <f t="shared" si="355"/>
        <v>123303.00924024639</v>
      </c>
      <c r="AD1208" s="42">
        <f t="shared" si="370"/>
        <v>13864.485831622194</v>
      </c>
      <c r="AE1208" s="41">
        <f t="shared" si="350"/>
        <v>137167.49507186859</v>
      </c>
      <c r="AF1208" s="42">
        <f t="shared" si="351"/>
        <v>324035.00492813141</v>
      </c>
      <c r="AG1208" s="43">
        <f t="shared" si="369"/>
        <v>400</v>
      </c>
      <c r="AH1208" s="44">
        <f t="shared" si="352"/>
        <v>281.03490759753595</v>
      </c>
      <c r="AI1208" s="36">
        <f t="shared" si="353"/>
        <v>118.96509240246407</v>
      </c>
      <c r="AJ1208" s="36">
        <f t="shared" si="354"/>
        <v>3621</v>
      </c>
      <c r="AK1208" s="45">
        <v>45657</v>
      </c>
    </row>
    <row r="1209" spans="1:37" s="79" customFormat="1" ht="12.75" x14ac:dyDescent="0.25">
      <c r="A1209" s="36">
        <v>1203</v>
      </c>
      <c r="B1209" s="45">
        <v>42036</v>
      </c>
      <c r="C1209" s="36" t="s">
        <v>315</v>
      </c>
      <c r="D1209" s="36"/>
      <c r="E1209" s="36">
        <v>12008</v>
      </c>
      <c r="F1209" s="36" t="s">
        <v>1046</v>
      </c>
      <c r="G1209" s="38" t="s">
        <v>799</v>
      </c>
      <c r="H1209" s="61">
        <v>1</v>
      </c>
      <c r="I1209" s="50">
        <v>469141.25</v>
      </c>
      <c r="J1209" s="39">
        <f t="shared" si="356"/>
        <v>0</v>
      </c>
      <c r="K1209" s="39">
        <f t="shared" si="357"/>
        <v>0</v>
      </c>
      <c r="L1209" s="39">
        <f t="shared" si="358"/>
        <v>0</v>
      </c>
      <c r="M1209" s="39">
        <f t="shared" si="368"/>
        <v>0</v>
      </c>
      <c r="N1209" s="39">
        <f t="shared" si="367"/>
        <v>0</v>
      </c>
      <c r="O1209" s="39">
        <f t="shared" si="360"/>
        <v>0</v>
      </c>
      <c r="P1209" s="39">
        <f t="shared" si="361"/>
        <v>469141.25</v>
      </c>
      <c r="Q1209" s="39">
        <f t="shared" si="362"/>
        <v>0</v>
      </c>
      <c r="R1209" s="39">
        <f t="shared" si="363"/>
        <v>0</v>
      </c>
      <c r="S1209" s="39">
        <f t="shared" si="364"/>
        <v>0</v>
      </c>
      <c r="T1209" s="39"/>
      <c r="U1209" s="39">
        <f t="shared" si="365"/>
        <v>0</v>
      </c>
      <c r="V1209" s="39"/>
      <c r="W1209" s="39"/>
      <c r="X1209" s="39">
        <f t="shared" si="347"/>
        <v>38.533162217659132</v>
      </c>
      <c r="Y1209" s="39">
        <f t="shared" si="348"/>
        <v>1172.8531249999999</v>
      </c>
      <c r="Z1209" s="41">
        <f t="shared" si="349"/>
        <v>139528.58039014373</v>
      </c>
      <c r="AA1209" s="41">
        <v>125425.44301848048</v>
      </c>
      <c r="AB1209" s="41">
        <v>0</v>
      </c>
      <c r="AC1209" s="41">
        <f t="shared" si="355"/>
        <v>125425.44301848048</v>
      </c>
      <c r="AD1209" s="42">
        <f t="shared" si="370"/>
        <v>14103.137371663252</v>
      </c>
      <c r="AE1209" s="41">
        <f t="shared" si="350"/>
        <v>139528.58039014373</v>
      </c>
      <c r="AF1209" s="42">
        <f t="shared" si="351"/>
        <v>329612.66960985627</v>
      </c>
      <c r="AG1209" s="43">
        <f t="shared" si="369"/>
        <v>400</v>
      </c>
      <c r="AH1209" s="44">
        <f t="shared" si="352"/>
        <v>281.03490759753595</v>
      </c>
      <c r="AI1209" s="36">
        <f t="shared" si="353"/>
        <v>118.96509240246407</v>
      </c>
      <c r="AJ1209" s="36">
        <f t="shared" si="354"/>
        <v>3621</v>
      </c>
      <c r="AK1209" s="45">
        <v>45657</v>
      </c>
    </row>
    <row r="1210" spans="1:37" s="79" customFormat="1" ht="12.75" x14ac:dyDescent="0.25">
      <c r="A1210" s="36">
        <v>1204</v>
      </c>
      <c r="B1210" s="45">
        <v>42036</v>
      </c>
      <c r="C1210" s="36" t="s">
        <v>315</v>
      </c>
      <c r="D1210" s="36"/>
      <c r="E1210" s="36">
        <v>12008</v>
      </c>
      <c r="F1210" s="36" t="s">
        <v>1046</v>
      </c>
      <c r="G1210" s="38" t="s">
        <v>1047</v>
      </c>
      <c r="H1210" s="61">
        <v>1</v>
      </c>
      <c r="I1210" s="50">
        <v>503607.5</v>
      </c>
      <c r="J1210" s="39">
        <f t="shared" si="356"/>
        <v>0</v>
      </c>
      <c r="K1210" s="39">
        <f t="shared" si="357"/>
        <v>0</v>
      </c>
      <c r="L1210" s="39">
        <f t="shared" si="358"/>
        <v>0</v>
      </c>
      <c r="M1210" s="39">
        <f t="shared" si="368"/>
        <v>0</v>
      </c>
      <c r="N1210" s="39">
        <f t="shared" si="367"/>
        <v>0</v>
      </c>
      <c r="O1210" s="39">
        <f t="shared" si="360"/>
        <v>0</v>
      </c>
      <c r="P1210" s="39">
        <f t="shared" si="361"/>
        <v>503607.5</v>
      </c>
      <c r="Q1210" s="39">
        <f t="shared" si="362"/>
        <v>0</v>
      </c>
      <c r="R1210" s="39">
        <f t="shared" si="363"/>
        <v>0</v>
      </c>
      <c r="S1210" s="39">
        <f t="shared" si="364"/>
        <v>0</v>
      </c>
      <c r="T1210" s="39"/>
      <c r="U1210" s="39">
        <f t="shared" si="365"/>
        <v>0</v>
      </c>
      <c r="V1210" s="39"/>
      <c r="W1210" s="39"/>
      <c r="X1210" s="39">
        <f t="shared" si="347"/>
        <v>41.364065708418885</v>
      </c>
      <c r="Y1210" s="39">
        <f t="shared" si="348"/>
        <v>1259.0187499999997</v>
      </c>
      <c r="Z1210" s="41">
        <f t="shared" si="349"/>
        <v>149779.28193018478</v>
      </c>
      <c r="AA1210" s="41">
        <v>134640.03388090347</v>
      </c>
      <c r="AB1210" s="41">
        <v>0</v>
      </c>
      <c r="AC1210" s="41">
        <f t="shared" si="355"/>
        <v>134640.03388090347</v>
      </c>
      <c r="AD1210" s="42">
        <f t="shared" si="370"/>
        <v>15139.248049281305</v>
      </c>
      <c r="AE1210" s="41">
        <f t="shared" si="350"/>
        <v>149779.28193018478</v>
      </c>
      <c r="AF1210" s="42">
        <f t="shared" si="351"/>
        <v>353828.21806981519</v>
      </c>
      <c r="AG1210" s="43">
        <f t="shared" si="369"/>
        <v>400</v>
      </c>
      <c r="AH1210" s="44">
        <f t="shared" si="352"/>
        <v>281.03490759753595</v>
      </c>
      <c r="AI1210" s="36">
        <f t="shared" si="353"/>
        <v>118.96509240246407</v>
      </c>
      <c r="AJ1210" s="36">
        <f t="shared" si="354"/>
        <v>3621</v>
      </c>
      <c r="AK1210" s="45">
        <v>45657</v>
      </c>
    </row>
    <row r="1211" spans="1:37" s="79" customFormat="1" ht="12.75" x14ac:dyDescent="0.25">
      <c r="A1211" s="36">
        <v>1205</v>
      </c>
      <c r="B1211" s="45">
        <v>42036</v>
      </c>
      <c r="C1211" s="36" t="s">
        <v>315</v>
      </c>
      <c r="D1211" s="36"/>
      <c r="E1211" s="36">
        <v>12008</v>
      </c>
      <c r="F1211" s="36" t="s">
        <v>1048</v>
      </c>
      <c r="G1211" s="38" t="s">
        <v>1047</v>
      </c>
      <c r="H1211" s="61">
        <v>1</v>
      </c>
      <c r="I1211" s="50">
        <v>524810</v>
      </c>
      <c r="J1211" s="39">
        <f t="shared" si="356"/>
        <v>0</v>
      </c>
      <c r="K1211" s="39">
        <f t="shared" si="357"/>
        <v>0</v>
      </c>
      <c r="L1211" s="39">
        <f t="shared" si="358"/>
        <v>0</v>
      </c>
      <c r="M1211" s="39">
        <f t="shared" si="368"/>
        <v>0</v>
      </c>
      <c r="N1211" s="39">
        <f t="shared" si="367"/>
        <v>0</v>
      </c>
      <c r="O1211" s="39">
        <f t="shared" si="360"/>
        <v>0</v>
      </c>
      <c r="P1211" s="39">
        <f t="shared" si="361"/>
        <v>524810</v>
      </c>
      <c r="Q1211" s="39">
        <f t="shared" si="362"/>
        <v>0</v>
      </c>
      <c r="R1211" s="39">
        <f t="shared" si="363"/>
        <v>0</v>
      </c>
      <c r="S1211" s="39">
        <f t="shared" si="364"/>
        <v>0</v>
      </c>
      <c r="T1211" s="39"/>
      <c r="U1211" s="39">
        <f t="shared" si="365"/>
        <v>0</v>
      </c>
      <c r="V1211" s="39"/>
      <c r="W1211" s="39"/>
      <c r="X1211" s="39">
        <f t="shared" si="347"/>
        <v>43.105544147843943</v>
      </c>
      <c r="Y1211" s="39">
        <f t="shared" si="348"/>
        <v>1312.0250000000001</v>
      </c>
      <c r="Z1211" s="41">
        <f t="shared" si="349"/>
        <v>156085.17535934292</v>
      </c>
      <c r="AA1211" s="41">
        <v>140308.54620123203</v>
      </c>
      <c r="AB1211" s="41">
        <v>0</v>
      </c>
      <c r="AC1211" s="41">
        <f t="shared" si="355"/>
        <v>140308.54620123203</v>
      </c>
      <c r="AD1211" s="42">
        <f t="shared" si="370"/>
        <v>15776.629158110882</v>
      </c>
      <c r="AE1211" s="41">
        <f t="shared" si="350"/>
        <v>156085.17535934292</v>
      </c>
      <c r="AF1211" s="42">
        <f t="shared" si="351"/>
        <v>368724.82464065705</v>
      </c>
      <c r="AG1211" s="43">
        <f t="shared" si="369"/>
        <v>400</v>
      </c>
      <c r="AH1211" s="44">
        <f t="shared" si="352"/>
        <v>281.03490759753595</v>
      </c>
      <c r="AI1211" s="36">
        <f t="shared" si="353"/>
        <v>118.96509240246407</v>
      </c>
      <c r="AJ1211" s="36">
        <f t="shared" si="354"/>
        <v>3621</v>
      </c>
      <c r="AK1211" s="45">
        <v>45657</v>
      </c>
    </row>
    <row r="1212" spans="1:37" s="79" customFormat="1" ht="12.75" x14ac:dyDescent="0.25">
      <c r="A1212" s="36">
        <v>1206</v>
      </c>
      <c r="B1212" s="45">
        <v>42036</v>
      </c>
      <c r="C1212" s="36" t="s">
        <v>315</v>
      </c>
      <c r="D1212" s="36"/>
      <c r="E1212" s="36">
        <v>12008</v>
      </c>
      <c r="F1212" s="36" t="s">
        <v>1049</v>
      </c>
      <c r="G1212" s="38" t="s">
        <v>1050</v>
      </c>
      <c r="H1212" s="61">
        <v>1</v>
      </c>
      <c r="I1212" s="50">
        <v>546012.5</v>
      </c>
      <c r="J1212" s="39">
        <f t="shared" si="356"/>
        <v>0</v>
      </c>
      <c r="K1212" s="39">
        <f t="shared" si="357"/>
        <v>0</v>
      </c>
      <c r="L1212" s="39">
        <f t="shared" si="358"/>
        <v>0</v>
      </c>
      <c r="M1212" s="39">
        <f t="shared" si="368"/>
        <v>0</v>
      </c>
      <c r="N1212" s="39">
        <f t="shared" si="367"/>
        <v>0</v>
      </c>
      <c r="O1212" s="39">
        <f t="shared" si="360"/>
        <v>0</v>
      </c>
      <c r="P1212" s="39">
        <f t="shared" si="361"/>
        <v>546012.5</v>
      </c>
      <c r="Q1212" s="39">
        <f t="shared" si="362"/>
        <v>0</v>
      </c>
      <c r="R1212" s="39">
        <f t="shared" si="363"/>
        <v>0</v>
      </c>
      <c r="S1212" s="39">
        <f t="shared" si="364"/>
        <v>0</v>
      </c>
      <c r="T1212" s="39"/>
      <c r="U1212" s="39">
        <f t="shared" si="365"/>
        <v>0</v>
      </c>
      <c r="V1212" s="39"/>
      <c r="W1212" s="39"/>
      <c r="X1212" s="39">
        <f t="shared" si="347"/>
        <v>44.847022587268995</v>
      </c>
      <c r="Y1212" s="39">
        <f t="shared" si="348"/>
        <v>1365.03125</v>
      </c>
      <c r="Z1212" s="41">
        <f t="shared" si="349"/>
        <v>162391.06878850103</v>
      </c>
      <c r="AA1212" s="41">
        <v>145977.05852156057</v>
      </c>
      <c r="AB1212" s="41">
        <v>0</v>
      </c>
      <c r="AC1212" s="41">
        <f t="shared" si="355"/>
        <v>145977.05852156057</v>
      </c>
      <c r="AD1212" s="42">
        <f t="shared" si="370"/>
        <v>16414.010266940459</v>
      </c>
      <c r="AE1212" s="41">
        <f t="shared" si="350"/>
        <v>162391.06878850103</v>
      </c>
      <c r="AF1212" s="42">
        <f t="shared" si="351"/>
        <v>383621.43121149897</v>
      </c>
      <c r="AG1212" s="43">
        <f t="shared" si="369"/>
        <v>400</v>
      </c>
      <c r="AH1212" s="44">
        <f t="shared" si="352"/>
        <v>281.03490759753595</v>
      </c>
      <c r="AI1212" s="36">
        <f t="shared" si="353"/>
        <v>118.96509240246407</v>
      </c>
      <c r="AJ1212" s="36">
        <f t="shared" si="354"/>
        <v>3621</v>
      </c>
      <c r="AK1212" s="45">
        <v>45657</v>
      </c>
    </row>
    <row r="1213" spans="1:37" s="79" customFormat="1" ht="12.75" x14ac:dyDescent="0.25">
      <c r="A1213" s="36">
        <v>1207</v>
      </c>
      <c r="B1213" s="45">
        <v>42036</v>
      </c>
      <c r="C1213" s="36" t="s">
        <v>315</v>
      </c>
      <c r="D1213" s="36"/>
      <c r="E1213" s="36">
        <v>12008</v>
      </c>
      <c r="F1213" s="36" t="s">
        <v>1049</v>
      </c>
      <c r="G1213" s="38" t="s">
        <v>1050</v>
      </c>
      <c r="H1213" s="61">
        <v>1</v>
      </c>
      <c r="I1213" s="50">
        <v>503607.5</v>
      </c>
      <c r="J1213" s="39">
        <f t="shared" si="356"/>
        <v>0</v>
      </c>
      <c r="K1213" s="39">
        <f t="shared" si="357"/>
        <v>0</v>
      </c>
      <c r="L1213" s="39">
        <f t="shared" si="358"/>
        <v>0</v>
      </c>
      <c r="M1213" s="39">
        <f t="shared" si="368"/>
        <v>0</v>
      </c>
      <c r="N1213" s="39">
        <f t="shared" si="367"/>
        <v>0</v>
      </c>
      <c r="O1213" s="39">
        <f t="shared" si="360"/>
        <v>0</v>
      </c>
      <c r="P1213" s="39">
        <f t="shared" si="361"/>
        <v>503607.5</v>
      </c>
      <c r="Q1213" s="39">
        <f t="shared" si="362"/>
        <v>0</v>
      </c>
      <c r="R1213" s="39">
        <f t="shared" si="363"/>
        <v>0</v>
      </c>
      <c r="S1213" s="39">
        <f t="shared" si="364"/>
        <v>0</v>
      </c>
      <c r="T1213" s="39"/>
      <c r="U1213" s="39">
        <f t="shared" si="365"/>
        <v>0</v>
      </c>
      <c r="V1213" s="39"/>
      <c r="W1213" s="39"/>
      <c r="X1213" s="39">
        <f t="shared" si="347"/>
        <v>41.364065708418885</v>
      </c>
      <c r="Y1213" s="39">
        <f t="shared" si="348"/>
        <v>1259.0187499999997</v>
      </c>
      <c r="Z1213" s="41">
        <f t="shared" si="349"/>
        <v>149779.28193018478</v>
      </c>
      <c r="AA1213" s="41">
        <v>134640.03388090347</v>
      </c>
      <c r="AB1213" s="41">
        <v>0</v>
      </c>
      <c r="AC1213" s="41">
        <f t="shared" si="355"/>
        <v>134640.03388090347</v>
      </c>
      <c r="AD1213" s="42">
        <f t="shared" si="370"/>
        <v>15139.248049281305</v>
      </c>
      <c r="AE1213" s="41">
        <f t="shared" si="350"/>
        <v>149779.28193018478</v>
      </c>
      <c r="AF1213" s="42">
        <f t="shared" si="351"/>
        <v>353828.21806981519</v>
      </c>
      <c r="AG1213" s="43">
        <f t="shared" si="369"/>
        <v>400</v>
      </c>
      <c r="AH1213" s="44">
        <f t="shared" si="352"/>
        <v>281.03490759753595</v>
      </c>
      <c r="AI1213" s="36">
        <f t="shared" si="353"/>
        <v>118.96509240246407</v>
      </c>
      <c r="AJ1213" s="36">
        <f t="shared" si="354"/>
        <v>3621</v>
      </c>
      <c r="AK1213" s="45">
        <v>45657</v>
      </c>
    </row>
    <row r="1214" spans="1:37" s="79" customFormat="1" ht="12.75" x14ac:dyDescent="0.25">
      <c r="A1214" s="36">
        <v>1208</v>
      </c>
      <c r="B1214" s="45">
        <v>42036</v>
      </c>
      <c r="C1214" s="36" t="s">
        <v>315</v>
      </c>
      <c r="D1214" s="36"/>
      <c r="E1214" s="36">
        <v>12008</v>
      </c>
      <c r="F1214" s="36" t="s">
        <v>1048</v>
      </c>
      <c r="G1214" s="38" t="s">
        <v>335</v>
      </c>
      <c r="H1214" s="61">
        <v>1</v>
      </c>
      <c r="I1214" s="50">
        <v>461202.5</v>
      </c>
      <c r="J1214" s="39">
        <f t="shared" si="356"/>
        <v>0</v>
      </c>
      <c r="K1214" s="39">
        <f t="shared" si="357"/>
        <v>0</v>
      </c>
      <c r="L1214" s="39">
        <f t="shared" si="358"/>
        <v>0</v>
      </c>
      <c r="M1214" s="39">
        <f t="shared" si="368"/>
        <v>0</v>
      </c>
      <c r="N1214" s="39">
        <f t="shared" si="367"/>
        <v>0</v>
      </c>
      <c r="O1214" s="39">
        <f t="shared" si="360"/>
        <v>0</v>
      </c>
      <c r="P1214" s="39">
        <f t="shared" si="361"/>
        <v>461202.5</v>
      </c>
      <c r="Q1214" s="39">
        <f t="shared" si="362"/>
        <v>0</v>
      </c>
      <c r="R1214" s="39">
        <f t="shared" si="363"/>
        <v>0</v>
      </c>
      <c r="S1214" s="39">
        <f t="shared" si="364"/>
        <v>0</v>
      </c>
      <c r="T1214" s="39"/>
      <c r="U1214" s="39">
        <f t="shared" si="365"/>
        <v>0</v>
      </c>
      <c r="V1214" s="39"/>
      <c r="W1214" s="39"/>
      <c r="X1214" s="39">
        <f t="shared" si="347"/>
        <v>37.881108829568788</v>
      </c>
      <c r="Y1214" s="39">
        <f t="shared" si="348"/>
        <v>1153.0062499999999</v>
      </c>
      <c r="Z1214" s="41">
        <f t="shared" si="349"/>
        <v>137167.49507186859</v>
      </c>
      <c r="AA1214" s="41">
        <v>123303.00924024639</v>
      </c>
      <c r="AB1214" s="41">
        <v>0</v>
      </c>
      <c r="AC1214" s="41">
        <f t="shared" si="355"/>
        <v>123303.00924024639</v>
      </c>
      <c r="AD1214" s="42">
        <f t="shared" si="370"/>
        <v>13864.485831622194</v>
      </c>
      <c r="AE1214" s="41">
        <f t="shared" si="350"/>
        <v>137167.49507186859</v>
      </c>
      <c r="AF1214" s="42">
        <f t="shared" si="351"/>
        <v>324035.00492813141</v>
      </c>
      <c r="AG1214" s="43">
        <f t="shared" si="369"/>
        <v>400</v>
      </c>
      <c r="AH1214" s="44">
        <f t="shared" si="352"/>
        <v>281.03490759753595</v>
      </c>
      <c r="AI1214" s="36">
        <f t="shared" si="353"/>
        <v>118.96509240246407</v>
      </c>
      <c r="AJ1214" s="36">
        <f t="shared" si="354"/>
        <v>3621</v>
      </c>
      <c r="AK1214" s="45">
        <v>45657</v>
      </c>
    </row>
    <row r="1215" spans="1:37" s="79" customFormat="1" ht="12.75" x14ac:dyDescent="0.25">
      <c r="A1215" s="36">
        <v>1209</v>
      </c>
      <c r="B1215" s="45">
        <v>42036</v>
      </c>
      <c r="C1215" s="36" t="s">
        <v>315</v>
      </c>
      <c r="D1215" s="36"/>
      <c r="E1215" s="36">
        <v>12008</v>
      </c>
      <c r="F1215" s="36" t="s">
        <v>1048</v>
      </c>
      <c r="G1215" s="38" t="s">
        <v>958</v>
      </c>
      <c r="H1215" s="61">
        <v>1</v>
      </c>
      <c r="I1215" s="50">
        <v>524810</v>
      </c>
      <c r="J1215" s="39">
        <f t="shared" si="356"/>
        <v>0</v>
      </c>
      <c r="K1215" s="39">
        <f t="shared" si="357"/>
        <v>0</v>
      </c>
      <c r="L1215" s="39">
        <f t="shared" si="358"/>
        <v>0</v>
      </c>
      <c r="M1215" s="39">
        <f t="shared" si="368"/>
        <v>0</v>
      </c>
      <c r="N1215" s="39">
        <f t="shared" si="367"/>
        <v>0</v>
      </c>
      <c r="O1215" s="39">
        <f t="shared" si="360"/>
        <v>0</v>
      </c>
      <c r="P1215" s="39">
        <f t="shared" si="361"/>
        <v>524810</v>
      </c>
      <c r="Q1215" s="39">
        <f t="shared" si="362"/>
        <v>0</v>
      </c>
      <c r="R1215" s="39">
        <f t="shared" si="363"/>
        <v>0</v>
      </c>
      <c r="S1215" s="39">
        <f t="shared" si="364"/>
        <v>0</v>
      </c>
      <c r="T1215" s="39"/>
      <c r="U1215" s="39">
        <f t="shared" si="365"/>
        <v>0</v>
      </c>
      <c r="V1215" s="39"/>
      <c r="W1215" s="39"/>
      <c r="X1215" s="39">
        <f t="shared" si="347"/>
        <v>43.105544147843943</v>
      </c>
      <c r="Y1215" s="39">
        <f t="shared" si="348"/>
        <v>1312.0250000000001</v>
      </c>
      <c r="Z1215" s="41">
        <f t="shared" si="349"/>
        <v>156085.17535934292</v>
      </c>
      <c r="AA1215" s="41">
        <v>140308.54620123203</v>
      </c>
      <c r="AB1215" s="41">
        <v>0</v>
      </c>
      <c r="AC1215" s="41">
        <f t="shared" si="355"/>
        <v>140308.54620123203</v>
      </c>
      <c r="AD1215" s="42">
        <f t="shared" si="370"/>
        <v>15776.629158110882</v>
      </c>
      <c r="AE1215" s="41">
        <f t="shared" si="350"/>
        <v>156085.17535934292</v>
      </c>
      <c r="AF1215" s="42">
        <f t="shared" si="351"/>
        <v>368724.82464065705</v>
      </c>
      <c r="AG1215" s="43">
        <f t="shared" si="369"/>
        <v>400</v>
      </c>
      <c r="AH1215" s="44">
        <f t="shared" si="352"/>
        <v>281.03490759753595</v>
      </c>
      <c r="AI1215" s="36">
        <f t="shared" si="353"/>
        <v>118.96509240246407</v>
      </c>
      <c r="AJ1215" s="36">
        <f t="shared" si="354"/>
        <v>3621</v>
      </c>
      <c r="AK1215" s="45">
        <v>45657</v>
      </c>
    </row>
    <row r="1216" spans="1:37" s="79" customFormat="1" ht="12.75" x14ac:dyDescent="0.25">
      <c r="A1216" s="36">
        <v>1210</v>
      </c>
      <c r="B1216" s="45">
        <v>42036</v>
      </c>
      <c r="C1216" s="56" t="s">
        <v>1043</v>
      </c>
      <c r="D1216" s="56"/>
      <c r="E1216" s="36">
        <v>12002</v>
      </c>
      <c r="F1216" s="36" t="s">
        <v>1051</v>
      </c>
      <c r="G1216" s="38" t="s">
        <v>799</v>
      </c>
      <c r="H1216" s="61">
        <v>1</v>
      </c>
      <c r="I1216" s="50">
        <v>3257735.75</v>
      </c>
      <c r="J1216" s="39">
        <f t="shared" si="356"/>
        <v>3257735.75</v>
      </c>
      <c r="K1216" s="39">
        <f t="shared" si="357"/>
        <v>0</v>
      </c>
      <c r="L1216" s="39">
        <f t="shared" si="358"/>
        <v>0</v>
      </c>
      <c r="M1216" s="39">
        <f t="shared" si="368"/>
        <v>0</v>
      </c>
      <c r="N1216" s="39">
        <f t="shared" si="367"/>
        <v>0</v>
      </c>
      <c r="O1216" s="39">
        <f t="shared" si="360"/>
        <v>0</v>
      </c>
      <c r="P1216" s="39">
        <f t="shared" si="361"/>
        <v>0</v>
      </c>
      <c r="Q1216" s="39">
        <f t="shared" si="362"/>
        <v>0</v>
      </c>
      <c r="R1216" s="39">
        <f t="shared" si="363"/>
        <v>0</v>
      </c>
      <c r="S1216" s="39">
        <f t="shared" si="364"/>
        <v>0</v>
      </c>
      <c r="T1216" s="39"/>
      <c r="U1216" s="39">
        <f t="shared" si="365"/>
        <v>0</v>
      </c>
      <c r="V1216" s="39"/>
      <c r="W1216" s="39"/>
      <c r="X1216" s="39">
        <f t="shared" si="347"/>
        <v>267.57583162217657</v>
      </c>
      <c r="Y1216" s="39">
        <f t="shared" si="348"/>
        <v>8144.3393749999996</v>
      </c>
      <c r="Z1216" s="41">
        <f t="shared" si="349"/>
        <v>968892.08630390139</v>
      </c>
      <c r="AA1216" s="41">
        <v>870959.33193018474</v>
      </c>
      <c r="AB1216" s="41">
        <v>0</v>
      </c>
      <c r="AC1216" s="41">
        <f t="shared" si="355"/>
        <v>870959.33193018474</v>
      </c>
      <c r="AD1216" s="42">
        <f t="shared" si="370"/>
        <v>97932.754373716656</v>
      </c>
      <c r="AE1216" s="41">
        <f t="shared" si="350"/>
        <v>968892.08630390139</v>
      </c>
      <c r="AF1216" s="42">
        <f t="shared" si="351"/>
        <v>2288843.6636960986</v>
      </c>
      <c r="AG1216" s="43">
        <f t="shared" si="369"/>
        <v>400</v>
      </c>
      <c r="AH1216" s="44">
        <f t="shared" si="352"/>
        <v>281.03490759753595</v>
      </c>
      <c r="AI1216" s="36">
        <f t="shared" si="353"/>
        <v>118.96509240246407</v>
      </c>
      <c r="AJ1216" s="36">
        <f t="shared" si="354"/>
        <v>3621</v>
      </c>
      <c r="AK1216" s="45">
        <v>45657</v>
      </c>
    </row>
    <row r="1217" spans="1:37" s="79" customFormat="1" ht="12.75" x14ac:dyDescent="0.25">
      <c r="A1217" s="36">
        <v>1211</v>
      </c>
      <c r="B1217" s="45">
        <v>42036</v>
      </c>
      <c r="C1217" s="36" t="s">
        <v>431</v>
      </c>
      <c r="D1217" s="36"/>
      <c r="E1217" s="36">
        <v>12009</v>
      </c>
      <c r="F1217" s="36" t="s">
        <v>1052</v>
      </c>
      <c r="G1217" s="38" t="s">
        <v>320</v>
      </c>
      <c r="H1217" s="61">
        <v>1</v>
      </c>
      <c r="I1217" s="50">
        <v>240132</v>
      </c>
      <c r="J1217" s="39">
        <f t="shared" si="356"/>
        <v>0</v>
      </c>
      <c r="K1217" s="39">
        <f t="shared" si="357"/>
        <v>0</v>
      </c>
      <c r="L1217" s="39">
        <f t="shared" si="358"/>
        <v>0</v>
      </c>
      <c r="M1217" s="39">
        <f t="shared" si="368"/>
        <v>0</v>
      </c>
      <c r="N1217" s="39">
        <f t="shared" si="367"/>
        <v>0</v>
      </c>
      <c r="O1217" s="39">
        <f t="shared" si="360"/>
        <v>0</v>
      </c>
      <c r="P1217" s="39">
        <f t="shared" si="361"/>
        <v>0</v>
      </c>
      <c r="Q1217" s="39">
        <f t="shared" si="362"/>
        <v>240132</v>
      </c>
      <c r="R1217" s="39">
        <f t="shared" si="363"/>
        <v>0</v>
      </c>
      <c r="S1217" s="39">
        <f t="shared" si="364"/>
        <v>0</v>
      </c>
      <c r="T1217" s="39"/>
      <c r="U1217" s="39">
        <f t="shared" si="365"/>
        <v>0</v>
      </c>
      <c r="V1217" s="39"/>
      <c r="W1217" s="39"/>
      <c r="X1217" s="39">
        <f t="shared" si="347"/>
        <v>65.744558521560577</v>
      </c>
      <c r="Y1217" s="39">
        <f t="shared" si="348"/>
        <v>2001.1000000000001</v>
      </c>
      <c r="Z1217" s="41">
        <f t="shared" si="349"/>
        <v>238061.04640657085</v>
      </c>
      <c r="AA1217" s="41">
        <v>213998.53798767968</v>
      </c>
      <c r="AB1217" s="41">
        <v>-26951.740291050879</v>
      </c>
      <c r="AC1217" s="41">
        <f t="shared" si="355"/>
        <v>187046.79769662881</v>
      </c>
      <c r="AD1217" s="42">
        <f t="shared" si="370"/>
        <v>24062.508418891171</v>
      </c>
      <c r="AE1217" s="41">
        <f t="shared" si="350"/>
        <v>211109.30611551998</v>
      </c>
      <c r="AF1217" s="42">
        <f t="shared" si="351"/>
        <v>29022.693884480017</v>
      </c>
      <c r="AG1217" s="43">
        <f t="shared" si="369"/>
        <v>120</v>
      </c>
      <c r="AH1217" s="44">
        <f t="shared" si="352"/>
        <v>1.0349075975359341</v>
      </c>
      <c r="AI1217" s="36">
        <f t="shared" si="353"/>
        <v>118.96509240246407</v>
      </c>
      <c r="AJ1217" s="36">
        <f t="shared" si="354"/>
        <v>3621</v>
      </c>
      <c r="AK1217" s="45">
        <v>45657</v>
      </c>
    </row>
    <row r="1218" spans="1:37" s="79" customFormat="1" ht="12.75" x14ac:dyDescent="0.25">
      <c r="A1218" s="36">
        <v>1212</v>
      </c>
      <c r="B1218" s="45">
        <v>42036</v>
      </c>
      <c r="C1218" s="36" t="s">
        <v>431</v>
      </c>
      <c r="D1218" s="36"/>
      <c r="E1218" s="36">
        <v>12009</v>
      </c>
      <c r="F1218" s="36" t="s">
        <v>1053</v>
      </c>
      <c r="G1218" s="38" t="s">
        <v>320</v>
      </c>
      <c r="H1218" s="61">
        <v>1</v>
      </c>
      <c r="I1218" s="50">
        <v>128000</v>
      </c>
      <c r="J1218" s="39">
        <f t="shared" si="356"/>
        <v>0</v>
      </c>
      <c r="K1218" s="39">
        <f t="shared" si="357"/>
        <v>0</v>
      </c>
      <c r="L1218" s="39">
        <f t="shared" si="358"/>
        <v>0</v>
      </c>
      <c r="M1218" s="39">
        <f t="shared" si="368"/>
        <v>0</v>
      </c>
      <c r="N1218" s="39">
        <f t="shared" si="367"/>
        <v>0</v>
      </c>
      <c r="O1218" s="39">
        <f t="shared" si="360"/>
        <v>0</v>
      </c>
      <c r="P1218" s="39">
        <f t="shared" si="361"/>
        <v>0</v>
      </c>
      <c r="Q1218" s="39">
        <f t="shared" si="362"/>
        <v>128000</v>
      </c>
      <c r="R1218" s="39">
        <f t="shared" si="363"/>
        <v>0</v>
      </c>
      <c r="S1218" s="39">
        <f t="shared" si="364"/>
        <v>0</v>
      </c>
      <c r="T1218" s="39"/>
      <c r="U1218" s="39">
        <f t="shared" si="365"/>
        <v>0</v>
      </c>
      <c r="V1218" s="39"/>
      <c r="W1218" s="39"/>
      <c r="X1218" s="39">
        <f t="shared" si="347"/>
        <v>35.044490075290895</v>
      </c>
      <c r="Y1218" s="39">
        <f t="shared" si="348"/>
        <v>1066.6666666666665</v>
      </c>
      <c r="Z1218" s="41">
        <f t="shared" si="349"/>
        <v>126896.09856262832</v>
      </c>
      <c r="AA1218" s="41">
        <v>114069.81519507185</v>
      </c>
      <c r="AB1218" s="41">
        <v>-14366.359990565654</v>
      </c>
      <c r="AC1218" s="41">
        <f t="shared" si="355"/>
        <v>99703.455204506186</v>
      </c>
      <c r="AD1218" s="42">
        <f t="shared" si="370"/>
        <v>12826.283367556476</v>
      </c>
      <c r="AE1218" s="41">
        <f t="shared" si="350"/>
        <v>112529.73857206266</v>
      </c>
      <c r="AF1218" s="42">
        <f t="shared" si="351"/>
        <v>15470.261427937337</v>
      </c>
      <c r="AG1218" s="43">
        <f t="shared" si="369"/>
        <v>120</v>
      </c>
      <c r="AH1218" s="44">
        <f t="shared" si="352"/>
        <v>1.0349075975359341</v>
      </c>
      <c r="AI1218" s="36">
        <f t="shared" si="353"/>
        <v>118.96509240246407</v>
      </c>
      <c r="AJ1218" s="36">
        <f t="shared" si="354"/>
        <v>3621</v>
      </c>
      <c r="AK1218" s="45">
        <v>45657</v>
      </c>
    </row>
    <row r="1219" spans="1:37" s="79" customFormat="1" ht="12.75" customHeight="1" x14ac:dyDescent="0.2">
      <c r="A1219" s="36">
        <v>1213</v>
      </c>
      <c r="B1219" s="69">
        <v>42036</v>
      </c>
      <c r="C1219" s="70" t="s">
        <v>973</v>
      </c>
      <c r="D1219" s="70"/>
      <c r="E1219" s="70">
        <v>12006</v>
      </c>
      <c r="F1219" s="82" t="s">
        <v>1054</v>
      </c>
      <c r="G1219" s="36" t="s">
        <v>435</v>
      </c>
      <c r="H1219" s="71">
        <v>1</v>
      </c>
      <c r="I1219" s="72">
        <v>1537098.89</v>
      </c>
      <c r="J1219" s="39">
        <f t="shared" si="356"/>
        <v>0</v>
      </c>
      <c r="K1219" s="39">
        <f t="shared" si="357"/>
        <v>0</v>
      </c>
      <c r="L1219" s="39">
        <f t="shared" si="358"/>
        <v>0</v>
      </c>
      <c r="M1219" s="39">
        <f>IF(E1219=12005,I1219,IF(E1219&lt;&gt;12005,0))</f>
        <v>0</v>
      </c>
      <c r="N1219" s="39">
        <f t="shared" si="367"/>
        <v>1537098.89</v>
      </c>
      <c r="O1219" s="39">
        <f t="shared" si="360"/>
        <v>0</v>
      </c>
      <c r="P1219" s="39">
        <f t="shared" si="361"/>
        <v>0</v>
      </c>
      <c r="Q1219" s="39">
        <f t="shared" si="362"/>
        <v>0</v>
      </c>
      <c r="R1219" s="39">
        <f t="shared" si="363"/>
        <v>0</v>
      </c>
      <c r="S1219" s="39">
        <f t="shared" si="364"/>
        <v>0</v>
      </c>
      <c r="T1219" s="39"/>
      <c r="U1219" s="39">
        <f t="shared" si="365"/>
        <v>0</v>
      </c>
      <c r="V1219" s="39"/>
      <c r="W1219" s="39">
        <f>IF(E1219=12099,I1219,IF(E1219&lt;&gt;12099,0))</f>
        <v>0</v>
      </c>
      <c r="X1219" s="39">
        <f t="shared" si="347"/>
        <v>84.166948117727571</v>
      </c>
      <c r="Y1219" s="39">
        <f t="shared" si="348"/>
        <v>2561.8314833333329</v>
      </c>
      <c r="Z1219" s="41">
        <f t="shared" si="349"/>
        <v>304768.51913429151</v>
      </c>
      <c r="AA1219" s="41">
        <v>273963.41612320323</v>
      </c>
      <c r="AB1219" s="41">
        <v>0</v>
      </c>
      <c r="AC1219" s="41">
        <f t="shared" si="355"/>
        <v>273963.41612320323</v>
      </c>
      <c r="AD1219" s="42">
        <f t="shared" si="370"/>
        <v>30805.103011088271</v>
      </c>
      <c r="AE1219" s="41">
        <f t="shared" si="350"/>
        <v>304768.51913429151</v>
      </c>
      <c r="AF1219" s="42">
        <f t="shared" si="351"/>
        <v>1232330.3708657084</v>
      </c>
      <c r="AG1219" s="43">
        <f>(365.25/30.4375*(IF(E1219=12002,1/3%,IF(E1219=12003,1/3%,IF(E1219=12004,1/3%,IF(E1219=12006,1/2%,IF(E1219=12007,1/10%,IF(E1219=12008,1/3%,IF(E1219=12009,1/10%,IF(E1219=12010,1/10%,IF(E1219=12011,1/20%,IF(E1219=12012,1/3%,IF(E1219=12099,1/10%)))))))))))))</f>
        <v>600</v>
      </c>
      <c r="AH1219" s="44">
        <f t="shared" si="352"/>
        <v>481.03490759753595</v>
      </c>
      <c r="AI1219" s="36">
        <f t="shared" si="353"/>
        <v>118.96509240246407</v>
      </c>
      <c r="AJ1219" s="36">
        <f t="shared" si="354"/>
        <v>3621</v>
      </c>
      <c r="AK1219" s="45">
        <v>45657</v>
      </c>
    </row>
    <row r="1220" spans="1:37" s="79" customFormat="1" ht="12.75" x14ac:dyDescent="0.25">
      <c r="A1220" s="36">
        <v>1214</v>
      </c>
      <c r="B1220" s="45">
        <v>42036</v>
      </c>
      <c r="C1220" s="36" t="s">
        <v>33</v>
      </c>
      <c r="D1220" s="36"/>
      <c r="E1220" s="36">
        <v>12012</v>
      </c>
      <c r="F1220" s="38" t="s">
        <v>1055</v>
      </c>
      <c r="G1220" s="50" t="s">
        <v>435</v>
      </c>
      <c r="H1220" s="38">
        <v>118</v>
      </c>
      <c r="I1220" s="50">
        <v>12783999.639999999</v>
      </c>
      <c r="J1220" s="39">
        <f t="shared" si="356"/>
        <v>0</v>
      </c>
      <c r="K1220" s="39">
        <f t="shared" si="357"/>
        <v>0</v>
      </c>
      <c r="L1220" s="39">
        <f t="shared" si="358"/>
        <v>0</v>
      </c>
      <c r="M1220" s="39">
        <f>IF(E1220=12005,I1220,IF(E1220&lt;&gt;12005,0))</f>
        <v>0</v>
      </c>
      <c r="N1220" s="39">
        <f t="shared" si="367"/>
        <v>0</v>
      </c>
      <c r="O1220" s="39">
        <f t="shared" si="360"/>
        <v>0</v>
      </c>
      <c r="P1220" s="39">
        <f t="shared" si="361"/>
        <v>0</v>
      </c>
      <c r="Q1220" s="39">
        <f t="shared" si="362"/>
        <v>0</v>
      </c>
      <c r="R1220" s="39">
        <f t="shared" si="363"/>
        <v>0</v>
      </c>
      <c r="S1220" s="39">
        <f t="shared" si="364"/>
        <v>0</v>
      </c>
      <c r="T1220" s="39"/>
      <c r="U1220" s="39">
        <f t="shared" si="365"/>
        <v>12783999.639999999</v>
      </c>
      <c r="V1220" s="39"/>
      <c r="W1220" s="39">
        <f>IF(E1220=12099,I1220,IF(E1220&lt;&gt;12099,0))</f>
        <v>0</v>
      </c>
      <c r="X1220" s="39">
        <f t="shared" si="347"/>
        <v>1050.0205043121148</v>
      </c>
      <c r="Y1220" s="39">
        <f t="shared" si="348"/>
        <v>31959.999099999994</v>
      </c>
      <c r="Z1220" s="41">
        <f t="shared" si="349"/>
        <v>3802124.2461141679</v>
      </c>
      <c r="AA1220" s="41">
        <v>3417816.7415359337</v>
      </c>
      <c r="AB1220" s="41">
        <v>-513662.05557904398</v>
      </c>
      <c r="AC1220" s="41">
        <f t="shared" si="355"/>
        <v>2904154.6859568898</v>
      </c>
      <c r="AD1220" s="42">
        <f t="shared" si="370"/>
        <v>384307.50457823416</v>
      </c>
      <c r="AE1220" s="41">
        <f t="shared" si="350"/>
        <v>3288462.1905351239</v>
      </c>
      <c r="AF1220" s="42">
        <f t="shared" si="351"/>
        <v>9495537.4494648743</v>
      </c>
      <c r="AG1220" s="43">
        <f>(365.25/30.4375*(IF(E1220=12002,1/3%,IF(E1220=12003,1/3%,IF(E1220=12004,1/3%,IF(E1220=12006,1/2%,IF(E1220=12007,1/10%,IF(E1220=12008,1/3%,IF(E1220=12009,1/10%,IF(E1220=12010,1/10%,IF(E1220=12011,1/20%,IF(E1220=12012,1/3%,IF(E1220=12099,1/10%)))))))))))))</f>
        <v>400</v>
      </c>
      <c r="AH1220" s="44">
        <f t="shared" si="352"/>
        <v>281.03490759753595</v>
      </c>
      <c r="AI1220" s="36">
        <f t="shared" si="353"/>
        <v>118.96509240246407</v>
      </c>
      <c r="AJ1220" s="36">
        <f t="shared" si="354"/>
        <v>3621</v>
      </c>
      <c r="AK1220" s="45">
        <v>45657</v>
      </c>
    </row>
    <row r="1221" spans="1:37" s="79" customFormat="1" ht="12.75" x14ac:dyDescent="0.25">
      <c r="A1221" s="36">
        <v>1215</v>
      </c>
      <c r="B1221" s="45">
        <v>42036</v>
      </c>
      <c r="C1221" s="49" t="s">
        <v>431</v>
      </c>
      <c r="D1221" s="49"/>
      <c r="E1221" s="49">
        <v>12009</v>
      </c>
      <c r="F1221" s="36" t="s">
        <v>1053</v>
      </c>
      <c r="G1221" s="36" t="s">
        <v>435</v>
      </c>
      <c r="H1221" s="38">
        <v>1</v>
      </c>
      <c r="I1221" s="50">
        <v>128000</v>
      </c>
      <c r="J1221" s="39">
        <f t="shared" si="356"/>
        <v>0</v>
      </c>
      <c r="K1221" s="39">
        <f t="shared" si="357"/>
        <v>0</v>
      </c>
      <c r="L1221" s="39">
        <f t="shared" si="358"/>
        <v>0</v>
      </c>
      <c r="M1221" s="39">
        <f>IF(E1221=12005,I1221,IF(E1221&lt;&gt;12005,0))</f>
        <v>0</v>
      </c>
      <c r="N1221" s="39">
        <f t="shared" si="367"/>
        <v>0</v>
      </c>
      <c r="O1221" s="39">
        <f t="shared" si="360"/>
        <v>0</v>
      </c>
      <c r="P1221" s="39">
        <f t="shared" si="361"/>
        <v>0</v>
      </c>
      <c r="Q1221" s="39">
        <f t="shared" si="362"/>
        <v>128000</v>
      </c>
      <c r="R1221" s="39">
        <f t="shared" si="363"/>
        <v>0</v>
      </c>
      <c r="S1221" s="39">
        <f t="shared" si="364"/>
        <v>0</v>
      </c>
      <c r="T1221" s="39"/>
      <c r="U1221" s="39">
        <f t="shared" si="365"/>
        <v>0</v>
      </c>
      <c r="V1221" s="39"/>
      <c r="W1221" s="39">
        <f>IF(E1221=12099,I1221,IF(E1221&lt;&gt;12099,0))</f>
        <v>0</v>
      </c>
      <c r="X1221" s="39">
        <f t="shared" si="347"/>
        <v>35.044490075290895</v>
      </c>
      <c r="Y1221" s="39">
        <f t="shared" si="348"/>
        <v>1066.6666666666665</v>
      </c>
      <c r="Z1221" s="41">
        <f t="shared" si="349"/>
        <v>126896.09856262832</v>
      </c>
      <c r="AA1221" s="41">
        <v>114069.81519507185</v>
      </c>
      <c r="AB1221" s="41">
        <v>0</v>
      </c>
      <c r="AC1221" s="41">
        <f t="shared" si="355"/>
        <v>114069.81519507185</v>
      </c>
      <c r="AD1221" s="42">
        <f t="shared" si="370"/>
        <v>12826.283367556476</v>
      </c>
      <c r="AE1221" s="41">
        <f t="shared" si="350"/>
        <v>126896.09856262832</v>
      </c>
      <c r="AF1221" s="42">
        <f t="shared" si="351"/>
        <v>1103.9014373716782</v>
      </c>
      <c r="AG1221" s="43">
        <f>(365.25/30.4375*(IF(E1221=12002,1/3%,IF(E1221=12003,1/3%,IF(E1221=12004,1/3%,IF(E1221=12006,1/2%,IF(E1221=12007,1/10%,IF(E1221=12008,1/3%,IF(E1221=12009,1/10%,IF(E1221=12010,1/10%,IF(E1221=12011,1/20%,IF(E1221=12012,1/3%,IF(E1221=12099,1/10%)))))))))))))</f>
        <v>120</v>
      </c>
      <c r="AH1221" s="44">
        <f t="shared" si="352"/>
        <v>1.0349075975359341</v>
      </c>
      <c r="AI1221" s="36">
        <f t="shared" si="353"/>
        <v>118.96509240246407</v>
      </c>
      <c r="AJ1221" s="36">
        <f t="shared" si="354"/>
        <v>3621</v>
      </c>
      <c r="AK1221" s="45">
        <v>45657</v>
      </c>
    </row>
    <row r="1222" spans="1:37" s="79" customFormat="1" ht="12.75" x14ac:dyDescent="0.25">
      <c r="A1222" s="36">
        <v>1216</v>
      </c>
      <c r="B1222" s="45">
        <v>42036</v>
      </c>
      <c r="C1222" s="49" t="s">
        <v>272</v>
      </c>
      <c r="D1222" s="49"/>
      <c r="E1222" s="49">
        <v>12010</v>
      </c>
      <c r="F1222" s="36" t="s">
        <v>1056</v>
      </c>
      <c r="G1222" s="36" t="s">
        <v>435</v>
      </c>
      <c r="H1222" s="38">
        <v>13</v>
      </c>
      <c r="I1222" s="50">
        <v>10110391.59</v>
      </c>
      <c r="J1222" s="39">
        <f t="shared" si="356"/>
        <v>0</v>
      </c>
      <c r="K1222" s="39">
        <f t="shared" si="357"/>
        <v>0</v>
      </c>
      <c r="L1222" s="39">
        <f t="shared" si="358"/>
        <v>0</v>
      </c>
      <c r="M1222" s="39">
        <f>IF(E1222=12005,I1222,IF(E1222&lt;&gt;12005,0))</f>
        <v>0</v>
      </c>
      <c r="N1222" s="39">
        <f t="shared" si="367"/>
        <v>0</v>
      </c>
      <c r="O1222" s="39">
        <f t="shared" si="360"/>
        <v>0</v>
      </c>
      <c r="P1222" s="39">
        <f t="shared" si="361"/>
        <v>0</v>
      </c>
      <c r="Q1222" s="39">
        <f t="shared" si="362"/>
        <v>0</v>
      </c>
      <c r="R1222" s="39">
        <f t="shared" si="363"/>
        <v>10110391.59</v>
      </c>
      <c r="S1222" s="39">
        <f t="shared" si="364"/>
        <v>0</v>
      </c>
      <c r="T1222" s="39"/>
      <c r="U1222" s="39">
        <f t="shared" si="365"/>
        <v>0</v>
      </c>
      <c r="V1222" s="39"/>
      <c r="W1222" s="39">
        <f>IF(E1222=12099,I1222,IF(E1222&lt;&gt;12099,0))</f>
        <v>0</v>
      </c>
      <c r="X1222" s="39">
        <f t="shared" si="347"/>
        <v>2768.0743572895276</v>
      </c>
      <c r="Y1222" s="39">
        <f t="shared" si="348"/>
        <v>84253.263249999989</v>
      </c>
      <c r="Z1222" s="41">
        <f t="shared" si="349"/>
        <v>10023197.247745378</v>
      </c>
      <c r="AA1222" s="41">
        <v>9010082.0329774115</v>
      </c>
      <c r="AB1222" s="41">
        <v>0</v>
      </c>
      <c r="AC1222" s="41">
        <f t="shared" si="355"/>
        <v>9010082.0329774115</v>
      </c>
      <c r="AD1222" s="42">
        <f t="shared" si="370"/>
        <v>1013115.2147679664</v>
      </c>
      <c r="AE1222" s="41">
        <f t="shared" si="350"/>
        <v>10023197.247745378</v>
      </c>
      <c r="AF1222" s="42">
        <f t="shared" si="351"/>
        <v>87194.342254621908</v>
      </c>
      <c r="AG1222" s="43">
        <f>(365.25/30.4375*(IF(E1222=12002,1/3%,IF(E1222=12003,1/3%,IF(E1222=12004,1/3%,IF(E1222=12006,1/2%,IF(E1222=12007,1/10%,IF(E1222=12008,1/3%,IF(E1222=12009,1/10%,IF(E1222=12010,1/10%,IF(E1222=12011,1/20%,IF(E1222=12012,1/3%,IF(E1222=12099,1/10%)))))))))))))</f>
        <v>120</v>
      </c>
      <c r="AH1222" s="44">
        <f t="shared" si="352"/>
        <v>1.0349075975359341</v>
      </c>
      <c r="AI1222" s="36">
        <f t="shared" si="353"/>
        <v>118.96509240246407</v>
      </c>
      <c r="AJ1222" s="36">
        <f t="shared" si="354"/>
        <v>3621</v>
      </c>
      <c r="AK1222" s="45">
        <v>45657</v>
      </c>
    </row>
    <row r="1223" spans="1:37" s="79" customFormat="1" ht="12.75" x14ac:dyDescent="0.25">
      <c r="A1223" s="36">
        <v>1217</v>
      </c>
      <c r="B1223" s="45">
        <v>42036</v>
      </c>
      <c r="C1223" s="49" t="s">
        <v>431</v>
      </c>
      <c r="D1223" s="49"/>
      <c r="E1223" s="49">
        <v>12009</v>
      </c>
      <c r="F1223" s="36" t="s">
        <v>1057</v>
      </c>
      <c r="G1223" s="36" t="s">
        <v>540</v>
      </c>
      <c r="H1223" s="38">
        <v>3</v>
      </c>
      <c r="I1223" s="50">
        <v>108000</v>
      </c>
      <c r="J1223" s="39">
        <f t="shared" si="356"/>
        <v>0</v>
      </c>
      <c r="K1223" s="39">
        <f t="shared" si="357"/>
        <v>0</v>
      </c>
      <c r="L1223" s="39">
        <f t="shared" si="358"/>
        <v>0</v>
      </c>
      <c r="M1223" s="39">
        <f t="shared" ref="M1223:M1230" si="371">IF(C1223=12006,H1223,IF(C1223&lt;&gt;12006,0))</f>
        <v>0</v>
      </c>
      <c r="N1223" s="39">
        <f t="shared" si="367"/>
        <v>0</v>
      </c>
      <c r="O1223" s="39">
        <f t="shared" si="360"/>
        <v>0</v>
      </c>
      <c r="P1223" s="39">
        <f t="shared" si="361"/>
        <v>0</v>
      </c>
      <c r="Q1223" s="39">
        <f t="shared" si="362"/>
        <v>108000</v>
      </c>
      <c r="R1223" s="39">
        <f t="shared" si="363"/>
        <v>0</v>
      </c>
      <c r="S1223" s="39">
        <f t="shared" si="364"/>
        <v>0</v>
      </c>
      <c r="T1223" s="39"/>
      <c r="U1223" s="39">
        <f t="shared" si="365"/>
        <v>0</v>
      </c>
      <c r="V1223" s="39"/>
      <c r="W1223" s="39"/>
      <c r="X1223" s="39">
        <f t="shared" ref="X1223:X1286" si="372">IF(I1223&lt;0,0,IF(I1223&gt;0,((1/365.25*(IF(E1223=12002,I1223*3%,IF(E1223=12003,I1223*3%,IF(E1223=12004,I1223*3%,IF(E1223=12006,I1223*2%,IF(E1223=12007,I1223*10%,IF(E1223=12008,I1223*3%,IF(E1223=12009,I1223*10%,IF(E1223=12010,I1223*10%,IF(E1223=12011,I1223*20%,IF(E1223=12012,I1223*3%,IF(E1223=12099,I1223*10%))))))))))))))))</f>
        <v>29.568788501026695</v>
      </c>
      <c r="Y1223" s="39">
        <f t="shared" ref="Y1223:Y1286" si="373">X1223*30.4375</f>
        <v>900</v>
      </c>
      <c r="Z1223" s="41">
        <f t="shared" ref="Z1223:Z1286" si="374">IF(I1223&lt;0,0,IF(I1223&gt;0,(IF(AI1223*Y1223&lt;=I1223,Y1223*AI1223,IF(Y1223*AI1223&gt;I1223,I1223,IF(AI1223*Y1223=I1223,I1223))))))</f>
        <v>107068.58316221766</v>
      </c>
      <c r="AA1223" s="41">
        <v>95359.342915811096</v>
      </c>
      <c r="AB1223" s="41">
        <v>4990.4695084167188</v>
      </c>
      <c r="AC1223" s="41">
        <f t="shared" si="355"/>
        <v>100349.81242422781</v>
      </c>
      <c r="AD1223" s="42">
        <f>Z1223-AA1223-3171.99-887.06</f>
        <v>7650.1902464065679</v>
      </c>
      <c r="AE1223" s="41">
        <f t="shared" ref="AE1223:AE1286" si="375">AC1223+AD1223</f>
        <v>108000.00267063438</v>
      </c>
      <c r="AF1223" s="42">
        <f t="shared" ref="AF1223:AF1286" si="376">I1223-AE1223</f>
        <v>-2.6706343778641894E-3</v>
      </c>
      <c r="AG1223" s="43">
        <f t="shared" ref="AG1223:AG1230" si="377">(365.25/30.4375*(IF(E1223=12002,1/3%,IF(E1223=12003,1/3%,IF(E1223=12004,1/3%,IF(E1223=12006,1/2%,IF(E1223=12007,1/10%,IF(E1223=12008,1/3%,IF(E1223=12009,1/10%,IF(E1223=12010,1/10%,IF(E1223=12011,1/20%,IF(E1223=12012,1/3%))))))))))))</f>
        <v>120</v>
      </c>
      <c r="AH1223" s="44">
        <f t="shared" ref="AH1223:AH1286" si="378">IF(AG1223&gt;AI1223,AG1223-AI1223,IF(AG1223&lt;=AI1223,0))</f>
        <v>1.0349075975359341</v>
      </c>
      <c r="AI1223" s="36">
        <f t="shared" ref="AI1223:AI1286" si="379">AJ1223/30.4375</f>
        <v>118.96509240246407</v>
      </c>
      <c r="AJ1223" s="36">
        <f t="shared" ref="AJ1223:AJ1286" si="380">AK1223-B1223</f>
        <v>3621</v>
      </c>
      <c r="AK1223" s="45">
        <v>45657</v>
      </c>
    </row>
    <row r="1224" spans="1:37" s="79" customFormat="1" ht="12.75" x14ac:dyDescent="0.25">
      <c r="A1224" s="36">
        <v>1218</v>
      </c>
      <c r="B1224" s="45">
        <v>42036</v>
      </c>
      <c r="C1224" s="49" t="s">
        <v>431</v>
      </c>
      <c r="D1224" s="49"/>
      <c r="E1224" s="49">
        <v>12009</v>
      </c>
      <c r="F1224" s="36" t="s">
        <v>1057</v>
      </c>
      <c r="G1224" s="36" t="s">
        <v>540</v>
      </c>
      <c r="H1224" s="38">
        <v>3</v>
      </c>
      <c r="I1224" s="50">
        <v>108000</v>
      </c>
      <c r="J1224" s="39">
        <f t="shared" si="356"/>
        <v>0</v>
      </c>
      <c r="K1224" s="39">
        <f t="shared" si="357"/>
        <v>0</v>
      </c>
      <c r="L1224" s="39">
        <f t="shared" si="358"/>
        <v>0</v>
      </c>
      <c r="M1224" s="39">
        <f t="shared" si="371"/>
        <v>0</v>
      </c>
      <c r="N1224" s="39">
        <f t="shared" si="367"/>
        <v>0</v>
      </c>
      <c r="O1224" s="39">
        <f t="shared" si="360"/>
        <v>0</v>
      </c>
      <c r="P1224" s="39">
        <f t="shared" si="361"/>
        <v>0</v>
      </c>
      <c r="Q1224" s="39">
        <f t="shared" si="362"/>
        <v>108000</v>
      </c>
      <c r="R1224" s="39">
        <f t="shared" si="363"/>
        <v>0</v>
      </c>
      <c r="S1224" s="39">
        <f t="shared" si="364"/>
        <v>0</v>
      </c>
      <c r="T1224" s="39"/>
      <c r="U1224" s="39">
        <f t="shared" si="365"/>
        <v>0</v>
      </c>
      <c r="V1224" s="39"/>
      <c r="W1224" s="39"/>
      <c r="X1224" s="39">
        <f t="shared" si="372"/>
        <v>29.568788501026695</v>
      </c>
      <c r="Y1224" s="39">
        <f t="shared" si="373"/>
        <v>900</v>
      </c>
      <c r="Z1224" s="41">
        <f t="shared" si="374"/>
        <v>107068.58316221766</v>
      </c>
      <c r="AA1224" s="41">
        <v>95359.342915811096</v>
      </c>
      <c r="AB1224" s="41">
        <v>4990.4695084167188</v>
      </c>
      <c r="AC1224" s="41">
        <f t="shared" ref="AC1224:AC1287" si="381">AA1224+AB1224</f>
        <v>100349.81242422781</v>
      </c>
      <c r="AD1224" s="42">
        <f>Z1224-AA1224-3171.99-887.06</f>
        <v>7650.1902464065679</v>
      </c>
      <c r="AE1224" s="41">
        <f t="shared" si="375"/>
        <v>108000.00267063438</v>
      </c>
      <c r="AF1224" s="42">
        <f t="shared" si="376"/>
        <v>-2.6706343778641894E-3</v>
      </c>
      <c r="AG1224" s="43">
        <f t="shared" si="377"/>
        <v>120</v>
      </c>
      <c r="AH1224" s="44">
        <f t="shared" si="378"/>
        <v>1.0349075975359341</v>
      </c>
      <c r="AI1224" s="36">
        <f t="shared" si="379"/>
        <v>118.96509240246407</v>
      </c>
      <c r="AJ1224" s="36">
        <f t="shared" si="380"/>
        <v>3621</v>
      </c>
      <c r="AK1224" s="45">
        <v>45657</v>
      </c>
    </row>
    <row r="1225" spans="1:37" s="79" customFormat="1" ht="12.75" x14ac:dyDescent="0.25">
      <c r="A1225" s="36">
        <v>1219</v>
      </c>
      <c r="B1225" s="45">
        <v>42036</v>
      </c>
      <c r="C1225" s="49" t="s">
        <v>431</v>
      </c>
      <c r="D1225" s="49"/>
      <c r="E1225" s="49">
        <v>12009</v>
      </c>
      <c r="F1225" s="36" t="s">
        <v>1053</v>
      </c>
      <c r="G1225" s="36" t="s">
        <v>558</v>
      </c>
      <c r="H1225" s="38">
        <v>1</v>
      </c>
      <c r="I1225" s="50">
        <v>128000</v>
      </c>
      <c r="J1225" s="39">
        <f t="shared" si="356"/>
        <v>0</v>
      </c>
      <c r="K1225" s="39">
        <f t="shared" si="357"/>
        <v>0</v>
      </c>
      <c r="L1225" s="39">
        <f t="shared" si="358"/>
        <v>0</v>
      </c>
      <c r="M1225" s="39">
        <f t="shared" si="371"/>
        <v>0</v>
      </c>
      <c r="N1225" s="39">
        <f t="shared" si="367"/>
        <v>0</v>
      </c>
      <c r="O1225" s="39">
        <f t="shared" si="360"/>
        <v>0</v>
      </c>
      <c r="P1225" s="39">
        <f t="shared" si="361"/>
        <v>0</v>
      </c>
      <c r="Q1225" s="39">
        <f t="shared" si="362"/>
        <v>128000</v>
      </c>
      <c r="R1225" s="39">
        <f t="shared" si="363"/>
        <v>0</v>
      </c>
      <c r="S1225" s="39">
        <f t="shared" si="364"/>
        <v>0</v>
      </c>
      <c r="T1225" s="39"/>
      <c r="U1225" s="39">
        <f t="shared" si="365"/>
        <v>0</v>
      </c>
      <c r="V1225" s="39"/>
      <c r="W1225" s="39"/>
      <c r="X1225" s="39">
        <f t="shared" si="372"/>
        <v>35.044490075290895</v>
      </c>
      <c r="Y1225" s="39">
        <f t="shared" si="373"/>
        <v>1066.6666666666665</v>
      </c>
      <c r="Z1225" s="41">
        <f t="shared" si="374"/>
        <v>126896.09856262832</v>
      </c>
      <c r="AA1225" s="41">
        <v>113018.48049281313</v>
      </c>
      <c r="AB1225" s="41">
        <v>5914.6305284938899</v>
      </c>
      <c r="AC1225" s="41">
        <f t="shared" si="381"/>
        <v>118933.11102130702</v>
      </c>
      <c r="AD1225" s="42">
        <f>Z1225-AA1225-3759.39-1051.34</f>
        <v>9066.8880698151879</v>
      </c>
      <c r="AE1225" s="41">
        <f t="shared" si="375"/>
        <v>127999.99909112221</v>
      </c>
      <c r="AF1225" s="42">
        <f t="shared" si="376"/>
        <v>9.0887778787873685E-4</v>
      </c>
      <c r="AG1225" s="43">
        <f t="shared" si="377"/>
        <v>120</v>
      </c>
      <c r="AH1225" s="44">
        <f t="shared" si="378"/>
        <v>1.0349075975359341</v>
      </c>
      <c r="AI1225" s="36">
        <f t="shared" si="379"/>
        <v>118.96509240246407</v>
      </c>
      <c r="AJ1225" s="36">
        <f t="shared" si="380"/>
        <v>3621</v>
      </c>
      <c r="AK1225" s="45">
        <v>45657</v>
      </c>
    </row>
    <row r="1226" spans="1:37" s="79" customFormat="1" ht="12.75" x14ac:dyDescent="0.25">
      <c r="A1226" s="36">
        <v>1220</v>
      </c>
      <c r="B1226" s="45">
        <v>42036</v>
      </c>
      <c r="C1226" s="49" t="s">
        <v>431</v>
      </c>
      <c r="D1226" s="49"/>
      <c r="E1226" s="49">
        <v>12009</v>
      </c>
      <c r="F1226" s="36" t="s">
        <v>1052</v>
      </c>
      <c r="G1226" s="36" t="s">
        <v>558</v>
      </c>
      <c r="H1226" s="38">
        <v>1</v>
      </c>
      <c r="I1226" s="50">
        <v>240132</v>
      </c>
      <c r="J1226" s="39">
        <f t="shared" si="356"/>
        <v>0</v>
      </c>
      <c r="K1226" s="39">
        <f t="shared" si="357"/>
        <v>0</v>
      </c>
      <c r="L1226" s="39">
        <f t="shared" si="358"/>
        <v>0</v>
      </c>
      <c r="M1226" s="39">
        <f t="shared" si="371"/>
        <v>0</v>
      </c>
      <c r="N1226" s="39">
        <f t="shared" si="367"/>
        <v>0</v>
      </c>
      <c r="O1226" s="39">
        <f t="shared" si="360"/>
        <v>0</v>
      </c>
      <c r="P1226" s="39">
        <f t="shared" si="361"/>
        <v>0</v>
      </c>
      <c r="Q1226" s="39">
        <f t="shared" si="362"/>
        <v>240132</v>
      </c>
      <c r="R1226" s="39">
        <f t="shared" si="363"/>
        <v>0</v>
      </c>
      <c r="S1226" s="39">
        <f t="shared" si="364"/>
        <v>0</v>
      </c>
      <c r="T1226" s="39"/>
      <c r="U1226" s="39">
        <f t="shared" si="365"/>
        <v>0</v>
      </c>
      <c r="V1226" s="39"/>
      <c r="W1226" s="39"/>
      <c r="X1226" s="39">
        <f t="shared" si="372"/>
        <v>65.744558521560577</v>
      </c>
      <c r="Y1226" s="39">
        <f t="shared" si="373"/>
        <v>2001.1000000000001</v>
      </c>
      <c r="Z1226" s="41">
        <f t="shared" si="374"/>
        <v>238061.04640657085</v>
      </c>
      <c r="AA1226" s="41">
        <v>212026.20123203288</v>
      </c>
      <c r="AB1226" s="41">
        <v>11096.031703658555</v>
      </c>
      <c r="AC1226" s="41">
        <f t="shared" si="381"/>
        <v>223122.23293569143</v>
      </c>
      <c r="AD1226" s="42">
        <f>Z1226-AA1226-7052.74-1972.34</f>
        <v>17009.765174537974</v>
      </c>
      <c r="AE1226" s="41">
        <f t="shared" si="375"/>
        <v>240131.99811022941</v>
      </c>
      <c r="AF1226" s="42">
        <f t="shared" si="376"/>
        <v>1.8897705886047333E-3</v>
      </c>
      <c r="AG1226" s="43">
        <f t="shared" si="377"/>
        <v>120</v>
      </c>
      <c r="AH1226" s="44">
        <f t="shared" si="378"/>
        <v>1.0349075975359341</v>
      </c>
      <c r="AI1226" s="36">
        <f t="shared" si="379"/>
        <v>118.96509240246407</v>
      </c>
      <c r="AJ1226" s="36">
        <f t="shared" si="380"/>
        <v>3621</v>
      </c>
      <c r="AK1226" s="45">
        <v>45657</v>
      </c>
    </row>
    <row r="1227" spans="1:37" s="79" customFormat="1" ht="12.75" x14ac:dyDescent="0.25">
      <c r="A1227" s="36">
        <v>1221</v>
      </c>
      <c r="B1227" s="45">
        <v>42036</v>
      </c>
      <c r="C1227" s="53" t="s">
        <v>534</v>
      </c>
      <c r="D1227" s="53"/>
      <c r="E1227" s="36">
        <v>12008</v>
      </c>
      <c r="F1227" s="36" t="s">
        <v>1058</v>
      </c>
      <c r="G1227" s="36" t="s">
        <v>558</v>
      </c>
      <c r="H1227" s="38">
        <v>4</v>
      </c>
      <c r="I1227" s="50">
        <v>6600000</v>
      </c>
      <c r="J1227" s="39">
        <f t="shared" si="356"/>
        <v>0</v>
      </c>
      <c r="K1227" s="39">
        <f t="shared" si="357"/>
        <v>0</v>
      </c>
      <c r="L1227" s="39">
        <f t="shared" si="358"/>
        <v>0</v>
      </c>
      <c r="M1227" s="39">
        <f t="shared" si="371"/>
        <v>0</v>
      </c>
      <c r="N1227" s="39">
        <f t="shared" si="367"/>
        <v>0</v>
      </c>
      <c r="O1227" s="39">
        <f t="shared" si="360"/>
        <v>0</v>
      </c>
      <c r="P1227" s="39">
        <f t="shared" si="361"/>
        <v>6600000</v>
      </c>
      <c r="Q1227" s="39">
        <f t="shared" si="362"/>
        <v>0</v>
      </c>
      <c r="R1227" s="39">
        <f t="shared" si="363"/>
        <v>0</v>
      </c>
      <c r="S1227" s="39">
        <f t="shared" si="364"/>
        <v>0</v>
      </c>
      <c r="T1227" s="39"/>
      <c r="U1227" s="39">
        <f t="shared" si="365"/>
        <v>0</v>
      </c>
      <c r="V1227" s="39"/>
      <c r="W1227" s="39"/>
      <c r="X1227" s="39">
        <f t="shared" si="372"/>
        <v>542.0944558521561</v>
      </c>
      <c r="Y1227" s="39">
        <f t="shared" si="373"/>
        <v>16500</v>
      </c>
      <c r="Z1227" s="41">
        <f t="shared" si="374"/>
        <v>1962924.024640657</v>
      </c>
      <c r="AA1227" s="41">
        <v>1748254.6201232034</v>
      </c>
      <c r="AB1227" s="41">
        <v>-47149.87994184417</v>
      </c>
      <c r="AC1227" s="41">
        <f t="shared" si="381"/>
        <v>1701104.7401813592</v>
      </c>
      <c r="AD1227" s="42">
        <f>Z1227-AA1227</f>
        <v>214669.40451745363</v>
      </c>
      <c r="AE1227" s="41">
        <f t="shared" si="375"/>
        <v>1915774.1446988129</v>
      </c>
      <c r="AF1227" s="42">
        <f t="shared" si="376"/>
        <v>4684225.8553011874</v>
      </c>
      <c r="AG1227" s="43">
        <f t="shared" si="377"/>
        <v>400</v>
      </c>
      <c r="AH1227" s="44">
        <f t="shared" si="378"/>
        <v>281.03490759753595</v>
      </c>
      <c r="AI1227" s="36">
        <f t="shared" si="379"/>
        <v>118.96509240246407</v>
      </c>
      <c r="AJ1227" s="36">
        <f t="shared" si="380"/>
        <v>3621</v>
      </c>
      <c r="AK1227" s="45">
        <v>45657</v>
      </c>
    </row>
    <row r="1228" spans="1:37" s="79" customFormat="1" ht="12.75" x14ac:dyDescent="0.25">
      <c r="A1228" s="36">
        <v>1222</v>
      </c>
      <c r="B1228" s="45">
        <v>42064</v>
      </c>
      <c r="C1228" s="36" t="s">
        <v>534</v>
      </c>
      <c r="D1228" s="36"/>
      <c r="E1228" s="36">
        <v>12008</v>
      </c>
      <c r="F1228" s="36" t="s">
        <v>1059</v>
      </c>
      <c r="G1228" s="36" t="s">
        <v>268</v>
      </c>
      <c r="H1228" s="38">
        <v>3</v>
      </c>
      <c r="I1228" s="50">
        <v>8488749.9900000002</v>
      </c>
      <c r="J1228" s="39">
        <f t="shared" si="356"/>
        <v>0</v>
      </c>
      <c r="K1228" s="39">
        <f t="shared" si="357"/>
        <v>0</v>
      </c>
      <c r="L1228" s="39">
        <f t="shared" si="358"/>
        <v>0</v>
      </c>
      <c r="M1228" s="39">
        <f t="shared" si="371"/>
        <v>0</v>
      </c>
      <c r="N1228" s="39">
        <f t="shared" si="367"/>
        <v>0</v>
      </c>
      <c r="O1228" s="39">
        <f t="shared" si="360"/>
        <v>0</v>
      </c>
      <c r="P1228" s="39">
        <f t="shared" si="361"/>
        <v>8488749.9900000002</v>
      </c>
      <c r="Q1228" s="39">
        <f t="shared" si="362"/>
        <v>0</v>
      </c>
      <c r="R1228" s="39">
        <f t="shared" si="363"/>
        <v>0</v>
      </c>
      <c r="S1228" s="39">
        <f t="shared" si="364"/>
        <v>0</v>
      </c>
      <c r="T1228" s="39"/>
      <c r="U1228" s="39">
        <f t="shared" si="365"/>
        <v>0</v>
      </c>
      <c r="V1228" s="39"/>
      <c r="W1228" s="39"/>
      <c r="X1228" s="39">
        <f t="shared" si="372"/>
        <v>697.22792525667342</v>
      </c>
      <c r="Y1228" s="39">
        <f t="shared" si="373"/>
        <v>21221.874974999999</v>
      </c>
      <c r="Z1228" s="41">
        <f t="shared" si="374"/>
        <v>2505139.9354472277</v>
      </c>
      <c r="AA1228" s="41">
        <v>2249954.5148032852</v>
      </c>
      <c r="AB1228" s="41">
        <v>-60680.569081739486</v>
      </c>
      <c r="AC1228" s="41">
        <f t="shared" si="381"/>
        <v>2189273.9457215457</v>
      </c>
      <c r="AD1228" s="42">
        <f>Z1228-AA1228</f>
        <v>255185.42064394243</v>
      </c>
      <c r="AE1228" s="41">
        <f t="shared" si="375"/>
        <v>2444459.3663654882</v>
      </c>
      <c r="AF1228" s="42">
        <f t="shared" si="376"/>
        <v>6044290.6236345116</v>
      </c>
      <c r="AG1228" s="43">
        <f t="shared" si="377"/>
        <v>400</v>
      </c>
      <c r="AH1228" s="44">
        <f t="shared" si="378"/>
        <v>281.95482546201231</v>
      </c>
      <c r="AI1228" s="36">
        <f t="shared" si="379"/>
        <v>118.04517453798768</v>
      </c>
      <c r="AJ1228" s="36">
        <f t="shared" si="380"/>
        <v>3593</v>
      </c>
      <c r="AK1228" s="45">
        <v>45657</v>
      </c>
    </row>
    <row r="1229" spans="1:37" s="79" customFormat="1" ht="12.75" x14ac:dyDescent="0.25">
      <c r="A1229" s="36">
        <v>1223</v>
      </c>
      <c r="B1229" s="45">
        <v>42064</v>
      </c>
      <c r="C1229" s="56" t="s">
        <v>1043</v>
      </c>
      <c r="D1229" s="56"/>
      <c r="E1229" s="36">
        <v>12002</v>
      </c>
      <c r="F1229" s="36" t="s">
        <v>1060</v>
      </c>
      <c r="G1229" s="38" t="s">
        <v>799</v>
      </c>
      <c r="H1229" s="61">
        <v>1</v>
      </c>
      <c r="I1229" s="50">
        <v>1673908</v>
      </c>
      <c r="J1229" s="39">
        <f t="shared" si="356"/>
        <v>1673908</v>
      </c>
      <c r="K1229" s="39">
        <f t="shared" si="357"/>
        <v>0</v>
      </c>
      <c r="L1229" s="39">
        <f t="shared" si="358"/>
        <v>0</v>
      </c>
      <c r="M1229" s="39">
        <f t="shared" si="371"/>
        <v>0</v>
      </c>
      <c r="N1229" s="39">
        <f t="shared" si="367"/>
        <v>0</v>
      </c>
      <c r="O1229" s="39">
        <f t="shared" si="360"/>
        <v>0</v>
      </c>
      <c r="P1229" s="39">
        <f t="shared" si="361"/>
        <v>0</v>
      </c>
      <c r="Q1229" s="39">
        <f t="shared" si="362"/>
        <v>0</v>
      </c>
      <c r="R1229" s="39">
        <f t="shared" si="363"/>
        <v>0</v>
      </c>
      <c r="S1229" s="39">
        <f t="shared" si="364"/>
        <v>0</v>
      </c>
      <c r="T1229" s="39"/>
      <c r="U1229" s="39">
        <f t="shared" si="365"/>
        <v>0</v>
      </c>
      <c r="V1229" s="39"/>
      <c r="W1229" s="39"/>
      <c r="X1229" s="39">
        <f t="shared" si="372"/>
        <v>137.48731006160165</v>
      </c>
      <c r="Y1229" s="39">
        <f t="shared" si="373"/>
        <v>4184.7700000000004</v>
      </c>
      <c r="Z1229" s="41">
        <f t="shared" si="374"/>
        <v>493991.90505133476</v>
      </c>
      <c r="AA1229" s="41">
        <v>443671.5495687885</v>
      </c>
      <c r="AB1229" s="41">
        <v>0</v>
      </c>
      <c r="AC1229" s="41">
        <f t="shared" si="381"/>
        <v>443671.5495687885</v>
      </c>
      <c r="AD1229" s="42">
        <f>Z1229-AA1229</f>
        <v>50320.355482546263</v>
      </c>
      <c r="AE1229" s="41">
        <f t="shared" si="375"/>
        <v>493991.90505133476</v>
      </c>
      <c r="AF1229" s="42">
        <f t="shared" si="376"/>
        <v>1179916.0949486652</v>
      </c>
      <c r="AG1229" s="43">
        <f t="shared" si="377"/>
        <v>400</v>
      </c>
      <c r="AH1229" s="44">
        <f t="shared" si="378"/>
        <v>281.95482546201231</v>
      </c>
      <c r="AI1229" s="36">
        <f t="shared" si="379"/>
        <v>118.04517453798768</v>
      </c>
      <c r="AJ1229" s="36">
        <f t="shared" si="380"/>
        <v>3593</v>
      </c>
      <c r="AK1229" s="45">
        <v>45657</v>
      </c>
    </row>
    <row r="1230" spans="1:37" s="79" customFormat="1" ht="12.75" x14ac:dyDescent="0.25">
      <c r="A1230" s="36">
        <v>1224</v>
      </c>
      <c r="B1230" s="45">
        <v>42064</v>
      </c>
      <c r="C1230" s="56" t="s">
        <v>272</v>
      </c>
      <c r="D1230" s="56"/>
      <c r="E1230" s="36">
        <v>12010</v>
      </c>
      <c r="F1230" s="36" t="s">
        <v>1061</v>
      </c>
      <c r="G1230" s="64" t="s">
        <v>335</v>
      </c>
      <c r="H1230" s="61">
        <v>1</v>
      </c>
      <c r="I1230" s="39">
        <v>105000</v>
      </c>
      <c r="J1230" s="39">
        <f t="shared" si="356"/>
        <v>0</v>
      </c>
      <c r="K1230" s="39">
        <f t="shared" si="357"/>
        <v>0</v>
      </c>
      <c r="L1230" s="39">
        <f t="shared" si="358"/>
        <v>0</v>
      </c>
      <c r="M1230" s="39">
        <f t="shared" si="371"/>
        <v>0</v>
      </c>
      <c r="N1230" s="39">
        <f t="shared" si="367"/>
        <v>0</v>
      </c>
      <c r="O1230" s="39">
        <f t="shared" si="360"/>
        <v>0</v>
      </c>
      <c r="P1230" s="39">
        <f t="shared" si="361"/>
        <v>0</v>
      </c>
      <c r="Q1230" s="39">
        <f t="shared" si="362"/>
        <v>0</v>
      </c>
      <c r="R1230" s="39">
        <f t="shared" si="363"/>
        <v>105000</v>
      </c>
      <c r="S1230" s="39">
        <f t="shared" si="364"/>
        <v>0</v>
      </c>
      <c r="T1230" s="39"/>
      <c r="U1230" s="39">
        <f t="shared" si="365"/>
        <v>0</v>
      </c>
      <c r="V1230" s="39"/>
      <c r="W1230" s="39"/>
      <c r="X1230" s="39">
        <f t="shared" si="372"/>
        <v>28.747433264887064</v>
      </c>
      <c r="Y1230" s="39">
        <f t="shared" si="373"/>
        <v>875</v>
      </c>
      <c r="Z1230" s="41">
        <f t="shared" si="374"/>
        <v>103289.52772073922</v>
      </c>
      <c r="AA1230" s="41">
        <v>92767.96714579055</v>
      </c>
      <c r="AB1230" s="41">
        <v>8933.8023503457644</v>
      </c>
      <c r="AC1230" s="41">
        <f t="shared" si="381"/>
        <v>101701.76949613632</v>
      </c>
      <c r="AD1230" s="42">
        <f>Z1230-AA1230-7223.33</f>
        <v>3298.2305749486713</v>
      </c>
      <c r="AE1230" s="41">
        <f t="shared" si="375"/>
        <v>105000.00007108499</v>
      </c>
      <c r="AF1230" s="42">
        <f t="shared" si="376"/>
        <v>-7.1084985393099487E-5</v>
      </c>
      <c r="AG1230" s="43">
        <f t="shared" si="377"/>
        <v>120</v>
      </c>
      <c r="AH1230" s="44">
        <f t="shared" si="378"/>
        <v>1.9548254620123231</v>
      </c>
      <c r="AI1230" s="36">
        <f t="shared" si="379"/>
        <v>118.04517453798768</v>
      </c>
      <c r="AJ1230" s="36">
        <f t="shared" si="380"/>
        <v>3593</v>
      </c>
      <c r="AK1230" s="45">
        <v>45657</v>
      </c>
    </row>
    <row r="1231" spans="1:37" s="79" customFormat="1" ht="12.75" customHeight="1" x14ac:dyDescent="0.25">
      <c r="A1231" s="36">
        <v>1225</v>
      </c>
      <c r="B1231" s="45">
        <v>42064</v>
      </c>
      <c r="C1231" s="49" t="s">
        <v>272</v>
      </c>
      <c r="D1231" s="49"/>
      <c r="E1231" s="49">
        <v>12010</v>
      </c>
      <c r="F1231" s="36" t="s">
        <v>1062</v>
      </c>
      <c r="G1231" s="36" t="s">
        <v>435</v>
      </c>
      <c r="H1231" s="38">
        <v>1</v>
      </c>
      <c r="I1231" s="50">
        <v>288500</v>
      </c>
      <c r="J1231" s="39">
        <f t="shared" si="356"/>
        <v>0</v>
      </c>
      <c r="K1231" s="39">
        <f t="shared" si="357"/>
        <v>0</v>
      </c>
      <c r="L1231" s="39">
        <f t="shared" si="358"/>
        <v>0</v>
      </c>
      <c r="M1231" s="39">
        <f>IF(E1231=12005,I1231,IF(E1231&lt;&gt;12005,0))</f>
        <v>0</v>
      </c>
      <c r="N1231" s="39">
        <f t="shared" si="367"/>
        <v>0</v>
      </c>
      <c r="O1231" s="39">
        <f t="shared" si="360"/>
        <v>0</v>
      </c>
      <c r="P1231" s="39">
        <f t="shared" si="361"/>
        <v>0</v>
      </c>
      <c r="Q1231" s="39">
        <f t="shared" si="362"/>
        <v>0</v>
      </c>
      <c r="R1231" s="39">
        <f t="shared" si="363"/>
        <v>288500</v>
      </c>
      <c r="S1231" s="39">
        <f t="shared" si="364"/>
        <v>0</v>
      </c>
      <c r="T1231" s="39"/>
      <c r="U1231" s="39">
        <f t="shared" si="365"/>
        <v>0</v>
      </c>
      <c r="V1231" s="39"/>
      <c r="W1231" s="39">
        <f>IF(E1231=12099,I1231,IF(E1231&lt;&gt;12099,0))</f>
        <v>0</v>
      </c>
      <c r="X1231" s="39">
        <f t="shared" si="372"/>
        <v>78.986995208761115</v>
      </c>
      <c r="Y1231" s="39">
        <f t="shared" si="373"/>
        <v>2404.1666666666665</v>
      </c>
      <c r="Z1231" s="41">
        <f t="shared" si="374"/>
        <v>283800.27378507867</v>
      </c>
      <c r="AA1231" s="41">
        <v>254891.03353867211</v>
      </c>
      <c r="AB1231" s="41">
        <v>0</v>
      </c>
      <c r="AC1231" s="41">
        <f t="shared" si="381"/>
        <v>254891.03353867211</v>
      </c>
      <c r="AD1231" s="42">
        <f t="shared" ref="AD1231:AD1236" si="382">Z1231-AA1231</f>
        <v>28909.240246406553</v>
      </c>
      <c r="AE1231" s="41">
        <f t="shared" si="375"/>
        <v>283800.27378507867</v>
      </c>
      <c r="AF1231" s="42">
        <f t="shared" si="376"/>
        <v>4699.7262149213348</v>
      </c>
      <c r="AG1231" s="43">
        <f>(365.25/30.4375*(IF(E1231=12002,1/3%,IF(E1231=12003,1/3%,IF(E1231=12004,1/3%,IF(E1231=12006,1/2%,IF(E1231=12007,1/10%,IF(E1231=12008,1/3%,IF(E1231=12009,1/10%,IF(E1231=12010,1/10%,IF(E1231=12011,1/20%,IF(E1231=12012,1/3%,IF(E1231=12099,1/10%)))))))))))))</f>
        <v>120</v>
      </c>
      <c r="AH1231" s="44">
        <f t="shared" si="378"/>
        <v>1.9548254620123231</v>
      </c>
      <c r="AI1231" s="36">
        <f t="shared" si="379"/>
        <v>118.04517453798768</v>
      </c>
      <c r="AJ1231" s="36">
        <f t="shared" si="380"/>
        <v>3593</v>
      </c>
      <c r="AK1231" s="45">
        <v>45657</v>
      </c>
    </row>
    <row r="1232" spans="1:37" s="79" customFormat="1" ht="12.75" x14ac:dyDescent="0.25">
      <c r="A1232" s="36">
        <v>1226</v>
      </c>
      <c r="B1232" s="45">
        <v>42064</v>
      </c>
      <c r="C1232" s="49" t="s">
        <v>272</v>
      </c>
      <c r="D1232" s="49"/>
      <c r="E1232" s="49">
        <v>12010</v>
      </c>
      <c r="F1232" s="36" t="s">
        <v>1063</v>
      </c>
      <c r="G1232" s="36" t="s">
        <v>435</v>
      </c>
      <c r="H1232" s="38">
        <v>1</v>
      </c>
      <c r="I1232" s="50">
        <v>367500</v>
      </c>
      <c r="J1232" s="39">
        <f t="shared" ref="J1232:J1235" si="383">IF(E1232=12002,I1232,IF(E1232&lt;&gt;12002,0))</f>
        <v>0</v>
      </c>
      <c r="K1232" s="39">
        <f t="shared" ref="K1232:K1235" si="384">IF(E1232=12003,I1232,IF(E1232&lt;&gt;12003,0))</f>
        <v>0</v>
      </c>
      <c r="L1232" s="39">
        <f t="shared" ref="L1232:L1235" si="385">IF(E1232=12004,I1232,IF(E1232&lt;&gt;12004,0))</f>
        <v>0</v>
      </c>
      <c r="M1232" s="39">
        <f>IF(E1232=12005,I1232,IF(E1232&lt;&gt;12005,0))</f>
        <v>0</v>
      </c>
      <c r="N1232" s="39">
        <f t="shared" si="367"/>
        <v>0</v>
      </c>
      <c r="O1232" s="39">
        <f t="shared" ref="O1232:O1235" si="386">IF(E1232=12007,I1232,IF(E1232&lt;&gt;12007,0))</f>
        <v>0</v>
      </c>
      <c r="P1232" s="39">
        <f t="shared" ref="P1232:P1235" si="387">IF(E1232=12008,I1232,IF(E1232&lt;&gt;12008,0))</f>
        <v>0</v>
      </c>
      <c r="Q1232" s="39">
        <f t="shared" ref="Q1232:Q1235" si="388">IF(E1232=12009,I1232,IF(E1232&lt;&gt;12009,0))</f>
        <v>0</v>
      </c>
      <c r="R1232" s="39">
        <f t="shared" ref="R1232:R1235" si="389">IF(E1232=12010,I1232,IF(E1232&lt;&gt;12010,0))</f>
        <v>367500</v>
      </c>
      <c r="S1232" s="39">
        <f t="shared" ref="S1232:S1235" si="390">IF(E1232=12011,I1232,IF(E1232&lt;&gt;12011,0))</f>
        <v>0</v>
      </c>
      <c r="T1232" s="39"/>
      <c r="U1232" s="39">
        <f t="shared" ref="U1232:U1235" si="391">IF(E1232=12012,I1232,IF(E1232&lt;&gt;12012,0))</f>
        <v>0</v>
      </c>
      <c r="V1232" s="39"/>
      <c r="W1232" s="39">
        <f>IF(E1232=12099,I1232,IF(E1232&lt;&gt;12099,0))</f>
        <v>0</v>
      </c>
      <c r="X1232" s="39">
        <f t="shared" si="372"/>
        <v>100.61601642710473</v>
      </c>
      <c r="Y1232" s="39">
        <f t="shared" si="373"/>
        <v>3062.5</v>
      </c>
      <c r="Z1232" s="41">
        <f t="shared" si="374"/>
        <v>361513.34702258726</v>
      </c>
      <c r="AA1232" s="41">
        <v>324687.88501026691</v>
      </c>
      <c r="AB1232" s="41">
        <v>0</v>
      </c>
      <c r="AC1232" s="41">
        <f t="shared" si="381"/>
        <v>324687.88501026691</v>
      </c>
      <c r="AD1232" s="42">
        <f t="shared" si="382"/>
        <v>36825.462012320349</v>
      </c>
      <c r="AE1232" s="41">
        <f t="shared" si="375"/>
        <v>361513.34702258726</v>
      </c>
      <c r="AF1232" s="42">
        <f t="shared" si="376"/>
        <v>5986.6529774127412</v>
      </c>
      <c r="AG1232" s="43">
        <f>(365.25/30.4375*(IF(E1232=12002,1/3%,IF(E1232=12003,1/3%,IF(E1232=12004,1/3%,IF(E1232=12006,1/2%,IF(E1232=12007,1/10%,IF(E1232=12008,1/3%,IF(E1232=12009,1/10%,IF(E1232=12010,1/10%,IF(E1232=12011,1/20%,IF(E1232=12012,1/3%,IF(E1232=12099,1/10%)))))))))))))</f>
        <v>120</v>
      </c>
      <c r="AH1232" s="44">
        <f t="shared" si="378"/>
        <v>1.9548254620123231</v>
      </c>
      <c r="AI1232" s="36">
        <f t="shared" si="379"/>
        <v>118.04517453798768</v>
      </c>
      <c r="AJ1232" s="36">
        <f t="shared" si="380"/>
        <v>3593</v>
      </c>
      <c r="AK1232" s="45">
        <v>45657</v>
      </c>
    </row>
    <row r="1233" spans="1:37" s="79" customFormat="1" ht="12.75" x14ac:dyDescent="0.25">
      <c r="A1233" s="36">
        <v>1227</v>
      </c>
      <c r="B1233" s="45">
        <v>42064</v>
      </c>
      <c r="C1233" s="49" t="s">
        <v>754</v>
      </c>
      <c r="D1233" s="49"/>
      <c r="E1233" s="49">
        <v>12011</v>
      </c>
      <c r="F1233" s="36" t="s">
        <v>1064</v>
      </c>
      <c r="G1233" s="36" t="s">
        <v>435</v>
      </c>
      <c r="H1233" s="38">
        <v>12</v>
      </c>
      <c r="I1233" s="48">
        <v>1291399.92</v>
      </c>
      <c r="J1233" s="39">
        <f t="shared" si="383"/>
        <v>0</v>
      </c>
      <c r="K1233" s="39">
        <f t="shared" si="384"/>
        <v>0</v>
      </c>
      <c r="L1233" s="39">
        <f t="shared" si="385"/>
        <v>0</v>
      </c>
      <c r="M1233" s="39">
        <f>IF(E1233=12005,I1233,IF(E1233&lt;&gt;12005,0))</f>
        <v>0</v>
      </c>
      <c r="N1233" s="39">
        <f t="shared" si="367"/>
        <v>0</v>
      </c>
      <c r="O1233" s="39">
        <f t="shared" si="386"/>
        <v>0</v>
      </c>
      <c r="P1233" s="39">
        <f t="shared" si="387"/>
        <v>0</v>
      </c>
      <c r="Q1233" s="39">
        <f t="shared" si="388"/>
        <v>0</v>
      </c>
      <c r="R1233" s="39">
        <f t="shared" si="389"/>
        <v>0</v>
      </c>
      <c r="S1233" s="39">
        <f t="shared" si="390"/>
        <v>1291399.92</v>
      </c>
      <c r="T1233" s="39"/>
      <c r="U1233" s="39">
        <f t="shared" si="391"/>
        <v>0</v>
      </c>
      <c r="V1233" s="39"/>
      <c r="W1233" s="39">
        <f>IF(E1233=12099,I1233,IF(E1233&lt;&gt;12099,0))</f>
        <v>0</v>
      </c>
      <c r="X1233" s="39">
        <f t="shared" si="372"/>
        <v>707.13205749486656</v>
      </c>
      <c r="Y1233" s="39">
        <f t="shared" si="373"/>
        <v>21523.332000000002</v>
      </c>
      <c r="Z1233" s="41">
        <f t="shared" si="374"/>
        <v>1291399.92</v>
      </c>
      <c r="AA1233" s="41">
        <v>1291399.92</v>
      </c>
      <c r="AB1233" s="41">
        <v>0</v>
      </c>
      <c r="AC1233" s="41">
        <f t="shared" si="381"/>
        <v>1291399.92</v>
      </c>
      <c r="AD1233" s="42">
        <f t="shared" si="382"/>
        <v>0</v>
      </c>
      <c r="AE1233" s="41">
        <f t="shared" si="375"/>
        <v>1291399.92</v>
      </c>
      <c r="AF1233" s="42">
        <f t="shared" si="376"/>
        <v>0</v>
      </c>
      <c r="AG1233" s="43">
        <f>(365.25/30.4375*(IF(E1233=12002,1/3%,IF(E1233=12003,1/3%,IF(E1233=12004,1/3%,IF(E1233=12006,1/2%,IF(E1233=12007,1/10%,IF(E1233=12008,1/3%,IF(E1233=12009,1/10%,IF(E1233=12010,1/10%,IF(E1233=12011,1/20%,IF(E1233=12012,1/3%,IF(E1233=12099,1/10%)))))))))))))</f>
        <v>60</v>
      </c>
      <c r="AH1233" s="44">
        <f t="shared" si="378"/>
        <v>0</v>
      </c>
      <c r="AI1233" s="36">
        <f t="shared" si="379"/>
        <v>118.04517453798768</v>
      </c>
      <c r="AJ1233" s="36">
        <f t="shared" si="380"/>
        <v>3593</v>
      </c>
      <c r="AK1233" s="45">
        <v>45657</v>
      </c>
    </row>
    <row r="1234" spans="1:37" s="79" customFormat="1" ht="12.75" x14ac:dyDescent="0.25">
      <c r="A1234" s="36">
        <v>1228</v>
      </c>
      <c r="B1234" s="45">
        <v>42064</v>
      </c>
      <c r="C1234" s="49" t="s">
        <v>265</v>
      </c>
      <c r="D1234" s="49"/>
      <c r="E1234" s="49">
        <v>12007</v>
      </c>
      <c r="F1234" s="36" t="s">
        <v>1065</v>
      </c>
      <c r="G1234" s="36" t="s">
        <v>435</v>
      </c>
      <c r="H1234" s="38">
        <v>6</v>
      </c>
      <c r="I1234" s="50">
        <v>345271.5</v>
      </c>
      <c r="J1234" s="39">
        <f t="shared" si="383"/>
        <v>0</v>
      </c>
      <c r="K1234" s="39">
        <f t="shared" si="384"/>
        <v>0</v>
      </c>
      <c r="L1234" s="39">
        <f t="shared" si="385"/>
        <v>0</v>
      </c>
      <c r="M1234" s="39">
        <f>IF(E1234=12005,I1234,IF(E1234&lt;&gt;12005,0))</f>
        <v>0</v>
      </c>
      <c r="N1234" s="39">
        <f t="shared" si="367"/>
        <v>0</v>
      </c>
      <c r="O1234" s="39">
        <f t="shared" si="386"/>
        <v>345271.5</v>
      </c>
      <c r="P1234" s="39">
        <f t="shared" si="387"/>
        <v>0</v>
      </c>
      <c r="Q1234" s="39">
        <f t="shared" si="388"/>
        <v>0</v>
      </c>
      <c r="R1234" s="39">
        <f t="shared" si="389"/>
        <v>0</v>
      </c>
      <c r="S1234" s="39">
        <f t="shared" si="390"/>
        <v>0</v>
      </c>
      <c r="T1234" s="39"/>
      <c r="U1234" s="39">
        <f t="shared" si="391"/>
        <v>0</v>
      </c>
      <c r="V1234" s="39"/>
      <c r="W1234" s="39">
        <f>IF(E1234=12099,I1234,IF(E1234&lt;&gt;12099,0))</f>
        <v>0</v>
      </c>
      <c r="X1234" s="39">
        <f t="shared" si="372"/>
        <v>94.53018480492814</v>
      </c>
      <c r="Y1234" s="39">
        <f t="shared" si="373"/>
        <v>2877.2625000000003</v>
      </c>
      <c r="Z1234" s="41">
        <f t="shared" si="374"/>
        <v>339646.95400410681</v>
      </c>
      <c r="AA1234" s="41">
        <v>305048.90636550309</v>
      </c>
      <c r="AB1234" s="41">
        <v>0</v>
      </c>
      <c r="AC1234" s="41">
        <f t="shared" si="381"/>
        <v>305048.90636550309</v>
      </c>
      <c r="AD1234" s="42">
        <f t="shared" si="382"/>
        <v>34598.047638603719</v>
      </c>
      <c r="AE1234" s="41">
        <f t="shared" si="375"/>
        <v>339646.95400410681</v>
      </c>
      <c r="AF1234" s="42">
        <f t="shared" si="376"/>
        <v>5624.5459958931897</v>
      </c>
      <c r="AG1234" s="43">
        <f>(365.25/30.4375*(IF(E1234=12002,1/3%,IF(E1234=12003,1/3%,IF(E1234=12004,1/3%,IF(E1234=12006,1/2%,IF(E1234=12007,1/10%,IF(E1234=12008,1/3%,IF(E1234=12009,1/10%,IF(E1234=12010,1/10%,IF(E1234=12011,1/20%,IF(E1234=12012,1/3%,IF(E1234=12099,1/10%)))))))))))))</f>
        <v>120</v>
      </c>
      <c r="AH1234" s="44">
        <f t="shared" si="378"/>
        <v>1.9548254620123231</v>
      </c>
      <c r="AI1234" s="36">
        <f t="shared" si="379"/>
        <v>118.04517453798768</v>
      </c>
      <c r="AJ1234" s="36">
        <f t="shared" si="380"/>
        <v>3593</v>
      </c>
      <c r="AK1234" s="45">
        <v>45657</v>
      </c>
    </row>
    <row r="1235" spans="1:37" s="79" customFormat="1" ht="12.75" x14ac:dyDescent="0.25">
      <c r="A1235" s="36">
        <v>1229</v>
      </c>
      <c r="B1235" s="45">
        <v>42064</v>
      </c>
      <c r="C1235" s="49" t="s">
        <v>265</v>
      </c>
      <c r="D1235" s="49"/>
      <c r="E1235" s="49">
        <v>12007</v>
      </c>
      <c r="F1235" s="36" t="s">
        <v>1066</v>
      </c>
      <c r="G1235" s="36" t="s">
        <v>435</v>
      </c>
      <c r="H1235" s="38">
        <v>8</v>
      </c>
      <c r="I1235" s="50">
        <v>680358</v>
      </c>
      <c r="J1235" s="39">
        <f t="shared" si="383"/>
        <v>0</v>
      </c>
      <c r="K1235" s="39">
        <f t="shared" si="384"/>
        <v>0</v>
      </c>
      <c r="L1235" s="39">
        <f t="shared" si="385"/>
        <v>0</v>
      </c>
      <c r="M1235" s="39">
        <f>IF(E1235=12005,I1235,IF(E1235&lt;&gt;12005,0))</f>
        <v>0</v>
      </c>
      <c r="N1235" s="39">
        <f t="shared" si="367"/>
        <v>0</v>
      </c>
      <c r="O1235" s="39">
        <f t="shared" si="386"/>
        <v>680358</v>
      </c>
      <c r="P1235" s="39">
        <f t="shared" si="387"/>
        <v>0</v>
      </c>
      <c r="Q1235" s="39">
        <f t="shared" si="388"/>
        <v>0</v>
      </c>
      <c r="R1235" s="39">
        <f t="shared" si="389"/>
        <v>0</v>
      </c>
      <c r="S1235" s="39">
        <f t="shared" si="390"/>
        <v>0</v>
      </c>
      <c r="T1235" s="39"/>
      <c r="U1235" s="39">
        <f t="shared" si="391"/>
        <v>0</v>
      </c>
      <c r="V1235" s="39"/>
      <c r="W1235" s="39">
        <f>IF(E1235=12099,I1235,IF(E1235&lt;&gt;12099,0))</f>
        <v>0</v>
      </c>
      <c r="X1235" s="39">
        <f t="shared" si="372"/>
        <v>186.27186858316222</v>
      </c>
      <c r="Y1235" s="39">
        <f t="shared" si="373"/>
        <v>5669.65</v>
      </c>
      <c r="Z1235" s="41">
        <f t="shared" si="374"/>
        <v>669274.82381930179</v>
      </c>
      <c r="AA1235" s="41">
        <v>601099.3199178644</v>
      </c>
      <c r="AB1235" s="41">
        <v>0</v>
      </c>
      <c r="AC1235" s="41">
        <f t="shared" si="381"/>
        <v>601099.3199178644</v>
      </c>
      <c r="AD1235" s="42">
        <f t="shared" si="382"/>
        <v>68175.503901437391</v>
      </c>
      <c r="AE1235" s="41">
        <f t="shared" si="375"/>
        <v>669274.82381930179</v>
      </c>
      <c r="AF1235" s="42">
        <f t="shared" si="376"/>
        <v>11083.17618069821</v>
      </c>
      <c r="AG1235" s="43">
        <f>(365.25/30.4375*(IF(E1235=12002,1/3%,IF(E1235=12003,1/3%,IF(E1235=12004,1/3%,IF(E1235=12006,1/2%,IF(E1235=12007,1/10%,IF(E1235=12008,1/3%,IF(E1235=12009,1/10%,IF(E1235=12010,1/10%,IF(E1235=12011,1/20%,IF(E1235=12012,1/3%,IF(E1235=12099,1/10%)))))))))))))</f>
        <v>120</v>
      </c>
      <c r="AH1235" s="44">
        <f t="shared" si="378"/>
        <v>1.9548254620123231</v>
      </c>
      <c r="AI1235" s="36">
        <f t="shared" si="379"/>
        <v>118.04517453798768</v>
      </c>
      <c r="AJ1235" s="36">
        <f t="shared" si="380"/>
        <v>3593</v>
      </c>
      <c r="AK1235" s="45">
        <v>45657</v>
      </c>
    </row>
    <row r="1236" spans="1:37" s="79" customFormat="1" ht="12.75" x14ac:dyDescent="0.25">
      <c r="A1236" s="36">
        <v>1230</v>
      </c>
      <c r="B1236" s="37">
        <v>42064</v>
      </c>
      <c r="C1236" s="37" t="s">
        <v>534</v>
      </c>
      <c r="D1236" s="37"/>
      <c r="E1236" s="36">
        <v>12008</v>
      </c>
      <c r="F1236" s="53" t="s">
        <v>1060</v>
      </c>
      <c r="G1236" s="36" t="s">
        <v>491</v>
      </c>
      <c r="H1236" s="49">
        <v>1</v>
      </c>
      <c r="I1236" s="39">
        <v>1673908</v>
      </c>
      <c r="J1236" s="39"/>
      <c r="K1236" s="39"/>
      <c r="L1236" s="39"/>
      <c r="M1236" s="39"/>
      <c r="N1236" s="39"/>
      <c r="O1236" s="39"/>
      <c r="P1236" s="39">
        <v>1673908</v>
      </c>
      <c r="Q1236" s="39"/>
      <c r="R1236" s="39"/>
      <c r="S1236" s="39"/>
      <c r="T1236" s="39"/>
      <c r="U1236" s="39"/>
      <c r="V1236" s="39"/>
      <c r="W1236" s="39"/>
      <c r="X1236" s="39">
        <f t="shared" si="372"/>
        <v>137.48731006160165</v>
      </c>
      <c r="Y1236" s="39">
        <f t="shared" si="373"/>
        <v>4184.7700000000004</v>
      </c>
      <c r="Z1236" s="41">
        <f t="shared" si="374"/>
        <v>493991.90505133476</v>
      </c>
      <c r="AA1236" s="41">
        <v>443671.5495687885</v>
      </c>
      <c r="AB1236" s="41">
        <v>0</v>
      </c>
      <c r="AC1236" s="41">
        <f t="shared" si="381"/>
        <v>443671.5495687885</v>
      </c>
      <c r="AD1236" s="42">
        <f t="shared" si="382"/>
        <v>50320.355482546263</v>
      </c>
      <c r="AE1236" s="41">
        <f t="shared" si="375"/>
        <v>493991.90505133476</v>
      </c>
      <c r="AF1236" s="42">
        <f t="shared" si="376"/>
        <v>1179916.0949486652</v>
      </c>
      <c r="AG1236" s="43">
        <f t="shared" ref="AG1236:AG1244" si="392">(365.25/30.4375*(IF(E1236=12002,1/3%,IF(E1236=12003,1/3%,IF(E1236=12004,1/3%,IF(E1236=12006,1/2%,IF(E1236=12007,1/10%,IF(E1236=12008,1/3%,IF(E1236=12009,1/10%,IF(E1236=12010,1/10%,IF(E1236=12011,1/20%,IF(E1236=12012,1/3%))))))))))))</f>
        <v>400</v>
      </c>
      <c r="AH1236" s="44">
        <f t="shared" si="378"/>
        <v>281.95482546201231</v>
      </c>
      <c r="AI1236" s="36">
        <f t="shared" si="379"/>
        <v>118.04517453798768</v>
      </c>
      <c r="AJ1236" s="36">
        <f t="shared" si="380"/>
        <v>3593</v>
      </c>
      <c r="AK1236" s="45">
        <v>45657</v>
      </c>
    </row>
    <row r="1237" spans="1:37" s="79" customFormat="1" ht="12.75" x14ac:dyDescent="0.25">
      <c r="A1237" s="36">
        <v>1231</v>
      </c>
      <c r="B1237" s="45">
        <v>42064</v>
      </c>
      <c r="C1237" s="49" t="s">
        <v>431</v>
      </c>
      <c r="D1237" s="49"/>
      <c r="E1237" s="49">
        <v>12009</v>
      </c>
      <c r="F1237" s="36" t="s">
        <v>1067</v>
      </c>
      <c r="G1237" s="36" t="s">
        <v>558</v>
      </c>
      <c r="H1237" s="38">
        <v>1</v>
      </c>
      <c r="I1237" s="50">
        <v>145000</v>
      </c>
      <c r="J1237" s="39">
        <f t="shared" ref="J1237:J1245" si="393">IF(E1237=12002,I1237,IF(E1237&lt;&gt;12002,0))</f>
        <v>0</v>
      </c>
      <c r="K1237" s="39">
        <f t="shared" ref="K1237:K1245" si="394">IF(E1237=12003,I1237,IF(E1237&lt;&gt;12003,0))</f>
        <v>0</v>
      </c>
      <c r="L1237" s="39">
        <f t="shared" ref="L1237:L1245" si="395">IF(E1237=12004,I1237,IF(E1237&lt;&gt;12004,0))</f>
        <v>0</v>
      </c>
      <c r="M1237" s="39">
        <f>IF(C1237=12006,H1237,IF(C1237&lt;&gt;12006,0))</f>
        <v>0</v>
      </c>
      <c r="N1237" s="39">
        <f t="shared" ref="N1237:N1244" si="396">IF(E1237=12006,I1237,IF(E1237&lt;&gt;12006,0))</f>
        <v>0</v>
      </c>
      <c r="O1237" s="39">
        <f t="shared" ref="O1237:O1245" si="397">IF(E1237=12007,I1237,IF(E1237&lt;&gt;12007,0))</f>
        <v>0</v>
      </c>
      <c r="P1237" s="39">
        <f t="shared" ref="P1237:P1245" si="398">IF(E1237=12008,I1237,IF(E1237&lt;&gt;12008,0))</f>
        <v>0</v>
      </c>
      <c r="Q1237" s="39">
        <f t="shared" ref="Q1237:Q1245" si="399">IF(E1237=12009,I1237,IF(E1237&lt;&gt;12009,0))</f>
        <v>145000</v>
      </c>
      <c r="R1237" s="39">
        <f t="shared" ref="R1237:R1245" si="400">IF(E1237=12010,I1237,IF(E1237&lt;&gt;12010,0))</f>
        <v>0</v>
      </c>
      <c r="S1237" s="39">
        <f t="shared" ref="S1237:S1245" si="401">IF(E1237=12011,I1237,IF(E1237&lt;&gt;12011,0))</f>
        <v>0</v>
      </c>
      <c r="T1237" s="39"/>
      <c r="U1237" s="39">
        <f t="shared" ref="U1237:U1245" si="402">IF(E1237=12012,I1237,IF(E1237&lt;&gt;12012,0))</f>
        <v>0</v>
      </c>
      <c r="V1237" s="39"/>
      <c r="W1237" s="39"/>
      <c r="X1237" s="39">
        <f t="shared" si="372"/>
        <v>39.698836413415471</v>
      </c>
      <c r="Y1237" s="39">
        <f t="shared" si="373"/>
        <v>1208.3333333333335</v>
      </c>
      <c r="Z1237" s="41">
        <f t="shared" si="374"/>
        <v>142637.9192334018</v>
      </c>
      <c r="AA1237" s="41">
        <v>126917.18001368927</v>
      </c>
      <c r="AB1237" s="41">
        <v>6641.9953995670312</v>
      </c>
      <c r="AC1237" s="41">
        <f t="shared" si="381"/>
        <v>133559.17541325631</v>
      </c>
      <c r="AD1237" s="42">
        <f>Z1237-AA1237-3088.95-1190.96</f>
        <v>11440.82921971253</v>
      </c>
      <c r="AE1237" s="41">
        <f t="shared" si="375"/>
        <v>145000.00463296883</v>
      </c>
      <c r="AF1237" s="42">
        <f t="shared" si="376"/>
        <v>-4.6329688339028507E-3</v>
      </c>
      <c r="AG1237" s="43">
        <f t="shared" si="392"/>
        <v>120</v>
      </c>
      <c r="AH1237" s="44">
        <f t="shared" si="378"/>
        <v>1.9548254620123231</v>
      </c>
      <c r="AI1237" s="36">
        <f t="shared" si="379"/>
        <v>118.04517453798768</v>
      </c>
      <c r="AJ1237" s="36">
        <f t="shared" si="380"/>
        <v>3593</v>
      </c>
      <c r="AK1237" s="45">
        <v>45657</v>
      </c>
    </row>
    <row r="1238" spans="1:37" s="79" customFormat="1" ht="12.75" x14ac:dyDescent="0.25">
      <c r="A1238" s="36">
        <v>1232</v>
      </c>
      <c r="B1238" s="45">
        <v>42064</v>
      </c>
      <c r="C1238" s="36" t="s">
        <v>980</v>
      </c>
      <c r="D1238" s="36"/>
      <c r="E1238" s="36">
        <v>12002</v>
      </c>
      <c r="F1238" s="36" t="s">
        <v>1068</v>
      </c>
      <c r="G1238" s="36" t="s">
        <v>540</v>
      </c>
      <c r="H1238" s="38">
        <v>1</v>
      </c>
      <c r="I1238" s="50">
        <v>420945</v>
      </c>
      <c r="J1238" s="39">
        <f t="shared" si="393"/>
        <v>420945</v>
      </c>
      <c r="K1238" s="39">
        <f t="shared" si="394"/>
        <v>0</v>
      </c>
      <c r="L1238" s="39">
        <f t="shared" si="395"/>
        <v>0</v>
      </c>
      <c r="M1238" s="39">
        <f>IF(C1238=12006,H1238,IF(C1238&lt;&gt;12006,0))</f>
        <v>0</v>
      </c>
      <c r="N1238" s="39">
        <f t="shared" si="396"/>
        <v>0</v>
      </c>
      <c r="O1238" s="39">
        <f t="shared" si="397"/>
        <v>0</v>
      </c>
      <c r="P1238" s="39">
        <f t="shared" si="398"/>
        <v>0</v>
      </c>
      <c r="Q1238" s="39">
        <f t="shared" si="399"/>
        <v>0</v>
      </c>
      <c r="R1238" s="39">
        <f t="shared" si="400"/>
        <v>0</v>
      </c>
      <c r="S1238" s="39">
        <f t="shared" si="401"/>
        <v>0</v>
      </c>
      <c r="T1238" s="39"/>
      <c r="U1238" s="39">
        <f t="shared" si="402"/>
        <v>0</v>
      </c>
      <c r="V1238" s="39"/>
      <c r="W1238" s="39"/>
      <c r="X1238" s="39">
        <f t="shared" si="372"/>
        <v>34.574537987679669</v>
      </c>
      <c r="Y1238" s="39">
        <f t="shared" si="373"/>
        <v>1052.3625</v>
      </c>
      <c r="Z1238" s="41">
        <f t="shared" si="374"/>
        <v>124226.31498973304</v>
      </c>
      <c r="AA1238" s="41">
        <v>110534.7979466119</v>
      </c>
      <c r="AB1238" s="41">
        <v>-2981.0889058090834</v>
      </c>
      <c r="AC1238" s="41">
        <f t="shared" si="381"/>
        <v>107553.70904080282</v>
      </c>
      <c r="AD1238" s="42">
        <f t="shared" ref="AD1238:AD1256" si="403">Z1238-AA1238</f>
        <v>13691.517043121145</v>
      </c>
      <c r="AE1238" s="41">
        <f t="shared" si="375"/>
        <v>121245.22608392396</v>
      </c>
      <c r="AF1238" s="42">
        <f t="shared" si="376"/>
        <v>299699.77391607605</v>
      </c>
      <c r="AG1238" s="43">
        <f t="shared" si="392"/>
        <v>400</v>
      </c>
      <c r="AH1238" s="44">
        <f t="shared" si="378"/>
        <v>281.95482546201231</v>
      </c>
      <c r="AI1238" s="36">
        <f t="shared" si="379"/>
        <v>118.04517453798768</v>
      </c>
      <c r="AJ1238" s="36">
        <f t="shared" si="380"/>
        <v>3593</v>
      </c>
      <c r="AK1238" s="45">
        <v>45657</v>
      </c>
    </row>
    <row r="1239" spans="1:37" s="79" customFormat="1" ht="12.75" x14ac:dyDescent="0.25">
      <c r="A1239" s="36">
        <v>1233</v>
      </c>
      <c r="B1239" s="45">
        <v>42095</v>
      </c>
      <c r="C1239" s="36" t="s">
        <v>534</v>
      </c>
      <c r="D1239" s="36"/>
      <c r="E1239" s="36">
        <v>12008</v>
      </c>
      <c r="F1239" s="36" t="s">
        <v>1069</v>
      </c>
      <c r="G1239" s="36" t="s">
        <v>268</v>
      </c>
      <c r="H1239" s="38">
        <v>654</v>
      </c>
      <c r="I1239" s="50">
        <v>7662918</v>
      </c>
      <c r="J1239" s="39">
        <f t="shared" si="393"/>
        <v>0</v>
      </c>
      <c r="K1239" s="39">
        <f t="shared" si="394"/>
        <v>0</v>
      </c>
      <c r="L1239" s="39">
        <f t="shared" si="395"/>
        <v>0</v>
      </c>
      <c r="M1239" s="39">
        <f>IF(C1239=12006,H1239,IF(C1239&lt;&gt;12006,0))</f>
        <v>0</v>
      </c>
      <c r="N1239" s="39">
        <f t="shared" si="396"/>
        <v>0</v>
      </c>
      <c r="O1239" s="39">
        <f t="shared" si="397"/>
        <v>0</v>
      </c>
      <c r="P1239" s="39">
        <f t="shared" si="398"/>
        <v>7662918</v>
      </c>
      <c r="Q1239" s="39">
        <f t="shared" si="399"/>
        <v>0</v>
      </c>
      <c r="R1239" s="39">
        <f t="shared" si="400"/>
        <v>0</v>
      </c>
      <c r="S1239" s="39">
        <f t="shared" si="401"/>
        <v>0</v>
      </c>
      <c r="T1239" s="39"/>
      <c r="U1239" s="39">
        <f t="shared" si="402"/>
        <v>0</v>
      </c>
      <c r="V1239" s="39"/>
      <c r="W1239" s="39"/>
      <c r="X1239" s="39">
        <f t="shared" si="372"/>
        <v>629.39778234086236</v>
      </c>
      <c r="Y1239" s="39">
        <f t="shared" si="373"/>
        <v>19157.294999999998</v>
      </c>
      <c r="Z1239" s="41">
        <f t="shared" si="374"/>
        <v>2241914.9006981519</v>
      </c>
      <c r="AA1239" s="41">
        <v>2011555.3123613962</v>
      </c>
      <c r="AB1239" s="41">
        <v>-54251.017205189026</v>
      </c>
      <c r="AC1239" s="41">
        <f t="shared" si="381"/>
        <v>1957304.2951562072</v>
      </c>
      <c r="AD1239" s="42">
        <f t="shared" si="403"/>
        <v>230359.58833675575</v>
      </c>
      <c r="AE1239" s="41">
        <f t="shared" si="375"/>
        <v>2187663.8834929629</v>
      </c>
      <c r="AF1239" s="42">
        <f t="shared" si="376"/>
        <v>5475254.1165070366</v>
      </c>
      <c r="AG1239" s="43">
        <f t="shared" si="392"/>
        <v>400</v>
      </c>
      <c r="AH1239" s="44">
        <f t="shared" si="378"/>
        <v>282.97330595482549</v>
      </c>
      <c r="AI1239" s="36">
        <f t="shared" si="379"/>
        <v>117.02669404517454</v>
      </c>
      <c r="AJ1239" s="36">
        <f t="shared" si="380"/>
        <v>3562</v>
      </c>
      <c r="AK1239" s="45">
        <v>45657</v>
      </c>
    </row>
    <row r="1240" spans="1:37" s="79" customFormat="1" ht="12.75" x14ac:dyDescent="0.25">
      <c r="A1240" s="36">
        <v>1234</v>
      </c>
      <c r="B1240" s="45">
        <v>42095</v>
      </c>
      <c r="C1240" s="36" t="s">
        <v>534</v>
      </c>
      <c r="D1240" s="36"/>
      <c r="E1240" s="36">
        <v>12008</v>
      </c>
      <c r="F1240" s="36" t="s">
        <v>1070</v>
      </c>
      <c r="G1240" s="36" t="s">
        <v>756</v>
      </c>
      <c r="H1240" s="38">
        <v>1</v>
      </c>
      <c r="I1240" s="50">
        <v>2761628</v>
      </c>
      <c r="J1240" s="39">
        <f t="shared" si="393"/>
        <v>0</v>
      </c>
      <c r="K1240" s="39">
        <f t="shared" si="394"/>
        <v>0</v>
      </c>
      <c r="L1240" s="39">
        <f t="shared" si="395"/>
        <v>0</v>
      </c>
      <c r="M1240" s="39">
        <f>IF(C1240=12006,H1240,IF(C1240&lt;&gt;12006,0))</f>
        <v>0</v>
      </c>
      <c r="N1240" s="39">
        <f t="shared" si="396"/>
        <v>0</v>
      </c>
      <c r="O1240" s="39">
        <f t="shared" si="397"/>
        <v>0</v>
      </c>
      <c r="P1240" s="39">
        <f t="shared" si="398"/>
        <v>2761628</v>
      </c>
      <c r="Q1240" s="39">
        <f t="shared" si="399"/>
        <v>0</v>
      </c>
      <c r="R1240" s="39">
        <f t="shared" si="400"/>
        <v>0</v>
      </c>
      <c r="S1240" s="39">
        <f t="shared" si="401"/>
        <v>0</v>
      </c>
      <c r="T1240" s="39"/>
      <c r="U1240" s="39">
        <f t="shared" si="402"/>
        <v>0</v>
      </c>
      <c r="V1240" s="39"/>
      <c r="W1240" s="39"/>
      <c r="X1240" s="39">
        <f t="shared" si="372"/>
        <v>226.8277618069815</v>
      </c>
      <c r="Y1240" s="39">
        <f t="shared" si="373"/>
        <v>6904.07</v>
      </c>
      <c r="Z1240" s="41">
        <f t="shared" si="374"/>
        <v>807960.48755646811</v>
      </c>
      <c r="AA1240" s="41">
        <v>724941.52673511289</v>
      </c>
      <c r="AB1240" s="41">
        <v>-19551.446086508007</v>
      </c>
      <c r="AC1240" s="41">
        <f t="shared" si="381"/>
        <v>705390.0806486049</v>
      </c>
      <c r="AD1240" s="42">
        <f t="shared" si="403"/>
        <v>83018.960821355227</v>
      </c>
      <c r="AE1240" s="41">
        <f t="shared" si="375"/>
        <v>788409.04146996012</v>
      </c>
      <c r="AF1240" s="42">
        <f t="shared" si="376"/>
        <v>1973218.95853004</v>
      </c>
      <c r="AG1240" s="43">
        <f t="shared" si="392"/>
        <v>400</v>
      </c>
      <c r="AH1240" s="44">
        <f t="shared" si="378"/>
        <v>282.97330595482549</v>
      </c>
      <c r="AI1240" s="36">
        <f t="shared" si="379"/>
        <v>117.02669404517454</v>
      </c>
      <c r="AJ1240" s="36">
        <f t="shared" si="380"/>
        <v>3562</v>
      </c>
      <c r="AK1240" s="45">
        <v>45657</v>
      </c>
    </row>
    <row r="1241" spans="1:37" s="79" customFormat="1" ht="12.75" x14ac:dyDescent="0.25">
      <c r="A1241" s="36">
        <v>1235</v>
      </c>
      <c r="B1241" s="45">
        <v>42095</v>
      </c>
      <c r="C1241" s="56" t="s">
        <v>1043</v>
      </c>
      <c r="D1241" s="56"/>
      <c r="E1241" s="36">
        <v>12002</v>
      </c>
      <c r="F1241" s="36" t="s">
        <v>1071</v>
      </c>
      <c r="G1241" s="38" t="s">
        <v>320</v>
      </c>
      <c r="H1241" s="61">
        <v>1</v>
      </c>
      <c r="I1241" s="50">
        <v>1424481</v>
      </c>
      <c r="J1241" s="39">
        <f t="shared" si="393"/>
        <v>1424481</v>
      </c>
      <c r="K1241" s="39">
        <f t="shared" si="394"/>
        <v>0</v>
      </c>
      <c r="L1241" s="39">
        <f t="shared" si="395"/>
        <v>0</v>
      </c>
      <c r="M1241" s="39">
        <f>IF(C1241=12006,H1241,IF(C1241&lt;&gt;12006,0))</f>
        <v>0</v>
      </c>
      <c r="N1241" s="39">
        <f t="shared" si="396"/>
        <v>0</v>
      </c>
      <c r="O1241" s="39">
        <f t="shared" si="397"/>
        <v>0</v>
      </c>
      <c r="P1241" s="39">
        <f t="shared" si="398"/>
        <v>0</v>
      </c>
      <c r="Q1241" s="39">
        <f t="shared" si="399"/>
        <v>0</v>
      </c>
      <c r="R1241" s="39">
        <f t="shared" si="400"/>
        <v>0</v>
      </c>
      <c r="S1241" s="39">
        <f t="shared" si="401"/>
        <v>0</v>
      </c>
      <c r="T1241" s="39"/>
      <c r="U1241" s="39">
        <f t="shared" si="402"/>
        <v>0</v>
      </c>
      <c r="V1241" s="39"/>
      <c r="W1241" s="39"/>
      <c r="X1241" s="39">
        <f t="shared" si="372"/>
        <v>117.00049281314168</v>
      </c>
      <c r="Y1241" s="39">
        <f t="shared" si="373"/>
        <v>3561.2024999999999</v>
      </c>
      <c r="Z1241" s="41">
        <f t="shared" si="374"/>
        <v>416755.75540041068</v>
      </c>
      <c r="AA1241" s="41">
        <v>373933.57503080077</v>
      </c>
      <c r="AB1241" s="41">
        <v>0</v>
      </c>
      <c r="AC1241" s="41">
        <f t="shared" si="381"/>
        <v>373933.57503080077</v>
      </c>
      <c r="AD1241" s="42">
        <f t="shared" si="403"/>
        <v>42822.180369609909</v>
      </c>
      <c r="AE1241" s="41">
        <f t="shared" si="375"/>
        <v>416755.75540041068</v>
      </c>
      <c r="AF1241" s="42">
        <f t="shared" si="376"/>
        <v>1007725.2445995894</v>
      </c>
      <c r="AG1241" s="43">
        <f t="shared" si="392"/>
        <v>400</v>
      </c>
      <c r="AH1241" s="44">
        <f t="shared" si="378"/>
        <v>282.97330595482549</v>
      </c>
      <c r="AI1241" s="36">
        <f t="shared" si="379"/>
        <v>117.02669404517454</v>
      </c>
      <c r="AJ1241" s="36">
        <f t="shared" si="380"/>
        <v>3562</v>
      </c>
      <c r="AK1241" s="45">
        <v>45657</v>
      </c>
    </row>
    <row r="1242" spans="1:37" s="79" customFormat="1" ht="12.75" x14ac:dyDescent="0.25">
      <c r="A1242" s="36">
        <v>1236</v>
      </c>
      <c r="B1242" s="45">
        <v>42095</v>
      </c>
      <c r="C1242" s="36" t="s">
        <v>823</v>
      </c>
      <c r="D1242" s="36"/>
      <c r="E1242" s="36">
        <v>12004</v>
      </c>
      <c r="F1242" s="36" t="s">
        <v>1072</v>
      </c>
      <c r="G1242" s="38" t="s">
        <v>335</v>
      </c>
      <c r="H1242" s="61">
        <v>1</v>
      </c>
      <c r="I1242" s="50">
        <v>1100000</v>
      </c>
      <c r="J1242" s="39">
        <f t="shared" si="393"/>
        <v>0</v>
      </c>
      <c r="K1242" s="39">
        <f t="shared" si="394"/>
        <v>0</v>
      </c>
      <c r="L1242" s="39">
        <f t="shared" si="395"/>
        <v>1100000</v>
      </c>
      <c r="M1242" s="39">
        <f>IF(C1242=12006,H1242,IF(C1242&lt;&gt;12006,0))</f>
        <v>0</v>
      </c>
      <c r="N1242" s="39">
        <f t="shared" si="396"/>
        <v>0</v>
      </c>
      <c r="O1242" s="39">
        <f t="shared" si="397"/>
        <v>0</v>
      </c>
      <c r="P1242" s="39">
        <f t="shared" si="398"/>
        <v>0</v>
      </c>
      <c r="Q1242" s="39">
        <f t="shared" si="399"/>
        <v>0</v>
      </c>
      <c r="R1242" s="39">
        <f t="shared" si="400"/>
        <v>0</v>
      </c>
      <c r="S1242" s="39">
        <f t="shared" si="401"/>
        <v>0</v>
      </c>
      <c r="T1242" s="39"/>
      <c r="U1242" s="39">
        <f t="shared" si="402"/>
        <v>0</v>
      </c>
      <c r="V1242" s="39"/>
      <c r="W1242" s="39"/>
      <c r="X1242" s="39">
        <f t="shared" si="372"/>
        <v>90.349075975359341</v>
      </c>
      <c r="Y1242" s="39">
        <f t="shared" si="373"/>
        <v>2750</v>
      </c>
      <c r="Z1242" s="41">
        <f t="shared" si="374"/>
        <v>321823.40862422995</v>
      </c>
      <c r="AA1242" s="41">
        <v>288755.64681724843</v>
      </c>
      <c r="AB1242" s="41">
        <v>0</v>
      </c>
      <c r="AC1242" s="41">
        <f t="shared" si="381"/>
        <v>288755.64681724843</v>
      </c>
      <c r="AD1242" s="42">
        <f t="shared" si="403"/>
        <v>33067.761806981522</v>
      </c>
      <c r="AE1242" s="41">
        <f t="shared" si="375"/>
        <v>321823.40862422995</v>
      </c>
      <c r="AF1242" s="42">
        <f t="shared" si="376"/>
        <v>778176.59137577005</v>
      </c>
      <c r="AG1242" s="43">
        <f t="shared" si="392"/>
        <v>400</v>
      </c>
      <c r="AH1242" s="44">
        <f t="shared" si="378"/>
        <v>282.97330595482549</v>
      </c>
      <c r="AI1242" s="36">
        <f t="shared" si="379"/>
        <v>117.02669404517454</v>
      </c>
      <c r="AJ1242" s="36">
        <f t="shared" si="380"/>
        <v>3562</v>
      </c>
      <c r="AK1242" s="45">
        <v>45657</v>
      </c>
    </row>
    <row r="1243" spans="1:37" s="79" customFormat="1" ht="12.75" x14ac:dyDescent="0.25">
      <c r="A1243" s="36">
        <v>1237</v>
      </c>
      <c r="B1243" s="45">
        <v>42095</v>
      </c>
      <c r="C1243" s="36" t="s">
        <v>315</v>
      </c>
      <c r="D1243" s="36"/>
      <c r="E1243" s="36">
        <v>12008</v>
      </c>
      <c r="F1243" s="36" t="s">
        <v>1073</v>
      </c>
      <c r="G1243" s="38" t="s">
        <v>1047</v>
      </c>
      <c r="H1243" s="61">
        <v>1</v>
      </c>
      <c r="I1243" s="50">
        <v>3214850</v>
      </c>
      <c r="J1243" s="39">
        <f t="shared" si="393"/>
        <v>0</v>
      </c>
      <c r="K1243" s="39">
        <f t="shared" si="394"/>
        <v>0</v>
      </c>
      <c r="L1243" s="39">
        <f t="shared" si="395"/>
        <v>0</v>
      </c>
      <c r="M1243" s="39">
        <f>IF(C1243=12006,H1243,IF(C1243&lt;&gt;12006,0))</f>
        <v>0</v>
      </c>
      <c r="N1243" s="39">
        <f t="shared" si="396"/>
        <v>0</v>
      </c>
      <c r="O1243" s="39">
        <f t="shared" si="397"/>
        <v>0</v>
      </c>
      <c r="P1243" s="39">
        <f t="shared" si="398"/>
        <v>3214850</v>
      </c>
      <c r="Q1243" s="39">
        <f t="shared" si="399"/>
        <v>0</v>
      </c>
      <c r="R1243" s="39">
        <f t="shared" si="400"/>
        <v>0</v>
      </c>
      <c r="S1243" s="39">
        <f t="shared" si="401"/>
        <v>0</v>
      </c>
      <c r="T1243" s="39"/>
      <c r="U1243" s="39">
        <f t="shared" si="402"/>
        <v>0</v>
      </c>
      <c r="V1243" s="39"/>
      <c r="W1243" s="39"/>
      <c r="X1243" s="39">
        <f t="shared" si="372"/>
        <v>264.05338809034907</v>
      </c>
      <c r="Y1243" s="39">
        <f t="shared" si="373"/>
        <v>8037.125</v>
      </c>
      <c r="Z1243" s="41">
        <f t="shared" si="374"/>
        <v>940558.16837782343</v>
      </c>
      <c r="AA1243" s="41">
        <v>843914.62833675568</v>
      </c>
      <c r="AB1243" s="41">
        <v>0</v>
      </c>
      <c r="AC1243" s="41">
        <f t="shared" si="381"/>
        <v>843914.62833675568</v>
      </c>
      <c r="AD1243" s="42">
        <f t="shared" si="403"/>
        <v>96643.540041067754</v>
      </c>
      <c r="AE1243" s="41">
        <f t="shared" si="375"/>
        <v>940558.16837782343</v>
      </c>
      <c r="AF1243" s="42">
        <f t="shared" si="376"/>
        <v>2274291.8316221768</v>
      </c>
      <c r="AG1243" s="43">
        <f t="shared" si="392"/>
        <v>400</v>
      </c>
      <c r="AH1243" s="44">
        <f t="shared" si="378"/>
        <v>282.97330595482549</v>
      </c>
      <c r="AI1243" s="36">
        <f t="shared" si="379"/>
        <v>117.02669404517454</v>
      </c>
      <c r="AJ1243" s="36">
        <f t="shared" si="380"/>
        <v>3562</v>
      </c>
      <c r="AK1243" s="45">
        <v>45657</v>
      </c>
    </row>
    <row r="1244" spans="1:37" s="79" customFormat="1" ht="12.75" x14ac:dyDescent="0.25">
      <c r="A1244" s="36">
        <v>1238</v>
      </c>
      <c r="B1244" s="45">
        <v>42095</v>
      </c>
      <c r="C1244" s="36" t="s">
        <v>315</v>
      </c>
      <c r="D1244" s="36"/>
      <c r="E1244" s="36">
        <v>12008</v>
      </c>
      <c r="F1244" s="36" t="s">
        <v>1074</v>
      </c>
      <c r="G1244" s="38" t="s">
        <v>318</v>
      </c>
      <c r="H1244" s="61">
        <v>66</v>
      </c>
      <c r="I1244" s="50">
        <v>4620000</v>
      </c>
      <c r="J1244" s="39">
        <f t="shared" si="393"/>
        <v>0</v>
      </c>
      <c r="K1244" s="39">
        <f t="shared" si="394"/>
        <v>0</v>
      </c>
      <c r="L1244" s="39">
        <f t="shared" si="395"/>
        <v>0</v>
      </c>
      <c r="M1244" s="39">
        <f>IF(C1244=12006,H1244,IF(C1244&lt;&gt;12006,0))</f>
        <v>0</v>
      </c>
      <c r="N1244" s="39">
        <f t="shared" si="396"/>
        <v>0</v>
      </c>
      <c r="O1244" s="39">
        <f t="shared" si="397"/>
        <v>0</v>
      </c>
      <c r="P1244" s="39">
        <f t="shared" si="398"/>
        <v>4620000</v>
      </c>
      <c r="Q1244" s="39">
        <f t="shared" si="399"/>
        <v>0</v>
      </c>
      <c r="R1244" s="39">
        <f t="shared" si="400"/>
        <v>0</v>
      </c>
      <c r="S1244" s="39">
        <f t="shared" si="401"/>
        <v>0</v>
      </c>
      <c r="T1244" s="39"/>
      <c r="U1244" s="39">
        <f t="shared" si="402"/>
        <v>0</v>
      </c>
      <c r="V1244" s="39"/>
      <c r="W1244" s="39"/>
      <c r="X1244" s="39">
        <f t="shared" si="372"/>
        <v>379.46611909650926</v>
      </c>
      <c r="Y1244" s="39">
        <f t="shared" si="373"/>
        <v>11550</v>
      </c>
      <c r="Z1244" s="41">
        <f t="shared" si="374"/>
        <v>1351658.3162217659</v>
      </c>
      <c r="AA1244" s="41">
        <v>1212773.7166324435</v>
      </c>
      <c r="AB1244" s="41">
        <v>0</v>
      </c>
      <c r="AC1244" s="41">
        <f t="shared" si="381"/>
        <v>1212773.7166324435</v>
      </c>
      <c r="AD1244" s="42">
        <f t="shared" si="403"/>
        <v>138884.59958932246</v>
      </c>
      <c r="AE1244" s="41">
        <f t="shared" si="375"/>
        <v>1351658.3162217659</v>
      </c>
      <c r="AF1244" s="42">
        <f t="shared" si="376"/>
        <v>3268341.6837782338</v>
      </c>
      <c r="AG1244" s="43">
        <f t="shared" si="392"/>
        <v>400</v>
      </c>
      <c r="AH1244" s="44">
        <f t="shared" si="378"/>
        <v>282.97330595482549</v>
      </c>
      <c r="AI1244" s="36">
        <f t="shared" si="379"/>
        <v>117.02669404517454</v>
      </c>
      <c r="AJ1244" s="36">
        <f t="shared" si="380"/>
        <v>3562</v>
      </c>
      <c r="AK1244" s="45">
        <v>45657</v>
      </c>
    </row>
    <row r="1245" spans="1:37" s="79" customFormat="1" ht="12.75" x14ac:dyDescent="0.25">
      <c r="A1245" s="36">
        <v>1239</v>
      </c>
      <c r="B1245" s="45">
        <v>42095</v>
      </c>
      <c r="C1245" s="49" t="s">
        <v>272</v>
      </c>
      <c r="D1245" s="49"/>
      <c r="E1245" s="49">
        <v>12010</v>
      </c>
      <c r="F1245" s="36" t="s">
        <v>1075</v>
      </c>
      <c r="G1245" s="36" t="s">
        <v>435</v>
      </c>
      <c r="H1245" s="38">
        <v>54</v>
      </c>
      <c r="I1245" s="50">
        <v>3118500</v>
      </c>
      <c r="J1245" s="39">
        <f t="shared" si="393"/>
        <v>0</v>
      </c>
      <c r="K1245" s="39">
        <f t="shared" si="394"/>
        <v>0</v>
      </c>
      <c r="L1245" s="39">
        <f t="shared" si="395"/>
        <v>0</v>
      </c>
      <c r="M1245" s="39">
        <f>IF(E1245=12005,I1245,IF(E1245&lt;&gt;12005,0))</f>
        <v>0</v>
      </c>
      <c r="N1245" s="39">
        <f>IF(E1245=12006,I1245,IF(E1245&lt;&gt;12006,0))</f>
        <v>0</v>
      </c>
      <c r="O1245" s="39">
        <f t="shared" si="397"/>
        <v>0</v>
      </c>
      <c r="P1245" s="39">
        <f t="shared" si="398"/>
        <v>0</v>
      </c>
      <c r="Q1245" s="39">
        <f t="shared" si="399"/>
        <v>0</v>
      </c>
      <c r="R1245" s="39">
        <f t="shared" si="400"/>
        <v>3118500</v>
      </c>
      <c r="S1245" s="39">
        <f t="shared" si="401"/>
        <v>0</v>
      </c>
      <c r="T1245" s="39"/>
      <c r="U1245" s="39">
        <f t="shared" si="402"/>
        <v>0</v>
      </c>
      <c r="V1245" s="39"/>
      <c r="W1245" s="39">
        <f>IF(E1245=12099,I1245,IF(E1245&lt;&gt;12099,0))</f>
        <v>0</v>
      </c>
      <c r="X1245" s="39">
        <f t="shared" si="372"/>
        <v>853.79876796714575</v>
      </c>
      <c r="Y1245" s="39">
        <f t="shared" si="373"/>
        <v>25987.5</v>
      </c>
      <c r="Z1245" s="41">
        <f t="shared" si="374"/>
        <v>3041231.2114989734</v>
      </c>
      <c r="AA1245" s="41">
        <v>2728740.8624229981</v>
      </c>
      <c r="AB1245" s="41">
        <v>0</v>
      </c>
      <c r="AC1245" s="41">
        <f t="shared" si="381"/>
        <v>2728740.8624229981</v>
      </c>
      <c r="AD1245" s="42">
        <f t="shared" si="403"/>
        <v>312490.34907597536</v>
      </c>
      <c r="AE1245" s="41">
        <f t="shared" si="375"/>
        <v>3041231.2114989734</v>
      </c>
      <c r="AF1245" s="42">
        <f t="shared" si="376"/>
        <v>77268.788501026575</v>
      </c>
      <c r="AG1245" s="43">
        <f>(365.25/30.4375*(IF(E1245=12002,1/3%,IF(E1245=12003,1/3%,IF(E1245=12004,1/3%,IF(E1245=12006,1/2%,IF(E1245=12007,1/10%,IF(E1245=12008,1/3%,IF(E1245=12009,1/10%,IF(E1245=12010,1/10%,IF(E1245=12011,1/20%,IF(E1245=12012,1/3%,IF(E1245=12099,1/10%)))))))))))))</f>
        <v>120</v>
      </c>
      <c r="AH1245" s="44">
        <f t="shared" si="378"/>
        <v>2.973305954825463</v>
      </c>
      <c r="AI1245" s="36">
        <f t="shared" si="379"/>
        <v>117.02669404517454</v>
      </c>
      <c r="AJ1245" s="36">
        <f t="shared" si="380"/>
        <v>3562</v>
      </c>
      <c r="AK1245" s="45">
        <v>45657</v>
      </c>
    </row>
    <row r="1246" spans="1:37" s="79" customFormat="1" ht="25.5" x14ac:dyDescent="0.25">
      <c r="A1246" s="36">
        <v>1240</v>
      </c>
      <c r="B1246" s="37">
        <v>42095</v>
      </c>
      <c r="C1246" s="37" t="s">
        <v>534</v>
      </c>
      <c r="D1246" s="37"/>
      <c r="E1246" s="36">
        <v>12008</v>
      </c>
      <c r="F1246" s="53" t="s">
        <v>1076</v>
      </c>
      <c r="G1246" s="36" t="s">
        <v>491</v>
      </c>
      <c r="H1246" s="49">
        <v>1</v>
      </c>
      <c r="I1246" s="39">
        <v>506525.3</v>
      </c>
      <c r="J1246" s="39"/>
      <c r="K1246" s="39"/>
      <c r="L1246" s="39"/>
      <c r="M1246" s="39"/>
      <c r="N1246" s="39"/>
      <c r="O1246" s="39"/>
      <c r="P1246" s="39">
        <v>506525.3</v>
      </c>
      <c r="Q1246" s="39"/>
      <c r="R1246" s="39"/>
      <c r="S1246" s="39"/>
      <c r="T1246" s="39"/>
      <c r="U1246" s="39"/>
      <c r="V1246" s="39"/>
      <c r="W1246" s="39"/>
      <c r="X1246" s="39">
        <f t="shared" si="372"/>
        <v>41.60372073921971</v>
      </c>
      <c r="Y1246" s="39">
        <f t="shared" si="373"/>
        <v>1266.3132499999999</v>
      </c>
      <c r="Z1246" s="41">
        <f t="shared" si="374"/>
        <v>148192.4532731006</v>
      </c>
      <c r="AA1246" s="41">
        <v>132965.49148254617</v>
      </c>
      <c r="AB1246" s="41">
        <v>0</v>
      </c>
      <c r="AC1246" s="41">
        <f t="shared" si="381"/>
        <v>132965.49148254617</v>
      </c>
      <c r="AD1246" s="42">
        <f t="shared" si="403"/>
        <v>15226.961790554429</v>
      </c>
      <c r="AE1246" s="41">
        <f t="shared" si="375"/>
        <v>148192.4532731006</v>
      </c>
      <c r="AF1246" s="42">
        <f t="shared" si="376"/>
        <v>358332.84672689938</v>
      </c>
      <c r="AG1246" s="43">
        <f t="shared" ref="AG1246:AG1256" si="404">(365.25/30.4375*(IF(E1246=12002,1/3%,IF(E1246=12003,1/3%,IF(E1246=12004,1/3%,IF(E1246=12006,1/2%,IF(E1246=12007,1/10%,IF(E1246=12008,1/3%,IF(E1246=12009,1/10%,IF(E1246=12010,1/10%,IF(E1246=12011,1/20%,IF(E1246=12012,1/3%))))))))))))</f>
        <v>400</v>
      </c>
      <c r="AH1246" s="44">
        <f t="shared" si="378"/>
        <v>282.97330595482549</v>
      </c>
      <c r="AI1246" s="36">
        <f t="shared" si="379"/>
        <v>117.02669404517454</v>
      </c>
      <c r="AJ1246" s="36">
        <f t="shared" si="380"/>
        <v>3562</v>
      </c>
      <c r="AK1246" s="45">
        <v>45657</v>
      </c>
    </row>
    <row r="1247" spans="1:37" s="79" customFormat="1" ht="12.75" x14ac:dyDescent="0.25">
      <c r="A1247" s="36">
        <v>1241</v>
      </c>
      <c r="B1247" s="45">
        <v>42095</v>
      </c>
      <c r="C1247" s="53" t="s">
        <v>534</v>
      </c>
      <c r="D1247" s="53"/>
      <c r="E1247" s="36">
        <v>12008</v>
      </c>
      <c r="F1247" s="36" t="s">
        <v>1077</v>
      </c>
      <c r="G1247" s="36" t="s">
        <v>544</v>
      </c>
      <c r="H1247" s="38">
        <v>1</v>
      </c>
      <c r="I1247" s="50">
        <v>1440676</v>
      </c>
      <c r="J1247" s="39">
        <f t="shared" ref="J1247:J1310" si="405">IF(E1247=12002,I1247,IF(E1247&lt;&gt;12002,0))</f>
        <v>0</v>
      </c>
      <c r="K1247" s="39">
        <f t="shared" ref="K1247:K1310" si="406">IF(E1247=12003,I1247,IF(E1247&lt;&gt;12003,0))</f>
        <v>0</v>
      </c>
      <c r="L1247" s="39">
        <f t="shared" ref="L1247:L1310" si="407">IF(E1247=12004,I1247,IF(E1247&lt;&gt;12004,0))</f>
        <v>0</v>
      </c>
      <c r="M1247" s="39">
        <f>IF(C1247=12006,H1247,IF(C1247&lt;&gt;12006,0))</f>
        <v>0</v>
      </c>
      <c r="N1247" s="39">
        <f t="shared" ref="N1247:N1262" si="408">IF(E1247=12006,I1247,IF(E1247&lt;&gt;12006,0))</f>
        <v>0</v>
      </c>
      <c r="O1247" s="39">
        <f t="shared" ref="O1247:O1310" si="409">IF(E1247=12007,I1247,IF(E1247&lt;&gt;12007,0))</f>
        <v>0</v>
      </c>
      <c r="P1247" s="39">
        <f t="shared" ref="P1247:P1310" si="410">IF(E1247=12008,I1247,IF(E1247&lt;&gt;12008,0))</f>
        <v>1440676</v>
      </c>
      <c r="Q1247" s="39">
        <f t="shared" ref="Q1247:Q1310" si="411">IF(E1247=12009,I1247,IF(E1247&lt;&gt;12009,0))</f>
        <v>0</v>
      </c>
      <c r="R1247" s="39">
        <f t="shared" ref="R1247:R1310" si="412">IF(E1247=12010,I1247,IF(E1247&lt;&gt;12010,0))</f>
        <v>0</v>
      </c>
      <c r="S1247" s="39">
        <f t="shared" ref="S1247:S1310" si="413">IF(E1247=12011,I1247,IF(E1247&lt;&gt;12011,0))</f>
        <v>0</v>
      </c>
      <c r="T1247" s="39"/>
      <c r="U1247" s="39">
        <f t="shared" ref="U1247:U1310" si="414">IF(E1247=12012,I1247,IF(E1247&lt;&gt;12012,0))</f>
        <v>0</v>
      </c>
      <c r="V1247" s="39"/>
      <c r="W1247" s="39"/>
      <c r="X1247" s="39">
        <f t="shared" si="372"/>
        <v>118.33067761806981</v>
      </c>
      <c r="Y1247" s="39">
        <f t="shared" si="373"/>
        <v>3601.69</v>
      </c>
      <c r="Z1247" s="41">
        <f t="shared" si="374"/>
        <v>421493.87367556471</v>
      </c>
      <c r="AA1247" s="41">
        <v>374634.92533880903</v>
      </c>
      <c r="AB1247" s="41">
        <v>-10103.786684402859</v>
      </c>
      <c r="AC1247" s="41">
        <f t="shared" si="381"/>
        <v>364531.13865440618</v>
      </c>
      <c r="AD1247" s="42">
        <f t="shared" si="403"/>
        <v>46858.948336755682</v>
      </c>
      <c r="AE1247" s="41">
        <f t="shared" si="375"/>
        <v>411390.08699116186</v>
      </c>
      <c r="AF1247" s="42">
        <f t="shared" si="376"/>
        <v>1029285.9130088382</v>
      </c>
      <c r="AG1247" s="43">
        <f t="shared" si="404"/>
        <v>400</v>
      </c>
      <c r="AH1247" s="44">
        <f t="shared" si="378"/>
        <v>282.97330595482549</v>
      </c>
      <c r="AI1247" s="36">
        <f t="shared" si="379"/>
        <v>117.02669404517454</v>
      </c>
      <c r="AJ1247" s="36">
        <f t="shared" si="380"/>
        <v>3562</v>
      </c>
      <c r="AK1247" s="45">
        <v>45657</v>
      </c>
    </row>
    <row r="1248" spans="1:37" s="79" customFormat="1" ht="12.75" x14ac:dyDescent="0.25">
      <c r="A1248" s="36">
        <v>1242</v>
      </c>
      <c r="B1248" s="45">
        <v>42095</v>
      </c>
      <c r="C1248" s="53" t="s">
        <v>534</v>
      </c>
      <c r="D1248" s="53"/>
      <c r="E1248" s="36">
        <v>12008</v>
      </c>
      <c r="F1248" s="36" t="s">
        <v>1078</v>
      </c>
      <c r="G1248" s="36" t="s">
        <v>540</v>
      </c>
      <c r="H1248" s="38">
        <v>2</v>
      </c>
      <c r="I1248" s="50">
        <v>1780800</v>
      </c>
      <c r="J1248" s="39">
        <f t="shared" si="405"/>
        <v>0</v>
      </c>
      <c r="K1248" s="39">
        <f t="shared" si="406"/>
        <v>0</v>
      </c>
      <c r="L1248" s="39">
        <f t="shared" si="407"/>
        <v>0</v>
      </c>
      <c r="M1248" s="39">
        <f>IF(C1248=12006,H1248,IF(C1248&lt;&gt;12006,0))</f>
        <v>0</v>
      </c>
      <c r="N1248" s="39">
        <f t="shared" si="408"/>
        <v>0</v>
      </c>
      <c r="O1248" s="39">
        <f t="shared" si="409"/>
        <v>0</v>
      </c>
      <c r="P1248" s="39">
        <f t="shared" si="410"/>
        <v>1780800</v>
      </c>
      <c r="Q1248" s="39">
        <f t="shared" si="411"/>
        <v>0</v>
      </c>
      <c r="R1248" s="39">
        <f t="shared" si="412"/>
        <v>0</v>
      </c>
      <c r="S1248" s="39">
        <f t="shared" si="413"/>
        <v>0</v>
      </c>
      <c r="T1248" s="39"/>
      <c r="U1248" s="39">
        <f t="shared" si="414"/>
        <v>0</v>
      </c>
      <c r="V1248" s="39"/>
      <c r="W1248" s="39"/>
      <c r="X1248" s="39">
        <f t="shared" si="372"/>
        <v>146.26694045174537</v>
      </c>
      <c r="Y1248" s="39">
        <f t="shared" si="373"/>
        <v>4452</v>
      </c>
      <c r="Z1248" s="41">
        <f t="shared" si="374"/>
        <v>521002.84188911703</v>
      </c>
      <c r="AA1248" s="41">
        <v>463081.1334702259</v>
      </c>
      <c r="AB1248" s="41">
        <v>-12489.153236109029</v>
      </c>
      <c r="AC1248" s="41">
        <f t="shared" si="381"/>
        <v>450591.9802341169</v>
      </c>
      <c r="AD1248" s="42">
        <f t="shared" si="403"/>
        <v>57921.708418891125</v>
      </c>
      <c r="AE1248" s="41">
        <f t="shared" si="375"/>
        <v>508513.68865300802</v>
      </c>
      <c r="AF1248" s="42">
        <f t="shared" si="376"/>
        <v>1272286.3113469919</v>
      </c>
      <c r="AG1248" s="43">
        <f t="shared" si="404"/>
        <v>400</v>
      </c>
      <c r="AH1248" s="44">
        <f t="shared" si="378"/>
        <v>282.97330595482549</v>
      </c>
      <c r="AI1248" s="36">
        <f t="shared" si="379"/>
        <v>117.02669404517454</v>
      </c>
      <c r="AJ1248" s="36">
        <f t="shared" si="380"/>
        <v>3562</v>
      </c>
      <c r="AK1248" s="45">
        <v>45657</v>
      </c>
    </row>
    <row r="1249" spans="1:37" s="79" customFormat="1" ht="12.75" x14ac:dyDescent="0.25">
      <c r="A1249" s="36">
        <v>1243</v>
      </c>
      <c r="B1249" s="45">
        <v>42095</v>
      </c>
      <c r="C1249" s="53" t="s">
        <v>534</v>
      </c>
      <c r="D1249" s="53"/>
      <c r="E1249" s="36">
        <v>12008</v>
      </c>
      <c r="F1249" s="36" t="s">
        <v>1079</v>
      </c>
      <c r="G1249" s="36" t="s">
        <v>540</v>
      </c>
      <c r="H1249" s="38">
        <v>120</v>
      </c>
      <c r="I1249" s="50">
        <v>73200000</v>
      </c>
      <c r="J1249" s="39">
        <f t="shared" si="405"/>
        <v>0</v>
      </c>
      <c r="K1249" s="39">
        <f t="shared" si="406"/>
        <v>0</v>
      </c>
      <c r="L1249" s="39">
        <f t="shared" si="407"/>
        <v>0</v>
      </c>
      <c r="M1249" s="39">
        <f>IF(C1249=12006,H1249,IF(C1249&lt;&gt;12006,0))</f>
        <v>0</v>
      </c>
      <c r="N1249" s="39">
        <f t="shared" si="408"/>
        <v>0</v>
      </c>
      <c r="O1249" s="39">
        <f t="shared" si="409"/>
        <v>0</v>
      </c>
      <c r="P1249" s="39">
        <f t="shared" si="410"/>
        <v>73200000</v>
      </c>
      <c r="Q1249" s="39">
        <f t="shared" si="411"/>
        <v>0</v>
      </c>
      <c r="R1249" s="39">
        <f t="shared" si="412"/>
        <v>0</v>
      </c>
      <c r="S1249" s="39">
        <f t="shared" si="413"/>
        <v>0</v>
      </c>
      <c r="T1249" s="39"/>
      <c r="U1249" s="39">
        <f t="shared" si="414"/>
        <v>0</v>
      </c>
      <c r="V1249" s="39"/>
      <c r="W1249" s="39"/>
      <c r="X1249" s="39">
        <f t="shared" si="372"/>
        <v>6012.3203285420941</v>
      </c>
      <c r="Y1249" s="39">
        <f t="shared" si="373"/>
        <v>183000</v>
      </c>
      <c r="Z1249" s="41">
        <f t="shared" si="374"/>
        <v>21415885.010266941</v>
      </c>
      <c r="AA1249" s="41">
        <v>19035006.160164271</v>
      </c>
      <c r="AB1249" s="41">
        <v>-513368.15862712316</v>
      </c>
      <c r="AC1249" s="41">
        <f t="shared" si="381"/>
        <v>18521638.001537148</v>
      </c>
      <c r="AD1249" s="42">
        <f t="shared" si="403"/>
        <v>2380878.8501026705</v>
      </c>
      <c r="AE1249" s="41">
        <f t="shared" si="375"/>
        <v>20902516.851639818</v>
      </c>
      <c r="AF1249" s="42">
        <f t="shared" si="376"/>
        <v>52297483.148360178</v>
      </c>
      <c r="AG1249" s="43">
        <f t="shared" si="404"/>
        <v>400</v>
      </c>
      <c r="AH1249" s="44">
        <f t="shared" si="378"/>
        <v>282.97330595482549</v>
      </c>
      <c r="AI1249" s="36">
        <f t="shared" si="379"/>
        <v>117.02669404517454</v>
      </c>
      <c r="AJ1249" s="36">
        <f t="shared" si="380"/>
        <v>3562</v>
      </c>
      <c r="AK1249" s="45">
        <v>45657</v>
      </c>
    </row>
    <row r="1250" spans="1:37" s="79" customFormat="1" ht="12.75" customHeight="1" x14ac:dyDescent="0.2">
      <c r="A1250" s="36">
        <v>1244</v>
      </c>
      <c r="B1250" s="69">
        <v>42095</v>
      </c>
      <c r="C1250" s="70" t="s">
        <v>272</v>
      </c>
      <c r="D1250" s="70"/>
      <c r="E1250" s="70">
        <v>12010</v>
      </c>
      <c r="F1250" s="68" t="s">
        <v>861</v>
      </c>
      <c r="G1250" s="68" t="s">
        <v>655</v>
      </c>
      <c r="H1250" s="71">
        <v>1</v>
      </c>
      <c r="I1250" s="72">
        <v>105000</v>
      </c>
      <c r="J1250" s="39">
        <f t="shared" si="405"/>
        <v>0</v>
      </c>
      <c r="K1250" s="39">
        <f t="shared" si="406"/>
        <v>0</v>
      </c>
      <c r="L1250" s="39">
        <f t="shared" si="407"/>
        <v>0</v>
      </c>
      <c r="M1250" s="39">
        <f>IF(C1250=12006,H1250,IF(C1250&lt;&gt;12006,0))</f>
        <v>0</v>
      </c>
      <c r="N1250" s="39">
        <f t="shared" si="408"/>
        <v>0</v>
      </c>
      <c r="O1250" s="39">
        <f t="shared" si="409"/>
        <v>0</v>
      </c>
      <c r="P1250" s="39">
        <f t="shared" si="410"/>
        <v>0</v>
      </c>
      <c r="Q1250" s="39">
        <f t="shared" si="411"/>
        <v>0</v>
      </c>
      <c r="R1250" s="39">
        <f t="shared" si="412"/>
        <v>105000</v>
      </c>
      <c r="S1250" s="39">
        <f t="shared" si="413"/>
        <v>0</v>
      </c>
      <c r="T1250" s="39"/>
      <c r="U1250" s="39">
        <f t="shared" si="414"/>
        <v>0</v>
      </c>
      <c r="V1250" s="39"/>
      <c r="W1250" s="39"/>
      <c r="X1250" s="39">
        <f t="shared" si="372"/>
        <v>28.747433264887064</v>
      </c>
      <c r="Y1250" s="39">
        <f t="shared" si="373"/>
        <v>875</v>
      </c>
      <c r="Z1250" s="41">
        <f t="shared" si="374"/>
        <v>102398.35728952772</v>
      </c>
      <c r="AA1250" s="41">
        <v>91014.373716632443</v>
      </c>
      <c r="AB1250" s="41">
        <v>0</v>
      </c>
      <c r="AC1250" s="41">
        <f t="shared" si="381"/>
        <v>91014.373716632443</v>
      </c>
      <c r="AD1250" s="42">
        <f t="shared" si="403"/>
        <v>11383.983572895275</v>
      </c>
      <c r="AE1250" s="41">
        <f t="shared" si="375"/>
        <v>102398.35728952772</v>
      </c>
      <c r="AF1250" s="42">
        <f t="shared" si="376"/>
        <v>2601.6427104722825</v>
      </c>
      <c r="AG1250" s="43">
        <f t="shared" si="404"/>
        <v>120</v>
      </c>
      <c r="AH1250" s="44">
        <f t="shared" si="378"/>
        <v>2.973305954825463</v>
      </c>
      <c r="AI1250" s="36">
        <f t="shared" si="379"/>
        <v>117.02669404517454</v>
      </c>
      <c r="AJ1250" s="36">
        <f t="shared" si="380"/>
        <v>3562</v>
      </c>
      <c r="AK1250" s="45">
        <v>45657</v>
      </c>
    </row>
    <row r="1251" spans="1:37" s="79" customFormat="1" ht="12.75" x14ac:dyDescent="0.25">
      <c r="A1251" s="36">
        <v>1245</v>
      </c>
      <c r="B1251" s="45">
        <v>42125</v>
      </c>
      <c r="C1251" s="36" t="s">
        <v>823</v>
      </c>
      <c r="D1251" s="36"/>
      <c r="E1251" s="36">
        <v>12004</v>
      </c>
      <c r="F1251" s="36" t="s">
        <v>1080</v>
      </c>
      <c r="G1251" s="36" t="s">
        <v>756</v>
      </c>
      <c r="H1251" s="38">
        <v>1</v>
      </c>
      <c r="I1251" s="50">
        <v>260138.29</v>
      </c>
      <c r="J1251" s="39">
        <f t="shared" si="405"/>
        <v>0</v>
      </c>
      <c r="K1251" s="39">
        <f t="shared" si="406"/>
        <v>0</v>
      </c>
      <c r="L1251" s="39">
        <f t="shared" si="407"/>
        <v>260138.29</v>
      </c>
      <c r="M1251" s="39">
        <f>IF(C1251=12006,H1251,IF(C1251&lt;&gt;12006,0))</f>
        <v>0</v>
      </c>
      <c r="N1251" s="39">
        <f t="shared" si="408"/>
        <v>0</v>
      </c>
      <c r="O1251" s="39">
        <f t="shared" si="409"/>
        <v>0</v>
      </c>
      <c r="P1251" s="39">
        <f t="shared" si="410"/>
        <v>0</v>
      </c>
      <c r="Q1251" s="39">
        <f t="shared" si="411"/>
        <v>0</v>
      </c>
      <c r="R1251" s="39">
        <f t="shared" si="412"/>
        <v>0</v>
      </c>
      <c r="S1251" s="39">
        <f t="shared" si="413"/>
        <v>0</v>
      </c>
      <c r="T1251" s="39"/>
      <c r="U1251" s="39">
        <f t="shared" si="414"/>
        <v>0</v>
      </c>
      <c r="V1251" s="39"/>
      <c r="W1251" s="39"/>
      <c r="X1251" s="39">
        <f t="shared" si="372"/>
        <v>21.366594661190963</v>
      </c>
      <c r="Y1251" s="39">
        <f t="shared" si="373"/>
        <v>650.3457249999999</v>
      </c>
      <c r="Z1251" s="41">
        <f t="shared" si="374"/>
        <v>75466.812343326485</v>
      </c>
      <c r="AA1251" s="41">
        <v>67646.638697330593</v>
      </c>
      <c r="AB1251" s="41">
        <v>-1824.4086738703377</v>
      </c>
      <c r="AC1251" s="41">
        <f t="shared" si="381"/>
        <v>65822.230023460259</v>
      </c>
      <c r="AD1251" s="42">
        <f t="shared" si="403"/>
        <v>7820.173645995892</v>
      </c>
      <c r="AE1251" s="41">
        <f t="shared" si="375"/>
        <v>73642.403669456151</v>
      </c>
      <c r="AF1251" s="42">
        <f t="shared" si="376"/>
        <v>186495.88633054384</v>
      </c>
      <c r="AG1251" s="43">
        <f t="shared" si="404"/>
        <v>400</v>
      </c>
      <c r="AH1251" s="44">
        <f t="shared" si="378"/>
        <v>283.95893223819303</v>
      </c>
      <c r="AI1251" s="36">
        <f t="shared" si="379"/>
        <v>116.04106776180699</v>
      </c>
      <c r="AJ1251" s="36">
        <f t="shared" si="380"/>
        <v>3532</v>
      </c>
      <c r="AK1251" s="45">
        <v>45657</v>
      </c>
    </row>
    <row r="1252" spans="1:37" s="79" customFormat="1" ht="12.75" x14ac:dyDescent="0.25">
      <c r="A1252" s="36">
        <v>1246</v>
      </c>
      <c r="B1252" s="45">
        <v>42125</v>
      </c>
      <c r="C1252" s="36" t="s">
        <v>823</v>
      </c>
      <c r="D1252" s="36"/>
      <c r="E1252" s="36">
        <v>12004</v>
      </c>
      <c r="F1252" s="36" t="s">
        <v>1081</v>
      </c>
      <c r="G1252" s="36" t="s">
        <v>276</v>
      </c>
      <c r="H1252" s="38">
        <v>2</v>
      </c>
      <c r="I1252" s="50">
        <v>2970000</v>
      </c>
      <c r="J1252" s="39">
        <f t="shared" si="405"/>
        <v>0</v>
      </c>
      <c r="K1252" s="39">
        <f t="shared" si="406"/>
        <v>0</v>
      </c>
      <c r="L1252" s="39">
        <f t="shared" si="407"/>
        <v>2970000</v>
      </c>
      <c r="M1252" s="39">
        <f>IF(C1252=12006,H1252,IF(C1252&lt;&gt;12006,0))</f>
        <v>0</v>
      </c>
      <c r="N1252" s="39">
        <f t="shared" si="408"/>
        <v>0</v>
      </c>
      <c r="O1252" s="39">
        <f t="shared" si="409"/>
        <v>0</v>
      </c>
      <c r="P1252" s="39">
        <f t="shared" si="410"/>
        <v>0</v>
      </c>
      <c r="Q1252" s="39">
        <f t="shared" si="411"/>
        <v>0</v>
      </c>
      <c r="R1252" s="39">
        <f t="shared" si="412"/>
        <v>0</v>
      </c>
      <c r="S1252" s="39">
        <f t="shared" si="413"/>
        <v>0</v>
      </c>
      <c r="T1252" s="39"/>
      <c r="U1252" s="39">
        <f t="shared" si="414"/>
        <v>0</v>
      </c>
      <c r="V1252" s="39">
        <f>IF(E1252=12050,I1252,IF(E1252&lt;&gt;12050,0))</f>
        <v>0</v>
      </c>
      <c r="W1252" s="39"/>
      <c r="X1252" s="39">
        <f t="shared" si="372"/>
        <v>243.94250513347023</v>
      </c>
      <c r="Y1252" s="39">
        <f t="shared" si="373"/>
        <v>7425</v>
      </c>
      <c r="Z1252" s="41">
        <f t="shared" si="374"/>
        <v>861604.92813141691</v>
      </c>
      <c r="AA1252" s="41">
        <v>772321.97125256679</v>
      </c>
      <c r="AB1252" s="41">
        <v>0</v>
      </c>
      <c r="AC1252" s="41">
        <f t="shared" si="381"/>
        <v>772321.97125256679</v>
      </c>
      <c r="AD1252" s="42">
        <f t="shared" si="403"/>
        <v>89282.95687885012</v>
      </c>
      <c r="AE1252" s="41">
        <f t="shared" si="375"/>
        <v>861604.92813141691</v>
      </c>
      <c r="AF1252" s="42">
        <f t="shared" si="376"/>
        <v>2108395.0718685831</v>
      </c>
      <c r="AG1252" s="43">
        <f t="shared" si="404"/>
        <v>400</v>
      </c>
      <c r="AH1252" s="44">
        <f t="shared" si="378"/>
        <v>283.95893223819303</v>
      </c>
      <c r="AI1252" s="36">
        <f t="shared" si="379"/>
        <v>116.04106776180699</v>
      </c>
      <c r="AJ1252" s="36">
        <f t="shared" si="380"/>
        <v>3532</v>
      </c>
      <c r="AK1252" s="45">
        <v>45657</v>
      </c>
    </row>
    <row r="1253" spans="1:37" s="79" customFormat="1" ht="12.75" x14ac:dyDescent="0.25">
      <c r="A1253" s="36">
        <v>1247</v>
      </c>
      <c r="B1253" s="45">
        <v>42125</v>
      </c>
      <c r="C1253" s="56" t="s">
        <v>1043</v>
      </c>
      <c r="D1253" s="56"/>
      <c r="E1253" s="36">
        <v>12002</v>
      </c>
      <c r="F1253" s="36" t="s">
        <v>1051</v>
      </c>
      <c r="G1253" s="38" t="s">
        <v>958</v>
      </c>
      <c r="H1253" s="61">
        <v>1</v>
      </c>
      <c r="I1253" s="50">
        <v>5036766</v>
      </c>
      <c r="J1253" s="39">
        <f t="shared" si="405"/>
        <v>5036766</v>
      </c>
      <c r="K1253" s="39">
        <f t="shared" si="406"/>
        <v>0</v>
      </c>
      <c r="L1253" s="39">
        <f t="shared" si="407"/>
        <v>0</v>
      </c>
      <c r="M1253" s="39">
        <f>IF(C1253=12006,H1253,IF(C1253&lt;&gt;12006,0))</f>
        <v>0</v>
      </c>
      <c r="N1253" s="39">
        <f t="shared" si="408"/>
        <v>0</v>
      </c>
      <c r="O1253" s="39">
        <f t="shared" si="409"/>
        <v>0</v>
      </c>
      <c r="P1253" s="39">
        <f t="shared" si="410"/>
        <v>0</v>
      </c>
      <c r="Q1253" s="39">
        <f t="shared" si="411"/>
        <v>0</v>
      </c>
      <c r="R1253" s="39">
        <f t="shared" si="412"/>
        <v>0</v>
      </c>
      <c r="S1253" s="39">
        <f t="shared" si="413"/>
        <v>0</v>
      </c>
      <c r="T1253" s="39"/>
      <c r="U1253" s="39">
        <f t="shared" si="414"/>
        <v>0</v>
      </c>
      <c r="V1253" s="39"/>
      <c r="W1253" s="39"/>
      <c r="X1253" s="39">
        <f t="shared" si="372"/>
        <v>413.69741273100612</v>
      </c>
      <c r="Y1253" s="39">
        <f t="shared" si="373"/>
        <v>12591.914999999999</v>
      </c>
      <c r="Z1253" s="41">
        <f t="shared" si="374"/>
        <v>1461179.2617659138</v>
      </c>
      <c r="AA1253" s="41">
        <v>1309766.0087063655</v>
      </c>
      <c r="AB1253" s="41">
        <v>0</v>
      </c>
      <c r="AC1253" s="41">
        <f t="shared" si="381"/>
        <v>1309766.0087063655</v>
      </c>
      <c r="AD1253" s="42">
        <f t="shared" si="403"/>
        <v>151413.25305954833</v>
      </c>
      <c r="AE1253" s="41">
        <f t="shared" si="375"/>
        <v>1461179.2617659138</v>
      </c>
      <c r="AF1253" s="42">
        <f t="shared" si="376"/>
        <v>3575586.738234086</v>
      </c>
      <c r="AG1253" s="43">
        <f t="shared" si="404"/>
        <v>400</v>
      </c>
      <c r="AH1253" s="44">
        <f t="shared" si="378"/>
        <v>283.95893223819303</v>
      </c>
      <c r="AI1253" s="36">
        <f t="shared" si="379"/>
        <v>116.04106776180699</v>
      </c>
      <c r="AJ1253" s="36">
        <f t="shared" si="380"/>
        <v>3532</v>
      </c>
      <c r="AK1253" s="45">
        <v>45657</v>
      </c>
    </row>
    <row r="1254" spans="1:37" s="79" customFormat="1" ht="12.75" x14ac:dyDescent="0.25">
      <c r="A1254" s="36">
        <v>1248</v>
      </c>
      <c r="B1254" s="45">
        <v>42125</v>
      </c>
      <c r="C1254" s="36" t="s">
        <v>315</v>
      </c>
      <c r="D1254" s="36"/>
      <c r="E1254" s="36">
        <v>12008</v>
      </c>
      <c r="F1254" s="36" t="s">
        <v>1082</v>
      </c>
      <c r="G1254" s="38" t="s">
        <v>958</v>
      </c>
      <c r="H1254" s="61">
        <v>1</v>
      </c>
      <c r="I1254" s="50">
        <v>1673908</v>
      </c>
      <c r="J1254" s="39">
        <f t="shared" si="405"/>
        <v>0</v>
      </c>
      <c r="K1254" s="39">
        <f t="shared" si="406"/>
        <v>0</v>
      </c>
      <c r="L1254" s="39">
        <f t="shared" si="407"/>
        <v>0</v>
      </c>
      <c r="M1254" s="39">
        <f>IF(C1254=12006,H1254,IF(C1254&lt;&gt;12006,0))</f>
        <v>0</v>
      </c>
      <c r="N1254" s="39">
        <f t="shared" si="408"/>
        <v>0</v>
      </c>
      <c r="O1254" s="39">
        <f t="shared" si="409"/>
        <v>0</v>
      </c>
      <c r="P1254" s="39">
        <f t="shared" si="410"/>
        <v>1673908</v>
      </c>
      <c r="Q1254" s="39">
        <f t="shared" si="411"/>
        <v>0</v>
      </c>
      <c r="R1254" s="39">
        <f t="shared" si="412"/>
        <v>0</v>
      </c>
      <c r="S1254" s="39">
        <f t="shared" si="413"/>
        <v>0</v>
      </c>
      <c r="T1254" s="39"/>
      <c r="U1254" s="39">
        <f t="shared" si="414"/>
        <v>0</v>
      </c>
      <c r="V1254" s="39"/>
      <c r="W1254" s="39"/>
      <c r="X1254" s="39">
        <f t="shared" si="372"/>
        <v>137.48731006160165</v>
      </c>
      <c r="Y1254" s="39">
        <f t="shared" si="373"/>
        <v>4184.7700000000004</v>
      </c>
      <c r="Z1254" s="41">
        <f t="shared" si="374"/>
        <v>485605.17913757707</v>
      </c>
      <c r="AA1254" s="41">
        <v>435284.82365503086</v>
      </c>
      <c r="AB1254" s="41">
        <v>0</v>
      </c>
      <c r="AC1254" s="41">
        <f t="shared" si="381"/>
        <v>435284.82365503086</v>
      </c>
      <c r="AD1254" s="42">
        <f t="shared" si="403"/>
        <v>50320.355482546205</v>
      </c>
      <c r="AE1254" s="41">
        <f t="shared" si="375"/>
        <v>485605.17913757707</v>
      </c>
      <c r="AF1254" s="42">
        <f t="shared" si="376"/>
        <v>1188302.8208624229</v>
      </c>
      <c r="AG1254" s="43">
        <f t="shared" si="404"/>
        <v>400</v>
      </c>
      <c r="AH1254" s="44">
        <f t="shared" si="378"/>
        <v>283.95893223819303</v>
      </c>
      <c r="AI1254" s="36">
        <f t="shared" si="379"/>
        <v>116.04106776180699</v>
      </c>
      <c r="AJ1254" s="36">
        <f t="shared" si="380"/>
        <v>3532</v>
      </c>
      <c r="AK1254" s="45">
        <v>45657</v>
      </c>
    </row>
    <row r="1255" spans="1:37" s="79" customFormat="1" ht="12.75" x14ac:dyDescent="0.25">
      <c r="A1255" s="36">
        <v>1249</v>
      </c>
      <c r="B1255" s="45">
        <v>42125</v>
      </c>
      <c r="C1255" s="36" t="s">
        <v>315</v>
      </c>
      <c r="D1255" s="36"/>
      <c r="E1255" s="36">
        <v>12008</v>
      </c>
      <c r="F1255" s="36" t="s">
        <v>1083</v>
      </c>
      <c r="G1255" s="38" t="s">
        <v>958</v>
      </c>
      <c r="H1255" s="61">
        <v>1</v>
      </c>
      <c r="I1255" s="50">
        <v>1673908</v>
      </c>
      <c r="J1255" s="39">
        <f t="shared" si="405"/>
        <v>0</v>
      </c>
      <c r="K1255" s="39">
        <f t="shared" si="406"/>
        <v>0</v>
      </c>
      <c r="L1255" s="39">
        <f t="shared" si="407"/>
        <v>0</v>
      </c>
      <c r="M1255" s="39">
        <f>IF(C1255=12006,H1255,IF(C1255&lt;&gt;12006,0))</f>
        <v>0</v>
      </c>
      <c r="N1255" s="39">
        <f t="shared" si="408"/>
        <v>0</v>
      </c>
      <c r="O1255" s="39">
        <f t="shared" si="409"/>
        <v>0</v>
      </c>
      <c r="P1255" s="39">
        <f t="shared" si="410"/>
        <v>1673908</v>
      </c>
      <c r="Q1255" s="39">
        <f t="shared" si="411"/>
        <v>0</v>
      </c>
      <c r="R1255" s="39">
        <f t="shared" si="412"/>
        <v>0</v>
      </c>
      <c r="S1255" s="39">
        <f t="shared" si="413"/>
        <v>0</v>
      </c>
      <c r="T1255" s="39"/>
      <c r="U1255" s="39">
        <f t="shared" si="414"/>
        <v>0</v>
      </c>
      <c r="V1255" s="39"/>
      <c r="W1255" s="39"/>
      <c r="X1255" s="39">
        <f t="shared" si="372"/>
        <v>137.48731006160165</v>
      </c>
      <c r="Y1255" s="39">
        <f t="shared" si="373"/>
        <v>4184.7700000000004</v>
      </c>
      <c r="Z1255" s="41">
        <f t="shared" si="374"/>
        <v>485605.17913757707</v>
      </c>
      <c r="AA1255" s="41">
        <v>435284.82365503086</v>
      </c>
      <c r="AB1255" s="41">
        <v>0</v>
      </c>
      <c r="AC1255" s="41">
        <f t="shared" si="381"/>
        <v>435284.82365503086</v>
      </c>
      <c r="AD1255" s="42">
        <f t="shared" si="403"/>
        <v>50320.355482546205</v>
      </c>
      <c r="AE1255" s="41">
        <f t="shared" si="375"/>
        <v>485605.17913757707</v>
      </c>
      <c r="AF1255" s="42">
        <f t="shared" si="376"/>
        <v>1188302.8208624229</v>
      </c>
      <c r="AG1255" s="43">
        <f t="shared" si="404"/>
        <v>400</v>
      </c>
      <c r="AH1255" s="44">
        <f t="shared" si="378"/>
        <v>283.95893223819303</v>
      </c>
      <c r="AI1255" s="36">
        <f t="shared" si="379"/>
        <v>116.04106776180699</v>
      </c>
      <c r="AJ1255" s="36">
        <f t="shared" si="380"/>
        <v>3532</v>
      </c>
      <c r="AK1255" s="45">
        <v>45657</v>
      </c>
    </row>
    <row r="1256" spans="1:37" s="79" customFormat="1" ht="12.75" x14ac:dyDescent="0.25">
      <c r="A1256" s="36">
        <v>1250</v>
      </c>
      <c r="B1256" s="45">
        <v>42125</v>
      </c>
      <c r="C1256" s="36" t="s">
        <v>315</v>
      </c>
      <c r="D1256" s="36"/>
      <c r="E1256" s="36">
        <v>12008</v>
      </c>
      <c r="F1256" s="36" t="s">
        <v>1084</v>
      </c>
      <c r="G1256" s="38" t="s">
        <v>320</v>
      </c>
      <c r="H1256" s="61">
        <v>1</v>
      </c>
      <c r="I1256" s="50">
        <v>1688950</v>
      </c>
      <c r="J1256" s="39">
        <f t="shared" si="405"/>
        <v>0</v>
      </c>
      <c r="K1256" s="39">
        <f t="shared" si="406"/>
        <v>0</v>
      </c>
      <c r="L1256" s="39">
        <f t="shared" si="407"/>
        <v>0</v>
      </c>
      <c r="M1256" s="39">
        <f>IF(C1256=12006,H1256,IF(C1256&lt;&gt;12006,0))</f>
        <v>0</v>
      </c>
      <c r="N1256" s="39">
        <f t="shared" si="408"/>
        <v>0</v>
      </c>
      <c r="O1256" s="39">
        <f t="shared" si="409"/>
        <v>0</v>
      </c>
      <c r="P1256" s="39">
        <f t="shared" si="410"/>
        <v>1688950</v>
      </c>
      <c r="Q1256" s="39">
        <f t="shared" si="411"/>
        <v>0</v>
      </c>
      <c r="R1256" s="39">
        <f t="shared" si="412"/>
        <v>0</v>
      </c>
      <c r="S1256" s="39">
        <f t="shared" si="413"/>
        <v>0</v>
      </c>
      <c r="T1256" s="39"/>
      <c r="U1256" s="39">
        <f t="shared" si="414"/>
        <v>0</v>
      </c>
      <c r="V1256" s="39"/>
      <c r="W1256" s="39"/>
      <c r="X1256" s="39">
        <f t="shared" si="372"/>
        <v>138.72279260780286</v>
      </c>
      <c r="Y1256" s="39">
        <f t="shared" si="373"/>
        <v>4222.3749999999991</v>
      </c>
      <c r="Z1256" s="41">
        <f t="shared" si="374"/>
        <v>489968.90349075967</v>
      </c>
      <c r="AA1256" s="41">
        <v>439196.36139630381</v>
      </c>
      <c r="AB1256" s="41">
        <v>0</v>
      </c>
      <c r="AC1256" s="41">
        <f t="shared" si="381"/>
        <v>439196.36139630381</v>
      </c>
      <c r="AD1256" s="42">
        <f t="shared" si="403"/>
        <v>50772.542094455857</v>
      </c>
      <c r="AE1256" s="41">
        <f t="shared" si="375"/>
        <v>489968.90349075967</v>
      </c>
      <c r="AF1256" s="42">
        <f t="shared" si="376"/>
        <v>1198981.0965092403</v>
      </c>
      <c r="AG1256" s="43">
        <f t="shared" si="404"/>
        <v>400</v>
      </c>
      <c r="AH1256" s="44">
        <f t="shared" si="378"/>
        <v>283.95893223819303</v>
      </c>
      <c r="AI1256" s="36">
        <f t="shared" si="379"/>
        <v>116.04106776180699</v>
      </c>
      <c r="AJ1256" s="36">
        <f t="shared" si="380"/>
        <v>3532</v>
      </c>
      <c r="AK1256" s="45">
        <v>45657</v>
      </c>
    </row>
    <row r="1257" spans="1:37" s="79" customFormat="1" ht="12.75" x14ac:dyDescent="0.25">
      <c r="A1257" s="36">
        <v>1251</v>
      </c>
      <c r="B1257" s="45">
        <v>42125</v>
      </c>
      <c r="C1257" s="49" t="s">
        <v>482</v>
      </c>
      <c r="D1257" s="49"/>
      <c r="E1257" s="49">
        <v>12099</v>
      </c>
      <c r="F1257" s="36" t="s">
        <v>1085</v>
      </c>
      <c r="G1257" s="36" t="s">
        <v>435</v>
      </c>
      <c r="H1257" s="38">
        <v>1</v>
      </c>
      <c r="I1257" s="50">
        <v>400000</v>
      </c>
      <c r="J1257" s="39">
        <f t="shared" si="405"/>
        <v>0</v>
      </c>
      <c r="K1257" s="39">
        <f t="shared" si="406"/>
        <v>0</v>
      </c>
      <c r="L1257" s="39">
        <f t="shared" si="407"/>
        <v>0</v>
      </c>
      <c r="M1257" s="39">
        <f>IF(E1257=12005,I1257,IF(E1257&lt;&gt;12005,0))</f>
        <v>0</v>
      </c>
      <c r="N1257" s="39">
        <f t="shared" si="408"/>
        <v>0</v>
      </c>
      <c r="O1257" s="39">
        <f t="shared" si="409"/>
        <v>0</v>
      </c>
      <c r="P1257" s="39">
        <f t="shared" si="410"/>
        <v>0</v>
      </c>
      <c r="Q1257" s="39">
        <f t="shared" si="411"/>
        <v>0</v>
      </c>
      <c r="R1257" s="39">
        <f t="shared" si="412"/>
        <v>0</v>
      </c>
      <c r="S1257" s="39">
        <f t="shared" si="413"/>
        <v>0</v>
      </c>
      <c r="T1257" s="39"/>
      <c r="U1257" s="39">
        <f t="shared" si="414"/>
        <v>0</v>
      </c>
      <c r="V1257" s="39"/>
      <c r="W1257" s="39">
        <f>IF(E1257=12099,I1257,IF(E1257&lt;&gt;12099,0))</f>
        <v>400000</v>
      </c>
      <c r="X1257" s="39">
        <f t="shared" si="372"/>
        <v>109.51403148528405</v>
      </c>
      <c r="Y1257" s="39">
        <f t="shared" si="373"/>
        <v>3333.3333333333335</v>
      </c>
      <c r="Z1257" s="41">
        <f t="shared" si="374"/>
        <v>386803.55920602329</v>
      </c>
      <c r="AA1257" s="41">
        <v>346721.42368240934</v>
      </c>
      <c r="AB1257" s="41">
        <v>53197.451878116619</v>
      </c>
      <c r="AC1257" s="41">
        <f t="shared" si="381"/>
        <v>399918.87556052598</v>
      </c>
      <c r="AD1257" s="42">
        <f>Z1257-AA1257-40001.01</f>
        <v>81.125523613947735</v>
      </c>
      <c r="AE1257" s="41">
        <f t="shared" si="375"/>
        <v>400000.00108413992</v>
      </c>
      <c r="AF1257" s="42">
        <f t="shared" si="376"/>
        <v>-1.0841399198397994E-3</v>
      </c>
      <c r="AG1257" s="43">
        <f>(365.25/30.4375*(IF(E1257=12002,1/3%,IF(E1257=12003,1/3%,IF(E1257=12004,1/3%,IF(E1257=12006,1/2%,IF(E1257=12007,1/10%,IF(E1257=12008,1/3%,IF(E1257=12009,1/10%,IF(E1257=12010,1/10%,IF(E1257=12011,1/20%,IF(E1257=12012,1/3%,IF(E1257=12099,1/10%)))))))))))))</f>
        <v>120</v>
      </c>
      <c r="AH1257" s="44">
        <f t="shared" si="378"/>
        <v>3.9589322381930145</v>
      </c>
      <c r="AI1257" s="36">
        <f t="shared" si="379"/>
        <v>116.04106776180699</v>
      </c>
      <c r="AJ1257" s="36">
        <f t="shared" si="380"/>
        <v>3532</v>
      </c>
      <c r="AK1257" s="45">
        <v>45657</v>
      </c>
    </row>
    <row r="1258" spans="1:37" s="79" customFormat="1" ht="12.75" x14ac:dyDescent="0.25">
      <c r="A1258" s="36">
        <v>1252</v>
      </c>
      <c r="B1258" s="45">
        <v>42125</v>
      </c>
      <c r="C1258" s="53" t="s">
        <v>534</v>
      </c>
      <c r="D1258" s="53"/>
      <c r="E1258" s="36">
        <v>12008</v>
      </c>
      <c r="F1258" s="36" t="s">
        <v>1079</v>
      </c>
      <c r="G1258" s="36" t="s">
        <v>558</v>
      </c>
      <c r="H1258" s="38">
        <v>98</v>
      </c>
      <c r="I1258" s="50">
        <v>59780000</v>
      </c>
      <c r="J1258" s="39">
        <f t="shared" si="405"/>
        <v>0</v>
      </c>
      <c r="K1258" s="39">
        <f t="shared" si="406"/>
        <v>0</v>
      </c>
      <c r="L1258" s="39">
        <f t="shared" si="407"/>
        <v>0</v>
      </c>
      <c r="M1258" s="39">
        <f>IF(C1258=12006,H1258,IF(C1258&lt;&gt;12006,0))</f>
        <v>0</v>
      </c>
      <c r="N1258" s="39">
        <f t="shared" si="408"/>
        <v>0</v>
      </c>
      <c r="O1258" s="39">
        <f t="shared" si="409"/>
        <v>0</v>
      </c>
      <c r="P1258" s="39">
        <f t="shared" si="410"/>
        <v>59780000</v>
      </c>
      <c r="Q1258" s="39">
        <f t="shared" si="411"/>
        <v>0</v>
      </c>
      <c r="R1258" s="39">
        <f t="shared" si="412"/>
        <v>0</v>
      </c>
      <c r="S1258" s="39">
        <f t="shared" si="413"/>
        <v>0</v>
      </c>
      <c r="T1258" s="39"/>
      <c r="U1258" s="39">
        <f t="shared" si="414"/>
        <v>0</v>
      </c>
      <c r="V1258" s="39"/>
      <c r="W1258" s="39"/>
      <c r="X1258" s="39">
        <f t="shared" si="372"/>
        <v>4910.0616016427102</v>
      </c>
      <c r="Y1258" s="39">
        <f t="shared" si="373"/>
        <v>149450</v>
      </c>
      <c r="Z1258" s="41">
        <f t="shared" si="374"/>
        <v>17342337.577002052</v>
      </c>
      <c r="AA1258" s="41">
        <v>15397953.18275154</v>
      </c>
      <c r="AB1258" s="41">
        <v>-415277.97813896742</v>
      </c>
      <c r="AC1258" s="41">
        <f t="shared" si="381"/>
        <v>14982675.204612572</v>
      </c>
      <c r="AD1258" s="42">
        <f t="shared" ref="AD1258:AD1271" si="415">Z1258-AA1258</f>
        <v>1944384.3942505121</v>
      </c>
      <c r="AE1258" s="41">
        <f t="shared" si="375"/>
        <v>16927059.598863084</v>
      </c>
      <c r="AF1258" s="42">
        <f t="shared" si="376"/>
        <v>42852940.40113692</v>
      </c>
      <c r="AG1258" s="43">
        <f t="shared" ref="AG1258:AG1274" si="416">(365.25/30.4375*(IF(E1258=12002,1/3%,IF(E1258=12003,1/3%,IF(E1258=12004,1/3%,IF(E1258=12006,1/2%,IF(E1258=12007,1/10%,IF(E1258=12008,1/3%,IF(E1258=12009,1/10%,IF(E1258=12010,1/10%,IF(E1258=12011,1/20%,IF(E1258=12012,1/3%))))))))))))</f>
        <v>400</v>
      </c>
      <c r="AH1258" s="44">
        <f t="shared" si="378"/>
        <v>283.95893223819303</v>
      </c>
      <c r="AI1258" s="36">
        <f t="shared" si="379"/>
        <v>116.04106776180699</v>
      </c>
      <c r="AJ1258" s="36">
        <f t="shared" si="380"/>
        <v>3532</v>
      </c>
      <c r="AK1258" s="45">
        <v>45657</v>
      </c>
    </row>
    <row r="1259" spans="1:37" s="79" customFormat="1" ht="12.75" x14ac:dyDescent="0.25">
      <c r="A1259" s="36">
        <v>1253</v>
      </c>
      <c r="B1259" s="45">
        <v>42156</v>
      </c>
      <c r="C1259" s="36" t="s">
        <v>534</v>
      </c>
      <c r="D1259" s="36"/>
      <c r="E1259" s="36">
        <v>12008</v>
      </c>
      <c r="F1259" s="36" t="s">
        <v>931</v>
      </c>
      <c r="G1259" s="36" t="s">
        <v>52</v>
      </c>
      <c r="H1259" s="38">
        <v>2</v>
      </c>
      <c r="I1259" s="50">
        <v>184656</v>
      </c>
      <c r="J1259" s="39">
        <f t="shared" si="405"/>
        <v>0</v>
      </c>
      <c r="K1259" s="39">
        <f t="shared" si="406"/>
        <v>0</v>
      </c>
      <c r="L1259" s="39">
        <f t="shared" si="407"/>
        <v>0</v>
      </c>
      <c r="M1259" s="39">
        <f>IF(C1259=12006,H1259,IF(C1259&lt;&gt;12006,0))</f>
        <v>0</v>
      </c>
      <c r="N1259" s="39">
        <f t="shared" si="408"/>
        <v>0</v>
      </c>
      <c r="O1259" s="39">
        <f t="shared" si="409"/>
        <v>0</v>
      </c>
      <c r="P1259" s="39">
        <f t="shared" si="410"/>
        <v>184656</v>
      </c>
      <c r="Q1259" s="39">
        <f t="shared" si="411"/>
        <v>0</v>
      </c>
      <c r="R1259" s="39">
        <f t="shared" si="412"/>
        <v>0</v>
      </c>
      <c r="S1259" s="39">
        <f t="shared" si="413"/>
        <v>0</v>
      </c>
      <c r="T1259" s="39"/>
      <c r="U1259" s="39">
        <f t="shared" si="414"/>
        <v>0</v>
      </c>
      <c r="V1259" s="39"/>
      <c r="W1259" s="39"/>
      <c r="X1259" s="39">
        <f t="shared" si="372"/>
        <v>15.166817248459957</v>
      </c>
      <c r="Y1259" s="39">
        <f t="shared" si="373"/>
        <v>461.63999999999993</v>
      </c>
      <c r="Z1259" s="41">
        <f t="shared" si="374"/>
        <v>53099.027186858308</v>
      </c>
      <c r="AA1259" s="41">
        <v>47547.972073921963</v>
      </c>
      <c r="AB1259" s="41">
        <v>-1282.3539254439104</v>
      </c>
      <c r="AC1259" s="41">
        <f t="shared" si="381"/>
        <v>46265.618148478054</v>
      </c>
      <c r="AD1259" s="42">
        <f t="shared" si="415"/>
        <v>5551.0551129363448</v>
      </c>
      <c r="AE1259" s="41">
        <f t="shared" si="375"/>
        <v>51816.673261414398</v>
      </c>
      <c r="AF1259" s="42">
        <f t="shared" si="376"/>
        <v>132839.3267385856</v>
      </c>
      <c r="AG1259" s="43">
        <f t="shared" si="416"/>
        <v>400</v>
      </c>
      <c r="AH1259" s="44">
        <f t="shared" si="378"/>
        <v>284.97741273100615</v>
      </c>
      <c r="AI1259" s="36">
        <f t="shared" si="379"/>
        <v>115.02258726899385</v>
      </c>
      <c r="AJ1259" s="36">
        <f t="shared" si="380"/>
        <v>3501</v>
      </c>
      <c r="AK1259" s="45">
        <v>45657</v>
      </c>
    </row>
    <row r="1260" spans="1:37" s="79" customFormat="1" ht="12.75" x14ac:dyDescent="0.25">
      <c r="A1260" s="36">
        <v>1254</v>
      </c>
      <c r="B1260" s="45">
        <v>42156</v>
      </c>
      <c r="C1260" s="36" t="s">
        <v>315</v>
      </c>
      <c r="D1260" s="36"/>
      <c r="E1260" s="36">
        <v>12008</v>
      </c>
      <c r="F1260" s="36" t="s">
        <v>1086</v>
      </c>
      <c r="G1260" s="36" t="s">
        <v>276</v>
      </c>
      <c r="H1260" s="38">
        <v>1</v>
      </c>
      <c r="I1260" s="50">
        <v>1688950</v>
      </c>
      <c r="J1260" s="39">
        <f t="shared" si="405"/>
        <v>0</v>
      </c>
      <c r="K1260" s="39">
        <f t="shared" si="406"/>
        <v>0</v>
      </c>
      <c r="L1260" s="39">
        <f t="shared" si="407"/>
        <v>0</v>
      </c>
      <c r="M1260" s="39">
        <f>IF(C1260=12006,H1260,IF(C1260&lt;&gt;12006,0))</f>
        <v>0</v>
      </c>
      <c r="N1260" s="39">
        <f t="shared" si="408"/>
        <v>0</v>
      </c>
      <c r="O1260" s="39">
        <f t="shared" si="409"/>
        <v>0</v>
      </c>
      <c r="P1260" s="39">
        <f t="shared" si="410"/>
        <v>1688950</v>
      </c>
      <c r="Q1260" s="39">
        <f t="shared" si="411"/>
        <v>0</v>
      </c>
      <c r="R1260" s="39">
        <f t="shared" si="412"/>
        <v>0</v>
      </c>
      <c r="S1260" s="39">
        <f t="shared" si="413"/>
        <v>0</v>
      </c>
      <c r="T1260" s="39"/>
      <c r="U1260" s="39">
        <f t="shared" si="414"/>
        <v>0</v>
      </c>
      <c r="V1260" s="39">
        <f>IF(E1260=12050,I1260,IF(E1260&lt;&gt;12050,0))</f>
        <v>0</v>
      </c>
      <c r="W1260" s="39"/>
      <c r="X1260" s="39">
        <f t="shared" si="372"/>
        <v>138.72279260780286</v>
      </c>
      <c r="Y1260" s="39">
        <f t="shared" si="373"/>
        <v>4222.3749999999991</v>
      </c>
      <c r="Z1260" s="41">
        <f t="shared" si="374"/>
        <v>485668.49691991776</v>
      </c>
      <c r="AA1260" s="41">
        <v>434895.95482546196</v>
      </c>
      <c r="AB1260" s="41">
        <v>0</v>
      </c>
      <c r="AC1260" s="41">
        <f t="shared" si="381"/>
        <v>434895.95482546196</v>
      </c>
      <c r="AD1260" s="42">
        <f t="shared" si="415"/>
        <v>50772.542094455799</v>
      </c>
      <c r="AE1260" s="41">
        <f t="shared" si="375"/>
        <v>485668.49691991776</v>
      </c>
      <c r="AF1260" s="42">
        <f t="shared" si="376"/>
        <v>1203281.5030800821</v>
      </c>
      <c r="AG1260" s="43">
        <f t="shared" si="416"/>
        <v>400</v>
      </c>
      <c r="AH1260" s="44">
        <f t="shared" si="378"/>
        <v>284.97741273100615</v>
      </c>
      <c r="AI1260" s="36">
        <f t="shared" si="379"/>
        <v>115.02258726899385</v>
      </c>
      <c r="AJ1260" s="36">
        <f t="shared" si="380"/>
        <v>3501</v>
      </c>
      <c r="AK1260" s="45">
        <v>45657</v>
      </c>
    </row>
    <row r="1261" spans="1:37" s="79" customFormat="1" ht="12.75" x14ac:dyDescent="0.25">
      <c r="A1261" s="36">
        <v>1255</v>
      </c>
      <c r="B1261" s="45">
        <v>42156</v>
      </c>
      <c r="C1261" s="36" t="s">
        <v>315</v>
      </c>
      <c r="D1261" s="36"/>
      <c r="E1261" s="36">
        <v>12008</v>
      </c>
      <c r="F1261" s="36" t="s">
        <v>1087</v>
      </c>
      <c r="G1261" s="36" t="s">
        <v>276</v>
      </c>
      <c r="H1261" s="38">
        <v>2</v>
      </c>
      <c r="I1261" s="50">
        <v>3225000</v>
      </c>
      <c r="J1261" s="39">
        <f t="shared" si="405"/>
        <v>0</v>
      </c>
      <c r="K1261" s="39">
        <f t="shared" si="406"/>
        <v>0</v>
      </c>
      <c r="L1261" s="39">
        <f t="shared" si="407"/>
        <v>0</v>
      </c>
      <c r="M1261" s="39">
        <f>IF(C1261=12006,H1261,IF(C1261&lt;&gt;12006,0))</f>
        <v>0</v>
      </c>
      <c r="N1261" s="39">
        <f t="shared" si="408"/>
        <v>0</v>
      </c>
      <c r="O1261" s="39">
        <f t="shared" si="409"/>
        <v>0</v>
      </c>
      <c r="P1261" s="39">
        <f t="shared" si="410"/>
        <v>3225000</v>
      </c>
      <c r="Q1261" s="39">
        <f t="shared" si="411"/>
        <v>0</v>
      </c>
      <c r="R1261" s="39">
        <f t="shared" si="412"/>
        <v>0</v>
      </c>
      <c r="S1261" s="39">
        <f t="shared" si="413"/>
        <v>0</v>
      </c>
      <c r="T1261" s="39"/>
      <c r="U1261" s="39">
        <f t="shared" si="414"/>
        <v>0</v>
      </c>
      <c r="V1261" s="39">
        <f>IF(E1261=12050,I1261,IF(E1261&lt;&gt;12050,0))</f>
        <v>0</v>
      </c>
      <c r="W1261" s="39"/>
      <c r="X1261" s="39">
        <f t="shared" si="372"/>
        <v>264.88706365503077</v>
      </c>
      <c r="Y1261" s="39">
        <f t="shared" si="373"/>
        <v>8062.4999999999991</v>
      </c>
      <c r="Z1261" s="41">
        <f t="shared" si="374"/>
        <v>927369.6098562628</v>
      </c>
      <c r="AA1261" s="41">
        <v>830420.9445585215</v>
      </c>
      <c r="AB1261" s="41">
        <v>0</v>
      </c>
      <c r="AC1261" s="41">
        <f t="shared" si="381"/>
        <v>830420.9445585215</v>
      </c>
      <c r="AD1261" s="42">
        <f t="shared" si="415"/>
        <v>96948.665297741303</v>
      </c>
      <c r="AE1261" s="41">
        <f t="shared" si="375"/>
        <v>927369.6098562628</v>
      </c>
      <c r="AF1261" s="42">
        <f t="shared" si="376"/>
        <v>2297630.3901437372</v>
      </c>
      <c r="AG1261" s="43">
        <f t="shared" si="416"/>
        <v>400</v>
      </c>
      <c r="AH1261" s="44">
        <f t="shared" si="378"/>
        <v>284.97741273100615</v>
      </c>
      <c r="AI1261" s="36">
        <f t="shared" si="379"/>
        <v>115.02258726899385</v>
      </c>
      <c r="AJ1261" s="36">
        <f t="shared" si="380"/>
        <v>3501</v>
      </c>
      <c r="AK1261" s="45">
        <v>45657</v>
      </c>
    </row>
    <row r="1262" spans="1:37" s="79" customFormat="1" ht="12.75" x14ac:dyDescent="0.25">
      <c r="A1262" s="36">
        <v>1256</v>
      </c>
      <c r="B1262" s="45">
        <v>42156</v>
      </c>
      <c r="C1262" s="36" t="s">
        <v>315</v>
      </c>
      <c r="D1262" s="36"/>
      <c r="E1262" s="36">
        <v>12008</v>
      </c>
      <c r="F1262" s="36" t="s">
        <v>1088</v>
      </c>
      <c r="G1262" s="36" t="s">
        <v>276</v>
      </c>
      <c r="H1262" s="38">
        <v>1</v>
      </c>
      <c r="I1262" s="50">
        <v>610000</v>
      </c>
      <c r="J1262" s="39">
        <f t="shared" si="405"/>
        <v>0</v>
      </c>
      <c r="K1262" s="39">
        <f t="shared" si="406"/>
        <v>0</v>
      </c>
      <c r="L1262" s="39">
        <f t="shared" si="407"/>
        <v>0</v>
      </c>
      <c r="M1262" s="39">
        <f>IF(C1262=12006,H1262,IF(C1262&lt;&gt;12006,0))</f>
        <v>0</v>
      </c>
      <c r="N1262" s="39">
        <f t="shared" si="408"/>
        <v>0</v>
      </c>
      <c r="O1262" s="39">
        <f t="shared" si="409"/>
        <v>0</v>
      </c>
      <c r="P1262" s="39">
        <f t="shared" si="410"/>
        <v>610000</v>
      </c>
      <c r="Q1262" s="39">
        <f t="shared" si="411"/>
        <v>0</v>
      </c>
      <c r="R1262" s="39">
        <f t="shared" si="412"/>
        <v>0</v>
      </c>
      <c r="S1262" s="39">
        <f t="shared" si="413"/>
        <v>0</v>
      </c>
      <c r="T1262" s="39"/>
      <c r="U1262" s="39">
        <f t="shared" si="414"/>
        <v>0</v>
      </c>
      <c r="V1262" s="39">
        <f>IF(E1262=12050,I1262,IF(E1262&lt;&gt;12050,0))</f>
        <v>0</v>
      </c>
      <c r="W1262" s="39"/>
      <c r="X1262" s="39">
        <f t="shared" si="372"/>
        <v>50.102669404517457</v>
      </c>
      <c r="Y1262" s="39">
        <f t="shared" si="373"/>
        <v>1525</v>
      </c>
      <c r="Z1262" s="41">
        <f t="shared" si="374"/>
        <v>175409.44558521561</v>
      </c>
      <c r="AA1262" s="41">
        <v>157071.86858316223</v>
      </c>
      <c r="AB1262" s="41">
        <v>0</v>
      </c>
      <c r="AC1262" s="41">
        <f t="shared" si="381"/>
        <v>157071.86858316223</v>
      </c>
      <c r="AD1262" s="42">
        <f t="shared" si="415"/>
        <v>18337.577002053382</v>
      </c>
      <c r="AE1262" s="41">
        <f t="shared" si="375"/>
        <v>175409.44558521561</v>
      </c>
      <c r="AF1262" s="42">
        <f t="shared" si="376"/>
        <v>434590.55441478442</v>
      </c>
      <c r="AG1262" s="43">
        <f t="shared" si="416"/>
        <v>400</v>
      </c>
      <c r="AH1262" s="44">
        <f t="shared" si="378"/>
        <v>284.97741273100615</v>
      </c>
      <c r="AI1262" s="36">
        <f t="shared" si="379"/>
        <v>115.02258726899385</v>
      </c>
      <c r="AJ1262" s="36">
        <f t="shared" si="380"/>
        <v>3501</v>
      </c>
      <c r="AK1262" s="45">
        <v>45657</v>
      </c>
    </row>
    <row r="1263" spans="1:37" s="79" customFormat="1" ht="12.75" x14ac:dyDescent="0.25">
      <c r="A1263" s="36">
        <v>1257</v>
      </c>
      <c r="B1263" s="45">
        <v>42156</v>
      </c>
      <c r="C1263" s="36" t="s">
        <v>823</v>
      </c>
      <c r="D1263" s="36"/>
      <c r="E1263" s="36">
        <v>12004</v>
      </c>
      <c r="F1263" s="36" t="s">
        <v>1089</v>
      </c>
      <c r="G1263" s="38" t="s">
        <v>958</v>
      </c>
      <c r="H1263" s="61">
        <v>3</v>
      </c>
      <c r="I1263" s="50">
        <v>256755</v>
      </c>
      <c r="J1263" s="39">
        <f t="shared" si="405"/>
        <v>0</v>
      </c>
      <c r="K1263" s="39">
        <f t="shared" si="406"/>
        <v>0</v>
      </c>
      <c r="L1263" s="39">
        <f t="shared" si="407"/>
        <v>256755</v>
      </c>
      <c r="M1263" s="39">
        <f>IF(C1263=12006,H1263,IF(C1263&lt;&gt;12006,0))</f>
        <v>0</v>
      </c>
      <c r="N1263" s="39">
        <f t="shared" ref="N1263:N1274" si="417">IF(E1263=12006,I1263,IF(E1263&lt;&gt;12006,0))</f>
        <v>0</v>
      </c>
      <c r="O1263" s="39">
        <f t="shared" si="409"/>
        <v>0</v>
      </c>
      <c r="P1263" s="39">
        <f t="shared" si="410"/>
        <v>0</v>
      </c>
      <c r="Q1263" s="39">
        <f t="shared" si="411"/>
        <v>0</v>
      </c>
      <c r="R1263" s="39">
        <f t="shared" si="412"/>
        <v>0</v>
      </c>
      <c r="S1263" s="39">
        <f t="shared" si="413"/>
        <v>0</v>
      </c>
      <c r="T1263" s="39"/>
      <c r="U1263" s="39">
        <f t="shared" si="414"/>
        <v>0</v>
      </c>
      <c r="V1263" s="39"/>
      <c r="W1263" s="39"/>
      <c r="X1263" s="39">
        <f t="shared" si="372"/>
        <v>21.088706365503079</v>
      </c>
      <c r="Y1263" s="39">
        <f t="shared" si="373"/>
        <v>641.88749999999993</v>
      </c>
      <c r="Z1263" s="41">
        <f t="shared" si="374"/>
        <v>73831.560985626274</v>
      </c>
      <c r="AA1263" s="41">
        <v>66113.094455852144</v>
      </c>
      <c r="AB1263" s="41">
        <v>0</v>
      </c>
      <c r="AC1263" s="41">
        <f t="shared" si="381"/>
        <v>66113.094455852144</v>
      </c>
      <c r="AD1263" s="42">
        <f t="shared" si="415"/>
        <v>7718.4665297741303</v>
      </c>
      <c r="AE1263" s="41">
        <f t="shared" si="375"/>
        <v>73831.560985626274</v>
      </c>
      <c r="AF1263" s="42">
        <f t="shared" si="376"/>
        <v>182923.43901437373</v>
      </c>
      <c r="AG1263" s="43">
        <f t="shared" si="416"/>
        <v>400</v>
      </c>
      <c r="AH1263" s="44">
        <f t="shared" si="378"/>
        <v>284.97741273100615</v>
      </c>
      <c r="AI1263" s="36">
        <f t="shared" si="379"/>
        <v>115.02258726899385</v>
      </c>
      <c r="AJ1263" s="36">
        <f t="shared" si="380"/>
        <v>3501</v>
      </c>
      <c r="AK1263" s="45">
        <v>45657</v>
      </c>
    </row>
    <row r="1264" spans="1:37" s="79" customFormat="1" ht="12.75" x14ac:dyDescent="0.25">
      <c r="A1264" s="36">
        <v>1258</v>
      </c>
      <c r="B1264" s="45">
        <v>42156</v>
      </c>
      <c r="C1264" s="36" t="s">
        <v>315</v>
      </c>
      <c r="D1264" s="36"/>
      <c r="E1264" s="36">
        <v>12008</v>
      </c>
      <c r="F1264" s="36" t="s">
        <v>931</v>
      </c>
      <c r="G1264" s="38" t="s">
        <v>958</v>
      </c>
      <c r="H1264" s="61">
        <v>2</v>
      </c>
      <c r="I1264" s="50">
        <v>184656</v>
      </c>
      <c r="J1264" s="39">
        <f t="shared" si="405"/>
        <v>0</v>
      </c>
      <c r="K1264" s="39">
        <f t="shared" si="406"/>
        <v>0</v>
      </c>
      <c r="L1264" s="39">
        <f t="shared" si="407"/>
        <v>0</v>
      </c>
      <c r="M1264" s="39">
        <f>IF(C1264=12006,H1264,IF(C1264&lt;&gt;12006,0))</f>
        <v>0</v>
      </c>
      <c r="N1264" s="39">
        <f t="shared" si="417"/>
        <v>0</v>
      </c>
      <c r="O1264" s="39">
        <f t="shared" si="409"/>
        <v>0</v>
      </c>
      <c r="P1264" s="39">
        <f t="shared" si="410"/>
        <v>184656</v>
      </c>
      <c r="Q1264" s="39">
        <f t="shared" si="411"/>
        <v>0</v>
      </c>
      <c r="R1264" s="39">
        <f t="shared" si="412"/>
        <v>0</v>
      </c>
      <c r="S1264" s="39">
        <f t="shared" si="413"/>
        <v>0</v>
      </c>
      <c r="T1264" s="39"/>
      <c r="U1264" s="39">
        <f t="shared" si="414"/>
        <v>0</v>
      </c>
      <c r="V1264" s="39"/>
      <c r="W1264" s="39"/>
      <c r="X1264" s="39">
        <f t="shared" si="372"/>
        <v>15.166817248459957</v>
      </c>
      <c r="Y1264" s="39">
        <f t="shared" si="373"/>
        <v>461.63999999999993</v>
      </c>
      <c r="Z1264" s="41">
        <f t="shared" si="374"/>
        <v>53099.027186858308</v>
      </c>
      <c r="AA1264" s="41">
        <v>47547.972073921963</v>
      </c>
      <c r="AB1264" s="41">
        <v>0</v>
      </c>
      <c r="AC1264" s="41">
        <f t="shared" si="381"/>
        <v>47547.972073921963</v>
      </c>
      <c r="AD1264" s="42">
        <f t="shared" si="415"/>
        <v>5551.0551129363448</v>
      </c>
      <c r="AE1264" s="41">
        <f t="shared" si="375"/>
        <v>53099.027186858308</v>
      </c>
      <c r="AF1264" s="42">
        <f t="shared" si="376"/>
        <v>131556.97281314171</v>
      </c>
      <c r="AG1264" s="43">
        <f t="shared" si="416"/>
        <v>400</v>
      </c>
      <c r="AH1264" s="44">
        <f t="shared" si="378"/>
        <v>284.97741273100615</v>
      </c>
      <c r="AI1264" s="36">
        <f t="shared" si="379"/>
        <v>115.02258726899385</v>
      </c>
      <c r="AJ1264" s="36">
        <f t="shared" si="380"/>
        <v>3501</v>
      </c>
      <c r="AK1264" s="45">
        <v>45657</v>
      </c>
    </row>
    <row r="1265" spans="1:37" s="79" customFormat="1" ht="12.75" x14ac:dyDescent="0.25">
      <c r="A1265" s="36">
        <v>1259</v>
      </c>
      <c r="B1265" s="45">
        <v>42156</v>
      </c>
      <c r="C1265" s="36" t="s">
        <v>315</v>
      </c>
      <c r="D1265" s="36"/>
      <c r="E1265" s="36">
        <v>12008</v>
      </c>
      <c r="F1265" s="36" t="s">
        <v>1090</v>
      </c>
      <c r="G1265" s="38" t="s">
        <v>958</v>
      </c>
      <c r="H1265" s="61">
        <v>1</v>
      </c>
      <c r="I1265" s="50">
        <v>610000</v>
      </c>
      <c r="J1265" s="39">
        <f t="shared" si="405"/>
        <v>0</v>
      </c>
      <c r="K1265" s="39">
        <f t="shared" si="406"/>
        <v>0</v>
      </c>
      <c r="L1265" s="39">
        <f t="shared" si="407"/>
        <v>0</v>
      </c>
      <c r="M1265" s="39">
        <f>IF(C1265=12006,H1265,IF(C1265&lt;&gt;12006,0))</f>
        <v>0</v>
      </c>
      <c r="N1265" s="39">
        <f t="shared" si="417"/>
        <v>0</v>
      </c>
      <c r="O1265" s="39">
        <f t="shared" si="409"/>
        <v>0</v>
      </c>
      <c r="P1265" s="39">
        <f t="shared" si="410"/>
        <v>610000</v>
      </c>
      <c r="Q1265" s="39">
        <f t="shared" si="411"/>
        <v>0</v>
      </c>
      <c r="R1265" s="39">
        <f t="shared" si="412"/>
        <v>0</v>
      </c>
      <c r="S1265" s="39">
        <f t="shared" si="413"/>
        <v>0</v>
      </c>
      <c r="T1265" s="39"/>
      <c r="U1265" s="39">
        <f t="shared" si="414"/>
        <v>0</v>
      </c>
      <c r="V1265" s="39"/>
      <c r="W1265" s="39"/>
      <c r="X1265" s="39">
        <f t="shared" si="372"/>
        <v>50.102669404517457</v>
      </c>
      <c r="Y1265" s="39">
        <f t="shared" si="373"/>
        <v>1525</v>
      </c>
      <c r="Z1265" s="41">
        <f t="shared" si="374"/>
        <v>175409.44558521561</v>
      </c>
      <c r="AA1265" s="41">
        <v>157071.86858316223</v>
      </c>
      <c r="AB1265" s="41">
        <v>0</v>
      </c>
      <c r="AC1265" s="41">
        <f t="shared" si="381"/>
        <v>157071.86858316223</v>
      </c>
      <c r="AD1265" s="42">
        <f t="shared" si="415"/>
        <v>18337.577002053382</v>
      </c>
      <c r="AE1265" s="41">
        <f t="shared" si="375"/>
        <v>175409.44558521561</v>
      </c>
      <c r="AF1265" s="42">
        <f t="shared" si="376"/>
        <v>434590.55441478442</v>
      </c>
      <c r="AG1265" s="43">
        <f t="shared" si="416"/>
        <v>400</v>
      </c>
      <c r="AH1265" s="44">
        <f t="shared" si="378"/>
        <v>284.97741273100615</v>
      </c>
      <c r="AI1265" s="36">
        <f t="shared" si="379"/>
        <v>115.02258726899385</v>
      </c>
      <c r="AJ1265" s="36">
        <f t="shared" si="380"/>
        <v>3501</v>
      </c>
      <c r="AK1265" s="45">
        <v>45657</v>
      </c>
    </row>
    <row r="1266" spans="1:37" s="79" customFormat="1" ht="12.75" x14ac:dyDescent="0.25">
      <c r="A1266" s="36">
        <v>1260</v>
      </c>
      <c r="B1266" s="45">
        <v>42156</v>
      </c>
      <c r="C1266" s="36" t="s">
        <v>315</v>
      </c>
      <c r="D1266" s="36"/>
      <c r="E1266" s="36">
        <v>12008</v>
      </c>
      <c r="F1266" s="36" t="s">
        <v>1091</v>
      </c>
      <c r="G1266" s="38" t="s">
        <v>958</v>
      </c>
      <c r="H1266" s="61">
        <v>1</v>
      </c>
      <c r="I1266" s="50">
        <v>1673908</v>
      </c>
      <c r="J1266" s="39">
        <f t="shared" si="405"/>
        <v>0</v>
      </c>
      <c r="K1266" s="39">
        <f t="shared" si="406"/>
        <v>0</v>
      </c>
      <c r="L1266" s="39">
        <f t="shared" si="407"/>
        <v>0</v>
      </c>
      <c r="M1266" s="39">
        <f>IF(C1266=12006,H1266,IF(C1266&lt;&gt;12006,0))</f>
        <v>0</v>
      </c>
      <c r="N1266" s="39">
        <f t="shared" si="417"/>
        <v>0</v>
      </c>
      <c r="O1266" s="39">
        <f t="shared" si="409"/>
        <v>0</v>
      </c>
      <c r="P1266" s="39">
        <f t="shared" si="410"/>
        <v>1673908</v>
      </c>
      <c r="Q1266" s="39">
        <f t="shared" si="411"/>
        <v>0</v>
      </c>
      <c r="R1266" s="39">
        <f t="shared" si="412"/>
        <v>0</v>
      </c>
      <c r="S1266" s="39">
        <f t="shared" si="413"/>
        <v>0</v>
      </c>
      <c r="T1266" s="39"/>
      <c r="U1266" s="39">
        <f t="shared" si="414"/>
        <v>0</v>
      </c>
      <c r="V1266" s="39"/>
      <c r="W1266" s="39"/>
      <c r="X1266" s="39">
        <f t="shared" si="372"/>
        <v>137.48731006160165</v>
      </c>
      <c r="Y1266" s="39">
        <f t="shared" si="373"/>
        <v>4184.7700000000004</v>
      </c>
      <c r="Z1266" s="41">
        <f t="shared" si="374"/>
        <v>481343.07252566743</v>
      </c>
      <c r="AA1266" s="41">
        <v>431022.71704312123</v>
      </c>
      <c r="AB1266" s="41">
        <v>0</v>
      </c>
      <c r="AC1266" s="41">
        <f t="shared" si="381"/>
        <v>431022.71704312123</v>
      </c>
      <c r="AD1266" s="42">
        <f t="shared" si="415"/>
        <v>50320.355482546205</v>
      </c>
      <c r="AE1266" s="41">
        <f t="shared" si="375"/>
        <v>481343.07252566743</v>
      </c>
      <c r="AF1266" s="42">
        <f t="shared" si="376"/>
        <v>1192564.9274743325</v>
      </c>
      <c r="AG1266" s="43">
        <f t="shared" si="416"/>
        <v>400</v>
      </c>
      <c r="AH1266" s="44">
        <f t="shared" si="378"/>
        <v>284.97741273100615</v>
      </c>
      <c r="AI1266" s="36">
        <f t="shared" si="379"/>
        <v>115.02258726899385</v>
      </c>
      <c r="AJ1266" s="36">
        <f t="shared" si="380"/>
        <v>3501</v>
      </c>
      <c r="AK1266" s="45">
        <v>45657</v>
      </c>
    </row>
    <row r="1267" spans="1:37" s="79" customFormat="1" ht="12.75" x14ac:dyDescent="0.25">
      <c r="A1267" s="36">
        <v>1261</v>
      </c>
      <c r="B1267" s="45">
        <v>42156</v>
      </c>
      <c r="C1267" s="36" t="s">
        <v>315</v>
      </c>
      <c r="D1267" s="36"/>
      <c r="E1267" s="36">
        <v>12008</v>
      </c>
      <c r="F1267" s="36" t="s">
        <v>1092</v>
      </c>
      <c r="G1267" s="38" t="s">
        <v>958</v>
      </c>
      <c r="H1267" s="61">
        <v>1</v>
      </c>
      <c r="I1267" s="50">
        <v>610000</v>
      </c>
      <c r="J1267" s="39">
        <f t="shared" si="405"/>
        <v>0</v>
      </c>
      <c r="K1267" s="39">
        <f t="shared" si="406"/>
        <v>0</v>
      </c>
      <c r="L1267" s="39">
        <f t="shared" si="407"/>
        <v>0</v>
      </c>
      <c r="M1267" s="39">
        <f>IF(C1267=12006,H1267,IF(C1267&lt;&gt;12006,0))</f>
        <v>0</v>
      </c>
      <c r="N1267" s="39">
        <f t="shared" si="417"/>
        <v>0</v>
      </c>
      <c r="O1267" s="39">
        <f t="shared" si="409"/>
        <v>0</v>
      </c>
      <c r="P1267" s="39">
        <f t="shared" si="410"/>
        <v>610000</v>
      </c>
      <c r="Q1267" s="39">
        <f t="shared" si="411"/>
        <v>0</v>
      </c>
      <c r="R1267" s="39">
        <f t="shared" si="412"/>
        <v>0</v>
      </c>
      <c r="S1267" s="39">
        <f t="shared" si="413"/>
        <v>0</v>
      </c>
      <c r="T1267" s="39"/>
      <c r="U1267" s="39">
        <f t="shared" si="414"/>
        <v>0</v>
      </c>
      <c r="V1267" s="39"/>
      <c r="W1267" s="39"/>
      <c r="X1267" s="39">
        <f t="shared" si="372"/>
        <v>50.102669404517457</v>
      </c>
      <c r="Y1267" s="39">
        <f t="shared" si="373"/>
        <v>1525</v>
      </c>
      <c r="Z1267" s="41">
        <f t="shared" si="374"/>
        <v>175409.44558521561</v>
      </c>
      <c r="AA1267" s="41">
        <v>157071.86858316223</v>
      </c>
      <c r="AB1267" s="41">
        <v>0</v>
      </c>
      <c r="AC1267" s="41">
        <f t="shared" si="381"/>
        <v>157071.86858316223</v>
      </c>
      <c r="AD1267" s="42">
        <f t="shared" si="415"/>
        <v>18337.577002053382</v>
      </c>
      <c r="AE1267" s="41">
        <f t="shared" si="375"/>
        <v>175409.44558521561</v>
      </c>
      <c r="AF1267" s="42">
        <f t="shared" si="376"/>
        <v>434590.55441478442</v>
      </c>
      <c r="AG1267" s="43">
        <f t="shared" si="416"/>
        <v>400</v>
      </c>
      <c r="AH1267" s="44">
        <f t="shared" si="378"/>
        <v>284.97741273100615</v>
      </c>
      <c r="AI1267" s="36">
        <f t="shared" si="379"/>
        <v>115.02258726899385</v>
      </c>
      <c r="AJ1267" s="36">
        <f t="shared" si="380"/>
        <v>3501</v>
      </c>
      <c r="AK1267" s="45">
        <v>45657</v>
      </c>
    </row>
    <row r="1268" spans="1:37" s="79" customFormat="1" ht="12.75" x14ac:dyDescent="0.25">
      <c r="A1268" s="36">
        <v>1262</v>
      </c>
      <c r="B1268" s="45">
        <v>42156</v>
      </c>
      <c r="C1268" s="36" t="s">
        <v>315</v>
      </c>
      <c r="D1268" s="36"/>
      <c r="E1268" s="36">
        <v>12008</v>
      </c>
      <c r="F1268" s="36" t="s">
        <v>1093</v>
      </c>
      <c r="G1268" s="38" t="s">
        <v>958</v>
      </c>
      <c r="H1268" s="61">
        <v>1</v>
      </c>
      <c r="I1268" s="50">
        <v>1769250</v>
      </c>
      <c r="J1268" s="39">
        <f t="shared" si="405"/>
        <v>0</v>
      </c>
      <c r="K1268" s="39">
        <f t="shared" si="406"/>
        <v>0</v>
      </c>
      <c r="L1268" s="39">
        <f t="shared" si="407"/>
        <v>0</v>
      </c>
      <c r="M1268" s="39">
        <f>IF(C1268=12006,H1268,IF(C1268&lt;&gt;12006,0))</f>
        <v>0</v>
      </c>
      <c r="N1268" s="39">
        <f t="shared" si="417"/>
        <v>0</v>
      </c>
      <c r="O1268" s="39">
        <f t="shared" si="409"/>
        <v>0</v>
      </c>
      <c r="P1268" s="39">
        <f t="shared" si="410"/>
        <v>1769250</v>
      </c>
      <c r="Q1268" s="39">
        <f t="shared" si="411"/>
        <v>0</v>
      </c>
      <c r="R1268" s="39">
        <f t="shared" si="412"/>
        <v>0</v>
      </c>
      <c r="S1268" s="39">
        <f t="shared" si="413"/>
        <v>0</v>
      </c>
      <c r="T1268" s="39"/>
      <c r="U1268" s="39">
        <f t="shared" si="414"/>
        <v>0</v>
      </c>
      <c r="V1268" s="39"/>
      <c r="W1268" s="39"/>
      <c r="X1268" s="39">
        <f t="shared" si="372"/>
        <v>145.31827515400411</v>
      </c>
      <c r="Y1268" s="39">
        <f t="shared" si="373"/>
        <v>4423.125</v>
      </c>
      <c r="Z1268" s="41">
        <f t="shared" si="374"/>
        <v>508759.28131416842</v>
      </c>
      <c r="AA1268" s="41">
        <v>455572.7926078029</v>
      </c>
      <c r="AB1268" s="41">
        <v>0</v>
      </c>
      <c r="AC1268" s="41">
        <f t="shared" si="381"/>
        <v>455572.7926078029</v>
      </c>
      <c r="AD1268" s="42">
        <f t="shared" si="415"/>
        <v>53186.488706365519</v>
      </c>
      <c r="AE1268" s="41">
        <f t="shared" si="375"/>
        <v>508759.28131416842</v>
      </c>
      <c r="AF1268" s="42">
        <f t="shared" si="376"/>
        <v>1260490.7186858316</v>
      </c>
      <c r="AG1268" s="43">
        <f t="shared" si="416"/>
        <v>400</v>
      </c>
      <c r="AH1268" s="44">
        <f t="shared" si="378"/>
        <v>284.97741273100615</v>
      </c>
      <c r="AI1268" s="36">
        <f t="shared" si="379"/>
        <v>115.02258726899385</v>
      </c>
      <c r="AJ1268" s="36">
        <f t="shared" si="380"/>
        <v>3501</v>
      </c>
      <c r="AK1268" s="45">
        <v>45657</v>
      </c>
    </row>
    <row r="1269" spans="1:37" s="79" customFormat="1" ht="12.75" x14ac:dyDescent="0.25">
      <c r="A1269" s="36">
        <v>1263</v>
      </c>
      <c r="B1269" s="45">
        <v>42156</v>
      </c>
      <c r="C1269" s="36" t="s">
        <v>315</v>
      </c>
      <c r="D1269" s="36"/>
      <c r="E1269" s="36">
        <v>12008</v>
      </c>
      <c r="F1269" s="36" t="s">
        <v>1094</v>
      </c>
      <c r="G1269" s="38" t="s">
        <v>958</v>
      </c>
      <c r="H1269" s="61">
        <v>1</v>
      </c>
      <c r="I1269" s="50">
        <v>490782</v>
      </c>
      <c r="J1269" s="39">
        <f t="shared" si="405"/>
        <v>0</v>
      </c>
      <c r="K1269" s="39">
        <f t="shared" si="406"/>
        <v>0</v>
      </c>
      <c r="L1269" s="39">
        <f t="shared" si="407"/>
        <v>0</v>
      </c>
      <c r="M1269" s="39">
        <f>IF(C1269=12006,H1269,IF(C1269&lt;&gt;12006,0))</f>
        <v>0</v>
      </c>
      <c r="N1269" s="39">
        <f t="shared" si="417"/>
        <v>0</v>
      </c>
      <c r="O1269" s="39">
        <f t="shared" si="409"/>
        <v>0</v>
      </c>
      <c r="P1269" s="39">
        <f t="shared" si="410"/>
        <v>490782</v>
      </c>
      <c r="Q1269" s="39">
        <f t="shared" si="411"/>
        <v>0</v>
      </c>
      <c r="R1269" s="39">
        <f t="shared" si="412"/>
        <v>0</v>
      </c>
      <c r="S1269" s="39">
        <f t="shared" si="413"/>
        <v>0</v>
      </c>
      <c r="T1269" s="39"/>
      <c r="U1269" s="39">
        <f t="shared" si="414"/>
        <v>0</v>
      </c>
      <c r="V1269" s="39"/>
      <c r="W1269" s="39"/>
      <c r="X1269" s="39">
        <f t="shared" si="372"/>
        <v>40.310636550308004</v>
      </c>
      <c r="Y1269" s="39">
        <f t="shared" si="373"/>
        <v>1226.9549999999999</v>
      </c>
      <c r="Z1269" s="41">
        <f t="shared" si="374"/>
        <v>141127.53856262832</v>
      </c>
      <c r="AA1269" s="41">
        <v>126373.8455852156</v>
      </c>
      <c r="AB1269" s="41">
        <v>0</v>
      </c>
      <c r="AC1269" s="41">
        <f t="shared" si="381"/>
        <v>126373.8455852156</v>
      </c>
      <c r="AD1269" s="42">
        <f t="shared" si="415"/>
        <v>14753.69297741272</v>
      </c>
      <c r="AE1269" s="41">
        <f t="shared" si="375"/>
        <v>141127.53856262832</v>
      </c>
      <c r="AF1269" s="42">
        <f t="shared" si="376"/>
        <v>349654.46143737168</v>
      </c>
      <c r="AG1269" s="43">
        <f t="shared" si="416"/>
        <v>400</v>
      </c>
      <c r="AH1269" s="44">
        <f t="shared" si="378"/>
        <v>284.97741273100615</v>
      </c>
      <c r="AI1269" s="36">
        <f t="shared" si="379"/>
        <v>115.02258726899385</v>
      </c>
      <c r="AJ1269" s="36">
        <f t="shared" si="380"/>
        <v>3501</v>
      </c>
      <c r="AK1269" s="45">
        <v>45657</v>
      </c>
    </row>
    <row r="1270" spans="1:37" s="79" customFormat="1" ht="12.75" x14ac:dyDescent="0.25">
      <c r="A1270" s="36">
        <v>1264</v>
      </c>
      <c r="B1270" s="45">
        <v>42156</v>
      </c>
      <c r="C1270" s="36" t="s">
        <v>315</v>
      </c>
      <c r="D1270" s="36"/>
      <c r="E1270" s="36">
        <v>12008</v>
      </c>
      <c r="F1270" s="36" t="s">
        <v>1095</v>
      </c>
      <c r="G1270" s="38" t="s">
        <v>958</v>
      </c>
      <c r="H1270" s="61">
        <v>1</v>
      </c>
      <c r="I1270" s="50">
        <v>1450354</v>
      </c>
      <c r="J1270" s="39">
        <f t="shared" si="405"/>
        <v>0</v>
      </c>
      <c r="K1270" s="39">
        <f t="shared" si="406"/>
        <v>0</v>
      </c>
      <c r="L1270" s="39">
        <f t="shared" si="407"/>
        <v>0</v>
      </c>
      <c r="M1270" s="39">
        <f>IF(C1270=12006,H1270,IF(C1270&lt;&gt;12006,0))</f>
        <v>0</v>
      </c>
      <c r="N1270" s="39">
        <f t="shared" si="417"/>
        <v>0</v>
      </c>
      <c r="O1270" s="39">
        <f t="shared" si="409"/>
        <v>0</v>
      </c>
      <c r="P1270" s="39">
        <f t="shared" si="410"/>
        <v>1450354</v>
      </c>
      <c r="Q1270" s="39">
        <f t="shared" si="411"/>
        <v>0</v>
      </c>
      <c r="R1270" s="39">
        <f t="shared" si="412"/>
        <v>0</v>
      </c>
      <c r="S1270" s="39">
        <f t="shared" si="413"/>
        <v>0</v>
      </c>
      <c r="T1270" s="39"/>
      <c r="U1270" s="39">
        <f t="shared" si="414"/>
        <v>0</v>
      </c>
      <c r="V1270" s="39"/>
      <c r="W1270" s="39"/>
      <c r="X1270" s="39">
        <f t="shared" si="372"/>
        <v>119.12558521560574</v>
      </c>
      <c r="Y1270" s="39">
        <f t="shared" si="373"/>
        <v>3625.8849999999998</v>
      </c>
      <c r="Z1270" s="41">
        <f t="shared" si="374"/>
        <v>417058.67383983574</v>
      </c>
      <c r="AA1270" s="41">
        <v>373458.70965092402</v>
      </c>
      <c r="AB1270" s="41">
        <v>0</v>
      </c>
      <c r="AC1270" s="41">
        <f t="shared" si="381"/>
        <v>373458.70965092402</v>
      </c>
      <c r="AD1270" s="42">
        <f t="shared" si="415"/>
        <v>43599.964188911719</v>
      </c>
      <c r="AE1270" s="41">
        <f t="shared" si="375"/>
        <v>417058.67383983574</v>
      </c>
      <c r="AF1270" s="42">
        <f t="shared" si="376"/>
        <v>1033295.3261601643</v>
      </c>
      <c r="AG1270" s="43">
        <f t="shared" si="416"/>
        <v>400</v>
      </c>
      <c r="AH1270" s="44">
        <f t="shared" si="378"/>
        <v>284.97741273100615</v>
      </c>
      <c r="AI1270" s="36">
        <f t="shared" si="379"/>
        <v>115.02258726899385</v>
      </c>
      <c r="AJ1270" s="36">
        <f t="shared" si="380"/>
        <v>3501</v>
      </c>
      <c r="AK1270" s="45">
        <v>45657</v>
      </c>
    </row>
    <row r="1271" spans="1:37" s="79" customFormat="1" ht="12.75" x14ac:dyDescent="0.25">
      <c r="A1271" s="36">
        <v>1265</v>
      </c>
      <c r="B1271" s="45">
        <v>42156</v>
      </c>
      <c r="C1271" s="36" t="s">
        <v>315</v>
      </c>
      <c r="D1271" s="36"/>
      <c r="E1271" s="36">
        <v>12008</v>
      </c>
      <c r="F1271" s="36" t="s">
        <v>1096</v>
      </c>
      <c r="G1271" s="38" t="s">
        <v>958</v>
      </c>
      <c r="H1271" s="61">
        <v>1</v>
      </c>
      <c r="I1271" s="50">
        <v>829579</v>
      </c>
      <c r="J1271" s="39">
        <f t="shared" si="405"/>
        <v>0</v>
      </c>
      <c r="K1271" s="39">
        <f t="shared" si="406"/>
        <v>0</v>
      </c>
      <c r="L1271" s="39">
        <f t="shared" si="407"/>
        <v>0</v>
      </c>
      <c r="M1271" s="39">
        <f>IF(C1271=12006,H1271,IF(C1271&lt;&gt;12006,0))</f>
        <v>0</v>
      </c>
      <c r="N1271" s="39">
        <f t="shared" si="417"/>
        <v>0</v>
      </c>
      <c r="O1271" s="39">
        <f t="shared" si="409"/>
        <v>0</v>
      </c>
      <c r="P1271" s="39">
        <f t="shared" si="410"/>
        <v>829579</v>
      </c>
      <c r="Q1271" s="39">
        <f t="shared" si="411"/>
        <v>0</v>
      </c>
      <c r="R1271" s="39">
        <f t="shared" si="412"/>
        <v>0</v>
      </c>
      <c r="S1271" s="39">
        <f t="shared" si="413"/>
        <v>0</v>
      </c>
      <c r="T1271" s="39"/>
      <c r="U1271" s="39">
        <f t="shared" si="414"/>
        <v>0</v>
      </c>
      <c r="V1271" s="39"/>
      <c r="W1271" s="39"/>
      <c r="X1271" s="39">
        <f t="shared" si="372"/>
        <v>68.137905544147841</v>
      </c>
      <c r="Y1271" s="39">
        <f t="shared" si="373"/>
        <v>2073.9474999999998</v>
      </c>
      <c r="Z1271" s="41">
        <f t="shared" si="374"/>
        <v>238550.80731006159</v>
      </c>
      <c r="AA1271" s="41">
        <v>213612.33388090346</v>
      </c>
      <c r="AB1271" s="41">
        <v>0</v>
      </c>
      <c r="AC1271" s="41">
        <f t="shared" si="381"/>
        <v>213612.33388090346</v>
      </c>
      <c r="AD1271" s="42">
        <f t="shared" si="415"/>
        <v>24938.473429158126</v>
      </c>
      <c r="AE1271" s="41">
        <f t="shared" si="375"/>
        <v>238550.80731006159</v>
      </c>
      <c r="AF1271" s="42">
        <f t="shared" si="376"/>
        <v>591028.19268993847</v>
      </c>
      <c r="AG1271" s="43">
        <f t="shared" si="416"/>
        <v>400</v>
      </c>
      <c r="AH1271" s="44">
        <f t="shared" si="378"/>
        <v>284.97741273100615</v>
      </c>
      <c r="AI1271" s="36">
        <f t="shared" si="379"/>
        <v>115.02258726899385</v>
      </c>
      <c r="AJ1271" s="36">
        <f t="shared" si="380"/>
        <v>3501</v>
      </c>
      <c r="AK1271" s="45">
        <v>45657</v>
      </c>
    </row>
    <row r="1272" spans="1:37" s="79" customFormat="1" ht="12.75" x14ac:dyDescent="0.25">
      <c r="A1272" s="36">
        <v>1266</v>
      </c>
      <c r="B1272" s="45">
        <v>42156</v>
      </c>
      <c r="C1272" s="56" t="s">
        <v>265</v>
      </c>
      <c r="D1272" s="56"/>
      <c r="E1272" s="36">
        <v>12007</v>
      </c>
      <c r="F1272" s="36" t="s">
        <v>1097</v>
      </c>
      <c r="G1272" s="38" t="s">
        <v>318</v>
      </c>
      <c r="H1272" s="61">
        <v>1</v>
      </c>
      <c r="I1272" s="48">
        <v>120000</v>
      </c>
      <c r="J1272" s="39">
        <f t="shared" si="405"/>
        <v>0</v>
      </c>
      <c r="K1272" s="39">
        <f t="shared" si="406"/>
        <v>0</v>
      </c>
      <c r="L1272" s="39">
        <f t="shared" si="407"/>
        <v>0</v>
      </c>
      <c r="M1272" s="39">
        <f>IF(C1272=12006,H1272,IF(C1272&lt;&gt;12006,0))</f>
        <v>0</v>
      </c>
      <c r="N1272" s="39">
        <f t="shared" si="417"/>
        <v>0</v>
      </c>
      <c r="O1272" s="39">
        <f t="shared" si="409"/>
        <v>120000</v>
      </c>
      <c r="P1272" s="39">
        <f t="shared" si="410"/>
        <v>0</v>
      </c>
      <c r="Q1272" s="39">
        <f t="shared" si="411"/>
        <v>0</v>
      </c>
      <c r="R1272" s="39">
        <f t="shared" si="412"/>
        <v>0</v>
      </c>
      <c r="S1272" s="39">
        <f t="shared" si="413"/>
        <v>0</v>
      </c>
      <c r="T1272" s="39"/>
      <c r="U1272" s="39">
        <f t="shared" si="414"/>
        <v>0</v>
      </c>
      <c r="V1272" s="39"/>
      <c r="W1272" s="39"/>
      <c r="X1272" s="39">
        <f t="shared" si="372"/>
        <v>32.854209445585212</v>
      </c>
      <c r="Y1272" s="39">
        <f t="shared" si="373"/>
        <v>999.99999999999989</v>
      </c>
      <c r="Z1272" s="41">
        <f t="shared" si="374"/>
        <v>115022.58726899383</v>
      </c>
      <c r="AA1272" s="41">
        <v>102997.94661190965</v>
      </c>
      <c r="AB1272" s="41">
        <v>9918.976623430508</v>
      </c>
      <c r="AC1272" s="41">
        <f t="shared" si="381"/>
        <v>112916.92323534016</v>
      </c>
      <c r="AD1272" s="42">
        <f>Z1272-AA1272-4941.56</f>
        <v>7083.0806570841787</v>
      </c>
      <c r="AE1272" s="41">
        <f t="shared" si="375"/>
        <v>120000.00389242434</v>
      </c>
      <c r="AF1272" s="42">
        <f t="shared" si="376"/>
        <v>-3.8924243417568505E-3</v>
      </c>
      <c r="AG1272" s="43">
        <f t="shared" si="416"/>
        <v>120</v>
      </c>
      <c r="AH1272" s="44">
        <f t="shared" si="378"/>
        <v>4.9774127310061544</v>
      </c>
      <c r="AI1272" s="36">
        <f t="shared" si="379"/>
        <v>115.02258726899385</v>
      </c>
      <c r="AJ1272" s="36">
        <f t="shared" si="380"/>
        <v>3501</v>
      </c>
      <c r="AK1272" s="45">
        <v>45657</v>
      </c>
    </row>
    <row r="1273" spans="1:37" s="79" customFormat="1" ht="12.75" x14ac:dyDescent="0.25">
      <c r="A1273" s="36">
        <v>1267</v>
      </c>
      <c r="B1273" s="45">
        <v>42156</v>
      </c>
      <c r="C1273" s="56" t="s">
        <v>265</v>
      </c>
      <c r="D1273" s="56"/>
      <c r="E1273" s="36">
        <v>12007</v>
      </c>
      <c r="F1273" s="36" t="s">
        <v>1098</v>
      </c>
      <c r="G1273" s="64" t="s">
        <v>335</v>
      </c>
      <c r="H1273" s="61">
        <v>2</v>
      </c>
      <c r="I1273" s="39">
        <v>256333</v>
      </c>
      <c r="J1273" s="39">
        <f t="shared" si="405"/>
        <v>0</v>
      </c>
      <c r="K1273" s="39">
        <f t="shared" si="406"/>
        <v>0</v>
      </c>
      <c r="L1273" s="39">
        <f t="shared" si="407"/>
        <v>0</v>
      </c>
      <c r="M1273" s="39">
        <f>IF(C1273=12006,H1273,IF(C1273&lt;&gt;12006,0))</f>
        <v>0</v>
      </c>
      <c r="N1273" s="39">
        <f t="shared" si="417"/>
        <v>0</v>
      </c>
      <c r="O1273" s="39">
        <f t="shared" si="409"/>
        <v>256333</v>
      </c>
      <c r="P1273" s="39">
        <f t="shared" si="410"/>
        <v>0</v>
      </c>
      <c r="Q1273" s="39">
        <f t="shared" si="411"/>
        <v>0</v>
      </c>
      <c r="R1273" s="39">
        <f t="shared" si="412"/>
        <v>0</v>
      </c>
      <c r="S1273" s="39">
        <f t="shared" si="413"/>
        <v>0</v>
      </c>
      <c r="T1273" s="39"/>
      <c r="U1273" s="39">
        <f t="shared" si="414"/>
        <v>0</v>
      </c>
      <c r="V1273" s="39"/>
      <c r="W1273" s="39"/>
      <c r="X1273" s="39">
        <f t="shared" si="372"/>
        <v>70.180150581793299</v>
      </c>
      <c r="Y1273" s="39">
        <f t="shared" si="373"/>
        <v>2136.1083333333336</v>
      </c>
      <c r="Z1273" s="41">
        <f t="shared" si="374"/>
        <v>245700.70718685834</v>
      </c>
      <c r="AA1273" s="41">
        <v>220014.77207392201</v>
      </c>
      <c r="AB1273" s="41">
        <v>21188.008623448444</v>
      </c>
      <c r="AC1273" s="41">
        <f t="shared" si="381"/>
        <v>241202.78069737044</v>
      </c>
      <c r="AD1273" s="42">
        <f>Z1273-AA1273-10555.72</f>
        <v>15130.215112936336</v>
      </c>
      <c r="AE1273" s="41">
        <f t="shared" si="375"/>
        <v>256332.99581030678</v>
      </c>
      <c r="AF1273" s="42">
        <f t="shared" si="376"/>
        <v>4.1896932234521955E-3</v>
      </c>
      <c r="AG1273" s="43">
        <f t="shared" si="416"/>
        <v>120</v>
      </c>
      <c r="AH1273" s="44">
        <f t="shared" si="378"/>
        <v>4.9774127310061544</v>
      </c>
      <c r="AI1273" s="36">
        <f t="shared" si="379"/>
        <v>115.02258726899385</v>
      </c>
      <c r="AJ1273" s="36">
        <f t="shared" si="380"/>
        <v>3501</v>
      </c>
      <c r="AK1273" s="45">
        <v>45657</v>
      </c>
    </row>
    <row r="1274" spans="1:37" s="79" customFormat="1" ht="12.75" x14ac:dyDescent="0.25">
      <c r="A1274" s="36">
        <v>1268</v>
      </c>
      <c r="B1274" s="45">
        <v>42156</v>
      </c>
      <c r="C1274" s="56" t="s">
        <v>265</v>
      </c>
      <c r="D1274" s="56"/>
      <c r="E1274" s="36">
        <v>12007</v>
      </c>
      <c r="F1274" s="36" t="s">
        <v>1099</v>
      </c>
      <c r="G1274" s="64" t="s">
        <v>335</v>
      </c>
      <c r="H1274" s="61">
        <v>4</v>
      </c>
      <c r="I1274" s="39">
        <v>914800</v>
      </c>
      <c r="J1274" s="39">
        <f t="shared" si="405"/>
        <v>0</v>
      </c>
      <c r="K1274" s="39">
        <f t="shared" si="406"/>
        <v>0</v>
      </c>
      <c r="L1274" s="39">
        <f t="shared" si="407"/>
        <v>0</v>
      </c>
      <c r="M1274" s="39">
        <f>IF(C1274=12006,H1274,IF(C1274&lt;&gt;12006,0))</f>
        <v>0</v>
      </c>
      <c r="N1274" s="39">
        <f t="shared" si="417"/>
        <v>0</v>
      </c>
      <c r="O1274" s="39">
        <f t="shared" si="409"/>
        <v>914800</v>
      </c>
      <c r="P1274" s="39">
        <f t="shared" si="410"/>
        <v>0</v>
      </c>
      <c r="Q1274" s="39">
        <f t="shared" si="411"/>
        <v>0</v>
      </c>
      <c r="R1274" s="39">
        <f t="shared" si="412"/>
        <v>0</v>
      </c>
      <c r="S1274" s="39">
        <f t="shared" si="413"/>
        <v>0</v>
      </c>
      <c r="T1274" s="39"/>
      <c r="U1274" s="39">
        <f t="shared" si="414"/>
        <v>0</v>
      </c>
      <c r="V1274" s="39"/>
      <c r="W1274" s="39"/>
      <c r="X1274" s="39">
        <f t="shared" si="372"/>
        <v>250.45859000684462</v>
      </c>
      <c r="Y1274" s="39">
        <f t="shared" si="373"/>
        <v>7623.333333333333</v>
      </c>
      <c r="Z1274" s="41">
        <f t="shared" si="374"/>
        <v>876855.52361396304</v>
      </c>
      <c r="AA1274" s="41">
        <v>785187.67967145785</v>
      </c>
      <c r="AB1274" s="41">
        <v>75615.665125951913</v>
      </c>
      <c r="AC1274" s="41">
        <f t="shared" si="381"/>
        <v>860803.34479740972</v>
      </c>
      <c r="AD1274" s="42">
        <f>Z1274-AA1274-37671.19</f>
        <v>53996.653942505189</v>
      </c>
      <c r="AE1274" s="41">
        <f t="shared" si="375"/>
        <v>914799.99873991497</v>
      </c>
      <c r="AF1274" s="42">
        <f t="shared" si="376"/>
        <v>1.2600850313901901E-3</v>
      </c>
      <c r="AG1274" s="43">
        <f t="shared" si="416"/>
        <v>120</v>
      </c>
      <c r="AH1274" s="44">
        <f t="shared" si="378"/>
        <v>4.9774127310061544</v>
      </c>
      <c r="AI1274" s="36">
        <f t="shared" si="379"/>
        <v>115.02258726899385</v>
      </c>
      <c r="AJ1274" s="36">
        <f t="shared" si="380"/>
        <v>3501</v>
      </c>
      <c r="AK1274" s="45">
        <v>45657</v>
      </c>
    </row>
    <row r="1275" spans="1:37" s="79" customFormat="1" ht="12.75" x14ac:dyDescent="0.25">
      <c r="A1275" s="36">
        <v>1269</v>
      </c>
      <c r="B1275" s="45">
        <v>42156</v>
      </c>
      <c r="C1275" s="49" t="s">
        <v>272</v>
      </c>
      <c r="D1275" s="49"/>
      <c r="E1275" s="49">
        <v>12010</v>
      </c>
      <c r="F1275" s="36" t="s">
        <v>1100</v>
      </c>
      <c r="G1275" s="36" t="s">
        <v>435</v>
      </c>
      <c r="H1275" s="38">
        <v>10</v>
      </c>
      <c r="I1275" s="50">
        <v>169000</v>
      </c>
      <c r="J1275" s="39">
        <f t="shared" si="405"/>
        <v>0</v>
      </c>
      <c r="K1275" s="39">
        <f t="shared" si="406"/>
        <v>0</v>
      </c>
      <c r="L1275" s="39">
        <f t="shared" si="407"/>
        <v>0</v>
      </c>
      <c r="M1275" s="39">
        <f t="shared" ref="M1275:M1286" si="418">IF(E1275=12005,I1275,IF(E1275&lt;&gt;12005,0))</f>
        <v>0</v>
      </c>
      <c r="N1275" s="39">
        <f t="shared" ref="N1275:N1338" si="419">IF(E1275=12006,I1275,IF(E1275&lt;&gt;12006,0))</f>
        <v>0</v>
      </c>
      <c r="O1275" s="39">
        <f t="shared" si="409"/>
        <v>0</v>
      </c>
      <c r="P1275" s="39">
        <f t="shared" si="410"/>
        <v>0</v>
      </c>
      <c r="Q1275" s="39">
        <f t="shared" si="411"/>
        <v>0</v>
      </c>
      <c r="R1275" s="39">
        <f t="shared" si="412"/>
        <v>169000</v>
      </c>
      <c r="S1275" s="39">
        <f t="shared" si="413"/>
        <v>0</v>
      </c>
      <c r="T1275" s="39"/>
      <c r="U1275" s="39">
        <f t="shared" si="414"/>
        <v>0</v>
      </c>
      <c r="V1275" s="39"/>
      <c r="W1275" s="39">
        <f t="shared" ref="W1275:W1286" si="420">IF(E1275=12099,I1275,IF(E1275&lt;&gt;12099,0))</f>
        <v>0</v>
      </c>
      <c r="X1275" s="39">
        <f t="shared" si="372"/>
        <v>46.269678302532512</v>
      </c>
      <c r="Y1275" s="39">
        <f t="shared" si="373"/>
        <v>1408.3333333333333</v>
      </c>
      <c r="Z1275" s="41">
        <f t="shared" si="374"/>
        <v>161990.14373716633</v>
      </c>
      <c r="AA1275" s="41">
        <v>145055.44147843943</v>
      </c>
      <c r="AB1275" s="41">
        <v>0</v>
      </c>
      <c r="AC1275" s="41">
        <f t="shared" si="381"/>
        <v>145055.44147843943</v>
      </c>
      <c r="AD1275" s="42">
        <f t="shared" ref="AD1275:AD1296" si="421">Z1275-AA1275</f>
        <v>16934.702258726902</v>
      </c>
      <c r="AE1275" s="41">
        <f t="shared" si="375"/>
        <v>161990.14373716633</v>
      </c>
      <c r="AF1275" s="42">
        <f t="shared" si="376"/>
        <v>7009.8562628336658</v>
      </c>
      <c r="AG1275" s="43">
        <f t="shared" ref="AG1275:AG1286" si="422">(365.25/30.4375*(IF(E1275=12002,1/3%,IF(E1275=12003,1/3%,IF(E1275=12004,1/3%,IF(E1275=12006,1/2%,IF(E1275=12007,1/10%,IF(E1275=12008,1/3%,IF(E1275=12009,1/10%,IF(E1275=12010,1/10%,IF(E1275=12011,1/20%,IF(E1275=12012,1/3%,IF(E1275=12099,1/10%)))))))))))))</f>
        <v>120</v>
      </c>
      <c r="AH1275" s="44">
        <f t="shared" si="378"/>
        <v>4.9774127310061544</v>
      </c>
      <c r="AI1275" s="36">
        <f t="shared" si="379"/>
        <v>115.02258726899385</v>
      </c>
      <c r="AJ1275" s="36">
        <f t="shared" si="380"/>
        <v>3501</v>
      </c>
      <c r="AK1275" s="45">
        <v>45657</v>
      </c>
    </row>
    <row r="1276" spans="1:37" s="79" customFormat="1" ht="12.75" x14ac:dyDescent="0.25">
      <c r="A1276" s="36">
        <v>1270</v>
      </c>
      <c r="B1276" s="45">
        <v>42156</v>
      </c>
      <c r="C1276" s="49" t="s">
        <v>272</v>
      </c>
      <c r="D1276" s="49"/>
      <c r="E1276" s="49">
        <v>12010</v>
      </c>
      <c r="F1276" s="36" t="s">
        <v>1101</v>
      </c>
      <c r="G1276" s="36" t="s">
        <v>435</v>
      </c>
      <c r="H1276" s="38">
        <v>5</v>
      </c>
      <c r="I1276" s="50">
        <v>193625</v>
      </c>
      <c r="J1276" s="39">
        <f t="shared" si="405"/>
        <v>0</v>
      </c>
      <c r="K1276" s="39">
        <f t="shared" si="406"/>
        <v>0</v>
      </c>
      <c r="L1276" s="39">
        <f t="shared" si="407"/>
        <v>0</v>
      </c>
      <c r="M1276" s="39">
        <f t="shared" si="418"/>
        <v>0</v>
      </c>
      <c r="N1276" s="39">
        <f t="shared" si="419"/>
        <v>0</v>
      </c>
      <c r="O1276" s="39">
        <f t="shared" si="409"/>
        <v>0</v>
      </c>
      <c r="P1276" s="39">
        <f t="shared" si="410"/>
        <v>0</v>
      </c>
      <c r="Q1276" s="39">
        <f t="shared" si="411"/>
        <v>0</v>
      </c>
      <c r="R1276" s="39">
        <f t="shared" si="412"/>
        <v>193625</v>
      </c>
      <c r="S1276" s="39">
        <f t="shared" si="413"/>
        <v>0</v>
      </c>
      <c r="T1276" s="39"/>
      <c r="U1276" s="39">
        <f t="shared" si="414"/>
        <v>0</v>
      </c>
      <c r="V1276" s="39"/>
      <c r="W1276" s="39">
        <f t="shared" si="420"/>
        <v>0</v>
      </c>
      <c r="X1276" s="39">
        <f t="shared" si="372"/>
        <v>53.011635865845314</v>
      </c>
      <c r="Y1276" s="39">
        <f t="shared" si="373"/>
        <v>1613.5416666666667</v>
      </c>
      <c r="Z1276" s="41">
        <f t="shared" si="374"/>
        <v>185593.73716632446</v>
      </c>
      <c r="AA1276" s="41">
        <v>166191.47843942506</v>
      </c>
      <c r="AB1276" s="41">
        <v>0</v>
      </c>
      <c r="AC1276" s="41">
        <f t="shared" si="381"/>
        <v>166191.47843942506</v>
      </c>
      <c r="AD1276" s="42">
        <f t="shared" si="421"/>
        <v>19402.258726899396</v>
      </c>
      <c r="AE1276" s="41">
        <f t="shared" si="375"/>
        <v>185593.73716632446</v>
      </c>
      <c r="AF1276" s="42">
        <f t="shared" si="376"/>
        <v>8031.2628336755442</v>
      </c>
      <c r="AG1276" s="43">
        <f t="shared" si="422"/>
        <v>120</v>
      </c>
      <c r="AH1276" s="44">
        <f t="shared" si="378"/>
        <v>4.9774127310061544</v>
      </c>
      <c r="AI1276" s="36">
        <f t="shared" si="379"/>
        <v>115.02258726899385</v>
      </c>
      <c r="AJ1276" s="36">
        <f t="shared" si="380"/>
        <v>3501</v>
      </c>
      <c r="AK1276" s="45">
        <v>45657</v>
      </c>
    </row>
    <row r="1277" spans="1:37" s="79" customFormat="1" ht="12.75" x14ac:dyDescent="0.25">
      <c r="A1277" s="36">
        <v>1271</v>
      </c>
      <c r="B1277" s="45">
        <v>42156</v>
      </c>
      <c r="C1277" s="49" t="s">
        <v>272</v>
      </c>
      <c r="D1277" s="49"/>
      <c r="E1277" s="49">
        <v>12010</v>
      </c>
      <c r="F1277" s="36" t="s">
        <v>1102</v>
      </c>
      <c r="G1277" s="36" t="s">
        <v>435</v>
      </c>
      <c r="H1277" s="38">
        <v>4</v>
      </c>
      <c r="I1277" s="50">
        <v>231000</v>
      </c>
      <c r="J1277" s="39">
        <f t="shared" si="405"/>
        <v>0</v>
      </c>
      <c r="K1277" s="39">
        <f t="shared" si="406"/>
        <v>0</v>
      </c>
      <c r="L1277" s="39">
        <f t="shared" si="407"/>
        <v>0</v>
      </c>
      <c r="M1277" s="39">
        <f t="shared" si="418"/>
        <v>0</v>
      </c>
      <c r="N1277" s="39">
        <f t="shared" si="419"/>
        <v>0</v>
      </c>
      <c r="O1277" s="39">
        <f t="shared" si="409"/>
        <v>0</v>
      </c>
      <c r="P1277" s="39">
        <f t="shared" si="410"/>
        <v>0</v>
      </c>
      <c r="Q1277" s="39">
        <f t="shared" si="411"/>
        <v>0</v>
      </c>
      <c r="R1277" s="39">
        <f t="shared" si="412"/>
        <v>231000</v>
      </c>
      <c r="S1277" s="39">
        <f t="shared" si="413"/>
        <v>0</v>
      </c>
      <c r="T1277" s="39"/>
      <c r="U1277" s="39">
        <f t="shared" si="414"/>
        <v>0</v>
      </c>
      <c r="V1277" s="39"/>
      <c r="W1277" s="39">
        <f t="shared" si="420"/>
        <v>0</v>
      </c>
      <c r="X1277" s="39">
        <f t="shared" si="372"/>
        <v>63.244353182751539</v>
      </c>
      <c r="Y1277" s="39">
        <f t="shared" si="373"/>
        <v>1925</v>
      </c>
      <c r="Z1277" s="41">
        <f t="shared" si="374"/>
        <v>221418.48049281316</v>
      </c>
      <c r="AA1277" s="41">
        <v>198271.04722792609</v>
      </c>
      <c r="AB1277" s="41">
        <v>0</v>
      </c>
      <c r="AC1277" s="41">
        <f t="shared" si="381"/>
        <v>198271.04722792609</v>
      </c>
      <c r="AD1277" s="42">
        <f t="shared" si="421"/>
        <v>23147.433264887077</v>
      </c>
      <c r="AE1277" s="41">
        <f t="shared" si="375"/>
        <v>221418.48049281316</v>
      </c>
      <c r="AF1277" s="42">
        <f t="shared" si="376"/>
        <v>9581.5195071868366</v>
      </c>
      <c r="AG1277" s="43">
        <f t="shared" si="422"/>
        <v>120</v>
      </c>
      <c r="AH1277" s="44">
        <f t="shared" si="378"/>
        <v>4.9774127310061544</v>
      </c>
      <c r="AI1277" s="36">
        <f t="shared" si="379"/>
        <v>115.02258726899385</v>
      </c>
      <c r="AJ1277" s="36">
        <f t="shared" si="380"/>
        <v>3501</v>
      </c>
      <c r="AK1277" s="45">
        <v>45657</v>
      </c>
    </row>
    <row r="1278" spans="1:37" s="79" customFormat="1" ht="12.75" x14ac:dyDescent="0.25">
      <c r="A1278" s="36">
        <v>1272</v>
      </c>
      <c r="B1278" s="45">
        <v>42156</v>
      </c>
      <c r="C1278" s="49" t="s">
        <v>272</v>
      </c>
      <c r="D1278" s="49"/>
      <c r="E1278" s="49">
        <v>12010</v>
      </c>
      <c r="F1278" s="36" t="s">
        <v>1103</v>
      </c>
      <c r="G1278" s="36" t="s">
        <v>435</v>
      </c>
      <c r="H1278" s="38">
        <v>2</v>
      </c>
      <c r="I1278" s="50">
        <v>320800</v>
      </c>
      <c r="J1278" s="39">
        <f t="shared" si="405"/>
        <v>0</v>
      </c>
      <c r="K1278" s="39">
        <f t="shared" si="406"/>
        <v>0</v>
      </c>
      <c r="L1278" s="39">
        <f t="shared" si="407"/>
        <v>0</v>
      </c>
      <c r="M1278" s="39">
        <f t="shared" si="418"/>
        <v>0</v>
      </c>
      <c r="N1278" s="39">
        <f t="shared" si="419"/>
        <v>0</v>
      </c>
      <c r="O1278" s="39">
        <f t="shared" si="409"/>
        <v>0</v>
      </c>
      <c r="P1278" s="39">
        <f t="shared" si="410"/>
        <v>0</v>
      </c>
      <c r="Q1278" s="39">
        <f t="shared" si="411"/>
        <v>0</v>
      </c>
      <c r="R1278" s="39">
        <f t="shared" si="412"/>
        <v>320800</v>
      </c>
      <c r="S1278" s="39">
        <f t="shared" si="413"/>
        <v>0</v>
      </c>
      <c r="T1278" s="39"/>
      <c r="U1278" s="39">
        <f t="shared" si="414"/>
        <v>0</v>
      </c>
      <c r="V1278" s="39"/>
      <c r="W1278" s="39">
        <f t="shared" si="420"/>
        <v>0</v>
      </c>
      <c r="X1278" s="39">
        <f t="shared" si="372"/>
        <v>87.830253251197803</v>
      </c>
      <c r="Y1278" s="39">
        <f t="shared" si="373"/>
        <v>2673.333333333333</v>
      </c>
      <c r="Z1278" s="41">
        <f t="shared" si="374"/>
        <v>307493.71663244354</v>
      </c>
      <c r="AA1278" s="41">
        <v>275347.84394250513</v>
      </c>
      <c r="AB1278" s="41">
        <v>0</v>
      </c>
      <c r="AC1278" s="41">
        <f t="shared" si="381"/>
        <v>275347.84394250513</v>
      </c>
      <c r="AD1278" s="42">
        <f t="shared" si="421"/>
        <v>32145.872689938406</v>
      </c>
      <c r="AE1278" s="41">
        <f t="shared" si="375"/>
        <v>307493.71663244354</v>
      </c>
      <c r="AF1278" s="42">
        <f t="shared" si="376"/>
        <v>13306.283367556462</v>
      </c>
      <c r="AG1278" s="43">
        <f t="shared" si="422"/>
        <v>120</v>
      </c>
      <c r="AH1278" s="44">
        <f t="shared" si="378"/>
        <v>4.9774127310061544</v>
      </c>
      <c r="AI1278" s="36">
        <f t="shared" si="379"/>
        <v>115.02258726899385</v>
      </c>
      <c r="AJ1278" s="36">
        <f t="shared" si="380"/>
        <v>3501</v>
      </c>
      <c r="AK1278" s="45">
        <v>45657</v>
      </c>
    </row>
    <row r="1279" spans="1:37" s="79" customFormat="1" ht="12.75" x14ac:dyDescent="0.25">
      <c r="A1279" s="36">
        <v>1273</v>
      </c>
      <c r="B1279" s="45">
        <v>42156</v>
      </c>
      <c r="C1279" s="49" t="s">
        <v>272</v>
      </c>
      <c r="D1279" s="49"/>
      <c r="E1279" s="49">
        <v>12010</v>
      </c>
      <c r="F1279" s="36" t="s">
        <v>1104</v>
      </c>
      <c r="G1279" s="36" t="s">
        <v>435</v>
      </c>
      <c r="H1279" s="38">
        <v>9</v>
      </c>
      <c r="I1279" s="50">
        <v>329970.05999999994</v>
      </c>
      <c r="J1279" s="39">
        <f t="shared" si="405"/>
        <v>0</v>
      </c>
      <c r="K1279" s="39">
        <f t="shared" si="406"/>
        <v>0</v>
      </c>
      <c r="L1279" s="39">
        <f t="shared" si="407"/>
        <v>0</v>
      </c>
      <c r="M1279" s="39">
        <f t="shared" si="418"/>
        <v>0</v>
      </c>
      <c r="N1279" s="39">
        <f t="shared" si="419"/>
        <v>0</v>
      </c>
      <c r="O1279" s="39">
        <f t="shared" si="409"/>
        <v>0</v>
      </c>
      <c r="P1279" s="39">
        <f t="shared" si="410"/>
        <v>0</v>
      </c>
      <c r="Q1279" s="39">
        <f t="shared" si="411"/>
        <v>0</v>
      </c>
      <c r="R1279" s="39">
        <f t="shared" si="412"/>
        <v>329970.05999999994</v>
      </c>
      <c r="S1279" s="39">
        <f t="shared" si="413"/>
        <v>0</v>
      </c>
      <c r="T1279" s="39"/>
      <c r="U1279" s="39">
        <f t="shared" si="414"/>
        <v>0</v>
      </c>
      <c r="V1279" s="39"/>
      <c r="W1279" s="39">
        <f t="shared" si="420"/>
        <v>0</v>
      </c>
      <c r="X1279" s="39">
        <f t="shared" si="372"/>
        <v>90.340878850102655</v>
      </c>
      <c r="Y1279" s="39">
        <f t="shared" si="373"/>
        <v>2749.7504999999996</v>
      </c>
      <c r="Z1279" s="41">
        <f t="shared" si="374"/>
        <v>316283.41685420944</v>
      </c>
      <c r="AA1279" s="41">
        <v>283218.65519507183</v>
      </c>
      <c r="AB1279" s="41">
        <v>0</v>
      </c>
      <c r="AC1279" s="41">
        <f t="shared" si="381"/>
        <v>283218.65519507183</v>
      </c>
      <c r="AD1279" s="42">
        <f t="shared" si="421"/>
        <v>33064.761659137614</v>
      </c>
      <c r="AE1279" s="41">
        <f t="shared" si="375"/>
        <v>316283.41685420944</v>
      </c>
      <c r="AF1279" s="42">
        <f t="shared" si="376"/>
        <v>13686.643145790498</v>
      </c>
      <c r="AG1279" s="43">
        <f t="shared" si="422"/>
        <v>120</v>
      </c>
      <c r="AH1279" s="44">
        <f t="shared" si="378"/>
        <v>4.9774127310061544</v>
      </c>
      <c r="AI1279" s="36">
        <f t="shared" si="379"/>
        <v>115.02258726899385</v>
      </c>
      <c r="AJ1279" s="36">
        <f t="shared" si="380"/>
        <v>3501</v>
      </c>
      <c r="AK1279" s="45">
        <v>45657</v>
      </c>
    </row>
    <row r="1280" spans="1:37" s="79" customFormat="1" ht="12.75" x14ac:dyDescent="0.25">
      <c r="A1280" s="36">
        <v>1274</v>
      </c>
      <c r="B1280" s="45">
        <v>42156</v>
      </c>
      <c r="C1280" s="49" t="s">
        <v>272</v>
      </c>
      <c r="D1280" s="49"/>
      <c r="E1280" s="49">
        <v>12010</v>
      </c>
      <c r="F1280" s="36" t="s">
        <v>1105</v>
      </c>
      <c r="G1280" s="36" t="s">
        <v>435</v>
      </c>
      <c r="H1280" s="38">
        <v>1</v>
      </c>
      <c r="I1280" s="50">
        <v>372290</v>
      </c>
      <c r="J1280" s="39">
        <f t="shared" si="405"/>
        <v>0</v>
      </c>
      <c r="K1280" s="39">
        <f t="shared" si="406"/>
        <v>0</v>
      </c>
      <c r="L1280" s="39">
        <f t="shared" si="407"/>
        <v>0</v>
      </c>
      <c r="M1280" s="39">
        <f t="shared" si="418"/>
        <v>0</v>
      </c>
      <c r="N1280" s="39">
        <f t="shared" si="419"/>
        <v>0</v>
      </c>
      <c r="O1280" s="39">
        <f t="shared" si="409"/>
        <v>0</v>
      </c>
      <c r="P1280" s="39">
        <f t="shared" si="410"/>
        <v>0</v>
      </c>
      <c r="Q1280" s="39">
        <f t="shared" si="411"/>
        <v>0</v>
      </c>
      <c r="R1280" s="39">
        <f t="shared" si="412"/>
        <v>372290</v>
      </c>
      <c r="S1280" s="39">
        <f t="shared" si="413"/>
        <v>0</v>
      </c>
      <c r="T1280" s="39"/>
      <c r="U1280" s="39">
        <f t="shared" si="414"/>
        <v>0</v>
      </c>
      <c r="V1280" s="39"/>
      <c r="W1280" s="39">
        <f t="shared" si="420"/>
        <v>0</v>
      </c>
      <c r="X1280" s="39">
        <f t="shared" si="372"/>
        <v>101.927446954141</v>
      </c>
      <c r="Y1280" s="39">
        <f t="shared" si="373"/>
        <v>3102.416666666667</v>
      </c>
      <c r="Z1280" s="41">
        <f t="shared" si="374"/>
        <v>356847.9917864477</v>
      </c>
      <c r="AA1280" s="41">
        <v>319542.54620123206</v>
      </c>
      <c r="AB1280" s="41">
        <v>0</v>
      </c>
      <c r="AC1280" s="41">
        <f t="shared" si="381"/>
        <v>319542.54620123206</v>
      </c>
      <c r="AD1280" s="42">
        <f t="shared" si="421"/>
        <v>37305.445585215639</v>
      </c>
      <c r="AE1280" s="41">
        <f t="shared" si="375"/>
        <v>356847.9917864477</v>
      </c>
      <c r="AF1280" s="42">
        <f t="shared" si="376"/>
        <v>15442.008213552297</v>
      </c>
      <c r="AG1280" s="43">
        <f t="shared" si="422"/>
        <v>120</v>
      </c>
      <c r="AH1280" s="44">
        <f t="shared" si="378"/>
        <v>4.9774127310061544</v>
      </c>
      <c r="AI1280" s="36">
        <f t="shared" si="379"/>
        <v>115.02258726899385</v>
      </c>
      <c r="AJ1280" s="36">
        <f t="shared" si="380"/>
        <v>3501</v>
      </c>
      <c r="AK1280" s="45">
        <v>45657</v>
      </c>
    </row>
    <row r="1281" spans="1:37" s="79" customFormat="1" ht="12.75" x14ac:dyDescent="0.25">
      <c r="A1281" s="36">
        <v>1275</v>
      </c>
      <c r="B1281" s="45">
        <v>42156</v>
      </c>
      <c r="C1281" s="49" t="s">
        <v>272</v>
      </c>
      <c r="D1281" s="49"/>
      <c r="E1281" s="49">
        <v>12010</v>
      </c>
      <c r="F1281" s="36" t="s">
        <v>1106</v>
      </c>
      <c r="G1281" s="36" t="s">
        <v>435</v>
      </c>
      <c r="H1281" s="38">
        <v>13</v>
      </c>
      <c r="I1281" s="50">
        <v>481447.2</v>
      </c>
      <c r="J1281" s="39">
        <f t="shared" si="405"/>
        <v>0</v>
      </c>
      <c r="K1281" s="39">
        <f t="shared" si="406"/>
        <v>0</v>
      </c>
      <c r="L1281" s="39">
        <f t="shared" si="407"/>
        <v>0</v>
      </c>
      <c r="M1281" s="39">
        <f t="shared" si="418"/>
        <v>0</v>
      </c>
      <c r="N1281" s="39">
        <f t="shared" si="419"/>
        <v>0</v>
      </c>
      <c r="O1281" s="39">
        <f t="shared" si="409"/>
        <v>0</v>
      </c>
      <c r="P1281" s="39">
        <f t="shared" si="410"/>
        <v>0</v>
      </c>
      <c r="Q1281" s="39">
        <f t="shared" si="411"/>
        <v>0</v>
      </c>
      <c r="R1281" s="39">
        <f t="shared" si="412"/>
        <v>481447.2</v>
      </c>
      <c r="S1281" s="39">
        <f t="shared" si="413"/>
        <v>0</v>
      </c>
      <c r="T1281" s="39"/>
      <c r="U1281" s="39">
        <f t="shared" si="414"/>
        <v>0</v>
      </c>
      <c r="V1281" s="39"/>
      <c r="W1281" s="39">
        <f t="shared" si="420"/>
        <v>0</v>
      </c>
      <c r="X1281" s="39">
        <f t="shared" si="372"/>
        <v>131.81305954825461</v>
      </c>
      <c r="Y1281" s="39">
        <f t="shared" si="373"/>
        <v>4012.06</v>
      </c>
      <c r="Z1281" s="41">
        <f t="shared" si="374"/>
        <v>461477.52147843945</v>
      </c>
      <c r="AA1281" s="41">
        <v>413233.94168377825</v>
      </c>
      <c r="AB1281" s="41">
        <v>0</v>
      </c>
      <c r="AC1281" s="41">
        <f t="shared" si="381"/>
        <v>413233.94168377825</v>
      </c>
      <c r="AD1281" s="42">
        <f t="shared" si="421"/>
        <v>48243.5797946612</v>
      </c>
      <c r="AE1281" s="41">
        <f t="shared" si="375"/>
        <v>461477.52147843945</v>
      </c>
      <c r="AF1281" s="42">
        <f t="shared" si="376"/>
        <v>19969.678521560563</v>
      </c>
      <c r="AG1281" s="43">
        <f t="shared" si="422"/>
        <v>120</v>
      </c>
      <c r="AH1281" s="44">
        <f t="shared" si="378"/>
        <v>4.9774127310061544</v>
      </c>
      <c r="AI1281" s="36">
        <f t="shared" si="379"/>
        <v>115.02258726899385</v>
      </c>
      <c r="AJ1281" s="36">
        <f t="shared" si="380"/>
        <v>3501</v>
      </c>
      <c r="AK1281" s="45">
        <v>45657</v>
      </c>
    </row>
    <row r="1282" spans="1:37" s="79" customFormat="1" ht="12.75" x14ac:dyDescent="0.25">
      <c r="A1282" s="36">
        <v>1276</v>
      </c>
      <c r="B1282" s="45">
        <v>42156</v>
      </c>
      <c r="C1282" s="49" t="s">
        <v>272</v>
      </c>
      <c r="D1282" s="49"/>
      <c r="E1282" s="49">
        <v>12010</v>
      </c>
      <c r="F1282" s="36" t="s">
        <v>1107</v>
      </c>
      <c r="G1282" s="36" t="s">
        <v>435</v>
      </c>
      <c r="H1282" s="38">
        <v>1</v>
      </c>
      <c r="I1282" s="50">
        <v>658490</v>
      </c>
      <c r="J1282" s="39">
        <f t="shared" si="405"/>
        <v>0</v>
      </c>
      <c r="K1282" s="39">
        <f t="shared" si="406"/>
        <v>0</v>
      </c>
      <c r="L1282" s="39">
        <f t="shared" si="407"/>
        <v>0</v>
      </c>
      <c r="M1282" s="39">
        <f t="shared" si="418"/>
        <v>0</v>
      </c>
      <c r="N1282" s="39">
        <f t="shared" si="419"/>
        <v>0</v>
      </c>
      <c r="O1282" s="39">
        <f t="shared" si="409"/>
        <v>0</v>
      </c>
      <c r="P1282" s="39">
        <f t="shared" si="410"/>
        <v>0</v>
      </c>
      <c r="Q1282" s="39">
        <f t="shared" si="411"/>
        <v>0</v>
      </c>
      <c r="R1282" s="39">
        <f t="shared" si="412"/>
        <v>658490</v>
      </c>
      <c r="S1282" s="39">
        <f t="shared" si="413"/>
        <v>0</v>
      </c>
      <c r="T1282" s="39"/>
      <c r="U1282" s="39">
        <f t="shared" si="414"/>
        <v>0</v>
      </c>
      <c r="V1282" s="39"/>
      <c r="W1282" s="39">
        <f t="shared" si="420"/>
        <v>0</v>
      </c>
      <c r="X1282" s="39">
        <f t="shared" si="372"/>
        <v>180.28473648186173</v>
      </c>
      <c r="Y1282" s="39">
        <f t="shared" si="373"/>
        <v>5487.4166666666661</v>
      </c>
      <c r="Z1282" s="41">
        <f t="shared" si="374"/>
        <v>631176.86242299795</v>
      </c>
      <c r="AA1282" s="41">
        <v>565192.64887063648</v>
      </c>
      <c r="AB1282" s="41">
        <v>0</v>
      </c>
      <c r="AC1282" s="41">
        <f t="shared" si="381"/>
        <v>565192.64887063648</v>
      </c>
      <c r="AD1282" s="42">
        <f t="shared" si="421"/>
        <v>65984.213552361471</v>
      </c>
      <c r="AE1282" s="41">
        <f t="shared" si="375"/>
        <v>631176.86242299795</v>
      </c>
      <c r="AF1282" s="42">
        <f t="shared" si="376"/>
        <v>27313.137577002053</v>
      </c>
      <c r="AG1282" s="43">
        <f t="shared" si="422"/>
        <v>120</v>
      </c>
      <c r="AH1282" s="44">
        <f t="shared" si="378"/>
        <v>4.9774127310061544</v>
      </c>
      <c r="AI1282" s="36">
        <f t="shared" si="379"/>
        <v>115.02258726899385</v>
      </c>
      <c r="AJ1282" s="36">
        <f t="shared" si="380"/>
        <v>3501</v>
      </c>
      <c r="AK1282" s="45">
        <v>45657</v>
      </c>
    </row>
    <row r="1283" spans="1:37" s="79" customFormat="1" ht="12.75" x14ac:dyDescent="0.25">
      <c r="A1283" s="36">
        <v>1277</v>
      </c>
      <c r="B1283" s="45">
        <v>42156</v>
      </c>
      <c r="C1283" s="49" t="s">
        <v>272</v>
      </c>
      <c r="D1283" s="49"/>
      <c r="E1283" s="49">
        <v>12010</v>
      </c>
      <c r="F1283" s="36" t="s">
        <v>1108</v>
      </c>
      <c r="G1283" s="36" t="s">
        <v>435</v>
      </c>
      <c r="H1283" s="38">
        <v>20</v>
      </c>
      <c r="I1283" s="50">
        <v>807025</v>
      </c>
      <c r="J1283" s="39">
        <f t="shared" si="405"/>
        <v>0</v>
      </c>
      <c r="K1283" s="39">
        <f t="shared" si="406"/>
        <v>0</v>
      </c>
      <c r="L1283" s="39">
        <f t="shared" si="407"/>
        <v>0</v>
      </c>
      <c r="M1283" s="39">
        <f t="shared" si="418"/>
        <v>0</v>
      </c>
      <c r="N1283" s="39">
        <f t="shared" si="419"/>
        <v>0</v>
      </c>
      <c r="O1283" s="39">
        <f t="shared" si="409"/>
        <v>0</v>
      </c>
      <c r="P1283" s="39">
        <f t="shared" si="410"/>
        <v>0</v>
      </c>
      <c r="Q1283" s="39">
        <f t="shared" si="411"/>
        <v>0</v>
      </c>
      <c r="R1283" s="39">
        <f t="shared" si="412"/>
        <v>807025</v>
      </c>
      <c r="S1283" s="39">
        <f t="shared" si="413"/>
        <v>0</v>
      </c>
      <c r="T1283" s="39"/>
      <c r="U1283" s="39">
        <f t="shared" si="414"/>
        <v>0</v>
      </c>
      <c r="V1283" s="39"/>
      <c r="W1283" s="39">
        <f t="shared" si="420"/>
        <v>0</v>
      </c>
      <c r="X1283" s="39">
        <f t="shared" si="372"/>
        <v>220.95140314852841</v>
      </c>
      <c r="Y1283" s="39">
        <f t="shared" si="373"/>
        <v>6725.2083333333339</v>
      </c>
      <c r="Z1283" s="41">
        <f t="shared" si="374"/>
        <v>773550.86242299806</v>
      </c>
      <c r="AA1283" s="41">
        <v>692682.64887063659</v>
      </c>
      <c r="AB1283" s="41">
        <v>0</v>
      </c>
      <c r="AC1283" s="41">
        <f t="shared" si="381"/>
        <v>692682.64887063659</v>
      </c>
      <c r="AD1283" s="42">
        <f t="shared" si="421"/>
        <v>80868.213552361471</v>
      </c>
      <c r="AE1283" s="41">
        <f t="shared" si="375"/>
        <v>773550.86242299806</v>
      </c>
      <c r="AF1283" s="42">
        <f t="shared" si="376"/>
        <v>33474.137577001937</v>
      </c>
      <c r="AG1283" s="43">
        <f t="shared" si="422"/>
        <v>120</v>
      </c>
      <c r="AH1283" s="44">
        <f t="shared" si="378"/>
        <v>4.9774127310061544</v>
      </c>
      <c r="AI1283" s="36">
        <f t="shared" si="379"/>
        <v>115.02258726899385</v>
      </c>
      <c r="AJ1283" s="36">
        <f t="shared" si="380"/>
        <v>3501</v>
      </c>
      <c r="AK1283" s="45">
        <v>45657</v>
      </c>
    </row>
    <row r="1284" spans="1:37" s="79" customFormat="1" ht="12.75" x14ac:dyDescent="0.25">
      <c r="A1284" s="36">
        <v>1278</v>
      </c>
      <c r="B1284" s="45">
        <v>42156</v>
      </c>
      <c r="C1284" s="49" t="s">
        <v>272</v>
      </c>
      <c r="D1284" s="49"/>
      <c r="E1284" s="49">
        <v>12010</v>
      </c>
      <c r="F1284" s="36" t="s">
        <v>1109</v>
      </c>
      <c r="G1284" s="36" t="s">
        <v>435</v>
      </c>
      <c r="H1284" s="38">
        <v>7</v>
      </c>
      <c r="I1284" s="50">
        <v>1338000.02</v>
      </c>
      <c r="J1284" s="39">
        <f t="shared" si="405"/>
        <v>0</v>
      </c>
      <c r="K1284" s="39">
        <f t="shared" si="406"/>
        <v>0</v>
      </c>
      <c r="L1284" s="39">
        <f t="shared" si="407"/>
        <v>0</v>
      </c>
      <c r="M1284" s="39">
        <f t="shared" si="418"/>
        <v>0</v>
      </c>
      <c r="N1284" s="39">
        <f t="shared" si="419"/>
        <v>0</v>
      </c>
      <c r="O1284" s="39">
        <f t="shared" si="409"/>
        <v>0</v>
      </c>
      <c r="P1284" s="39">
        <f t="shared" si="410"/>
        <v>0</v>
      </c>
      <c r="Q1284" s="39">
        <f t="shared" si="411"/>
        <v>0</v>
      </c>
      <c r="R1284" s="39">
        <f t="shared" si="412"/>
        <v>1338000.02</v>
      </c>
      <c r="S1284" s="39">
        <f t="shared" si="413"/>
        <v>0</v>
      </c>
      <c r="T1284" s="39"/>
      <c r="U1284" s="39">
        <f t="shared" si="414"/>
        <v>0</v>
      </c>
      <c r="V1284" s="39"/>
      <c r="W1284" s="39">
        <f t="shared" si="420"/>
        <v>0</v>
      </c>
      <c r="X1284" s="39">
        <f t="shared" si="372"/>
        <v>366.32444079397675</v>
      </c>
      <c r="Y1284" s="39">
        <f t="shared" si="373"/>
        <v>11150.000166666667</v>
      </c>
      <c r="Z1284" s="41">
        <f t="shared" si="374"/>
        <v>1282501.8672197126</v>
      </c>
      <c r="AA1284" s="41">
        <v>1148427.1218891172</v>
      </c>
      <c r="AB1284" s="41">
        <v>0</v>
      </c>
      <c r="AC1284" s="41">
        <f t="shared" si="381"/>
        <v>1148427.1218891172</v>
      </c>
      <c r="AD1284" s="42">
        <f t="shared" si="421"/>
        <v>134074.74533059541</v>
      </c>
      <c r="AE1284" s="41">
        <f t="shared" si="375"/>
        <v>1282501.8672197126</v>
      </c>
      <c r="AF1284" s="42">
        <f t="shared" si="376"/>
        <v>55498.152780287433</v>
      </c>
      <c r="AG1284" s="43">
        <f t="shared" si="422"/>
        <v>120</v>
      </c>
      <c r="AH1284" s="44">
        <f t="shared" si="378"/>
        <v>4.9774127310061544</v>
      </c>
      <c r="AI1284" s="36">
        <f t="shared" si="379"/>
        <v>115.02258726899385</v>
      </c>
      <c r="AJ1284" s="36">
        <f t="shared" si="380"/>
        <v>3501</v>
      </c>
      <c r="AK1284" s="45">
        <v>45657</v>
      </c>
    </row>
    <row r="1285" spans="1:37" s="79" customFormat="1" ht="12.75" x14ac:dyDescent="0.25">
      <c r="A1285" s="36">
        <v>1279</v>
      </c>
      <c r="B1285" s="45">
        <v>42156</v>
      </c>
      <c r="C1285" s="49" t="s">
        <v>272</v>
      </c>
      <c r="D1285" s="49"/>
      <c r="E1285" s="49">
        <v>12010</v>
      </c>
      <c r="F1285" s="36" t="s">
        <v>1110</v>
      </c>
      <c r="G1285" s="36" t="s">
        <v>435</v>
      </c>
      <c r="H1285" s="38">
        <v>1</v>
      </c>
      <c r="I1285" s="50">
        <v>1575000</v>
      </c>
      <c r="J1285" s="39">
        <f t="shared" si="405"/>
        <v>0</v>
      </c>
      <c r="K1285" s="39">
        <f t="shared" si="406"/>
        <v>0</v>
      </c>
      <c r="L1285" s="39">
        <f t="shared" si="407"/>
        <v>0</v>
      </c>
      <c r="M1285" s="39">
        <f t="shared" si="418"/>
        <v>0</v>
      </c>
      <c r="N1285" s="39">
        <f t="shared" si="419"/>
        <v>0</v>
      </c>
      <c r="O1285" s="39">
        <f t="shared" si="409"/>
        <v>0</v>
      </c>
      <c r="P1285" s="39">
        <f t="shared" si="410"/>
        <v>0</v>
      </c>
      <c r="Q1285" s="39">
        <f t="shared" si="411"/>
        <v>0</v>
      </c>
      <c r="R1285" s="39">
        <f t="shared" si="412"/>
        <v>1575000</v>
      </c>
      <c r="S1285" s="39">
        <f t="shared" si="413"/>
        <v>0</v>
      </c>
      <c r="T1285" s="39"/>
      <c r="U1285" s="39">
        <f t="shared" si="414"/>
        <v>0</v>
      </c>
      <c r="V1285" s="39"/>
      <c r="W1285" s="39">
        <f t="shared" si="420"/>
        <v>0</v>
      </c>
      <c r="X1285" s="39">
        <f t="shared" si="372"/>
        <v>431.21149897330594</v>
      </c>
      <c r="Y1285" s="39">
        <f t="shared" si="373"/>
        <v>13125</v>
      </c>
      <c r="Z1285" s="41">
        <f t="shared" si="374"/>
        <v>1509671.4579055442</v>
      </c>
      <c r="AA1285" s="41">
        <v>1351848.0492813142</v>
      </c>
      <c r="AB1285" s="41">
        <v>0</v>
      </c>
      <c r="AC1285" s="41">
        <f t="shared" si="381"/>
        <v>1351848.0492813142</v>
      </c>
      <c r="AD1285" s="42">
        <f t="shared" si="421"/>
        <v>157823.40862422995</v>
      </c>
      <c r="AE1285" s="41">
        <f t="shared" si="375"/>
        <v>1509671.4579055442</v>
      </c>
      <c r="AF1285" s="42">
        <f t="shared" si="376"/>
        <v>65328.542094455799</v>
      </c>
      <c r="AG1285" s="43">
        <f t="shared" si="422"/>
        <v>120</v>
      </c>
      <c r="AH1285" s="44">
        <f t="shared" si="378"/>
        <v>4.9774127310061544</v>
      </c>
      <c r="AI1285" s="36">
        <f t="shared" si="379"/>
        <v>115.02258726899385</v>
      </c>
      <c r="AJ1285" s="36">
        <f t="shared" si="380"/>
        <v>3501</v>
      </c>
      <c r="AK1285" s="45">
        <v>45657</v>
      </c>
    </row>
    <row r="1286" spans="1:37" s="79" customFormat="1" ht="12.75" x14ac:dyDescent="0.25">
      <c r="A1286" s="36">
        <v>1280</v>
      </c>
      <c r="B1286" s="45">
        <v>42156</v>
      </c>
      <c r="C1286" s="49" t="s">
        <v>272</v>
      </c>
      <c r="D1286" s="49"/>
      <c r="E1286" s="49">
        <v>12010</v>
      </c>
      <c r="F1286" s="36" t="s">
        <v>1111</v>
      </c>
      <c r="G1286" s="36" t="s">
        <v>435</v>
      </c>
      <c r="H1286" s="38">
        <v>20</v>
      </c>
      <c r="I1286" s="50">
        <v>3348550</v>
      </c>
      <c r="J1286" s="39">
        <f t="shared" si="405"/>
        <v>0</v>
      </c>
      <c r="K1286" s="39">
        <f t="shared" si="406"/>
        <v>0</v>
      </c>
      <c r="L1286" s="39">
        <f t="shared" si="407"/>
        <v>0</v>
      </c>
      <c r="M1286" s="39">
        <f t="shared" si="418"/>
        <v>0</v>
      </c>
      <c r="N1286" s="39">
        <f t="shared" si="419"/>
        <v>0</v>
      </c>
      <c r="O1286" s="39">
        <f t="shared" si="409"/>
        <v>0</v>
      </c>
      <c r="P1286" s="39">
        <f t="shared" si="410"/>
        <v>0</v>
      </c>
      <c r="Q1286" s="39">
        <f t="shared" si="411"/>
        <v>0</v>
      </c>
      <c r="R1286" s="39">
        <f t="shared" si="412"/>
        <v>3348550</v>
      </c>
      <c r="S1286" s="39">
        <f t="shared" si="413"/>
        <v>0</v>
      </c>
      <c r="T1286" s="39"/>
      <c r="U1286" s="39">
        <f t="shared" si="414"/>
        <v>0</v>
      </c>
      <c r="V1286" s="39"/>
      <c r="W1286" s="39">
        <f t="shared" si="420"/>
        <v>0</v>
      </c>
      <c r="X1286" s="39">
        <f t="shared" si="372"/>
        <v>916.78302532511975</v>
      </c>
      <c r="Y1286" s="39">
        <f t="shared" si="373"/>
        <v>27904.583333333332</v>
      </c>
      <c r="Z1286" s="41">
        <f t="shared" si="374"/>
        <v>3209657.3716632444</v>
      </c>
      <c r="AA1286" s="41">
        <v>2874114.7843942503</v>
      </c>
      <c r="AB1286" s="41">
        <v>0</v>
      </c>
      <c r="AC1286" s="41">
        <f t="shared" si="381"/>
        <v>2874114.7843942503</v>
      </c>
      <c r="AD1286" s="42">
        <f t="shared" si="421"/>
        <v>335542.58726899419</v>
      </c>
      <c r="AE1286" s="41">
        <f t="shared" si="375"/>
        <v>3209657.3716632444</v>
      </c>
      <c r="AF1286" s="42">
        <f t="shared" si="376"/>
        <v>138892.62833675556</v>
      </c>
      <c r="AG1286" s="43">
        <f t="shared" si="422"/>
        <v>120</v>
      </c>
      <c r="AH1286" s="44">
        <f t="shared" si="378"/>
        <v>4.9774127310061544</v>
      </c>
      <c r="AI1286" s="36">
        <f t="shared" si="379"/>
        <v>115.02258726899385</v>
      </c>
      <c r="AJ1286" s="36">
        <f t="shared" si="380"/>
        <v>3501</v>
      </c>
      <c r="AK1286" s="45">
        <v>45657</v>
      </c>
    </row>
    <row r="1287" spans="1:37" s="79" customFormat="1" ht="12.75" x14ac:dyDescent="0.25">
      <c r="A1287" s="36">
        <v>1281</v>
      </c>
      <c r="B1287" s="45">
        <v>42156</v>
      </c>
      <c r="C1287" s="53" t="s">
        <v>534</v>
      </c>
      <c r="D1287" s="53"/>
      <c r="E1287" s="36">
        <v>12008</v>
      </c>
      <c r="F1287" s="36" t="s">
        <v>931</v>
      </c>
      <c r="G1287" s="36" t="s">
        <v>544</v>
      </c>
      <c r="H1287" s="38">
        <v>2</v>
      </c>
      <c r="I1287" s="50">
        <v>184656</v>
      </c>
      <c r="J1287" s="39">
        <f t="shared" si="405"/>
        <v>0</v>
      </c>
      <c r="K1287" s="39">
        <f t="shared" si="406"/>
        <v>0</v>
      </c>
      <c r="L1287" s="39">
        <f t="shared" si="407"/>
        <v>0</v>
      </c>
      <c r="M1287" s="39">
        <f t="shared" ref="M1287:M1297" si="423">IF(C1287=12006,H1287,IF(C1287&lt;&gt;12006,0))</f>
        <v>0</v>
      </c>
      <c r="N1287" s="39">
        <f t="shared" si="419"/>
        <v>0</v>
      </c>
      <c r="O1287" s="39">
        <f t="shared" si="409"/>
        <v>0</v>
      </c>
      <c r="P1287" s="39">
        <f t="shared" si="410"/>
        <v>184656</v>
      </c>
      <c r="Q1287" s="39">
        <f t="shared" si="411"/>
        <v>0</v>
      </c>
      <c r="R1287" s="39">
        <f t="shared" si="412"/>
        <v>0</v>
      </c>
      <c r="S1287" s="39">
        <f t="shared" si="413"/>
        <v>0</v>
      </c>
      <c r="T1287" s="39"/>
      <c r="U1287" s="39">
        <f t="shared" si="414"/>
        <v>0</v>
      </c>
      <c r="V1287" s="39"/>
      <c r="W1287" s="39"/>
      <c r="X1287" s="39">
        <f t="shared" ref="X1287:X1350" si="424">IF(I1287&lt;0,0,IF(I1287&gt;0,((1/365.25*(IF(E1287=12002,I1287*3%,IF(E1287=12003,I1287*3%,IF(E1287=12004,I1287*3%,IF(E1287=12006,I1287*2%,IF(E1287=12007,I1287*10%,IF(E1287=12008,I1287*3%,IF(E1287=12009,I1287*10%,IF(E1287=12010,I1287*10%,IF(E1287=12011,I1287*20%,IF(E1287=12012,I1287*3%,IF(E1287=12099,I1287*10%))))))))))))))))</f>
        <v>15.166817248459957</v>
      </c>
      <c r="Y1287" s="39">
        <f t="shared" ref="Y1287:Y1350" si="425">X1287*30.4375</f>
        <v>461.63999999999993</v>
      </c>
      <c r="Z1287" s="41">
        <f t="shared" ref="Z1287:Z1350" si="426">IF(I1287&lt;0,0,IF(I1287&gt;0,(IF(AI1287*Y1287&lt;=I1287,Y1287*AI1287,IF(Y1287*AI1287&gt;I1287,I1287,IF(AI1287*Y1287=I1287,I1287))))))</f>
        <v>53099.027186858308</v>
      </c>
      <c r="AA1287" s="41">
        <v>47092.96755646816</v>
      </c>
      <c r="AB1287" s="41">
        <v>-1270.0825959986068</v>
      </c>
      <c r="AC1287" s="41">
        <f t="shared" si="381"/>
        <v>45822.884960469557</v>
      </c>
      <c r="AD1287" s="42">
        <f t="shared" si="421"/>
        <v>6006.0596303901475</v>
      </c>
      <c r="AE1287" s="41">
        <f t="shared" ref="AE1287:AE1350" si="427">AC1287+AD1287</f>
        <v>51828.944590859704</v>
      </c>
      <c r="AF1287" s="42">
        <f t="shared" ref="AF1287:AF1350" si="428">I1287-AE1287</f>
        <v>132827.0554091403</v>
      </c>
      <c r="AG1287" s="43">
        <f t="shared" ref="AG1287:AG1297" si="429">(365.25/30.4375*(IF(E1287=12002,1/3%,IF(E1287=12003,1/3%,IF(E1287=12004,1/3%,IF(E1287=12006,1/2%,IF(E1287=12007,1/10%,IF(E1287=12008,1/3%,IF(E1287=12009,1/10%,IF(E1287=12010,1/10%,IF(E1287=12011,1/20%,IF(E1287=12012,1/3%))))))))))))</f>
        <v>400</v>
      </c>
      <c r="AH1287" s="44">
        <f t="shared" ref="AH1287:AH1350" si="430">IF(AG1287&gt;AI1287,AG1287-AI1287,IF(AG1287&lt;=AI1287,0))</f>
        <v>284.97741273100615</v>
      </c>
      <c r="AI1287" s="36">
        <f t="shared" ref="AI1287:AI1350" si="431">AJ1287/30.4375</f>
        <v>115.02258726899385</v>
      </c>
      <c r="AJ1287" s="36">
        <f t="shared" ref="AJ1287:AJ1350" si="432">AK1287-B1287</f>
        <v>3501</v>
      </c>
      <c r="AK1287" s="45">
        <v>45657</v>
      </c>
    </row>
    <row r="1288" spans="1:37" s="79" customFormat="1" ht="12.75" x14ac:dyDescent="0.25">
      <c r="A1288" s="36">
        <v>1282</v>
      </c>
      <c r="B1288" s="45">
        <v>42156</v>
      </c>
      <c r="C1288" s="53" t="s">
        <v>534</v>
      </c>
      <c r="D1288" s="53"/>
      <c r="E1288" s="36">
        <v>12008</v>
      </c>
      <c r="F1288" s="36" t="s">
        <v>1088</v>
      </c>
      <c r="G1288" s="36" t="s">
        <v>544</v>
      </c>
      <c r="H1288" s="38">
        <v>1</v>
      </c>
      <c r="I1288" s="50">
        <v>610000</v>
      </c>
      <c r="J1288" s="39">
        <f t="shared" si="405"/>
        <v>0</v>
      </c>
      <c r="K1288" s="39">
        <f t="shared" si="406"/>
        <v>0</v>
      </c>
      <c r="L1288" s="39">
        <f t="shared" si="407"/>
        <v>0</v>
      </c>
      <c r="M1288" s="39">
        <f t="shared" si="423"/>
        <v>0</v>
      </c>
      <c r="N1288" s="39">
        <f t="shared" si="419"/>
        <v>0</v>
      </c>
      <c r="O1288" s="39">
        <f t="shared" si="409"/>
        <v>0</v>
      </c>
      <c r="P1288" s="39">
        <f t="shared" si="410"/>
        <v>610000</v>
      </c>
      <c r="Q1288" s="39">
        <f t="shared" si="411"/>
        <v>0</v>
      </c>
      <c r="R1288" s="39">
        <f t="shared" si="412"/>
        <v>0</v>
      </c>
      <c r="S1288" s="39">
        <f t="shared" si="413"/>
        <v>0</v>
      </c>
      <c r="T1288" s="39"/>
      <c r="U1288" s="39">
        <f t="shared" si="414"/>
        <v>0</v>
      </c>
      <c r="V1288" s="39"/>
      <c r="W1288" s="39"/>
      <c r="X1288" s="39">
        <f t="shared" si="424"/>
        <v>50.102669404517457</v>
      </c>
      <c r="Y1288" s="39">
        <f t="shared" si="425"/>
        <v>1525</v>
      </c>
      <c r="Z1288" s="41">
        <f t="shared" si="426"/>
        <v>175409.44558521561</v>
      </c>
      <c r="AA1288" s="41">
        <v>155568.78850102669</v>
      </c>
      <c r="AB1288" s="41">
        <v>-4195.6415364740405</v>
      </c>
      <c r="AC1288" s="41">
        <f t="shared" ref="AC1288:AC1351" si="433">AA1288+AB1288</f>
        <v>151373.14696455264</v>
      </c>
      <c r="AD1288" s="42">
        <f t="shared" si="421"/>
        <v>19840.657084188919</v>
      </c>
      <c r="AE1288" s="41">
        <f t="shared" si="427"/>
        <v>171213.80404874156</v>
      </c>
      <c r="AF1288" s="42">
        <f t="shared" si="428"/>
        <v>438786.19595125841</v>
      </c>
      <c r="AG1288" s="43">
        <f t="shared" si="429"/>
        <v>400</v>
      </c>
      <c r="AH1288" s="44">
        <f t="shared" si="430"/>
        <v>284.97741273100615</v>
      </c>
      <c r="AI1288" s="36">
        <f t="shared" si="431"/>
        <v>115.02258726899385</v>
      </c>
      <c r="AJ1288" s="36">
        <f t="shared" si="432"/>
        <v>3501</v>
      </c>
      <c r="AK1288" s="45">
        <v>45657</v>
      </c>
    </row>
    <row r="1289" spans="1:37" s="79" customFormat="1" ht="12.75" x14ac:dyDescent="0.25">
      <c r="A1289" s="36">
        <v>1283</v>
      </c>
      <c r="B1289" s="45">
        <v>42156</v>
      </c>
      <c r="C1289" s="53" t="s">
        <v>534</v>
      </c>
      <c r="D1289" s="53"/>
      <c r="E1289" s="36">
        <v>12008</v>
      </c>
      <c r="F1289" s="36" t="s">
        <v>1087</v>
      </c>
      <c r="G1289" s="36" t="s">
        <v>544</v>
      </c>
      <c r="H1289" s="38">
        <v>1</v>
      </c>
      <c r="I1289" s="50">
        <v>1612500</v>
      </c>
      <c r="J1289" s="39">
        <f t="shared" si="405"/>
        <v>0</v>
      </c>
      <c r="K1289" s="39">
        <f t="shared" si="406"/>
        <v>0</v>
      </c>
      <c r="L1289" s="39">
        <f t="shared" si="407"/>
        <v>0</v>
      </c>
      <c r="M1289" s="39">
        <f t="shared" si="423"/>
        <v>0</v>
      </c>
      <c r="N1289" s="39">
        <f t="shared" si="419"/>
        <v>0</v>
      </c>
      <c r="O1289" s="39">
        <f t="shared" si="409"/>
        <v>0</v>
      </c>
      <c r="P1289" s="39">
        <f t="shared" si="410"/>
        <v>1612500</v>
      </c>
      <c r="Q1289" s="39">
        <f t="shared" si="411"/>
        <v>0</v>
      </c>
      <c r="R1289" s="39">
        <f t="shared" si="412"/>
        <v>0</v>
      </c>
      <c r="S1289" s="39">
        <f t="shared" si="413"/>
        <v>0</v>
      </c>
      <c r="T1289" s="39"/>
      <c r="U1289" s="39">
        <f t="shared" si="414"/>
        <v>0</v>
      </c>
      <c r="V1289" s="39"/>
      <c r="W1289" s="39"/>
      <c r="X1289" s="39">
        <f t="shared" si="424"/>
        <v>132.44353182751539</v>
      </c>
      <c r="Y1289" s="39">
        <f t="shared" si="425"/>
        <v>4031.2499999999995</v>
      </c>
      <c r="Z1289" s="41">
        <f t="shared" si="426"/>
        <v>463684.8049281314</v>
      </c>
      <c r="AA1289" s="41">
        <v>411237.16632443527</v>
      </c>
      <c r="AB1289" s="41">
        <v>-11090.937668138344</v>
      </c>
      <c r="AC1289" s="41">
        <f t="shared" si="433"/>
        <v>400146.22865629691</v>
      </c>
      <c r="AD1289" s="42">
        <f t="shared" si="421"/>
        <v>52447.638603696134</v>
      </c>
      <c r="AE1289" s="41">
        <f t="shared" si="427"/>
        <v>452593.86725999304</v>
      </c>
      <c r="AF1289" s="42">
        <f t="shared" si="428"/>
        <v>1159906.132740007</v>
      </c>
      <c r="AG1289" s="43">
        <f t="shared" si="429"/>
        <v>400</v>
      </c>
      <c r="AH1289" s="44">
        <f t="shared" si="430"/>
        <v>284.97741273100615</v>
      </c>
      <c r="AI1289" s="36">
        <f t="shared" si="431"/>
        <v>115.02258726899385</v>
      </c>
      <c r="AJ1289" s="36">
        <f t="shared" si="432"/>
        <v>3501</v>
      </c>
      <c r="AK1289" s="45">
        <v>45657</v>
      </c>
    </row>
    <row r="1290" spans="1:37" s="79" customFormat="1" ht="12.75" x14ac:dyDescent="0.25">
      <c r="A1290" s="36">
        <v>1284</v>
      </c>
      <c r="B1290" s="45">
        <v>42156</v>
      </c>
      <c r="C1290" s="36" t="s">
        <v>823</v>
      </c>
      <c r="D1290" s="36"/>
      <c r="E1290" s="36">
        <v>12004</v>
      </c>
      <c r="F1290" s="36" t="s">
        <v>1112</v>
      </c>
      <c r="G1290" s="36" t="s">
        <v>540</v>
      </c>
      <c r="H1290" s="38">
        <v>2</v>
      </c>
      <c r="I1290" s="50">
        <v>3195000</v>
      </c>
      <c r="J1290" s="39">
        <f t="shared" si="405"/>
        <v>0</v>
      </c>
      <c r="K1290" s="39">
        <f t="shared" si="406"/>
        <v>0</v>
      </c>
      <c r="L1290" s="39">
        <f t="shared" si="407"/>
        <v>3195000</v>
      </c>
      <c r="M1290" s="39">
        <f t="shared" si="423"/>
        <v>0</v>
      </c>
      <c r="N1290" s="39">
        <f t="shared" si="419"/>
        <v>0</v>
      </c>
      <c r="O1290" s="39">
        <f t="shared" si="409"/>
        <v>0</v>
      </c>
      <c r="P1290" s="39">
        <f t="shared" si="410"/>
        <v>0</v>
      </c>
      <c r="Q1290" s="39">
        <f t="shared" si="411"/>
        <v>0</v>
      </c>
      <c r="R1290" s="39">
        <f t="shared" si="412"/>
        <v>0</v>
      </c>
      <c r="S1290" s="39">
        <f t="shared" si="413"/>
        <v>0</v>
      </c>
      <c r="T1290" s="39"/>
      <c r="U1290" s="39">
        <f t="shared" si="414"/>
        <v>0</v>
      </c>
      <c r="V1290" s="39"/>
      <c r="W1290" s="39"/>
      <c r="X1290" s="39">
        <f t="shared" si="424"/>
        <v>262.42299794661193</v>
      </c>
      <c r="Y1290" s="39">
        <f t="shared" si="425"/>
        <v>7987.5000000000009</v>
      </c>
      <c r="Z1290" s="41">
        <f t="shared" si="426"/>
        <v>918742.9158110884</v>
      </c>
      <c r="AA1290" s="41">
        <v>814823.40862423007</v>
      </c>
      <c r="AB1290" s="41">
        <v>-21975.532309892718</v>
      </c>
      <c r="AC1290" s="41">
        <f t="shared" si="433"/>
        <v>792847.87631433737</v>
      </c>
      <c r="AD1290" s="42">
        <f t="shared" si="421"/>
        <v>103919.50718685833</v>
      </c>
      <c r="AE1290" s="41">
        <f t="shared" si="427"/>
        <v>896767.3835011957</v>
      </c>
      <c r="AF1290" s="42">
        <f t="shared" si="428"/>
        <v>2298232.6164988042</v>
      </c>
      <c r="AG1290" s="43">
        <f t="shared" si="429"/>
        <v>400</v>
      </c>
      <c r="AH1290" s="44">
        <f t="shared" si="430"/>
        <v>284.97741273100615</v>
      </c>
      <c r="AI1290" s="36">
        <f t="shared" si="431"/>
        <v>115.02258726899385</v>
      </c>
      <c r="AJ1290" s="36">
        <f t="shared" si="432"/>
        <v>3501</v>
      </c>
      <c r="AK1290" s="45">
        <v>45657</v>
      </c>
    </row>
    <row r="1291" spans="1:37" s="79" customFormat="1" ht="12.75" x14ac:dyDescent="0.25">
      <c r="A1291" s="36">
        <v>1285</v>
      </c>
      <c r="B1291" s="45">
        <v>42186</v>
      </c>
      <c r="C1291" s="36" t="s">
        <v>533</v>
      </c>
      <c r="D1291" s="36"/>
      <c r="E1291" s="36">
        <v>12003</v>
      </c>
      <c r="F1291" s="36" t="s">
        <v>1113</v>
      </c>
      <c r="G1291" s="36" t="s">
        <v>268</v>
      </c>
      <c r="H1291" s="38">
        <v>60</v>
      </c>
      <c r="I1291" s="50">
        <v>1665000</v>
      </c>
      <c r="J1291" s="39">
        <f t="shared" si="405"/>
        <v>0</v>
      </c>
      <c r="K1291" s="39">
        <f t="shared" si="406"/>
        <v>1665000</v>
      </c>
      <c r="L1291" s="39">
        <f t="shared" si="407"/>
        <v>0</v>
      </c>
      <c r="M1291" s="39">
        <f t="shared" si="423"/>
        <v>0</v>
      </c>
      <c r="N1291" s="39">
        <f t="shared" si="419"/>
        <v>0</v>
      </c>
      <c r="O1291" s="39">
        <f t="shared" si="409"/>
        <v>0</v>
      </c>
      <c r="P1291" s="39">
        <f t="shared" si="410"/>
        <v>0</v>
      </c>
      <c r="Q1291" s="39">
        <f t="shared" si="411"/>
        <v>0</v>
      </c>
      <c r="R1291" s="39">
        <f t="shared" si="412"/>
        <v>0</v>
      </c>
      <c r="S1291" s="39">
        <f t="shared" si="413"/>
        <v>0</v>
      </c>
      <c r="T1291" s="39"/>
      <c r="U1291" s="39">
        <f t="shared" si="414"/>
        <v>0</v>
      </c>
      <c r="V1291" s="39"/>
      <c r="W1291" s="39"/>
      <c r="X1291" s="39">
        <f t="shared" si="424"/>
        <v>136.75564681724845</v>
      </c>
      <c r="Y1291" s="39">
        <f t="shared" si="425"/>
        <v>4162.5</v>
      </c>
      <c r="Z1291" s="41">
        <f t="shared" si="426"/>
        <v>474678.85010266938</v>
      </c>
      <c r="AA1291" s="41">
        <v>424626.28336755646</v>
      </c>
      <c r="AB1291" s="41">
        <v>-11452.037964447509</v>
      </c>
      <c r="AC1291" s="41">
        <f t="shared" si="433"/>
        <v>413174.24540310894</v>
      </c>
      <c r="AD1291" s="42">
        <f t="shared" si="421"/>
        <v>50052.566735112923</v>
      </c>
      <c r="AE1291" s="41">
        <f t="shared" si="427"/>
        <v>463226.81213822187</v>
      </c>
      <c r="AF1291" s="42">
        <f t="shared" si="428"/>
        <v>1201773.1878617781</v>
      </c>
      <c r="AG1291" s="43">
        <f t="shared" si="429"/>
        <v>400</v>
      </c>
      <c r="AH1291" s="44">
        <f t="shared" si="430"/>
        <v>285.96303901437375</v>
      </c>
      <c r="AI1291" s="36">
        <f t="shared" si="431"/>
        <v>114.03696098562628</v>
      </c>
      <c r="AJ1291" s="36">
        <f t="shared" si="432"/>
        <v>3471</v>
      </c>
      <c r="AK1291" s="45">
        <v>45657</v>
      </c>
    </row>
    <row r="1292" spans="1:37" s="79" customFormat="1" ht="12.75" x14ac:dyDescent="0.25">
      <c r="A1292" s="36">
        <v>1286</v>
      </c>
      <c r="B1292" s="45">
        <v>42186</v>
      </c>
      <c r="C1292" s="36" t="s">
        <v>533</v>
      </c>
      <c r="D1292" s="36"/>
      <c r="E1292" s="36">
        <v>12003</v>
      </c>
      <c r="F1292" s="36" t="s">
        <v>1114</v>
      </c>
      <c r="G1292" s="36" t="s">
        <v>268</v>
      </c>
      <c r="H1292" s="38">
        <v>44</v>
      </c>
      <c r="I1292" s="50">
        <v>1221000</v>
      </c>
      <c r="J1292" s="39">
        <f t="shared" si="405"/>
        <v>0</v>
      </c>
      <c r="K1292" s="39">
        <f t="shared" si="406"/>
        <v>1221000</v>
      </c>
      <c r="L1292" s="39">
        <f t="shared" si="407"/>
        <v>0</v>
      </c>
      <c r="M1292" s="39">
        <f t="shared" si="423"/>
        <v>0</v>
      </c>
      <c r="N1292" s="39">
        <f t="shared" si="419"/>
        <v>0</v>
      </c>
      <c r="O1292" s="39">
        <f t="shared" si="409"/>
        <v>0</v>
      </c>
      <c r="P1292" s="39">
        <f t="shared" si="410"/>
        <v>0</v>
      </c>
      <c r="Q1292" s="39">
        <f t="shared" si="411"/>
        <v>0</v>
      </c>
      <c r="R1292" s="39">
        <f t="shared" si="412"/>
        <v>0</v>
      </c>
      <c r="S1292" s="39">
        <f t="shared" si="413"/>
        <v>0</v>
      </c>
      <c r="T1292" s="39"/>
      <c r="U1292" s="39">
        <f t="shared" si="414"/>
        <v>0</v>
      </c>
      <c r="V1292" s="39"/>
      <c r="W1292" s="39"/>
      <c r="X1292" s="39">
        <f t="shared" si="424"/>
        <v>100.28747433264887</v>
      </c>
      <c r="Y1292" s="39">
        <f t="shared" si="425"/>
        <v>3052.5</v>
      </c>
      <c r="Z1292" s="41">
        <f t="shared" si="426"/>
        <v>348097.82340862422</v>
      </c>
      <c r="AA1292" s="41">
        <v>311392.6078028747</v>
      </c>
      <c r="AB1292" s="41">
        <v>-8398.1611739281707</v>
      </c>
      <c r="AC1292" s="41">
        <f t="shared" si="433"/>
        <v>302994.44662894652</v>
      </c>
      <c r="AD1292" s="42">
        <f t="shared" si="421"/>
        <v>36705.215605749516</v>
      </c>
      <c r="AE1292" s="41">
        <f t="shared" si="427"/>
        <v>339699.66223469604</v>
      </c>
      <c r="AF1292" s="42">
        <f t="shared" si="428"/>
        <v>881300.33776530391</v>
      </c>
      <c r="AG1292" s="43">
        <f t="shared" si="429"/>
        <v>400</v>
      </c>
      <c r="AH1292" s="44">
        <f t="shared" si="430"/>
        <v>285.96303901437375</v>
      </c>
      <c r="AI1292" s="36">
        <f t="shared" si="431"/>
        <v>114.03696098562628</v>
      </c>
      <c r="AJ1292" s="36">
        <f t="shared" si="432"/>
        <v>3471</v>
      </c>
      <c r="AK1292" s="45">
        <v>45657</v>
      </c>
    </row>
    <row r="1293" spans="1:37" s="79" customFormat="1" ht="12.75" x14ac:dyDescent="0.25">
      <c r="A1293" s="36">
        <v>1287</v>
      </c>
      <c r="B1293" s="45">
        <v>42186</v>
      </c>
      <c r="C1293" s="36" t="s">
        <v>533</v>
      </c>
      <c r="D1293" s="36"/>
      <c r="E1293" s="36">
        <v>12003</v>
      </c>
      <c r="F1293" s="36" t="s">
        <v>1115</v>
      </c>
      <c r="G1293" s="36" t="s">
        <v>268</v>
      </c>
      <c r="H1293" s="38">
        <v>20</v>
      </c>
      <c r="I1293" s="50">
        <v>440000</v>
      </c>
      <c r="J1293" s="39">
        <f t="shared" si="405"/>
        <v>0</v>
      </c>
      <c r="K1293" s="39">
        <f t="shared" si="406"/>
        <v>440000</v>
      </c>
      <c r="L1293" s="39">
        <f t="shared" si="407"/>
        <v>0</v>
      </c>
      <c r="M1293" s="39">
        <f t="shared" si="423"/>
        <v>0</v>
      </c>
      <c r="N1293" s="39">
        <f t="shared" si="419"/>
        <v>0</v>
      </c>
      <c r="O1293" s="39">
        <f t="shared" si="409"/>
        <v>0</v>
      </c>
      <c r="P1293" s="39">
        <f t="shared" si="410"/>
        <v>0</v>
      </c>
      <c r="Q1293" s="39">
        <f t="shared" si="411"/>
        <v>0</v>
      </c>
      <c r="R1293" s="39">
        <f t="shared" si="412"/>
        <v>0</v>
      </c>
      <c r="S1293" s="39">
        <f t="shared" si="413"/>
        <v>0</v>
      </c>
      <c r="T1293" s="39"/>
      <c r="U1293" s="39">
        <f t="shared" si="414"/>
        <v>0</v>
      </c>
      <c r="V1293" s="39"/>
      <c r="W1293" s="39"/>
      <c r="X1293" s="39">
        <f t="shared" si="424"/>
        <v>36.139630390143736</v>
      </c>
      <c r="Y1293" s="39">
        <f t="shared" si="425"/>
        <v>1100</v>
      </c>
      <c r="Z1293" s="41">
        <f t="shared" si="426"/>
        <v>125440.6570841889</v>
      </c>
      <c r="AA1293" s="41">
        <v>112213.5523613963</v>
      </c>
      <c r="AB1293" s="41">
        <v>-3026.3643870011433</v>
      </c>
      <c r="AC1293" s="41">
        <f t="shared" si="433"/>
        <v>109187.18797439516</v>
      </c>
      <c r="AD1293" s="42">
        <f t="shared" si="421"/>
        <v>13227.104722792603</v>
      </c>
      <c r="AE1293" s="41">
        <f t="shared" si="427"/>
        <v>122414.29269718776</v>
      </c>
      <c r="AF1293" s="42">
        <f t="shared" si="428"/>
        <v>317585.70730281225</v>
      </c>
      <c r="AG1293" s="43">
        <f t="shared" si="429"/>
        <v>400</v>
      </c>
      <c r="AH1293" s="44">
        <f t="shared" si="430"/>
        <v>285.96303901437375</v>
      </c>
      <c r="AI1293" s="36">
        <f t="shared" si="431"/>
        <v>114.03696098562628</v>
      </c>
      <c r="AJ1293" s="36">
        <f t="shared" si="432"/>
        <v>3471</v>
      </c>
      <c r="AK1293" s="45">
        <v>45657</v>
      </c>
    </row>
    <row r="1294" spans="1:37" s="79" customFormat="1" ht="12.75" x14ac:dyDescent="0.25">
      <c r="A1294" s="36">
        <v>1288</v>
      </c>
      <c r="B1294" s="45">
        <v>42186</v>
      </c>
      <c r="C1294" s="36" t="s">
        <v>534</v>
      </c>
      <c r="D1294" s="36"/>
      <c r="E1294" s="36">
        <v>12008</v>
      </c>
      <c r="F1294" s="36" t="s">
        <v>1116</v>
      </c>
      <c r="G1294" s="36" t="s">
        <v>937</v>
      </c>
      <c r="H1294" s="38">
        <v>1</v>
      </c>
      <c r="I1294" s="50">
        <v>1176994</v>
      </c>
      <c r="J1294" s="39">
        <f t="shared" si="405"/>
        <v>0</v>
      </c>
      <c r="K1294" s="39">
        <f t="shared" si="406"/>
        <v>0</v>
      </c>
      <c r="L1294" s="39">
        <f t="shared" si="407"/>
        <v>0</v>
      </c>
      <c r="M1294" s="39">
        <f t="shared" si="423"/>
        <v>0</v>
      </c>
      <c r="N1294" s="39">
        <f t="shared" si="419"/>
        <v>0</v>
      </c>
      <c r="O1294" s="39">
        <f t="shared" si="409"/>
        <v>0</v>
      </c>
      <c r="P1294" s="39">
        <f t="shared" si="410"/>
        <v>1176994</v>
      </c>
      <c r="Q1294" s="39">
        <f t="shared" si="411"/>
        <v>0</v>
      </c>
      <c r="R1294" s="39">
        <f t="shared" si="412"/>
        <v>0</v>
      </c>
      <c r="S1294" s="39">
        <f t="shared" si="413"/>
        <v>0</v>
      </c>
      <c r="T1294" s="39"/>
      <c r="U1294" s="39">
        <f t="shared" si="414"/>
        <v>0</v>
      </c>
      <c r="V1294" s="39"/>
      <c r="W1294" s="39"/>
      <c r="X1294" s="39">
        <f t="shared" si="424"/>
        <v>96.673018480492814</v>
      </c>
      <c r="Y1294" s="39">
        <f t="shared" si="425"/>
        <v>2942.4850000000001</v>
      </c>
      <c r="Z1294" s="41">
        <f t="shared" si="426"/>
        <v>335552.04714579054</v>
      </c>
      <c r="AA1294" s="41">
        <v>300169.72238193016</v>
      </c>
      <c r="AB1294" s="41">
        <v>-8095.4834666227816</v>
      </c>
      <c r="AC1294" s="41">
        <f t="shared" si="433"/>
        <v>292074.23891530739</v>
      </c>
      <c r="AD1294" s="42">
        <f t="shared" si="421"/>
        <v>35382.324763860379</v>
      </c>
      <c r="AE1294" s="41">
        <f t="shared" si="427"/>
        <v>327456.56367916777</v>
      </c>
      <c r="AF1294" s="42">
        <f t="shared" si="428"/>
        <v>849537.43632083223</v>
      </c>
      <c r="AG1294" s="43">
        <f t="shared" si="429"/>
        <v>400</v>
      </c>
      <c r="AH1294" s="44">
        <f t="shared" si="430"/>
        <v>285.96303901437375</v>
      </c>
      <c r="AI1294" s="36">
        <f t="shared" si="431"/>
        <v>114.03696098562628</v>
      </c>
      <c r="AJ1294" s="36">
        <f t="shared" si="432"/>
        <v>3471</v>
      </c>
      <c r="AK1294" s="45">
        <v>45657</v>
      </c>
    </row>
    <row r="1295" spans="1:37" s="79" customFormat="1" ht="12.75" x14ac:dyDescent="0.25">
      <c r="A1295" s="36">
        <v>1289</v>
      </c>
      <c r="B1295" s="45">
        <v>42186</v>
      </c>
      <c r="C1295" s="36" t="s">
        <v>534</v>
      </c>
      <c r="D1295" s="36"/>
      <c r="E1295" s="36">
        <v>12008</v>
      </c>
      <c r="F1295" s="36" t="s">
        <v>1117</v>
      </c>
      <c r="G1295" s="36" t="s">
        <v>58</v>
      </c>
      <c r="H1295" s="38">
        <v>3</v>
      </c>
      <c r="I1295" s="50">
        <v>4702500</v>
      </c>
      <c r="J1295" s="39">
        <f t="shared" si="405"/>
        <v>0</v>
      </c>
      <c r="K1295" s="39">
        <f t="shared" si="406"/>
        <v>0</v>
      </c>
      <c r="L1295" s="39">
        <f t="shared" si="407"/>
        <v>0</v>
      </c>
      <c r="M1295" s="39">
        <f t="shared" si="423"/>
        <v>0</v>
      </c>
      <c r="N1295" s="39">
        <f t="shared" si="419"/>
        <v>0</v>
      </c>
      <c r="O1295" s="39">
        <f t="shared" si="409"/>
        <v>0</v>
      </c>
      <c r="P1295" s="39">
        <f t="shared" si="410"/>
        <v>4702500</v>
      </c>
      <c r="Q1295" s="39">
        <f t="shared" si="411"/>
        <v>0</v>
      </c>
      <c r="R1295" s="39">
        <f t="shared" si="412"/>
        <v>0</v>
      </c>
      <c r="S1295" s="39">
        <f t="shared" si="413"/>
        <v>0</v>
      </c>
      <c r="T1295" s="39"/>
      <c r="U1295" s="39">
        <f t="shared" si="414"/>
        <v>0</v>
      </c>
      <c r="V1295" s="39"/>
      <c r="W1295" s="39"/>
      <c r="X1295" s="39">
        <f t="shared" si="424"/>
        <v>386.24229979466116</v>
      </c>
      <c r="Y1295" s="39">
        <f t="shared" si="425"/>
        <v>11756.25</v>
      </c>
      <c r="Z1295" s="41">
        <f t="shared" si="426"/>
        <v>1340647.0225872688</v>
      </c>
      <c r="AA1295" s="41">
        <v>1199282.3408624229</v>
      </c>
      <c r="AB1295" s="41">
        <v>-32344.269386074717</v>
      </c>
      <c r="AC1295" s="41">
        <f t="shared" si="433"/>
        <v>1166938.0714763482</v>
      </c>
      <c r="AD1295" s="42">
        <f t="shared" si="421"/>
        <v>141364.6817248459</v>
      </c>
      <c r="AE1295" s="41">
        <f t="shared" si="427"/>
        <v>1308302.7532011941</v>
      </c>
      <c r="AF1295" s="42">
        <f t="shared" si="428"/>
        <v>3394197.2467988059</v>
      </c>
      <c r="AG1295" s="43">
        <f t="shared" si="429"/>
        <v>400</v>
      </c>
      <c r="AH1295" s="44">
        <f t="shared" si="430"/>
        <v>285.96303901437375</v>
      </c>
      <c r="AI1295" s="36">
        <f t="shared" si="431"/>
        <v>114.03696098562628</v>
      </c>
      <c r="AJ1295" s="36">
        <f t="shared" si="432"/>
        <v>3471</v>
      </c>
      <c r="AK1295" s="45">
        <v>45657</v>
      </c>
    </row>
    <row r="1296" spans="1:37" s="79" customFormat="1" ht="12.75" x14ac:dyDescent="0.25">
      <c r="A1296" s="36">
        <v>1290</v>
      </c>
      <c r="B1296" s="45">
        <v>42186</v>
      </c>
      <c r="C1296" s="36" t="s">
        <v>315</v>
      </c>
      <c r="D1296" s="36"/>
      <c r="E1296" s="36">
        <v>12008</v>
      </c>
      <c r="F1296" s="36" t="s">
        <v>1118</v>
      </c>
      <c r="G1296" s="38" t="s">
        <v>318</v>
      </c>
      <c r="H1296" s="61">
        <v>100</v>
      </c>
      <c r="I1296" s="50">
        <v>1627500</v>
      </c>
      <c r="J1296" s="39">
        <f t="shared" si="405"/>
        <v>0</v>
      </c>
      <c r="K1296" s="39">
        <f t="shared" si="406"/>
        <v>0</v>
      </c>
      <c r="L1296" s="39">
        <f t="shared" si="407"/>
        <v>0</v>
      </c>
      <c r="M1296" s="39">
        <f t="shared" si="423"/>
        <v>0</v>
      </c>
      <c r="N1296" s="39">
        <f t="shared" si="419"/>
        <v>0</v>
      </c>
      <c r="O1296" s="39">
        <f t="shared" si="409"/>
        <v>0</v>
      </c>
      <c r="P1296" s="39">
        <f t="shared" si="410"/>
        <v>1627500</v>
      </c>
      <c r="Q1296" s="39">
        <f t="shared" si="411"/>
        <v>0</v>
      </c>
      <c r="R1296" s="39">
        <f t="shared" si="412"/>
        <v>0</v>
      </c>
      <c r="S1296" s="39">
        <f t="shared" si="413"/>
        <v>0</v>
      </c>
      <c r="T1296" s="39"/>
      <c r="U1296" s="39">
        <f t="shared" si="414"/>
        <v>0</v>
      </c>
      <c r="V1296" s="39"/>
      <c r="W1296" s="39"/>
      <c r="X1296" s="39">
        <f t="shared" si="424"/>
        <v>133.67556468172484</v>
      </c>
      <c r="Y1296" s="39">
        <f t="shared" si="425"/>
        <v>4068.7499999999995</v>
      </c>
      <c r="Z1296" s="41">
        <f t="shared" si="426"/>
        <v>463987.88501026685</v>
      </c>
      <c r="AA1296" s="41">
        <v>415062.62833675556</v>
      </c>
      <c r="AB1296" s="41">
        <v>0</v>
      </c>
      <c r="AC1296" s="41">
        <f t="shared" si="433"/>
        <v>415062.62833675556</v>
      </c>
      <c r="AD1296" s="42">
        <f t="shared" si="421"/>
        <v>48925.256673511292</v>
      </c>
      <c r="AE1296" s="41">
        <f t="shared" si="427"/>
        <v>463987.88501026685</v>
      </c>
      <c r="AF1296" s="42">
        <f t="shared" si="428"/>
        <v>1163512.1149897331</v>
      </c>
      <c r="AG1296" s="43">
        <f t="shared" si="429"/>
        <v>400</v>
      </c>
      <c r="AH1296" s="44">
        <f t="shared" si="430"/>
        <v>285.96303901437375</v>
      </c>
      <c r="AI1296" s="36">
        <f t="shared" si="431"/>
        <v>114.03696098562628</v>
      </c>
      <c r="AJ1296" s="36">
        <f t="shared" si="432"/>
        <v>3471</v>
      </c>
      <c r="AK1296" s="45">
        <v>45657</v>
      </c>
    </row>
    <row r="1297" spans="1:37" s="79" customFormat="1" ht="12.75" x14ac:dyDescent="0.25">
      <c r="A1297" s="36">
        <v>1291</v>
      </c>
      <c r="B1297" s="45">
        <v>42186</v>
      </c>
      <c r="C1297" s="56" t="s">
        <v>272</v>
      </c>
      <c r="D1297" s="56"/>
      <c r="E1297" s="36">
        <v>12010</v>
      </c>
      <c r="F1297" s="36" t="s">
        <v>861</v>
      </c>
      <c r="G1297" s="38" t="s">
        <v>320</v>
      </c>
      <c r="H1297" s="61">
        <v>2</v>
      </c>
      <c r="I1297" s="50">
        <v>210000</v>
      </c>
      <c r="J1297" s="39">
        <f t="shared" si="405"/>
        <v>0</v>
      </c>
      <c r="K1297" s="39">
        <f t="shared" si="406"/>
        <v>0</v>
      </c>
      <c r="L1297" s="39">
        <f t="shared" si="407"/>
        <v>0</v>
      </c>
      <c r="M1297" s="39">
        <f t="shared" si="423"/>
        <v>0</v>
      </c>
      <c r="N1297" s="39">
        <f t="shared" si="419"/>
        <v>0</v>
      </c>
      <c r="O1297" s="39">
        <f t="shared" si="409"/>
        <v>0</v>
      </c>
      <c r="P1297" s="39">
        <f t="shared" si="410"/>
        <v>0</v>
      </c>
      <c r="Q1297" s="39">
        <f t="shared" si="411"/>
        <v>0</v>
      </c>
      <c r="R1297" s="39">
        <f t="shared" si="412"/>
        <v>210000</v>
      </c>
      <c r="S1297" s="39">
        <f t="shared" si="413"/>
        <v>0</v>
      </c>
      <c r="T1297" s="39"/>
      <c r="U1297" s="39">
        <f t="shared" si="414"/>
        <v>0</v>
      </c>
      <c r="V1297" s="39">
        <v>0</v>
      </c>
      <c r="W1297" s="39">
        <v>0</v>
      </c>
      <c r="X1297" s="39">
        <f t="shared" si="424"/>
        <v>57.494866529774129</v>
      </c>
      <c r="Y1297" s="39">
        <f t="shared" si="425"/>
        <v>1750</v>
      </c>
      <c r="Z1297" s="41">
        <f t="shared" si="426"/>
        <v>199564.68172484598</v>
      </c>
      <c r="AA1297" s="41">
        <v>178521.56057494864</v>
      </c>
      <c r="AB1297" s="41">
        <v>17192.101826974649</v>
      </c>
      <c r="AC1297" s="41">
        <f t="shared" si="433"/>
        <v>195713.6624019233</v>
      </c>
      <c r="AD1297" s="42">
        <f>Z1297-AA1297-6756.78</f>
        <v>14286.341149897344</v>
      </c>
      <c r="AE1297" s="41">
        <f t="shared" si="427"/>
        <v>210000.00355182064</v>
      </c>
      <c r="AF1297" s="42">
        <f t="shared" si="428"/>
        <v>-3.5518206423148513E-3</v>
      </c>
      <c r="AG1297" s="43">
        <f t="shared" si="429"/>
        <v>120</v>
      </c>
      <c r="AH1297" s="44">
        <f t="shared" si="430"/>
        <v>5.9630390143737202</v>
      </c>
      <c r="AI1297" s="36">
        <f t="shared" si="431"/>
        <v>114.03696098562628</v>
      </c>
      <c r="AJ1297" s="36">
        <f t="shared" si="432"/>
        <v>3471</v>
      </c>
      <c r="AK1297" s="45">
        <v>45657</v>
      </c>
    </row>
    <row r="1298" spans="1:37" s="79" customFormat="1" ht="12.75" x14ac:dyDescent="0.25">
      <c r="A1298" s="36">
        <v>1292</v>
      </c>
      <c r="B1298" s="45">
        <v>42186</v>
      </c>
      <c r="C1298" s="49" t="s">
        <v>272</v>
      </c>
      <c r="D1298" s="49"/>
      <c r="E1298" s="49">
        <v>12010</v>
      </c>
      <c r="F1298" s="36" t="s">
        <v>1119</v>
      </c>
      <c r="G1298" s="36" t="s">
        <v>435</v>
      </c>
      <c r="H1298" s="38">
        <v>1</v>
      </c>
      <c r="I1298" s="50">
        <v>151750</v>
      </c>
      <c r="J1298" s="39">
        <f t="shared" si="405"/>
        <v>0</v>
      </c>
      <c r="K1298" s="39">
        <f t="shared" si="406"/>
        <v>0</v>
      </c>
      <c r="L1298" s="39">
        <f t="shared" si="407"/>
        <v>0</v>
      </c>
      <c r="M1298" s="39">
        <f t="shared" ref="M1298:M1308" si="434">IF(E1298=12005,I1298,IF(E1298&lt;&gt;12005,0))</f>
        <v>0</v>
      </c>
      <c r="N1298" s="39">
        <f t="shared" si="419"/>
        <v>0</v>
      </c>
      <c r="O1298" s="39">
        <f t="shared" si="409"/>
        <v>0</v>
      </c>
      <c r="P1298" s="39">
        <f t="shared" si="410"/>
        <v>0</v>
      </c>
      <c r="Q1298" s="39">
        <f t="shared" si="411"/>
        <v>0</v>
      </c>
      <c r="R1298" s="39">
        <f t="shared" si="412"/>
        <v>151750</v>
      </c>
      <c r="S1298" s="39">
        <f t="shared" si="413"/>
        <v>0</v>
      </c>
      <c r="T1298" s="39"/>
      <c r="U1298" s="39">
        <f t="shared" si="414"/>
        <v>0</v>
      </c>
      <c r="V1298" s="39"/>
      <c r="W1298" s="39">
        <f t="shared" ref="W1298:W1308" si="435">IF(E1298=12099,I1298,IF(E1298&lt;&gt;12099,0))</f>
        <v>0</v>
      </c>
      <c r="X1298" s="39">
        <f t="shared" si="424"/>
        <v>41.546885694729639</v>
      </c>
      <c r="Y1298" s="39">
        <f t="shared" si="425"/>
        <v>1264.5833333333335</v>
      </c>
      <c r="Z1298" s="41">
        <f t="shared" si="426"/>
        <v>144209.24024640658</v>
      </c>
      <c r="AA1298" s="41">
        <v>129003.08008213554</v>
      </c>
      <c r="AB1298" s="41">
        <v>0</v>
      </c>
      <c r="AC1298" s="41">
        <f t="shared" si="433"/>
        <v>129003.08008213554</v>
      </c>
      <c r="AD1298" s="42">
        <f t="shared" ref="AD1298:AD1358" si="436">Z1298-AA1298</f>
        <v>15206.160164271045</v>
      </c>
      <c r="AE1298" s="41">
        <f t="shared" si="427"/>
        <v>144209.24024640658</v>
      </c>
      <c r="AF1298" s="42">
        <f t="shared" si="428"/>
        <v>7540.7597535934183</v>
      </c>
      <c r="AG1298" s="43">
        <f t="shared" ref="AG1298:AG1308" si="437">(365.25/30.4375*(IF(E1298=12002,1/3%,IF(E1298=12003,1/3%,IF(E1298=12004,1/3%,IF(E1298=12006,1/2%,IF(E1298=12007,1/10%,IF(E1298=12008,1/3%,IF(E1298=12009,1/10%,IF(E1298=12010,1/10%,IF(E1298=12011,1/20%,IF(E1298=12012,1/3%,IF(E1298=12099,1/10%)))))))))))))</f>
        <v>120</v>
      </c>
      <c r="AH1298" s="44">
        <f t="shared" si="430"/>
        <v>5.9630390143737202</v>
      </c>
      <c r="AI1298" s="36">
        <f t="shared" si="431"/>
        <v>114.03696098562628</v>
      </c>
      <c r="AJ1298" s="36">
        <f t="shared" si="432"/>
        <v>3471</v>
      </c>
      <c r="AK1298" s="45">
        <v>45657</v>
      </c>
    </row>
    <row r="1299" spans="1:37" s="79" customFormat="1" ht="12.75" x14ac:dyDescent="0.25">
      <c r="A1299" s="36">
        <v>1293</v>
      </c>
      <c r="B1299" s="45">
        <v>42186</v>
      </c>
      <c r="C1299" s="49" t="s">
        <v>272</v>
      </c>
      <c r="D1299" s="49"/>
      <c r="E1299" s="49">
        <v>12010</v>
      </c>
      <c r="F1299" s="36" t="s">
        <v>1120</v>
      </c>
      <c r="G1299" s="36" t="s">
        <v>435</v>
      </c>
      <c r="H1299" s="38">
        <v>2</v>
      </c>
      <c r="I1299" s="50">
        <v>208450</v>
      </c>
      <c r="J1299" s="39">
        <f t="shared" si="405"/>
        <v>0</v>
      </c>
      <c r="K1299" s="39">
        <f t="shared" si="406"/>
        <v>0</v>
      </c>
      <c r="L1299" s="39">
        <f t="shared" si="407"/>
        <v>0</v>
      </c>
      <c r="M1299" s="39">
        <f t="shared" si="434"/>
        <v>0</v>
      </c>
      <c r="N1299" s="39">
        <f t="shared" si="419"/>
        <v>0</v>
      </c>
      <c r="O1299" s="39">
        <f t="shared" si="409"/>
        <v>0</v>
      </c>
      <c r="P1299" s="39">
        <f t="shared" si="410"/>
        <v>0</v>
      </c>
      <c r="Q1299" s="39">
        <f t="shared" si="411"/>
        <v>0</v>
      </c>
      <c r="R1299" s="39">
        <f t="shared" si="412"/>
        <v>208450</v>
      </c>
      <c r="S1299" s="39">
        <f t="shared" si="413"/>
        <v>0</v>
      </c>
      <c r="T1299" s="39"/>
      <c r="U1299" s="39">
        <f t="shared" si="414"/>
        <v>0</v>
      </c>
      <c r="V1299" s="39"/>
      <c r="W1299" s="39">
        <f t="shared" si="435"/>
        <v>0</v>
      </c>
      <c r="X1299" s="39">
        <f t="shared" si="424"/>
        <v>57.07049965776865</v>
      </c>
      <c r="Y1299" s="39">
        <f t="shared" si="425"/>
        <v>1737.0833333333333</v>
      </c>
      <c r="Z1299" s="41">
        <f t="shared" si="426"/>
        <v>198091.70431211498</v>
      </c>
      <c r="AA1299" s="41">
        <v>177203.90143737165</v>
      </c>
      <c r="AB1299" s="41">
        <v>0</v>
      </c>
      <c r="AC1299" s="41">
        <f t="shared" si="433"/>
        <v>177203.90143737165</v>
      </c>
      <c r="AD1299" s="42">
        <f t="shared" si="436"/>
        <v>20887.802874743327</v>
      </c>
      <c r="AE1299" s="41">
        <f t="shared" si="427"/>
        <v>198091.70431211498</v>
      </c>
      <c r="AF1299" s="42">
        <f t="shared" si="428"/>
        <v>10358.295687885024</v>
      </c>
      <c r="AG1299" s="43">
        <f t="shared" si="437"/>
        <v>120</v>
      </c>
      <c r="AH1299" s="44">
        <f t="shared" si="430"/>
        <v>5.9630390143737202</v>
      </c>
      <c r="AI1299" s="36">
        <f t="shared" si="431"/>
        <v>114.03696098562628</v>
      </c>
      <c r="AJ1299" s="36">
        <f t="shared" si="432"/>
        <v>3471</v>
      </c>
      <c r="AK1299" s="45">
        <v>45657</v>
      </c>
    </row>
    <row r="1300" spans="1:37" s="79" customFormat="1" ht="12.75" x14ac:dyDescent="0.25">
      <c r="A1300" s="36">
        <v>1294</v>
      </c>
      <c r="B1300" s="45">
        <v>42186</v>
      </c>
      <c r="C1300" s="49" t="s">
        <v>272</v>
      </c>
      <c r="D1300" s="49"/>
      <c r="E1300" s="49">
        <v>12010</v>
      </c>
      <c r="F1300" s="36" t="s">
        <v>1121</v>
      </c>
      <c r="G1300" s="36" t="s">
        <v>435</v>
      </c>
      <c r="H1300" s="38">
        <v>1</v>
      </c>
      <c r="I1300" s="50">
        <v>299000</v>
      </c>
      <c r="J1300" s="39">
        <f t="shared" si="405"/>
        <v>0</v>
      </c>
      <c r="K1300" s="39">
        <f t="shared" si="406"/>
        <v>0</v>
      </c>
      <c r="L1300" s="39">
        <f t="shared" si="407"/>
        <v>0</v>
      </c>
      <c r="M1300" s="39">
        <f t="shared" si="434"/>
        <v>0</v>
      </c>
      <c r="N1300" s="39">
        <f t="shared" si="419"/>
        <v>0</v>
      </c>
      <c r="O1300" s="39">
        <f t="shared" si="409"/>
        <v>0</v>
      </c>
      <c r="P1300" s="39">
        <f t="shared" si="410"/>
        <v>0</v>
      </c>
      <c r="Q1300" s="39">
        <f t="shared" si="411"/>
        <v>0</v>
      </c>
      <c r="R1300" s="39">
        <f t="shared" si="412"/>
        <v>299000</v>
      </c>
      <c r="S1300" s="39">
        <f t="shared" si="413"/>
        <v>0</v>
      </c>
      <c r="T1300" s="39"/>
      <c r="U1300" s="39">
        <f t="shared" si="414"/>
        <v>0</v>
      </c>
      <c r="V1300" s="39"/>
      <c r="W1300" s="39">
        <f t="shared" si="435"/>
        <v>0</v>
      </c>
      <c r="X1300" s="39">
        <f t="shared" si="424"/>
        <v>81.861738535249827</v>
      </c>
      <c r="Y1300" s="39">
        <f t="shared" si="425"/>
        <v>2491.6666666666665</v>
      </c>
      <c r="Z1300" s="41">
        <f t="shared" si="426"/>
        <v>284142.09445585212</v>
      </c>
      <c r="AA1300" s="41">
        <v>254180.6981519507</v>
      </c>
      <c r="AB1300" s="41">
        <v>0</v>
      </c>
      <c r="AC1300" s="41">
        <f t="shared" si="433"/>
        <v>254180.6981519507</v>
      </c>
      <c r="AD1300" s="42">
        <f t="shared" si="436"/>
        <v>29961.39630390142</v>
      </c>
      <c r="AE1300" s="41">
        <f t="shared" si="427"/>
        <v>284142.09445585212</v>
      </c>
      <c r="AF1300" s="42">
        <f t="shared" si="428"/>
        <v>14857.905544147885</v>
      </c>
      <c r="AG1300" s="43">
        <f t="shared" si="437"/>
        <v>120</v>
      </c>
      <c r="AH1300" s="44">
        <f t="shared" si="430"/>
        <v>5.9630390143737202</v>
      </c>
      <c r="AI1300" s="36">
        <f t="shared" si="431"/>
        <v>114.03696098562628</v>
      </c>
      <c r="AJ1300" s="36">
        <f t="shared" si="432"/>
        <v>3471</v>
      </c>
      <c r="AK1300" s="45">
        <v>45657</v>
      </c>
    </row>
    <row r="1301" spans="1:37" s="79" customFormat="1" ht="12.75" x14ac:dyDescent="0.25">
      <c r="A1301" s="36">
        <v>1295</v>
      </c>
      <c r="B1301" s="45">
        <v>42186</v>
      </c>
      <c r="C1301" s="49" t="s">
        <v>272</v>
      </c>
      <c r="D1301" s="49"/>
      <c r="E1301" s="49">
        <v>12010</v>
      </c>
      <c r="F1301" s="36" t="s">
        <v>1122</v>
      </c>
      <c r="G1301" s="36" t="s">
        <v>435</v>
      </c>
      <c r="H1301" s="38">
        <v>2</v>
      </c>
      <c r="I1301" s="50">
        <v>324750</v>
      </c>
      <c r="J1301" s="39">
        <f t="shared" si="405"/>
        <v>0</v>
      </c>
      <c r="K1301" s="39">
        <f t="shared" si="406"/>
        <v>0</v>
      </c>
      <c r="L1301" s="39">
        <f t="shared" si="407"/>
        <v>0</v>
      </c>
      <c r="M1301" s="39">
        <f t="shared" si="434"/>
        <v>0</v>
      </c>
      <c r="N1301" s="39">
        <f t="shared" si="419"/>
        <v>0</v>
      </c>
      <c r="O1301" s="39">
        <f t="shared" si="409"/>
        <v>0</v>
      </c>
      <c r="P1301" s="39">
        <f t="shared" si="410"/>
        <v>0</v>
      </c>
      <c r="Q1301" s="39">
        <f t="shared" si="411"/>
        <v>0</v>
      </c>
      <c r="R1301" s="39">
        <f t="shared" si="412"/>
        <v>324750</v>
      </c>
      <c r="S1301" s="39">
        <f t="shared" si="413"/>
        <v>0</v>
      </c>
      <c r="T1301" s="39"/>
      <c r="U1301" s="39">
        <f t="shared" si="414"/>
        <v>0</v>
      </c>
      <c r="V1301" s="39"/>
      <c r="W1301" s="39">
        <f t="shared" si="435"/>
        <v>0</v>
      </c>
      <c r="X1301" s="39">
        <f t="shared" si="424"/>
        <v>88.911704312114992</v>
      </c>
      <c r="Y1301" s="39">
        <f t="shared" si="425"/>
        <v>2706.25</v>
      </c>
      <c r="Z1301" s="41">
        <f t="shared" si="426"/>
        <v>308612.52566735115</v>
      </c>
      <c r="AA1301" s="41">
        <v>276070.84188911703</v>
      </c>
      <c r="AB1301" s="41">
        <v>0</v>
      </c>
      <c r="AC1301" s="41">
        <f t="shared" si="433"/>
        <v>276070.84188911703</v>
      </c>
      <c r="AD1301" s="42">
        <f t="shared" si="436"/>
        <v>32541.683778234117</v>
      </c>
      <c r="AE1301" s="41">
        <f t="shared" si="427"/>
        <v>308612.52566735115</v>
      </c>
      <c r="AF1301" s="42">
        <f t="shared" si="428"/>
        <v>16137.474332648853</v>
      </c>
      <c r="AG1301" s="43">
        <f t="shared" si="437"/>
        <v>120</v>
      </c>
      <c r="AH1301" s="44">
        <f t="shared" si="430"/>
        <v>5.9630390143737202</v>
      </c>
      <c r="AI1301" s="36">
        <f t="shared" si="431"/>
        <v>114.03696098562628</v>
      </c>
      <c r="AJ1301" s="36">
        <f t="shared" si="432"/>
        <v>3471</v>
      </c>
      <c r="AK1301" s="45">
        <v>45657</v>
      </c>
    </row>
    <row r="1302" spans="1:37" s="79" customFormat="1" ht="12.75" x14ac:dyDescent="0.25">
      <c r="A1302" s="36">
        <v>1296</v>
      </c>
      <c r="B1302" s="45">
        <v>42186</v>
      </c>
      <c r="C1302" s="49" t="s">
        <v>754</v>
      </c>
      <c r="D1302" s="49"/>
      <c r="E1302" s="49">
        <v>12011</v>
      </c>
      <c r="F1302" s="36" t="s">
        <v>1123</v>
      </c>
      <c r="G1302" s="36" t="s">
        <v>435</v>
      </c>
      <c r="H1302" s="38">
        <v>1</v>
      </c>
      <c r="I1302" s="48">
        <v>350000</v>
      </c>
      <c r="J1302" s="39">
        <f t="shared" si="405"/>
        <v>0</v>
      </c>
      <c r="K1302" s="39">
        <f t="shared" si="406"/>
        <v>0</v>
      </c>
      <c r="L1302" s="39">
        <f t="shared" si="407"/>
        <v>0</v>
      </c>
      <c r="M1302" s="39">
        <f t="shared" si="434"/>
        <v>0</v>
      </c>
      <c r="N1302" s="39">
        <f t="shared" si="419"/>
        <v>0</v>
      </c>
      <c r="O1302" s="39">
        <f t="shared" si="409"/>
        <v>0</v>
      </c>
      <c r="P1302" s="39">
        <f t="shared" si="410"/>
        <v>0</v>
      </c>
      <c r="Q1302" s="39">
        <f t="shared" si="411"/>
        <v>0</v>
      </c>
      <c r="R1302" s="39">
        <f t="shared" si="412"/>
        <v>0</v>
      </c>
      <c r="S1302" s="39">
        <f t="shared" si="413"/>
        <v>350000</v>
      </c>
      <c r="T1302" s="39"/>
      <c r="U1302" s="39">
        <f t="shared" si="414"/>
        <v>0</v>
      </c>
      <c r="V1302" s="39"/>
      <c r="W1302" s="39">
        <f t="shared" si="435"/>
        <v>0</v>
      </c>
      <c r="X1302" s="39">
        <f t="shared" si="424"/>
        <v>191.6495550992471</v>
      </c>
      <c r="Y1302" s="39">
        <f t="shared" si="425"/>
        <v>5833.333333333333</v>
      </c>
      <c r="Z1302" s="41">
        <f t="shared" si="426"/>
        <v>350000</v>
      </c>
      <c r="AA1302" s="41">
        <v>350000</v>
      </c>
      <c r="AB1302" s="41">
        <v>0</v>
      </c>
      <c r="AC1302" s="41">
        <f t="shared" si="433"/>
        <v>350000</v>
      </c>
      <c r="AD1302" s="42">
        <f t="shared" si="436"/>
        <v>0</v>
      </c>
      <c r="AE1302" s="41">
        <f t="shared" si="427"/>
        <v>350000</v>
      </c>
      <c r="AF1302" s="42">
        <f t="shared" si="428"/>
        <v>0</v>
      </c>
      <c r="AG1302" s="43">
        <f t="shared" si="437"/>
        <v>60</v>
      </c>
      <c r="AH1302" s="44">
        <f t="shared" si="430"/>
        <v>0</v>
      </c>
      <c r="AI1302" s="36">
        <f t="shared" si="431"/>
        <v>114.03696098562628</v>
      </c>
      <c r="AJ1302" s="36">
        <f t="shared" si="432"/>
        <v>3471</v>
      </c>
      <c r="AK1302" s="45">
        <v>45657</v>
      </c>
    </row>
    <row r="1303" spans="1:37" s="79" customFormat="1" ht="12.75" x14ac:dyDescent="0.25">
      <c r="A1303" s="36">
        <v>1297</v>
      </c>
      <c r="B1303" s="45">
        <v>42186</v>
      </c>
      <c r="C1303" s="49" t="s">
        <v>272</v>
      </c>
      <c r="D1303" s="49"/>
      <c r="E1303" s="49">
        <v>12010</v>
      </c>
      <c r="F1303" s="36" t="s">
        <v>1120</v>
      </c>
      <c r="G1303" s="36" t="s">
        <v>435</v>
      </c>
      <c r="H1303" s="38">
        <v>2</v>
      </c>
      <c r="I1303" s="50">
        <v>388000</v>
      </c>
      <c r="J1303" s="39">
        <f t="shared" si="405"/>
        <v>0</v>
      </c>
      <c r="K1303" s="39">
        <f t="shared" si="406"/>
        <v>0</v>
      </c>
      <c r="L1303" s="39">
        <f t="shared" si="407"/>
        <v>0</v>
      </c>
      <c r="M1303" s="39">
        <f t="shared" si="434"/>
        <v>0</v>
      </c>
      <c r="N1303" s="39">
        <f t="shared" si="419"/>
        <v>0</v>
      </c>
      <c r="O1303" s="39">
        <f t="shared" si="409"/>
        <v>0</v>
      </c>
      <c r="P1303" s="39">
        <f t="shared" si="410"/>
        <v>0</v>
      </c>
      <c r="Q1303" s="39">
        <f t="shared" si="411"/>
        <v>0</v>
      </c>
      <c r="R1303" s="39">
        <f t="shared" si="412"/>
        <v>388000</v>
      </c>
      <c r="S1303" s="39">
        <f t="shared" si="413"/>
        <v>0</v>
      </c>
      <c r="T1303" s="39"/>
      <c r="U1303" s="39">
        <f t="shared" si="414"/>
        <v>0</v>
      </c>
      <c r="V1303" s="39"/>
      <c r="W1303" s="39">
        <f t="shared" si="435"/>
        <v>0</v>
      </c>
      <c r="X1303" s="39">
        <f t="shared" si="424"/>
        <v>106.22861054072553</v>
      </c>
      <c r="Y1303" s="39">
        <f t="shared" si="425"/>
        <v>3233.333333333333</v>
      </c>
      <c r="Z1303" s="41">
        <f t="shared" si="426"/>
        <v>368719.50718685827</v>
      </c>
      <c r="AA1303" s="41">
        <v>329839.83572895272</v>
      </c>
      <c r="AB1303" s="41">
        <v>0</v>
      </c>
      <c r="AC1303" s="41">
        <f t="shared" si="433"/>
        <v>329839.83572895272</v>
      </c>
      <c r="AD1303" s="42">
        <f t="shared" si="436"/>
        <v>38879.671457905555</v>
      </c>
      <c r="AE1303" s="41">
        <f t="shared" si="427"/>
        <v>368719.50718685827</v>
      </c>
      <c r="AF1303" s="42">
        <f t="shared" si="428"/>
        <v>19280.492813141725</v>
      </c>
      <c r="AG1303" s="43">
        <f t="shared" si="437"/>
        <v>120</v>
      </c>
      <c r="AH1303" s="44">
        <f t="shared" si="430"/>
        <v>5.9630390143737202</v>
      </c>
      <c r="AI1303" s="36">
        <f t="shared" si="431"/>
        <v>114.03696098562628</v>
      </c>
      <c r="AJ1303" s="36">
        <f t="shared" si="432"/>
        <v>3471</v>
      </c>
      <c r="AK1303" s="45">
        <v>45657</v>
      </c>
    </row>
    <row r="1304" spans="1:37" s="79" customFormat="1" ht="12.75" x14ac:dyDescent="0.25">
      <c r="A1304" s="36">
        <v>1298</v>
      </c>
      <c r="B1304" s="45">
        <v>42186</v>
      </c>
      <c r="C1304" s="49" t="s">
        <v>272</v>
      </c>
      <c r="D1304" s="49"/>
      <c r="E1304" s="49">
        <v>12010</v>
      </c>
      <c r="F1304" s="36" t="s">
        <v>1124</v>
      </c>
      <c r="G1304" s="36" t="s">
        <v>435</v>
      </c>
      <c r="H1304" s="38">
        <v>2</v>
      </c>
      <c r="I1304" s="50">
        <v>432625</v>
      </c>
      <c r="J1304" s="39">
        <f t="shared" si="405"/>
        <v>0</v>
      </c>
      <c r="K1304" s="39">
        <f t="shared" si="406"/>
        <v>0</v>
      </c>
      <c r="L1304" s="39">
        <f t="shared" si="407"/>
        <v>0</v>
      </c>
      <c r="M1304" s="39">
        <f t="shared" si="434"/>
        <v>0</v>
      </c>
      <c r="N1304" s="39">
        <f t="shared" si="419"/>
        <v>0</v>
      </c>
      <c r="O1304" s="39">
        <f t="shared" si="409"/>
        <v>0</v>
      </c>
      <c r="P1304" s="39">
        <f t="shared" si="410"/>
        <v>0</v>
      </c>
      <c r="Q1304" s="39">
        <f t="shared" si="411"/>
        <v>0</v>
      </c>
      <c r="R1304" s="39">
        <f t="shared" si="412"/>
        <v>432625</v>
      </c>
      <c r="S1304" s="39">
        <f t="shared" si="413"/>
        <v>0</v>
      </c>
      <c r="T1304" s="39"/>
      <c r="U1304" s="39">
        <f t="shared" si="414"/>
        <v>0</v>
      </c>
      <c r="V1304" s="39"/>
      <c r="W1304" s="39">
        <f t="shared" si="435"/>
        <v>0</v>
      </c>
      <c r="X1304" s="39">
        <f t="shared" si="424"/>
        <v>118.44626967830253</v>
      </c>
      <c r="Y1304" s="39">
        <f t="shared" si="425"/>
        <v>3605.208333333333</v>
      </c>
      <c r="Z1304" s="41">
        <f t="shared" si="426"/>
        <v>411127.00205338805</v>
      </c>
      <c r="AA1304" s="41">
        <v>367775.66735112929</v>
      </c>
      <c r="AB1304" s="41">
        <v>0</v>
      </c>
      <c r="AC1304" s="41">
        <f t="shared" si="433"/>
        <v>367775.66735112929</v>
      </c>
      <c r="AD1304" s="42">
        <f t="shared" si="436"/>
        <v>43351.334702258755</v>
      </c>
      <c r="AE1304" s="41">
        <f t="shared" si="427"/>
        <v>411127.00205338805</v>
      </c>
      <c r="AF1304" s="42">
        <f t="shared" si="428"/>
        <v>21497.997946611955</v>
      </c>
      <c r="AG1304" s="43">
        <f t="shared" si="437"/>
        <v>120</v>
      </c>
      <c r="AH1304" s="44">
        <f t="shared" si="430"/>
        <v>5.9630390143737202</v>
      </c>
      <c r="AI1304" s="36">
        <f t="shared" si="431"/>
        <v>114.03696098562628</v>
      </c>
      <c r="AJ1304" s="36">
        <f t="shared" si="432"/>
        <v>3471</v>
      </c>
      <c r="AK1304" s="45">
        <v>45657</v>
      </c>
    </row>
    <row r="1305" spans="1:37" s="79" customFormat="1" ht="12.75" x14ac:dyDescent="0.25">
      <c r="A1305" s="36">
        <v>1299</v>
      </c>
      <c r="B1305" s="45">
        <v>42186</v>
      </c>
      <c r="C1305" s="49" t="s">
        <v>272</v>
      </c>
      <c r="D1305" s="49"/>
      <c r="E1305" s="49">
        <v>12010</v>
      </c>
      <c r="F1305" s="36" t="s">
        <v>1125</v>
      </c>
      <c r="G1305" s="36" t="s">
        <v>435</v>
      </c>
      <c r="H1305" s="38">
        <v>1</v>
      </c>
      <c r="I1305" s="50">
        <v>970250</v>
      </c>
      <c r="J1305" s="39">
        <f t="shared" si="405"/>
        <v>0</v>
      </c>
      <c r="K1305" s="39">
        <f t="shared" si="406"/>
        <v>0</v>
      </c>
      <c r="L1305" s="39">
        <f t="shared" si="407"/>
        <v>0</v>
      </c>
      <c r="M1305" s="39">
        <f t="shared" si="434"/>
        <v>0</v>
      </c>
      <c r="N1305" s="39">
        <f t="shared" si="419"/>
        <v>0</v>
      </c>
      <c r="O1305" s="39">
        <f t="shared" si="409"/>
        <v>0</v>
      </c>
      <c r="P1305" s="39">
        <f t="shared" si="410"/>
        <v>0</v>
      </c>
      <c r="Q1305" s="39">
        <f t="shared" si="411"/>
        <v>0</v>
      </c>
      <c r="R1305" s="39">
        <f t="shared" si="412"/>
        <v>970250</v>
      </c>
      <c r="S1305" s="39">
        <f t="shared" si="413"/>
        <v>0</v>
      </c>
      <c r="T1305" s="39"/>
      <c r="U1305" s="39">
        <f t="shared" si="414"/>
        <v>0</v>
      </c>
      <c r="V1305" s="39"/>
      <c r="W1305" s="39">
        <f t="shared" si="435"/>
        <v>0</v>
      </c>
      <c r="X1305" s="39">
        <f t="shared" si="424"/>
        <v>265.63997262149212</v>
      </c>
      <c r="Y1305" s="39">
        <f t="shared" si="425"/>
        <v>8085.4166666666661</v>
      </c>
      <c r="Z1305" s="41">
        <f t="shared" si="426"/>
        <v>922036.34496919904</v>
      </c>
      <c r="AA1305" s="41">
        <v>824812.11498973297</v>
      </c>
      <c r="AB1305" s="41">
        <v>0</v>
      </c>
      <c r="AC1305" s="41">
        <f t="shared" si="433"/>
        <v>824812.11498973297</v>
      </c>
      <c r="AD1305" s="42">
        <f t="shared" si="436"/>
        <v>97224.229979466065</v>
      </c>
      <c r="AE1305" s="41">
        <f t="shared" si="427"/>
        <v>922036.34496919904</v>
      </c>
      <c r="AF1305" s="42">
        <f t="shared" si="428"/>
        <v>48213.655030800961</v>
      </c>
      <c r="AG1305" s="43">
        <f t="shared" si="437"/>
        <v>120</v>
      </c>
      <c r="AH1305" s="44">
        <f t="shared" si="430"/>
        <v>5.9630390143737202</v>
      </c>
      <c r="AI1305" s="36">
        <f t="shared" si="431"/>
        <v>114.03696098562628</v>
      </c>
      <c r="AJ1305" s="36">
        <f t="shared" si="432"/>
        <v>3471</v>
      </c>
      <c r="AK1305" s="45">
        <v>45657</v>
      </c>
    </row>
    <row r="1306" spans="1:37" s="79" customFormat="1" ht="12.75" x14ac:dyDescent="0.25">
      <c r="A1306" s="36">
        <v>1300</v>
      </c>
      <c r="B1306" s="45">
        <v>42186</v>
      </c>
      <c r="C1306" s="49" t="s">
        <v>272</v>
      </c>
      <c r="D1306" s="49"/>
      <c r="E1306" s="49">
        <v>12010</v>
      </c>
      <c r="F1306" s="36" t="s">
        <v>1126</v>
      </c>
      <c r="G1306" s="36" t="s">
        <v>435</v>
      </c>
      <c r="H1306" s="38">
        <v>6</v>
      </c>
      <c r="I1306" s="50">
        <v>1060035.48</v>
      </c>
      <c r="J1306" s="39">
        <f t="shared" si="405"/>
        <v>0</v>
      </c>
      <c r="K1306" s="39">
        <f t="shared" si="406"/>
        <v>0</v>
      </c>
      <c r="L1306" s="39">
        <f t="shared" si="407"/>
        <v>0</v>
      </c>
      <c r="M1306" s="39">
        <f t="shared" si="434"/>
        <v>0</v>
      </c>
      <c r="N1306" s="39">
        <f t="shared" si="419"/>
        <v>0</v>
      </c>
      <c r="O1306" s="39">
        <f t="shared" si="409"/>
        <v>0</v>
      </c>
      <c r="P1306" s="39">
        <f t="shared" si="410"/>
        <v>0</v>
      </c>
      <c r="Q1306" s="39">
        <f t="shared" si="411"/>
        <v>0</v>
      </c>
      <c r="R1306" s="39">
        <f t="shared" si="412"/>
        <v>1060035.48</v>
      </c>
      <c r="S1306" s="39">
        <f t="shared" si="413"/>
        <v>0</v>
      </c>
      <c r="T1306" s="39"/>
      <c r="U1306" s="39">
        <f t="shared" si="414"/>
        <v>0</v>
      </c>
      <c r="V1306" s="39"/>
      <c r="W1306" s="39">
        <f t="shared" si="435"/>
        <v>0</v>
      </c>
      <c r="X1306" s="39">
        <f t="shared" si="424"/>
        <v>290.22189733059548</v>
      </c>
      <c r="Y1306" s="39">
        <f t="shared" si="425"/>
        <v>8833.6290000000008</v>
      </c>
      <c r="Z1306" s="41">
        <f t="shared" si="426"/>
        <v>1007360.205634497</v>
      </c>
      <c r="AA1306" s="41">
        <v>901138.99121149897</v>
      </c>
      <c r="AB1306" s="41">
        <v>0</v>
      </c>
      <c r="AC1306" s="41">
        <f t="shared" si="433"/>
        <v>901138.99121149897</v>
      </c>
      <c r="AD1306" s="42">
        <f t="shared" si="436"/>
        <v>106221.21442299802</v>
      </c>
      <c r="AE1306" s="41">
        <f t="shared" si="427"/>
        <v>1007360.205634497</v>
      </c>
      <c r="AF1306" s="42">
        <f t="shared" si="428"/>
        <v>52675.274365502992</v>
      </c>
      <c r="AG1306" s="43">
        <f t="shared" si="437"/>
        <v>120</v>
      </c>
      <c r="AH1306" s="44">
        <f t="shared" si="430"/>
        <v>5.9630390143737202</v>
      </c>
      <c r="AI1306" s="36">
        <f t="shared" si="431"/>
        <v>114.03696098562628</v>
      </c>
      <c r="AJ1306" s="36">
        <f t="shared" si="432"/>
        <v>3471</v>
      </c>
      <c r="AK1306" s="45">
        <v>45657</v>
      </c>
    </row>
    <row r="1307" spans="1:37" s="79" customFormat="1" ht="12.75" x14ac:dyDescent="0.25">
      <c r="A1307" s="36">
        <v>1301</v>
      </c>
      <c r="B1307" s="45">
        <v>42186</v>
      </c>
      <c r="C1307" s="49" t="s">
        <v>272</v>
      </c>
      <c r="D1307" s="49"/>
      <c r="E1307" s="49">
        <v>12010</v>
      </c>
      <c r="F1307" s="36" t="s">
        <v>1127</v>
      </c>
      <c r="G1307" s="36" t="s">
        <v>435</v>
      </c>
      <c r="H1307" s="38">
        <v>1</v>
      </c>
      <c r="I1307" s="50">
        <v>1102500</v>
      </c>
      <c r="J1307" s="39">
        <f t="shared" si="405"/>
        <v>0</v>
      </c>
      <c r="K1307" s="39">
        <f t="shared" si="406"/>
        <v>0</v>
      </c>
      <c r="L1307" s="39">
        <f t="shared" si="407"/>
        <v>0</v>
      </c>
      <c r="M1307" s="39">
        <f t="shared" si="434"/>
        <v>0</v>
      </c>
      <c r="N1307" s="39">
        <f t="shared" si="419"/>
        <v>0</v>
      </c>
      <c r="O1307" s="39">
        <f t="shared" si="409"/>
        <v>0</v>
      </c>
      <c r="P1307" s="39">
        <f t="shared" si="410"/>
        <v>0</v>
      </c>
      <c r="Q1307" s="39">
        <f t="shared" si="411"/>
        <v>0</v>
      </c>
      <c r="R1307" s="39">
        <f t="shared" si="412"/>
        <v>1102500</v>
      </c>
      <c r="S1307" s="39">
        <f t="shared" si="413"/>
        <v>0</v>
      </c>
      <c r="T1307" s="39"/>
      <c r="U1307" s="39">
        <f t="shared" si="414"/>
        <v>0</v>
      </c>
      <c r="V1307" s="39"/>
      <c r="W1307" s="39">
        <f t="shared" si="435"/>
        <v>0</v>
      </c>
      <c r="X1307" s="39">
        <f t="shared" si="424"/>
        <v>301.84804928131416</v>
      </c>
      <c r="Y1307" s="39">
        <f t="shared" si="425"/>
        <v>9187.5</v>
      </c>
      <c r="Z1307" s="41">
        <f t="shared" si="426"/>
        <v>1047714.5790554414</v>
      </c>
      <c r="AA1307" s="41">
        <v>937238.19301848044</v>
      </c>
      <c r="AB1307" s="41">
        <v>0</v>
      </c>
      <c r="AC1307" s="41">
        <f t="shared" si="433"/>
        <v>937238.19301848044</v>
      </c>
      <c r="AD1307" s="42">
        <f t="shared" si="436"/>
        <v>110476.38603696099</v>
      </c>
      <c r="AE1307" s="41">
        <f t="shared" si="427"/>
        <v>1047714.5790554414</v>
      </c>
      <c r="AF1307" s="42">
        <f t="shared" si="428"/>
        <v>54785.420944558573</v>
      </c>
      <c r="AG1307" s="43">
        <f t="shared" si="437"/>
        <v>120</v>
      </c>
      <c r="AH1307" s="44">
        <f t="shared" si="430"/>
        <v>5.9630390143737202</v>
      </c>
      <c r="AI1307" s="36">
        <f t="shared" si="431"/>
        <v>114.03696098562628</v>
      </c>
      <c r="AJ1307" s="36">
        <f t="shared" si="432"/>
        <v>3471</v>
      </c>
      <c r="AK1307" s="45">
        <v>45657</v>
      </c>
    </row>
    <row r="1308" spans="1:37" s="79" customFormat="1" ht="15" customHeight="1" x14ac:dyDescent="0.2">
      <c r="A1308" s="36">
        <v>1302</v>
      </c>
      <c r="B1308" s="69">
        <v>42186</v>
      </c>
      <c r="C1308" s="70" t="s">
        <v>272</v>
      </c>
      <c r="D1308" s="70"/>
      <c r="E1308" s="70">
        <v>12010</v>
      </c>
      <c r="F1308" s="68" t="s">
        <v>861</v>
      </c>
      <c r="G1308" s="36" t="s">
        <v>435</v>
      </c>
      <c r="H1308" s="71">
        <v>2</v>
      </c>
      <c r="I1308" s="72">
        <v>420000</v>
      </c>
      <c r="J1308" s="39">
        <f t="shared" si="405"/>
        <v>0</v>
      </c>
      <c r="K1308" s="39">
        <f t="shared" si="406"/>
        <v>0</v>
      </c>
      <c r="L1308" s="39">
        <f t="shared" si="407"/>
        <v>0</v>
      </c>
      <c r="M1308" s="39">
        <f t="shared" si="434"/>
        <v>0</v>
      </c>
      <c r="N1308" s="39">
        <f t="shared" si="419"/>
        <v>0</v>
      </c>
      <c r="O1308" s="39">
        <f t="shared" si="409"/>
        <v>0</v>
      </c>
      <c r="P1308" s="39">
        <f t="shared" si="410"/>
        <v>0</v>
      </c>
      <c r="Q1308" s="39">
        <f t="shared" si="411"/>
        <v>0</v>
      </c>
      <c r="R1308" s="39">
        <f t="shared" si="412"/>
        <v>420000</v>
      </c>
      <c r="S1308" s="39">
        <f t="shared" si="413"/>
        <v>0</v>
      </c>
      <c r="T1308" s="39"/>
      <c r="U1308" s="39">
        <f t="shared" si="414"/>
        <v>0</v>
      </c>
      <c r="V1308" s="39"/>
      <c r="W1308" s="39">
        <f t="shared" si="435"/>
        <v>0</v>
      </c>
      <c r="X1308" s="39">
        <f t="shared" si="424"/>
        <v>114.98973305954826</v>
      </c>
      <c r="Y1308" s="39">
        <f t="shared" si="425"/>
        <v>3500</v>
      </c>
      <c r="Z1308" s="41">
        <f t="shared" si="426"/>
        <v>399129.36344969197</v>
      </c>
      <c r="AA1308" s="41">
        <v>357043.12114989728</v>
      </c>
      <c r="AB1308" s="41">
        <v>0</v>
      </c>
      <c r="AC1308" s="41">
        <f t="shared" si="433"/>
        <v>357043.12114989728</v>
      </c>
      <c r="AD1308" s="42">
        <f t="shared" si="436"/>
        <v>42086.242299794685</v>
      </c>
      <c r="AE1308" s="41">
        <f t="shared" si="427"/>
        <v>399129.36344969197</v>
      </c>
      <c r="AF1308" s="42">
        <f t="shared" si="428"/>
        <v>20870.636550308031</v>
      </c>
      <c r="AG1308" s="43">
        <f t="shared" si="437"/>
        <v>120</v>
      </c>
      <c r="AH1308" s="44">
        <f t="shared" si="430"/>
        <v>5.9630390143737202</v>
      </c>
      <c r="AI1308" s="36">
        <f t="shared" si="431"/>
        <v>114.03696098562628</v>
      </c>
      <c r="AJ1308" s="36">
        <f t="shared" si="432"/>
        <v>3471</v>
      </c>
      <c r="AK1308" s="45">
        <v>45657</v>
      </c>
    </row>
    <row r="1309" spans="1:37" s="79" customFormat="1" ht="12.75" x14ac:dyDescent="0.25">
      <c r="A1309" s="36">
        <v>1303</v>
      </c>
      <c r="B1309" s="45">
        <v>42186</v>
      </c>
      <c r="C1309" s="49" t="s">
        <v>431</v>
      </c>
      <c r="D1309" s="49"/>
      <c r="E1309" s="49">
        <v>12009</v>
      </c>
      <c r="F1309" s="36" t="s">
        <v>1128</v>
      </c>
      <c r="G1309" s="36" t="s">
        <v>558</v>
      </c>
      <c r="H1309" s="38">
        <v>9</v>
      </c>
      <c r="I1309" s="50">
        <v>276600.06</v>
      </c>
      <c r="J1309" s="39">
        <f t="shared" si="405"/>
        <v>0</v>
      </c>
      <c r="K1309" s="39">
        <f t="shared" si="406"/>
        <v>0</v>
      </c>
      <c r="L1309" s="39">
        <f t="shared" si="407"/>
        <v>0</v>
      </c>
      <c r="M1309" s="39">
        <f t="shared" ref="M1309:M1331" si="438">IF(C1309=12006,H1309,IF(C1309&lt;&gt;12006,0))</f>
        <v>0</v>
      </c>
      <c r="N1309" s="39">
        <f t="shared" si="419"/>
        <v>0</v>
      </c>
      <c r="O1309" s="39">
        <f t="shared" si="409"/>
        <v>0</v>
      </c>
      <c r="P1309" s="39">
        <f t="shared" si="410"/>
        <v>0</v>
      </c>
      <c r="Q1309" s="39">
        <f t="shared" si="411"/>
        <v>276600.06</v>
      </c>
      <c r="R1309" s="39">
        <f t="shared" si="412"/>
        <v>0</v>
      </c>
      <c r="S1309" s="39">
        <f t="shared" si="413"/>
        <v>0</v>
      </c>
      <c r="T1309" s="39"/>
      <c r="U1309" s="39">
        <f t="shared" si="414"/>
        <v>0</v>
      </c>
      <c r="V1309" s="39"/>
      <c r="W1309" s="39"/>
      <c r="X1309" s="39">
        <f t="shared" si="424"/>
        <v>75.72896919917865</v>
      </c>
      <c r="Y1309" s="39">
        <f t="shared" si="425"/>
        <v>2305.0005000000001</v>
      </c>
      <c r="Z1309" s="41">
        <f t="shared" si="426"/>
        <v>262855.25209034909</v>
      </c>
      <c r="AA1309" s="41">
        <v>232866.58028747435</v>
      </c>
      <c r="AB1309" s="41">
        <v>12186.677602003798</v>
      </c>
      <c r="AC1309" s="41">
        <f t="shared" si="433"/>
        <v>245053.25788947815</v>
      </c>
      <c r="AD1309" s="42">
        <f t="shared" si="436"/>
        <v>29988.671802874742</v>
      </c>
      <c r="AE1309" s="41">
        <f t="shared" si="427"/>
        <v>275041.92969235289</v>
      </c>
      <c r="AF1309" s="42">
        <f t="shared" si="428"/>
        <v>1558.1303076471086</v>
      </c>
      <c r="AG1309" s="43">
        <f t="shared" ref="AG1309:AG1331" si="439">(365.25/30.4375*(IF(E1309=12002,1/3%,IF(E1309=12003,1/3%,IF(E1309=12004,1/3%,IF(E1309=12006,1/2%,IF(E1309=12007,1/10%,IF(E1309=12008,1/3%,IF(E1309=12009,1/10%,IF(E1309=12010,1/10%,IF(E1309=12011,1/20%,IF(E1309=12012,1/3%))))))))))))</f>
        <v>120</v>
      </c>
      <c r="AH1309" s="44">
        <f t="shared" si="430"/>
        <v>5.9630390143737202</v>
      </c>
      <c r="AI1309" s="36">
        <f t="shared" si="431"/>
        <v>114.03696098562628</v>
      </c>
      <c r="AJ1309" s="36">
        <f t="shared" si="432"/>
        <v>3471</v>
      </c>
      <c r="AK1309" s="45">
        <v>45657</v>
      </c>
    </row>
    <row r="1310" spans="1:37" s="79" customFormat="1" ht="12.75" x14ac:dyDescent="0.25">
      <c r="A1310" s="36">
        <v>1304</v>
      </c>
      <c r="B1310" s="45">
        <v>42186</v>
      </c>
      <c r="C1310" s="53" t="s">
        <v>534</v>
      </c>
      <c r="D1310" s="53"/>
      <c r="E1310" s="36">
        <v>12008</v>
      </c>
      <c r="F1310" s="36" t="s">
        <v>1129</v>
      </c>
      <c r="G1310" s="36" t="s">
        <v>561</v>
      </c>
      <c r="H1310" s="38">
        <v>1</v>
      </c>
      <c r="I1310" s="50">
        <v>600807.38</v>
      </c>
      <c r="J1310" s="39">
        <f t="shared" si="405"/>
        <v>0</v>
      </c>
      <c r="K1310" s="39">
        <f t="shared" si="406"/>
        <v>0</v>
      </c>
      <c r="L1310" s="39">
        <f t="shared" si="407"/>
        <v>0</v>
      </c>
      <c r="M1310" s="39">
        <f t="shared" si="438"/>
        <v>0</v>
      </c>
      <c r="N1310" s="39">
        <f t="shared" si="419"/>
        <v>0</v>
      </c>
      <c r="O1310" s="39">
        <f t="shared" si="409"/>
        <v>0</v>
      </c>
      <c r="P1310" s="39">
        <f t="shared" si="410"/>
        <v>600807.38</v>
      </c>
      <c r="Q1310" s="39">
        <f t="shared" si="411"/>
        <v>0</v>
      </c>
      <c r="R1310" s="39">
        <f t="shared" si="412"/>
        <v>0</v>
      </c>
      <c r="S1310" s="39">
        <f t="shared" si="413"/>
        <v>0</v>
      </c>
      <c r="T1310" s="39"/>
      <c r="U1310" s="39">
        <f t="shared" si="414"/>
        <v>0</v>
      </c>
      <c r="V1310" s="39"/>
      <c r="W1310" s="39"/>
      <c r="X1310" s="39">
        <f t="shared" si="424"/>
        <v>49.347628747433262</v>
      </c>
      <c r="Y1310" s="39">
        <f t="shared" si="425"/>
        <v>1502.01845</v>
      </c>
      <c r="Z1310" s="41">
        <f t="shared" si="426"/>
        <v>171285.61938234087</v>
      </c>
      <c r="AA1310" s="41">
        <v>151743.9583983573</v>
      </c>
      <c r="AB1310" s="41">
        <v>-4092.4870656875682</v>
      </c>
      <c r="AC1310" s="41">
        <f t="shared" si="433"/>
        <v>147651.47133266972</v>
      </c>
      <c r="AD1310" s="42">
        <f t="shared" si="436"/>
        <v>19541.660983983573</v>
      </c>
      <c r="AE1310" s="41">
        <f t="shared" si="427"/>
        <v>167193.1323166533</v>
      </c>
      <c r="AF1310" s="42">
        <f t="shared" si="428"/>
        <v>433614.24768334674</v>
      </c>
      <c r="AG1310" s="43">
        <f t="shared" si="439"/>
        <v>400</v>
      </c>
      <c r="AH1310" s="44">
        <f t="shared" si="430"/>
        <v>285.96303901437375</v>
      </c>
      <c r="AI1310" s="36">
        <f t="shared" si="431"/>
        <v>114.03696098562628</v>
      </c>
      <c r="AJ1310" s="36">
        <f t="shared" si="432"/>
        <v>3471</v>
      </c>
      <c r="AK1310" s="45">
        <v>45657</v>
      </c>
    </row>
    <row r="1311" spans="1:37" s="79" customFormat="1" ht="12.75" x14ac:dyDescent="0.25">
      <c r="A1311" s="36">
        <v>1305</v>
      </c>
      <c r="B1311" s="45">
        <v>42186</v>
      </c>
      <c r="C1311" s="53" t="s">
        <v>534</v>
      </c>
      <c r="D1311" s="53"/>
      <c r="E1311" s="36">
        <v>12008</v>
      </c>
      <c r="F1311" s="36" t="s">
        <v>1130</v>
      </c>
      <c r="G1311" s="36" t="s">
        <v>540</v>
      </c>
      <c r="H1311" s="38">
        <v>1</v>
      </c>
      <c r="I1311" s="50">
        <v>512827.88</v>
      </c>
      <c r="J1311" s="39">
        <f t="shared" ref="J1311:J1374" si="440">IF(E1311=12002,I1311,IF(E1311&lt;&gt;12002,0))</f>
        <v>0</v>
      </c>
      <c r="K1311" s="39">
        <f t="shared" ref="K1311:K1374" si="441">IF(E1311=12003,I1311,IF(E1311&lt;&gt;12003,0))</f>
        <v>0</v>
      </c>
      <c r="L1311" s="39">
        <f t="shared" ref="L1311:L1374" si="442">IF(E1311=12004,I1311,IF(E1311&lt;&gt;12004,0))</f>
        <v>0</v>
      </c>
      <c r="M1311" s="39">
        <f t="shared" si="438"/>
        <v>0</v>
      </c>
      <c r="N1311" s="39">
        <f t="shared" si="419"/>
        <v>0</v>
      </c>
      <c r="O1311" s="39">
        <f t="shared" ref="O1311:O1374" si="443">IF(E1311=12007,I1311,IF(E1311&lt;&gt;12007,0))</f>
        <v>0</v>
      </c>
      <c r="P1311" s="39">
        <f t="shared" ref="P1311:P1374" si="444">IF(E1311=12008,I1311,IF(E1311&lt;&gt;12008,0))</f>
        <v>512827.88</v>
      </c>
      <c r="Q1311" s="39">
        <f t="shared" ref="Q1311:Q1374" si="445">IF(E1311=12009,I1311,IF(E1311&lt;&gt;12009,0))</f>
        <v>0</v>
      </c>
      <c r="R1311" s="39">
        <f t="shared" ref="R1311:R1374" si="446">IF(E1311=12010,I1311,IF(E1311&lt;&gt;12010,0))</f>
        <v>0</v>
      </c>
      <c r="S1311" s="39">
        <f t="shared" ref="S1311:S1374" si="447">IF(E1311=12011,I1311,IF(E1311&lt;&gt;12011,0))</f>
        <v>0</v>
      </c>
      <c r="T1311" s="39"/>
      <c r="U1311" s="39">
        <f t="shared" ref="U1311:U1374" si="448">IF(E1311=12012,I1311,IF(E1311&lt;&gt;12012,0))</f>
        <v>0</v>
      </c>
      <c r="V1311" s="39"/>
      <c r="W1311" s="39"/>
      <c r="X1311" s="39">
        <f t="shared" si="424"/>
        <v>42.121386447638606</v>
      </c>
      <c r="Y1311" s="39">
        <f t="shared" si="425"/>
        <v>1282.0697</v>
      </c>
      <c r="Z1311" s="41">
        <f t="shared" si="426"/>
        <v>146203.33235975358</v>
      </c>
      <c r="AA1311" s="41">
        <v>129523.26332648871</v>
      </c>
      <c r="AB1311" s="41">
        <v>-3493.2018741580309</v>
      </c>
      <c r="AC1311" s="41">
        <f t="shared" si="433"/>
        <v>126030.06145233069</v>
      </c>
      <c r="AD1311" s="42">
        <f t="shared" si="436"/>
        <v>16680.069033264866</v>
      </c>
      <c r="AE1311" s="41">
        <f t="shared" si="427"/>
        <v>142710.13048559555</v>
      </c>
      <c r="AF1311" s="42">
        <f t="shared" si="428"/>
        <v>370117.74951440445</v>
      </c>
      <c r="AG1311" s="43">
        <f t="shared" si="439"/>
        <v>400</v>
      </c>
      <c r="AH1311" s="44">
        <f t="shared" si="430"/>
        <v>285.96303901437375</v>
      </c>
      <c r="AI1311" s="36">
        <f t="shared" si="431"/>
        <v>114.03696098562628</v>
      </c>
      <c r="AJ1311" s="36">
        <f t="shared" si="432"/>
        <v>3471</v>
      </c>
      <c r="AK1311" s="45">
        <v>45657</v>
      </c>
    </row>
    <row r="1312" spans="1:37" s="79" customFormat="1" ht="12.75" x14ac:dyDescent="0.25">
      <c r="A1312" s="36">
        <v>1306</v>
      </c>
      <c r="B1312" s="45">
        <v>42186</v>
      </c>
      <c r="C1312" s="53" t="s">
        <v>534</v>
      </c>
      <c r="D1312" s="53"/>
      <c r="E1312" s="36">
        <v>12008</v>
      </c>
      <c r="F1312" s="36" t="s">
        <v>1131</v>
      </c>
      <c r="G1312" s="36" t="s">
        <v>558</v>
      </c>
      <c r="H1312" s="38">
        <v>1</v>
      </c>
      <c r="I1312" s="50">
        <v>286650</v>
      </c>
      <c r="J1312" s="39">
        <f t="shared" si="440"/>
        <v>0</v>
      </c>
      <c r="K1312" s="39">
        <f t="shared" si="441"/>
        <v>0</v>
      </c>
      <c r="L1312" s="39">
        <f t="shared" si="442"/>
        <v>0</v>
      </c>
      <c r="M1312" s="39">
        <f t="shared" si="438"/>
        <v>0</v>
      </c>
      <c r="N1312" s="39">
        <f t="shared" si="419"/>
        <v>0</v>
      </c>
      <c r="O1312" s="39">
        <f t="shared" si="443"/>
        <v>0</v>
      </c>
      <c r="P1312" s="39">
        <f t="shared" si="444"/>
        <v>286650</v>
      </c>
      <c r="Q1312" s="39">
        <f t="shared" si="445"/>
        <v>0</v>
      </c>
      <c r="R1312" s="39">
        <f t="shared" si="446"/>
        <v>0</v>
      </c>
      <c r="S1312" s="39">
        <f t="shared" si="447"/>
        <v>0</v>
      </c>
      <c r="T1312" s="39"/>
      <c r="U1312" s="39">
        <f t="shared" si="448"/>
        <v>0</v>
      </c>
      <c r="V1312" s="39"/>
      <c r="W1312" s="39"/>
      <c r="X1312" s="39">
        <f t="shared" si="424"/>
        <v>23.544147843942504</v>
      </c>
      <c r="Y1312" s="39">
        <f t="shared" si="425"/>
        <v>716.625</v>
      </c>
      <c r="Z1312" s="41">
        <f t="shared" si="426"/>
        <v>81721.737166324427</v>
      </c>
      <c r="AA1312" s="41">
        <v>72398.254620123203</v>
      </c>
      <c r="AB1312" s="41">
        <v>-1952.5582681413491</v>
      </c>
      <c r="AC1312" s="41">
        <f t="shared" si="433"/>
        <v>70445.696351981853</v>
      </c>
      <c r="AD1312" s="42">
        <f t="shared" si="436"/>
        <v>9323.4825462012232</v>
      </c>
      <c r="AE1312" s="41">
        <f t="shared" si="427"/>
        <v>79769.178898183076</v>
      </c>
      <c r="AF1312" s="42">
        <f t="shared" si="428"/>
        <v>206880.82110181692</v>
      </c>
      <c r="AG1312" s="43">
        <f t="shared" si="439"/>
        <v>400</v>
      </c>
      <c r="AH1312" s="44">
        <f t="shared" si="430"/>
        <v>285.96303901437375</v>
      </c>
      <c r="AI1312" s="36">
        <f t="shared" si="431"/>
        <v>114.03696098562628</v>
      </c>
      <c r="AJ1312" s="36">
        <f t="shared" si="432"/>
        <v>3471</v>
      </c>
      <c r="AK1312" s="45">
        <v>45657</v>
      </c>
    </row>
    <row r="1313" spans="1:37" s="79" customFormat="1" ht="12.75" x14ac:dyDescent="0.25">
      <c r="A1313" s="36">
        <v>1307</v>
      </c>
      <c r="B1313" s="45">
        <v>42186</v>
      </c>
      <c r="C1313" s="53" t="s">
        <v>534</v>
      </c>
      <c r="D1313" s="53"/>
      <c r="E1313" s="36">
        <v>12008</v>
      </c>
      <c r="F1313" s="36" t="s">
        <v>1132</v>
      </c>
      <c r="G1313" s="36" t="s">
        <v>655</v>
      </c>
      <c r="H1313" s="38">
        <v>1</v>
      </c>
      <c r="I1313" s="50">
        <v>462000</v>
      </c>
      <c r="J1313" s="39">
        <f t="shared" si="440"/>
        <v>0</v>
      </c>
      <c r="K1313" s="39">
        <f t="shared" si="441"/>
        <v>0</v>
      </c>
      <c r="L1313" s="39">
        <f t="shared" si="442"/>
        <v>0</v>
      </c>
      <c r="M1313" s="39">
        <f t="shared" si="438"/>
        <v>0</v>
      </c>
      <c r="N1313" s="39">
        <f t="shared" si="419"/>
        <v>0</v>
      </c>
      <c r="O1313" s="39">
        <f t="shared" si="443"/>
        <v>0</v>
      </c>
      <c r="P1313" s="39">
        <f t="shared" si="444"/>
        <v>462000</v>
      </c>
      <c r="Q1313" s="39">
        <f t="shared" si="445"/>
        <v>0</v>
      </c>
      <c r="R1313" s="39">
        <f t="shared" si="446"/>
        <v>0</v>
      </c>
      <c r="S1313" s="39">
        <f t="shared" si="447"/>
        <v>0</v>
      </c>
      <c r="T1313" s="39"/>
      <c r="U1313" s="39">
        <f t="shared" si="448"/>
        <v>0</v>
      </c>
      <c r="V1313" s="39"/>
      <c r="W1313" s="39"/>
      <c r="X1313" s="39">
        <f t="shared" si="424"/>
        <v>37.946611909650926</v>
      </c>
      <c r="Y1313" s="39">
        <f t="shared" si="425"/>
        <v>1155</v>
      </c>
      <c r="Z1313" s="41">
        <f t="shared" si="426"/>
        <v>131712.68993839834</v>
      </c>
      <c r="AA1313" s="41">
        <v>116685.83162217659</v>
      </c>
      <c r="AB1313" s="41">
        <v>-3146.9803589091339</v>
      </c>
      <c r="AC1313" s="41">
        <f t="shared" si="433"/>
        <v>113538.85126326745</v>
      </c>
      <c r="AD1313" s="42">
        <f t="shared" si="436"/>
        <v>15026.858316221755</v>
      </c>
      <c r="AE1313" s="41">
        <f t="shared" si="427"/>
        <v>128565.70957948921</v>
      </c>
      <c r="AF1313" s="42">
        <f t="shared" si="428"/>
        <v>333434.29042051081</v>
      </c>
      <c r="AG1313" s="43">
        <f t="shared" si="439"/>
        <v>400</v>
      </c>
      <c r="AH1313" s="44">
        <f t="shared" si="430"/>
        <v>285.96303901437375</v>
      </c>
      <c r="AI1313" s="36">
        <f t="shared" si="431"/>
        <v>114.03696098562628</v>
      </c>
      <c r="AJ1313" s="36">
        <f t="shared" si="432"/>
        <v>3471</v>
      </c>
      <c r="AK1313" s="45">
        <v>45657</v>
      </c>
    </row>
    <row r="1314" spans="1:37" s="79" customFormat="1" ht="12.75" x14ac:dyDescent="0.25">
      <c r="A1314" s="36">
        <v>1308</v>
      </c>
      <c r="B1314" s="45">
        <v>42186</v>
      </c>
      <c r="C1314" s="53" t="s">
        <v>534</v>
      </c>
      <c r="D1314" s="53"/>
      <c r="E1314" s="36">
        <v>12008</v>
      </c>
      <c r="F1314" s="36" t="s">
        <v>1133</v>
      </c>
      <c r="G1314" s="36" t="s">
        <v>558</v>
      </c>
      <c r="H1314" s="38">
        <v>1</v>
      </c>
      <c r="I1314" s="50">
        <v>662363.63</v>
      </c>
      <c r="J1314" s="39">
        <f t="shared" si="440"/>
        <v>0</v>
      </c>
      <c r="K1314" s="39">
        <f t="shared" si="441"/>
        <v>0</v>
      </c>
      <c r="L1314" s="39">
        <f t="shared" si="442"/>
        <v>0</v>
      </c>
      <c r="M1314" s="39">
        <f t="shared" si="438"/>
        <v>0</v>
      </c>
      <c r="N1314" s="39">
        <f t="shared" si="419"/>
        <v>0</v>
      </c>
      <c r="O1314" s="39">
        <f t="shared" si="443"/>
        <v>0</v>
      </c>
      <c r="P1314" s="39">
        <f t="shared" si="444"/>
        <v>662363.63</v>
      </c>
      <c r="Q1314" s="39">
        <f t="shared" si="445"/>
        <v>0</v>
      </c>
      <c r="R1314" s="39">
        <f t="shared" si="446"/>
        <v>0</v>
      </c>
      <c r="S1314" s="39">
        <f t="shared" si="447"/>
        <v>0</v>
      </c>
      <c r="T1314" s="39"/>
      <c r="U1314" s="39">
        <f t="shared" si="448"/>
        <v>0</v>
      </c>
      <c r="V1314" s="39"/>
      <c r="W1314" s="39"/>
      <c r="X1314" s="39">
        <f t="shared" si="424"/>
        <v>54.403583572895272</v>
      </c>
      <c r="Y1314" s="39">
        <f t="shared" si="425"/>
        <v>1655.9090749999998</v>
      </c>
      <c r="Z1314" s="41">
        <f t="shared" si="426"/>
        <v>188834.83858151949</v>
      </c>
      <c r="AA1314" s="41">
        <v>167291.01948665295</v>
      </c>
      <c r="AB1314" s="41">
        <v>-4511.7864373717675</v>
      </c>
      <c r="AC1314" s="41">
        <f t="shared" si="433"/>
        <v>162779.23304928117</v>
      </c>
      <c r="AD1314" s="42">
        <f t="shared" si="436"/>
        <v>21543.819094866543</v>
      </c>
      <c r="AE1314" s="41">
        <f t="shared" si="427"/>
        <v>184323.05214414772</v>
      </c>
      <c r="AF1314" s="42">
        <f t="shared" si="428"/>
        <v>478040.57785585232</v>
      </c>
      <c r="AG1314" s="43">
        <f t="shared" si="439"/>
        <v>400</v>
      </c>
      <c r="AH1314" s="44">
        <f t="shared" si="430"/>
        <v>285.96303901437375</v>
      </c>
      <c r="AI1314" s="36">
        <f t="shared" si="431"/>
        <v>114.03696098562628</v>
      </c>
      <c r="AJ1314" s="36">
        <f t="shared" si="432"/>
        <v>3471</v>
      </c>
      <c r="AK1314" s="45">
        <v>45657</v>
      </c>
    </row>
    <row r="1315" spans="1:37" s="79" customFormat="1" ht="12.75" x14ac:dyDescent="0.25">
      <c r="A1315" s="36">
        <v>1309</v>
      </c>
      <c r="B1315" s="45">
        <v>42186</v>
      </c>
      <c r="C1315" s="53" t="s">
        <v>534</v>
      </c>
      <c r="D1315" s="53"/>
      <c r="E1315" s="36">
        <v>12008</v>
      </c>
      <c r="F1315" s="36" t="s">
        <v>1134</v>
      </c>
      <c r="G1315" s="36" t="s">
        <v>540</v>
      </c>
      <c r="H1315" s="38">
        <v>1</v>
      </c>
      <c r="I1315" s="50">
        <v>596413.13</v>
      </c>
      <c r="J1315" s="39">
        <f t="shared" si="440"/>
        <v>0</v>
      </c>
      <c r="K1315" s="39">
        <f t="shared" si="441"/>
        <v>0</v>
      </c>
      <c r="L1315" s="39">
        <f t="shared" si="442"/>
        <v>0</v>
      </c>
      <c r="M1315" s="39">
        <f t="shared" si="438"/>
        <v>0</v>
      </c>
      <c r="N1315" s="39">
        <f t="shared" si="419"/>
        <v>0</v>
      </c>
      <c r="O1315" s="39">
        <f t="shared" si="443"/>
        <v>0</v>
      </c>
      <c r="P1315" s="39">
        <f t="shared" si="444"/>
        <v>596413.13</v>
      </c>
      <c r="Q1315" s="39">
        <f t="shared" si="445"/>
        <v>0</v>
      </c>
      <c r="R1315" s="39">
        <f t="shared" si="446"/>
        <v>0</v>
      </c>
      <c r="S1315" s="39">
        <f t="shared" si="447"/>
        <v>0</v>
      </c>
      <c r="T1315" s="39"/>
      <c r="U1315" s="39">
        <f t="shared" si="448"/>
        <v>0</v>
      </c>
      <c r="V1315" s="39"/>
      <c r="W1315" s="39"/>
      <c r="X1315" s="39">
        <f t="shared" si="424"/>
        <v>48.986704722792602</v>
      </c>
      <c r="Y1315" s="39">
        <f t="shared" si="425"/>
        <v>1491.0328249999998</v>
      </c>
      <c r="Z1315" s="41">
        <f t="shared" si="426"/>
        <v>170032.85209281312</v>
      </c>
      <c r="AA1315" s="41">
        <v>150634.11702258725</v>
      </c>
      <c r="AB1315" s="41">
        <v>-4062.5549911374883</v>
      </c>
      <c r="AC1315" s="41">
        <f t="shared" si="433"/>
        <v>146571.56203144975</v>
      </c>
      <c r="AD1315" s="42">
        <f t="shared" si="436"/>
        <v>19398.73507022587</v>
      </c>
      <c r="AE1315" s="41">
        <f t="shared" si="427"/>
        <v>165970.29710167562</v>
      </c>
      <c r="AF1315" s="42">
        <f t="shared" si="428"/>
        <v>430442.83289832436</v>
      </c>
      <c r="AG1315" s="43">
        <f t="shared" si="439"/>
        <v>400</v>
      </c>
      <c r="AH1315" s="44">
        <f t="shared" si="430"/>
        <v>285.96303901437375</v>
      </c>
      <c r="AI1315" s="36">
        <f t="shared" si="431"/>
        <v>114.03696098562628</v>
      </c>
      <c r="AJ1315" s="36">
        <f t="shared" si="432"/>
        <v>3471</v>
      </c>
      <c r="AK1315" s="45">
        <v>45657</v>
      </c>
    </row>
    <row r="1316" spans="1:37" s="79" customFormat="1" ht="12.75" x14ac:dyDescent="0.25">
      <c r="A1316" s="36">
        <v>1310</v>
      </c>
      <c r="B1316" s="45">
        <v>42186</v>
      </c>
      <c r="C1316" s="53" t="s">
        <v>534</v>
      </c>
      <c r="D1316" s="53"/>
      <c r="E1316" s="36">
        <v>12008</v>
      </c>
      <c r="F1316" s="36" t="s">
        <v>1135</v>
      </c>
      <c r="G1316" s="36" t="s">
        <v>544</v>
      </c>
      <c r="H1316" s="38">
        <v>1</v>
      </c>
      <c r="I1316" s="50">
        <v>643888.88</v>
      </c>
      <c r="J1316" s="39">
        <f t="shared" si="440"/>
        <v>0</v>
      </c>
      <c r="K1316" s="39">
        <f t="shared" si="441"/>
        <v>0</v>
      </c>
      <c r="L1316" s="39">
        <f t="shared" si="442"/>
        <v>0</v>
      </c>
      <c r="M1316" s="39">
        <f t="shared" si="438"/>
        <v>0</v>
      </c>
      <c r="N1316" s="39">
        <f t="shared" si="419"/>
        <v>0</v>
      </c>
      <c r="O1316" s="39">
        <f t="shared" si="443"/>
        <v>0</v>
      </c>
      <c r="P1316" s="39">
        <f t="shared" si="444"/>
        <v>643888.88</v>
      </c>
      <c r="Q1316" s="39">
        <f t="shared" si="445"/>
        <v>0</v>
      </c>
      <c r="R1316" s="39">
        <f t="shared" si="446"/>
        <v>0</v>
      </c>
      <c r="S1316" s="39">
        <f t="shared" si="447"/>
        <v>0</v>
      </c>
      <c r="T1316" s="39"/>
      <c r="U1316" s="39">
        <f t="shared" si="448"/>
        <v>0</v>
      </c>
      <c r="V1316" s="39"/>
      <c r="W1316" s="39"/>
      <c r="X1316" s="39">
        <f t="shared" si="424"/>
        <v>52.886150308008204</v>
      </c>
      <c r="Y1316" s="39">
        <f t="shared" si="425"/>
        <v>1609.7221999999997</v>
      </c>
      <c r="Z1316" s="41">
        <f t="shared" si="426"/>
        <v>183567.82771909647</v>
      </c>
      <c r="AA1316" s="41">
        <v>162624.91219712523</v>
      </c>
      <c r="AB1316" s="41">
        <v>-4385.942984155844</v>
      </c>
      <c r="AC1316" s="41">
        <f t="shared" si="433"/>
        <v>158238.96921296939</v>
      </c>
      <c r="AD1316" s="42">
        <f t="shared" si="436"/>
        <v>20942.915521971241</v>
      </c>
      <c r="AE1316" s="41">
        <f t="shared" si="427"/>
        <v>179181.88473494063</v>
      </c>
      <c r="AF1316" s="42">
        <f t="shared" si="428"/>
        <v>464706.99526505941</v>
      </c>
      <c r="AG1316" s="43">
        <f t="shared" si="439"/>
        <v>400</v>
      </c>
      <c r="AH1316" s="44">
        <f t="shared" si="430"/>
        <v>285.96303901437375</v>
      </c>
      <c r="AI1316" s="36">
        <f t="shared" si="431"/>
        <v>114.03696098562628</v>
      </c>
      <c r="AJ1316" s="36">
        <f t="shared" si="432"/>
        <v>3471</v>
      </c>
      <c r="AK1316" s="45">
        <v>45657</v>
      </c>
    </row>
    <row r="1317" spans="1:37" s="79" customFormat="1" ht="12.75" x14ac:dyDescent="0.25">
      <c r="A1317" s="36">
        <v>1311</v>
      </c>
      <c r="B1317" s="45">
        <v>42186</v>
      </c>
      <c r="C1317" s="53" t="s">
        <v>534</v>
      </c>
      <c r="D1317" s="53"/>
      <c r="E1317" s="36">
        <v>12008</v>
      </c>
      <c r="F1317" s="36" t="s">
        <v>1136</v>
      </c>
      <c r="G1317" s="36" t="s">
        <v>544</v>
      </c>
      <c r="H1317" s="38">
        <v>1</v>
      </c>
      <c r="I1317" s="50">
        <v>590554.13</v>
      </c>
      <c r="J1317" s="39">
        <f t="shared" si="440"/>
        <v>0</v>
      </c>
      <c r="K1317" s="39">
        <f t="shared" si="441"/>
        <v>0</v>
      </c>
      <c r="L1317" s="39">
        <f t="shared" si="442"/>
        <v>0</v>
      </c>
      <c r="M1317" s="39">
        <f t="shared" si="438"/>
        <v>0</v>
      </c>
      <c r="N1317" s="39">
        <f t="shared" si="419"/>
        <v>0</v>
      </c>
      <c r="O1317" s="39">
        <f t="shared" si="443"/>
        <v>0</v>
      </c>
      <c r="P1317" s="39">
        <f t="shared" si="444"/>
        <v>590554.13</v>
      </c>
      <c r="Q1317" s="39">
        <f t="shared" si="445"/>
        <v>0</v>
      </c>
      <c r="R1317" s="39">
        <f t="shared" si="446"/>
        <v>0</v>
      </c>
      <c r="S1317" s="39">
        <f t="shared" si="447"/>
        <v>0</v>
      </c>
      <c r="T1317" s="39"/>
      <c r="U1317" s="39">
        <f t="shared" si="448"/>
        <v>0</v>
      </c>
      <c r="V1317" s="39"/>
      <c r="W1317" s="39"/>
      <c r="X1317" s="39">
        <f t="shared" si="424"/>
        <v>48.505472689938394</v>
      </c>
      <c r="Y1317" s="39">
        <f t="shared" si="425"/>
        <v>1476.385325</v>
      </c>
      <c r="Z1317" s="41">
        <f t="shared" si="426"/>
        <v>168362.49570677619</v>
      </c>
      <c r="AA1317" s="41">
        <v>149154.32852156056</v>
      </c>
      <c r="AB1317" s="41">
        <v>-4022.64555840405</v>
      </c>
      <c r="AC1317" s="41">
        <f t="shared" si="433"/>
        <v>145131.68296315652</v>
      </c>
      <c r="AD1317" s="42">
        <f t="shared" si="436"/>
        <v>19208.167185215629</v>
      </c>
      <c r="AE1317" s="41">
        <f t="shared" si="427"/>
        <v>164339.85014837215</v>
      </c>
      <c r="AF1317" s="42">
        <f t="shared" si="428"/>
        <v>426214.27985162789</v>
      </c>
      <c r="AG1317" s="43">
        <f t="shared" si="439"/>
        <v>400</v>
      </c>
      <c r="AH1317" s="44">
        <f t="shared" si="430"/>
        <v>285.96303901437375</v>
      </c>
      <c r="AI1317" s="36">
        <f t="shared" si="431"/>
        <v>114.03696098562628</v>
      </c>
      <c r="AJ1317" s="36">
        <f t="shared" si="432"/>
        <v>3471</v>
      </c>
      <c r="AK1317" s="45">
        <v>45657</v>
      </c>
    </row>
    <row r="1318" spans="1:37" s="79" customFormat="1" ht="12.75" x14ac:dyDescent="0.25">
      <c r="A1318" s="36">
        <v>1312</v>
      </c>
      <c r="B1318" s="45">
        <v>42186</v>
      </c>
      <c r="C1318" s="53" t="s">
        <v>534</v>
      </c>
      <c r="D1318" s="53"/>
      <c r="E1318" s="36">
        <v>12008</v>
      </c>
      <c r="F1318" s="36" t="s">
        <v>1137</v>
      </c>
      <c r="G1318" s="36" t="s">
        <v>655</v>
      </c>
      <c r="H1318" s="38">
        <v>7</v>
      </c>
      <c r="I1318" s="50">
        <v>17155000.030000001</v>
      </c>
      <c r="J1318" s="39">
        <f t="shared" si="440"/>
        <v>0</v>
      </c>
      <c r="K1318" s="39">
        <f t="shared" si="441"/>
        <v>0</v>
      </c>
      <c r="L1318" s="39">
        <f t="shared" si="442"/>
        <v>0</v>
      </c>
      <c r="M1318" s="39">
        <f t="shared" si="438"/>
        <v>0</v>
      </c>
      <c r="N1318" s="39">
        <f t="shared" si="419"/>
        <v>0</v>
      </c>
      <c r="O1318" s="39">
        <f t="shared" si="443"/>
        <v>0</v>
      </c>
      <c r="P1318" s="39">
        <f t="shared" si="444"/>
        <v>17155000.030000001</v>
      </c>
      <c r="Q1318" s="39">
        <f t="shared" si="445"/>
        <v>0</v>
      </c>
      <c r="R1318" s="39">
        <f t="shared" si="446"/>
        <v>0</v>
      </c>
      <c r="S1318" s="39">
        <f t="shared" si="447"/>
        <v>0</v>
      </c>
      <c r="T1318" s="39"/>
      <c r="U1318" s="39">
        <f t="shared" si="448"/>
        <v>0</v>
      </c>
      <c r="V1318" s="39"/>
      <c r="W1318" s="39"/>
      <c r="X1318" s="39">
        <f t="shared" si="424"/>
        <v>1409.0349100616017</v>
      </c>
      <c r="Y1318" s="39">
        <f t="shared" si="425"/>
        <v>42887.500075000004</v>
      </c>
      <c r="Z1318" s="41">
        <f t="shared" si="426"/>
        <v>4890760.1728238193</v>
      </c>
      <c r="AA1318" s="41">
        <v>4332782.3484394252</v>
      </c>
      <c r="AB1318" s="41">
        <v>-116853.78387769611</v>
      </c>
      <c r="AC1318" s="41">
        <f t="shared" si="433"/>
        <v>4215928.5645617293</v>
      </c>
      <c r="AD1318" s="42">
        <f t="shared" si="436"/>
        <v>557977.8243843941</v>
      </c>
      <c r="AE1318" s="41">
        <f t="shared" si="427"/>
        <v>4773906.3889461234</v>
      </c>
      <c r="AF1318" s="42">
        <f t="shared" si="428"/>
        <v>12381093.641053878</v>
      </c>
      <c r="AG1318" s="43">
        <f t="shared" si="439"/>
        <v>400</v>
      </c>
      <c r="AH1318" s="44">
        <f t="shared" si="430"/>
        <v>285.96303901437375</v>
      </c>
      <c r="AI1318" s="36">
        <f t="shared" si="431"/>
        <v>114.03696098562628</v>
      </c>
      <c r="AJ1318" s="36">
        <f t="shared" si="432"/>
        <v>3471</v>
      </c>
      <c r="AK1318" s="45">
        <v>45657</v>
      </c>
    </row>
    <row r="1319" spans="1:37" s="79" customFormat="1" ht="25.5" x14ac:dyDescent="0.25">
      <c r="A1319" s="36">
        <v>1313</v>
      </c>
      <c r="B1319" s="45">
        <v>42186</v>
      </c>
      <c r="C1319" s="53" t="s">
        <v>533</v>
      </c>
      <c r="D1319" s="53"/>
      <c r="E1319" s="36">
        <v>12003</v>
      </c>
      <c r="F1319" s="36" t="s">
        <v>1138</v>
      </c>
      <c r="G1319" s="36" t="s">
        <v>544</v>
      </c>
      <c r="H1319" s="38">
        <v>50</v>
      </c>
      <c r="I1319" s="50">
        <v>716750</v>
      </c>
      <c r="J1319" s="39">
        <f t="shared" si="440"/>
        <v>0</v>
      </c>
      <c r="K1319" s="39">
        <f t="shared" si="441"/>
        <v>716750</v>
      </c>
      <c r="L1319" s="39">
        <f t="shared" si="442"/>
        <v>0</v>
      </c>
      <c r="M1319" s="39">
        <f t="shared" si="438"/>
        <v>0</v>
      </c>
      <c r="N1319" s="39">
        <f t="shared" si="419"/>
        <v>0</v>
      </c>
      <c r="O1319" s="39">
        <f t="shared" si="443"/>
        <v>0</v>
      </c>
      <c r="P1319" s="39">
        <f t="shared" si="444"/>
        <v>0</v>
      </c>
      <c r="Q1319" s="39">
        <f t="shared" si="445"/>
        <v>0</v>
      </c>
      <c r="R1319" s="39">
        <f t="shared" si="446"/>
        <v>0</v>
      </c>
      <c r="S1319" s="39">
        <f t="shared" si="447"/>
        <v>0</v>
      </c>
      <c r="T1319" s="39"/>
      <c r="U1319" s="39">
        <f t="shared" si="448"/>
        <v>0</v>
      </c>
      <c r="V1319" s="39"/>
      <c r="W1319" s="39"/>
      <c r="X1319" s="39">
        <f t="shared" si="424"/>
        <v>58.870636550308006</v>
      </c>
      <c r="Y1319" s="39">
        <f t="shared" si="425"/>
        <v>1791.875</v>
      </c>
      <c r="Z1319" s="41">
        <f t="shared" si="426"/>
        <v>204339.97946611908</v>
      </c>
      <c r="AA1319" s="41">
        <v>181027.20739219713</v>
      </c>
      <c r="AB1319" s="41">
        <v>-4882.2471260781858</v>
      </c>
      <c r="AC1319" s="41">
        <f t="shared" si="433"/>
        <v>176144.96026611896</v>
      </c>
      <c r="AD1319" s="42">
        <f t="shared" si="436"/>
        <v>23312.772073921951</v>
      </c>
      <c r="AE1319" s="41">
        <f t="shared" si="427"/>
        <v>199457.73234004091</v>
      </c>
      <c r="AF1319" s="42">
        <f t="shared" si="428"/>
        <v>517292.26765995909</v>
      </c>
      <c r="AG1319" s="43">
        <f t="shared" si="439"/>
        <v>400</v>
      </c>
      <c r="AH1319" s="44">
        <f t="shared" si="430"/>
        <v>285.96303901437375</v>
      </c>
      <c r="AI1319" s="36">
        <f t="shared" si="431"/>
        <v>114.03696098562628</v>
      </c>
      <c r="AJ1319" s="36">
        <f t="shared" si="432"/>
        <v>3471</v>
      </c>
      <c r="AK1319" s="45">
        <v>45657</v>
      </c>
    </row>
    <row r="1320" spans="1:37" s="79" customFormat="1" ht="12.75" x14ac:dyDescent="0.25">
      <c r="A1320" s="36">
        <v>1314</v>
      </c>
      <c r="B1320" s="45">
        <v>42217</v>
      </c>
      <c r="C1320" s="36" t="s">
        <v>533</v>
      </c>
      <c r="D1320" s="36"/>
      <c r="E1320" s="36">
        <v>12003</v>
      </c>
      <c r="F1320" s="36" t="s">
        <v>1139</v>
      </c>
      <c r="G1320" s="36" t="s">
        <v>268</v>
      </c>
      <c r="H1320" s="38">
        <v>30</v>
      </c>
      <c r="I1320" s="50">
        <v>834750</v>
      </c>
      <c r="J1320" s="39">
        <f t="shared" si="440"/>
        <v>0</v>
      </c>
      <c r="K1320" s="39">
        <f t="shared" si="441"/>
        <v>834750</v>
      </c>
      <c r="L1320" s="39">
        <f t="shared" si="442"/>
        <v>0</v>
      </c>
      <c r="M1320" s="39">
        <f t="shared" si="438"/>
        <v>0</v>
      </c>
      <c r="N1320" s="39">
        <f t="shared" si="419"/>
        <v>0</v>
      </c>
      <c r="O1320" s="39">
        <f t="shared" si="443"/>
        <v>0</v>
      </c>
      <c r="P1320" s="39">
        <f t="shared" si="444"/>
        <v>0</v>
      </c>
      <c r="Q1320" s="39">
        <f t="shared" si="445"/>
        <v>0</v>
      </c>
      <c r="R1320" s="39">
        <f t="shared" si="446"/>
        <v>0</v>
      </c>
      <c r="S1320" s="39">
        <f t="shared" si="447"/>
        <v>0</v>
      </c>
      <c r="T1320" s="39"/>
      <c r="U1320" s="39">
        <f t="shared" si="448"/>
        <v>0</v>
      </c>
      <c r="V1320" s="39"/>
      <c r="W1320" s="39"/>
      <c r="X1320" s="39">
        <f t="shared" si="424"/>
        <v>68.562628336755651</v>
      </c>
      <c r="Y1320" s="39">
        <f t="shared" si="425"/>
        <v>2086.875</v>
      </c>
      <c r="Z1320" s="41">
        <f t="shared" si="426"/>
        <v>235855.44147843943</v>
      </c>
      <c r="AA1320" s="41">
        <v>210761.51950718684</v>
      </c>
      <c r="AB1320" s="41">
        <v>-5684.1722177420979</v>
      </c>
      <c r="AC1320" s="41">
        <f t="shared" si="433"/>
        <v>205077.34728944473</v>
      </c>
      <c r="AD1320" s="42">
        <f t="shared" si="436"/>
        <v>25093.921971252596</v>
      </c>
      <c r="AE1320" s="41">
        <f t="shared" si="427"/>
        <v>230171.26926069733</v>
      </c>
      <c r="AF1320" s="42">
        <f t="shared" si="428"/>
        <v>604578.7307393027</v>
      </c>
      <c r="AG1320" s="43">
        <f t="shared" si="439"/>
        <v>400</v>
      </c>
      <c r="AH1320" s="44">
        <f t="shared" si="430"/>
        <v>286.98151950718687</v>
      </c>
      <c r="AI1320" s="36">
        <f t="shared" si="431"/>
        <v>113.01848049281314</v>
      </c>
      <c r="AJ1320" s="36">
        <f t="shared" si="432"/>
        <v>3440</v>
      </c>
      <c r="AK1320" s="45">
        <v>45657</v>
      </c>
    </row>
    <row r="1321" spans="1:37" s="79" customFormat="1" ht="12.75" x14ac:dyDescent="0.25">
      <c r="A1321" s="36">
        <v>1315</v>
      </c>
      <c r="B1321" s="45">
        <v>42217</v>
      </c>
      <c r="C1321" s="36" t="s">
        <v>533</v>
      </c>
      <c r="D1321" s="36"/>
      <c r="E1321" s="36">
        <v>12003</v>
      </c>
      <c r="F1321" s="36" t="s">
        <v>1140</v>
      </c>
      <c r="G1321" s="36" t="s">
        <v>268</v>
      </c>
      <c r="H1321" s="38">
        <v>30</v>
      </c>
      <c r="I1321" s="50">
        <v>441000</v>
      </c>
      <c r="J1321" s="39">
        <f t="shared" si="440"/>
        <v>0</v>
      </c>
      <c r="K1321" s="39">
        <f t="shared" si="441"/>
        <v>441000</v>
      </c>
      <c r="L1321" s="39">
        <f t="shared" si="442"/>
        <v>0</v>
      </c>
      <c r="M1321" s="39">
        <f t="shared" si="438"/>
        <v>0</v>
      </c>
      <c r="N1321" s="39">
        <f t="shared" si="419"/>
        <v>0</v>
      </c>
      <c r="O1321" s="39">
        <f t="shared" si="443"/>
        <v>0</v>
      </c>
      <c r="P1321" s="39">
        <f t="shared" si="444"/>
        <v>0</v>
      </c>
      <c r="Q1321" s="39">
        <f t="shared" si="445"/>
        <v>0</v>
      </c>
      <c r="R1321" s="39">
        <f t="shared" si="446"/>
        <v>0</v>
      </c>
      <c r="S1321" s="39">
        <f t="shared" si="447"/>
        <v>0</v>
      </c>
      <c r="T1321" s="39"/>
      <c r="U1321" s="39">
        <f t="shared" si="448"/>
        <v>0</v>
      </c>
      <c r="V1321" s="39"/>
      <c r="W1321" s="39"/>
      <c r="X1321" s="39">
        <f t="shared" si="424"/>
        <v>36.2217659137577</v>
      </c>
      <c r="Y1321" s="39">
        <f t="shared" si="425"/>
        <v>1102.5</v>
      </c>
      <c r="Z1321" s="41">
        <f t="shared" si="426"/>
        <v>124602.87474332648</v>
      </c>
      <c r="AA1321" s="41">
        <v>111345.70841889117</v>
      </c>
      <c r="AB1321" s="41">
        <v>-3002.9589074863916</v>
      </c>
      <c r="AC1321" s="41">
        <f t="shared" si="433"/>
        <v>108342.74951140478</v>
      </c>
      <c r="AD1321" s="42">
        <f t="shared" si="436"/>
        <v>13257.166324435311</v>
      </c>
      <c r="AE1321" s="41">
        <f t="shared" si="427"/>
        <v>121599.91583584009</v>
      </c>
      <c r="AF1321" s="42">
        <f t="shared" si="428"/>
        <v>319400.0841641599</v>
      </c>
      <c r="AG1321" s="43">
        <f t="shared" si="439"/>
        <v>400</v>
      </c>
      <c r="AH1321" s="44">
        <f t="shared" si="430"/>
        <v>286.98151950718687</v>
      </c>
      <c r="AI1321" s="36">
        <f t="shared" si="431"/>
        <v>113.01848049281314</v>
      </c>
      <c r="AJ1321" s="36">
        <f t="shared" si="432"/>
        <v>3440</v>
      </c>
      <c r="AK1321" s="45">
        <v>45657</v>
      </c>
    </row>
    <row r="1322" spans="1:37" s="79" customFormat="1" ht="12.75" x14ac:dyDescent="0.25">
      <c r="A1322" s="36">
        <v>1316</v>
      </c>
      <c r="B1322" s="45">
        <v>42217</v>
      </c>
      <c r="C1322" s="36" t="s">
        <v>533</v>
      </c>
      <c r="D1322" s="36"/>
      <c r="E1322" s="36">
        <v>12003</v>
      </c>
      <c r="F1322" s="36" t="s">
        <v>1141</v>
      </c>
      <c r="G1322" s="36" t="s">
        <v>268</v>
      </c>
      <c r="H1322" s="38">
        <v>40</v>
      </c>
      <c r="I1322" s="50">
        <v>1110000</v>
      </c>
      <c r="J1322" s="39">
        <f t="shared" si="440"/>
        <v>0</v>
      </c>
      <c r="K1322" s="39">
        <f t="shared" si="441"/>
        <v>1110000</v>
      </c>
      <c r="L1322" s="39">
        <f t="shared" si="442"/>
        <v>0</v>
      </c>
      <c r="M1322" s="39">
        <f t="shared" si="438"/>
        <v>0</v>
      </c>
      <c r="N1322" s="39">
        <f t="shared" si="419"/>
        <v>0</v>
      </c>
      <c r="O1322" s="39">
        <f t="shared" si="443"/>
        <v>0</v>
      </c>
      <c r="P1322" s="39">
        <f t="shared" si="444"/>
        <v>0</v>
      </c>
      <c r="Q1322" s="39">
        <f t="shared" si="445"/>
        <v>0</v>
      </c>
      <c r="R1322" s="39">
        <f t="shared" si="446"/>
        <v>0</v>
      </c>
      <c r="S1322" s="39">
        <f t="shared" si="447"/>
        <v>0</v>
      </c>
      <c r="T1322" s="39"/>
      <c r="U1322" s="39">
        <f t="shared" si="448"/>
        <v>0</v>
      </c>
      <c r="V1322" s="39"/>
      <c r="W1322" s="39"/>
      <c r="X1322" s="39">
        <f t="shared" si="424"/>
        <v>91.170431211498965</v>
      </c>
      <c r="Y1322" s="39">
        <f t="shared" si="425"/>
        <v>2774.9999999999995</v>
      </c>
      <c r="Z1322" s="41">
        <f t="shared" si="426"/>
        <v>313626.2833675564</v>
      </c>
      <c r="AA1322" s="41">
        <v>280257.90554414777</v>
      </c>
      <c r="AB1322" s="41">
        <v>-7558.4679984351333</v>
      </c>
      <c r="AC1322" s="41">
        <f t="shared" si="433"/>
        <v>272699.43754571263</v>
      </c>
      <c r="AD1322" s="42">
        <f t="shared" si="436"/>
        <v>33368.377823408635</v>
      </c>
      <c r="AE1322" s="41">
        <f t="shared" si="427"/>
        <v>306067.81536912126</v>
      </c>
      <c r="AF1322" s="42">
        <f t="shared" si="428"/>
        <v>803932.18463087874</v>
      </c>
      <c r="AG1322" s="43">
        <f t="shared" si="439"/>
        <v>400</v>
      </c>
      <c r="AH1322" s="44">
        <f t="shared" si="430"/>
        <v>286.98151950718687</v>
      </c>
      <c r="AI1322" s="36">
        <f t="shared" si="431"/>
        <v>113.01848049281314</v>
      </c>
      <c r="AJ1322" s="36">
        <f t="shared" si="432"/>
        <v>3440</v>
      </c>
      <c r="AK1322" s="45">
        <v>45657</v>
      </c>
    </row>
    <row r="1323" spans="1:37" s="79" customFormat="1" ht="12.75" x14ac:dyDescent="0.25">
      <c r="A1323" s="36">
        <v>1317</v>
      </c>
      <c r="B1323" s="45">
        <v>42217</v>
      </c>
      <c r="C1323" s="36" t="s">
        <v>1043</v>
      </c>
      <c r="D1323" s="36"/>
      <c r="E1323" s="36">
        <v>12002</v>
      </c>
      <c r="F1323" s="36" t="s">
        <v>1142</v>
      </c>
      <c r="G1323" s="36" t="s">
        <v>276</v>
      </c>
      <c r="H1323" s="38">
        <v>1</v>
      </c>
      <c r="I1323" s="50">
        <v>1487067</v>
      </c>
      <c r="J1323" s="39">
        <f t="shared" si="440"/>
        <v>1487067</v>
      </c>
      <c r="K1323" s="39">
        <f t="shared" si="441"/>
        <v>0</v>
      </c>
      <c r="L1323" s="39">
        <f t="shared" si="442"/>
        <v>0</v>
      </c>
      <c r="M1323" s="39">
        <f t="shared" si="438"/>
        <v>0</v>
      </c>
      <c r="N1323" s="39">
        <f t="shared" si="419"/>
        <v>0</v>
      </c>
      <c r="O1323" s="39">
        <f t="shared" si="443"/>
        <v>0</v>
      </c>
      <c r="P1323" s="39">
        <f t="shared" si="444"/>
        <v>0</v>
      </c>
      <c r="Q1323" s="39">
        <f t="shared" si="445"/>
        <v>0</v>
      </c>
      <c r="R1323" s="39">
        <f t="shared" si="446"/>
        <v>0</v>
      </c>
      <c r="S1323" s="39">
        <f t="shared" si="447"/>
        <v>0</v>
      </c>
      <c r="T1323" s="39"/>
      <c r="U1323" s="39">
        <f t="shared" si="448"/>
        <v>0</v>
      </c>
      <c r="V1323" s="39">
        <f>IF(E1323=12050,I1323,IF(E1323&lt;&gt;12050,0))</f>
        <v>0</v>
      </c>
      <c r="W1323" s="39"/>
      <c r="X1323" s="39">
        <f t="shared" si="424"/>
        <v>122.14102669404515</v>
      </c>
      <c r="Y1323" s="39">
        <f t="shared" si="425"/>
        <v>3717.6674999999991</v>
      </c>
      <c r="Z1323" s="41">
        <f t="shared" si="426"/>
        <v>420165.13182751532</v>
      </c>
      <c r="AA1323" s="41">
        <v>375461.51605749474</v>
      </c>
      <c r="AB1323" s="41">
        <v>0</v>
      </c>
      <c r="AC1323" s="41">
        <f t="shared" si="433"/>
        <v>375461.51605749474</v>
      </c>
      <c r="AD1323" s="42">
        <f t="shared" si="436"/>
        <v>44703.61577002058</v>
      </c>
      <c r="AE1323" s="41">
        <f t="shared" si="427"/>
        <v>420165.13182751532</v>
      </c>
      <c r="AF1323" s="42">
        <f t="shared" si="428"/>
        <v>1066901.8681724847</v>
      </c>
      <c r="AG1323" s="43">
        <f t="shared" si="439"/>
        <v>400</v>
      </c>
      <c r="AH1323" s="44">
        <f t="shared" si="430"/>
        <v>286.98151950718687</v>
      </c>
      <c r="AI1323" s="36">
        <f t="shared" si="431"/>
        <v>113.01848049281314</v>
      </c>
      <c r="AJ1323" s="36">
        <f t="shared" si="432"/>
        <v>3440</v>
      </c>
      <c r="AK1323" s="45">
        <v>45657</v>
      </c>
    </row>
    <row r="1324" spans="1:37" s="79" customFormat="1" ht="12.75" x14ac:dyDescent="0.25">
      <c r="A1324" s="36">
        <v>1318</v>
      </c>
      <c r="B1324" s="45">
        <v>42217</v>
      </c>
      <c r="C1324" s="36" t="s">
        <v>315</v>
      </c>
      <c r="D1324" s="36"/>
      <c r="E1324" s="36">
        <v>12008</v>
      </c>
      <c r="F1324" s="36" t="s">
        <v>1143</v>
      </c>
      <c r="G1324" s="36" t="s">
        <v>276</v>
      </c>
      <c r="H1324" s="38">
        <v>1</v>
      </c>
      <c r="I1324" s="50">
        <v>610000</v>
      </c>
      <c r="J1324" s="39">
        <f t="shared" si="440"/>
        <v>0</v>
      </c>
      <c r="K1324" s="39">
        <f t="shared" si="441"/>
        <v>0</v>
      </c>
      <c r="L1324" s="39">
        <f t="shared" si="442"/>
        <v>0</v>
      </c>
      <c r="M1324" s="39">
        <f t="shared" si="438"/>
        <v>0</v>
      </c>
      <c r="N1324" s="39">
        <f t="shared" si="419"/>
        <v>0</v>
      </c>
      <c r="O1324" s="39">
        <f t="shared" si="443"/>
        <v>0</v>
      </c>
      <c r="P1324" s="39">
        <f t="shared" si="444"/>
        <v>610000</v>
      </c>
      <c r="Q1324" s="39">
        <f t="shared" si="445"/>
        <v>0</v>
      </c>
      <c r="R1324" s="39">
        <f t="shared" si="446"/>
        <v>0</v>
      </c>
      <c r="S1324" s="39">
        <f t="shared" si="447"/>
        <v>0</v>
      </c>
      <c r="T1324" s="39"/>
      <c r="U1324" s="39">
        <f t="shared" si="448"/>
        <v>0</v>
      </c>
      <c r="V1324" s="39">
        <f>IF(E1324=12050,I1324,IF(E1324&lt;&gt;12050,0))</f>
        <v>0</v>
      </c>
      <c r="W1324" s="39"/>
      <c r="X1324" s="39">
        <f t="shared" si="424"/>
        <v>50.102669404517457</v>
      </c>
      <c r="Y1324" s="39">
        <f t="shared" si="425"/>
        <v>1525</v>
      </c>
      <c r="Z1324" s="41">
        <f t="shared" si="426"/>
        <v>172353.18275154004</v>
      </c>
      <c r="AA1324" s="41">
        <v>154015.60574948665</v>
      </c>
      <c r="AB1324" s="41">
        <v>0</v>
      </c>
      <c r="AC1324" s="41">
        <f t="shared" si="433"/>
        <v>154015.60574948665</v>
      </c>
      <c r="AD1324" s="42">
        <f t="shared" si="436"/>
        <v>18337.577002053382</v>
      </c>
      <c r="AE1324" s="41">
        <f t="shared" si="427"/>
        <v>172353.18275154004</v>
      </c>
      <c r="AF1324" s="42">
        <f t="shared" si="428"/>
        <v>437646.81724845996</v>
      </c>
      <c r="AG1324" s="43">
        <f t="shared" si="439"/>
        <v>400</v>
      </c>
      <c r="AH1324" s="44">
        <f t="shared" si="430"/>
        <v>286.98151950718687</v>
      </c>
      <c r="AI1324" s="36">
        <f t="shared" si="431"/>
        <v>113.01848049281314</v>
      </c>
      <c r="AJ1324" s="36">
        <f t="shared" si="432"/>
        <v>3440</v>
      </c>
      <c r="AK1324" s="45">
        <v>45657</v>
      </c>
    </row>
    <row r="1325" spans="1:37" s="79" customFormat="1" ht="12.75" x14ac:dyDescent="0.25">
      <c r="A1325" s="36">
        <v>1319</v>
      </c>
      <c r="B1325" s="45">
        <v>42217</v>
      </c>
      <c r="C1325" s="36" t="s">
        <v>1043</v>
      </c>
      <c r="D1325" s="36"/>
      <c r="E1325" s="36">
        <v>12002</v>
      </c>
      <c r="F1325" s="36" t="s">
        <v>1144</v>
      </c>
      <c r="G1325" s="36" t="s">
        <v>276</v>
      </c>
      <c r="H1325" s="38">
        <v>1</v>
      </c>
      <c r="I1325" s="50">
        <v>174347</v>
      </c>
      <c r="J1325" s="39">
        <f t="shared" si="440"/>
        <v>174347</v>
      </c>
      <c r="K1325" s="39">
        <f t="shared" si="441"/>
        <v>0</v>
      </c>
      <c r="L1325" s="39">
        <f t="shared" si="442"/>
        <v>0</v>
      </c>
      <c r="M1325" s="39">
        <f t="shared" si="438"/>
        <v>0</v>
      </c>
      <c r="N1325" s="39">
        <f t="shared" si="419"/>
        <v>0</v>
      </c>
      <c r="O1325" s="39">
        <f t="shared" si="443"/>
        <v>0</v>
      </c>
      <c r="P1325" s="39">
        <f t="shared" si="444"/>
        <v>0</v>
      </c>
      <c r="Q1325" s="39">
        <f t="shared" si="445"/>
        <v>0</v>
      </c>
      <c r="R1325" s="39">
        <f t="shared" si="446"/>
        <v>0</v>
      </c>
      <c r="S1325" s="39">
        <f t="shared" si="447"/>
        <v>0</v>
      </c>
      <c r="T1325" s="39"/>
      <c r="U1325" s="39">
        <f t="shared" si="448"/>
        <v>0</v>
      </c>
      <c r="V1325" s="39">
        <f>IF(E1325=12050,I1325,IF(E1325&lt;&gt;12050,0))</f>
        <v>0</v>
      </c>
      <c r="W1325" s="39"/>
      <c r="X1325" s="39">
        <f t="shared" si="424"/>
        <v>14.320082135523613</v>
      </c>
      <c r="Y1325" s="39">
        <f t="shared" si="425"/>
        <v>435.86749999999995</v>
      </c>
      <c r="Z1325" s="41">
        <f t="shared" si="426"/>
        <v>49261.082546201229</v>
      </c>
      <c r="AA1325" s="41">
        <v>44019.93248459958</v>
      </c>
      <c r="AB1325" s="41">
        <v>0</v>
      </c>
      <c r="AC1325" s="41">
        <f t="shared" si="433"/>
        <v>44019.93248459958</v>
      </c>
      <c r="AD1325" s="42">
        <f t="shared" si="436"/>
        <v>5241.1500616016492</v>
      </c>
      <c r="AE1325" s="41">
        <f t="shared" si="427"/>
        <v>49261.082546201229</v>
      </c>
      <c r="AF1325" s="42">
        <f t="shared" si="428"/>
        <v>125085.91745379877</v>
      </c>
      <c r="AG1325" s="43">
        <f t="shared" si="439"/>
        <v>400</v>
      </c>
      <c r="AH1325" s="44">
        <f t="shared" si="430"/>
        <v>286.98151950718687</v>
      </c>
      <c r="AI1325" s="36">
        <f t="shared" si="431"/>
        <v>113.01848049281314</v>
      </c>
      <c r="AJ1325" s="36">
        <f t="shared" si="432"/>
        <v>3440</v>
      </c>
      <c r="AK1325" s="45">
        <v>45657</v>
      </c>
    </row>
    <row r="1326" spans="1:37" s="79" customFormat="1" ht="12.75" x14ac:dyDescent="0.25">
      <c r="A1326" s="36">
        <v>1320</v>
      </c>
      <c r="B1326" s="45">
        <v>42217</v>
      </c>
      <c r="C1326" s="36" t="s">
        <v>315</v>
      </c>
      <c r="D1326" s="36"/>
      <c r="E1326" s="36">
        <v>12008</v>
      </c>
      <c r="F1326" s="36" t="s">
        <v>1145</v>
      </c>
      <c r="G1326" s="38" t="s">
        <v>318</v>
      </c>
      <c r="H1326" s="61">
        <v>6</v>
      </c>
      <c r="I1326" s="50">
        <v>8364352.5</v>
      </c>
      <c r="J1326" s="39">
        <f t="shared" si="440"/>
        <v>0</v>
      </c>
      <c r="K1326" s="39">
        <f t="shared" si="441"/>
        <v>0</v>
      </c>
      <c r="L1326" s="39">
        <f t="shared" si="442"/>
        <v>0</v>
      </c>
      <c r="M1326" s="39">
        <f t="shared" si="438"/>
        <v>0</v>
      </c>
      <c r="N1326" s="39">
        <f t="shared" si="419"/>
        <v>0</v>
      </c>
      <c r="O1326" s="39">
        <f t="shared" si="443"/>
        <v>0</v>
      </c>
      <c r="P1326" s="39">
        <f t="shared" si="444"/>
        <v>8364352.5</v>
      </c>
      <c r="Q1326" s="39">
        <f t="shared" si="445"/>
        <v>0</v>
      </c>
      <c r="R1326" s="39">
        <f t="shared" si="446"/>
        <v>0</v>
      </c>
      <c r="S1326" s="39">
        <f t="shared" si="447"/>
        <v>0</v>
      </c>
      <c r="T1326" s="39"/>
      <c r="U1326" s="39">
        <f t="shared" si="448"/>
        <v>0</v>
      </c>
      <c r="V1326" s="39"/>
      <c r="W1326" s="39"/>
      <c r="X1326" s="39">
        <f t="shared" si="424"/>
        <v>687.01047227926074</v>
      </c>
      <c r="Y1326" s="39">
        <f t="shared" si="425"/>
        <v>20910.881249999999</v>
      </c>
      <c r="Z1326" s="41">
        <f t="shared" si="426"/>
        <v>2363316.024640657</v>
      </c>
      <c r="AA1326" s="41">
        <v>2111870.1917864475</v>
      </c>
      <c r="AB1326" s="41">
        <v>0</v>
      </c>
      <c r="AC1326" s="41">
        <f t="shared" si="433"/>
        <v>2111870.1917864475</v>
      </c>
      <c r="AD1326" s="42">
        <f t="shared" si="436"/>
        <v>251445.83285420947</v>
      </c>
      <c r="AE1326" s="41">
        <f t="shared" si="427"/>
        <v>2363316.024640657</v>
      </c>
      <c r="AF1326" s="42">
        <f t="shared" si="428"/>
        <v>6001036.475359343</v>
      </c>
      <c r="AG1326" s="43">
        <f t="shared" si="439"/>
        <v>400</v>
      </c>
      <c r="AH1326" s="44">
        <f t="shared" si="430"/>
        <v>286.98151950718687</v>
      </c>
      <c r="AI1326" s="36">
        <f t="shared" si="431"/>
        <v>113.01848049281314</v>
      </c>
      <c r="AJ1326" s="36">
        <f t="shared" si="432"/>
        <v>3440</v>
      </c>
      <c r="AK1326" s="45">
        <v>45657</v>
      </c>
    </row>
    <row r="1327" spans="1:37" s="79" customFormat="1" ht="12.75" x14ac:dyDescent="0.25">
      <c r="A1327" s="36">
        <v>1321</v>
      </c>
      <c r="B1327" s="45">
        <v>42217</v>
      </c>
      <c r="C1327" s="36" t="s">
        <v>315</v>
      </c>
      <c r="D1327" s="36"/>
      <c r="E1327" s="36">
        <v>12008</v>
      </c>
      <c r="F1327" s="36" t="s">
        <v>1146</v>
      </c>
      <c r="G1327" s="38" t="s">
        <v>318</v>
      </c>
      <c r="H1327" s="61">
        <v>1</v>
      </c>
      <c r="I1327" s="50">
        <v>1286894</v>
      </c>
      <c r="J1327" s="39">
        <f t="shared" si="440"/>
        <v>0</v>
      </c>
      <c r="K1327" s="39">
        <f t="shared" si="441"/>
        <v>0</v>
      </c>
      <c r="L1327" s="39">
        <f t="shared" si="442"/>
        <v>0</v>
      </c>
      <c r="M1327" s="39">
        <f t="shared" si="438"/>
        <v>0</v>
      </c>
      <c r="N1327" s="39">
        <f t="shared" si="419"/>
        <v>0</v>
      </c>
      <c r="O1327" s="39">
        <f t="shared" si="443"/>
        <v>0</v>
      </c>
      <c r="P1327" s="39">
        <f t="shared" si="444"/>
        <v>1286894</v>
      </c>
      <c r="Q1327" s="39">
        <f t="shared" si="445"/>
        <v>0</v>
      </c>
      <c r="R1327" s="39">
        <f t="shared" si="446"/>
        <v>0</v>
      </c>
      <c r="S1327" s="39">
        <f t="shared" si="447"/>
        <v>0</v>
      </c>
      <c r="T1327" s="39"/>
      <c r="U1327" s="39">
        <f t="shared" si="448"/>
        <v>0</v>
      </c>
      <c r="V1327" s="39"/>
      <c r="W1327" s="39"/>
      <c r="X1327" s="39">
        <f t="shared" si="424"/>
        <v>105.69971252566735</v>
      </c>
      <c r="Y1327" s="39">
        <f t="shared" si="425"/>
        <v>3217.2350000000001</v>
      </c>
      <c r="Z1327" s="41">
        <f t="shared" si="426"/>
        <v>363607.01108829572</v>
      </c>
      <c r="AA1327" s="41">
        <v>324920.91630390141</v>
      </c>
      <c r="AB1327" s="41">
        <v>0</v>
      </c>
      <c r="AC1327" s="41">
        <f t="shared" si="433"/>
        <v>324920.91630390141</v>
      </c>
      <c r="AD1327" s="42">
        <f t="shared" si="436"/>
        <v>38686.094784394314</v>
      </c>
      <c r="AE1327" s="41">
        <f t="shared" si="427"/>
        <v>363607.01108829572</v>
      </c>
      <c r="AF1327" s="42">
        <f t="shared" si="428"/>
        <v>923286.98891170428</v>
      </c>
      <c r="AG1327" s="43">
        <f t="shared" si="439"/>
        <v>400</v>
      </c>
      <c r="AH1327" s="44">
        <f t="shared" si="430"/>
        <v>286.98151950718687</v>
      </c>
      <c r="AI1327" s="36">
        <f t="shared" si="431"/>
        <v>113.01848049281314</v>
      </c>
      <c r="AJ1327" s="36">
        <f t="shared" si="432"/>
        <v>3440</v>
      </c>
      <c r="AK1327" s="45">
        <v>45657</v>
      </c>
    </row>
    <row r="1328" spans="1:37" s="79" customFormat="1" ht="12.75" x14ac:dyDescent="0.25">
      <c r="A1328" s="36">
        <v>1322</v>
      </c>
      <c r="B1328" s="45">
        <v>42217</v>
      </c>
      <c r="C1328" s="36" t="s">
        <v>315</v>
      </c>
      <c r="D1328" s="36"/>
      <c r="E1328" s="36">
        <v>12008</v>
      </c>
      <c r="F1328" s="36" t="s">
        <v>1147</v>
      </c>
      <c r="G1328" s="38" t="s">
        <v>958</v>
      </c>
      <c r="H1328" s="61">
        <v>1</v>
      </c>
      <c r="I1328" s="50">
        <v>1500000</v>
      </c>
      <c r="J1328" s="39">
        <f t="shared" si="440"/>
        <v>0</v>
      </c>
      <c r="K1328" s="39">
        <f t="shared" si="441"/>
        <v>0</v>
      </c>
      <c r="L1328" s="39">
        <f t="shared" si="442"/>
        <v>0</v>
      </c>
      <c r="M1328" s="39">
        <f t="shared" si="438"/>
        <v>0</v>
      </c>
      <c r="N1328" s="39">
        <f t="shared" si="419"/>
        <v>0</v>
      </c>
      <c r="O1328" s="39">
        <f t="shared" si="443"/>
        <v>0</v>
      </c>
      <c r="P1328" s="39">
        <f t="shared" si="444"/>
        <v>1500000</v>
      </c>
      <c r="Q1328" s="39">
        <f t="shared" si="445"/>
        <v>0</v>
      </c>
      <c r="R1328" s="39">
        <f t="shared" si="446"/>
        <v>0</v>
      </c>
      <c r="S1328" s="39">
        <f t="shared" si="447"/>
        <v>0</v>
      </c>
      <c r="T1328" s="39"/>
      <c r="U1328" s="39">
        <f t="shared" si="448"/>
        <v>0</v>
      </c>
      <c r="V1328" s="39"/>
      <c r="W1328" s="39"/>
      <c r="X1328" s="39">
        <f t="shared" si="424"/>
        <v>123.20328542094455</v>
      </c>
      <c r="Y1328" s="39">
        <f t="shared" si="425"/>
        <v>3750</v>
      </c>
      <c r="Z1328" s="41">
        <f t="shared" si="426"/>
        <v>423819.30184804928</v>
      </c>
      <c r="AA1328" s="41">
        <v>378726.89938398357</v>
      </c>
      <c r="AB1328" s="41">
        <v>0</v>
      </c>
      <c r="AC1328" s="41">
        <f t="shared" si="433"/>
        <v>378726.89938398357</v>
      </c>
      <c r="AD1328" s="42">
        <f t="shared" si="436"/>
        <v>45092.402464065701</v>
      </c>
      <c r="AE1328" s="41">
        <f t="shared" si="427"/>
        <v>423819.30184804928</v>
      </c>
      <c r="AF1328" s="42">
        <f t="shared" si="428"/>
        <v>1076180.6981519507</v>
      </c>
      <c r="AG1328" s="43">
        <f t="shared" si="439"/>
        <v>400</v>
      </c>
      <c r="AH1328" s="44">
        <f t="shared" si="430"/>
        <v>286.98151950718687</v>
      </c>
      <c r="AI1328" s="36">
        <f t="shared" si="431"/>
        <v>113.01848049281314</v>
      </c>
      <c r="AJ1328" s="36">
        <f t="shared" si="432"/>
        <v>3440</v>
      </c>
      <c r="AK1328" s="45">
        <v>45657</v>
      </c>
    </row>
    <row r="1329" spans="1:37" s="79" customFormat="1" ht="12.75" x14ac:dyDescent="0.25">
      <c r="A1329" s="36">
        <v>1323</v>
      </c>
      <c r="B1329" s="45">
        <v>42217</v>
      </c>
      <c r="C1329" s="36" t="s">
        <v>315</v>
      </c>
      <c r="D1329" s="36"/>
      <c r="E1329" s="36">
        <v>12008</v>
      </c>
      <c r="F1329" s="36" t="s">
        <v>1148</v>
      </c>
      <c r="G1329" s="38" t="s">
        <v>958</v>
      </c>
      <c r="H1329" s="61">
        <v>1</v>
      </c>
      <c r="I1329" s="50">
        <v>610000</v>
      </c>
      <c r="J1329" s="39">
        <f t="shared" si="440"/>
        <v>0</v>
      </c>
      <c r="K1329" s="39">
        <f t="shared" si="441"/>
        <v>0</v>
      </c>
      <c r="L1329" s="39">
        <f t="shared" si="442"/>
        <v>0</v>
      </c>
      <c r="M1329" s="39">
        <f t="shared" si="438"/>
        <v>0</v>
      </c>
      <c r="N1329" s="39">
        <f t="shared" si="419"/>
        <v>0</v>
      </c>
      <c r="O1329" s="39">
        <f t="shared" si="443"/>
        <v>0</v>
      </c>
      <c r="P1329" s="39">
        <f t="shared" si="444"/>
        <v>610000</v>
      </c>
      <c r="Q1329" s="39">
        <f t="shared" si="445"/>
        <v>0</v>
      </c>
      <c r="R1329" s="39">
        <f t="shared" si="446"/>
        <v>0</v>
      </c>
      <c r="S1329" s="39">
        <f t="shared" si="447"/>
        <v>0</v>
      </c>
      <c r="T1329" s="39"/>
      <c r="U1329" s="39">
        <f t="shared" si="448"/>
        <v>0</v>
      </c>
      <c r="V1329" s="39"/>
      <c r="W1329" s="39"/>
      <c r="X1329" s="39">
        <f t="shared" si="424"/>
        <v>50.102669404517457</v>
      </c>
      <c r="Y1329" s="39">
        <f t="shared" si="425"/>
        <v>1525</v>
      </c>
      <c r="Z1329" s="41">
        <f t="shared" si="426"/>
        <v>172353.18275154004</v>
      </c>
      <c r="AA1329" s="41">
        <v>154015.60574948665</v>
      </c>
      <c r="AB1329" s="41">
        <v>0</v>
      </c>
      <c r="AC1329" s="41">
        <f t="shared" si="433"/>
        <v>154015.60574948665</v>
      </c>
      <c r="AD1329" s="42">
        <f t="shared" si="436"/>
        <v>18337.577002053382</v>
      </c>
      <c r="AE1329" s="41">
        <f t="shared" si="427"/>
        <v>172353.18275154004</v>
      </c>
      <c r="AF1329" s="42">
        <f t="shared" si="428"/>
        <v>437646.81724845996</v>
      </c>
      <c r="AG1329" s="43">
        <f t="shared" si="439"/>
        <v>400</v>
      </c>
      <c r="AH1329" s="44">
        <f t="shared" si="430"/>
        <v>286.98151950718687</v>
      </c>
      <c r="AI1329" s="36">
        <f t="shared" si="431"/>
        <v>113.01848049281314</v>
      </c>
      <c r="AJ1329" s="36">
        <f t="shared" si="432"/>
        <v>3440</v>
      </c>
      <c r="AK1329" s="45">
        <v>45657</v>
      </c>
    </row>
    <row r="1330" spans="1:37" s="79" customFormat="1" ht="12.75" x14ac:dyDescent="0.25">
      <c r="A1330" s="36">
        <v>1324</v>
      </c>
      <c r="B1330" s="45">
        <v>42217</v>
      </c>
      <c r="C1330" s="36" t="s">
        <v>431</v>
      </c>
      <c r="D1330" s="36"/>
      <c r="E1330" s="36">
        <v>12009</v>
      </c>
      <c r="F1330" s="36" t="s">
        <v>1149</v>
      </c>
      <c r="G1330" s="64" t="s">
        <v>335</v>
      </c>
      <c r="H1330" s="61">
        <v>7</v>
      </c>
      <c r="I1330" s="50">
        <v>970200</v>
      </c>
      <c r="J1330" s="39">
        <f t="shared" si="440"/>
        <v>0</v>
      </c>
      <c r="K1330" s="39">
        <f t="shared" si="441"/>
        <v>0</v>
      </c>
      <c r="L1330" s="39">
        <f t="shared" si="442"/>
        <v>0</v>
      </c>
      <c r="M1330" s="39">
        <f t="shared" si="438"/>
        <v>0</v>
      </c>
      <c r="N1330" s="39">
        <f t="shared" si="419"/>
        <v>0</v>
      </c>
      <c r="O1330" s="39">
        <f t="shared" si="443"/>
        <v>0</v>
      </c>
      <c r="P1330" s="39">
        <f t="shared" si="444"/>
        <v>0</v>
      </c>
      <c r="Q1330" s="39">
        <f t="shared" si="445"/>
        <v>970200</v>
      </c>
      <c r="R1330" s="39">
        <f t="shared" si="446"/>
        <v>0</v>
      </c>
      <c r="S1330" s="39">
        <f t="shared" si="447"/>
        <v>0</v>
      </c>
      <c r="T1330" s="39"/>
      <c r="U1330" s="39">
        <f t="shared" si="448"/>
        <v>0</v>
      </c>
      <c r="V1330" s="39"/>
      <c r="W1330" s="39"/>
      <c r="X1330" s="39">
        <f t="shared" si="424"/>
        <v>265.62628336755648</v>
      </c>
      <c r="Y1330" s="39">
        <f t="shared" si="425"/>
        <v>8085</v>
      </c>
      <c r="Z1330" s="41">
        <f t="shared" si="426"/>
        <v>913754.4147843942</v>
      </c>
      <c r="AA1330" s="41">
        <v>816535.1950718686</v>
      </c>
      <c r="AB1330" s="41">
        <v>-102837.35918488639</v>
      </c>
      <c r="AC1330" s="41">
        <f t="shared" si="433"/>
        <v>713697.83588698227</v>
      </c>
      <c r="AD1330" s="42">
        <f t="shared" si="436"/>
        <v>97219.219712525606</v>
      </c>
      <c r="AE1330" s="41">
        <f t="shared" si="427"/>
        <v>810917.05559950788</v>
      </c>
      <c r="AF1330" s="42">
        <f t="shared" si="428"/>
        <v>159282.94440049212</v>
      </c>
      <c r="AG1330" s="43">
        <f t="shared" si="439"/>
        <v>120</v>
      </c>
      <c r="AH1330" s="44">
        <f t="shared" si="430"/>
        <v>6.9815195071868601</v>
      </c>
      <c r="AI1330" s="36">
        <f t="shared" si="431"/>
        <v>113.01848049281314</v>
      </c>
      <c r="AJ1330" s="36">
        <f t="shared" si="432"/>
        <v>3440</v>
      </c>
      <c r="AK1330" s="45">
        <v>45657</v>
      </c>
    </row>
    <row r="1331" spans="1:37" s="79" customFormat="1" ht="12.75" x14ac:dyDescent="0.25">
      <c r="A1331" s="36">
        <v>1325</v>
      </c>
      <c r="B1331" s="45">
        <v>42217</v>
      </c>
      <c r="C1331" s="36" t="s">
        <v>431</v>
      </c>
      <c r="D1331" s="36"/>
      <c r="E1331" s="36">
        <v>12009</v>
      </c>
      <c r="F1331" s="36" t="s">
        <v>1150</v>
      </c>
      <c r="G1331" s="64" t="s">
        <v>335</v>
      </c>
      <c r="H1331" s="61">
        <v>43</v>
      </c>
      <c r="I1331" s="50">
        <v>722400</v>
      </c>
      <c r="J1331" s="39">
        <f t="shared" si="440"/>
        <v>0</v>
      </c>
      <c r="K1331" s="39">
        <f t="shared" si="441"/>
        <v>0</v>
      </c>
      <c r="L1331" s="39">
        <f t="shared" si="442"/>
        <v>0</v>
      </c>
      <c r="M1331" s="39">
        <f t="shared" si="438"/>
        <v>0</v>
      </c>
      <c r="N1331" s="39">
        <f t="shared" si="419"/>
        <v>0</v>
      </c>
      <c r="O1331" s="39">
        <f t="shared" si="443"/>
        <v>0</v>
      </c>
      <c r="P1331" s="39">
        <f t="shared" si="444"/>
        <v>0</v>
      </c>
      <c r="Q1331" s="39">
        <f t="shared" si="445"/>
        <v>722400</v>
      </c>
      <c r="R1331" s="39">
        <f t="shared" si="446"/>
        <v>0</v>
      </c>
      <c r="S1331" s="39">
        <f t="shared" si="447"/>
        <v>0</v>
      </c>
      <c r="T1331" s="39"/>
      <c r="U1331" s="39">
        <f t="shared" si="448"/>
        <v>0</v>
      </c>
      <c r="V1331" s="39"/>
      <c r="W1331" s="39"/>
      <c r="X1331" s="39">
        <f t="shared" si="424"/>
        <v>197.78234086242298</v>
      </c>
      <c r="Y1331" s="39">
        <f t="shared" si="425"/>
        <v>6020</v>
      </c>
      <c r="Z1331" s="41">
        <f t="shared" si="426"/>
        <v>680371.25256673514</v>
      </c>
      <c r="AA1331" s="41">
        <v>607982.91581108829</v>
      </c>
      <c r="AB1331" s="41">
        <v>-76571.540172296358</v>
      </c>
      <c r="AC1331" s="41">
        <f t="shared" si="433"/>
        <v>531411.37563879194</v>
      </c>
      <c r="AD1331" s="42">
        <f t="shared" si="436"/>
        <v>72388.336755646858</v>
      </c>
      <c r="AE1331" s="41">
        <f t="shared" si="427"/>
        <v>603799.7123944388</v>
      </c>
      <c r="AF1331" s="42">
        <f t="shared" si="428"/>
        <v>118600.2876055612</v>
      </c>
      <c r="AG1331" s="43">
        <f t="shared" si="439"/>
        <v>120</v>
      </c>
      <c r="AH1331" s="44">
        <f t="shared" si="430"/>
        <v>6.9815195071868601</v>
      </c>
      <c r="AI1331" s="36">
        <f t="shared" si="431"/>
        <v>113.01848049281314</v>
      </c>
      <c r="AJ1331" s="36">
        <f t="shared" si="432"/>
        <v>3440</v>
      </c>
      <c r="AK1331" s="45">
        <v>45657</v>
      </c>
    </row>
    <row r="1332" spans="1:37" s="79" customFormat="1" ht="12.75" x14ac:dyDescent="0.25">
      <c r="A1332" s="36">
        <v>1326</v>
      </c>
      <c r="B1332" s="45">
        <v>42217</v>
      </c>
      <c r="C1332" s="49" t="s">
        <v>272</v>
      </c>
      <c r="D1332" s="49"/>
      <c r="E1332" s="49">
        <v>12010</v>
      </c>
      <c r="F1332" s="36" t="s">
        <v>1151</v>
      </c>
      <c r="G1332" s="36" t="s">
        <v>435</v>
      </c>
      <c r="H1332" s="38">
        <v>1</v>
      </c>
      <c r="I1332" s="50">
        <v>109250</v>
      </c>
      <c r="J1332" s="39">
        <f t="shared" si="440"/>
        <v>0</v>
      </c>
      <c r="K1332" s="39">
        <f t="shared" si="441"/>
        <v>0</v>
      </c>
      <c r="L1332" s="39">
        <f t="shared" si="442"/>
        <v>0</v>
      </c>
      <c r="M1332" s="39">
        <f t="shared" ref="M1332:M1339" si="449">IF(E1332=12005,I1332,IF(E1332&lt;&gt;12005,0))</f>
        <v>0</v>
      </c>
      <c r="N1332" s="39">
        <f t="shared" si="419"/>
        <v>0</v>
      </c>
      <c r="O1332" s="39">
        <f t="shared" si="443"/>
        <v>0</v>
      </c>
      <c r="P1332" s="39">
        <f t="shared" si="444"/>
        <v>0</v>
      </c>
      <c r="Q1332" s="39">
        <f t="shared" si="445"/>
        <v>0</v>
      </c>
      <c r="R1332" s="39">
        <f t="shared" si="446"/>
        <v>109250</v>
      </c>
      <c r="S1332" s="39">
        <f t="shared" si="447"/>
        <v>0</v>
      </c>
      <c r="T1332" s="39"/>
      <c r="U1332" s="39">
        <f t="shared" si="448"/>
        <v>0</v>
      </c>
      <c r="V1332" s="39"/>
      <c r="W1332" s="39">
        <f t="shared" ref="W1332:W1339" si="450">IF(E1332=12099,I1332,IF(E1332&lt;&gt;12099,0))</f>
        <v>0</v>
      </c>
      <c r="X1332" s="39">
        <f t="shared" si="424"/>
        <v>29.911019849418206</v>
      </c>
      <c r="Y1332" s="39">
        <f t="shared" si="425"/>
        <v>910.41666666666663</v>
      </c>
      <c r="Z1332" s="41">
        <f t="shared" si="426"/>
        <v>102893.90828199862</v>
      </c>
      <c r="AA1332" s="41">
        <v>91946.475017111559</v>
      </c>
      <c r="AB1332" s="41">
        <v>0</v>
      </c>
      <c r="AC1332" s="41">
        <f t="shared" si="433"/>
        <v>91946.475017111559</v>
      </c>
      <c r="AD1332" s="42">
        <f t="shared" si="436"/>
        <v>10947.433264887062</v>
      </c>
      <c r="AE1332" s="41">
        <f t="shared" si="427"/>
        <v>102893.90828199862</v>
      </c>
      <c r="AF1332" s="42">
        <f t="shared" si="428"/>
        <v>6356.0917180013785</v>
      </c>
      <c r="AG1332" s="43">
        <f t="shared" ref="AG1332:AG1339" si="451">(365.25/30.4375*(IF(E1332=12002,1/3%,IF(E1332=12003,1/3%,IF(E1332=12004,1/3%,IF(E1332=12006,1/2%,IF(E1332=12007,1/10%,IF(E1332=12008,1/3%,IF(E1332=12009,1/10%,IF(E1332=12010,1/10%,IF(E1332=12011,1/20%,IF(E1332=12012,1/3%,IF(E1332=12099,1/10%)))))))))))))</f>
        <v>120</v>
      </c>
      <c r="AH1332" s="44">
        <f t="shared" si="430"/>
        <v>6.9815195071868601</v>
      </c>
      <c r="AI1332" s="36">
        <f t="shared" si="431"/>
        <v>113.01848049281314</v>
      </c>
      <c r="AJ1332" s="36">
        <f t="shared" si="432"/>
        <v>3440</v>
      </c>
      <c r="AK1332" s="45">
        <v>45657</v>
      </c>
    </row>
    <row r="1333" spans="1:37" s="79" customFormat="1" ht="12.75" x14ac:dyDescent="0.25">
      <c r="A1333" s="36">
        <v>1327</v>
      </c>
      <c r="B1333" s="45">
        <v>42217</v>
      </c>
      <c r="C1333" s="49" t="s">
        <v>272</v>
      </c>
      <c r="D1333" s="49"/>
      <c r="E1333" s="49">
        <v>12010</v>
      </c>
      <c r="F1333" s="36" t="s">
        <v>1152</v>
      </c>
      <c r="G1333" s="36" t="s">
        <v>435</v>
      </c>
      <c r="H1333" s="38">
        <v>10</v>
      </c>
      <c r="I1333" s="50">
        <v>168000</v>
      </c>
      <c r="J1333" s="39">
        <f t="shared" si="440"/>
        <v>0</v>
      </c>
      <c r="K1333" s="39">
        <f t="shared" si="441"/>
        <v>0</v>
      </c>
      <c r="L1333" s="39">
        <f t="shared" si="442"/>
        <v>0</v>
      </c>
      <c r="M1333" s="39">
        <f t="shared" si="449"/>
        <v>0</v>
      </c>
      <c r="N1333" s="39">
        <f t="shared" si="419"/>
        <v>0</v>
      </c>
      <c r="O1333" s="39">
        <f t="shared" si="443"/>
        <v>0</v>
      </c>
      <c r="P1333" s="39">
        <f t="shared" si="444"/>
        <v>0</v>
      </c>
      <c r="Q1333" s="39">
        <f t="shared" si="445"/>
        <v>0</v>
      </c>
      <c r="R1333" s="39">
        <f t="shared" si="446"/>
        <v>168000</v>
      </c>
      <c r="S1333" s="39">
        <f t="shared" si="447"/>
        <v>0</v>
      </c>
      <c r="T1333" s="39"/>
      <c r="U1333" s="39">
        <f t="shared" si="448"/>
        <v>0</v>
      </c>
      <c r="V1333" s="39"/>
      <c r="W1333" s="39">
        <f t="shared" si="450"/>
        <v>0</v>
      </c>
      <c r="X1333" s="39">
        <f t="shared" si="424"/>
        <v>45.995893223819301</v>
      </c>
      <c r="Y1333" s="39">
        <f t="shared" si="425"/>
        <v>1400</v>
      </c>
      <c r="Z1333" s="41">
        <f t="shared" si="426"/>
        <v>158225.87268993841</v>
      </c>
      <c r="AA1333" s="41">
        <v>141391.37577002053</v>
      </c>
      <c r="AB1333" s="41">
        <v>0</v>
      </c>
      <c r="AC1333" s="41">
        <f t="shared" si="433"/>
        <v>141391.37577002053</v>
      </c>
      <c r="AD1333" s="42">
        <f t="shared" si="436"/>
        <v>16834.496919917874</v>
      </c>
      <c r="AE1333" s="41">
        <f t="shared" si="427"/>
        <v>158225.87268993841</v>
      </c>
      <c r="AF1333" s="42">
        <f t="shared" si="428"/>
        <v>9774.1273100615945</v>
      </c>
      <c r="AG1333" s="43">
        <f t="shared" si="451"/>
        <v>120</v>
      </c>
      <c r="AH1333" s="44">
        <f t="shared" si="430"/>
        <v>6.9815195071868601</v>
      </c>
      <c r="AI1333" s="36">
        <f t="shared" si="431"/>
        <v>113.01848049281314</v>
      </c>
      <c r="AJ1333" s="36">
        <f t="shared" si="432"/>
        <v>3440</v>
      </c>
      <c r="AK1333" s="45">
        <v>45657</v>
      </c>
    </row>
    <row r="1334" spans="1:37" s="79" customFormat="1" ht="12.75" x14ac:dyDescent="0.25">
      <c r="A1334" s="36">
        <v>1328</v>
      </c>
      <c r="B1334" s="45">
        <v>42217</v>
      </c>
      <c r="C1334" s="49" t="s">
        <v>272</v>
      </c>
      <c r="D1334" s="49"/>
      <c r="E1334" s="49">
        <v>12010</v>
      </c>
      <c r="F1334" s="36" t="s">
        <v>1153</v>
      </c>
      <c r="G1334" s="36" t="s">
        <v>435</v>
      </c>
      <c r="H1334" s="38">
        <v>1</v>
      </c>
      <c r="I1334" s="50">
        <v>199500</v>
      </c>
      <c r="J1334" s="39">
        <f t="shared" si="440"/>
        <v>0</v>
      </c>
      <c r="K1334" s="39">
        <f t="shared" si="441"/>
        <v>0</v>
      </c>
      <c r="L1334" s="39">
        <f t="shared" si="442"/>
        <v>0</v>
      </c>
      <c r="M1334" s="39">
        <f t="shared" si="449"/>
        <v>0</v>
      </c>
      <c r="N1334" s="39">
        <f t="shared" si="419"/>
        <v>0</v>
      </c>
      <c r="O1334" s="39">
        <f t="shared" si="443"/>
        <v>0</v>
      </c>
      <c r="P1334" s="39">
        <f t="shared" si="444"/>
        <v>0</v>
      </c>
      <c r="Q1334" s="39">
        <f t="shared" si="445"/>
        <v>0</v>
      </c>
      <c r="R1334" s="39">
        <f t="shared" si="446"/>
        <v>199500</v>
      </c>
      <c r="S1334" s="39">
        <f t="shared" si="447"/>
        <v>0</v>
      </c>
      <c r="T1334" s="39"/>
      <c r="U1334" s="39">
        <f t="shared" si="448"/>
        <v>0</v>
      </c>
      <c r="V1334" s="39"/>
      <c r="W1334" s="39">
        <f t="shared" si="450"/>
        <v>0</v>
      </c>
      <c r="X1334" s="39">
        <f t="shared" si="424"/>
        <v>54.620123203285424</v>
      </c>
      <c r="Y1334" s="39">
        <f t="shared" si="425"/>
        <v>1662.5</v>
      </c>
      <c r="Z1334" s="41">
        <f t="shared" si="426"/>
        <v>187893.22381930184</v>
      </c>
      <c r="AA1334" s="41">
        <v>167902.25872689937</v>
      </c>
      <c r="AB1334" s="41">
        <v>0</v>
      </c>
      <c r="AC1334" s="41">
        <f t="shared" si="433"/>
        <v>167902.25872689937</v>
      </c>
      <c r="AD1334" s="42">
        <f t="shared" si="436"/>
        <v>19990.965092402475</v>
      </c>
      <c r="AE1334" s="41">
        <f t="shared" si="427"/>
        <v>187893.22381930184</v>
      </c>
      <c r="AF1334" s="42">
        <f t="shared" si="428"/>
        <v>11606.776180698158</v>
      </c>
      <c r="AG1334" s="43">
        <f t="shared" si="451"/>
        <v>120</v>
      </c>
      <c r="AH1334" s="44">
        <f t="shared" si="430"/>
        <v>6.9815195071868601</v>
      </c>
      <c r="AI1334" s="36">
        <f t="shared" si="431"/>
        <v>113.01848049281314</v>
      </c>
      <c r="AJ1334" s="36">
        <f t="shared" si="432"/>
        <v>3440</v>
      </c>
      <c r="AK1334" s="45">
        <v>45657</v>
      </c>
    </row>
    <row r="1335" spans="1:37" s="79" customFormat="1" ht="12.75" x14ac:dyDescent="0.25">
      <c r="A1335" s="36">
        <v>1329</v>
      </c>
      <c r="B1335" s="45">
        <v>42217</v>
      </c>
      <c r="C1335" s="49" t="s">
        <v>265</v>
      </c>
      <c r="D1335" s="49"/>
      <c r="E1335" s="49">
        <v>12007</v>
      </c>
      <c r="F1335" s="36" t="s">
        <v>1154</v>
      </c>
      <c r="G1335" s="49" t="s">
        <v>435</v>
      </c>
      <c r="H1335" s="38">
        <v>5</v>
      </c>
      <c r="I1335" s="50">
        <v>527310</v>
      </c>
      <c r="J1335" s="39">
        <f t="shared" si="440"/>
        <v>0</v>
      </c>
      <c r="K1335" s="39">
        <f t="shared" si="441"/>
        <v>0</v>
      </c>
      <c r="L1335" s="39">
        <f t="shared" si="442"/>
        <v>0</v>
      </c>
      <c r="M1335" s="39">
        <f t="shared" si="449"/>
        <v>0</v>
      </c>
      <c r="N1335" s="39">
        <f t="shared" si="419"/>
        <v>0</v>
      </c>
      <c r="O1335" s="39">
        <f t="shared" si="443"/>
        <v>527310</v>
      </c>
      <c r="P1335" s="39">
        <f t="shared" si="444"/>
        <v>0</v>
      </c>
      <c r="Q1335" s="39">
        <f t="shared" si="445"/>
        <v>0</v>
      </c>
      <c r="R1335" s="39">
        <f t="shared" si="446"/>
        <v>0</v>
      </c>
      <c r="S1335" s="39">
        <f t="shared" si="447"/>
        <v>0</v>
      </c>
      <c r="T1335" s="39"/>
      <c r="U1335" s="39">
        <f t="shared" si="448"/>
        <v>0</v>
      </c>
      <c r="V1335" s="39"/>
      <c r="W1335" s="39">
        <f t="shared" si="450"/>
        <v>0</v>
      </c>
      <c r="X1335" s="39">
        <f t="shared" si="424"/>
        <v>144.36960985626283</v>
      </c>
      <c r="Y1335" s="39">
        <f t="shared" si="425"/>
        <v>4394.25</v>
      </c>
      <c r="Z1335" s="41">
        <f t="shared" si="426"/>
        <v>496631.45790554414</v>
      </c>
      <c r="AA1335" s="41">
        <v>443792.18069815193</v>
      </c>
      <c r="AB1335" s="41">
        <v>0</v>
      </c>
      <c r="AC1335" s="41">
        <f t="shared" si="433"/>
        <v>443792.18069815193</v>
      </c>
      <c r="AD1335" s="42">
        <f t="shared" si="436"/>
        <v>52839.27720739221</v>
      </c>
      <c r="AE1335" s="41">
        <f t="shared" si="427"/>
        <v>496631.45790554414</v>
      </c>
      <c r="AF1335" s="42">
        <f t="shared" si="428"/>
        <v>30678.542094455857</v>
      </c>
      <c r="AG1335" s="43">
        <f t="shared" si="451"/>
        <v>120</v>
      </c>
      <c r="AH1335" s="44">
        <f t="shared" si="430"/>
        <v>6.9815195071868601</v>
      </c>
      <c r="AI1335" s="36">
        <f t="shared" si="431"/>
        <v>113.01848049281314</v>
      </c>
      <c r="AJ1335" s="36">
        <f t="shared" si="432"/>
        <v>3440</v>
      </c>
      <c r="AK1335" s="45">
        <v>45657</v>
      </c>
    </row>
    <row r="1336" spans="1:37" s="79" customFormat="1" ht="12.75" x14ac:dyDescent="0.25">
      <c r="A1336" s="36">
        <v>1330</v>
      </c>
      <c r="B1336" s="45">
        <v>42217</v>
      </c>
      <c r="C1336" s="49" t="s">
        <v>431</v>
      </c>
      <c r="D1336" s="49"/>
      <c r="E1336" s="49">
        <v>12009</v>
      </c>
      <c r="F1336" s="36" t="s">
        <v>1150</v>
      </c>
      <c r="G1336" s="36" t="s">
        <v>435</v>
      </c>
      <c r="H1336" s="38">
        <v>43</v>
      </c>
      <c r="I1336" s="50">
        <v>722400</v>
      </c>
      <c r="J1336" s="39">
        <f t="shared" si="440"/>
        <v>0</v>
      </c>
      <c r="K1336" s="39">
        <f t="shared" si="441"/>
        <v>0</v>
      </c>
      <c r="L1336" s="39">
        <f t="shared" si="442"/>
        <v>0</v>
      </c>
      <c r="M1336" s="39">
        <f t="shared" si="449"/>
        <v>0</v>
      </c>
      <c r="N1336" s="39">
        <f t="shared" si="419"/>
        <v>0</v>
      </c>
      <c r="O1336" s="39">
        <f t="shared" si="443"/>
        <v>0</v>
      </c>
      <c r="P1336" s="39">
        <f t="shared" si="444"/>
        <v>0</v>
      </c>
      <c r="Q1336" s="39">
        <f t="shared" si="445"/>
        <v>722400</v>
      </c>
      <c r="R1336" s="39">
        <f t="shared" si="446"/>
        <v>0</v>
      </c>
      <c r="S1336" s="39">
        <f t="shared" si="447"/>
        <v>0</v>
      </c>
      <c r="T1336" s="39"/>
      <c r="U1336" s="39">
        <f t="shared" si="448"/>
        <v>0</v>
      </c>
      <c r="V1336" s="39"/>
      <c r="W1336" s="39">
        <f t="shared" si="450"/>
        <v>0</v>
      </c>
      <c r="X1336" s="39">
        <f t="shared" si="424"/>
        <v>197.78234086242298</v>
      </c>
      <c r="Y1336" s="39">
        <f t="shared" si="425"/>
        <v>6020</v>
      </c>
      <c r="Z1336" s="41">
        <f t="shared" si="426"/>
        <v>680371.25256673514</v>
      </c>
      <c r="AA1336" s="41">
        <v>607982.91581108829</v>
      </c>
      <c r="AB1336" s="41">
        <v>0</v>
      </c>
      <c r="AC1336" s="41">
        <f t="shared" si="433"/>
        <v>607982.91581108829</v>
      </c>
      <c r="AD1336" s="42">
        <f t="shared" si="436"/>
        <v>72388.336755646858</v>
      </c>
      <c r="AE1336" s="41">
        <f t="shared" si="427"/>
        <v>680371.25256673514</v>
      </c>
      <c r="AF1336" s="42">
        <f t="shared" si="428"/>
        <v>42028.747433264856</v>
      </c>
      <c r="AG1336" s="43">
        <f t="shared" si="451"/>
        <v>120</v>
      </c>
      <c r="AH1336" s="44">
        <f t="shared" si="430"/>
        <v>6.9815195071868601</v>
      </c>
      <c r="AI1336" s="36">
        <f t="shared" si="431"/>
        <v>113.01848049281314</v>
      </c>
      <c r="AJ1336" s="36">
        <f t="shared" si="432"/>
        <v>3440</v>
      </c>
      <c r="AK1336" s="45">
        <v>45657</v>
      </c>
    </row>
    <row r="1337" spans="1:37" s="79" customFormat="1" ht="12.75" x14ac:dyDescent="0.25">
      <c r="A1337" s="36">
        <v>1331</v>
      </c>
      <c r="B1337" s="45">
        <v>42217</v>
      </c>
      <c r="C1337" s="49" t="s">
        <v>431</v>
      </c>
      <c r="D1337" s="49"/>
      <c r="E1337" s="49">
        <v>12009</v>
      </c>
      <c r="F1337" s="36" t="s">
        <v>1149</v>
      </c>
      <c r="G1337" s="36" t="s">
        <v>435</v>
      </c>
      <c r="H1337" s="38">
        <v>7</v>
      </c>
      <c r="I1337" s="50">
        <v>970200</v>
      </c>
      <c r="J1337" s="39">
        <f t="shared" si="440"/>
        <v>0</v>
      </c>
      <c r="K1337" s="39">
        <f t="shared" si="441"/>
        <v>0</v>
      </c>
      <c r="L1337" s="39">
        <f t="shared" si="442"/>
        <v>0</v>
      </c>
      <c r="M1337" s="39">
        <f t="shared" si="449"/>
        <v>0</v>
      </c>
      <c r="N1337" s="39">
        <f t="shared" si="419"/>
        <v>0</v>
      </c>
      <c r="O1337" s="39">
        <f t="shared" si="443"/>
        <v>0</v>
      </c>
      <c r="P1337" s="39">
        <f t="shared" si="444"/>
        <v>0</v>
      </c>
      <c r="Q1337" s="39">
        <f t="shared" si="445"/>
        <v>970200</v>
      </c>
      <c r="R1337" s="39">
        <f t="shared" si="446"/>
        <v>0</v>
      </c>
      <c r="S1337" s="39">
        <f t="shared" si="447"/>
        <v>0</v>
      </c>
      <c r="T1337" s="39"/>
      <c r="U1337" s="39">
        <f t="shared" si="448"/>
        <v>0</v>
      </c>
      <c r="V1337" s="39"/>
      <c r="W1337" s="39">
        <f t="shared" si="450"/>
        <v>0</v>
      </c>
      <c r="X1337" s="39">
        <f t="shared" si="424"/>
        <v>265.62628336755648</v>
      </c>
      <c r="Y1337" s="39">
        <f t="shared" si="425"/>
        <v>8085</v>
      </c>
      <c r="Z1337" s="41">
        <f t="shared" si="426"/>
        <v>913754.4147843942</v>
      </c>
      <c r="AA1337" s="41">
        <v>816535.1950718686</v>
      </c>
      <c r="AB1337" s="41">
        <v>0</v>
      </c>
      <c r="AC1337" s="41">
        <f t="shared" si="433"/>
        <v>816535.1950718686</v>
      </c>
      <c r="AD1337" s="42">
        <f t="shared" si="436"/>
        <v>97219.219712525606</v>
      </c>
      <c r="AE1337" s="41">
        <f t="shared" si="427"/>
        <v>913754.4147843942</v>
      </c>
      <c r="AF1337" s="42">
        <f t="shared" si="428"/>
        <v>56445.585215605795</v>
      </c>
      <c r="AG1337" s="43">
        <f t="shared" si="451"/>
        <v>120</v>
      </c>
      <c r="AH1337" s="44">
        <f t="shared" si="430"/>
        <v>6.9815195071868601</v>
      </c>
      <c r="AI1337" s="36">
        <f t="shared" si="431"/>
        <v>113.01848049281314</v>
      </c>
      <c r="AJ1337" s="36">
        <f t="shared" si="432"/>
        <v>3440</v>
      </c>
      <c r="AK1337" s="45">
        <v>45657</v>
      </c>
    </row>
    <row r="1338" spans="1:37" s="79" customFormat="1" ht="12.75" x14ac:dyDescent="0.25">
      <c r="A1338" s="36">
        <v>1332</v>
      </c>
      <c r="B1338" s="45">
        <v>42217</v>
      </c>
      <c r="C1338" s="36" t="s">
        <v>272</v>
      </c>
      <c r="D1338" s="36"/>
      <c r="E1338" s="36">
        <v>12010</v>
      </c>
      <c r="F1338" s="36" t="s">
        <v>860</v>
      </c>
      <c r="G1338" s="36" t="s">
        <v>435</v>
      </c>
      <c r="H1338" s="38">
        <v>10</v>
      </c>
      <c r="I1338" s="50">
        <v>892500</v>
      </c>
      <c r="J1338" s="39">
        <f t="shared" si="440"/>
        <v>0</v>
      </c>
      <c r="K1338" s="39">
        <f t="shared" si="441"/>
        <v>0</v>
      </c>
      <c r="L1338" s="39">
        <f t="shared" si="442"/>
        <v>0</v>
      </c>
      <c r="M1338" s="39">
        <f t="shared" si="449"/>
        <v>0</v>
      </c>
      <c r="N1338" s="39">
        <f t="shared" si="419"/>
        <v>0</v>
      </c>
      <c r="O1338" s="39">
        <f t="shared" si="443"/>
        <v>0</v>
      </c>
      <c r="P1338" s="39">
        <f t="shared" si="444"/>
        <v>0</v>
      </c>
      <c r="Q1338" s="39">
        <f t="shared" si="445"/>
        <v>0</v>
      </c>
      <c r="R1338" s="39">
        <f t="shared" si="446"/>
        <v>892500</v>
      </c>
      <c r="S1338" s="39">
        <f t="shared" si="447"/>
        <v>0</v>
      </c>
      <c r="T1338" s="39"/>
      <c r="U1338" s="39">
        <f t="shared" si="448"/>
        <v>0</v>
      </c>
      <c r="V1338" s="39"/>
      <c r="W1338" s="39">
        <f t="shared" si="450"/>
        <v>0</v>
      </c>
      <c r="X1338" s="39">
        <f t="shared" si="424"/>
        <v>244.35318275154003</v>
      </c>
      <c r="Y1338" s="39">
        <f t="shared" si="425"/>
        <v>7437.5</v>
      </c>
      <c r="Z1338" s="41">
        <f t="shared" si="426"/>
        <v>840574.94866529771</v>
      </c>
      <c r="AA1338" s="41">
        <v>751141.68377823406</v>
      </c>
      <c r="AB1338" s="41">
        <v>0</v>
      </c>
      <c r="AC1338" s="41">
        <f t="shared" si="433"/>
        <v>751141.68377823406</v>
      </c>
      <c r="AD1338" s="42">
        <f t="shared" si="436"/>
        <v>89433.264887063648</v>
      </c>
      <c r="AE1338" s="41">
        <f t="shared" si="427"/>
        <v>840574.94866529771</v>
      </c>
      <c r="AF1338" s="42">
        <f t="shared" si="428"/>
        <v>51925.051334702293</v>
      </c>
      <c r="AG1338" s="43">
        <f t="shared" si="451"/>
        <v>120</v>
      </c>
      <c r="AH1338" s="44">
        <f t="shared" si="430"/>
        <v>6.9815195071868601</v>
      </c>
      <c r="AI1338" s="36">
        <f t="shared" si="431"/>
        <v>113.01848049281314</v>
      </c>
      <c r="AJ1338" s="36">
        <f t="shared" si="432"/>
        <v>3440</v>
      </c>
      <c r="AK1338" s="45">
        <v>45657</v>
      </c>
    </row>
    <row r="1339" spans="1:37" s="79" customFormat="1" ht="12.75" x14ac:dyDescent="0.25">
      <c r="A1339" s="36">
        <v>1333</v>
      </c>
      <c r="B1339" s="45">
        <v>42217</v>
      </c>
      <c r="C1339" s="36" t="s">
        <v>272</v>
      </c>
      <c r="D1339" s="36"/>
      <c r="E1339" s="36">
        <v>12010</v>
      </c>
      <c r="F1339" s="36" t="s">
        <v>1155</v>
      </c>
      <c r="G1339" s="36" t="s">
        <v>435</v>
      </c>
      <c r="H1339" s="38">
        <v>5</v>
      </c>
      <c r="I1339" s="50">
        <v>131250</v>
      </c>
      <c r="J1339" s="39">
        <f t="shared" si="440"/>
        <v>0</v>
      </c>
      <c r="K1339" s="39">
        <f t="shared" si="441"/>
        <v>0</v>
      </c>
      <c r="L1339" s="39">
        <f t="shared" si="442"/>
        <v>0</v>
      </c>
      <c r="M1339" s="39">
        <f t="shared" si="449"/>
        <v>0</v>
      </c>
      <c r="N1339" s="39">
        <f t="shared" ref="N1339:N1402" si="452">IF(E1339=12006,I1339,IF(E1339&lt;&gt;12006,0))</f>
        <v>0</v>
      </c>
      <c r="O1339" s="39">
        <f t="shared" si="443"/>
        <v>0</v>
      </c>
      <c r="P1339" s="39">
        <f t="shared" si="444"/>
        <v>0</v>
      </c>
      <c r="Q1339" s="39">
        <f t="shared" si="445"/>
        <v>0</v>
      </c>
      <c r="R1339" s="39">
        <f t="shared" si="446"/>
        <v>131250</v>
      </c>
      <c r="S1339" s="39">
        <f t="shared" si="447"/>
        <v>0</v>
      </c>
      <c r="T1339" s="39"/>
      <c r="U1339" s="39">
        <f t="shared" si="448"/>
        <v>0</v>
      </c>
      <c r="V1339" s="39"/>
      <c r="W1339" s="39">
        <f t="shared" si="450"/>
        <v>0</v>
      </c>
      <c r="X1339" s="39">
        <f t="shared" si="424"/>
        <v>35.93429158110883</v>
      </c>
      <c r="Y1339" s="39">
        <f t="shared" si="425"/>
        <v>1093.75</v>
      </c>
      <c r="Z1339" s="41">
        <f t="shared" si="426"/>
        <v>123613.96303901437</v>
      </c>
      <c r="AA1339" s="41">
        <v>110462.01232032853</v>
      </c>
      <c r="AB1339" s="41">
        <v>0</v>
      </c>
      <c r="AC1339" s="41">
        <f t="shared" si="433"/>
        <v>110462.01232032853</v>
      </c>
      <c r="AD1339" s="42">
        <f t="shared" si="436"/>
        <v>13151.950718685839</v>
      </c>
      <c r="AE1339" s="41">
        <f t="shared" si="427"/>
        <v>123613.96303901437</v>
      </c>
      <c r="AF1339" s="42">
        <f t="shared" si="428"/>
        <v>7636.036960985628</v>
      </c>
      <c r="AG1339" s="43">
        <f t="shared" si="451"/>
        <v>120</v>
      </c>
      <c r="AH1339" s="44">
        <f t="shared" si="430"/>
        <v>6.9815195071868601</v>
      </c>
      <c r="AI1339" s="36">
        <f t="shared" si="431"/>
        <v>113.01848049281314</v>
      </c>
      <c r="AJ1339" s="36">
        <f t="shared" si="432"/>
        <v>3440</v>
      </c>
      <c r="AK1339" s="45">
        <v>45657</v>
      </c>
    </row>
    <row r="1340" spans="1:37" s="79" customFormat="1" ht="12.75" x14ac:dyDescent="0.25">
      <c r="A1340" s="36">
        <v>1334</v>
      </c>
      <c r="B1340" s="45">
        <v>42248</v>
      </c>
      <c r="C1340" s="36" t="s">
        <v>533</v>
      </c>
      <c r="D1340" s="36"/>
      <c r="E1340" s="36">
        <v>12003</v>
      </c>
      <c r="F1340" s="36" t="s">
        <v>1156</v>
      </c>
      <c r="G1340" s="36" t="s">
        <v>268</v>
      </c>
      <c r="H1340" s="38">
        <v>80</v>
      </c>
      <c r="I1340" s="50">
        <v>1760000</v>
      </c>
      <c r="J1340" s="39">
        <f t="shared" si="440"/>
        <v>0</v>
      </c>
      <c r="K1340" s="39">
        <f t="shared" si="441"/>
        <v>1760000</v>
      </c>
      <c r="L1340" s="39">
        <f t="shared" si="442"/>
        <v>0</v>
      </c>
      <c r="M1340" s="39">
        <f>IF(C1340=12006,H1340,IF(C1340&lt;&gt;12006,0))</f>
        <v>0</v>
      </c>
      <c r="N1340" s="39">
        <f t="shared" si="452"/>
        <v>0</v>
      </c>
      <c r="O1340" s="39">
        <f t="shared" si="443"/>
        <v>0</v>
      </c>
      <c r="P1340" s="39">
        <f t="shared" si="444"/>
        <v>0</v>
      </c>
      <c r="Q1340" s="39">
        <f t="shared" si="445"/>
        <v>0</v>
      </c>
      <c r="R1340" s="39">
        <f t="shared" si="446"/>
        <v>0</v>
      </c>
      <c r="S1340" s="39">
        <f t="shared" si="447"/>
        <v>0</v>
      </c>
      <c r="T1340" s="39"/>
      <c r="U1340" s="39">
        <f t="shared" si="448"/>
        <v>0</v>
      </c>
      <c r="V1340" s="39"/>
      <c r="W1340" s="39"/>
      <c r="X1340" s="39">
        <f t="shared" si="424"/>
        <v>144.55852156057495</v>
      </c>
      <c r="Y1340" s="39">
        <f t="shared" si="425"/>
        <v>4400</v>
      </c>
      <c r="Z1340" s="41">
        <f t="shared" si="426"/>
        <v>492800</v>
      </c>
      <c r="AA1340" s="41">
        <v>439891.58110882953</v>
      </c>
      <c r="AB1340" s="41">
        <v>-11863.73826685279</v>
      </c>
      <c r="AC1340" s="41">
        <f t="shared" si="433"/>
        <v>428027.84284197673</v>
      </c>
      <c r="AD1340" s="42">
        <f t="shared" si="436"/>
        <v>52908.41889117047</v>
      </c>
      <c r="AE1340" s="41">
        <f t="shared" si="427"/>
        <v>480936.2617331472</v>
      </c>
      <c r="AF1340" s="42">
        <f t="shared" si="428"/>
        <v>1279063.7382668527</v>
      </c>
      <c r="AG1340" s="43">
        <f>(365.25/30.4375*(IF(E1340=12002,1/3%,IF(E1340=12003,1/3%,IF(E1340=12004,1/3%,IF(E1340=12006,1/2%,IF(E1340=12007,1/10%,IF(E1340=12008,1/3%,IF(E1340=12009,1/10%,IF(E1340=12010,1/10%,IF(E1340=12011,1/20%,IF(E1340=12012,1/3%))))))))))))</f>
        <v>400</v>
      </c>
      <c r="AH1340" s="44">
        <f t="shared" si="430"/>
        <v>288</v>
      </c>
      <c r="AI1340" s="36">
        <f t="shared" si="431"/>
        <v>112</v>
      </c>
      <c r="AJ1340" s="36">
        <f t="shared" si="432"/>
        <v>3409</v>
      </c>
      <c r="AK1340" s="45">
        <v>45657</v>
      </c>
    </row>
    <row r="1341" spans="1:37" s="79" customFormat="1" ht="12.75" x14ac:dyDescent="0.25">
      <c r="A1341" s="36">
        <v>1335</v>
      </c>
      <c r="B1341" s="45">
        <v>42248</v>
      </c>
      <c r="C1341" s="36" t="s">
        <v>721</v>
      </c>
      <c r="D1341" s="36"/>
      <c r="E1341" s="36">
        <v>12003</v>
      </c>
      <c r="F1341" s="36" t="s">
        <v>1113</v>
      </c>
      <c r="G1341" s="38" t="s">
        <v>318</v>
      </c>
      <c r="H1341" s="61">
        <v>37</v>
      </c>
      <c r="I1341" s="50">
        <v>1026750</v>
      </c>
      <c r="J1341" s="39">
        <f t="shared" si="440"/>
        <v>0</v>
      </c>
      <c r="K1341" s="39">
        <f t="shared" si="441"/>
        <v>1026750</v>
      </c>
      <c r="L1341" s="39">
        <f t="shared" si="442"/>
        <v>0</v>
      </c>
      <c r="M1341" s="39">
        <f>IF(C1341=12006,H1341,IF(C1341&lt;&gt;12006,0))</f>
        <v>0</v>
      </c>
      <c r="N1341" s="39">
        <f t="shared" si="452"/>
        <v>0</v>
      </c>
      <c r="O1341" s="39">
        <f t="shared" si="443"/>
        <v>0</v>
      </c>
      <c r="P1341" s="39">
        <f t="shared" si="444"/>
        <v>0</v>
      </c>
      <c r="Q1341" s="39">
        <f t="shared" si="445"/>
        <v>0</v>
      </c>
      <c r="R1341" s="39">
        <f t="shared" si="446"/>
        <v>0</v>
      </c>
      <c r="S1341" s="39">
        <f t="shared" si="447"/>
        <v>0</v>
      </c>
      <c r="T1341" s="39"/>
      <c r="U1341" s="39">
        <f t="shared" si="448"/>
        <v>0</v>
      </c>
      <c r="V1341" s="39"/>
      <c r="W1341" s="39"/>
      <c r="X1341" s="39">
        <f t="shared" si="424"/>
        <v>84.332648870636547</v>
      </c>
      <c r="Y1341" s="39">
        <f t="shared" si="425"/>
        <v>2566.875</v>
      </c>
      <c r="Z1341" s="41">
        <f t="shared" si="426"/>
        <v>287490</v>
      </c>
      <c r="AA1341" s="41">
        <v>256624.25051334701</v>
      </c>
      <c r="AB1341" s="41">
        <v>0</v>
      </c>
      <c r="AC1341" s="41">
        <f t="shared" si="433"/>
        <v>256624.25051334701</v>
      </c>
      <c r="AD1341" s="42">
        <f t="shared" si="436"/>
        <v>30865.749486652989</v>
      </c>
      <c r="AE1341" s="41">
        <f t="shared" si="427"/>
        <v>287490</v>
      </c>
      <c r="AF1341" s="42">
        <f t="shared" si="428"/>
        <v>739260</v>
      </c>
      <c r="AG1341" s="43">
        <f>(365.25/30.4375*(IF(E1341=12002,1/3%,IF(E1341=12003,1/3%,IF(E1341=12004,1/3%,IF(E1341=12006,1/2%,IF(E1341=12007,1/10%,IF(E1341=12008,1/3%,IF(E1341=12009,1/10%,IF(E1341=12010,1/10%,IF(E1341=12011,1/20%,IF(E1341=12012,1/3%))))))))))))</f>
        <v>400</v>
      </c>
      <c r="AH1341" s="44">
        <f t="shared" si="430"/>
        <v>288</v>
      </c>
      <c r="AI1341" s="36">
        <f t="shared" si="431"/>
        <v>112</v>
      </c>
      <c r="AJ1341" s="36">
        <f t="shared" si="432"/>
        <v>3409</v>
      </c>
      <c r="AK1341" s="45">
        <v>45657</v>
      </c>
    </row>
    <row r="1342" spans="1:37" s="79" customFormat="1" ht="12.75" x14ac:dyDescent="0.25">
      <c r="A1342" s="36">
        <v>1336</v>
      </c>
      <c r="B1342" s="45">
        <v>42248</v>
      </c>
      <c r="C1342" s="36" t="s">
        <v>315</v>
      </c>
      <c r="D1342" s="36"/>
      <c r="E1342" s="36">
        <v>12008</v>
      </c>
      <c r="F1342" s="36" t="s">
        <v>1157</v>
      </c>
      <c r="G1342" s="38" t="s">
        <v>320</v>
      </c>
      <c r="H1342" s="61">
        <v>180</v>
      </c>
      <c r="I1342" s="50">
        <v>4777500.5999999996</v>
      </c>
      <c r="J1342" s="39">
        <f t="shared" si="440"/>
        <v>0</v>
      </c>
      <c r="K1342" s="39">
        <f t="shared" si="441"/>
        <v>0</v>
      </c>
      <c r="L1342" s="39">
        <f t="shared" si="442"/>
        <v>0</v>
      </c>
      <c r="M1342" s="39">
        <f>IF(C1342=12006,H1342,IF(C1342&lt;&gt;12006,0))</f>
        <v>0</v>
      </c>
      <c r="N1342" s="39">
        <f t="shared" si="452"/>
        <v>0</v>
      </c>
      <c r="O1342" s="39">
        <f t="shared" si="443"/>
        <v>0</v>
      </c>
      <c r="P1342" s="39">
        <f t="shared" si="444"/>
        <v>4777500.5999999996</v>
      </c>
      <c r="Q1342" s="39">
        <f t="shared" si="445"/>
        <v>0</v>
      </c>
      <c r="R1342" s="39">
        <f t="shared" si="446"/>
        <v>0</v>
      </c>
      <c r="S1342" s="39">
        <f t="shared" si="447"/>
        <v>0</v>
      </c>
      <c r="T1342" s="39"/>
      <c r="U1342" s="39">
        <f t="shared" si="448"/>
        <v>0</v>
      </c>
      <c r="V1342" s="39"/>
      <c r="W1342" s="39"/>
      <c r="X1342" s="39">
        <f t="shared" si="424"/>
        <v>392.40251334702253</v>
      </c>
      <c r="Y1342" s="39">
        <f t="shared" si="425"/>
        <v>11943.751499999998</v>
      </c>
      <c r="Z1342" s="41">
        <f t="shared" si="426"/>
        <v>1337700.1679999998</v>
      </c>
      <c r="AA1342" s="41">
        <v>1194080.8481149895</v>
      </c>
      <c r="AB1342" s="41">
        <v>0</v>
      </c>
      <c r="AC1342" s="41">
        <f t="shared" si="433"/>
        <v>1194080.8481149895</v>
      </c>
      <c r="AD1342" s="42">
        <f t="shared" si="436"/>
        <v>143619.31988501037</v>
      </c>
      <c r="AE1342" s="41">
        <f t="shared" si="427"/>
        <v>1337700.1679999998</v>
      </c>
      <c r="AF1342" s="42">
        <f t="shared" si="428"/>
        <v>3439800.432</v>
      </c>
      <c r="AG1342" s="43">
        <f>(365.25/30.4375*(IF(E1342=12002,1/3%,IF(E1342=12003,1/3%,IF(E1342=12004,1/3%,IF(E1342=12006,1/2%,IF(E1342=12007,1/10%,IF(E1342=12008,1/3%,IF(E1342=12009,1/10%,IF(E1342=12010,1/10%,IF(E1342=12011,1/20%,IF(E1342=12012,1/3%))))))))))))</f>
        <v>400</v>
      </c>
      <c r="AH1342" s="44">
        <f t="shared" si="430"/>
        <v>288</v>
      </c>
      <c r="AI1342" s="36">
        <f t="shared" si="431"/>
        <v>112</v>
      </c>
      <c r="AJ1342" s="36">
        <f t="shared" si="432"/>
        <v>3409</v>
      </c>
      <c r="AK1342" s="45">
        <v>45657</v>
      </c>
    </row>
    <row r="1343" spans="1:37" s="79" customFormat="1" ht="12.75" x14ac:dyDescent="0.25">
      <c r="A1343" s="36">
        <v>1337</v>
      </c>
      <c r="B1343" s="45">
        <v>42248</v>
      </c>
      <c r="C1343" s="36" t="s">
        <v>315</v>
      </c>
      <c r="D1343" s="36"/>
      <c r="E1343" s="36">
        <v>12008</v>
      </c>
      <c r="F1343" s="36" t="s">
        <v>1158</v>
      </c>
      <c r="G1343" s="38" t="s">
        <v>320</v>
      </c>
      <c r="H1343" s="61">
        <v>1</v>
      </c>
      <c r="I1343" s="50">
        <v>3404246</v>
      </c>
      <c r="J1343" s="39">
        <f t="shared" si="440"/>
        <v>0</v>
      </c>
      <c r="K1343" s="39">
        <f t="shared" si="441"/>
        <v>0</v>
      </c>
      <c r="L1343" s="39">
        <f t="shared" si="442"/>
        <v>0</v>
      </c>
      <c r="M1343" s="39">
        <f>IF(C1343=12006,H1343,IF(C1343&lt;&gt;12006,0))</f>
        <v>0</v>
      </c>
      <c r="N1343" s="39">
        <f t="shared" si="452"/>
        <v>0</v>
      </c>
      <c r="O1343" s="39">
        <f t="shared" si="443"/>
        <v>0</v>
      </c>
      <c r="P1343" s="39">
        <f t="shared" si="444"/>
        <v>3404246</v>
      </c>
      <c r="Q1343" s="39">
        <f t="shared" si="445"/>
        <v>0</v>
      </c>
      <c r="R1343" s="39">
        <f t="shared" si="446"/>
        <v>0</v>
      </c>
      <c r="S1343" s="39">
        <f t="shared" si="447"/>
        <v>0</v>
      </c>
      <c r="T1343" s="39"/>
      <c r="U1343" s="39">
        <f t="shared" si="448"/>
        <v>0</v>
      </c>
      <c r="V1343" s="39"/>
      <c r="W1343" s="39"/>
      <c r="X1343" s="39">
        <f t="shared" si="424"/>
        <v>279.60952772073921</v>
      </c>
      <c r="Y1343" s="39">
        <f t="shared" si="425"/>
        <v>8510.6149999999998</v>
      </c>
      <c r="Z1343" s="41">
        <f t="shared" si="426"/>
        <v>953188.88</v>
      </c>
      <c r="AA1343" s="41">
        <v>850851.79285420943</v>
      </c>
      <c r="AB1343" s="41">
        <v>0</v>
      </c>
      <c r="AC1343" s="41">
        <f t="shared" si="433"/>
        <v>850851.79285420943</v>
      </c>
      <c r="AD1343" s="42">
        <f t="shared" si="436"/>
        <v>102337.08714579057</v>
      </c>
      <c r="AE1343" s="41">
        <f t="shared" si="427"/>
        <v>953188.88</v>
      </c>
      <c r="AF1343" s="42">
        <f t="shared" si="428"/>
        <v>2451057.12</v>
      </c>
      <c r="AG1343" s="43">
        <f>(365.25/30.4375*(IF(E1343=12002,1/3%,IF(E1343=12003,1/3%,IF(E1343=12004,1/3%,IF(E1343=12006,1/2%,IF(E1343=12007,1/10%,IF(E1343=12008,1/3%,IF(E1343=12009,1/10%,IF(E1343=12010,1/10%,IF(E1343=12011,1/20%,IF(E1343=12012,1/3%))))))))))))</f>
        <v>400</v>
      </c>
      <c r="AH1343" s="44">
        <f t="shared" si="430"/>
        <v>288</v>
      </c>
      <c r="AI1343" s="36">
        <f t="shared" si="431"/>
        <v>112</v>
      </c>
      <c r="AJ1343" s="36">
        <f t="shared" si="432"/>
        <v>3409</v>
      </c>
      <c r="AK1343" s="45">
        <v>45657</v>
      </c>
    </row>
    <row r="1344" spans="1:37" s="79" customFormat="1" ht="12.75" x14ac:dyDescent="0.25">
      <c r="A1344" s="36">
        <v>1338</v>
      </c>
      <c r="B1344" s="45">
        <v>42248</v>
      </c>
      <c r="C1344" s="49" t="s">
        <v>272</v>
      </c>
      <c r="D1344" s="49"/>
      <c r="E1344" s="49">
        <v>12010</v>
      </c>
      <c r="F1344" s="36" t="s">
        <v>876</v>
      </c>
      <c r="G1344" s="36" t="s">
        <v>435</v>
      </c>
      <c r="H1344" s="38">
        <v>8</v>
      </c>
      <c r="I1344" s="50">
        <v>138600</v>
      </c>
      <c r="J1344" s="39">
        <f t="shared" si="440"/>
        <v>0</v>
      </c>
      <c r="K1344" s="39">
        <f t="shared" si="441"/>
        <v>0</v>
      </c>
      <c r="L1344" s="39">
        <f t="shared" si="442"/>
        <v>0</v>
      </c>
      <c r="M1344" s="39">
        <f t="shared" ref="M1344:M1350" si="453">IF(E1344=12005,I1344,IF(E1344&lt;&gt;12005,0))</f>
        <v>0</v>
      </c>
      <c r="N1344" s="39">
        <f t="shared" si="452"/>
        <v>0</v>
      </c>
      <c r="O1344" s="39">
        <f t="shared" si="443"/>
        <v>0</v>
      </c>
      <c r="P1344" s="39">
        <f t="shared" si="444"/>
        <v>0</v>
      </c>
      <c r="Q1344" s="39">
        <f t="shared" si="445"/>
        <v>0</v>
      </c>
      <c r="R1344" s="39">
        <f t="shared" si="446"/>
        <v>138600</v>
      </c>
      <c r="S1344" s="39">
        <f t="shared" si="447"/>
        <v>0</v>
      </c>
      <c r="T1344" s="39"/>
      <c r="U1344" s="39">
        <f t="shared" si="448"/>
        <v>0</v>
      </c>
      <c r="V1344" s="39"/>
      <c r="W1344" s="39">
        <f t="shared" ref="W1344:W1350" si="454">IF(E1344=12099,I1344,IF(E1344&lt;&gt;12099,0))</f>
        <v>0</v>
      </c>
      <c r="X1344" s="39">
        <f t="shared" si="424"/>
        <v>37.946611909650926</v>
      </c>
      <c r="Y1344" s="39">
        <f t="shared" si="425"/>
        <v>1155</v>
      </c>
      <c r="Z1344" s="41">
        <f t="shared" si="426"/>
        <v>129360</v>
      </c>
      <c r="AA1344" s="41">
        <v>115471.54004106775</v>
      </c>
      <c r="AB1344" s="41">
        <v>0</v>
      </c>
      <c r="AC1344" s="41">
        <f t="shared" si="433"/>
        <v>115471.54004106775</v>
      </c>
      <c r="AD1344" s="42">
        <f t="shared" si="436"/>
        <v>13888.459958932246</v>
      </c>
      <c r="AE1344" s="41">
        <f t="shared" si="427"/>
        <v>129360</v>
      </c>
      <c r="AF1344" s="42">
        <f t="shared" si="428"/>
        <v>9240</v>
      </c>
      <c r="AG1344" s="43">
        <f t="shared" ref="AG1344:AG1350" si="455">(365.25/30.4375*(IF(E1344=12002,1/3%,IF(E1344=12003,1/3%,IF(E1344=12004,1/3%,IF(E1344=12006,1/2%,IF(E1344=12007,1/10%,IF(E1344=12008,1/3%,IF(E1344=12009,1/10%,IF(E1344=12010,1/10%,IF(E1344=12011,1/20%,IF(E1344=12012,1/3%,IF(E1344=12099,1/10%)))))))))))))</f>
        <v>120</v>
      </c>
      <c r="AH1344" s="44">
        <f t="shared" si="430"/>
        <v>8</v>
      </c>
      <c r="AI1344" s="36">
        <f t="shared" si="431"/>
        <v>112</v>
      </c>
      <c r="AJ1344" s="36">
        <f t="shared" si="432"/>
        <v>3409</v>
      </c>
      <c r="AK1344" s="45">
        <v>45657</v>
      </c>
    </row>
    <row r="1345" spans="1:37" s="79" customFormat="1" ht="12.75" x14ac:dyDescent="0.25">
      <c r="A1345" s="36">
        <v>1339</v>
      </c>
      <c r="B1345" s="45">
        <v>42248</v>
      </c>
      <c r="C1345" s="49" t="s">
        <v>265</v>
      </c>
      <c r="D1345" s="49"/>
      <c r="E1345" s="49">
        <v>12007</v>
      </c>
      <c r="F1345" s="36" t="s">
        <v>1159</v>
      </c>
      <c r="G1345" s="49" t="s">
        <v>435</v>
      </c>
      <c r="H1345" s="38">
        <v>1</v>
      </c>
      <c r="I1345" s="50">
        <v>173250</v>
      </c>
      <c r="J1345" s="39">
        <f t="shared" si="440"/>
        <v>0</v>
      </c>
      <c r="K1345" s="39">
        <f t="shared" si="441"/>
        <v>0</v>
      </c>
      <c r="L1345" s="39">
        <f t="shared" si="442"/>
        <v>0</v>
      </c>
      <c r="M1345" s="39">
        <f t="shared" si="453"/>
        <v>0</v>
      </c>
      <c r="N1345" s="39">
        <f t="shared" si="452"/>
        <v>0</v>
      </c>
      <c r="O1345" s="39">
        <f t="shared" si="443"/>
        <v>173250</v>
      </c>
      <c r="P1345" s="39">
        <f t="shared" si="444"/>
        <v>0</v>
      </c>
      <c r="Q1345" s="39">
        <f t="shared" si="445"/>
        <v>0</v>
      </c>
      <c r="R1345" s="39">
        <f t="shared" si="446"/>
        <v>0</v>
      </c>
      <c r="S1345" s="39">
        <f t="shared" si="447"/>
        <v>0</v>
      </c>
      <c r="T1345" s="39"/>
      <c r="U1345" s="39">
        <f t="shared" si="448"/>
        <v>0</v>
      </c>
      <c r="V1345" s="39"/>
      <c r="W1345" s="39">
        <f t="shared" si="454"/>
        <v>0</v>
      </c>
      <c r="X1345" s="39">
        <f t="shared" si="424"/>
        <v>47.433264887063658</v>
      </c>
      <c r="Y1345" s="39">
        <f t="shared" si="425"/>
        <v>1443.75</v>
      </c>
      <c r="Z1345" s="41">
        <f t="shared" si="426"/>
        <v>161700</v>
      </c>
      <c r="AA1345" s="41">
        <v>144339.42505133469</v>
      </c>
      <c r="AB1345" s="41">
        <v>0</v>
      </c>
      <c r="AC1345" s="41">
        <f t="shared" si="433"/>
        <v>144339.42505133469</v>
      </c>
      <c r="AD1345" s="42">
        <f t="shared" si="436"/>
        <v>17360.574948665308</v>
      </c>
      <c r="AE1345" s="41">
        <f t="shared" si="427"/>
        <v>161700</v>
      </c>
      <c r="AF1345" s="42">
        <f t="shared" si="428"/>
        <v>11550</v>
      </c>
      <c r="AG1345" s="43">
        <f t="shared" si="455"/>
        <v>120</v>
      </c>
      <c r="AH1345" s="44">
        <f t="shared" si="430"/>
        <v>8</v>
      </c>
      <c r="AI1345" s="36">
        <f t="shared" si="431"/>
        <v>112</v>
      </c>
      <c r="AJ1345" s="36">
        <f t="shared" si="432"/>
        <v>3409</v>
      </c>
      <c r="AK1345" s="45">
        <v>45657</v>
      </c>
    </row>
    <row r="1346" spans="1:37" s="79" customFormat="1" ht="12.75" x14ac:dyDescent="0.25">
      <c r="A1346" s="36">
        <v>1340</v>
      </c>
      <c r="B1346" s="45">
        <v>42248</v>
      </c>
      <c r="C1346" s="49" t="s">
        <v>272</v>
      </c>
      <c r="D1346" s="49"/>
      <c r="E1346" s="49">
        <v>12010</v>
      </c>
      <c r="F1346" s="36" t="s">
        <v>860</v>
      </c>
      <c r="G1346" s="36" t="s">
        <v>435</v>
      </c>
      <c r="H1346" s="38">
        <v>2</v>
      </c>
      <c r="I1346" s="50">
        <v>178500</v>
      </c>
      <c r="J1346" s="39">
        <f t="shared" si="440"/>
        <v>0</v>
      </c>
      <c r="K1346" s="39">
        <f t="shared" si="441"/>
        <v>0</v>
      </c>
      <c r="L1346" s="39">
        <f t="shared" si="442"/>
        <v>0</v>
      </c>
      <c r="M1346" s="39">
        <f t="shared" si="453"/>
        <v>0</v>
      </c>
      <c r="N1346" s="39">
        <f t="shared" si="452"/>
        <v>0</v>
      </c>
      <c r="O1346" s="39">
        <f t="shared" si="443"/>
        <v>0</v>
      </c>
      <c r="P1346" s="39">
        <f t="shared" si="444"/>
        <v>0</v>
      </c>
      <c r="Q1346" s="39">
        <f t="shared" si="445"/>
        <v>0</v>
      </c>
      <c r="R1346" s="39">
        <f t="shared" si="446"/>
        <v>178500</v>
      </c>
      <c r="S1346" s="39">
        <f t="shared" si="447"/>
        <v>0</v>
      </c>
      <c r="T1346" s="39"/>
      <c r="U1346" s="39">
        <f t="shared" si="448"/>
        <v>0</v>
      </c>
      <c r="V1346" s="39"/>
      <c r="W1346" s="39">
        <f t="shared" si="454"/>
        <v>0</v>
      </c>
      <c r="X1346" s="39">
        <f t="shared" si="424"/>
        <v>48.870636550308006</v>
      </c>
      <c r="Y1346" s="39">
        <f t="shared" si="425"/>
        <v>1487.5</v>
      </c>
      <c r="Z1346" s="41">
        <f t="shared" si="426"/>
        <v>166600</v>
      </c>
      <c r="AA1346" s="41">
        <v>148713.34702258726</v>
      </c>
      <c r="AB1346" s="41">
        <v>0</v>
      </c>
      <c r="AC1346" s="41">
        <f t="shared" si="433"/>
        <v>148713.34702258726</v>
      </c>
      <c r="AD1346" s="42">
        <f t="shared" si="436"/>
        <v>17886.652977412741</v>
      </c>
      <c r="AE1346" s="41">
        <f t="shared" si="427"/>
        <v>166600</v>
      </c>
      <c r="AF1346" s="42">
        <f t="shared" si="428"/>
        <v>11900</v>
      </c>
      <c r="AG1346" s="43">
        <f t="shared" si="455"/>
        <v>120</v>
      </c>
      <c r="AH1346" s="44">
        <f t="shared" si="430"/>
        <v>8</v>
      </c>
      <c r="AI1346" s="36">
        <f t="shared" si="431"/>
        <v>112</v>
      </c>
      <c r="AJ1346" s="36">
        <f t="shared" si="432"/>
        <v>3409</v>
      </c>
      <c r="AK1346" s="45">
        <v>45657</v>
      </c>
    </row>
    <row r="1347" spans="1:37" s="79" customFormat="1" ht="12.75" x14ac:dyDescent="0.25">
      <c r="A1347" s="36">
        <v>1341</v>
      </c>
      <c r="B1347" s="45">
        <v>42248</v>
      </c>
      <c r="C1347" s="49" t="s">
        <v>272</v>
      </c>
      <c r="D1347" s="49"/>
      <c r="E1347" s="49">
        <v>12010</v>
      </c>
      <c r="F1347" s="36" t="s">
        <v>1160</v>
      </c>
      <c r="G1347" s="36" t="s">
        <v>435</v>
      </c>
      <c r="H1347" s="38">
        <v>6</v>
      </c>
      <c r="I1347" s="50">
        <v>270900</v>
      </c>
      <c r="J1347" s="39">
        <f t="shared" si="440"/>
        <v>0</v>
      </c>
      <c r="K1347" s="39">
        <f t="shared" si="441"/>
        <v>0</v>
      </c>
      <c r="L1347" s="39">
        <f t="shared" si="442"/>
        <v>0</v>
      </c>
      <c r="M1347" s="39">
        <f t="shared" si="453"/>
        <v>0</v>
      </c>
      <c r="N1347" s="39">
        <f t="shared" si="452"/>
        <v>0</v>
      </c>
      <c r="O1347" s="39">
        <f t="shared" si="443"/>
        <v>0</v>
      </c>
      <c r="P1347" s="39">
        <f t="shared" si="444"/>
        <v>0</v>
      </c>
      <c r="Q1347" s="39">
        <f t="shared" si="445"/>
        <v>0</v>
      </c>
      <c r="R1347" s="39">
        <f t="shared" si="446"/>
        <v>270900</v>
      </c>
      <c r="S1347" s="39">
        <f t="shared" si="447"/>
        <v>0</v>
      </c>
      <c r="T1347" s="39"/>
      <c r="U1347" s="39">
        <f t="shared" si="448"/>
        <v>0</v>
      </c>
      <c r="V1347" s="39"/>
      <c r="W1347" s="39">
        <f t="shared" si="454"/>
        <v>0</v>
      </c>
      <c r="X1347" s="39">
        <f t="shared" si="424"/>
        <v>74.168377823408619</v>
      </c>
      <c r="Y1347" s="39">
        <f t="shared" si="425"/>
        <v>2257.5</v>
      </c>
      <c r="Z1347" s="41">
        <f t="shared" si="426"/>
        <v>252840</v>
      </c>
      <c r="AA1347" s="41">
        <v>225694.37371663243</v>
      </c>
      <c r="AB1347" s="41">
        <v>0</v>
      </c>
      <c r="AC1347" s="41">
        <f t="shared" si="433"/>
        <v>225694.37371663243</v>
      </c>
      <c r="AD1347" s="42">
        <f t="shared" si="436"/>
        <v>27145.626283367572</v>
      </c>
      <c r="AE1347" s="41">
        <f t="shared" si="427"/>
        <v>252840</v>
      </c>
      <c r="AF1347" s="42">
        <f t="shared" si="428"/>
        <v>18060</v>
      </c>
      <c r="AG1347" s="43">
        <f t="shared" si="455"/>
        <v>120</v>
      </c>
      <c r="AH1347" s="44">
        <f t="shared" si="430"/>
        <v>8</v>
      </c>
      <c r="AI1347" s="36">
        <f t="shared" si="431"/>
        <v>112</v>
      </c>
      <c r="AJ1347" s="36">
        <f t="shared" si="432"/>
        <v>3409</v>
      </c>
      <c r="AK1347" s="45">
        <v>45657</v>
      </c>
    </row>
    <row r="1348" spans="1:37" s="79" customFormat="1" ht="12.75" x14ac:dyDescent="0.25">
      <c r="A1348" s="36">
        <v>1342</v>
      </c>
      <c r="B1348" s="45">
        <v>42248</v>
      </c>
      <c r="C1348" s="49" t="s">
        <v>265</v>
      </c>
      <c r="D1348" s="49"/>
      <c r="E1348" s="49">
        <v>12007</v>
      </c>
      <c r="F1348" s="36" t="s">
        <v>1161</v>
      </c>
      <c r="G1348" s="49" t="s">
        <v>435</v>
      </c>
      <c r="H1348" s="38">
        <v>8</v>
      </c>
      <c r="I1348" s="50">
        <v>526680</v>
      </c>
      <c r="J1348" s="39">
        <f t="shared" si="440"/>
        <v>0</v>
      </c>
      <c r="K1348" s="39">
        <f t="shared" si="441"/>
        <v>0</v>
      </c>
      <c r="L1348" s="39">
        <f t="shared" si="442"/>
        <v>0</v>
      </c>
      <c r="M1348" s="39">
        <f t="shared" si="453"/>
        <v>0</v>
      </c>
      <c r="N1348" s="39">
        <f t="shared" si="452"/>
        <v>0</v>
      </c>
      <c r="O1348" s="39">
        <f t="shared" si="443"/>
        <v>526680</v>
      </c>
      <c r="P1348" s="39">
        <f t="shared" si="444"/>
        <v>0</v>
      </c>
      <c r="Q1348" s="39">
        <f t="shared" si="445"/>
        <v>0</v>
      </c>
      <c r="R1348" s="39">
        <f t="shared" si="446"/>
        <v>0</v>
      </c>
      <c r="S1348" s="39">
        <f t="shared" si="447"/>
        <v>0</v>
      </c>
      <c r="T1348" s="39"/>
      <c r="U1348" s="39">
        <f t="shared" si="448"/>
        <v>0</v>
      </c>
      <c r="V1348" s="39"/>
      <c r="W1348" s="39">
        <f t="shared" si="454"/>
        <v>0</v>
      </c>
      <c r="X1348" s="39">
        <f t="shared" si="424"/>
        <v>144.1971252566735</v>
      </c>
      <c r="Y1348" s="39">
        <f t="shared" si="425"/>
        <v>4389</v>
      </c>
      <c r="Z1348" s="41">
        <f t="shared" si="426"/>
        <v>491568</v>
      </c>
      <c r="AA1348" s="41">
        <v>438791.85215605749</v>
      </c>
      <c r="AB1348" s="41">
        <v>0</v>
      </c>
      <c r="AC1348" s="41">
        <f t="shared" si="433"/>
        <v>438791.85215605749</v>
      </c>
      <c r="AD1348" s="42">
        <f t="shared" si="436"/>
        <v>52776.147843942512</v>
      </c>
      <c r="AE1348" s="41">
        <f t="shared" si="427"/>
        <v>491568</v>
      </c>
      <c r="AF1348" s="42">
        <f t="shared" si="428"/>
        <v>35112</v>
      </c>
      <c r="AG1348" s="43">
        <f t="shared" si="455"/>
        <v>120</v>
      </c>
      <c r="AH1348" s="44">
        <f t="shared" si="430"/>
        <v>8</v>
      </c>
      <c r="AI1348" s="36">
        <f t="shared" si="431"/>
        <v>112</v>
      </c>
      <c r="AJ1348" s="36">
        <f t="shared" si="432"/>
        <v>3409</v>
      </c>
      <c r="AK1348" s="45">
        <v>45657</v>
      </c>
    </row>
    <row r="1349" spans="1:37" s="79" customFormat="1" ht="13.5" thickBot="1" x14ac:dyDescent="0.3">
      <c r="A1349" s="36">
        <v>1343</v>
      </c>
      <c r="B1349" s="45">
        <v>42248</v>
      </c>
      <c r="C1349" s="49" t="s">
        <v>272</v>
      </c>
      <c r="D1349" s="49"/>
      <c r="E1349" s="49">
        <v>12010</v>
      </c>
      <c r="F1349" s="36" t="s">
        <v>1162</v>
      </c>
      <c r="G1349" s="36" t="s">
        <v>435</v>
      </c>
      <c r="H1349" s="38">
        <v>8</v>
      </c>
      <c r="I1349" s="50">
        <v>1456714</v>
      </c>
      <c r="J1349" s="39">
        <f t="shared" si="440"/>
        <v>0</v>
      </c>
      <c r="K1349" s="39">
        <f t="shared" si="441"/>
        <v>0</v>
      </c>
      <c r="L1349" s="39">
        <f t="shared" si="442"/>
        <v>0</v>
      </c>
      <c r="M1349" s="39">
        <f t="shared" si="453"/>
        <v>0</v>
      </c>
      <c r="N1349" s="39">
        <f t="shared" si="452"/>
        <v>0</v>
      </c>
      <c r="O1349" s="39">
        <f t="shared" si="443"/>
        <v>0</v>
      </c>
      <c r="P1349" s="39">
        <f t="shared" si="444"/>
        <v>0</v>
      </c>
      <c r="Q1349" s="39">
        <f t="shared" si="445"/>
        <v>0</v>
      </c>
      <c r="R1349" s="39">
        <f t="shared" si="446"/>
        <v>1456714</v>
      </c>
      <c r="S1349" s="39">
        <f t="shared" si="447"/>
        <v>0</v>
      </c>
      <c r="T1349" s="39"/>
      <c r="U1349" s="39">
        <f t="shared" si="448"/>
        <v>0</v>
      </c>
      <c r="V1349" s="39"/>
      <c r="W1349" s="39">
        <f t="shared" si="454"/>
        <v>0</v>
      </c>
      <c r="X1349" s="39">
        <f t="shared" si="424"/>
        <v>398.82655715263513</v>
      </c>
      <c r="Y1349" s="39">
        <f t="shared" si="425"/>
        <v>12139.283333333331</v>
      </c>
      <c r="Z1349" s="41">
        <f t="shared" si="426"/>
        <v>1359599.7333333332</v>
      </c>
      <c r="AA1349" s="41">
        <v>1213629.2134154686</v>
      </c>
      <c r="AB1349" s="41">
        <v>0</v>
      </c>
      <c r="AC1349" s="41">
        <f t="shared" si="433"/>
        <v>1213629.2134154686</v>
      </c>
      <c r="AD1349" s="42">
        <f t="shared" si="436"/>
        <v>145970.51991786459</v>
      </c>
      <c r="AE1349" s="41">
        <f t="shared" si="427"/>
        <v>1359599.7333333332</v>
      </c>
      <c r="AF1349" s="42">
        <f t="shared" si="428"/>
        <v>97114.266666666837</v>
      </c>
      <c r="AG1349" s="43">
        <f t="shared" si="455"/>
        <v>120</v>
      </c>
      <c r="AH1349" s="44">
        <f t="shared" si="430"/>
        <v>8</v>
      </c>
      <c r="AI1349" s="36">
        <f t="shared" si="431"/>
        <v>112</v>
      </c>
      <c r="AJ1349" s="36">
        <f t="shared" si="432"/>
        <v>3409</v>
      </c>
      <c r="AK1349" s="45">
        <v>45657</v>
      </c>
    </row>
    <row r="1350" spans="1:37" s="79" customFormat="1" ht="13.5" thickBot="1" x14ac:dyDescent="0.3">
      <c r="A1350" s="36">
        <v>1344</v>
      </c>
      <c r="B1350" s="45">
        <v>42248</v>
      </c>
      <c r="C1350" s="36" t="s">
        <v>272</v>
      </c>
      <c r="D1350" s="36"/>
      <c r="E1350" s="36">
        <v>12010</v>
      </c>
      <c r="F1350" s="36" t="s">
        <v>1163</v>
      </c>
      <c r="G1350" s="36" t="s">
        <v>435</v>
      </c>
      <c r="H1350" s="83">
        <v>1</v>
      </c>
      <c r="I1350" s="84">
        <v>472500</v>
      </c>
      <c r="J1350" s="39">
        <f t="shared" si="440"/>
        <v>0</v>
      </c>
      <c r="K1350" s="39">
        <f t="shared" si="441"/>
        <v>0</v>
      </c>
      <c r="L1350" s="39">
        <f t="shared" si="442"/>
        <v>0</v>
      </c>
      <c r="M1350" s="39">
        <f t="shared" si="453"/>
        <v>0</v>
      </c>
      <c r="N1350" s="39">
        <f t="shared" si="452"/>
        <v>0</v>
      </c>
      <c r="O1350" s="39">
        <f t="shared" si="443"/>
        <v>0</v>
      </c>
      <c r="P1350" s="39">
        <f t="shared" si="444"/>
        <v>0</v>
      </c>
      <c r="Q1350" s="39">
        <f t="shared" si="445"/>
        <v>0</v>
      </c>
      <c r="R1350" s="39">
        <f t="shared" si="446"/>
        <v>472500</v>
      </c>
      <c r="S1350" s="39">
        <f t="shared" si="447"/>
        <v>0</v>
      </c>
      <c r="T1350" s="39"/>
      <c r="U1350" s="39">
        <f t="shared" si="448"/>
        <v>0</v>
      </c>
      <c r="V1350" s="39"/>
      <c r="W1350" s="39">
        <f t="shared" si="454"/>
        <v>0</v>
      </c>
      <c r="X1350" s="39">
        <f t="shared" si="424"/>
        <v>129.36344969199178</v>
      </c>
      <c r="Y1350" s="39">
        <f t="shared" si="425"/>
        <v>3937.4999999999995</v>
      </c>
      <c r="Z1350" s="41">
        <f t="shared" si="426"/>
        <v>440999.99999999994</v>
      </c>
      <c r="AA1350" s="41">
        <v>393652.97741273098</v>
      </c>
      <c r="AB1350" s="41">
        <v>0</v>
      </c>
      <c r="AC1350" s="41">
        <f t="shared" si="433"/>
        <v>393652.97741273098</v>
      </c>
      <c r="AD1350" s="42">
        <f t="shared" si="436"/>
        <v>47347.022587268963</v>
      </c>
      <c r="AE1350" s="41">
        <f t="shared" si="427"/>
        <v>440999.99999999994</v>
      </c>
      <c r="AF1350" s="42">
        <f t="shared" si="428"/>
        <v>31500.000000000058</v>
      </c>
      <c r="AG1350" s="43">
        <f t="shared" si="455"/>
        <v>120</v>
      </c>
      <c r="AH1350" s="44">
        <f t="shared" si="430"/>
        <v>8</v>
      </c>
      <c r="AI1350" s="36">
        <f t="shared" si="431"/>
        <v>112</v>
      </c>
      <c r="AJ1350" s="36">
        <f t="shared" si="432"/>
        <v>3409</v>
      </c>
      <c r="AK1350" s="45">
        <v>45657</v>
      </c>
    </row>
    <row r="1351" spans="1:37" s="79" customFormat="1" ht="12.75" x14ac:dyDescent="0.25">
      <c r="A1351" s="36">
        <v>1345</v>
      </c>
      <c r="B1351" s="45">
        <v>42248</v>
      </c>
      <c r="C1351" s="49" t="s">
        <v>431</v>
      </c>
      <c r="D1351" s="49"/>
      <c r="E1351" s="49">
        <v>12009</v>
      </c>
      <c r="F1351" s="36" t="s">
        <v>1164</v>
      </c>
      <c r="G1351" s="36" t="s">
        <v>561</v>
      </c>
      <c r="H1351" s="38">
        <v>3</v>
      </c>
      <c r="I1351" s="50">
        <v>100327.5</v>
      </c>
      <c r="J1351" s="39">
        <f t="shared" si="440"/>
        <v>0</v>
      </c>
      <c r="K1351" s="39">
        <f t="shared" si="441"/>
        <v>0</v>
      </c>
      <c r="L1351" s="39">
        <f t="shared" si="442"/>
        <v>0</v>
      </c>
      <c r="M1351" s="39">
        <f>IF(C1351=12006,H1351,IF(C1351&lt;&gt;12006,0))</f>
        <v>0</v>
      </c>
      <c r="N1351" s="39">
        <f t="shared" si="452"/>
        <v>0</v>
      </c>
      <c r="O1351" s="39">
        <f t="shared" si="443"/>
        <v>0</v>
      </c>
      <c r="P1351" s="39">
        <f t="shared" si="444"/>
        <v>0</v>
      </c>
      <c r="Q1351" s="39">
        <f t="shared" si="445"/>
        <v>100327.5</v>
      </c>
      <c r="R1351" s="39">
        <f t="shared" si="446"/>
        <v>0</v>
      </c>
      <c r="S1351" s="39">
        <f t="shared" si="447"/>
        <v>0</v>
      </c>
      <c r="T1351" s="39"/>
      <c r="U1351" s="39">
        <f t="shared" si="448"/>
        <v>0</v>
      </c>
      <c r="V1351" s="39"/>
      <c r="W1351" s="39"/>
      <c r="X1351" s="39">
        <f t="shared" ref="X1351:X1414" si="456">IF(I1351&lt;0,0,IF(I1351&gt;0,((1/365.25*(IF(E1351=12002,I1351*3%,IF(E1351=12003,I1351*3%,IF(E1351=12004,I1351*3%,IF(E1351=12006,I1351*2%,IF(E1351=12007,I1351*10%,IF(E1351=12008,I1351*3%,IF(E1351=12009,I1351*10%,IF(E1351=12010,I1351*10%,IF(E1351=12011,I1351*20%,IF(E1351=12012,I1351*3%,IF(E1351=12099,I1351*10%))))))))))))))))</f>
        <v>27.468172484599588</v>
      </c>
      <c r="Y1351" s="39">
        <f t="shared" ref="Y1351:Y1414" si="457">X1351*30.4375</f>
        <v>836.0625</v>
      </c>
      <c r="Z1351" s="41">
        <f t="shared" ref="Z1351:Z1414" si="458">IF(I1351&lt;0,0,IF(I1351&gt;0,(IF(AI1351*Y1351&lt;=I1351,Y1351*AI1351,IF(Y1351*AI1351&gt;I1351,I1351,IF(AI1351*Y1351=I1351,I1351))))))</f>
        <v>93639</v>
      </c>
      <c r="AA1351" s="41">
        <v>82761.603696098566</v>
      </c>
      <c r="AB1351" s="41">
        <v>4331.1881886359715</v>
      </c>
      <c r="AC1351" s="41">
        <f t="shared" si="433"/>
        <v>87092.791884734543</v>
      </c>
      <c r="AD1351" s="42">
        <f t="shared" si="436"/>
        <v>10877.396303901434</v>
      </c>
      <c r="AE1351" s="41">
        <f t="shared" ref="AE1351:AE1414" si="459">AC1351+AD1351</f>
        <v>97970.188188635977</v>
      </c>
      <c r="AF1351" s="42">
        <f t="shared" ref="AF1351:AF1414" si="460">I1351-AE1351</f>
        <v>2357.311811364023</v>
      </c>
      <c r="AG1351" s="43">
        <f>(365.25/30.4375*(IF(E1351=12002,1/3%,IF(E1351=12003,1/3%,IF(E1351=12004,1/3%,IF(E1351=12006,1/2%,IF(E1351=12007,1/10%,IF(E1351=12008,1/3%,IF(E1351=12009,1/10%,IF(E1351=12010,1/10%,IF(E1351=12011,1/20%,IF(E1351=12012,1/3%))))))))))))</f>
        <v>120</v>
      </c>
      <c r="AH1351" s="44">
        <f t="shared" ref="AH1351:AH1414" si="461">IF(AG1351&gt;AI1351,AG1351-AI1351,IF(AG1351&lt;=AI1351,0))</f>
        <v>8</v>
      </c>
      <c r="AI1351" s="36">
        <f t="shared" ref="AI1351:AI1414" si="462">AJ1351/30.4375</f>
        <v>112</v>
      </c>
      <c r="AJ1351" s="36">
        <f t="shared" ref="AJ1351:AJ1414" si="463">AK1351-B1351</f>
        <v>3409</v>
      </c>
      <c r="AK1351" s="45">
        <v>45657</v>
      </c>
    </row>
    <row r="1352" spans="1:37" s="79" customFormat="1" ht="12.75" x14ac:dyDescent="0.25">
      <c r="A1352" s="36">
        <v>1346</v>
      </c>
      <c r="B1352" s="45">
        <v>42278</v>
      </c>
      <c r="C1352" s="36" t="s">
        <v>315</v>
      </c>
      <c r="D1352" s="36"/>
      <c r="E1352" s="36">
        <v>12008</v>
      </c>
      <c r="F1352" s="36" t="s">
        <v>1165</v>
      </c>
      <c r="G1352" s="38" t="s">
        <v>320</v>
      </c>
      <c r="H1352" s="61">
        <v>450</v>
      </c>
      <c r="I1352" s="50">
        <v>6006249</v>
      </c>
      <c r="J1352" s="39">
        <f t="shared" si="440"/>
        <v>0</v>
      </c>
      <c r="K1352" s="39">
        <f t="shared" si="441"/>
        <v>0</v>
      </c>
      <c r="L1352" s="39">
        <f t="shared" si="442"/>
        <v>0</v>
      </c>
      <c r="M1352" s="39">
        <f>IF(C1352=12006,H1352,IF(C1352&lt;&gt;12006,0))</f>
        <v>0</v>
      </c>
      <c r="N1352" s="39">
        <f t="shared" si="452"/>
        <v>0</v>
      </c>
      <c r="O1352" s="39">
        <f t="shared" si="443"/>
        <v>0</v>
      </c>
      <c r="P1352" s="39">
        <f t="shared" si="444"/>
        <v>6006249</v>
      </c>
      <c r="Q1352" s="39">
        <f t="shared" si="445"/>
        <v>0</v>
      </c>
      <c r="R1352" s="39">
        <f t="shared" si="446"/>
        <v>0</v>
      </c>
      <c r="S1352" s="39">
        <f t="shared" si="447"/>
        <v>0</v>
      </c>
      <c r="T1352" s="39"/>
      <c r="U1352" s="39">
        <f t="shared" si="448"/>
        <v>0</v>
      </c>
      <c r="V1352" s="39"/>
      <c r="W1352" s="39"/>
      <c r="X1352" s="39">
        <f t="shared" si="456"/>
        <v>493.32640657084187</v>
      </c>
      <c r="Y1352" s="39">
        <f t="shared" si="457"/>
        <v>15015.622499999999</v>
      </c>
      <c r="Z1352" s="41">
        <f t="shared" si="458"/>
        <v>1666949.9278028747</v>
      </c>
      <c r="AA1352" s="41">
        <v>1486392.4629979467</v>
      </c>
      <c r="AB1352" s="41">
        <v>0</v>
      </c>
      <c r="AC1352" s="41">
        <f t="shared" ref="AC1352:AC1415" si="464">AA1352+AB1352</f>
        <v>1486392.4629979467</v>
      </c>
      <c r="AD1352" s="42">
        <f t="shared" si="436"/>
        <v>180557.46480492805</v>
      </c>
      <c r="AE1352" s="41">
        <f t="shared" si="459"/>
        <v>1666949.9278028747</v>
      </c>
      <c r="AF1352" s="42">
        <f t="shared" si="460"/>
        <v>4339299.0721971253</v>
      </c>
      <c r="AG1352" s="43">
        <f>(365.25/30.4375*(IF(E1352=12002,1/3%,IF(E1352=12003,1/3%,IF(E1352=12004,1/3%,IF(E1352=12006,1/2%,IF(E1352=12007,1/10%,IF(E1352=12008,1/3%,IF(E1352=12009,1/10%,IF(E1352=12010,1/10%,IF(E1352=12011,1/20%,IF(E1352=12012,1/3%))))))))))))</f>
        <v>400</v>
      </c>
      <c r="AH1352" s="44">
        <f t="shared" si="461"/>
        <v>288.98562628336754</v>
      </c>
      <c r="AI1352" s="36">
        <f t="shared" si="462"/>
        <v>111.01437371663245</v>
      </c>
      <c r="AJ1352" s="36">
        <f t="shared" si="463"/>
        <v>3379</v>
      </c>
      <c r="AK1352" s="45">
        <v>45657</v>
      </c>
    </row>
    <row r="1353" spans="1:37" s="79" customFormat="1" ht="12.75" x14ac:dyDescent="0.25">
      <c r="A1353" s="36">
        <v>1347</v>
      </c>
      <c r="B1353" s="45">
        <v>42278</v>
      </c>
      <c r="C1353" s="36" t="s">
        <v>315</v>
      </c>
      <c r="D1353" s="36"/>
      <c r="E1353" s="36">
        <v>12008</v>
      </c>
      <c r="F1353" s="36" t="s">
        <v>1166</v>
      </c>
      <c r="G1353" s="38" t="s">
        <v>320</v>
      </c>
      <c r="H1353" s="61">
        <v>290</v>
      </c>
      <c r="I1353" s="50">
        <v>6190000.7000000002</v>
      </c>
      <c r="J1353" s="39">
        <f t="shared" si="440"/>
        <v>0</v>
      </c>
      <c r="K1353" s="39">
        <f t="shared" si="441"/>
        <v>0</v>
      </c>
      <c r="L1353" s="39">
        <f t="shared" si="442"/>
        <v>0</v>
      </c>
      <c r="M1353" s="39">
        <f>IF(C1353=12006,H1353,IF(C1353&lt;&gt;12006,0))</f>
        <v>0</v>
      </c>
      <c r="N1353" s="39">
        <f t="shared" si="452"/>
        <v>0</v>
      </c>
      <c r="O1353" s="39">
        <f t="shared" si="443"/>
        <v>0</v>
      </c>
      <c r="P1353" s="39">
        <f t="shared" si="444"/>
        <v>6190000.7000000002</v>
      </c>
      <c r="Q1353" s="39">
        <f t="shared" si="445"/>
        <v>0</v>
      </c>
      <c r="R1353" s="39">
        <f t="shared" si="446"/>
        <v>0</v>
      </c>
      <c r="S1353" s="39">
        <f t="shared" si="447"/>
        <v>0</v>
      </c>
      <c r="T1353" s="39"/>
      <c r="U1353" s="39">
        <f t="shared" si="448"/>
        <v>0</v>
      </c>
      <c r="V1353" s="39"/>
      <c r="W1353" s="39"/>
      <c r="X1353" s="39">
        <f t="shared" si="456"/>
        <v>508.41894866529776</v>
      </c>
      <c r="Y1353" s="39">
        <f t="shared" si="457"/>
        <v>15475.001750000001</v>
      </c>
      <c r="Z1353" s="41">
        <f t="shared" si="458"/>
        <v>1717947.6275400412</v>
      </c>
      <c r="AA1353" s="41">
        <v>1531866.2923285423</v>
      </c>
      <c r="AB1353" s="41">
        <v>0</v>
      </c>
      <c r="AC1353" s="41">
        <f t="shared" si="464"/>
        <v>1531866.2923285423</v>
      </c>
      <c r="AD1353" s="42">
        <f t="shared" si="436"/>
        <v>186081.3352114989</v>
      </c>
      <c r="AE1353" s="41">
        <f t="shared" si="459"/>
        <v>1717947.6275400412</v>
      </c>
      <c r="AF1353" s="42">
        <f t="shared" si="460"/>
        <v>4472053.0724599585</v>
      </c>
      <c r="AG1353" s="43">
        <f>(365.25/30.4375*(IF(E1353=12002,1/3%,IF(E1353=12003,1/3%,IF(E1353=12004,1/3%,IF(E1353=12006,1/2%,IF(E1353=12007,1/10%,IF(E1353=12008,1/3%,IF(E1353=12009,1/10%,IF(E1353=12010,1/10%,IF(E1353=12011,1/20%,IF(E1353=12012,1/3%))))))))))))</f>
        <v>400</v>
      </c>
      <c r="AH1353" s="44">
        <f t="shared" si="461"/>
        <v>288.98562628336754</v>
      </c>
      <c r="AI1353" s="36">
        <f t="shared" si="462"/>
        <v>111.01437371663245</v>
      </c>
      <c r="AJ1353" s="36">
        <f t="shared" si="463"/>
        <v>3379</v>
      </c>
      <c r="AK1353" s="45">
        <v>45657</v>
      </c>
    </row>
    <row r="1354" spans="1:37" s="79" customFormat="1" ht="12.75" x14ac:dyDescent="0.25">
      <c r="A1354" s="36">
        <v>1348</v>
      </c>
      <c r="B1354" s="45">
        <v>42278</v>
      </c>
      <c r="C1354" s="49" t="s">
        <v>272</v>
      </c>
      <c r="D1354" s="49"/>
      <c r="E1354" s="49">
        <v>12010</v>
      </c>
      <c r="F1354" s="36" t="s">
        <v>1167</v>
      </c>
      <c r="G1354" s="36" t="s">
        <v>435</v>
      </c>
      <c r="H1354" s="38">
        <v>25</v>
      </c>
      <c r="I1354" s="50">
        <v>105000</v>
      </c>
      <c r="J1354" s="39">
        <f t="shared" si="440"/>
        <v>0</v>
      </c>
      <c r="K1354" s="39">
        <f t="shared" si="441"/>
        <v>0</v>
      </c>
      <c r="L1354" s="39">
        <f t="shared" si="442"/>
        <v>0</v>
      </c>
      <c r="M1354" s="39">
        <f t="shared" ref="M1354:M1374" si="465">IF(E1354=12005,I1354,IF(E1354&lt;&gt;12005,0))</f>
        <v>0</v>
      </c>
      <c r="N1354" s="39">
        <f t="shared" si="452"/>
        <v>0</v>
      </c>
      <c r="O1354" s="39">
        <f t="shared" si="443"/>
        <v>0</v>
      </c>
      <c r="P1354" s="39">
        <f t="shared" si="444"/>
        <v>0</v>
      </c>
      <c r="Q1354" s="39">
        <f t="shared" si="445"/>
        <v>0</v>
      </c>
      <c r="R1354" s="39">
        <f t="shared" si="446"/>
        <v>105000</v>
      </c>
      <c r="S1354" s="39">
        <f t="shared" si="447"/>
        <v>0</v>
      </c>
      <c r="T1354" s="39"/>
      <c r="U1354" s="39">
        <f t="shared" si="448"/>
        <v>0</v>
      </c>
      <c r="V1354" s="39"/>
      <c r="W1354" s="39">
        <f t="shared" ref="W1354:W1374" si="466">IF(E1354=12099,I1354,IF(E1354&lt;&gt;12099,0))</f>
        <v>0</v>
      </c>
      <c r="X1354" s="39">
        <f t="shared" si="456"/>
        <v>28.747433264887064</v>
      </c>
      <c r="Y1354" s="39">
        <f t="shared" si="457"/>
        <v>875</v>
      </c>
      <c r="Z1354" s="41">
        <f t="shared" si="458"/>
        <v>97137.577002053396</v>
      </c>
      <c r="AA1354" s="41">
        <v>86616.016427104725</v>
      </c>
      <c r="AB1354" s="41">
        <v>0</v>
      </c>
      <c r="AC1354" s="41">
        <f t="shared" si="464"/>
        <v>86616.016427104725</v>
      </c>
      <c r="AD1354" s="42">
        <f t="shared" si="436"/>
        <v>10521.560574948671</v>
      </c>
      <c r="AE1354" s="41">
        <f t="shared" si="459"/>
        <v>97137.577002053396</v>
      </c>
      <c r="AF1354" s="42">
        <f t="shared" si="460"/>
        <v>7862.4229979466036</v>
      </c>
      <c r="AG1354" s="43">
        <f t="shared" ref="AG1354:AG1374" si="467">(365.25/30.4375*(IF(E1354=12002,1/3%,IF(E1354=12003,1/3%,IF(E1354=12004,1/3%,IF(E1354=12006,1/2%,IF(E1354=12007,1/10%,IF(E1354=12008,1/3%,IF(E1354=12009,1/10%,IF(E1354=12010,1/10%,IF(E1354=12011,1/20%,IF(E1354=12012,1/3%,IF(E1354=12099,1/10%)))))))))))))</f>
        <v>120</v>
      </c>
      <c r="AH1354" s="44">
        <f t="shared" si="461"/>
        <v>8.9856262833675515</v>
      </c>
      <c r="AI1354" s="36">
        <f t="shared" si="462"/>
        <v>111.01437371663245</v>
      </c>
      <c r="AJ1354" s="36">
        <f t="shared" si="463"/>
        <v>3379</v>
      </c>
      <c r="AK1354" s="45">
        <v>45657</v>
      </c>
    </row>
    <row r="1355" spans="1:37" s="79" customFormat="1" ht="12.75" x14ac:dyDescent="0.25">
      <c r="A1355" s="36">
        <v>1349</v>
      </c>
      <c r="B1355" s="45">
        <v>42278</v>
      </c>
      <c r="C1355" s="49" t="s">
        <v>272</v>
      </c>
      <c r="D1355" s="49"/>
      <c r="E1355" s="49">
        <v>12010</v>
      </c>
      <c r="F1355" s="36" t="s">
        <v>1152</v>
      </c>
      <c r="G1355" s="36" t="s">
        <v>435</v>
      </c>
      <c r="H1355" s="38">
        <v>6</v>
      </c>
      <c r="I1355" s="50">
        <v>107450.04000000001</v>
      </c>
      <c r="J1355" s="39">
        <f t="shared" si="440"/>
        <v>0</v>
      </c>
      <c r="K1355" s="39">
        <f t="shared" si="441"/>
        <v>0</v>
      </c>
      <c r="L1355" s="39">
        <f t="shared" si="442"/>
        <v>0</v>
      </c>
      <c r="M1355" s="39">
        <f t="shared" si="465"/>
        <v>0</v>
      </c>
      <c r="N1355" s="39">
        <f t="shared" si="452"/>
        <v>0</v>
      </c>
      <c r="O1355" s="39">
        <f t="shared" si="443"/>
        <v>0</v>
      </c>
      <c r="P1355" s="39">
        <f t="shared" si="444"/>
        <v>0</v>
      </c>
      <c r="Q1355" s="39">
        <f t="shared" si="445"/>
        <v>0</v>
      </c>
      <c r="R1355" s="39">
        <f t="shared" si="446"/>
        <v>107450.04000000001</v>
      </c>
      <c r="S1355" s="39">
        <f t="shared" si="447"/>
        <v>0</v>
      </c>
      <c r="T1355" s="39"/>
      <c r="U1355" s="39">
        <f t="shared" si="448"/>
        <v>0</v>
      </c>
      <c r="V1355" s="39"/>
      <c r="W1355" s="39">
        <f t="shared" si="466"/>
        <v>0</v>
      </c>
      <c r="X1355" s="39">
        <f t="shared" si="456"/>
        <v>29.418217659137579</v>
      </c>
      <c r="Y1355" s="39">
        <f t="shared" si="457"/>
        <v>895.41700000000003</v>
      </c>
      <c r="Z1355" s="41">
        <f t="shared" si="458"/>
        <v>99404.15747022588</v>
      </c>
      <c r="AA1355" s="41">
        <v>88637.08980698153</v>
      </c>
      <c r="AB1355" s="41">
        <v>0</v>
      </c>
      <c r="AC1355" s="41">
        <f t="shared" si="464"/>
        <v>88637.08980698153</v>
      </c>
      <c r="AD1355" s="42">
        <f t="shared" si="436"/>
        <v>10767.06766324435</v>
      </c>
      <c r="AE1355" s="41">
        <f t="shared" si="459"/>
        <v>99404.15747022588</v>
      </c>
      <c r="AF1355" s="42">
        <f t="shared" si="460"/>
        <v>8045.8825297741278</v>
      </c>
      <c r="AG1355" s="43">
        <f t="shared" si="467"/>
        <v>120</v>
      </c>
      <c r="AH1355" s="44">
        <f t="shared" si="461"/>
        <v>8.9856262833675515</v>
      </c>
      <c r="AI1355" s="36">
        <f t="shared" si="462"/>
        <v>111.01437371663245</v>
      </c>
      <c r="AJ1355" s="36">
        <f t="shared" si="463"/>
        <v>3379</v>
      </c>
      <c r="AK1355" s="45">
        <v>45657</v>
      </c>
    </row>
    <row r="1356" spans="1:37" s="79" customFormat="1" ht="12.75" x14ac:dyDescent="0.25">
      <c r="A1356" s="36">
        <v>1350</v>
      </c>
      <c r="B1356" s="45">
        <v>42278</v>
      </c>
      <c r="C1356" s="49" t="s">
        <v>431</v>
      </c>
      <c r="D1356" s="49"/>
      <c r="E1356" s="49">
        <v>12009</v>
      </c>
      <c r="F1356" s="36" t="s">
        <v>1168</v>
      </c>
      <c r="G1356" s="36" t="s">
        <v>435</v>
      </c>
      <c r="H1356" s="38">
        <v>1</v>
      </c>
      <c r="I1356" s="50">
        <v>147000</v>
      </c>
      <c r="J1356" s="39">
        <f t="shared" si="440"/>
        <v>0</v>
      </c>
      <c r="K1356" s="39">
        <f t="shared" si="441"/>
        <v>0</v>
      </c>
      <c r="L1356" s="39">
        <f t="shared" si="442"/>
        <v>0</v>
      </c>
      <c r="M1356" s="39">
        <f t="shared" si="465"/>
        <v>0</v>
      </c>
      <c r="N1356" s="39">
        <f t="shared" si="452"/>
        <v>0</v>
      </c>
      <c r="O1356" s="39">
        <f t="shared" si="443"/>
        <v>0</v>
      </c>
      <c r="P1356" s="39">
        <f t="shared" si="444"/>
        <v>0</v>
      </c>
      <c r="Q1356" s="39">
        <f t="shared" si="445"/>
        <v>147000</v>
      </c>
      <c r="R1356" s="39">
        <f t="shared" si="446"/>
        <v>0</v>
      </c>
      <c r="S1356" s="39">
        <f t="shared" si="447"/>
        <v>0</v>
      </c>
      <c r="T1356" s="39"/>
      <c r="U1356" s="39">
        <f t="shared" si="448"/>
        <v>0</v>
      </c>
      <c r="V1356" s="39"/>
      <c r="W1356" s="39">
        <f t="shared" si="466"/>
        <v>0</v>
      </c>
      <c r="X1356" s="39">
        <f t="shared" si="456"/>
        <v>40.246406570841891</v>
      </c>
      <c r="Y1356" s="39">
        <f t="shared" si="457"/>
        <v>1225</v>
      </c>
      <c r="Z1356" s="41">
        <f t="shared" si="458"/>
        <v>135992.60780287476</v>
      </c>
      <c r="AA1356" s="41">
        <v>121262.42299794662</v>
      </c>
      <c r="AB1356" s="41">
        <v>0</v>
      </c>
      <c r="AC1356" s="41">
        <f t="shared" si="464"/>
        <v>121262.42299794662</v>
      </c>
      <c r="AD1356" s="42">
        <f t="shared" si="436"/>
        <v>14730.18480492814</v>
      </c>
      <c r="AE1356" s="41">
        <f t="shared" si="459"/>
        <v>135992.60780287476</v>
      </c>
      <c r="AF1356" s="42">
        <f t="shared" si="460"/>
        <v>11007.392197125242</v>
      </c>
      <c r="AG1356" s="43">
        <f t="shared" si="467"/>
        <v>120</v>
      </c>
      <c r="AH1356" s="44">
        <f t="shared" si="461"/>
        <v>8.9856262833675515</v>
      </c>
      <c r="AI1356" s="36">
        <f t="shared" si="462"/>
        <v>111.01437371663245</v>
      </c>
      <c r="AJ1356" s="36">
        <f t="shared" si="463"/>
        <v>3379</v>
      </c>
      <c r="AK1356" s="45">
        <v>45657</v>
      </c>
    </row>
    <row r="1357" spans="1:37" s="79" customFormat="1" ht="12.75" x14ac:dyDescent="0.25">
      <c r="A1357" s="36">
        <v>1351</v>
      </c>
      <c r="B1357" s="45">
        <v>42278</v>
      </c>
      <c r="C1357" s="49" t="s">
        <v>265</v>
      </c>
      <c r="D1357" s="49"/>
      <c r="E1357" s="49">
        <v>12007</v>
      </c>
      <c r="F1357" s="36" t="s">
        <v>1169</v>
      </c>
      <c r="G1357" s="49" t="s">
        <v>435</v>
      </c>
      <c r="H1357" s="38">
        <v>5</v>
      </c>
      <c r="I1357" s="50">
        <v>159862.5</v>
      </c>
      <c r="J1357" s="39">
        <f t="shared" si="440"/>
        <v>0</v>
      </c>
      <c r="K1357" s="39">
        <f t="shared" si="441"/>
        <v>0</v>
      </c>
      <c r="L1357" s="39">
        <f t="shared" si="442"/>
        <v>0</v>
      </c>
      <c r="M1357" s="39">
        <f t="shared" si="465"/>
        <v>0</v>
      </c>
      <c r="N1357" s="39">
        <f t="shared" si="452"/>
        <v>0</v>
      </c>
      <c r="O1357" s="39">
        <f t="shared" si="443"/>
        <v>159862.5</v>
      </c>
      <c r="P1357" s="39">
        <f t="shared" si="444"/>
        <v>0</v>
      </c>
      <c r="Q1357" s="39">
        <f t="shared" si="445"/>
        <v>0</v>
      </c>
      <c r="R1357" s="39">
        <f t="shared" si="446"/>
        <v>0</v>
      </c>
      <c r="S1357" s="39">
        <f t="shared" si="447"/>
        <v>0</v>
      </c>
      <c r="T1357" s="39"/>
      <c r="U1357" s="39">
        <f t="shared" si="448"/>
        <v>0</v>
      </c>
      <c r="V1357" s="39"/>
      <c r="W1357" s="39">
        <f t="shared" si="466"/>
        <v>0</v>
      </c>
      <c r="X1357" s="39">
        <f t="shared" si="456"/>
        <v>43.767967145790557</v>
      </c>
      <c r="Y1357" s="39">
        <f t="shared" si="457"/>
        <v>1332.1875</v>
      </c>
      <c r="Z1357" s="41">
        <f t="shared" si="458"/>
        <v>147891.9609856263</v>
      </c>
      <c r="AA1357" s="41">
        <v>131872.88501026694</v>
      </c>
      <c r="AB1357" s="41">
        <v>0</v>
      </c>
      <c r="AC1357" s="41">
        <f t="shared" si="464"/>
        <v>131872.88501026694</v>
      </c>
      <c r="AD1357" s="42">
        <f t="shared" si="436"/>
        <v>16019.075975359359</v>
      </c>
      <c r="AE1357" s="41">
        <f t="shared" si="459"/>
        <v>147891.9609856263</v>
      </c>
      <c r="AF1357" s="42">
        <f t="shared" si="460"/>
        <v>11970.539014373702</v>
      </c>
      <c r="AG1357" s="43">
        <f t="shared" si="467"/>
        <v>120</v>
      </c>
      <c r="AH1357" s="44">
        <f t="shared" si="461"/>
        <v>8.9856262833675515</v>
      </c>
      <c r="AI1357" s="36">
        <f t="shared" si="462"/>
        <v>111.01437371663245</v>
      </c>
      <c r="AJ1357" s="36">
        <f t="shared" si="463"/>
        <v>3379</v>
      </c>
      <c r="AK1357" s="45">
        <v>45657</v>
      </c>
    </row>
    <row r="1358" spans="1:37" s="79" customFormat="1" ht="12.75" x14ac:dyDescent="0.25">
      <c r="A1358" s="36">
        <v>1352</v>
      </c>
      <c r="B1358" s="45">
        <v>42278</v>
      </c>
      <c r="C1358" s="49" t="s">
        <v>265</v>
      </c>
      <c r="D1358" s="49"/>
      <c r="E1358" s="49">
        <v>12007</v>
      </c>
      <c r="F1358" s="36" t="s">
        <v>1170</v>
      </c>
      <c r="G1358" s="49" t="s">
        <v>435</v>
      </c>
      <c r="H1358" s="38">
        <v>1</v>
      </c>
      <c r="I1358" s="75">
        <v>170887.5</v>
      </c>
      <c r="J1358" s="39">
        <f t="shared" si="440"/>
        <v>0</v>
      </c>
      <c r="K1358" s="39">
        <f t="shared" si="441"/>
        <v>0</v>
      </c>
      <c r="L1358" s="39">
        <f t="shared" si="442"/>
        <v>0</v>
      </c>
      <c r="M1358" s="39">
        <f t="shared" si="465"/>
        <v>0</v>
      </c>
      <c r="N1358" s="39">
        <f t="shared" si="452"/>
        <v>0</v>
      </c>
      <c r="O1358" s="39">
        <f t="shared" si="443"/>
        <v>170887.5</v>
      </c>
      <c r="P1358" s="39">
        <f t="shared" si="444"/>
        <v>0</v>
      </c>
      <c r="Q1358" s="39">
        <f t="shared" si="445"/>
        <v>0</v>
      </c>
      <c r="R1358" s="39">
        <f t="shared" si="446"/>
        <v>0</v>
      </c>
      <c r="S1358" s="39">
        <f t="shared" si="447"/>
        <v>0</v>
      </c>
      <c r="T1358" s="39"/>
      <c r="U1358" s="39">
        <f t="shared" si="448"/>
        <v>0</v>
      </c>
      <c r="V1358" s="39"/>
      <c r="W1358" s="39">
        <f t="shared" si="466"/>
        <v>0</v>
      </c>
      <c r="X1358" s="39">
        <f t="shared" si="456"/>
        <v>46.786447638603697</v>
      </c>
      <c r="Y1358" s="39">
        <f t="shared" si="457"/>
        <v>1424.0625</v>
      </c>
      <c r="Z1358" s="41">
        <f t="shared" si="458"/>
        <v>158091.40657084191</v>
      </c>
      <c r="AA1358" s="41">
        <v>140967.56673511295</v>
      </c>
      <c r="AB1358" s="41">
        <v>0</v>
      </c>
      <c r="AC1358" s="41">
        <f t="shared" si="464"/>
        <v>140967.56673511295</v>
      </c>
      <c r="AD1358" s="42">
        <f t="shared" si="436"/>
        <v>17123.839835728955</v>
      </c>
      <c r="AE1358" s="41">
        <f t="shared" si="459"/>
        <v>158091.40657084191</v>
      </c>
      <c r="AF1358" s="42">
        <f t="shared" si="460"/>
        <v>12796.093429158092</v>
      </c>
      <c r="AG1358" s="43">
        <f t="shared" si="467"/>
        <v>120</v>
      </c>
      <c r="AH1358" s="44">
        <f t="shared" si="461"/>
        <v>8.9856262833675515</v>
      </c>
      <c r="AI1358" s="36">
        <f t="shared" si="462"/>
        <v>111.01437371663245</v>
      </c>
      <c r="AJ1358" s="36">
        <f t="shared" si="463"/>
        <v>3379</v>
      </c>
      <c r="AK1358" s="45">
        <v>45657</v>
      </c>
    </row>
    <row r="1359" spans="1:37" s="79" customFormat="1" ht="38.25" customHeight="1" x14ac:dyDescent="0.25">
      <c r="A1359" s="36">
        <v>1353</v>
      </c>
      <c r="B1359" s="45">
        <v>42278</v>
      </c>
      <c r="C1359" s="49" t="s">
        <v>482</v>
      </c>
      <c r="D1359" s="49"/>
      <c r="E1359" s="49">
        <v>12099</v>
      </c>
      <c r="F1359" s="36" t="s">
        <v>1171</v>
      </c>
      <c r="G1359" s="36" t="s">
        <v>435</v>
      </c>
      <c r="H1359" s="38">
        <v>1</v>
      </c>
      <c r="I1359" s="50">
        <v>173250</v>
      </c>
      <c r="J1359" s="39">
        <f t="shared" si="440"/>
        <v>0</v>
      </c>
      <c r="K1359" s="39">
        <f t="shared" si="441"/>
        <v>0</v>
      </c>
      <c r="L1359" s="39">
        <f t="shared" si="442"/>
        <v>0</v>
      </c>
      <c r="M1359" s="39">
        <f t="shared" si="465"/>
        <v>0</v>
      </c>
      <c r="N1359" s="39">
        <f t="shared" si="452"/>
        <v>0</v>
      </c>
      <c r="O1359" s="39">
        <f t="shared" si="443"/>
        <v>0</v>
      </c>
      <c r="P1359" s="39">
        <f t="shared" si="444"/>
        <v>0</v>
      </c>
      <c r="Q1359" s="39">
        <f t="shared" si="445"/>
        <v>0</v>
      </c>
      <c r="R1359" s="39">
        <f t="shared" si="446"/>
        <v>0</v>
      </c>
      <c r="S1359" s="39">
        <f t="shared" si="447"/>
        <v>0</v>
      </c>
      <c r="T1359" s="39"/>
      <c r="U1359" s="39">
        <f t="shared" si="448"/>
        <v>0</v>
      </c>
      <c r="V1359" s="39"/>
      <c r="W1359" s="39">
        <f t="shared" si="466"/>
        <v>173250</v>
      </c>
      <c r="X1359" s="39">
        <f t="shared" si="456"/>
        <v>47.433264887063658</v>
      </c>
      <c r="Y1359" s="39">
        <f t="shared" si="457"/>
        <v>1443.75</v>
      </c>
      <c r="Z1359" s="41">
        <f t="shared" si="458"/>
        <v>160277.0020533881</v>
      </c>
      <c r="AA1359" s="41">
        <v>142916.4271047228</v>
      </c>
      <c r="AB1359" s="41">
        <v>21927.660750666142</v>
      </c>
      <c r="AC1359" s="41">
        <f t="shared" si="464"/>
        <v>164844.08785538893</v>
      </c>
      <c r="AD1359" s="42">
        <f>Z1359-AA1359-8954.66</f>
        <v>8405.9149486653077</v>
      </c>
      <c r="AE1359" s="41">
        <f t="shared" si="459"/>
        <v>173250.00280405424</v>
      </c>
      <c r="AF1359" s="42">
        <f t="shared" si="460"/>
        <v>-2.8040542383678257E-3</v>
      </c>
      <c r="AG1359" s="43">
        <f t="shared" si="467"/>
        <v>120</v>
      </c>
      <c r="AH1359" s="44">
        <f t="shared" si="461"/>
        <v>8.9856262833675515</v>
      </c>
      <c r="AI1359" s="36">
        <f t="shared" si="462"/>
        <v>111.01437371663245</v>
      </c>
      <c r="AJ1359" s="36">
        <f t="shared" si="463"/>
        <v>3379</v>
      </c>
      <c r="AK1359" s="45">
        <v>45657</v>
      </c>
    </row>
    <row r="1360" spans="1:37" s="79" customFormat="1" ht="38.25" customHeight="1" x14ac:dyDescent="0.25">
      <c r="A1360" s="36">
        <v>1354</v>
      </c>
      <c r="B1360" s="45">
        <v>42278</v>
      </c>
      <c r="C1360" s="49" t="s">
        <v>431</v>
      </c>
      <c r="D1360" s="49"/>
      <c r="E1360" s="49">
        <v>12009</v>
      </c>
      <c r="F1360" s="36" t="s">
        <v>1172</v>
      </c>
      <c r="G1360" s="36" t="s">
        <v>435</v>
      </c>
      <c r="H1360" s="38">
        <v>1</v>
      </c>
      <c r="I1360" s="50">
        <v>210000</v>
      </c>
      <c r="J1360" s="39">
        <f t="shared" si="440"/>
        <v>0</v>
      </c>
      <c r="K1360" s="39">
        <f t="shared" si="441"/>
        <v>0</v>
      </c>
      <c r="L1360" s="39">
        <f t="shared" si="442"/>
        <v>0</v>
      </c>
      <c r="M1360" s="39">
        <f t="shared" si="465"/>
        <v>0</v>
      </c>
      <c r="N1360" s="39">
        <f t="shared" si="452"/>
        <v>0</v>
      </c>
      <c r="O1360" s="39">
        <f t="shared" si="443"/>
        <v>0</v>
      </c>
      <c r="P1360" s="39">
        <f t="shared" si="444"/>
        <v>0</v>
      </c>
      <c r="Q1360" s="39">
        <f t="shared" si="445"/>
        <v>210000</v>
      </c>
      <c r="R1360" s="39">
        <f t="shared" si="446"/>
        <v>0</v>
      </c>
      <c r="S1360" s="39">
        <f t="shared" si="447"/>
        <v>0</v>
      </c>
      <c r="T1360" s="39"/>
      <c r="U1360" s="39">
        <f t="shared" si="448"/>
        <v>0</v>
      </c>
      <c r="V1360" s="39"/>
      <c r="W1360" s="39">
        <f t="shared" si="466"/>
        <v>0</v>
      </c>
      <c r="X1360" s="39">
        <f t="shared" si="456"/>
        <v>57.494866529774129</v>
      </c>
      <c r="Y1360" s="39">
        <f t="shared" si="457"/>
        <v>1750</v>
      </c>
      <c r="Z1360" s="41">
        <f t="shared" si="458"/>
        <v>194275.15400410679</v>
      </c>
      <c r="AA1360" s="41">
        <v>173232.03285420945</v>
      </c>
      <c r="AB1360" s="41">
        <v>0</v>
      </c>
      <c r="AC1360" s="41">
        <f t="shared" si="464"/>
        <v>173232.03285420945</v>
      </c>
      <c r="AD1360" s="42">
        <f t="shared" ref="AD1360:AD1372" si="468">Z1360-AA1360</f>
        <v>21043.121149897343</v>
      </c>
      <c r="AE1360" s="41">
        <f t="shared" si="459"/>
        <v>194275.15400410679</v>
      </c>
      <c r="AF1360" s="42">
        <f t="shared" si="460"/>
        <v>15724.845995893207</v>
      </c>
      <c r="AG1360" s="43">
        <f t="shared" si="467"/>
        <v>120</v>
      </c>
      <c r="AH1360" s="44">
        <f t="shared" si="461"/>
        <v>8.9856262833675515</v>
      </c>
      <c r="AI1360" s="36">
        <f t="shared" si="462"/>
        <v>111.01437371663245</v>
      </c>
      <c r="AJ1360" s="36">
        <f t="shared" si="463"/>
        <v>3379</v>
      </c>
      <c r="AK1360" s="45">
        <v>45657</v>
      </c>
    </row>
    <row r="1361" spans="1:37" s="79" customFormat="1" ht="38.25" customHeight="1" x14ac:dyDescent="0.25">
      <c r="A1361" s="36">
        <v>1355</v>
      </c>
      <c r="B1361" s="45">
        <v>42278</v>
      </c>
      <c r="C1361" s="49" t="s">
        <v>431</v>
      </c>
      <c r="D1361" s="49"/>
      <c r="E1361" s="49">
        <v>12009</v>
      </c>
      <c r="F1361" s="36" t="s">
        <v>1173</v>
      </c>
      <c r="G1361" s="36" t="s">
        <v>435</v>
      </c>
      <c r="H1361" s="38">
        <v>1</v>
      </c>
      <c r="I1361" s="50">
        <v>213150</v>
      </c>
      <c r="J1361" s="39">
        <f t="shared" si="440"/>
        <v>0</v>
      </c>
      <c r="K1361" s="39">
        <f t="shared" si="441"/>
        <v>0</v>
      </c>
      <c r="L1361" s="39">
        <f t="shared" si="442"/>
        <v>0</v>
      </c>
      <c r="M1361" s="39">
        <f t="shared" si="465"/>
        <v>0</v>
      </c>
      <c r="N1361" s="39">
        <f t="shared" si="452"/>
        <v>0</v>
      </c>
      <c r="O1361" s="39">
        <f t="shared" si="443"/>
        <v>0</v>
      </c>
      <c r="P1361" s="39">
        <f t="shared" si="444"/>
        <v>0</v>
      </c>
      <c r="Q1361" s="39">
        <f t="shared" si="445"/>
        <v>213150</v>
      </c>
      <c r="R1361" s="39">
        <f t="shared" si="446"/>
        <v>0</v>
      </c>
      <c r="S1361" s="39">
        <f t="shared" si="447"/>
        <v>0</v>
      </c>
      <c r="T1361" s="39"/>
      <c r="U1361" s="39">
        <f t="shared" si="448"/>
        <v>0</v>
      </c>
      <c r="V1361" s="39"/>
      <c r="W1361" s="39">
        <f t="shared" si="466"/>
        <v>0</v>
      </c>
      <c r="X1361" s="39">
        <f t="shared" si="456"/>
        <v>58.357289527720738</v>
      </c>
      <c r="Y1361" s="39">
        <f t="shared" si="457"/>
        <v>1776.25</v>
      </c>
      <c r="Z1361" s="41">
        <f t="shared" si="458"/>
        <v>197189.28131416839</v>
      </c>
      <c r="AA1361" s="41">
        <v>175830.51334702258</v>
      </c>
      <c r="AB1361" s="41">
        <v>0</v>
      </c>
      <c r="AC1361" s="41">
        <f t="shared" si="464"/>
        <v>175830.51334702258</v>
      </c>
      <c r="AD1361" s="42">
        <f t="shared" si="468"/>
        <v>21358.767967145803</v>
      </c>
      <c r="AE1361" s="41">
        <f t="shared" si="459"/>
        <v>197189.28131416839</v>
      </c>
      <c r="AF1361" s="42">
        <f t="shared" si="460"/>
        <v>15960.718685831613</v>
      </c>
      <c r="AG1361" s="43">
        <f t="shared" si="467"/>
        <v>120</v>
      </c>
      <c r="AH1361" s="44">
        <f t="shared" si="461"/>
        <v>8.9856262833675515</v>
      </c>
      <c r="AI1361" s="36">
        <f t="shared" si="462"/>
        <v>111.01437371663245</v>
      </c>
      <c r="AJ1361" s="36">
        <f t="shared" si="463"/>
        <v>3379</v>
      </c>
      <c r="AK1361" s="45">
        <v>45657</v>
      </c>
    </row>
    <row r="1362" spans="1:37" s="79" customFormat="1" ht="38.25" customHeight="1" x14ac:dyDescent="0.25">
      <c r="A1362" s="36">
        <v>1356</v>
      </c>
      <c r="B1362" s="45">
        <v>42278</v>
      </c>
      <c r="C1362" s="49" t="s">
        <v>265</v>
      </c>
      <c r="D1362" s="49"/>
      <c r="E1362" s="49">
        <v>12007</v>
      </c>
      <c r="F1362" s="36" t="s">
        <v>1174</v>
      </c>
      <c r="G1362" s="49" t="s">
        <v>435</v>
      </c>
      <c r="H1362" s="38">
        <v>4</v>
      </c>
      <c r="I1362" s="50">
        <v>213885</v>
      </c>
      <c r="J1362" s="39">
        <f t="shared" si="440"/>
        <v>0</v>
      </c>
      <c r="K1362" s="39">
        <f t="shared" si="441"/>
        <v>0</v>
      </c>
      <c r="L1362" s="39">
        <f t="shared" si="442"/>
        <v>0</v>
      </c>
      <c r="M1362" s="39">
        <f t="shared" si="465"/>
        <v>0</v>
      </c>
      <c r="N1362" s="39">
        <f t="shared" si="452"/>
        <v>0</v>
      </c>
      <c r="O1362" s="39">
        <f t="shared" si="443"/>
        <v>213885</v>
      </c>
      <c r="P1362" s="39">
        <f t="shared" si="444"/>
        <v>0</v>
      </c>
      <c r="Q1362" s="39">
        <f t="shared" si="445"/>
        <v>0</v>
      </c>
      <c r="R1362" s="39">
        <f t="shared" si="446"/>
        <v>0</v>
      </c>
      <c r="S1362" s="39">
        <f t="shared" si="447"/>
        <v>0</v>
      </c>
      <c r="T1362" s="39"/>
      <c r="U1362" s="39">
        <f t="shared" si="448"/>
        <v>0</v>
      </c>
      <c r="V1362" s="39"/>
      <c r="W1362" s="39">
        <f t="shared" si="466"/>
        <v>0</v>
      </c>
      <c r="X1362" s="39">
        <f t="shared" si="456"/>
        <v>58.558521560574945</v>
      </c>
      <c r="Y1362" s="39">
        <f t="shared" si="457"/>
        <v>1782.375</v>
      </c>
      <c r="Z1362" s="41">
        <f t="shared" si="458"/>
        <v>197869.24435318276</v>
      </c>
      <c r="AA1362" s="41">
        <v>176436.82546201232</v>
      </c>
      <c r="AB1362" s="41">
        <v>0</v>
      </c>
      <c r="AC1362" s="41">
        <f t="shared" si="464"/>
        <v>176436.82546201232</v>
      </c>
      <c r="AD1362" s="42">
        <f t="shared" si="468"/>
        <v>21432.41889117044</v>
      </c>
      <c r="AE1362" s="41">
        <f t="shared" si="459"/>
        <v>197869.24435318276</v>
      </c>
      <c r="AF1362" s="42">
        <f t="shared" si="460"/>
        <v>16015.755646817241</v>
      </c>
      <c r="AG1362" s="43">
        <f t="shared" si="467"/>
        <v>120</v>
      </c>
      <c r="AH1362" s="44">
        <f t="shared" si="461"/>
        <v>8.9856262833675515</v>
      </c>
      <c r="AI1362" s="36">
        <f t="shared" si="462"/>
        <v>111.01437371663245</v>
      </c>
      <c r="AJ1362" s="36">
        <f t="shared" si="463"/>
        <v>3379</v>
      </c>
      <c r="AK1362" s="45">
        <v>45657</v>
      </c>
    </row>
    <row r="1363" spans="1:37" s="79" customFormat="1" ht="38.25" customHeight="1" x14ac:dyDescent="0.25">
      <c r="A1363" s="36">
        <v>1357</v>
      </c>
      <c r="B1363" s="45">
        <v>42278</v>
      </c>
      <c r="C1363" s="49" t="s">
        <v>431</v>
      </c>
      <c r="D1363" s="49"/>
      <c r="E1363" s="49">
        <v>12009</v>
      </c>
      <c r="F1363" s="36" t="s">
        <v>1175</v>
      </c>
      <c r="G1363" s="36" t="s">
        <v>435</v>
      </c>
      <c r="H1363" s="38">
        <v>1</v>
      </c>
      <c r="I1363" s="50">
        <v>228243.75</v>
      </c>
      <c r="J1363" s="39">
        <f t="shared" si="440"/>
        <v>0</v>
      </c>
      <c r="K1363" s="39">
        <f t="shared" si="441"/>
        <v>0</v>
      </c>
      <c r="L1363" s="39">
        <f t="shared" si="442"/>
        <v>0</v>
      </c>
      <c r="M1363" s="39">
        <f t="shared" si="465"/>
        <v>0</v>
      </c>
      <c r="N1363" s="39">
        <f t="shared" si="452"/>
        <v>0</v>
      </c>
      <c r="O1363" s="39">
        <f t="shared" si="443"/>
        <v>0</v>
      </c>
      <c r="P1363" s="39">
        <f t="shared" si="444"/>
        <v>0</v>
      </c>
      <c r="Q1363" s="39">
        <f t="shared" si="445"/>
        <v>228243.75</v>
      </c>
      <c r="R1363" s="39">
        <f t="shared" si="446"/>
        <v>0</v>
      </c>
      <c r="S1363" s="39">
        <f t="shared" si="447"/>
        <v>0</v>
      </c>
      <c r="T1363" s="39"/>
      <c r="U1363" s="39">
        <f t="shared" si="448"/>
        <v>0</v>
      </c>
      <c r="V1363" s="39"/>
      <c r="W1363" s="39">
        <f t="shared" si="466"/>
        <v>0</v>
      </c>
      <c r="X1363" s="39">
        <f t="shared" si="456"/>
        <v>62.489733059548257</v>
      </c>
      <c r="Y1363" s="39">
        <f t="shared" si="457"/>
        <v>1902.03125</v>
      </c>
      <c r="Z1363" s="41">
        <f t="shared" si="458"/>
        <v>211152.80800821356</v>
      </c>
      <c r="AA1363" s="41">
        <v>188281.5657084189</v>
      </c>
      <c r="AB1363" s="41">
        <v>0</v>
      </c>
      <c r="AC1363" s="41">
        <f t="shared" si="464"/>
        <v>188281.5657084189</v>
      </c>
      <c r="AD1363" s="42">
        <f t="shared" si="468"/>
        <v>22871.242299794656</v>
      </c>
      <c r="AE1363" s="41">
        <f t="shared" si="459"/>
        <v>211152.80800821356</v>
      </c>
      <c r="AF1363" s="42">
        <f t="shared" si="460"/>
        <v>17090.941991786443</v>
      </c>
      <c r="AG1363" s="43">
        <f t="shared" si="467"/>
        <v>120</v>
      </c>
      <c r="AH1363" s="44">
        <f t="shared" si="461"/>
        <v>8.9856262833675515</v>
      </c>
      <c r="AI1363" s="36">
        <f t="shared" si="462"/>
        <v>111.01437371663245</v>
      </c>
      <c r="AJ1363" s="36">
        <f t="shared" si="463"/>
        <v>3379</v>
      </c>
      <c r="AK1363" s="45">
        <v>45657</v>
      </c>
    </row>
    <row r="1364" spans="1:37" s="79" customFormat="1" ht="12.75" x14ac:dyDescent="0.25">
      <c r="A1364" s="36">
        <v>1358</v>
      </c>
      <c r="B1364" s="45">
        <v>42278</v>
      </c>
      <c r="C1364" s="49" t="s">
        <v>431</v>
      </c>
      <c r="D1364" s="49"/>
      <c r="E1364" s="49">
        <v>12009</v>
      </c>
      <c r="F1364" s="36" t="s">
        <v>1176</v>
      </c>
      <c r="G1364" s="36" t="s">
        <v>435</v>
      </c>
      <c r="H1364" s="38">
        <v>2</v>
      </c>
      <c r="I1364" s="50">
        <v>241500</v>
      </c>
      <c r="J1364" s="39">
        <f t="shared" si="440"/>
        <v>0</v>
      </c>
      <c r="K1364" s="39">
        <f t="shared" si="441"/>
        <v>0</v>
      </c>
      <c r="L1364" s="39">
        <f t="shared" si="442"/>
        <v>0</v>
      </c>
      <c r="M1364" s="39">
        <f t="shared" si="465"/>
        <v>0</v>
      </c>
      <c r="N1364" s="39">
        <f t="shared" si="452"/>
        <v>0</v>
      </c>
      <c r="O1364" s="39">
        <f t="shared" si="443"/>
        <v>0</v>
      </c>
      <c r="P1364" s="39">
        <f t="shared" si="444"/>
        <v>0</v>
      </c>
      <c r="Q1364" s="39">
        <f t="shared" si="445"/>
        <v>241500</v>
      </c>
      <c r="R1364" s="39">
        <f t="shared" si="446"/>
        <v>0</v>
      </c>
      <c r="S1364" s="39">
        <f t="shared" si="447"/>
        <v>0</v>
      </c>
      <c r="T1364" s="39"/>
      <c r="U1364" s="39">
        <f t="shared" si="448"/>
        <v>0</v>
      </c>
      <c r="V1364" s="39"/>
      <c r="W1364" s="39">
        <f t="shared" si="466"/>
        <v>0</v>
      </c>
      <c r="X1364" s="39">
        <f t="shared" si="456"/>
        <v>66.119096509240251</v>
      </c>
      <c r="Y1364" s="39">
        <f t="shared" si="457"/>
        <v>2012.5000000000002</v>
      </c>
      <c r="Z1364" s="41">
        <f t="shared" si="458"/>
        <v>223416.42710472282</v>
      </c>
      <c r="AA1364" s="41">
        <v>199216.83778234088</v>
      </c>
      <c r="AB1364" s="41">
        <v>0</v>
      </c>
      <c r="AC1364" s="41">
        <f t="shared" si="464"/>
        <v>199216.83778234088</v>
      </c>
      <c r="AD1364" s="42">
        <f t="shared" si="468"/>
        <v>24199.589322381944</v>
      </c>
      <c r="AE1364" s="41">
        <f t="shared" si="459"/>
        <v>223416.42710472282</v>
      </c>
      <c r="AF1364" s="42">
        <f t="shared" si="460"/>
        <v>18083.572895277175</v>
      </c>
      <c r="AG1364" s="43">
        <f t="shared" si="467"/>
        <v>120</v>
      </c>
      <c r="AH1364" s="44">
        <f t="shared" si="461"/>
        <v>8.9856262833675515</v>
      </c>
      <c r="AI1364" s="36">
        <f t="shared" si="462"/>
        <v>111.01437371663245</v>
      </c>
      <c r="AJ1364" s="36">
        <f t="shared" si="463"/>
        <v>3379</v>
      </c>
      <c r="AK1364" s="45">
        <v>45657</v>
      </c>
    </row>
    <row r="1365" spans="1:37" s="79" customFormat="1" ht="38.25" customHeight="1" x14ac:dyDescent="0.25">
      <c r="A1365" s="36">
        <v>1359</v>
      </c>
      <c r="B1365" s="45">
        <v>42278</v>
      </c>
      <c r="C1365" s="49" t="s">
        <v>272</v>
      </c>
      <c r="D1365" s="49"/>
      <c r="E1365" s="49">
        <v>12010</v>
      </c>
      <c r="F1365" s="36" t="s">
        <v>1177</v>
      </c>
      <c r="G1365" s="36" t="s">
        <v>435</v>
      </c>
      <c r="H1365" s="38">
        <v>6</v>
      </c>
      <c r="I1365" s="50">
        <v>249400.02</v>
      </c>
      <c r="J1365" s="39">
        <f t="shared" si="440"/>
        <v>0</v>
      </c>
      <c r="K1365" s="39">
        <f t="shared" si="441"/>
        <v>0</v>
      </c>
      <c r="L1365" s="39">
        <f t="shared" si="442"/>
        <v>0</v>
      </c>
      <c r="M1365" s="39">
        <f t="shared" si="465"/>
        <v>0</v>
      </c>
      <c r="N1365" s="39">
        <f t="shared" si="452"/>
        <v>0</v>
      </c>
      <c r="O1365" s="39">
        <f t="shared" si="443"/>
        <v>0</v>
      </c>
      <c r="P1365" s="39">
        <f t="shared" si="444"/>
        <v>0</v>
      </c>
      <c r="Q1365" s="39">
        <f t="shared" si="445"/>
        <v>0</v>
      </c>
      <c r="R1365" s="39">
        <f t="shared" si="446"/>
        <v>249400.02</v>
      </c>
      <c r="S1365" s="39">
        <f t="shared" si="447"/>
        <v>0</v>
      </c>
      <c r="T1365" s="39"/>
      <c r="U1365" s="39">
        <f t="shared" si="448"/>
        <v>0</v>
      </c>
      <c r="V1365" s="39"/>
      <c r="W1365" s="39">
        <f t="shared" si="466"/>
        <v>0</v>
      </c>
      <c r="X1365" s="39">
        <f t="shared" si="456"/>
        <v>68.282004106776185</v>
      </c>
      <c r="Y1365" s="39">
        <f t="shared" si="457"/>
        <v>2078.3335000000002</v>
      </c>
      <c r="Z1365" s="41">
        <f t="shared" si="458"/>
        <v>230724.89187679676</v>
      </c>
      <c r="AA1365" s="41">
        <v>205733.67837371666</v>
      </c>
      <c r="AB1365" s="41">
        <v>0</v>
      </c>
      <c r="AC1365" s="41">
        <f t="shared" si="464"/>
        <v>205733.67837371666</v>
      </c>
      <c r="AD1365" s="42">
        <f t="shared" si="468"/>
        <v>24991.2135030801</v>
      </c>
      <c r="AE1365" s="41">
        <f t="shared" si="459"/>
        <v>230724.89187679676</v>
      </c>
      <c r="AF1365" s="42">
        <f t="shared" si="460"/>
        <v>18675.128123203234</v>
      </c>
      <c r="AG1365" s="43">
        <f t="shared" si="467"/>
        <v>120</v>
      </c>
      <c r="AH1365" s="44">
        <f t="shared" si="461"/>
        <v>8.9856262833675515</v>
      </c>
      <c r="AI1365" s="36">
        <f t="shared" si="462"/>
        <v>111.01437371663245</v>
      </c>
      <c r="AJ1365" s="36">
        <f t="shared" si="463"/>
        <v>3379</v>
      </c>
      <c r="AK1365" s="45">
        <v>45657</v>
      </c>
    </row>
    <row r="1366" spans="1:37" s="79" customFormat="1" ht="12.75" x14ac:dyDescent="0.25">
      <c r="A1366" s="36">
        <v>1360</v>
      </c>
      <c r="B1366" s="45">
        <v>42278</v>
      </c>
      <c r="C1366" s="49" t="s">
        <v>272</v>
      </c>
      <c r="D1366" s="49"/>
      <c r="E1366" s="49">
        <v>12010</v>
      </c>
      <c r="F1366" s="36" t="s">
        <v>1178</v>
      </c>
      <c r="G1366" s="36" t="s">
        <v>435</v>
      </c>
      <c r="H1366" s="38">
        <v>6</v>
      </c>
      <c r="I1366" s="50">
        <v>293500.02</v>
      </c>
      <c r="J1366" s="39">
        <f t="shared" si="440"/>
        <v>0</v>
      </c>
      <c r="K1366" s="39">
        <f t="shared" si="441"/>
        <v>0</v>
      </c>
      <c r="L1366" s="39">
        <f t="shared" si="442"/>
        <v>0</v>
      </c>
      <c r="M1366" s="39">
        <f t="shared" si="465"/>
        <v>0</v>
      </c>
      <c r="N1366" s="39">
        <f t="shared" si="452"/>
        <v>0</v>
      </c>
      <c r="O1366" s="39">
        <f t="shared" si="443"/>
        <v>0</v>
      </c>
      <c r="P1366" s="39">
        <f t="shared" si="444"/>
        <v>0</v>
      </c>
      <c r="Q1366" s="39">
        <f t="shared" si="445"/>
        <v>0</v>
      </c>
      <c r="R1366" s="39">
        <f t="shared" si="446"/>
        <v>293500.02</v>
      </c>
      <c r="S1366" s="39">
        <f t="shared" si="447"/>
        <v>0</v>
      </c>
      <c r="T1366" s="39"/>
      <c r="U1366" s="39">
        <f t="shared" si="448"/>
        <v>0</v>
      </c>
      <c r="V1366" s="39"/>
      <c r="W1366" s="39">
        <f t="shared" si="466"/>
        <v>0</v>
      </c>
      <c r="X1366" s="39">
        <f t="shared" si="456"/>
        <v>80.355926078028759</v>
      </c>
      <c r="Y1366" s="39">
        <f t="shared" si="457"/>
        <v>2445.8335000000002</v>
      </c>
      <c r="Z1366" s="41">
        <f t="shared" si="458"/>
        <v>271522.67421765917</v>
      </c>
      <c r="AA1366" s="41">
        <v>242112.40527310065</v>
      </c>
      <c r="AB1366" s="41">
        <v>0</v>
      </c>
      <c r="AC1366" s="41">
        <f t="shared" si="464"/>
        <v>242112.40527310065</v>
      </c>
      <c r="AD1366" s="42">
        <f t="shared" si="468"/>
        <v>29410.268944558513</v>
      </c>
      <c r="AE1366" s="41">
        <f t="shared" si="459"/>
        <v>271522.67421765917</v>
      </c>
      <c r="AF1366" s="42">
        <f t="shared" si="460"/>
        <v>21977.345782340853</v>
      </c>
      <c r="AG1366" s="43">
        <f t="shared" si="467"/>
        <v>120</v>
      </c>
      <c r="AH1366" s="44">
        <f t="shared" si="461"/>
        <v>8.9856262833675515</v>
      </c>
      <c r="AI1366" s="36">
        <f t="shared" si="462"/>
        <v>111.01437371663245</v>
      </c>
      <c r="AJ1366" s="36">
        <f t="shared" si="463"/>
        <v>3379</v>
      </c>
      <c r="AK1366" s="45">
        <v>45657</v>
      </c>
    </row>
    <row r="1367" spans="1:37" s="79" customFormat="1" ht="12.75" x14ac:dyDescent="0.25">
      <c r="A1367" s="36">
        <v>1361</v>
      </c>
      <c r="B1367" s="45">
        <v>42278</v>
      </c>
      <c r="C1367" s="49" t="s">
        <v>272</v>
      </c>
      <c r="D1367" s="49"/>
      <c r="E1367" s="49">
        <v>12010</v>
      </c>
      <c r="F1367" s="36" t="s">
        <v>1152</v>
      </c>
      <c r="G1367" s="36" t="s">
        <v>435</v>
      </c>
      <c r="H1367" s="38">
        <v>22</v>
      </c>
      <c r="I1367" s="50">
        <v>381150</v>
      </c>
      <c r="J1367" s="39">
        <f t="shared" si="440"/>
        <v>0</v>
      </c>
      <c r="K1367" s="39">
        <f t="shared" si="441"/>
        <v>0</v>
      </c>
      <c r="L1367" s="39">
        <f t="shared" si="442"/>
        <v>0</v>
      </c>
      <c r="M1367" s="39">
        <f t="shared" si="465"/>
        <v>0</v>
      </c>
      <c r="N1367" s="39">
        <f t="shared" si="452"/>
        <v>0</v>
      </c>
      <c r="O1367" s="39">
        <f t="shared" si="443"/>
        <v>0</v>
      </c>
      <c r="P1367" s="39">
        <f t="shared" si="444"/>
        <v>0</v>
      </c>
      <c r="Q1367" s="39">
        <f t="shared" si="445"/>
        <v>0</v>
      </c>
      <c r="R1367" s="39">
        <f t="shared" si="446"/>
        <v>381150</v>
      </c>
      <c r="S1367" s="39">
        <f t="shared" si="447"/>
        <v>0</v>
      </c>
      <c r="T1367" s="39"/>
      <c r="U1367" s="39">
        <f t="shared" si="448"/>
        <v>0</v>
      </c>
      <c r="V1367" s="39"/>
      <c r="W1367" s="39">
        <f t="shared" si="466"/>
        <v>0</v>
      </c>
      <c r="X1367" s="39">
        <f t="shared" si="456"/>
        <v>104.35318275154005</v>
      </c>
      <c r="Y1367" s="39">
        <f t="shared" si="457"/>
        <v>3176.25</v>
      </c>
      <c r="Z1367" s="41">
        <f t="shared" si="458"/>
        <v>352609.4045174538</v>
      </c>
      <c r="AA1367" s="41">
        <v>314416.13963039016</v>
      </c>
      <c r="AB1367" s="41">
        <v>0</v>
      </c>
      <c r="AC1367" s="41">
        <f t="shared" si="464"/>
        <v>314416.13963039016</v>
      </c>
      <c r="AD1367" s="42">
        <f t="shared" si="468"/>
        <v>38193.264887063648</v>
      </c>
      <c r="AE1367" s="41">
        <f t="shared" si="459"/>
        <v>352609.4045174538</v>
      </c>
      <c r="AF1367" s="42">
        <f t="shared" si="460"/>
        <v>28540.595482546196</v>
      </c>
      <c r="AG1367" s="43">
        <f t="shared" si="467"/>
        <v>120</v>
      </c>
      <c r="AH1367" s="44">
        <f t="shared" si="461"/>
        <v>8.9856262833675515</v>
      </c>
      <c r="AI1367" s="36">
        <f t="shared" si="462"/>
        <v>111.01437371663245</v>
      </c>
      <c r="AJ1367" s="36">
        <f t="shared" si="463"/>
        <v>3379</v>
      </c>
      <c r="AK1367" s="45">
        <v>45657</v>
      </c>
    </row>
    <row r="1368" spans="1:37" s="79" customFormat="1" ht="12.75" x14ac:dyDescent="0.25">
      <c r="A1368" s="36">
        <v>1362</v>
      </c>
      <c r="B1368" s="45">
        <v>42278</v>
      </c>
      <c r="C1368" s="49" t="s">
        <v>431</v>
      </c>
      <c r="D1368" s="49"/>
      <c r="E1368" s="49">
        <v>12009</v>
      </c>
      <c r="F1368" s="36" t="s">
        <v>1179</v>
      </c>
      <c r="G1368" s="36" t="s">
        <v>435</v>
      </c>
      <c r="H1368" s="38">
        <v>10</v>
      </c>
      <c r="I1368" s="50">
        <v>404250</v>
      </c>
      <c r="J1368" s="39">
        <f t="shared" si="440"/>
        <v>0</v>
      </c>
      <c r="K1368" s="39">
        <f t="shared" si="441"/>
        <v>0</v>
      </c>
      <c r="L1368" s="39">
        <f t="shared" si="442"/>
        <v>0</v>
      </c>
      <c r="M1368" s="39">
        <f t="shared" si="465"/>
        <v>0</v>
      </c>
      <c r="N1368" s="39">
        <f t="shared" si="452"/>
        <v>0</v>
      </c>
      <c r="O1368" s="39">
        <f t="shared" si="443"/>
        <v>0</v>
      </c>
      <c r="P1368" s="39">
        <f t="shared" si="444"/>
        <v>0</v>
      </c>
      <c r="Q1368" s="39">
        <f t="shared" si="445"/>
        <v>404250</v>
      </c>
      <c r="R1368" s="39">
        <f t="shared" si="446"/>
        <v>0</v>
      </c>
      <c r="S1368" s="39">
        <f t="shared" si="447"/>
        <v>0</v>
      </c>
      <c r="T1368" s="39"/>
      <c r="U1368" s="39">
        <f t="shared" si="448"/>
        <v>0</v>
      </c>
      <c r="V1368" s="39"/>
      <c r="W1368" s="39">
        <f t="shared" si="466"/>
        <v>0</v>
      </c>
      <c r="X1368" s="39">
        <f t="shared" si="456"/>
        <v>110.6776180698152</v>
      </c>
      <c r="Y1368" s="39">
        <f t="shared" si="457"/>
        <v>3368.75</v>
      </c>
      <c r="Z1368" s="41">
        <f t="shared" si="458"/>
        <v>373979.67145790556</v>
      </c>
      <c r="AA1368" s="41">
        <v>333471.6632443532</v>
      </c>
      <c r="AB1368" s="41">
        <v>0</v>
      </c>
      <c r="AC1368" s="41">
        <f t="shared" si="464"/>
        <v>333471.6632443532</v>
      </c>
      <c r="AD1368" s="42">
        <f t="shared" si="468"/>
        <v>40508.008213552355</v>
      </c>
      <c r="AE1368" s="41">
        <f t="shared" si="459"/>
        <v>373979.67145790556</v>
      </c>
      <c r="AF1368" s="42">
        <f t="shared" si="460"/>
        <v>30270.328542094445</v>
      </c>
      <c r="AG1368" s="43">
        <f t="shared" si="467"/>
        <v>120</v>
      </c>
      <c r="AH1368" s="44">
        <f t="shared" si="461"/>
        <v>8.9856262833675515</v>
      </c>
      <c r="AI1368" s="36">
        <f t="shared" si="462"/>
        <v>111.01437371663245</v>
      </c>
      <c r="AJ1368" s="36">
        <f t="shared" si="463"/>
        <v>3379</v>
      </c>
      <c r="AK1368" s="45">
        <v>45657</v>
      </c>
    </row>
    <row r="1369" spans="1:37" s="79" customFormat="1" ht="12.75" x14ac:dyDescent="0.25">
      <c r="A1369" s="36">
        <v>1363</v>
      </c>
      <c r="B1369" s="45">
        <v>42278</v>
      </c>
      <c r="C1369" s="49" t="s">
        <v>431</v>
      </c>
      <c r="D1369" s="49"/>
      <c r="E1369" s="49">
        <v>12009</v>
      </c>
      <c r="F1369" s="36" t="s">
        <v>809</v>
      </c>
      <c r="G1369" s="36" t="s">
        <v>435</v>
      </c>
      <c r="H1369" s="38">
        <v>10</v>
      </c>
      <c r="I1369" s="50">
        <v>633000</v>
      </c>
      <c r="J1369" s="39">
        <f t="shared" si="440"/>
        <v>0</v>
      </c>
      <c r="K1369" s="39">
        <f t="shared" si="441"/>
        <v>0</v>
      </c>
      <c r="L1369" s="39">
        <f t="shared" si="442"/>
        <v>0</v>
      </c>
      <c r="M1369" s="39">
        <f t="shared" si="465"/>
        <v>0</v>
      </c>
      <c r="N1369" s="39">
        <f t="shared" si="452"/>
        <v>0</v>
      </c>
      <c r="O1369" s="39">
        <f t="shared" si="443"/>
        <v>0</v>
      </c>
      <c r="P1369" s="39">
        <f t="shared" si="444"/>
        <v>0</v>
      </c>
      <c r="Q1369" s="39">
        <f t="shared" si="445"/>
        <v>633000</v>
      </c>
      <c r="R1369" s="39">
        <f t="shared" si="446"/>
        <v>0</v>
      </c>
      <c r="S1369" s="39">
        <f t="shared" si="447"/>
        <v>0</v>
      </c>
      <c r="T1369" s="39"/>
      <c r="U1369" s="39">
        <f t="shared" si="448"/>
        <v>0</v>
      </c>
      <c r="V1369" s="39"/>
      <c r="W1369" s="39">
        <f t="shared" si="466"/>
        <v>0</v>
      </c>
      <c r="X1369" s="39">
        <f t="shared" si="456"/>
        <v>173.30595482546201</v>
      </c>
      <c r="Y1369" s="39">
        <f t="shared" si="457"/>
        <v>5275</v>
      </c>
      <c r="Z1369" s="41">
        <f t="shared" si="458"/>
        <v>585600.82135523611</v>
      </c>
      <c r="AA1369" s="41">
        <v>522170.84188911703</v>
      </c>
      <c r="AB1369" s="41">
        <v>0</v>
      </c>
      <c r="AC1369" s="41">
        <f t="shared" si="464"/>
        <v>522170.84188911703</v>
      </c>
      <c r="AD1369" s="42">
        <f t="shared" si="468"/>
        <v>63429.979466119083</v>
      </c>
      <c r="AE1369" s="41">
        <f t="shared" si="459"/>
        <v>585600.82135523611</v>
      </c>
      <c r="AF1369" s="42">
        <f t="shared" si="460"/>
        <v>47399.178644763888</v>
      </c>
      <c r="AG1369" s="43">
        <f t="shared" si="467"/>
        <v>120</v>
      </c>
      <c r="AH1369" s="44">
        <f t="shared" si="461"/>
        <v>8.9856262833675515</v>
      </c>
      <c r="AI1369" s="36">
        <f t="shared" si="462"/>
        <v>111.01437371663245</v>
      </c>
      <c r="AJ1369" s="36">
        <f t="shared" si="463"/>
        <v>3379</v>
      </c>
      <c r="AK1369" s="45">
        <v>45657</v>
      </c>
    </row>
    <row r="1370" spans="1:37" s="79" customFormat="1" ht="12.75" x14ac:dyDescent="0.25">
      <c r="A1370" s="36">
        <v>1364</v>
      </c>
      <c r="B1370" s="45">
        <v>42278</v>
      </c>
      <c r="C1370" s="49" t="s">
        <v>431</v>
      </c>
      <c r="D1370" s="49"/>
      <c r="E1370" s="49">
        <v>12009</v>
      </c>
      <c r="F1370" s="36" t="s">
        <v>1180</v>
      </c>
      <c r="G1370" s="36" t="s">
        <v>435</v>
      </c>
      <c r="H1370" s="38">
        <v>13</v>
      </c>
      <c r="I1370" s="50">
        <v>658200.01</v>
      </c>
      <c r="J1370" s="39">
        <f t="shared" si="440"/>
        <v>0</v>
      </c>
      <c r="K1370" s="39">
        <f t="shared" si="441"/>
        <v>0</v>
      </c>
      <c r="L1370" s="39">
        <f t="shared" si="442"/>
        <v>0</v>
      </c>
      <c r="M1370" s="39">
        <f t="shared" si="465"/>
        <v>0</v>
      </c>
      <c r="N1370" s="39">
        <f t="shared" si="452"/>
        <v>0</v>
      </c>
      <c r="O1370" s="39">
        <f t="shared" si="443"/>
        <v>0</v>
      </c>
      <c r="P1370" s="39">
        <f t="shared" si="444"/>
        <v>0</v>
      </c>
      <c r="Q1370" s="39">
        <f t="shared" si="445"/>
        <v>658200.01</v>
      </c>
      <c r="R1370" s="39">
        <f t="shared" si="446"/>
        <v>0</v>
      </c>
      <c r="S1370" s="39">
        <f t="shared" si="447"/>
        <v>0</v>
      </c>
      <c r="T1370" s="39"/>
      <c r="U1370" s="39">
        <f t="shared" si="448"/>
        <v>0</v>
      </c>
      <c r="V1370" s="39"/>
      <c r="W1370" s="39">
        <f t="shared" si="466"/>
        <v>0</v>
      </c>
      <c r="X1370" s="39">
        <f t="shared" si="456"/>
        <v>180.20534154688571</v>
      </c>
      <c r="Y1370" s="39">
        <f t="shared" si="457"/>
        <v>5485.0000833333334</v>
      </c>
      <c r="Z1370" s="41">
        <f t="shared" si="458"/>
        <v>608913.84908692678</v>
      </c>
      <c r="AA1370" s="41">
        <v>542958.69408076664</v>
      </c>
      <c r="AB1370" s="41">
        <v>0</v>
      </c>
      <c r="AC1370" s="41">
        <f t="shared" si="464"/>
        <v>542958.69408076664</v>
      </c>
      <c r="AD1370" s="42">
        <f t="shared" si="468"/>
        <v>65955.155006160145</v>
      </c>
      <c r="AE1370" s="41">
        <f t="shared" si="459"/>
        <v>608913.84908692678</v>
      </c>
      <c r="AF1370" s="42">
        <f t="shared" si="460"/>
        <v>49286.160913073225</v>
      </c>
      <c r="AG1370" s="43">
        <f t="shared" si="467"/>
        <v>120</v>
      </c>
      <c r="AH1370" s="44">
        <f t="shared" si="461"/>
        <v>8.9856262833675515</v>
      </c>
      <c r="AI1370" s="36">
        <f t="shared" si="462"/>
        <v>111.01437371663245</v>
      </c>
      <c r="AJ1370" s="36">
        <f t="shared" si="463"/>
        <v>3379</v>
      </c>
      <c r="AK1370" s="45">
        <v>45657</v>
      </c>
    </row>
    <row r="1371" spans="1:37" s="79" customFormat="1" ht="12.75" x14ac:dyDescent="0.25">
      <c r="A1371" s="36">
        <v>1365</v>
      </c>
      <c r="B1371" s="45">
        <v>42278</v>
      </c>
      <c r="C1371" s="49" t="s">
        <v>272</v>
      </c>
      <c r="D1371" s="49"/>
      <c r="E1371" s="49">
        <v>12010</v>
      </c>
      <c r="F1371" s="36" t="s">
        <v>1181</v>
      </c>
      <c r="G1371" s="36" t="s">
        <v>435</v>
      </c>
      <c r="H1371" s="38">
        <v>6</v>
      </c>
      <c r="I1371" s="50">
        <v>1026500.04</v>
      </c>
      <c r="J1371" s="39">
        <f t="shared" si="440"/>
        <v>0</v>
      </c>
      <c r="K1371" s="39">
        <f t="shared" si="441"/>
        <v>0</v>
      </c>
      <c r="L1371" s="39">
        <f t="shared" si="442"/>
        <v>0</v>
      </c>
      <c r="M1371" s="39">
        <f t="shared" si="465"/>
        <v>0</v>
      </c>
      <c r="N1371" s="39">
        <f t="shared" si="452"/>
        <v>0</v>
      </c>
      <c r="O1371" s="39">
        <f t="shared" si="443"/>
        <v>0</v>
      </c>
      <c r="P1371" s="39">
        <f t="shared" si="444"/>
        <v>0</v>
      </c>
      <c r="Q1371" s="39">
        <f t="shared" si="445"/>
        <v>0</v>
      </c>
      <c r="R1371" s="39">
        <f t="shared" si="446"/>
        <v>1026500.04</v>
      </c>
      <c r="S1371" s="39">
        <f t="shared" si="447"/>
        <v>0</v>
      </c>
      <c r="T1371" s="39"/>
      <c r="U1371" s="39">
        <f t="shared" si="448"/>
        <v>0</v>
      </c>
      <c r="V1371" s="39"/>
      <c r="W1371" s="39">
        <f t="shared" si="466"/>
        <v>0</v>
      </c>
      <c r="X1371" s="39">
        <f t="shared" si="456"/>
        <v>281.04039425051337</v>
      </c>
      <c r="Y1371" s="39">
        <f t="shared" si="457"/>
        <v>8554.1670000000013</v>
      </c>
      <c r="Z1371" s="41">
        <f t="shared" si="458"/>
        <v>949635.49217248475</v>
      </c>
      <c r="AA1371" s="41">
        <v>846774.70787679683</v>
      </c>
      <c r="AB1371" s="41">
        <v>0</v>
      </c>
      <c r="AC1371" s="41">
        <f t="shared" si="464"/>
        <v>846774.70787679683</v>
      </c>
      <c r="AD1371" s="42">
        <f t="shared" si="468"/>
        <v>102860.78429568792</v>
      </c>
      <c r="AE1371" s="41">
        <f t="shared" si="459"/>
        <v>949635.49217248475</v>
      </c>
      <c r="AF1371" s="42">
        <f t="shared" si="460"/>
        <v>76864.547827515285</v>
      </c>
      <c r="AG1371" s="43">
        <f t="shared" si="467"/>
        <v>120</v>
      </c>
      <c r="AH1371" s="44">
        <f t="shared" si="461"/>
        <v>8.9856262833675515</v>
      </c>
      <c r="AI1371" s="36">
        <f t="shared" si="462"/>
        <v>111.01437371663245</v>
      </c>
      <c r="AJ1371" s="36">
        <f t="shared" si="463"/>
        <v>3379</v>
      </c>
      <c r="AK1371" s="45">
        <v>45657</v>
      </c>
    </row>
    <row r="1372" spans="1:37" s="79" customFormat="1" ht="12.75" x14ac:dyDescent="0.25">
      <c r="A1372" s="36">
        <v>1366</v>
      </c>
      <c r="B1372" s="45">
        <v>42278</v>
      </c>
      <c r="C1372" s="49" t="s">
        <v>272</v>
      </c>
      <c r="D1372" s="49"/>
      <c r="E1372" s="49">
        <v>12010</v>
      </c>
      <c r="F1372" s="36" t="s">
        <v>1181</v>
      </c>
      <c r="G1372" s="36" t="s">
        <v>435</v>
      </c>
      <c r="H1372" s="38">
        <v>22</v>
      </c>
      <c r="I1372" s="50">
        <v>3630500.06</v>
      </c>
      <c r="J1372" s="39">
        <f t="shared" si="440"/>
        <v>0</v>
      </c>
      <c r="K1372" s="39">
        <f t="shared" si="441"/>
        <v>0</v>
      </c>
      <c r="L1372" s="39">
        <f t="shared" si="442"/>
        <v>0</v>
      </c>
      <c r="M1372" s="39">
        <f t="shared" si="465"/>
        <v>0</v>
      </c>
      <c r="N1372" s="39">
        <f t="shared" si="452"/>
        <v>0</v>
      </c>
      <c r="O1372" s="39">
        <f t="shared" si="443"/>
        <v>0</v>
      </c>
      <c r="P1372" s="39">
        <f t="shared" si="444"/>
        <v>0</v>
      </c>
      <c r="Q1372" s="39">
        <f t="shared" si="445"/>
        <v>0</v>
      </c>
      <c r="R1372" s="39">
        <f t="shared" si="446"/>
        <v>3630500.06</v>
      </c>
      <c r="S1372" s="39">
        <f t="shared" si="447"/>
        <v>0</v>
      </c>
      <c r="T1372" s="39"/>
      <c r="U1372" s="39">
        <f t="shared" si="448"/>
        <v>0</v>
      </c>
      <c r="V1372" s="39"/>
      <c r="W1372" s="39">
        <f t="shared" si="466"/>
        <v>0</v>
      </c>
      <c r="X1372" s="39">
        <f t="shared" si="456"/>
        <v>993.97674469541425</v>
      </c>
      <c r="Y1372" s="39">
        <f t="shared" si="457"/>
        <v>30254.16716666667</v>
      </c>
      <c r="Z1372" s="41">
        <f t="shared" si="458"/>
        <v>3358647.420325805</v>
      </c>
      <c r="AA1372" s="41">
        <v>2994851.931767283</v>
      </c>
      <c r="AB1372" s="41">
        <v>0</v>
      </c>
      <c r="AC1372" s="41">
        <f t="shared" si="464"/>
        <v>2994851.931767283</v>
      </c>
      <c r="AD1372" s="42">
        <f t="shared" si="468"/>
        <v>363795.48855852196</v>
      </c>
      <c r="AE1372" s="41">
        <f t="shared" si="459"/>
        <v>3358647.420325805</v>
      </c>
      <c r="AF1372" s="42">
        <f t="shared" si="460"/>
        <v>271852.63967419509</v>
      </c>
      <c r="AG1372" s="43">
        <f t="shared" si="467"/>
        <v>120</v>
      </c>
      <c r="AH1372" s="44">
        <f t="shared" si="461"/>
        <v>8.9856262833675515</v>
      </c>
      <c r="AI1372" s="36">
        <f t="shared" si="462"/>
        <v>111.01437371663245</v>
      </c>
      <c r="AJ1372" s="36">
        <f t="shared" si="463"/>
        <v>3379</v>
      </c>
      <c r="AK1372" s="45">
        <v>45657</v>
      </c>
    </row>
    <row r="1373" spans="1:37" s="79" customFormat="1" ht="12.75" x14ac:dyDescent="0.25">
      <c r="A1373" s="36">
        <v>1367</v>
      </c>
      <c r="B1373" s="45">
        <v>42278</v>
      </c>
      <c r="C1373" s="49" t="s">
        <v>482</v>
      </c>
      <c r="D1373" s="49"/>
      <c r="E1373" s="49">
        <v>12099</v>
      </c>
      <c r="F1373" s="36" t="s">
        <v>1182</v>
      </c>
      <c r="G1373" s="36" t="s">
        <v>435</v>
      </c>
      <c r="H1373" s="38">
        <v>1</v>
      </c>
      <c r="I1373" s="50">
        <v>116345250</v>
      </c>
      <c r="J1373" s="39">
        <f t="shared" si="440"/>
        <v>0</v>
      </c>
      <c r="K1373" s="39">
        <f t="shared" si="441"/>
        <v>0</v>
      </c>
      <c r="L1373" s="39">
        <f t="shared" si="442"/>
        <v>0</v>
      </c>
      <c r="M1373" s="39">
        <f t="shared" si="465"/>
        <v>0</v>
      </c>
      <c r="N1373" s="39">
        <f t="shared" si="452"/>
        <v>0</v>
      </c>
      <c r="O1373" s="39">
        <f t="shared" si="443"/>
        <v>0</v>
      </c>
      <c r="P1373" s="39">
        <f t="shared" si="444"/>
        <v>0</v>
      </c>
      <c r="Q1373" s="39">
        <f t="shared" si="445"/>
        <v>0</v>
      </c>
      <c r="R1373" s="39">
        <f t="shared" si="446"/>
        <v>0</v>
      </c>
      <c r="S1373" s="39">
        <f t="shared" si="447"/>
        <v>0</v>
      </c>
      <c r="T1373" s="39"/>
      <c r="U1373" s="39">
        <f t="shared" si="448"/>
        <v>0</v>
      </c>
      <c r="V1373" s="39"/>
      <c r="W1373" s="39">
        <f t="shared" si="466"/>
        <v>116345250</v>
      </c>
      <c r="X1373" s="39">
        <f t="shared" si="456"/>
        <v>31853.593429158111</v>
      </c>
      <c r="Y1373" s="39">
        <f t="shared" si="457"/>
        <v>969543.75</v>
      </c>
      <c r="Z1373" s="41">
        <f t="shared" si="458"/>
        <v>107633292.19712526</v>
      </c>
      <c r="AA1373" s="41">
        <v>95974877.002053395</v>
      </c>
      <c r="AB1373" s="41">
        <v>14725420.905924618</v>
      </c>
      <c r="AC1373" s="41">
        <f t="shared" si="464"/>
        <v>110700297.90797801</v>
      </c>
      <c r="AD1373" s="42">
        <f>Z1373-AA1373-6013463.1</f>
        <v>5644952.0950718615</v>
      </c>
      <c r="AE1373" s="41">
        <f t="shared" si="459"/>
        <v>116345250.00304988</v>
      </c>
      <c r="AF1373" s="42">
        <f t="shared" si="460"/>
        <v>-3.0498802661895752E-3</v>
      </c>
      <c r="AG1373" s="43">
        <f t="shared" si="467"/>
        <v>120</v>
      </c>
      <c r="AH1373" s="44">
        <f t="shared" si="461"/>
        <v>8.9856262833675515</v>
      </c>
      <c r="AI1373" s="36">
        <f t="shared" si="462"/>
        <v>111.01437371663245</v>
      </c>
      <c r="AJ1373" s="36">
        <f t="shared" si="463"/>
        <v>3379</v>
      </c>
      <c r="AK1373" s="45">
        <v>45657</v>
      </c>
    </row>
    <row r="1374" spans="1:37" s="79" customFormat="1" ht="12.75" x14ac:dyDescent="0.25">
      <c r="A1374" s="36">
        <v>1368</v>
      </c>
      <c r="B1374" s="45">
        <v>42278</v>
      </c>
      <c r="C1374" s="49" t="s">
        <v>265</v>
      </c>
      <c r="D1374" s="49"/>
      <c r="E1374" s="49">
        <v>12007</v>
      </c>
      <c r="F1374" s="36" t="s">
        <v>1183</v>
      </c>
      <c r="G1374" s="36" t="s">
        <v>435</v>
      </c>
      <c r="H1374" s="38">
        <v>4</v>
      </c>
      <c r="I1374" s="50">
        <v>299880</v>
      </c>
      <c r="J1374" s="39">
        <f t="shared" si="440"/>
        <v>0</v>
      </c>
      <c r="K1374" s="39">
        <f t="shared" si="441"/>
        <v>0</v>
      </c>
      <c r="L1374" s="39">
        <f t="shared" si="442"/>
        <v>0</v>
      </c>
      <c r="M1374" s="39">
        <f t="shared" si="465"/>
        <v>0</v>
      </c>
      <c r="N1374" s="39">
        <f t="shared" si="452"/>
        <v>0</v>
      </c>
      <c r="O1374" s="39">
        <f t="shared" si="443"/>
        <v>299880</v>
      </c>
      <c r="P1374" s="39">
        <f t="shared" si="444"/>
        <v>0</v>
      </c>
      <c r="Q1374" s="39">
        <f t="shared" si="445"/>
        <v>0</v>
      </c>
      <c r="R1374" s="39">
        <f t="shared" si="446"/>
        <v>0</v>
      </c>
      <c r="S1374" s="39">
        <f t="shared" si="447"/>
        <v>0</v>
      </c>
      <c r="T1374" s="39"/>
      <c r="U1374" s="39">
        <f t="shared" si="448"/>
        <v>0</v>
      </c>
      <c r="V1374" s="39"/>
      <c r="W1374" s="39">
        <f t="shared" si="466"/>
        <v>0</v>
      </c>
      <c r="X1374" s="39">
        <f t="shared" si="456"/>
        <v>82.102669404517457</v>
      </c>
      <c r="Y1374" s="39">
        <f t="shared" si="457"/>
        <v>2499</v>
      </c>
      <c r="Z1374" s="41">
        <f t="shared" si="458"/>
        <v>277424.91991786449</v>
      </c>
      <c r="AA1374" s="41">
        <v>247375.34291581108</v>
      </c>
      <c r="AB1374" s="41">
        <v>0</v>
      </c>
      <c r="AC1374" s="41">
        <f t="shared" si="464"/>
        <v>247375.34291581108</v>
      </c>
      <c r="AD1374" s="42">
        <f t="shared" ref="AD1374:AD1437" si="469">Z1374-AA1374</f>
        <v>30049.577002053411</v>
      </c>
      <c r="AE1374" s="41">
        <f t="shared" si="459"/>
        <v>277424.91991786449</v>
      </c>
      <c r="AF1374" s="42">
        <f t="shared" si="460"/>
        <v>22455.080082135508</v>
      </c>
      <c r="AG1374" s="43">
        <f t="shared" si="467"/>
        <v>120</v>
      </c>
      <c r="AH1374" s="44">
        <f t="shared" si="461"/>
        <v>8.9856262833675515</v>
      </c>
      <c r="AI1374" s="36">
        <f t="shared" si="462"/>
        <v>111.01437371663245</v>
      </c>
      <c r="AJ1374" s="36">
        <f t="shared" si="463"/>
        <v>3379</v>
      </c>
      <c r="AK1374" s="45">
        <v>45657</v>
      </c>
    </row>
    <row r="1375" spans="1:37" s="79" customFormat="1" ht="12.75" x14ac:dyDescent="0.25">
      <c r="A1375" s="36">
        <v>1369</v>
      </c>
      <c r="B1375" s="45">
        <v>42278</v>
      </c>
      <c r="C1375" s="49" t="s">
        <v>431</v>
      </c>
      <c r="D1375" s="49"/>
      <c r="E1375" s="49">
        <v>12009</v>
      </c>
      <c r="F1375" s="36" t="s">
        <v>1184</v>
      </c>
      <c r="G1375" s="36" t="s">
        <v>561</v>
      </c>
      <c r="H1375" s="38">
        <v>1</v>
      </c>
      <c r="I1375" s="50">
        <v>101981.25</v>
      </c>
      <c r="J1375" s="39">
        <f t="shared" ref="J1375:J1438" si="470">IF(E1375=12002,I1375,IF(E1375&lt;&gt;12002,0))</f>
        <v>0</v>
      </c>
      <c r="K1375" s="39">
        <f t="shared" ref="K1375:K1438" si="471">IF(E1375=12003,I1375,IF(E1375&lt;&gt;12003,0))</f>
        <v>0</v>
      </c>
      <c r="L1375" s="39">
        <f t="shared" ref="L1375:L1438" si="472">IF(E1375=12004,I1375,IF(E1375&lt;&gt;12004,0))</f>
        <v>0</v>
      </c>
      <c r="M1375" s="39">
        <f t="shared" ref="M1375:M1385" si="473">IF(C1375=12006,H1375,IF(C1375&lt;&gt;12006,0))</f>
        <v>0</v>
      </c>
      <c r="N1375" s="39">
        <f t="shared" si="452"/>
        <v>0</v>
      </c>
      <c r="O1375" s="39">
        <f t="shared" ref="O1375:O1438" si="474">IF(E1375=12007,I1375,IF(E1375&lt;&gt;12007,0))</f>
        <v>0</v>
      </c>
      <c r="P1375" s="39">
        <f t="shared" ref="P1375:P1438" si="475">IF(E1375=12008,I1375,IF(E1375&lt;&gt;12008,0))</f>
        <v>0</v>
      </c>
      <c r="Q1375" s="39">
        <f t="shared" ref="Q1375:Q1438" si="476">IF(E1375=12009,I1375,IF(E1375&lt;&gt;12009,0))</f>
        <v>101981.25</v>
      </c>
      <c r="R1375" s="39">
        <f t="shared" ref="R1375:R1438" si="477">IF(E1375=12010,I1375,IF(E1375&lt;&gt;12010,0))</f>
        <v>0</v>
      </c>
      <c r="S1375" s="39">
        <f t="shared" ref="S1375:S1438" si="478">IF(E1375=12011,I1375,IF(E1375&lt;&gt;12011,0))</f>
        <v>0</v>
      </c>
      <c r="T1375" s="39"/>
      <c r="U1375" s="39">
        <f t="shared" ref="U1375:U1438" si="479">IF(E1375=12012,I1375,IF(E1375&lt;&gt;12012,0))</f>
        <v>0</v>
      </c>
      <c r="V1375" s="39"/>
      <c r="W1375" s="39"/>
      <c r="X1375" s="39">
        <f t="shared" si="456"/>
        <v>27.920944558521562</v>
      </c>
      <c r="Y1375" s="39">
        <f t="shared" si="457"/>
        <v>849.84375</v>
      </c>
      <c r="Z1375" s="41">
        <f t="shared" si="458"/>
        <v>94344.871663244354</v>
      </c>
      <c r="AA1375" s="41">
        <v>83288.177618069807</v>
      </c>
      <c r="AB1375" s="41">
        <v>4358.7455419185435</v>
      </c>
      <c r="AC1375" s="41">
        <f t="shared" si="464"/>
        <v>87646.92315998835</v>
      </c>
      <c r="AD1375" s="42">
        <f t="shared" si="469"/>
        <v>11056.694045174547</v>
      </c>
      <c r="AE1375" s="41">
        <f t="shared" si="459"/>
        <v>98703.617205162896</v>
      </c>
      <c r="AF1375" s="42">
        <f t="shared" si="460"/>
        <v>3277.6327948371036</v>
      </c>
      <c r="AG1375" s="43">
        <f t="shared" ref="AG1375:AG1385" si="480">(365.25/30.4375*(IF(E1375=12002,1/3%,IF(E1375=12003,1/3%,IF(E1375=12004,1/3%,IF(E1375=12006,1/2%,IF(E1375=12007,1/10%,IF(E1375=12008,1/3%,IF(E1375=12009,1/10%,IF(E1375=12010,1/10%,IF(E1375=12011,1/20%,IF(E1375=12012,1/3%))))))))))))</f>
        <v>120</v>
      </c>
      <c r="AH1375" s="44">
        <f t="shared" si="461"/>
        <v>8.9856262833675515</v>
      </c>
      <c r="AI1375" s="36">
        <f t="shared" si="462"/>
        <v>111.01437371663245</v>
      </c>
      <c r="AJ1375" s="36">
        <f t="shared" si="463"/>
        <v>3379</v>
      </c>
      <c r="AK1375" s="45">
        <v>45657</v>
      </c>
    </row>
    <row r="1376" spans="1:37" s="79" customFormat="1" ht="12.75" x14ac:dyDescent="0.25">
      <c r="A1376" s="36">
        <v>1370</v>
      </c>
      <c r="B1376" s="45">
        <v>42278</v>
      </c>
      <c r="C1376" s="49" t="s">
        <v>431</v>
      </c>
      <c r="D1376" s="49"/>
      <c r="E1376" s="49">
        <v>12009</v>
      </c>
      <c r="F1376" s="36" t="s">
        <v>1185</v>
      </c>
      <c r="G1376" s="36" t="s">
        <v>544</v>
      </c>
      <c r="H1376" s="38">
        <v>13</v>
      </c>
      <c r="I1376" s="50">
        <v>492399.95999999996</v>
      </c>
      <c r="J1376" s="39">
        <f t="shared" si="470"/>
        <v>0</v>
      </c>
      <c r="K1376" s="39">
        <f t="shared" si="471"/>
        <v>0</v>
      </c>
      <c r="L1376" s="39">
        <f t="shared" si="472"/>
        <v>0</v>
      </c>
      <c r="M1376" s="39">
        <f t="shared" si="473"/>
        <v>0</v>
      </c>
      <c r="N1376" s="39">
        <f t="shared" si="452"/>
        <v>0</v>
      </c>
      <c r="O1376" s="39">
        <f t="shared" si="474"/>
        <v>0</v>
      </c>
      <c r="P1376" s="39">
        <f t="shared" si="475"/>
        <v>0</v>
      </c>
      <c r="Q1376" s="39">
        <f t="shared" si="476"/>
        <v>492399.95999999996</v>
      </c>
      <c r="R1376" s="39">
        <f t="shared" si="477"/>
        <v>0</v>
      </c>
      <c r="S1376" s="39">
        <f t="shared" si="478"/>
        <v>0</v>
      </c>
      <c r="T1376" s="39"/>
      <c r="U1376" s="39">
        <f t="shared" si="479"/>
        <v>0</v>
      </c>
      <c r="V1376" s="39"/>
      <c r="W1376" s="39"/>
      <c r="X1376" s="39">
        <f t="shared" si="456"/>
        <v>134.81176180698151</v>
      </c>
      <c r="Y1376" s="39">
        <f t="shared" si="457"/>
        <v>4103.3329999999996</v>
      </c>
      <c r="Z1376" s="41">
        <f t="shared" si="458"/>
        <v>455528.94314579054</v>
      </c>
      <c r="AA1376" s="41">
        <v>402143.4854702258</v>
      </c>
      <c r="AB1376" s="41">
        <v>21045.497387910713</v>
      </c>
      <c r="AC1376" s="41">
        <f t="shared" si="464"/>
        <v>423188.98285813653</v>
      </c>
      <c r="AD1376" s="42">
        <f t="shared" si="469"/>
        <v>53385.457675564743</v>
      </c>
      <c r="AE1376" s="41">
        <f t="shared" si="459"/>
        <v>476574.44053370127</v>
      </c>
      <c r="AF1376" s="42">
        <f t="shared" si="460"/>
        <v>15825.519466298691</v>
      </c>
      <c r="AG1376" s="43">
        <f t="shared" si="480"/>
        <v>120</v>
      </c>
      <c r="AH1376" s="44">
        <f t="shared" si="461"/>
        <v>8.9856262833675515</v>
      </c>
      <c r="AI1376" s="36">
        <f t="shared" si="462"/>
        <v>111.01437371663245</v>
      </c>
      <c r="AJ1376" s="36">
        <f t="shared" si="463"/>
        <v>3379</v>
      </c>
      <c r="AK1376" s="45">
        <v>45657</v>
      </c>
    </row>
    <row r="1377" spans="1:37" s="79" customFormat="1" ht="12.75" x14ac:dyDescent="0.25">
      <c r="A1377" s="36">
        <v>1371</v>
      </c>
      <c r="B1377" s="45">
        <v>42278</v>
      </c>
      <c r="C1377" s="49" t="s">
        <v>431</v>
      </c>
      <c r="D1377" s="49"/>
      <c r="E1377" s="49">
        <v>12009</v>
      </c>
      <c r="F1377" s="36" t="s">
        <v>1186</v>
      </c>
      <c r="G1377" s="36" t="s">
        <v>561</v>
      </c>
      <c r="H1377" s="38">
        <v>1</v>
      </c>
      <c r="I1377" s="50">
        <v>131750</v>
      </c>
      <c r="J1377" s="39">
        <f t="shared" si="470"/>
        <v>0</v>
      </c>
      <c r="K1377" s="39">
        <f t="shared" si="471"/>
        <v>0</v>
      </c>
      <c r="L1377" s="39">
        <f t="shared" si="472"/>
        <v>0</v>
      </c>
      <c r="M1377" s="39">
        <f t="shared" si="473"/>
        <v>0</v>
      </c>
      <c r="N1377" s="39">
        <f t="shared" si="452"/>
        <v>0</v>
      </c>
      <c r="O1377" s="39">
        <f t="shared" si="474"/>
        <v>0</v>
      </c>
      <c r="P1377" s="39">
        <f t="shared" si="475"/>
        <v>0</v>
      </c>
      <c r="Q1377" s="39">
        <f t="shared" si="476"/>
        <v>131750</v>
      </c>
      <c r="R1377" s="39">
        <f t="shared" si="477"/>
        <v>0</v>
      </c>
      <c r="S1377" s="39">
        <f t="shared" si="478"/>
        <v>0</v>
      </c>
      <c r="T1377" s="39"/>
      <c r="U1377" s="39">
        <f t="shared" si="479"/>
        <v>0</v>
      </c>
      <c r="V1377" s="39"/>
      <c r="W1377" s="39"/>
      <c r="X1377" s="39">
        <f t="shared" si="456"/>
        <v>36.071184120465432</v>
      </c>
      <c r="Y1377" s="39">
        <f t="shared" si="457"/>
        <v>1097.9166666666665</v>
      </c>
      <c r="Z1377" s="41">
        <f t="shared" si="458"/>
        <v>121884.53114305269</v>
      </c>
      <c r="AA1377" s="41">
        <v>107600.34223134838</v>
      </c>
      <c r="AB1377" s="41">
        <v>5631.0814502447065</v>
      </c>
      <c r="AC1377" s="41">
        <f t="shared" si="464"/>
        <v>113231.42368159308</v>
      </c>
      <c r="AD1377" s="42">
        <f t="shared" si="469"/>
        <v>14284.188911704317</v>
      </c>
      <c r="AE1377" s="41">
        <f t="shared" si="459"/>
        <v>127515.6125932974</v>
      </c>
      <c r="AF1377" s="42">
        <f t="shared" si="460"/>
        <v>4234.3874067026045</v>
      </c>
      <c r="AG1377" s="43">
        <f t="shared" si="480"/>
        <v>120</v>
      </c>
      <c r="AH1377" s="44">
        <f t="shared" si="461"/>
        <v>8.9856262833675515</v>
      </c>
      <c r="AI1377" s="36">
        <f t="shared" si="462"/>
        <v>111.01437371663245</v>
      </c>
      <c r="AJ1377" s="36">
        <f t="shared" si="463"/>
        <v>3379</v>
      </c>
      <c r="AK1377" s="45">
        <v>45657</v>
      </c>
    </row>
    <row r="1378" spans="1:37" s="79" customFormat="1" ht="12.75" x14ac:dyDescent="0.25">
      <c r="A1378" s="36">
        <v>1372</v>
      </c>
      <c r="B1378" s="45">
        <v>42278</v>
      </c>
      <c r="C1378" s="49" t="s">
        <v>431</v>
      </c>
      <c r="D1378" s="49"/>
      <c r="E1378" s="49">
        <v>12009</v>
      </c>
      <c r="F1378" s="36" t="s">
        <v>850</v>
      </c>
      <c r="G1378" s="36" t="s">
        <v>561</v>
      </c>
      <c r="H1378" s="38">
        <v>1</v>
      </c>
      <c r="I1378" s="50">
        <v>139100</v>
      </c>
      <c r="J1378" s="39">
        <f t="shared" si="470"/>
        <v>0</v>
      </c>
      <c r="K1378" s="39">
        <f t="shared" si="471"/>
        <v>0</v>
      </c>
      <c r="L1378" s="39">
        <f t="shared" si="472"/>
        <v>0</v>
      </c>
      <c r="M1378" s="39">
        <f t="shared" si="473"/>
        <v>0</v>
      </c>
      <c r="N1378" s="39">
        <f t="shared" si="452"/>
        <v>0</v>
      </c>
      <c r="O1378" s="39">
        <f t="shared" si="474"/>
        <v>0</v>
      </c>
      <c r="P1378" s="39">
        <f t="shared" si="475"/>
        <v>0</v>
      </c>
      <c r="Q1378" s="39">
        <f t="shared" si="476"/>
        <v>139100</v>
      </c>
      <c r="R1378" s="39">
        <f t="shared" si="477"/>
        <v>0</v>
      </c>
      <c r="S1378" s="39">
        <f t="shared" si="478"/>
        <v>0</v>
      </c>
      <c r="T1378" s="39"/>
      <c r="U1378" s="39">
        <f t="shared" si="479"/>
        <v>0</v>
      </c>
      <c r="V1378" s="39"/>
      <c r="W1378" s="39"/>
      <c r="X1378" s="39">
        <f t="shared" si="456"/>
        <v>38.083504449007528</v>
      </c>
      <c r="Y1378" s="39">
        <f t="shared" si="457"/>
        <v>1159.1666666666665</v>
      </c>
      <c r="Z1378" s="41">
        <f t="shared" si="458"/>
        <v>128684.16153319643</v>
      </c>
      <c r="AA1378" s="41">
        <v>113603.09377138944</v>
      </c>
      <c r="AB1378" s="41">
        <v>5945.2252730856835</v>
      </c>
      <c r="AC1378" s="41">
        <f t="shared" si="464"/>
        <v>119548.31904447512</v>
      </c>
      <c r="AD1378" s="42">
        <f t="shared" si="469"/>
        <v>15081.067761806989</v>
      </c>
      <c r="AE1378" s="41">
        <f t="shared" si="459"/>
        <v>134629.3868062821</v>
      </c>
      <c r="AF1378" s="42">
        <f t="shared" si="460"/>
        <v>4470.6131937179016</v>
      </c>
      <c r="AG1378" s="43">
        <f t="shared" si="480"/>
        <v>120</v>
      </c>
      <c r="AH1378" s="44">
        <f t="shared" si="461"/>
        <v>8.9856262833675515</v>
      </c>
      <c r="AI1378" s="36">
        <f t="shared" si="462"/>
        <v>111.01437371663245</v>
      </c>
      <c r="AJ1378" s="36">
        <f t="shared" si="463"/>
        <v>3379</v>
      </c>
      <c r="AK1378" s="45">
        <v>45657</v>
      </c>
    </row>
    <row r="1379" spans="1:37" s="79" customFormat="1" ht="12.75" x14ac:dyDescent="0.25">
      <c r="A1379" s="36">
        <v>1373</v>
      </c>
      <c r="B1379" s="45">
        <v>42309</v>
      </c>
      <c r="C1379" s="36" t="s">
        <v>534</v>
      </c>
      <c r="D1379" s="36"/>
      <c r="E1379" s="36">
        <v>12008</v>
      </c>
      <c r="F1379" s="36" t="s">
        <v>1187</v>
      </c>
      <c r="G1379" s="36" t="s">
        <v>937</v>
      </c>
      <c r="H1379" s="38">
        <v>1</v>
      </c>
      <c r="I1379" s="50">
        <v>5250000</v>
      </c>
      <c r="J1379" s="39">
        <f t="shared" si="470"/>
        <v>0</v>
      </c>
      <c r="K1379" s="39">
        <f t="shared" si="471"/>
        <v>0</v>
      </c>
      <c r="L1379" s="39">
        <f t="shared" si="472"/>
        <v>0</v>
      </c>
      <c r="M1379" s="39">
        <f t="shared" si="473"/>
        <v>0</v>
      </c>
      <c r="N1379" s="39">
        <f t="shared" si="452"/>
        <v>0</v>
      </c>
      <c r="O1379" s="39">
        <f t="shared" si="474"/>
        <v>0</v>
      </c>
      <c r="P1379" s="39">
        <f t="shared" si="475"/>
        <v>5250000</v>
      </c>
      <c r="Q1379" s="39">
        <f t="shared" si="476"/>
        <v>0</v>
      </c>
      <c r="R1379" s="39">
        <f t="shared" si="477"/>
        <v>0</v>
      </c>
      <c r="S1379" s="39">
        <f t="shared" si="478"/>
        <v>0</v>
      </c>
      <c r="T1379" s="39"/>
      <c r="U1379" s="39">
        <f t="shared" si="479"/>
        <v>0</v>
      </c>
      <c r="V1379" s="39"/>
      <c r="W1379" s="39"/>
      <c r="X1379" s="39">
        <f t="shared" si="456"/>
        <v>431.21149897330594</v>
      </c>
      <c r="Y1379" s="39">
        <f t="shared" si="457"/>
        <v>13125</v>
      </c>
      <c r="Z1379" s="41">
        <f t="shared" si="458"/>
        <v>1443696.0985626285</v>
      </c>
      <c r="AA1379" s="41">
        <v>1285872.6899383983</v>
      </c>
      <c r="AB1379" s="41">
        <v>-34679.583999924173</v>
      </c>
      <c r="AC1379" s="41">
        <f t="shared" si="464"/>
        <v>1251193.1059384742</v>
      </c>
      <c r="AD1379" s="42">
        <f t="shared" si="469"/>
        <v>157823.40862423019</v>
      </c>
      <c r="AE1379" s="41">
        <f t="shared" si="459"/>
        <v>1409016.5145627044</v>
      </c>
      <c r="AF1379" s="42">
        <f t="shared" si="460"/>
        <v>3840983.4854372954</v>
      </c>
      <c r="AG1379" s="43">
        <f t="shared" si="480"/>
        <v>400</v>
      </c>
      <c r="AH1379" s="44">
        <f t="shared" si="461"/>
        <v>290.00410677618072</v>
      </c>
      <c r="AI1379" s="36">
        <f t="shared" si="462"/>
        <v>109.99589322381931</v>
      </c>
      <c r="AJ1379" s="36">
        <f t="shared" si="463"/>
        <v>3348</v>
      </c>
      <c r="AK1379" s="45">
        <v>45657</v>
      </c>
    </row>
    <row r="1380" spans="1:37" s="79" customFormat="1" ht="12.75" x14ac:dyDescent="0.25">
      <c r="A1380" s="36">
        <v>1374</v>
      </c>
      <c r="B1380" s="45">
        <v>42309</v>
      </c>
      <c r="C1380" s="36" t="s">
        <v>534</v>
      </c>
      <c r="D1380" s="36"/>
      <c r="E1380" s="36">
        <v>12008</v>
      </c>
      <c r="F1380" s="36" t="s">
        <v>1188</v>
      </c>
      <c r="G1380" s="36" t="s">
        <v>903</v>
      </c>
      <c r="H1380" s="38">
        <v>3</v>
      </c>
      <c r="I1380" s="50">
        <v>5770000.0200000005</v>
      </c>
      <c r="J1380" s="39">
        <f t="shared" si="470"/>
        <v>0</v>
      </c>
      <c r="K1380" s="39">
        <f t="shared" si="471"/>
        <v>0</v>
      </c>
      <c r="L1380" s="39">
        <f t="shared" si="472"/>
        <v>0</v>
      </c>
      <c r="M1380" s="39">
        <f t="shared" si="473"/>
        <v>0</v>
      </c>
      <c r="N1380" s="39">
        <f t="shared" si="452"/>
        <v>0</v>
      </c>
      <c r="O1380" s="39">
        <f t="shared" si="474"/>
        <v>0</v>
      </c>
      <c r="P1380" s="39">
        <f t="shared" si="475"/>
        <v>5770000.0200000005</v>
      </c>
      <c r="Q1380" s="39">
        <f t="shared" si="476"/>
        <v>0</v>
      </c>
      <c r="R1380" s="39">
        <f t="shared" si="477"/>
        <v>0</v>
      </c>
      <c r="S1380" s="39">
        <f t="shared" si="478"/>
        <v>0</v>
      </c>
      <c r="T1380" s="39"/>
      <c r="U1380" s="39">
        <f t="shared" si="479"/>
        <v>0</v>
      </c>
      <c r="V1380" s="39"/>
      <c r="W1380" s="39"/>
      <c r="X1380" s="39">
        <f t="shared" si="456"/>
        <v>473.92197289527718</v>
      </c>
      <c r="Y1380" s="39">
        <f t="shared" si="457"/>
        <v>14425.000049999999</v>
      </c>
      <c r="Z1380" s="41">
        <f t="shared" si="458"/>
        <v>1586690.7652533881</v>
      </c>
      <c r="AA1380" s="41">
        <v>1413235.3231737167</v>
      </c>
      <c r="AB1380" s="41">
        <v>-38114.514356791267</v>
      </c>
      <c r="AC1380" s="41">
        <f t="shared" si="464"/>
        <v>1375120.8088169254</v>
      </c>
      <c r="AD1380" s="42">
        <f t="shared" si="469"/>
        <v>173455.44207967143</v>
      </c>
      <c r="AE1380" s="41">
        <f t="shared" si="459"/>
        <v>1548576.2508965968</v>
      </c>
      <c r="AF1380" s="42">
        <f t="shared" si="460"/>
        <v>4221423.7691034041</v>
      </c>
      <c r="AG1380" s="43">
        <f t="shared" si="480"/>
        <v>400</v>
      </c>
      <c r="AH1380" s="44">
        <f t="shared" si="461"/>
        <v>290.00410677618072</v>
      </c>
      <c r="AI1380" s="36">
        <f t="shared" si="462"/>
        <v>109.99589322381931</v>
      </c>
      <c r="AJ1380" s="36">
        <f t="shared" si="463"/>
        <v>3348</v>
      </c>
      <c r="AK1380" s="45">
        <v>45657</v>
      </c>
    </row>
    <row r="1381" spans="1:37" s="79" customFormat="1" ht="12.75" x14ac:dyDescent="0.25">
      <c r="A1381" s="36">
        <v>1375</v>
      </c>
      <c r="B1381" s="45">
        <v>42309</v>
      </c>
      <c r="C1381" s="36" t="s">
        <v>315</v>
      </c>
      <c r="D1381" s="36"/>
      <c r="E1381" s="36">
        <v>12008</v>
      </c>
      <c r="F1381" s="36" t="s">
        <v>1189</v>
      </c>
      <c r="G1381" s="36" t="s">
        <v>276</v>
      </c>
      <c r="H1381" s="38">
        <v>1</v>
      </c>
      <c r="I1381" s="50">
        <v>3380129</v>
      </c>
      <c r="J1381" s="39">
        <f t="shared" si="470"/>
        <v>0</v>
      </c>
      <c r="K1381" s="39">
        <f t="shared" si="471"/>
        <v>0</v>
      </c>
      <c r="L1381" s="39">
        <f t="shared" si="472"/>
        <v>0</v>
      </c>
      <c r="M1381" s="39">
        <f t="shared" si="473"/>
        <v>0</v>
      </c>
      <c r="N1381" s="39">
        <f t="shared" si="452"/>
        <v>0</v>
      </c>
      <c r="O1381" s="39">
        <f t="shared" si="474"/>
        <v>0</v>
      </c>
      <c r="P1381" s="39">
        <f t="shared" si="475"/>
        <v>3380129</v>
      </c>
      <c r="Q1381" s="39">
        <f t="shared" si="476"/>
        <v>0</v>
      </c>
      <c r="R1381" s="39">
        <f t="shared" si="477"/>
        <v>0</v>
      </c>
      <c r="S1381" s="39">
        <f t="shared" si="478"/>
        <v>0</v>
      </c>
      <c r="T1381" s="39"/>
      <c r="U1381" s="39">
        <f t="shared" si="479"/>
        <v>0</v>
      </c>
      <c r="V1381" s="39">
        <f>IF(E1381=12050,I1381,IF(E1381&lt;&gt;12050,0))</f>
        <v>0</v>
      </c>
      <c r="W1381" s="39"/>
      <c r="X1381" s="39">
        <f t="shared" si="456"/>
        <v>277.62866529774124</v>
      </c>
      <c r="Y1381" s="39">
        <f t="shared" si="457"/>
        <v>8450.3224999999984</v>
      </c>
      <c r="Z1381" s="41">
        <f t="shared" si="458"/>
        <v>929500.7714168377</v>
      </c>
      <c r="AA1381" s="41">
        <v>827888.67991786439</v>
      </c>
      <c r="AB1381" s="41">
        <v>0</v>
      </c>
      <c r="AC1381" s="41">
        <f t="shared" si="464"/>
        <v>827888.67991786439</v>
      </c>
      <c r="AD1381" s="42">
        <f t="shared" si="469"/>
        <v>101612.09149897331</v>
      </c>
      <c r="AE1381" s="41">
        <f t="shared" si="459"/>
        <v>929500.7714168377</v>
      </c>
      <c r="AF1381" s="42">
        <f t="shared" si="460"/>
        <v>2450628.2285831622</v>
      </c>
      <c r="AG1381" s="43">
        <f t="shared" si="480"/>
        <v>400</v>
      </c>
      <c r="AH1381" s="44">
        <f t="shared" si="461"/>
        <v>290.00410677618072</v>
      </c>
      <c r="AI1381" s="36">
        <f t="shared" si="462"/>
        <v>109.99589322381931</v>
      </c>
      <c r="AJ1381" s="36">
        <f t="shared" si="463"/>
        <v>3348</v>
      </c>
      <c r="AK1381" s="45">
        <v>45657</v>
      </c>
    </row>
    <row r="1382" spans="1:37" s="79" customFormat="1" ht="12.75" x14ac:dyDescent="0.25">
      <c r="A1382" s="36">
        <v>1376</v>
      </c>
      <c r="B1382" s="45">
        <v>42309</v>
      </c>
      <c r="C1382" s="36" t="s">
        <v>721</v>
      </c>
      <c r="D1382" s="36"/>
      <c r="E1382" s="36">
        <v>12003</v>
      </c>
      <c r="F1382" s="36" t="s">
        <v>1190</v>
      </c>
      <c r="G1382" s="38" t="s">
        <v>318</v>
      </c>
      <c r="H1382" s="61">
        <v>40</v>
      </c>
      <c r="I1382" s="50">
        <v>880000</v>
      </c>
      <c r="J1382" s="39">
        <f t="shared" si="470"/>
        <v>0</v>
      </c>
      <c r="K1382" s="39">
        <f t="shared" si="471"/>
        <v>880000</v>
      </c>
      <c r="L1382" s="39">
        <f t="shared" si="472"/>
        <v>0</v>
      </c>
      <c r="M1382" s="39">
        <f t="shared" si="473"/>
        <v>0</v>
      </c>
      <c r="N1382" s="39">
        <f t="shared" si="452"/>
        <v>0</v>
      </c>
      <c r="O1382" s="39">
        <f t="shared" si="474"/>
        <v>0</v>
      </c>
      <c r="P1382" s="39">
        <f t="shared" si="475"/>
        <v>0</v>
      </c>
      <c r="Q1382" s="39">
        <f t="shared" si="476"/>
        <v>0</v>
      </c>
      <c r="R1382" s="39">
        <f t="shared" si="477"/>
        <v>0</v>
      </c>
      <c r="S1382" s="39">
        <f t="shared" si="478"/>
        <v>0</v>
      </c>
      <c r="T1382" s="39"/>
      <c r="U1382" s="39">
        <f t="shared" si="479"/>
        <v>0</v>
      </c>
      <c r="V1382" s="39"/>
      <c r="W1382" s="39"/>
      <c r="X1382" s="39">
        <f t="shared" si="456"/>
        <v>72.279260780287473</v>
      </c>
      <c r="Y1382" s="39">
        <f t="shared" si="457"/>
        <v>2200</v>
      </c>
      <c r="Z1382" s="41">
        <f t="shared" si="458"/>
        <v>241990.96509240248</v>
      </c>
      <c r="AA1382" s="41">
        <v>215536.75564681727</v>
      </c>
      <c r="AB1382" s="41">
        <v>0</v>
      </c>
      <c r="AC1382" s="41">
        <f t="shared" si="464"/>
        <v>215536.75564681727</v>
      </c>
      <c r="AD1382" s="42">
        <f t="shared" si="469"/>
        <v>26454.209445585206</v>
      </c>
      <c r="AE1382" s="41">
        <f t="shared" si="459"/>
        <v>241990.96509240248</v>
      </c>
      <c r="AF1382" s="42">
        <f t="shared" si="460"/>
        <v>638009.03490759758</v>
      </c>
      <c r="AG1382" s="43">
        <f t="shared" si="480"/>
        <v>400</v>
      </c>
      <c r="AH1382" s="44">
        <f t="shared" si="461"/>
        <v>290.00410677618072</v>
      </c>
      <c r="AI1382" s="36">
        <f t="shared" si="462"/>
        <v>109.99589322381931</v>
      </c>
      <c r="AJ1382" s="36">
        <f t="shared" si="463"/>
        <v>3348</v>
      </c>
      <c r="AK1382" s="45">
        <v>45657</v>
      </c>
    </row>
    <row r="1383" spans="1:37" s="79" customFormat="1" ht="12.75" x14ac:dyDescent="0.25">
      <c r="A1383" s="36">
        <v>1377</v>
      </c>
      <c r="B1383" s="45">
        <v>42309</v>
      </c>
      <c r="C1383" s="36" t="s">
        <v>721</v>
      </c>
      <c r="D1383" s="36"/>
      <c r="E1383" s="36">
        <v>12003</v>
      </c>
      <c r="F1383" s="36" t="s">
        <v>1191</v>
      </c>
      <c r="G1383" s="38" t="s">
        <v>318</v>
      </c>
      <c r="H1383" s="61">
        <v>60</v>
      </c>
      <c r="I1383" s="50">
        <v>1665000</v>
      </c>
      <c r="J1383" s="39">
        <f t="shared" si="470"/>
        <v>0</v>
      </c>
      <c r="K1383" s="39">
        <f t="shared" si="471"/>
        <v>1665000</v>
      </c>
      <c r="L1383" s="39">
        <f t="shared" si="472"/>
        <v>0</v>
      </c>
      <c r="M1383" s="39">
        <f t="shared" si="473"/>
        <v>0</v>
      </c>
      <c r="N1383" s="39">
        <f t="shared" si="452"/>
        <v>0</v>
      </c>
      <c r="O1383" s="39">
        <f t="shared" si="474"/>
        <v>0</v>
      </c>
      <c r="P1383" s="39">
        <f t="shared" si="475"/>
        <v>0</v>
      </c>
      <c r="Q1383" s="39">
        <f t="shared" si="476"/>
        <v>0</v>
      </c>
      <c r="R1383" s="39">
        <f t="shared" si="477"/>
        <v>0</v>
      </c>
      <c r="S1383" s="39">
        <f t="shared" si="478"/>
        <v>0</v>
      </c>
      <c r="T1383" s="39"/>
      <c r="U1383" s="39">
        <f t="shared" si="479"/>
        <v>0</v>
      </c>
      <c r="V1383" s="39"/>
      <c r="W1383" s="39"/>
      <c r="X1383" s="39">
        <f t="shared" si="456"/>
        <v>136.75564681724845</v>
      </c>
      <c r="Y1383" s="39">
        <f t="shared" si="457"/>
        <v>4162.5</v>
      </c>
      <c r="Z1383" s="41">
        <f t="shared" si="458"/>
        <v>457857.90554414788</v>
      </c>
      <c r="AA1383" s="41">
        <v>407805.3388090349</v>
      </c>
      <c r="AB1383" s="41">
        <v>0</v>
      </c>
      <c r="AC1383" s="41">
        <f t="shared" si="464"/>
        <v>407805.3388090349</v>
      </c>
      <c r="AD1383" s="42">
        <f t="shared" si="469"/>
        <v>50052.566735112981</v>
      </c>
      <c r="AE1383" s="41">
        <f t="shared" si="459"/>
        <v>457857.90554414788</v>
      </c>
      <c r="AF1383" s="42">
        <f t="shared" si="460"/>
        <v>1207142.0944558522</v>
      </c>
      <c r="AG1383" s="43">
        <f t="shared" si="480"/>
        <v>400</v>
      </c>
      <c r="AH1383" s="44">
        <f t="shared" si="461"/>
        <v>290.00410677618072</v>
      </c>
      <c r="AI1383" s="36">
        <f t="shared" si="462"/>
        <v>109.99589322381931</v>
      </c>
      <c r="AJ1383" s="36">
        <f t="shared" si="463"/>
        <v>3348</v>
      </c>
      <c r="AK1383" s="45">
        <v>45657</v>
      </c>
    </row>
    <row r="1384" spans="1:37" s="79" customFormat="1" ht="12.75" x14ac:dyDescent="0.25">
      <c r="A1384" s="36">
        <v>1378</v>
      </c>
      <c r="B1384" s="45">
        <v>42309</v>
      </c>
      <c r="C1384" s="36" t="s">
        <v>315</v>
      </c>
      <c r="D1384" s="36"/>
      <c r="E1384" s="36">
        <v>12008</v>
      </c>
      <c r="F1384" s="36" t="s">
        <v>1192</v>
      </c>
      <c r="G1384" s="38" t="s">
        <v>320</v>
      </c>
      <c r="H1384" s="61">
        <v>1</v>
      </c>
      <c r="I1384" s="50">
        <v>4935000</v>
      </c>
      <c r="J1384" s="39">
        <f t="shared" si="470"/>
        <v>0</v>
      </c>
      <c r="K1384" s="39">
        <f t="shared" si="471"/>
        <v>0</v>
      </c>
      <c r="L1384" s="39">
        <f t="shared" si="472"/>
        <v>0</v>
      </c>
      <c r="M1384" s="39">
        <f t="shared" si="473"/>
        <v>0</v>
      </c>
      <c r="N1384" s="39">
        <f t="shared" si="452"/>
        <v>0</v>
      </c>
      <c r="O1384" s="39">
        <f t="shared" si="474"/>
        <v>0</v>
      </c>
      <c r="P1384" s="39">
        <f t="shared" si="475"/>
        <v>4935000</v>
      </c>
      <c r="Q1384" s="39">
        <f t="shared" si="476"/>
        <v>0</v>
      </c>
      <c r="R1384" s="39">
        <f t="shared" si="477"/>
        <v>0</v>
      </c>
      <c r="S1384" s="39">
        <f t="shared" si="478"/>
        <v>0</v>
      </c>
      <c r="T1384" s="39"/>
      <c r="U1384" s="39">
        <f t="shared" si="479"/>
        <v>0</v>
      </c>
      <c r="V1384" s="39"/>
      <c r="W1384" s="39"/>
      <c r="X1384" s="39">
        <f t="shared" si="456"/>
        <v>405.33880903490757</v>
      </c>
      <c r="Y1384" s="39">
        <f t="shared" si="457"/>
        <v>12337.5</v>
      </c>
      <c r="Z1384" s="41">
        <f t="shared" si="458"/>
        <v>1357074.3326488708</v>
      </c>
      <c r="AA1384" s="41">
        <v>1208720.3285420944</v>
      </c>
      <c r="AB1384" s="41">
        <v>0</v>
      </c>
      <c r="AC1384" s="41">
        <f t="shared" si="464"/>
        <v>1208720.3285420944</v>
      </c>
      <c r="AD1384" s="42">
        <f t="shared" si="469"/>
        <v>148354.00410677632</v>
      </c>
      <c r="AE1384" s="41">
        <f t="shared" si="459"/>
        <v>1357074.3326488708</v>
      </c>
      <c r="AF1384" s="42">
        <f t="shared" si="460"/>
        <v>3577925.6673511295</v>
      </c>
      <c r="AG1384" s="43">
        <f t="shared" si="480"/>
        <v>400</v>
      </c>
      <c r="AH1384" s="44">
        <f t="shared" si="461"/>
        <v>290.00410677618072</v>
      </c>
      <c r="AI1384" s="36">
        <f t="shared" si="462"/>
        <v>109.99589322381931</v>
      </c>
      <c r="AJ1384" s="36">
        <f t="shared" si="463"/>
        <v>3348</v>
      </c>
      <c r="AK1384" s="45">
        <v>45657</v>
      </c>
    </row>
    <row r="1385" spans="1:37" s="79" customFormat="1" ht="12.75" x14ac:dyDescent="0.25">
      <c r="A1385" s="36">
        <v>1379</v>
      </c>
      <c r="B1385" s="45">
        <v>42309</v>
      </c>
      <c r="C1385" s="36" t="s">
        <v>315</v>
      </c>
      <c r="D1385" s="36"/>
      <c r="E1385" s="36">
        <v>12008</v>
      </c>
      <c r="F1385" s="36" t="s">
        <v>1188</v>
      </c>
      <c r="G1385" s="38" t="s">
        <v>322</v>
      </c>
      <c r="H1385" s="61">
        <v>3</v>
      </c>
      <c r="I1385" s="50">
        <v>5599500</v>
      </c>
      <c r="J1385" s="39">
        <f t="shared" si="470"/>
        <v>0</v>
      </c>
      <c r="K1385" s="39">
        <f t="shared" si="471"/>
        <v>0</v>
      </c>
      <c r="L1385" s="39">
        <f t="shared" si="472"/>
        <v>0</v>
      </c>
      <c r="M1385" s="39">
        <f t="shared" si="473"/>
        <v>0</v>
      </c>
      <c r="N1385" s="39">
        <f t="shared" si="452"/>
        <v>0</v>
      </c>
      <c r="O1385" s="39">
        <f t="shared" si="474"/>
        <v>0</v>
      </c>
      <c r="P1385" s="39">
        <f t="shared" si="475"/>
        <v>5599500</v>
      </c>
      <c r="Q1385" s="39">
        <f t="shared" si="476"/>
        <v>0</v>
      </c>
      <c r="R1385" s="39">
        <f t="shared" si="477"/>
        <v>0</v>
      </c>
      <c r="S1385" s="39">
        <f t="shared" si="478"/>
        <v>0</v>
      </c>
      <c r="T1385" s="39"/>
      <c r="U1385" s="39">
        <f t="shared" si="479"/>
        <v>0</v>
      </c>
      <c r="V1385" s="39"/>
      <c r="W1385" s="39"/>
      <c r="X1385" s="39">
        <f t="shared" si="456"/>
        <v>459.91786447638606</v>
      </c>
      <c r="Y1385" s="39">
        <f t="shared" si="457"/>
        <v>13998.75</v>
      </c>
      <c r="Z1385" s="41">
        <f t="shared" si="458"/>
        <v>1539805.0102669406</v>
      </c>
      <c r="AA1385" s="41">
        <v>1371475.0718685833</v>
      </c>
      <c r="AB1385" s="41">
        <v>0</v>
      </c>
      <c r="AC1385" s="41">
        <f t="shared" si="464"/>
        <v>1371475.0718685833</v>
      </c>
      <c r="AD1385" s="42">
        <f t="shared" si="469"/>
        <v>168329.93839835725</v>
      </c>
      <c r="AE1385" s="41">
        <f t="shared" si="459"/>
        <v>1539805.0102669406</v>
      </c>
      <c r="AF1385" s="42">
        <f t="shared" si="460"/>
        <v>4059694.9897330594</v>
      </c>
      <c r="AG1385" s="43">
        <f t="shared" si="480"/>
        <v>400</v>
      </c>
      <c r="AH1385" s="44">
        <f t="shared" si="461"/>
        <v>290.00410677618072</v>
      </c>
      <c r="AI1385" s="36">
        <f t="shared" si="462"/>
        <v>109.99589322381931</v>
      </c>
      <c r="AJ1385" s="36">
        <f t="shared" si="463"/>
        <v>3348</v>
      </c>
      <c r="AK1385" s="45">
        <v>45657</v>
      </c>
    </row>
    <row r="1386" spans="1:37" s="79" customFormat="1" ht="12.75" x14ac:dyDescent="0.25">
      <c r="A1386" s="36">
        <v>1380</v>
      </c>
      <c r="B1386" s="45">
        <v>42309</v>
      </c>
      <c r="C1386" s="49" t="s">
        <v>272</v>
      </c>
      <c r="D1386" s="49"/>
      <c r="E1386" s="49">
        <v>12010</v>
      </c>
      <c r="F1386" s="36" t="s">
        <v>1152</v>
      </c>
      <c r="G1386" s="36" t="s">
        <v>435</v>
      </c>
      <c r="H1386" s="38">
        <v>7</v>
      </c>
      <c r="I1386" s="50">
        <v>121275</v>
      </c>
      <c r="J1386" s="39">
        <f t="shared" si="470"/>
        <v>0</v>
      </c>
      <c r="K1386" s="39">
        <f t="shared" si="471"/>
        <v>0</v>
      </c>
      <c r="L1386" s="39">
        <f t="shared" si="472"/>
        <v>0</v>
      </c>
      <c r="M1386" s="39">
        <f t="shared" ref="M1386:M1409" si="481">IF(E1386=12005,I1386,IF(E1386&lt;&gt;12005,0))</f>
        <v>0</v>
      </c>
      <c r="N1386" s="39">
        <f t="shared" si="452"/>
        <v>0</v>
      </c>
      <c r="O1386" s="39">
        <f t="shared" si="474"/>
        <v>0</v>
      </c>
      <c r="P1386" s="39">
        <f t="shared" si="475"/>
        <v>0</v>
      </c>
      <c r="Q1386" s="39">
        <f t="shared" si="476"/>
        <v>0</v>
      </c>
      <c r="R1386" s="39">
        <f t="shared" si="477"/>
        <v>121275</v>
      </c>
      <c r="S1386" s="39">
        <f t="shared" si="478"/>
        <v>0</v>
      </c>
      <c r="T1386" s="39"/>
      <c r="U1386" s="39">
        <f t="shared" si="479"/>
        <v>0</v>
      </c>
      <c r="V1386" s="39"/>
      <c r="W1386" s="39">
        <f t="shared" ref="W1386:W1409" si="482">IF(E1386=12099,I1386,IF(E1386&lt;&gt;12099,0))</f>
        <v>0</v>
      </c>
      <c r="X1386" s="39">
        <f t="shared" si="456"/>
        <v>33.20328542094456</v>
      </c>
      <c r="Y1386" s="39">
        <f t="shared" si="457"/>
        <v>1010.625</v>
      </c>
      <c r="Z1386" s="41">
        <f t="shared" si="458"/>
        <v>111164.59958932239</v>
      </c>
      <c r="AA1386" s="41">
        <v>99012.197125256673</v>
      </c>
      <c r="AB1386" s="41">
        <v>0</v>
      </c>
      <c r="AC1386" s="41">
        <f t="shared" si="464"/>
        <v>99012.197125256673</v>
      </c>
      <c r="AD1386" s="42">
        <f t="shared" si="469"/>
        <v>12152.402464065715</v>
      </c>
      <c r="AE1386" s="41">
        <f t="shared" si="459"/>
        <v>111164.59958932239</v>
      </c>
      <c r="AF1386" s="42">
        <f t="shared" si="460"/>
        <v>10110.400410677612</v>
      </c>
      <c r="AG1386" s="43">
        <f t="shared" ref="AG1386:AG1409" si="483">(365.25/30.4375*(IF(E1386=12002,1/3%,IF(E1386=12003,1/3%,IF(E1386=12004,1/3%,IF(E1386=12006,1/2%,IF(E1386=12007,1/10%,IF(E1386=12008,1/3%,IF(E1386=12009,1/10%,IF(E1386=12010,1/10%,IF(E1386=12011,1/20%,IF(E1386=12012,1/3%,IF(E1386=12099,1/10%)))))))))))))</f>
        <v>120</v>
      </c>
      <c r="AH1386" s="44">
        <f t="shared" si="461"/>
        <v>10.004106776180691</v>
      </c>
      <c r="AI1386" s="36">
        <f t="shared" si="462"/>
        <v>109.99589322381931</v>
      </c>
      <c r="AJ1386" s="36">
        <f t="shared" si="463"/>
        <v>3348</v>
      </c>
      <c r="AK1386" s="45">
        <v>45657</v>
      </c>
    </row>
    <row r="1387" spans="1:37" s="79" customFormat="1" ht="12.75" x14ac:dyDescent="0.25">
      <c r="A1387" s="36">
        <v>1381</v>
      </c>
      <c r="B1387" s="45">
        <v>42309</v>
      </c>
      <c r="C1387" s="49" t="s">
        <v>431</v>
      </c>
      <c r="D1387" s="49"/>
      <c r="E1387" s="49">
        <v>12009</v>
      </c>
      <c r="F1387" s="36" t="s">
        <v>1193</v>
      </c>
      <c r="G1387" s="36" t="s">
        <v>435</v>
      </c>
      <c r="H1387" s="38">
        <v>1</v>
      </c>
      <c r="I1387" s="50">
        <v>140600</v>
      </c>
      <c r="J1387" s="39">
        <f t="shared" si="470"/>
        <v>0</v>
      </c>
      <c r="K1387" s="39">
        <f t="shared" si="471"/>
        <v>0</v>
      </c>
      <c r="L1387" s="39">
        <f t="shared" si="472"/>
        <v>0</v>
      </c>
      <c r="M1387" s="39">
        <f t="shared" si="481"/>
        <v>0</v>
      </c>
      <c r="N1387" s="39">
        <f t="shared" si="452"/>
        <v>0</v>
      </c>
      <c r="O1387" s="39">
        <f t="shared" si="474"/>
        <v>0</v>
      </c>
      <c r="P1387" s="39">
        <f t="shared" si="475"/>
        <v>0</v>
      </c>
      <c r="Q1387" s="39">
        <f t="shared" si="476"/>
        <v>140600</v>
      </c>
      <c r="R1387" s="39">
        <f t="shared" si="477"/>
        <v>0</v>
      </c>
      <c r="S1387" s="39">
        <f t="shared" si="478"/>
        <v>0</v>
      </c>
      <c r="T1387" s="39"/>
      <c r="U1387" s="39">
        <f t="shared" si="479"/>
        <v>0</v>
      </c>
      <c r="V1387" s="39"/>
      <c r="W1387" s="39">
        <f t="shared" si="482"/>
        <v>0</v>
      </c>
      <c r="X1387" s="39">
        <f t="shared" si="456"/>
        <v>38.494182067077347</v>
      </c>
      <c r="Y1387" s="39">
        <f t="shared" si="457"/>
        <v>1171.6666666666667</v>
      </c>
      <c r="Z1387" s="41">
        <f t="shared" si="458"/>
        <v>128878.52156057497</v>
      </c>
      <c r="AA1387" s="41">
        <v>114789.65092402465</v>
      </c>
      <c r="AB1387" s="41">
        <v>0</v>
      </c>
      <c r="AC1387" s="41">
        <f t="shared" si="464"/>
        <v>114789.65092402465</v>
      </c>
      <c r="AD1387" s="42">
        <f t="shared" si="469"/>
        <v>14088.870636550317</v>
      </c>
      <c r="AE1387" s="41">
        <f t="shared" si="459"/>
        <v>128878.52156057497</v>
      </c>
      <c r="AF1387" s="42">
        <f t="shared" si="460"/>
        <v>11721.478439425031</v>
      </c>
      <c r="AG1387" s="43">
        <f t="shared" si="483"/>
        <v>120</v>
      </c>
      <c r="AH1387" s="44">
        <f t="shared" si="461"/>
        <v>10.004106776180691</v>
      </c>
      <c r="AI1387" s="36">
        <f t="shared" si="462"/>
        <v>109.99589322381931</v>
      </c>
      <c r="AJ1387" s="36">
        <f t="shared" si="463"/>
        <v>3348</v>
      </c>
      <c r="AK1387" s="45">
        <v>45657</v>
      </c>
    </row>
    <row r="1388" spans="1:37" s="79" customFormat="1" ht="12.75" x14ac:dyDescent="0.25">
      <c r="A1388" s="36">
        <v>1382</v>
      </c>
      <c r="B1388" s="45">
        <v>42309</v>
      </c>
      <c r="C1388" s="49" t="s">
        <v>431</v>
      </c>
      <c r="D1388" s="49"/>
      <c r="E1388" s="49">
        <v>12009</v>
      </c>
      <c r="F1388" s="36" t="s">
        <v>1194</v>
      </c>
      <c r="G1388" s="36" t="s">
        <v>435</v>
      </c>
      <c r="H1388" s="38">
        <v>1</v>
      </c>
      <c r="I1388" s="50">
        <v>159500</v>
      </c>
      <c r="J1388" s="39">
        <f t="shared" si="470"/>
        <v>0</v>
      </c>
      <c r="K1388" s="39">
        <f t="shared" si="471"/>
        <v>0</v>
      </c>
      <c r="L1388" s="39">
        <f t="shared" si="472"/>
        <v>0</v>
      </c>
      <c r="M1388" s="39">
        <f t="shared" si="481"/>
        <v>0</v>
      </c>
      <c r="N1388" s="39">
        <f t="shared" si="452"/>
        <v>0</v>
      </c>
      <c r="O1388" s="39">
        <f t="shared" si="474"/>
        <v>0</v>
      </c>
      <c r="P1388" s="39">
        <f t="shared" si="475"/>
        <v>0</v>
      </c>
      <c r="Q1388" s="39">
        <f t="shared" si="476"/>
        <v>159500</v>
      </c>
      <c r="R1388" s="39">
        <f t="shared" si="477"/>
        <v>0</v>
      </c>
      <c r="S1388" s="39">
        <f t="shared" si="478"/>
        <v>0</v>
      </c>
      <c r="T1388" s="39"/>
      <c r="U1388" s="39">
        <f t="shared" si="479"/>
        <v>0</v>
      </c>
      <c r="V1388" s="39"/>
      <c r="W1388" s="39">
        <f t="shared" si="482"/>
        <v>0</v>
      </c>
      <c r="X1388" s="39">
        <f t="shared" si="456"/>
        <v>43.668720054757017</v>
      </c>
      <c r="Y1388" s="39">
        <f t="shared" si="457"/>
        <v>1329.1666666666667</v>
      </c>
      <c r="Z1388" s="41">
        <f t="shared" si="458"/>
        <v>146202.87474332651</v>
      </c>
      <c r="AA1388" s="41">
        <v>130220.12320328543</v>
      </c>
      <c r="AB1388" s="41">
        <v>0</v>
      </c>
      <c r="AC1388" s="41">
        <f t="shared" si="464"/>
        <v>130220.12320328543</v>
      </c>
      <c r="AD1388" s="42">
        <f t="shared" si="469"/>
        <v>15982.751540041078</v>
      </c>
      <c r="AE1388" s="41">
        <f t="shared" si="459"/>
        <v>146202.87474332651</v>
      </c>
      <c r="AF1388" s="42">
        <f t="shared" si="460"/>
        <v>13297.125256673491</v>
      </c>
      <c r="AG1388" s="43">
        <f t="shared" si="483"/>
        <v>120</v>
      </c>
      <c r="AH1388" s="44">
        <f t="shared" si="461"/>
        <v>10.004106776180691</v>
      </c>
      <c r="AI1388" s="36">
        <f t="shared" si="462"/>
        <v>109.99589322381931</v>
      </c>
      <c r="AJ1388" s="36">
        <f t="shared" si="463"/>
        <v>3348</v>
      </c>
      <c r="AK1388" s="45">
        <v>45657</v>
      </c>
    </row>
    <row r="1389" spans="1:37" s="79" customFormat="1" ht="12.75" x14ac:dyDescent="0.25">
      <c r="A1389" s="36">
        <v>1383</v>
      </c>
      <c r="B1389" s="45">
        <v>42309</v>
      </c>
      <c r="C1389" s="49" t="s">
        <v>272</v>
      </c>
      <c r="D1389" s="49"/>
      <c r="E1389" s="49">
        <v>12010</v>
      </c>
      <c r="F1389" s="36" t="s">
        <v>1195</v>
      </c>
      <c r="G1389" s="36" t="s">
        <v>435</v>
      </c>
      <c r="H1389" s="38">
        <v>2</v>
      </c>
      <c r="I1389" s="50">
        <v>160150</v>
      </c>
      <c r="J1389" s="39">
        <f t="shared" si="470"/>
        <v>0</v>
      </c>
      <c r="K1389" s="39">
        <f t="shared" si="471"/>
        <v>0</v>
      </c>
      <c r="L1389" s="39">
        <f t="shared" si="472"/>
        <v>0</v>
      </c>
      <c r="M1389" s="39">
        <f t="shared" si="481"/>
        <v>0</v>
      </c>
      <c r="N1389" s="39">
        <f t="shared" si="452"/>
        <v>0</v>
      </c>
      <c r="O1389" s="39">
        <f t="shared" si="474"/>
        <v>0</v>
      </c>
      <c r="P1389" s="39">
        <f t="shared" si="475"/>
        <v>0</v>
      </c>
      <c r="Q1389" s="39">
        <f t="shared" si="476"/>
        <v>0</v>
      </c>
      <c r="R1389" s="39">
        <f t="shared" si="477"/>
        <v>160150</v>
      </c>
      <c r="S1389" s="39">
        <f t="shared" si="478"/>
        <v>0</v>
      </c>
      <c r="T1389" s="39"/>
      <c r="U1389" s="39">
        <f t="shared" si="479"/>
        <v>0</v>
      </c>
      <c r="V1389" s="39"/>
      <c r="W1389" s="39">
        <f t="shared" si="482"/>
        <v>0</v>
      </c>
      <c r="X1389" s="39">
        <f t="shared" si="456"/>
        <v>43.846680355920604</v>
      </c>
      <c r="Y1389" s="39">
        <f t="shared" si="457"/>
        <v>1334.5833333333335</v>
      </c>
      <c r="Z1389" s="41">
        <f t="shared" si="458"/>
        <v>146798.68583162219</v>
      </c>
      <c r="AA1389" s="41">
        <v>130750.80082135525</v>
      </c>
      <c r="AB1389" s="41">
        <v>0</v>
      </c>
      <c r="AC1389" s="41">
        <f t="shared" si="464"/>
        <v>130750.80082135525</v>
      </c>
      <c r="AD1389" s="42">
        <f t="shared" si="469"/>
        <v>16047.885010266938</v>
      </c>
      <c r="AE1389" s="41">
        <f t="shared" si="459"/>
        <v>146798.68583162219</v>
      </c>
      <c r="AF1389" s="42">
        <f t="shared" si="460"/>
        <v>13351.314168377809</v>
      </c>
      <c r="AG1389" s="43">
        <f t="shared" si="483"/>
        <v>120</v>
      </c>
      <c r="AH1389" s="44">
        <f t="shared" si="461"/>
        <v>10.004106776180691</v>
      </c>
      <c r="AI1389" s="36">
        <f t="shared" si="462"/>
        <v>109.99589322381931</v>
      </c>
      <c r="AJ1389" s="36">
        <f t="shared" si="463"/>
        <v>3348</v>
      </c>
      <c r="AK1389" s="45">
        <v>45657</v>
      </c>
    </row>
    <row r="1390" spans="1:37" s="79" customFormat="1" ht="12.75" x14ac:dyDescent="0.25">
      <c r="A1390" s="36">
        <v>1384</v>
      </c>
      <c r="B1390" s="45">
        <v>42309</v>
      </c>
      <c r="C1390" s="49" t="s">
        <v>272</v>
      </c>
      <c r="D1390" s="49"/>
      <c r="E1390" s="49">
        <v>12010</v>
      </c>
      <c r="F1390" s="36" t="s">
        <v>1152</v>
      </c>
      <c r="G1390" s="36" t="s">
        <v>435</v>
      </c>
      <c r="H1390" s="38">
        <v>10</v>
      </c>
      <c r="I1390" s="50">
        <v>177250</v>
      </c>
      <c r="J1390" s="39">
        <f t="shared" si="470"/>
        <v>0</v>
      </c>
      <c r="K1390" s="39">
        <f t="shared" si="471"/>
        <v>0</v>
      </c>
      <c r="L1390" s="39">
        <f t="shared" si="472"/>
        <v>0</v>
      </c>
      <c r="M1390" s="39">
        <f t="shared" si="481"/>
        <v>0</v>
      </c>
      <c r="N1390" s="39">
        <f t="shared" si="452"/>
        <v>0</v>
      </c>
      <c r="O1390" s="39">
        <f t="shared" si="474"/>
        <v>0</v>
      </c>
      <c r="P1390" s="39">
        <f t="shared" si="475"/>
        <v>0</v>
      </c>
      <c r="Q1390" s="39">
        <f t="shared" si="476"/>
        <v>0</v>
      </c>
      <c r="R1390" s="39">
        <f t="shared" si="477"/>
        <v>177250</v>
      </c>
      <c r="S1390" s="39">
        <f t="shared" si="478"/>
        <v>0</v>
      </c>
      <c r="T1390" s="39"/>
      <c r="U1390" s="39">
        <f t="shared" si="479"/>
        <v>0</v>
      </c>
      <c r="V1390" s="39"/>
      <c r="W1390" s="39">
        <f t="shared" si="482"/>
        <v>0</v>
      </c>
      <c r="X1390" s="39">
        <f t="shared" si="456"/>
        <v>48.528405201916492</v>
      </c>
      <c r="Y1390" s="39">
        <f t="shared" si="457"/>
        <v>1477.0833333333333</v>
      </c>
      <c r="Z1390" s="41">
        <f t="shared" si="458"/>
        <v>162473.10061601643</v>
      </c>
      <c r="AA1390" s="41">
        <v>144711.70431211498</v>
      </c>
      <c r="AB1390" s="41">
        <v>0</v>
      </c>
      <c r="AC1390" s="41">
        <f t="shared" si="464"/>
        <v>144711.70431211498</v>
      </c>
      <c r="AD1390" s="42">
        <f t="shared" si="469"/>
        <v>17761.396303901449</v>
      </c>
      <c r="AE1390" s="41">
        <f t="shared" si="459"/>
        <v>162473.10061601643</v>
      </c>
      <c r="AF1390" s="42">
        <f t="shared" si="460"/>
        <v>14776.899383983575</v>
      </c>
      <c r="AG1390" s="43">
        <f t="shared" si="483"/>
        <v>120</v>
      </c>
      <c r="AH1390" s="44">
        <f t="shared" si="461"/>
        <v>10.004106776180691</v>
      </c>
      <c r="AI1390" s="36">
        <f t="shared" si="462"/>
        <v>109.99589322381931</v>
      </c>
      <c r="AJ1390" s="36">
        <f t="shared" si="463"/>
        <v>3348</v>
      </c>
      <c r="AK1390" s="45">
        <v>45657</v>
      </c>
    </row>
    <row r="1391" spans="1:37" s="79" customFormat="1" ht="12.75" x14ac:dyDescent="0.25">
      <c r="A1391" s="36">
        <v>1385</v>
      </c>
      <c r="B1391" s="45">
        <v>42309</v>
      </c>
      <c r="C1391" s="49" t="s">
        <v>431</v>
      </c>
      <c r="D1391" s="49"/>
      <c r="E1391" s="49">
        <v>12009</v>
      </c>
      <c r="F1391" s="36" t="s">
        <v>1196</v>
      </c>
      <c r="G1391" s="36" t="s">
        <v>435</v>
      </c>
      <c r="H1391" s="38">
        <v>1</v>
      </c>
      <c r="I1391" s="50">
        <v>180500</v>
      </c>
      <c r="J1391" s="39">
        <f t="shared" si="470"/>
        <v>0</v>
      </c>
      <c r="K1391" s="39">
        <f t="shared" si="471"/>
        <v>0</v>
      </c>
      <c r="L1391" s="39">
        <f t="shared" si="472"/>
        <v>0</v>
      </c>
      <c r="M1391" s="39">
        <f t="shared" si="481"/>
        <v>0</v>
      </c>
      <c r="N1391" s="39">
        <f t="shared" si="452"/>
        <v>0</v>
      </c>
      <c r="O1391" s="39">
        <f t="shared" si="474"/>
        <v>0</v>
      </c>
      <c r="P1391" s="39">
        <f t="shared" si="475"/>
        <v>0</v>
      </c>
      <c r="Q1391" s="39">
        <f t="shared" si="476"/>
        <v>180500</v>
      </c>
      <c r="R1391" s="39">
        <f t="shared" si="477"/>
        <v>0</v>
      </c>
      <c r="S1391" s="39">
        <f t="shared" si="478"/>
        <v>0</v>
      </c>
      <c r="T1391" s="39"/>
      <c r="U1391" s="39">
        <f t="shared" si="479"/>
        <v>0</v>
      </c>
      <c r="V1391" s="39"/>
      <c r="W1391" s="39">
        <f t="shared" si="482"/>
        <v>0</v>
      </c>
      <c r="X1391" s="39">
        <f t="shared" si="456"/>
        <v>49.418206707734427</v>
      </c>
      <c r="Y1391" s="39">
        <f t="shared" si="457"/>
        <v>1504.1666666666665</v>
      </c>
      <c r="Z1391" s="41">
        <f t="shared" si="458"/>
        <v>165452.15605749487</v>
      </c>
      <c r="AA1391" s="41">
        <v>147365.09240246407</v>
      </c>
      <c r="AB1391" s="41">
        <v>0</v>
      </c>
      <c r="AC1391" s="41">
        <f t="shared" si="464"/>
        <v>147365.09240246407</v>
      </c>
      <c r="AD1391" s="42">
        <f t="shared" si="469"/>
        <v>18087.063655030797</v>
      </c>
      <c r="AE1391" s="41">
        <f t="shared" si="459"/>
        <v>165452.15605749487</v>
      </c>
      <c r="AF1391" s="42">
        <f t="shared" si="460"/>
        <v>15047.843942505133</v>
      </c>
      <c r="AG1391" s="43">
        <f t="shared" si="483"/>
        <v>120</v>
      </c>
      <c r="AH1391" s="44">
        <f t="shared" si="461"/>
        <v>10.004106776180691</v>
      </c>
      <c r="AI1391" s="36">
        <f t="shared" si="462"/>
        <v>109.99589322381931</v>
      </c>
      <c r="AJ1391" s="36">
        <f t="shared" si="463"/>
        <v>3348</v>
      </c>
      <c r="AK1391" s="45">
        <v>45657</v>
      </c>
    </row>
    <row r="1392" spans="1:37" s="79" customFormat="1" ht="12.75" x14ac:dyDescent="0.25">
      <c r="A1392" s="36">
        <v>1386</v>
      </c>
      <c r="B1392" s="45">
        <v>42309</v>
      </c>
      <c r="C1392" s="49" t="s">
        <v>272</v>
      </c>
      <c r="D1392" s="49"/>
      <c r="E1392" s="49">
        <v>12010</v>
      </c>
      <c r="F1392" s="36" t="s">
        <v>1197</v>
      </c>
      <c r="G1392" s="36" t="s">
        <v>435</v>
      </c>
      <c r="H1392" s="38">
        <v>4</v>
      </c>
      <c r="I1392" s="50">
        <v>190600</v>
      </c>
      <c r="J1392" s="39">
        <f t="shared" si="470"/>
        <v>0</v>
      </c>
      <c r="K1392" s="39">
        <f t="shared" si="471"/>
        <v>0</v>
      </c>
      <c r="L1392" s="39">
        <f t="shared" si="472"/>
        <v>0</v>
      </c>
      <c r="M1392" s="39">
        <f t="shared" si="481"/>
        <v>0</v>
      </c>
      <c r="N1392" s="39">
        <f t="shared" si="452"/>
        <v>0</v>
      </c>
      <c r="O1392" s="39">
        <f t="shared" si="474"/>
        <v>0</v>
      </c>
      <c r="P1392" s="39">
        <f t="shared" si="475"/>
        <v>0</v>
      </c>
      <c r="Q1392" s="39">
        <f t="shared" si="476"/>
        <v>0</v>
      </c>
      <c r="R1392" s="39">
        <f t="shared" si="477"/>
        <v>190600</v>
      </c>
      <c r="S1392" s="39">
        <f t="shared" si="478"/>
        <v>0</v>
      </c>
      <c r="T1392" s="39"/>
      <c r="U1392" s="39">
        <f t="shared" si="479"/>
        <v>0</v>
      </c>
      <c r="V1392" s="39"/>
      <c r="W1392" s="39">
        <f t="shared" si="482"/>
        <v>0</v>
      </c>
      <c r="X1392" s="39">
        <f t="shared" si="456"/>
        <v>52.183436002737849</v>
      </c>
      <c r="Y1392" s="39">
        <f t="shared" si="457"/>
        <v>1588.3333333333333</v>
      </c>
      <c r="Z1392" s="41">
        <f t="shared" si="458"/>
        <v>174710.14373716633</v>
      </c>
      <c r="AA1392" s="41">
        <v>155611.00616016428</v>
      </c>
      <c r="AB1392" s="41">
        <v>0</v>
      </c>
      <c r="AC1392" s="41">
        <f t="shared" si="464"/>
        <v>155611.00616016428</v>
      </c>
      <c r="AD1392" s="42">
        <f t="shared" si="469"/>
        <v>19099.137577002053</v>
      </c>
      <c r="AE1392" s="41">
        <f t="shared" si="459"/>
        <v>174710.14373716633</v>
      </c>
      <c r="AF1392" s="42">
        <f t="shared" si="460"/>
        <v>15889.856262833666</v>
      </c>
      <c r="AG1392" s="43">
        <f t="shared" si="483"/>
        <v>120</v>
      </c>
      <c r="AH1392" s="44">
        <f t="shared" si="461"/>
        <v>10.004106776180691</v>
      </c>
      <c r="AI1392" s="36">
        <f t="shared" si="462"/>
        <v>109.99589322381931</v>
      </c>
      <c r="AJ1392" s="36">
        <f t="shared" si="463"/>
        <v>3348</v>
      </c>
      <c r="AK1392" s="45">
        <v>45657</v>
      </c>
    </row>
    <row r="1393" spans="1:37" s="79" customFormat="1" ht="12.75" x14ac:dyDescent="0.25">
      <c r="A1393" s="36">
        <v>1387</v>
      </c>
      <c r="B1393" s="45">
        <v>42309</v>
      </c>
      <c r="C1393" s="49" t="s">
        <v>431</v>
      </c>
      <c r="D1393" s="49"/>
      <c r="E1393" s="49">
        <v>12009</v>
      </c>
      <c r="F1393" s="36" t="s">
        <v>1198</v>
      </c>
      <c r="G1393" s="36" t="s">
        <v>435</v>
      </c>
      <c r="H1393" s="38">
        <v>1</v>
      </c>
      <c r="I1393" s="50">
        <v>191000</v>
      </c>
      <c r="J1393" s="39">
        <f t="shared" si="470"/>
        <v>0</v>
      </c>
      <c r="K1393" s="39">
        <f t="shared" si="471"/>
        <v>0</v>
      </c>
      <c r="L1393" s="39">
        <f t="shared" si="472"/>
        <v>0</v>
      </c>
      <c r="M1393" s="39">
        <f t="shared" si="481"/>
        <v>0</v>
      </c>
      <c r="N1393" s="39">
        <f t="shared" si="452"/>
        <v>0</v>
      </c>
      <c r="O1393" s="39">
        <f t="shared" si="474"/>
        <v>0</v>
      </c>
      <c r="P1393" s="39">
        <f t="shared" si="475"/>
        <v>0</v>
      </c>
      <c r="Q1393" s="39">
        <f t="shared" si="476"/>
        <v>191000</v>
      </c>
      <c r="R1393" s="39">
        <f t="shared" si="477"/>
        <v>0</v>
      </c>
      <c r="S1393" s="39">
        <f t="shared" si="478"/>
        <v>0</v>
      </c>
      <c r="T1393" s="39"/>
      <c r="U1393" s="39">
        <f t="shared" si="479"/>
        <v>0</v>
      </c>
      <c r="V1393" s="39"/>
      <c r="W1393" s="39">
        <f t="shared" si="482"/>
        <v>0</v>
      </c>
      <c r="X1393" s="39">
        <f t="shared" si="456"/>
        <v>52.292950034223132</v>
      </c>
      <c r="Y1393" s="39">
        <f t="shared" si="457"/>
        <v>1591.6666666666665</v>
      </c>
      <c r="Z1393" s="41">
        <f t="shared" si="458"/>
        <v>175076.79671457905</v>
      </c>
      <c r="AA1393" s="41">
        <v>155937.57700205338</v>
      </c>
      <c r="AB1393" s="41">
        <v>0</v>
      </c>
      <c r="AC1393" s="41">
        <f t="shared" si="464"/>
        <v>155937.57700205338</v>
      </c>
      <c r="AD1393" s="42">
        <f t="shared" si="469"/>
        <v>19139.219712525664</v>
      </c>
      <c r="AE1393" s="41">
        <f t="shared" si="459"/>
        <v>175076.79671457905</v>
      </c>
      <c r="AF1393" s="42">
        <f t="shared" si="460"/>
        <v>15923.203285420954</v>
      </c>
      <c r="AG1393" s="43">
        <f t="shared" si="483"/>
        <v>120</v>
      </c>
      <c r="AH1393" s="44">
        <f t="shared" si="461"/>
        <v>10.004106776180691</v>
      </c>
      <c r="AI1393" s="36">
        <f t="shared" si="462"/>
        <v>109.99589322381931</v>
      </c>
      <c r="AJ1393" s="36">
        <f t="shared" si="463"/>
        <v>3348</v>
      </c>
      <c r="AK1393" s="45">
        <v>45657</v>
      </c>
    </row>
    <row r="1394" spans="1:37" s="79" customFormat="1" ht="12.75" x14ac:dyDescent="0.25">
      <c r="A1394" s="36">
        <v>1388</v>
      </c>
      <c r="B1394" s="45">
        <v>42309</v>
      </c>
      <c r="C1394" s="49" t="s">
        <v>272</v>
      </c>
      <c r="D1394" s="49"/>
      <c r="E1394" s="49">
        <v>12010</v>
      </c>
      <c r="F1394" s="36" t="s">
        <v>1178</v>
      </c>
      <c r="G1394" s="36" t="s">
        <v>435</v>
      </c>
      <c r="H1394" s="38">
        <v>4</v>
      </c>
      <c r="I1394" s="50">
        <v>194000</v>
      </c>
      <c r="J1394" s="39">
        <f t="shared" si="470"/>
        <v>0</v>
      </c>
      <c r="K1394" s="39">
        <f t="shared" si="471"/>
        <v>0</v>
      </c>
      <c r="L1394" s="39">
        <f t="shared" si="472"/>
        <v>0</v>
      </c>
      <c r="M1394" s="39">
        <f t="shared" si="481"/>
        <v>0</v>
      </c>
      <c r="N1394" s="39">
        <f t="shared" si="452"/>
        <v>0</v>
      </c>
      <c r="O1394" s="39">
        <f t="shared" si="474"/>
        <v>0</v>
      </c>
      <c r="P1394" s="39">
        <f t="shared" si="475"/>
        <v>0</v>
      </c>
      <c r="Q1394" s="39">
        <f t="shared" si="476"/>
        <v>0</v>
      </c>
      <c r="R1394" s="39">
        <f t="shared" si="477"/>
        <v>194000</v>
      </c>
      <c r="S1394" s="39">
        <f t="shared" si="478"/>
        <v>0</v>
      </c>
      <c r="T1394" s="39"/>
      <c r="U1394" s="39">
        <f t="shared" si="479"/>
        <v>0</v>
      </c>
      <c r="V1394" s="39"/>
      <c r="W1394" s="39">
        <f t="shared" si="482"/>
        <v>0</v>
      </c>
      <c r="X1394" s="39">
        <f t="shared" si="456"/>
        <v>53.114305270362763</v>
      </c>
      <c r="Y1394" s="39">
        <f t="shared" si="457"/>
        <v>1616.6666666666665</v>
      </c>
      <c r="Z1394" s="41">
        <f t="shared" si="458"/>
        <v>177826.69404517452</v>
      </c>
      <c r="AA1394" s="41">
        <v>158386.85831622177</v>
      </c>
      <c r="AB1394" s="41">
        <v>0</v>
      </c>
      <c r="AC1394" s="41">
        <f t="shared" si="464"/>
        <v>158386.85831622177</v>
      </c>
      <c r="AD1394" s="42">
        <f t="shared" si="469"/>
        <v>19439.835728952748</v>
      </c>
      <c r="AE1394" s="41">
        <f t="shared" si="459"/>
        <v>177826.69404517452</v>
      </c>
      <c r="AF1394" s="42">
        <f t="shared" si="460"/>
        <v>16173.305954825482</v>
      </c>
      <c r="AG1394" s="43">
        <f t="shared" si="483"/>
        <v>120</v>
      </c>
      <c r="AH1394" s="44">
        <f t="shared" si="461"/>
        <v>10.004106776180691</v>
      </c>
      <c r="AI1394" s="36">
        <f t="shared" si="462"/>
        <v>109.99589322381931</v>
      </c>
      <c r="AJ1394" s="36">
        <f t="shared" si="463"/>
        <v>3348</v>
      </c>
      <c r="AK1394" s="45">
        <v>45657</v>
      </c>
    </row>
    <row r="1395" spans="1:37" s="79" customFormat="1" ht="12.75" x14ac:dyDescent="0.25">
      <c r="A1395" s="36">
        <v>1389</v>
      </c>
      <c r="B1395" s="45">
        <v>42309</v>
      </c>
      <c r="C1395" s="49" t="s">
        <v>272</v>
      </c>
      <c r="D1395" s="49"/>
      <c r="E1395" s="49">
        <v>12010</v>
      </c>
      <c r="F1395" s="36" t="s">
        <v>1199</v>
      </c>
      <c r="G1395" s="36" t="s">
        <v>435</v>
      </c>
      <c r="H1395" s="38">
        <v>2</v>
      </c>
      <c r="I1395" s="50">
        <v>207500</v>
      </c>
      <c r="J1395" s="39">
        <f t="shared" si="470"/>
        <v>0</v>
      </c>
      <c r="K1395" s="39">
        <f t="shared" si="471"/>
        <v>0</v>
      </c>
      <c r="L1395" s="39">
        <f t="shared" si="472"/>
        <v>0</v>
      </c>
      <c r="M1395" s="39">
        <f t="shared" si="481"/>
        <v>0</v>
      </c>
      <c r="N1395" s="39">
        <f t="shared" si="452"/>
        <v>0</v>
      </c>
      <c r="O1395" s="39">
        <f t="shared" si="474"/>
        <v>0</v>
      </c>
      <c r="P1395" s="39">
        <f t="shared" si="475"/>
        <v>0</v>
      </c>
      <c r="Q1395" s="39">
        <f t="shared" si="476"/>
        <v>0</v>
      </c>
      <c r="R1395" s="39">
        <f t="shared" si="477"/>
        <v>207500</v>
      </c>
      <c r="S1395" s="39">
        <f t="shared" si="478"/>
        <v>0</v>
      </c>
      <c r="T1395" s="39"/>
      <c r="U1395" s="39">
        <f t="shared" si="479"/>
        <v>0</v>
      </c>
      <c r="V1395" s="39"/>
      <c r="W1395" s="39">
        <f t="shared" si="482"/>
        <v>0</v>
      </c>
      <c r="X1395" s="39">
        <f t="shared" si="456"/>
        <v>56.810403832991099</v>
      </c>
      <c r="Y1395" s="39">
        <f t="shared" si="457"/>
        <v>1729.1666666666665</v>
      </c>
      <c r="Z1395" s="41">
        <f t="shared" si="458"/>
        <v>190201.2320328542</v>
      </c>
      <c r="AA1395" s="41">
        <v>169408.62422997947</v>
      </c>
      <c r="AB1395" s="41">
        <v>0</v>
      </c>
      <c r="AC1395" s="41">
        <f t="shared" si="464"/>
        <v>169408.62422997947</v>
      </c>
      <c r="AD1395" s="42">
        <f t="shared" si="469"/>
        <v>20792.607802874729</v>
      </c>
      <c r="AE1395" s="41">
        <f t="shared" si="459"/>
        <v>190201.2320328542</v>
      </c>
      <c r="AF1395" s="42">
        <f t="shared" si="460"/>
        <v>17298.767967145803</v>
      </c>
      <c r="AG1395" s="43">
        <f t="shared" si="483"/>
        <v>120</v>
      </c>
      <c r="AH1395" s="44">
        <f t="shared" si="461"/>
        <v>10.004106776180691</v>
      </c>
      <c r="AI1395" s="36">
        <f t="shared" si="462"/>
        <v>109.99589322381931</v>
      </c>
      <c r="AJ1395" s="36">
        <f t="shared" si="463"/>
        <v>3348</v>
      </c>
      <c r="AK1395" s="45">
        <v>45657</v>
      </c>
    </row>
    <row r="1396" spans="1:37" s="79" customFormat="1" ht="12.75" x14ac:dyDescent="0.25">
      <c r="A1396" s="36">
        <v>1390</v>
      </c>
      <c r="B1396" s="45">
        <v>42309</v>
      </c>
      <c r="C1396" s="49" t="s">
        <v>272</v>
      </c>
      <c r="D1396" s="49"/>
      <c r="E1396" s="49">
        <v>12010</v>
      </c>
      <c r="F1396" s="36" t="s">
        <v>1200</v>
      </c>
      <c r="G1396" s="36" t="s">
        <v>435</v>
      </c>
      <c r="H1396" s="38">
        <v>1</v>
      </c>
      <c r="I1396" s="50">
        <v>209962.5</v>
      </c>
      <c r="J1396" s="39">
        <f t="shared" si="470"/>
        <v>0</v>
      </c>
      <c r="K1396" s="39">
        <f t="shared" si="471"/>
        <v>0</v>
      </c>
      <c r="L1396" s="39">
        <f t="shared" si="472"/>
        <v>0</v>
      </c>
      <c r="M1396" s="39">
        <f t="shared" si="481"/>
        <v>0</v>
      </c>
      <c r="N1396" s="39">
        <f t="shared" si="452"/>
        <v>0</v>
      </c>
      <c r="O1396" s="39">
        <f t="shared" si="474"/>
        <v>0</v>
      </c>
      <c r="P1396" s="39">
        <f t="shared" si="475"/>
        <v>0</v>
      </c>
      <c r="Q1396" s="39">
        <f t="shared" si="476"/>
        <v>0</v>
      </c>
      <c r="R1396" s="39">
        <f t="shared" si="477"/>
        <v>209962.5</v>
      </c>
      <c r="S1396" s="39">
        <f t="shared" si="478"/>
        <v>0</v>
      </c>
      <c r="T1396" s="39"/>
      <c r="U1396" s="39">
        <f t="shared" si="479"/>
        <v>0</v>
      </c>
      <c r="V1396" s="39"/>
      <c r="W1396" s="39">
        <f t="shared" si="482"/>
        <v>0</v>
      </c>
      <c r="X1396" s="39">
        <f t="shared" si="456"/>
        <v>57.484599589322379</v>
      </c>
      <c r="Y1396" s="39">
        <f t="shared" si="457"/>
        <v>1749.6875</v>
      </c>
      <c r="Z1396" s="41">
        <f t="shared" si="458"/>
        <v>192458.43942505136</v>
      </c>
      <c r="AA1396" s="41">
        <v>171419.07597535936</v>
      </c>
      <c r="AB1396" s="41">
        <v>0</v>
      </c>
      <c r="AC1396" s="41">
        <f t="shared" si="464"/>
        <v>171419.07597535936</v>
      </c>
      <c r="AD1396" s="42">
        <f t="shared" si="469"/>
        <v>21039.363449691999</v>
      </c>
      <c r="AE1396" s="41">
        <f t="shared" si="459"/>
        <v>192458.43942505136</v>
      </c>
      <c r="AF1396" s="42">
        <f t="shared" si="460"/>
        <v>17504.060574948642</v>
      </c>
      <c r="AG1396" s="43">
        <f t="shared" si="483"/>
        <v>120</v>
      </c>
      <c r="AH1396" s="44">
        <f t="shared" si="461"/>
        <v>10.004106776180691</v>
      </c>
      <c r="AI1396" s="36">
        <f t="shared" si="462"/>
        <v>109.99589322381931</v>
      </c>
      <c r="AJ1396" s="36">
        <f t="shared" si="463"/>
        <v>3348</v>
      </c>
      <c r="AK1396" s="45">
        <v>45657</v>
      </c>
    </row>
    <row r="1397" spans="1:37" s="79" customFormat="1" ht="12.75" x14ac:dyDescent="0.25">
      <c r="A1397" s="36">
        <v>1391</v>
      </c>
      <c r="B1397" s="45">
        <v>42309</v>
      </c>
      <c r="C1397" s="49" t="s">
        <v>431</v>
      </c>
      <c r="D1397" s="49"/>
      <c r="E1397" s="49">
        <v>12009</v>
      </c>
      <c r="F1397" s="36" t="s">
        <v>1201</v>
      </c>
      <c r="G1397" s="36" t="s">
        <v>435</v>
      </c>
      <c r="H1397" s="38">
        <v>1</v>
      </c>
      <c r="I1397" s="50">
        <v>265500</v>
      </c>
      <c r="J1397" s="39">
        <f t="shared" si="470"/>
        <v>0</v>
      </c>
      <c r="K1397" s="39">
        <f t="shared" si="471"/>
        <v>0</v>
      </c>
      <c r="L1397" s="39">
        <f t="shared" si="472"/>
        <v>0</v>
      </c>
      <c r="M1397" s="39">
        <f t="shared" si="481"/>
        <v>0</v>
      </c>
      <c r="N1397" s="39">
        <f t="shared" si="452"/>
        <v>0</v>
      </c>
      <c r="O1397" s="39">
        <f t="shared" si="474"/>
        <v>0</v>
      </c>
      <c r="P1397" s="39">
        <f t="shared" si="475"/>
        <v>0</v>
      </c>
      <c r="Q1397" s="39">
        <f t="shared" si="476"/>
        <v>265500</v>
      </c>
      <c r="R1397" s="39">
        <f t="shared" si="477"/>
        <v>0</v>
      </c>
      <c r="S1397" s="39">
        <f t="shared" si="478"/>
        <v>0</v>
      </c>
      <c r="T1397" s="39"/>
      <c r="U1397" s="39">
        <f t="shared" si="479"/>
        <v>0</v>
      </c>
      <c r="V1397" s="39"/>
      <c r="W1397" s="39">
        <f t="shared" si="482"/>
        <v>0</v>
      </c>
      <c r="X1397" s="39">
        <f t="shared" si="456"/>
        <v>72.689938398357285</v>
      </c>
      <c r="Y1397" s="39">
        <f t="shared" si="457"/>
        <v>2212.5</v>
      </c>
      <c r="Z1397" s="41">
        <f t="shared" si="458"/>
        <v>243365.91375770021</v>
      </c>
      <c r="AA1397" s="41">
        <v>216761.39630390145</v>
      </c>
      <c r="AB1397" s="41">
        <v>0</v>
      </c>
      <c r="AC1397" s="41">
        <f t="shared" si="464"/>
        <v>216761.39630390145</v>
      </c>
      <c r="AD1397" s="42">
        <f t="shared" si="469"/>
        <v>26604.517453798762</v>
      </c>
      <c r="AE1397" s="41">
        <f t="shared" si="459"/>
        <v>243365.91375770021</v>
      </c>
      <c r="AF1397" s="42">
        <f t="shared" si="460"/>
        <v>22134.086242299789</v>
      </c>
      <c r="AG1397" s="43">
        <f t="shared" si="483"/>
        <v>120</v>
      </c>
      <c r="AH1397" s="44">
        <f t="shared" si="461"/>
        <v>10.004106776180691</v>
      </c>
      <c r="AI1397" s="36">
        <f t="shared" si="462"/>
        <v>109.99589322381931</v>
      </c>
      <c r="AJ1397" s="36">
        <f t="shared" si="463"/>
        <v>3348</v>
      </c>
      <c r="AK1397" s="45">
        <v>45657</v>
      </c>
    </row>
    <row r="1398" spans="1:37" s="79" customFormat="1" ht="12.75" x14ac:dyDescent="0.25">
      <c r="A1398" s="36">
        <v>1392</v>
      </c>
      <c r="B1398" s="45">
        <v>42309</v>
      </c>
      <c r="C1398" s="49" t="s">
        <v>265</v>
      </c>
      <c r="D1398" s="49"/>
      <c r="E1398" s="49">
        <v>12007</v>
      </c>
      <c r="F1398" s="36" t="s">
        <v>1202</v>
      </c>
      <c r="G1398" s="49" t="s">
        <v>435</v>
      </c>
      <c r="H1398" s="38">
        <v>4</v>
      </c>
      <c r="I1398" s="50">
        <v>288330</v>
      </c>
      <c r="J1398" s="39">
        <f t="shared" si="470"/>
        <v>0</v>
      </c>
      <c r="K1398" s="39">
        <f t="shared" si="471"/>
        <v>0</v>
      </c>
      <c r="L1398" s="39">
        <f t="shared" si="472"/>
        <v>0</v>
      </c>
      <c r="M1398" s="39">
        <f t="shared" si="481"/>
        <v>0</v>
      </c>
      <c r="N1398" s="39">
        <f t="shared" si="452"/>
        <v>0</v>
      </c>
      <c r="O1398" s="39">
        <f t="shared" si="474"/>
        <v>288330</v>
      </c>
      <c r="P1398" s="39">
        <f t="shared" si="475"/>
        <v>0</v>
      </c>
      <c r="Q1398" s="39">
        <f t="shared" si="476"/>
        <v>0</v>
      </c>
      <c r="R1398" s="39">
        <f t="shared" si="477"/>
        <v>0</v>
      </c>
      <c r="S1398" s="39">
        <f t="shared" si="478"/>
        <v>0</v>
      </c>
      <c r="T1398" s="39"/>
      <c r="U1398" s="39">
        <f t="shared" si="479"/>
        <v>0</v>
      </c>
      <c r="V1398" s="39"/>
      <c r="W1398" s="39">
        <f t="shared" si="482"/>
        <v>0</v>
      </c>
      <c r="X1398" s="39">
        <f t="shared" si="456"/>
        <v>78.940451745379875</v>
      </c>
      <c r="Y1398" s="39">
        <f t="shared" si="457"/>
        <v>2402.75</v>
      </c>
      <c r="Z1398" s="41">
        <f t="shared" si="458"/>
        <v>264292.63244353182</v>
      </c>
      <c r="AA1398" s="41">
        <v>235400.4271047228</v>
      </c>
      <c r="AB1398" s="41">
        <v>0</v>
      </c>
      <c r="AC1398" s="41">
        <f t="shared" si="464"/>
        <v>235400.4271047228</v>
      </c>
      <c r="AD1398" s="42">
        <f t="shared" si="469"/>
        <v>28892.205338809028</v>
      </c>
      <c r="AE1398" s="41">
        <f t="shared" si="459"/>
        <v>264292.63244353182</v>
      </c>
      <c r="AF1398" s="42">
        <f t="shared" si="460"/>
        <v>24037.367556468176</v>
      </c>
      <c r="AG1398" s="43">
        <f t="shared" si="483"/>
        <v>120</v>
      </c>
      <c r="AH1398" s="44">
        <f t="shared" si="461"/>
        <v>10.004106776180691</v>
      </c>
      <c r="AI1398" s="36">
        <f t="shared" si="462"/>
        <v>109.99589322381931</v>
      </c>
      <c r="AJ1398" s="36">
        <f t="shared" si="463"/>
        <v>3348</v>
      </c>
      <c r="AK1398" s="45">
        <v>45657</v>
      </c>
    </row>
    <row r="1399" spans="1:37" s="80" customFormat="1" ht="12.75" x14ac:dyDescent="0.25">
      <c r="A1399" s="36">
        <v>1393</v>
      </c>
      <c r="B1399" s="45">
        <v>42309</v>
      </c>
      <c r="C1399" s="49" t="s">
        <v>431</v>
      </c>
      <c r="D1399" s="49"/>
      <c r="E1399" s="49">
        <v>12009</v>
      </c>
      <c r="F1399" s="36" t="s">
        <v>1203</v>
      </c>
      <c r="G1399" s="36" t="s">
        <v>435</v>
      </c>
      <c r="H1399" s="38">
        <v>30</v>
      </c>
      <c r="I1399" s="50">
        <v>302250</v>
      </c>
      <c r="J1399" s="39">
        <f t="shared" si="470"/>
        <v>0</v>
      </c>
      <c r="K1399" s="39">
        <f t="shared" si="471"/>
        <v>0</v>
      </c>
      <c r="L1399" s="39">
        <f t="shared" si="472"/>
        <v>0</v>
      </c>
      <c r="M1399" s="39">
        <f t="shared" si="481"/>
        <v>0</v>
      </c>
      <c r="N1399" s="39">
        <f t="shared" si="452"/>
        <v>0</v>
      </c>
      <c r="O1399" s="39">
        <f t="shared" si="474"/>
        <v>0</v>
      </c>
      <c r="P1399" s="39">
        <f t="shared" si="475"/>
        <v>0</v>
      </c>
      <c r="Q1399" s="39">
        <f t="shared" si="476"/>
        <v>302250</v>
      </c>
      <c r="R1399" s="39">
        <f t="shared" si="477"/>
        <v>0</v>
      </c>
      <c r="S1399" s="39">
        <f t="shared" si="478"/>
        <v>0</v>
      </c>
      <c r="T1399" s="39"/>
      <c r="U1399" s="39">
        <f t="shared" si="479"/>
        <v>0</v>
      </c>
      <c r="V1399" s="39"/>
      <c r="W1399" s="39">
        <f t="shared" si="482"/>
        <v>0</v>
      </c>
      <c r="X1399" s="39">
        <f t="shared" si="456"/>
        <v>82.751540041067756</v>
      </c>
      <c r="Y1399" s="39">
        <f t="shared" si="457"/>
        <v>2518.75</v>
      </c>
      <c r="Z1399" s="41">
        <f t="shared" si="458"/>
        <v>277052.15605749487</v>
      </c>
      <c r="AA1399" s="41">
        <v>246765.09240246407</v>
      </c>
      <c r="AB1399" s="41">
        <v>0</v>
      </c>
      <c r="AC1399" s="41">
        <f t="shared" si="464"/>
        <v>246765.09240246407</v>
      </c>
      <c r="AD1399" s="42">
        <f t="shared" si="469"/>
        <v>30287.063655030797</v>
      </c>
      <c r="AE1399" s="41">
        <f t="shared" si="459"/>
        <v>277052.15605749487</v>
      </c>
      <c r="AF1399" s="42">
        <f t="shared" si="460"/>
        <v>25197.843942505133</v>
      </c>
      <c r="AG1399" s="43">
        <f t="shared" si="483"/>
        <v>120</v>
      </c>
      <c r="AH1399" s="44">
        <f t="shared" si="461"/>
        <v>10.004106776180691</v>
      </c>
      <c r="AI1399" s="36">
        <f t="shared" si="462"/>
        <v>109.99589322381931</v>
      </c>
      <c r="AJ1399" s="36">
        <f t="shared" si="463"/>
        <v>3348</v>
      </c>
      <c r="AK1399" s="45">
        <v>45657</v>
      </c>
    </row>
    <row r="1400" spans="1:37" s="80" customFormat="1" ht="12.75" x14ac:dyDescent="0.25">
      <c r="A1400" s="36">
        <v>1394</v>
      </c>
      <c r="B1400" s="45">
        <v>42309</v>
      </c>
      <c r="C1400" s="49" t="s">
        <v>272</v>
      </c>
      <c r="D1400" s="49"/>
      <c r="E1400" s="49">
        <v>12010</v>
      </c>
      <c r="F1400" s="36" t="s">
        <v>1204</v>
      </c>
      <c r="G1400" s="36" t="s">
        <v>435</v>
      </c>
      <c r="H1400" s="38">
        <v>26</v>
      </c>
      <c r="I1400" s="50">
        <v>455450.06000000006</v>
      </c>
      <c r="J1400" s="39">
        <f t="shared" si="470"/>
        <v>0</v>
      </c>
      <c r="K1400" s="39">
        <f t="shared" si="471"/>
        <v>0</v>
      </c>
      <c r="L1400" s="39">
        <f t="shared" si="472"/>
        <v>0</v>
      </c>
      <c r="M1400" s="39">
        <f t="shared" si="481"/>
        <v>0</v>
      </c>
      <c r="N1400" s="39">
        <f t="shared" si="452"/>
        <v>0</v>
      </c>
      <c r="O1400" s="39">
        <f t="shared" si="474"/>
        <v>0</v>
      </c>
      <c r="P1400" s="39">
        <f t="shared" si="475"/>
        <v>0</v>
      </c>
      <c r="Q1400" s="39">
        <f t="shared" si="476"/>
        <v>0</v>
      </c>
      <c r="R1400" s="39">
        <f t="shared" si="477"/>
        <v>455450.06000000006</v>
      </c>
      <c r="S1400" s="39">
        <f t="shared" si="478"/>
        <v>0</v>
      </c>
      <c r="T1400" s="39"/>
      <c r="U1400" s="39">
        <f t="shared" si="479"/>
        <v>0</v>
      </c>
      <c r="V1400" s="39"/>
      <c r="W1400" s="39">
        <f t="shared" si="482"/>
        <v>0</v>
      </c>
      <c r="X1400" s="39">
        <f t="shared" si="456"/>
        <v>124.69543052703629</v>
      </c>
      <c r="Y1400" s="39">
        <f t="shared" si="457"/>
        <v>3795.4171666666671</v>
      </c>
      <c r="Z1400" s="41">
        <f t="shared" si="458"/>
        <v>417480.30140451755</v>
      </c>
      <c r="AA1400" s="41">
        <v>371841.77383162221</v>
      </c>
      <c r="AB1400" s="41">
        <v>0</v>
      </c>
      <c r="AC1400" s="41">
        <f t="shared" si="464"/>
        <v>371841.77383162221</v>
      </c>
      <c r="AD1400" s="42">
        <f t="shared" si="469"/>
        <v>45638.527572895342</v>
      </c>
      <c r="AE1400" s="41">
        <f t="shared" si="459"/>
        <v>417480.30140451755</v>
      </c>
      <c r="AF1400" s="42">
        <f t="shared" si="460"/>
        <v>37969.758595482504</v>
      </c>
      <c r="AG1400" s="43">
        <f t="shared" si="483"/>
        <v>120</v>
      </c>
      <c r="AH1400" s="44">
        <f t="shared" si="461"/>
        <v>10.004106776180691</v>
      </c>
      <c r="AI1400" s="36">
        <f t="shared" si="462"/>
        <v>109.99589322381931</v>
      </c>
      <c r="AJ1400" s="36">
        <f t="shared" si="463"/>
        <v>3348</v>
      </c>
      <c r="AK1400" s="45">
        <v>45657</v>
      </c>
    </row>
    <row r="1401" spans="1:37" s="80" customFormat="1" ht="12.75" x14ac:dyDescent="0.25">
      <c r="A1401" s="36">
        <v>1395</v>
      </c>
      <c r="B1401" s="45">
        <v>42309</v>
      </c>
      <c r="C1401" s="49" t="s">
        <v>431</v>
      </c>
      <c r="D1401" s="49"/>
      <c r="E1401" s="49">
        <v>12009</v>
      </c>
      <c r="F1401" s="36" t="s">
        <v>1205</v>
      </c>
      <c r="G1401" s="36" t="s">
        <v>435</v>
      </c>
      <c r="H1401" s="38">
        <v>36</v>
      </c>
      <c r="I1401" s="50">
        <v>609800.04</v>
      </c>
      <c r="J1401" s="39">
        <f t="shared" si="470"/>
        <v>0</v>
      </c>
      <c r="K1401" s="39">
        <f t="shared" si="471"/>
        <v>0</v>
      </c>
      <c r="L1401" s="39">
        <f t="shared" si="472"/>
        <v>0</v>
      </c>
      <c r="M1401" s="39">
        <f t="shared" si="481"/>
        <v>0</v>
      </c>
      <c r="N1401" s="39">
        <f t="shared" si="452"/>
        <v>0</v>
      </c>
      <c r="O1401" s="39">
        <f t="shared" si="474"/>
        <v>0</v>
      </c>
      <c r="P1401" s="39">
        <f t="shared" si="475"/>
        <v>0</v>
      </c>
      <c r="Q1401" s="39">
        <f t="shared" si="476"/>
        <v>609800.04</v>
      </c>
      <c r="R1401" s="39">
        <f t="shared" si="477"/>
        <v>0</v>
      </c>
      <c r="S1401" s="39">
        <f t="shared" si="478"/>
        <v>0</v>
      </c>
      <c r="T1401" s="39"/>
      <c r="U1401" s="39">
        <f t="shared" si="479"/>
        <v>0</v>
      </c>
      <c r="V1401" s="39"/>
      <c r="W1401" s="39">
        <f t="shared" si="482"/>
        <v>0</v>
      </c>
      <c r="X1401" s="39">
        <f t="shared" si="456"/>
        <v>166.95415195071871</v>
      </c>
      <c r="Y1401" s="39">
        <f t="shared" si="457"/>
        <v>5081.6670000000004</v>
      </c>
      <c r="Z1401" s="41">
        <f t="shared" si="458"/>
        <v>558962.50073100626</v>
      </c>
      <c r="AA1401" s="41">
        <v>497857.28111704317</v>
      </c>
      <c r="AB1401" s="41">
        <v>0</v>
      </c>
      <c r="AC1401" s="41">
        <f t="shared" si="464"/>
        <v>497857.28111704317</v>
      </c>
      <c r="AD1401" s="42">
        <f t="shared" si="469"/>
        <v>61105.219613963098</v>
      </c>
      <c r="AE1401" s="41">
        <f t="shared" si="459"/>
        <v>558962.50073100626</v>
      </c>
      <c r="AF1401" s="42">
        <f t="shared" si="460"/>
        <v>50837.539268993773</v>
      </c>
      <c r="AG1401" s="43">
        <f t="shared" si="483"/>
        <v>120</v>
      </c>
      <c r="AH1401" s="44">
        <f t="shared" si="461"/>
        <v>10.004106776180691</v>
      </c>
      <c r="AI1401" s="36">
        <f t="shared" si="462"/>
        <v>109.99589322381931</v>
      </c>
      <c r="AJ1401" s="36">
        <f t="shared" si="463"/>
        <v>3348</v>
      </c>
      <c r="AK1401" s="45">
        <v>45657</v>
      </c>
    </row>
    <row r="1402" spans="1:37" s="80" customFormat="1" ht="12.75" x14ac:dyDescent="0.25">
      <c r="A1402" s="36">
        <v>1396</v>
      </c>
      <c r="B1402" s="45">
        <v>42309</v>
      </c>
      <c r="C1402" s="49" t="s">
        <v>272</v>
      </c>
      <c r="D1402" s="49"/>
      <c r="E1402" s="49">
        <v>12010</v>
      </c>
      <c r="F1402" s="36" t="s">
        <v>1206</v>
      </c>
      <c r="G1402" s="36" t="s">
        <v>435</v>
      </c>
      <c r="H1402" s="38">
        <v>3</v>
      </c>
      <c r="I1402" s="50">
        <v>641887.5</v>
      </c>
      <c r="J1402" s="39">
        <f t="shared" si="470"/>
        <v>0</v>
      </c>
      <c r="K1402" s="39">
        <f t="shared" si="471"/>
        <v>0</v>
      </c>
      <c r="L1402" s="39">
        <f t="shared" si="472"/>
        <v>0</v>
      </c>
      <c r="M1402" s="39">
        <f t="shared" si="481"/>
        <v>0</v>
      </c>
      <c r="N1402" s="39">
        <f t="shared" si="452"/>
        <v>0</v>
      </c>
      <c r="O1402" s="39">
        <f t="shared" si="474"/>
        <v>0</v>
      </c>
      <c r="P1402" s="39">
        <f t="shared" si="475"/>
        <v>0</v>
      </c>
      <c r="Q1402" s="39">
        <f t="shared" si="476"/>
        <v>0</v>
      </c>
      <c r="R1402" s="39">
        <f t="shared" si="477"/>
        <v>641887.5</v>
      </c>
      <c r="S1402" s="39">
        <f t="shared" si="478"/>
        <v>0</v>
      </c>
      <c r="T1402" s="39"/>
      <c r="U1402" s="39">
        <f t="shared" si="479"/>
        <v>0</v>
      </c>
      <c r="V1402" s="39"/>
      <c r="W1402" s="39">
        <f t="shared" si="482"/>
        <v>0</v>
      </c>
      <c r="X1402" s="39">
        <f t="shared" si="456"/>
        <v>175.73921971252565</v>
      </c>
      <c r="Y1402" s="39">
        <f t="shared" si="457"/>
        <v>5349.0625</v>
      </c>
      <c r="Z1402" s="41">
        <f t="shared" si="458"/>
        <v>588374.90759753599</v>
      </c>
      <c r="AA1402" s="41">
        <v>524054.35318275157</v>
      </c>
      <c r="AB1402" s="41">
        <v>0</v>
      </c>
      <c r="AC1402" s="41">
        <f t="shared" si="464"/>
        <v>524054.35318275157</v>
      </c>
      <c r="AD1402" s="42">
        <f t="shared" si="469"/>
        <v>64320.554414784419</v>
      </c>
      <c r="AE1402" s="41">
        <f t="shared" si="459"/>
        <v>588374.90759753599</v>
      </c>
      <c r="AF1402" s="42">
        <f t="shared" si="460"/>
        <v>53512.592402464012</v>
      </c>
      <c r="AG1402" s="43">
        <f t="shared" si="483"/>
        <v>120</v>
      </c>
      <c r="AH1402" s="44">
        <f t="shared" si="461"/>
        <v>10.004106776180691</v>
      </c>
      <c r="AI1402" s="36">
        <f t="shared" si="462"/>
        <v>109.99589322381931</v>
      </c>
      <c r="AJ1402" s="36">
        <f t="shared" si="463"/>
        <v>3348</v>
      </c>
      <c r="AK1402" s="45">
        <v>45657</v>
      </c>
    </row>
    <row r="1403" spans="1:37" s="80" customFormat="1" ht="12.75" x14ac:dyDescent="0.25">
      <c r="A1403" s="36">
        <v>1397</v>
      </c>
      <c r="B1403" s="45">
        <v>42309</v>
      </c>
      <c r="C1403" s="49" t="s">
        <v>272</v>
      </c>
      <c r="D1403" s="49"/>
      <c r="E1403" s="49">
        <v>12010</v>
      </c>
      <c r="F1403" s="36" t="s">
        <v>1207</v>
      </c>
      <c r="G1403" s="36" t="s">
        <v>435</v>
      </c>
      <c r="H1403" s="38">
        <v>4</v>
      </c>
      <c r="I1403" s="50">
        <v>737357</v>
      </c>
      <c r="J1403" s="39">
        <f t="shared" si="470"/>
        <v>0</v>
      </c>
      <c r="K1403" s="39">
        <f t="shared" si="471"/>
        <v>0</v>
      </c>
      <c r="L1403" s="39">
        <f t="shared" si="472"/>
        <v>0</v>
      </c>
      <c r="M1403" s="39">
        <f t="shared" si="481"/>
        <v>0</v>
      </c>
      <c r="N1403" s="39">
        <f t="shared" ref="N1403:N1466" si="484">IF(E1403=12006,I1403,IF(E1403&lt;&gt;12006,0))</f>
        <v>0</v>
      </c>
      <c r="O1403" s="39">
        <f t="shared" si="474"/>
        <v>0</v>
      </c>
      <c r="P1403" s="39">
        <f t="shared" si="475"/>
        <v>0</v>
      </c>
      <c r="Q1403" s="39">
        <f t="shared" si="476"/>
        <v>0</v>
      </c>
      <c r="R1403" s="39">
        <f t="shared" si="477"/>
        <v>737357</v>
      </c>
      <c r="S1403" s="39">
        <f t="shared" si="478"/>
        <v>0</v>
      </c>
      <c r="T1403" s="39"/>
      <c r="U1403" s="39">
        <f t="shared" si="479"/>
        <v>0</v>
      </c>
      <c r="V1403" s="39"/>
      <c r="W1403" s="39">
        <f t="shared" si="482"/>
        <v>0</v>
      </c>
      <c r="X1403" s="39">
        <f t="shared" si="456"/>
        <v>201.87734428473647</v>
      </c>
      <c r="Y1403" s="39">
        <f t="shared" si="457"/>
        <v>6144.6416666666664</v>
      </c>
      <c r="Z1403" s="41">
        <f t="shared" si="458"/>
        <v>675885.34866529773</v>
      </c>
      <c r="AA1403" s="41">
        <v>601998.24065708416</v>
      </c>
      <c r="AB1403" s="41">
        <v>0</v>
      </c>
      <c r="AC1403" s="41">
        <f t="shared" si="464"/>
        <v>601998.24065708416</v>
      </c>
      <c r="AD1403" s="42">
        <f t="shared" si="469"/>
        <v>73887.108008213574</v>
      </c>
      <c r="AE1403" s="41">
        <f t="shared" si="459"/>
        <v>675885.34866529773</v>
      </c>
      <c r="AF1403" s="42">
        <f t="shared" si="460"/>
        <v>61471.65133470227</v>
      </c>
      <c r="AG1403" s="43">
        <f t="shared" si="483"/>
        <v>120</v>
      </c>
      <c r="AH1403" s="44">
        <f t="shared" si="461"/>
        <v>10.004106776180691</v>
      </c>
      <c r="AI1403" s="36">
        <f t="shared" si="462"/>
        <v>109.99589322381931</v>
      </c>
      <c r="AJ1403" s="36">
        <f t="shared" si="463"/>
        <v>3348</v>
      </c>
      <c r="AK1403" s="45">
        <v>45657</v>
      </c>
    </row>
    <row r="1404" spans="1:37" s="80" customFormat="1" ht="12.75" x14ac:dyDescent="0.25">
      <c r="A1404" s="36">
        <v>1398</v>
      </c>
      <c r="B1404" s="45">
        <v>42309</v>
      </c>
      <c r="C1404" s="49" t="s">
        <v>272</v>
      </c>
      <c r="D1404" s="49"/>
      <c r="E1404" s="49">
        <v>12010</v>
      </c>
      <c r="F1404" s="36" t="s">
        <v>1208</v>
      </c>
      <c r="G1404" s="36" t="s">
        <v>435</v>
      </c>
      <c r="H1404" s="38">
        <v>5</v>
      </c>
      <c r="I1404" s="50">
        <v>899250</v>
      </c>
      <c r="J1404" s="39">
        <f t="shared" si="470"/>
        <v>0</v>
      </c>
      <c r="K1404" s="39">
        <f t="shared" si="471"/>
        <v>0</v>
      </c>
      <c r="L1404" s="39">
        <f t="shared" si="472"/>
        <v>0</v>
      </c>
      <c r="M1404" s="39">
        <f t="shared" si="481"/>
        <v>0</v>
      </c>
      <c r="N1404" s="39">
        <f t="shared" si="484"/>
        <v>0</v>
      </c>
      <c r="O1404" s="39">
        <f t="shared" si="474"/>
        <v>0</v>
      </c>
      <c r="P1404" s="39">
        <f t="shared" si="475"/>
        <v>0</v>
      </c>
      <c r="Q1404" s="39">
        <f t="shared" si="476"/>
        <v>0</v>
      </c>
      <c r="R1404" s="39">
        <f t="shared" si="477"/>
        <v>899250</v>
      </c>
      <c r="S1404" s="39">
        <f t="shared" si="478"/>
        <v>0</v>
      </c>
      <c r="T1404" s="39"/>
      <c r="U1404" s="39">
        <f t="shared" si="479"/>
        <v>0</v>
      </c>
      <c r="V1404" s="39"/>
      <c r="W1404" s="39">
        <f t="shared" si="482"/>
        <v>0</v>
      </c>
      <c r="X1404" s="39">
        <f t="shared" si="456"/>
        <v>246.20123203285419</v>
      </c>
      <c r="Y1404" s="39">
        <f t="shared" si="457"/>
        <v>7493.7499999999991</v>
      </c>
      <c r="Z1404" s="41">
        <f t="shared" si="458"/>
        <v>824281.72484599589</v>
      </c>
      <c r="AA1404" s="41">
        <v>734172.07392197114</v>
      </c>
      <c r="AB1404" s="41">
        <v>0</v>
      </c>
      <c r="AC1404" s="41">
        <f t="shared" si="464"/>
        <v>734172.07392197114</v>
      </c>
      <c r="AD1404" s="42">
        <f t="shared" si="469"/>
        <v>90109.650924024754</v>
      </c>
      <c r="AE1404" s="41">
        <f t="shared" si="459"/>
        <v>824281.72484599589</v>
      </c>
      <c r="AF1404" s="42">
        <f t="shared" si="460"/>
        <v>74968.275154004106</v>
      </c>
      <c r="AG1404" s="43">
        <f t="shared" si="483"/>
        <v>120</v>
      </c>
      <c r="AH1404" s="44">
        <f t="shared" si="461"/>
        <v>10.004106776180691</v>
      </c>
      <c r="AI1404" s="36">
        <f t="shared" si="462"/>
        <v>109.99589322381931</v>
      </c>
      <c r="AJ1404" s="36">
        <f t="shared" si="463"/>
        <v>3348</v>
      </c>
      <c r="AK1404" s="45">
        <v>45657</v>
      </c>
    </row>
    <row r="1405" spans="1:37" s="80" customFormat="1" ht="12.75" x14ac:dyDescent="0.25">
      <c r="A1405" s="36">
        <v>1399</v>
      </c>
      <c r="B1405" s="45">
        <v>42309</v>
      </c>
      <c r="C1405" s="49" t="s">
        <v>272</v>
      </c>
      <c r="D1405" s="49"/>
      <c r="E1405" s="49">
        <v>12010</v>
      </c>
      <c r="F1405" s="36" t="s">
        <v>1208</v>
      </c>
      <c r="G1405" s="36" t="s">
        <v>435</v>
      </c>
      <c r="H1405" s="38">
        <v>7</v>
      </c>
      <c r="I1405" s="50">
        <v>1254250.0599999998</v>
      </c>
      <c r="J1405" s="39">
        <f t="shared" si="470"/>
        <v>0</v>
      </c>
      <c r="K1405" s="39">
        <f t="shared" si="471"/>
        <v>0</v>
      </c>
      <c r="L1405" s="39">
        <f t="shared" si="472"/>
        <v>0</v>
      </c>
      <c r="M1405" s="39">
        <f t="shared" si="481"/>
        <v>0</v>
      </c>
      <c r="N1405" s="39">
        <f t="shared" si="484"/>
        <v>0</v>
      </c>
      <c r="O1405" s="39">
        <f t="shared" si="474"/>
        <v>0</v>
      </c>
      <c r="P1405" s="39">
        <f t="shared" si="475"/>
        <v>0</v>
      </c>
      <c r="Q1405" s="39">
        <f t="shared" si="476"/>
        <v>0</v>
      </c>
      <c r="R1405" s="39">
        <f t="shared" si="477"/>
        <v>1254250.0599999998</v>
      </c>
      <c r="S1405" s="39">
        <f t="shared" si="478"/>
        <v>0</v>
      </c>
      <c r="T1405" s="39"/>
      <c r="U1405" s="39">
        <f t="shared" si="479"/>
        <v>0</v>
      </c>
      <c r="V1405" s="39"/>
      <c r="W1405" s="39">
        <f t="shared" si="482"/>
        <v>0</v>
      </c>
      <c r="X1405" s="39">
        <f t="shared" si="456"/>
        <v>343.39495140314853</v>
      </c>
      <c r="Y1405" s="39">
        <f t="shared" si="457"/>
        <v>10452.083833333334</v>
      </c>
      <c r="Z1405" s="41">
        <f t="shared" si="458"/>
        <v>1149686.2972977415</v>
      </c>
      <c r="AA1405" s="41">
        <v>1024003.745084189</v>
      </c>
      <c r="AB1405" s="41">
        <v>0</v>
      </c>
      <c r="AC1405" s="41">
        <f t="shared" si="464"/>
        <v>1024003.745084189</v>
      </c>
      <c r="AD1405" s="42">
        <f t="shared" si="469"/>
        <v>125682.55221355252</v>
      </c>
      <c r="AE1405" s="41">
        <f t="shared" si="459"/>
        <v>1149686.2972977415</v>
      </c>
      <c r="AF1405" s="42">
        <f t="shared" si="460"/>
        <v>104563.7627022583</v>
      </c>
      <c r="AG1405" s="43">
        <f t="shared" si="483"/>
        <v>120</v>
      </c>
      <c r="AH1405" s="44">
        <f t="shared" si="461"/>
        <v>10.004106776180691</v>
      </c>
      <c r="AI1405" s="36">
        <f t="shared" si="462"/>
        <v>109.99589322381931</v>
      </c>
      <c r="AJ1405" s="36">
        <f t="shared" si="463"/>
        <v>3348</v>
      </c>
      <c r="AK1405" s="45">
        <v>45657</v>
      </c>
    </row>
    <row r="1406" spans="1:37" s="79" customFormat="1" ht="12.75" x14ac:dyDescent="0.25">
      <c r="A1406" s="36">
        <v>1400</v>
      </c>
      <c r="B1406" s="45">
        <v>42309</v>
      </c>
      <c r="C1406" s="49" t="s">
        <v>272</v>
      </c>
      <c r="D1406" s="49"/>
      <c r="E1406" s="49">
        <v>12010</v>
      </c>
      <c r="F1406" s="36" t="s">
        <v>1207</v>
      </c>
      <c r="G1406" s="36" t="s">
        <v>435</v>
      </c>
      <c r="H1406" s="38">
        <v>8</v>
      </c>
      <c r="I1406" s="50">
        <v>1442714</v>
      </c>
      <c r="J1406" s="39">
        <f t="shared" si="470"/>
        <v>0</v>
      </c>
      <c r="K1406" s="39">
        <f t="shared" si="471"/>
        <v>0</v>
      </c>
      <c r="L1406" s="39">
        <f t="shared" si="472"/>
        <v>0</v>
      </c>
      <c r="M1406" s="39">
        <f t="shared" si="481"/>
        <v>0</v>
      </c>
      <c r="N1406" s="39">
        <f t="shared" si="484"/>
        <v>0</v>
      </c>
      <c r="O1406" s="39">
        <f t="shared" si="474"/>
        <v>0</v>
      </c>
      <c r="P1406" s="39">
        <f t="shared" si="475"/>
        <v>0</v>
      </c>
      <c r="Q1406" s="39">
        <f t="shared" si="476"/>
        <v>0</v>
      </c>
      <c r="R1406" s="39">
        <f t="shared" si="477"/>
        <v>1442714</v>
      </c>
      <c r="S1406" s="39">
        <f t="shared" si="478"/>
        <v>0</v>
      </c>
      <c r="T1406" s="39"/>
      <c r="U1406" s="39">
        <f t="shared" si="479"/>
        <v>0</v>
      </c>
      <c r="V1406" s="39"/>
      <c r="W1406" s="39">
        <f t="shared" si="482"/>
        <v>0</v>
      </c>
      <c r="X1406" s="39">
        <f t="shared" si="456"/>
        <v>394.9935660506502</v>
      </c>
      <c r="Y1406" s="39">
        <f t="shared" si="457"/>
        <v>12022.616666666665</v>
      </c>
      <c r="Z1406" s="41">
        <f t="shared" si="458"/>
        <v>1322438.4591375769</v>
      </c>
      <c r="AA1406" s="41">
        <v>1177870.8139630388</v>
      </c>
      <c r="AB1406" s="41">
        <v>0</v>
      </c>
      <c r="AC1406" s="41">
        <f t="shared" si="464"/>
        <v>1177870.8139630388</v>
      </c>
      <c r="AD1406" s="42">
        <f t="shared" si="469"/>
        <v>144567.64517453802</v>
      </c>
      <c r="AE1406" s="41">
        <f t="shared" si="459"/>
        <v>1322438.4591375769</v>
      </c>
      <c r="AF1406" s="42">
        <f t="shared" si="460"/>
        <v>120275.54086242313</v>
      </c>
      <c r="AG1406" s="43">
        <f t="shared" si="483"/>
        <v>120</v>
      </c>
      <c r="AH1406" s="44">
        <f t="shared" si="461"/>
        <v>10.004106776180691</v>
      </c>
      <c r="AI1406" s="36">
        <f t="shared" si="462"/>
        <v>109.99589322381931</v>
      </c>
      <c r="AJ1406" s="36">
        <f t="shared" si="463"/>
        <v>3348</v>
      </c>
      <c r="AK1406" s="45">
        <v>45657</v>
      </c>
    </row>
    <row r="1407" spans="1:37" s="79" customFormat="1" ht="12.75" x14ac:dyDescent="0.25">
      <c r="A1407" s="36">
        <v>1401</v>
      </c>
      <c r="B1407" s="45">
        <v>42309</v>
      </c>
      <c r="C1407" s="49" t="s">
        <v>272</v>
      </c>
      <c r="D1407" s="49"/>
      <c r="E1407" s="49">
        <v>12010</v>
      </c>
      <c r="F1407" s="36" t="s">
        <v>1209</v>
      </c>
      <c r="G1407" s="36" t="s">
        <v>435</v>
      </c>
      <c r="H1407" s="38">
        <v>15</v>
      </c>
      <c r="I1407" s="50">
        <v>2623750.0500000003</v>
      </c>
      <c r="J1407" s="39">
        <f t="shared" si="470"/>
        <v>0</v>
      </c>
      <c r="K1407" s="39">
        <f t="shared" si="471"/>
        <v>0</v>
      </c>
      <c r="L1407" s="39">
        <f t="shared" si="472"/>
        <v>0</v>
      </c>
      <c r="M1407" s="39">
        <f t="shared" si="481"/>
        <v>0</v>
      </c>
      <c r="N1407" s="39">
        <f t="shared" si="484"/>
        <v>0</v>
      </c>
      <c r="O1407" s="39">
        <f t="shared" si="474"/>
        <v>0</v>
      </c>
      <c r="P1407" s="39">
        <f t="shared" si="475"/>
        <v>0</v>
      </c>
      <c r="Q1407" s="39">
        <f t="shared" si="476"/>
        <v>0</v>
      </c>
      <c r="R1407" s="39">
        <f t="shared" si="477"/>
        <v>2623750.0500000003</v>
      </c>
      <c r="S1407" s="39">
        <f t="shared" si="478"/>
        <v>0</v>
      </c>
      <c r="T1407" s="39"/>
      <c r="U1407" s="39">
        <f t="shared" si="479"/>
        <v>0</v>
      </c>
      <c r="V1407" s="39"/>
      <c r="W1407" s="39">
        <f t="shared" si="482"/>
        <v>0</v>
      </c>
      <c r="X1407" s="39">
        <f t="shared" si="456"/>
        <v>718.34361396303916</v>
      </c>
      <c r="Y1407" s="39">
        <f t="shared" si="457"/>
        <v>21864.583750000005</v>
      </c>
      <c r="Z1407" s="41">
        <f t="shared" si="458"/>
        <v>2405014.4195482554</v>
      </c>
      <c r="AA1407" s="41">
        <v>2142100.6568377828</v>
      </c>
      <c r="AB1407" s="41">
        <v>0</v>
      </c>
      <c r="AC1407" s="41">
        <f t="shared" si="464"/>
        <v>2142100.6568377828</v>
      </c>
      <c r="AD1407" s="42">
        <f t="shared" si="469"/>
        <v>262913.76271047257</v>
      </c>
      <c r="AE1407" s="41">
        <f t="shared" si="459"/>
        <v>2405014.4195482554</v>
      </c>
      <c r="AF1407" s="42">
        <f t="shared" si="460"/>
        <v>218735.63045174489</v>
      </c>
      <c r="AG1407" s="43">
        <f t="shared" si="483"/>
        <v>120</v>
      </c>
      <c r="AH1407" s="44">
        <f t="shared" si="461"/>
        <v>10.004106776180691</v>
      </c>
      <c r="AI1407" s="36">
        <f t="shared" si="462"/>
        <v>109.99589322381931</v>
      </c>
      <c r="AJ1407" s="36">
        <f t="shared" si="463"/>
        <v>3348</v>
      </c>
      <c r="AK1407" s="45">
        <v>45657</v>
      </c>
    </row>
    <row r="1408" spans="1:37" s="79" customFormat="1" ht="12.75" x14ac:dyDescent="0.25">
      <c r="A1408" s="36">
        <v>1402</v>
      </c>
      <c r="B1408" s="45">
        <v>42309</v>
      </c>
      <c r="C1408" s="49" t="s">
        <v>754</v>
      </c>
      <c r="D1408" s="49"/>
      <c r="E1408" s="49">
        <v>12011</v>
      </c>
      <c r="F1408" s="36" t="s">
        <v>1210</v>
      </c>
      <c r="G1408" s="36" t="s">
        <v>435</v>
      </c>
      <c r="H1408" s="38">
        <v>2</v>
      </c>
      <c r="I1408" s="48">
        <v>14595000</v>
      </c>
      <c r="J1408" s="39">
        <f t="shared" si="470"/>
        <v>0</v>
      </c>
      <c r="K1408" s="39">
        <f t="shared" si="471"/>
        <v>0</v>
      </c>
      <c r="L1408" s="39">
        <f t="shared" si="472"/>
        <v>0</v>
      </c>
      <c r="M1408" s="39">
        <f t="shared" si="481"/>
        <v>0</v>
      </c>
      <c r="N1408" s="39">
        <f t="shared" si="484"/>
        <v>0</v>
      </c>
      <c r="O1408" s="39">
        <f t="shared" si="474"/>
        <v>0</v>
      </c>
      <c r="P1408" s="39">
        <f t="shared" si="475"/>
        <v>0</v>
      </c>
      <c r="Q1408" s="39">
        <f t="shared" si="476"/>
        <v>0</v>
      </c>
      <c r="R1408" s="39">
        <f t="shared" si="477"/>
        <v>0</v>
      </c>
      <c r="S1408" s="39">
        <f t="shared" si="478"/>
        <v>14595000</v>
      </c>
      <c r="T1408" s="39"/>
      <c r="U1408" s="39">
        <f t="shared" si="479"/>
        <v>0</v>
      </c>
      <c r="V1408" s="39"/>
      <c r="W1408" s="39">
        <f t="shared" si="482"/>
        <v>0</v>
      </c>
      <c r="X1408" s="39">
        <f t="shared" si="456"/>
        <v>7991.7864476386039</v>
      </c>
      <c r="Y1408" s="39">
        <f t="shared" si="457"/>
        <v>243250</v>
      </c>
      <c r="Z1408" s="41">
        <f t="shared" si="458"/>
        <v>14595000</v>
      </c>
      <c r="AA1408" s="41">
        <v>14595000</v>
      </c>
      <c r="AB1408" s="41">
        <v>0</v>
      </c>
      <c r="AC1408" s="41">
        <f t="shared" si="464"/>
        <v>14595000</v>
      </c>
      <c r="AD1408" s="42">
        <f t="shared" si="469"/>
        <v>0</v>
      </c>
      <c r="AE1408" s="41">
        <f t="shared" si="459"/>
        <v>14595000</v>
      </c>
      <c r="AF1408" s="42">
        <f t="shared" si="460"/>
        <v>0</v>
      </c>
      <c r="AG1408" s="43">
        <f t="shared" si="483"/>
        <v>60</v>
      </c>
      <c r="AH1408" s="44">
        <f t="shared" si="461"/>
        <v>0</v>
      </c>
      <c r="AI1408" s="36">
        <f t="shared" si="462"/>
        <v>109.99589322381931</v>
      </c>
      <c r="AJ1408" s="36">
        <f t="shared" si="463"/>
        <v>3348</v>
      </c>
      <c r="AK1408" s="45">
        <v>45657</v>
      </c>
    </row>
    <row r="1409" spans="1:37" s="79" customFormat="1" ht="12.75" x14ac:dyDescent="0.25">
      <c r="A1409" s="36">
        <v>1403</v>
      </c>
      <c r="B1409" s="45">
        <v>42309</v>
      </c>
      <c r="C1409" s="49" t="s">
        <v>754</v>
      </c>
      <c r="D1409" s="49"/>
      <c r="E1409" s="49">
        <v>12011</v>
      </c>
      <c r="F1409" s="36" t="s">
        <v>1211</v>
      </c>
      <c r="G1409" s="36" t="s">
        <v>435</v>
      </c>
      <c r="H1409" s="38">
        <v>1</v>
      </c>
      <c r="I1409" s="48">
        <v>21000000</v>
      </c>
      <c r="J1409" s="39">
        <f t="shared" si="470"/>
        <v>0</v>
      </c>
      <c r="K1409" s="39">
        <f t="shared" si="471"/>
        <v>0</v>
      </c>
      <c r="L1409" s="39">
        <f t="shared" si="472"/>
        <v>0</v>
      </c>
      <c r="M1409" s="39">
        <f t="shared" si="481"/>
        <v>0</v>
      </c>
      <c r="N1409" s="39">
        <f t="shared" si="484"/>
        <v>0</v>
      </c>
      <c r="O1409" s="39">
        <f t="shared" si="474"/>
        <v>0</v>
      </c>
      <c r="P1409" s="39">
        <f t="shared" si="475"/>
        <v>0</v>
      </c>
      <c r="Q1409" s="39">
        <f t="shared" si="476"/>
        <v>0</v>
      </c>
      <c r="R1409" s="39">
        <f t="shared" si="477"/>
        <v>0</v>
      </c>
      <c r="S1409" s="39">
        <f t="shared" si="478"/>
        <v>21000000</v>
      </c>
      <c r="T1409" s="39"/>
      <c r="U1409" s="39">
        <f t="shared" si="479"/>
        <v>0</v>
      </c>
      <c r="V1409" s="39"/>
      <c r="W1409" s="39">
        <f t="shared" si="482"/>
        <v>0</v>
      </c>
      <c r="X1409" s="39">
        <f t="shared" si="456"/>
        <v>11498.973305954825</v>
      </c>
      <c r="Y1409" s="39">
        <f t="shared" si="457"/>
        <v>350000</v>
      </c>
      <c r="Z1409" s="41">
        <f t="shared" si="458"/>
        <v>21000000</v>
      </c>
      <c r="AA1409" s="41">
        <v>21000000</v>
      </c>
      <c r="AB1409" s="41">
        <v>0</v>
      </c>
      <c r="AC1409" s="41">
        <f t="shared" si="464"/>
        <v>21000000</v>
      </c>
      <c r="AD1409" s="42">
        <f t="shared" si="469"/>
        <v>0</v>
      </c>
      <c r="AE1409" s="41">
        <f t="shared" si="459"/>
        <v>21000000</v>
      </c>
      <c r="AF1409" s="42">
        <f t="shared" si="460"/>
        <v>0</v>
      </c>
      <c r="AG1409" s="43">
        <f t="shared" si="483"/>
        <v>60</v>
      </c>
      <c r="AH1409" s="44">
        <f t="shared" si="461"/>
        <v>0</v>
      </c>
      <c r="AI1409" s="36">
        <f t="shared" si="462"/>
        <v>109.99589322381931</v>
      </c>
      <c r="AJ1409" s="36">
        <f t="shared" si="463"/>
        <v>3348</v>
      </c>
      <c r="AK1409" s="45">
        <v>45657</v>
      </c>
    </row>
    <row r="1410" spans="1:37" s="79" customFormat="1" ht="12.75" x14ac:dyDescent="0.25">
      <c r="A1410" s="36">
        <v>1404</v>
      </c>
      <c r="B1410" s="45">
        <v>42309</v>
      </c>
      <c r="C1410" s="49" t="s">
        <v>265</v>
      </c>
      <c r="D1410" s="49"/>
      <c r="E1410" s="49">
        <v>12007</v>
      </c>
      <c r="F1410" s="36" t="s">
        <v>1212</v>
      </c>
      <c r="G1410" s="36" t="s">
        <v>558</v>
      </c>
      <c r="H1410" s="38">
        <v>2</v>
      </c>
      <c r="I1410" s="50">
        <v>149940</v>
      </c>
      <c r="J1410" s="39">
        <f t="shared" si="470"/>
        <v>0</v>
      </c>
      <c r="K1410" s="39">
        <f t="shared" si="471"/>
        <v>0</v>
      </c>
      <c r="L1410" s="39">
        <f t="shared" si="472"/>
        <v>0</v>
      </c>
      <c r="M1410" s="39">
        <f t="shared" ref="M1410:M1420" si="485">IF(C1410=12006,H1410,IF(C1410&lt;&gt;12006,0))</f>
        <v>0</v>
      </c>
      <c r="N1410" s="39">
        <f t="shared" si="484"/>
        <v>0</v>
      </c>
      <c r="O1410" s="39">
        <f t="shared" si="474"/>
        <v>149940</v>
      </c>
      <c r="P1410" s="39">
        <f t="shared" si="475"/>
        <v>0</v>
      </c>
      <c r="Q1410" s="39">
        <f t="shared" si="476"/>
        <v>0</v>
      </c>
      <c r="R1410" s="39">
        <f t="shared" si="477"/>
        <v>0</v>
      </c>
      <c r="S1410" s="39">
        <f t="shared" si="478"/>
        <v>0</v>
      </c>
      <c r="T1410" s="39"/>
      <c r="U1410" s="39">
        <f t="shared" si="479"/>
        <v>0</v>
      </c>
      <c r="V1410" s="39"/>
      <c r="W1410" s="39"/>
      <c r="X1410" s="39">
        <f t="shared" si="456"/>
        <v>41.051334702258728</v>
      </c>
      <c r="Y1410" s="39">
        <f t="shared" si="457"/>
        <v>1249.5</v>
      </c>
      <c r="Z1410" s="41">
        <f t="shared" si="458"/>
        <v>137439.86858316223</v>
      </c>
      <c r="AA1410" s="41">
        <v>121183.54004106775</v>
      </c>
      <c r="AB1410" s="41">
        <v>0</v>
      </c>
      <c r="AC1410" s="41">
        <f t="shared" si="464"/>
        <v>121183.54004106775</v>
      </c>
      <c r="AD1410" s="42">
        <f t="shared" si="469"/>
        <v>16256.328542094474</v>
      </c>
      <c r="AE1410" s="41">
        <f t="shared" si="459"/>
        <v>137439.86858316223</v>
      </c>
      <c r="AF1410" s="42">
        <f t="shared" si="460"/>
        <v>12500.131416837772</v>
      </c>
      <c r="AG1410" s="43">
        <f t="shared" ref="AG1410:AG1420" si="486">(365.25/30.4375*(IF(E1410=12002,1/3%,IF(E1410=12003,1/3%,IF(E1410=12004,1/3%,IF(E1410=12006,1/2%,IF(E1410=12007,1/10%,IF(E1410=12008,1/3%,IF(E1410=12009,1/10%,IF(E1410=12010,1/10%,IF(E1410=12011,1/20%,IF(E1410=12012,1/3%))))))))))))</f>
        <v>120</v>
      </c>
      <c r="AH1410" s="44">
        <f t="shared" si="461"/>
        <v>10.004106776180691</v>
      </c>
      <c r="AI1410" s="36">
        <f t="shared" si="462"/>
        <v>109.99589322381931</v>
      </c>
      <c r="AJ1410" s="36">
        <f t="shared" si="463"/>
        <v>3348</v>
      </c>
      <c r="AK1410" s="45">
        <v>45657</v>
      </c>
    </row>
    <row r="1411" spans="1:37" s="79" customFormat="1" ht="12.75" x14ac:dyDescent="0.25">
      <c r="A1411" s="36">
        <v>1405</v>
      </c>
      <c r="B1411" s="45">
        <v>42339</v>
      </c>
      <c r="C1411" s="36" t="s">
        <v>534</v>
      </c>
      <c r="D1411" s="36"/>
      <c r="E1411" s="36">
        <v>12008</v>
      </c>
      <c r="F1411" s="36" t="s">
        <v>1213</v>
      </c>
      <c r="G1411" s="36" t="s">
        <v>65</v>
      </c>
      <c r="H1411" s="38">
        <v>10</v>
      </c>
      <c r="I1411" s="50">
        <v>20221579.199999999</v>
      </c>
      <c r="J1411" s="39">
        <f t="shared" si="470"/>
        <v>0</v>
      </c>
      <c r="K1411" s="39">
        <f t="shared" si="471"/>
        <v>0</v>
      </c>
      <c r="L1411" s="39">
        <f t="shared" si="472"/>
        <v>0</v>
      </c>
      <c r="M1411" s="39">
        <f t="shared" si="485"/>
        <v>0</v>
      </c>
      <c r="N1411" s="39">
        <f t="shared" si="484"/>
        <v>0</v>
      </c>
      <c r="O1411" s="39">
        <f t="shared" si="474"/>
        <v>0</v>
      </c>
      <c r="P1411" s="39">
        <f t="shared" si="475"/>
        <v>20221579.199999999</v>
      </c>
      <c r="Q1411" s="39">
        <f t="shared" si="476"/>
        <v>0</v>
      </c>
      <c r="R1411" s="39">
        <f t="shared" si="477"/>
        <v>0</v>
      </c>
      <c r="S1411" s="39">
        <f t="shared" si="478"/>
        <v>0</v>
      </c>
      <c r="T1411" s="39"/>
      <c r="U1411" s="39">
        <f t="shared" si="479"/>
        <v>0</v>
      </c>
      <c r="V1411" s="39"/>
      <c r="W1411" s="39"/>
      <c r="X1411" s="39">
        <f t="shared" si="456"/>
        <v>1660.9099958932236</v>
      </c>
      <c r="Y1411" s="39">
        <f t="shared" si="457"/>
        <v>50553.947999999997</v>
      </c>
      <c r="Z1411" s="41">
        <f t="shared" si="458"/>
        <v>5510899.3663737159</v>
      </c>
      <c r="AA1411" s="41">
        <v>4903006.3078767965</v>
      </c>
      <c r="AB1411" s="41">
        <v>-132232.54559852046</v>
      </c>
      <c r="AC1411" s="41">
        <f t="shared" si="464"/>
        <v>4770773.7622782756</v>
      </c>
      <c r="AD1411" s="42">
        <f t="shared" si="469"/>
        <v>607893.05849691946</v>
      </c>
      <c r="AE1411" s="41">
        <f t="shared" si="459"/>
        <v>5378666.820775195</v>
      </c>
      <c r="AF1411" s="42">
        <f t="shared" si="460"/>
        <v>14842912.379224803</v>
      </c>
      <c r="AG1411" s="43">
        <f t="shared" si="486"/>
        <v>400</v>
      </c>
      <c r="AH1411" s="44">
        <f t="shared" si="461"/>
        <v>290.98973305954826</v>
      </c>
      <c r="AI1411" s="36">
        <f t="shared" si="462"/>
        <v>109.01026694045174</v>
      </c>
      <c r="AJ1411" s="36">
        <f t="shared" si="463"/>
        <v>3318</v>
      </c>
      <c r="AK1411" s="45">
        <v>45657</v>
      </c>
    </row>
    <row r="1412" spans="1:37" s="79" customFormat="1" ht="12.75" x14ac:dyDescent="0.25">
      <c r="A1412" s="36">
        <v>1406</v>
      </c>
      <c r="B1412" s="45">
        <v>42339</v>
      </c>
      <c r="C1412" s="36" t="s">
        <v>823</v>
      </c>
      <c r="D1412" s="36"/>
      <c r="E1412" s="36">
        <v>12004</v>
      </c>
      <c r="F1412" s="36" t="s">
        <v>1214</v>
      </c>
      <c r="G1412" s="36" t="s">
        <v>276</v>
      </c>
      <c r="H1412" s="38">
        <v>1</v>
      </c>
      <c r="I1412" s="50">
        <v>1572500</v>
      </c>
      <c r="J1412" s="39">
        <f t="shared" si="470"/>
        <v>0</v>
      </c>
      <c r="K1412" s="39">
        <f t="shared" si="471"/>
        <v>0</v>
      </c>
      <c r="L1412" s="39">
        <f t="shared" si="472"/>
        <v>1572500</v>
      </c>
      <c r="M1412" s="39">
        <f t="shared" si="485"/>
        <v>0</v>
      </c>
      <c r="N1412" s="39">
        <f t="shared" si="484"/>
        <v>0</v>
      </c>
      <c r="O1412" s="39">
        <f t="shared" si="474"/>
        <v>0</v>
      </c>
      <c r="P1412" s="39">
        <f t="shared" si="475"/>
        <v>0</v>
      </c>
      <c r="Q1412" s="39">
        <f t="shared" si="476"/>
        <v>0</v>
      </c>
      <c r="R1412" s="39">
        <f t="shared" si="477"/>
        <v>0</v>
      </c>
      <c r="S1412" s="39">
        <f t="shared" si="478"/>
        <v>0</v>
      </c>
      <c r="T1412" s="39"/>
      <c r="U1412" s="39">
        <f t="shared" si="479"/>
        <v>0</v>
      </c>
      <c r="V1412" s="39">
        <f>IF(E1412=12050,I1412,IF(E1412&lt;&gt;12050,0))</f>
        <v>0</v>
      </c>
      <c r="W1412" s="39"/>
      <c r="X1412" s="39">
        <f t="shared" si="456"/>
        <v>129.15811088295689</v>
      </c>
      <c r="Y1412" s="39">
        <f t="shared" si="457"/>
        <v>3931.2500000000005</v>
      </c>
      <c r="Z1412" s="41">
        <f t="shared" si="458"/>
        <v>428546.61190965096</v>
      </c>
      <c r="AA1412" s="41">
        <v>381274.74332648871</v>
      </c>
      <c r="AB1412" s="41">
        <v>0</v>
      </c>
      <c r="AC1412" s="41">
        <f t="shared" si="464"/>
        <v>381274.74332648871</v>
      </c>
      <c r="AD1412" s="42">
        <f t="shared" si="469"/>
        <v>47271.868583162257</v>
      </c>
      <c r="AE1412" s="41">
        <f t="shared" si="459"/>
        <v>428546.61190965096</v>
      </c>
      <c r="AF1412" s="42">
        <f t="shared" si="460"/>
        <v>1143953.388090349</v>
      </c>
      <c r="AG1412" s="43">
        <f t="shared" si="486"/>
        <v>400</v>
      </c>
      <c r="AH1412" s="44">
        <f t="shared" si="461"/>
        <v>290.98973305954826</v>
      </c>
      <c r="AI1412" s="36">
        <f t="shared" si="462"/>
        <v>109.01026694045174</v>
      </c>
      <c r="AJ1412" s="36">
        <f t="shared" si="463"/>
        <v>3318</v>
      </c>
      <c r="AK1412" s="45">
        <v>45657</v>
      </c>
    </row>
    <row r="1413" spans="1:37" s="79" customFormat="1" ht="12.75" x14ac:dyDescent="0.25">
      <c r="A1413" s="36">
        <v>1407</v>
      </c>
      <c r="B1413" s="45">
        <v>42339</v>
      </c>
      <c r="C1413" s="36" t="s">
        <v>823</v>
      </c>
      <c r="D1413" s="36"/>
      <c r="E1413" s="36">
        <v>12004</v>
      </c>
      <c r="F1413" s="36" t="s">
        <v>1215</v>
      </c>
      <c r="G1413" s="36" t="s">
        <v>276</v>
      </c>
      <c r="H1413" s="38">
        <v>2</v>
      </c>
      <c r="I1413" s="50">
        <v>1819285.72</v>
      </c>
      <c r="J1413" s="39">
        <f t="shared" si="470"/>
        <v>0</v>
      </c>
      <c r="K1413" s="39">
        <f t="shared" si="471"/>
        <v>0</v>
      </c>
      <c r="L1413" s="39">
        <f t="shared" si="472"/>
        <v>1819285.72</v>
      </c>
      <c r="M1413" s="39">
        <f t="shared" si="485"/>
        <v>0</v>
      </c>
      <c r="N1413" s="39">
        <f t="shared" si="484"/>
        <v>0</v>
      </c>
      <c r="O1413" s="39">
        <f t="shared" si="474"/>
        <v>0</v>
      </c>
      <c r="P1413" s="39">
        <f t="shared" si="475"/>
        <v>0</v>
      </c>
      <c r="Q1413" s="39">
        <f t="shared" si="476"/>
        <v>0</v>
      </c>
      <c r="R1413" s="39">
        <f t="shared" si="477"/>
        <v>0</v>
      </c>
      <c r="S1413" s="39">
        <f t="shared" si="478"/>
        <v>0</v>
      </c>
      <c r="T1413" s="39"/>
      <c r="U1413" s="39">
        <f t="shared" si="479"/>
        <v>0</v>
      </c>
      <c r="V1413" s="39">
        <f>IF(E1413=12050,I1413,IF(E1413&lt;&gt;12050,0))</f>
        <v>0</v>
      </c>
      <c r="W1413" s="39"/>
      <c r="X1413" s="39">
        <f t="shared" si="456"/>
        <v>149.42798521560573</v>
      </c>
      <c r="Y1413" s="39">
        <f t="shared" si="457"/>
        <v>4548.2142999999996</v>
      </c>
      <c r="Z1413" s="41">
        <f t="shared" si="458"/>
        <v>495802.05494537984</v>
      </c>
      <c r="AA1413" s="41">
        <v>441111.41235646809</v>
      </c>
      <c r="AB1413" s="41">
        <v>0</v>
      </c>
      <c r="AC1413" s="41">
        <f t="shared" si="464"/>
        <v>441111.41235646809</v>
      </c>
      <c r="AD1413" s="42">
        <f t="shared" si="469"/>
        <v>54690.642588911753</v>
      </c>
      <c r="AE1413" s="41">
        <f t="shared" si="459"/>
        <v>495802.05494537984</v>
      </c>
      <c r="AF1413" s="42">
        <f t="shared" si="460"/>
        <v>1323483.6650546202</v>
      </c>
      <c r="AG1413" s="43">
        <f t="shared" si="486"/>
        <v>400</v>
      </c>
      <c r="AH1413" s="44">
        <f t="shared" si="461"/>
        <v>290.98973305954826</v>
      </c>
      <c r="AI1413" s="36">
        <f t="shared" si="462"/>
        <v>109.01026694045174</v>
      </c>
      <c r="AJ1413" s="36">
        <f t="shared" si="463"/>
        <v>3318</v>
      </c>
      <c r="AK1413" s="45">
        <v>45657</v>
      </c>
    </row>
    <row r="1414" spans="1:37" s="79" customFormat="1" ht="12.75" x14ac:dyDescent="0.25">
      <c r="A1414" s="36">
        <v>1408</v>
      </c>
      <c r="B1414" s="45">
        <v>42339</v>
      </c>
      <c r="C1414" s="36" t="s">
        <v>823</v>
      </c>
      <c r="D1414" s="36"/>
      <c r="E1414" s="36">
        <v>12004</v>
      </c>
      <c r="F1414" s="36" t="s">
        <v>1216</v>
      </c>
      <c r="G1414" s="36" t="s">
        <v>276</v>
      </c>
      <c r="H1414" s="38">
        <v>3</v>
      </c>
      <c r="I1414" s="50">
        <v>4618928.58</v>
      </c>
      <c r="J1414" s="39">
        <f t="shared" si="470"/>
        <v>0</v>
      </c>
      <c r="K1414" s="39">
        <f t="shared" si="471"/>
        <v>0</v>
      </c>
      <c r="L1414" s="39">
        <f t="shared" si="472"/>
        <v>4618928.58</v>
      </c>
      <c r="M1414" s="39">
        <f t="shared" si="485"/>
        <v>0</v>
      </c>
      <c r="N1414" s="39">
        <f t="shared" si="484"/>
        <v>0</v>
      </c>
      <c r="O1414" s="39">
        <f t="shared" si="474"/>
        <v>0</v>
      </c>
      <c r="P1414" s="39">
        <f t="shared" si="475"/>
        <v>0</v>
      </c>
      <c r="Q1414" s="39">
        <f t="shared" si="476"/>
        <v>0</v>
      </c>
      <c r="R1414" s="39">
        <f t="shared" si="477"/>
        <v>0</v>
      </c>
      <c r="S1414" s="39">
        <f t="shared" si="478"/>
        <v>0</v>
      </c>
      <c r="T1414" s="39"/>
      <c r="U1414" s="39">
        <f t="shared" si="479"/>
        <v>0</v>
      </c>
      <c r="V1414" s="39">
        <f>IF(E1414=12050,I1414,IF(E1414&lt;&gt;12050,0))</f>
        <v>0</v>
      </c>
      <c r="W1414" s="39"/>
      <c r="X1414" s="39">
        <f t="shared" si="456"/>
        <v>379.37811745379878</v>
      </c>
      <c r="Y1414" s="39">
        <f t="shared" si="457"/>
        <v>11547.321449999999</v>
      </c>
      <c r="Z1414" s="41">
        <f t="shared" si="458"/>
        <v>1258776.5937117042</v>
      </c>
      <c r="AA1414" s="41">
        <v>1119924.2027236139</v>
      </c>
      <c r="AB1414" s="41">
        <v>0</v>
      </c>
      <c r="AC1414" s="41">
        <f t="shared" si="464"/>
        <v>1119924.2027236139</v>
      </c>
      <c r="AD1414" s="42">
        <f t="shared" si="469"/>
        <v>138852.39098809031</v>
      </c>
      <c r="AE1414" s="41">
        <f t="shared" si="459"/>
        <v>1258776.5937117042</v>
      </c>
      <c r="AF1414" s="42">
        <f t="shared" si="460"/>
        <v>3360151.9862882961</v>
      </c>
      <c r="AG1414" s="43">
        <f t="shared" si="486"/>
        <v>400</v>
      </c>
      <c r="AH1414" s="44">
        <f t="shared" si="461"/>
        <v>290.98973305954826</v>
      </c>
      <c r="AI1414" s="36">
        <f t="shared" si="462"/>
        <v>109.01026694045174</v>
      </c>
      <c r="AJ1414" s="36">
        <f t="shared" si="463"/>
        <v>3318</v>
      </c>
      <c r="AK1414" s="45">
        <v>45657</v>
      </c>
    </row>
    <row r="1415" spans="1:37" s="79" customFormat="1" ht="12.75" x14ac:dyDescent="0.25">
      <c r="A1415" s="36">
        <v>1409</v>
      </c>
      <c r="B1415" s="45">
        <v>42339</v>
      </c>
      <c r="C1415" s="36" t="s">
        <v>823</v>
      </c>
      <c r="D1415" s="36"/>
      <c r="E1415" s="36">
        <v>12004</v>
      </c>
      <c r="F1415" s="36" t="s">
        <v>1217</v>
      </c>
      <c r="G1415" s="36" t="s">
        <v>276</v>
      </c>
      <c r="H1415" s="38">
        <v>2</v>
      </c>
      <c r="I1415" s="50">
        <v>3079285.72</v>
      </c>
      <c r="J1415" s="39">
        <f t="shared" si="470"/>
        <v>0</v>
      </c>
      <c r="K1415" s="39">
        <f t="shared" si="471"/>
        <v>0</v>
      </c>
      <c r="L1415" s="39">
        <f t="shared" si="472"/>
        <v>3079285.72</v>
      </c>
      <c r="M1415" s="39">
        <f t="shared" si="485"/>
        <v>0</v>
      </c>
      <c r="N1415" s="39">
        <f t="shared" si="484"/>
        <v>0</v>
      </c>
      <c r="O1415" s="39">
        <f t="shared" si="474"/>
        <v>0</v>
      </c>
      <c r="P1415" s="39">
        <f t="shared" si="475"/>
        <v>0</v>
      </c>
      <c r="Q1415" s="39">
        <f t="shared" si="476"/>
        <v>0</v>
      </c>
      <c r="R1415" s="39">
        <f t="shared" si="477"/>
        <v>0</v>
      </c>
      <c r="S1415" s="39">
        <f t="shared" si="478"/>
        <v>0</v>
      </c>
      <c r="T1415" s="39"/>
      <c r="U1415" s="39">
        <f t="shared" si="479"/>
        <v>0</v>
      </c>
      <c r="V1415" s="39">
        <f>IF(E1415=12050,I1415,IF(E1415&lt;&gt;12050,0))</f>
        <v>0</v>
      </c>
      <c r="W1415" s="39"/>
      <c r="X1415" s="39">
        <f t="shared" ref="X1415:X1478" si="487">IF(I1415&lt;0,0,IF(I1415&gt;0,((1/365.25*(IF(E1415=12002,I1415*3%,IF(E1415=12003,I1415*3%,IF(E1415=12004,I1415*3%,IF(E1415=12006,I1415*2%,IF(E1415=12007,I1415*10%,IF(E1415=12008,I1415*3%,IF(E1415=12009,I1415*10%,IF(E1415=12010,I1415*10%,IF(E1415=12011,I1415*20%,IF(E1415=12012,I1415*3%,IF(E1415=12099,I1415*10%))))))))))))))))</f>
        <v>252.91874496919917</v>
      </c>
      <c r="Y1415" s="39">
        <f t="shared" ref="Y1415:Y1478" si="488">X1415*30.4375</f>
        <v>7698.2142999999996</v>
      </c>
      <c r="Z1415" s="41">
        <f t="shared" ref="Z1415:Z1478" si="489">IF(I1415&lt;0,0,IF(I1415&gt;0,(IF(AI1415*Y1415&lt;=I1415,Y1415*AI1415,IF(Y1415*AI1415&gt;I1415,I1415,IF(AI1415*Y1415=I1415,I1415))))))</f>
        <v>839184.39580780279</v>
      </c>
      <c r="AA1415" s="41">
        <v>746616.13514907588</v>
      </c>
      <c r="AB1415" s="41">
        <v>0</v>
      </c>
      <c r="AC1415" s="41">
        <f t="shared" si="464"/>
        <v>746616.13514907588</v>
      </c>
      <c r="AD1415" s="42">
        <f t="shared" si="469"/>
        <v>92568.260658726911</v>
      </c>
      <c r="AE1415" s="41">
        <f t="shared" ref="AE1415:AE1478" si="490">AC1415+AD1415</f>
        <v>839184.39580780279</v>
      </c>
      <c r="AF1415" s="42">
        <f t="shared" ref="AF1415:AF1478" si="491">I1415-AE1415</f>
        <v>2240101.3241921975</v>
      </c>
      <c r="AG1415" s="43">
        <f t="shared" si="486"/>
        <v>400</v>
      </c>
      <c r="AH1415" s="44">
        <f t="shared" ref="AH1415:AH1478" si="492">IF(AG1415&gt;AI1415,AG1415-AI1415,IF(AG1415&lt;=AI1415,0))</f>
        <v>290.98973305954826</v>
      </c>
      <c r="AI1415" s="36">
        <f t="shared" ref="AI1415:AI1478" si="493">AJ1415/30.4375</f>
        <v>109.01026694045174</v>
      </c>
      <c r="AJ1415" s="36">
        <f t="shared" ref="AJ1415:AJ1478" si="494">AK1415-B1415</f>
        <v>3318</v>
      </c>
      <c r="AK1415" s="45">
        <v>45657</v>
      </c>
    </row>
    <row r="1416" spans="1:37" s="79" customFormat="1" ht="12.75" x14ac:dyDescent="0.25">
      <c r="A1416" s="36">
        <v>1410</v>
      </c>
      <c r="B1416" s="45">
        <v>42339</v>
      </c>
      <c r="C1416" s="36" t="s">
        <v>315</v>
      </c>
      <c r="D1416" s="36"/>
      <c r="E1416" s="36">
        <v>12008</v>
      </c>
      <c r="F1416" s="36" t="s">
        <v>1218</v>
      </c>
      <c r="G1416" s="38" t="s">
        <v>958</v>
      </c>
      <c r="H1416" s="61">
        <v>1</v>
      </c>
      <c r="I1416" s="50">
        <v>3179960</v>
      </c>
      <c r="J1416" s="39">
        <f t="shared" si="470"/>
        <v>0</v>
      </c>
      <c r="K1416" s="39">
        <f t="shared" si="471"/>
        <v>0</v>
      </c>
      <c r="L1416" s="39">
        <f t="shared" si="472"/>
        <v>0</v>
      </c>
      <c r="M1416" s="39">
        <f t="shared" si="485"/>
        <v>0</v>
      </c>
      <c r="N1416" s="39">
        <f t="shared" si="484"/>
        <v>0</v>
      </c>
      <c r="O1416" s="39">
        <f t="shared" si="474"/>
        <v>0</v>
      </c>
      <c r="P1416" s="39">
        <f t="shared" si="475"/>
        <v>3179960</v>
      </c>
      <c r="Q1416" s="39">
        <f t="shared" si="476"/>
        <v>0</v>
      </c>
      <c r="R1416" s="39">
        <f t="shared" si="477"/>
        <v>0</v>
      </c>
      <c r="S1416" s="39">
        <f t="shared" si="478"/>
        <v>0</v>
      </c>
      <c r="T1416" s="39"/>
      <c r="U1416" s="39">
        <f t="shared" si="479"/>
        <v>0</v>
      </c>
      <c r="V1416" s="39"/>
      <c r="W1416" s="39"/>
      <c r="X1416" s="39">
        <f t="shared" si="487"/>
        <v>261.18767967145789</v>
      </c>
      <c r="Y1416" s="39">
        <f t="shared" si="488"/>
        <v>7949.9</v>
      </c>
      <c r="Z1416" s="41">
        <f t="shared" si="489"/>
        <v>866620.72114989732</v>
      </c>
      <c r="AA1416" s="41">
        <v>771026.03039014363</v>
      </c>
      <c r="AB1416" s="41">
        <v>0</v>
      </c>
      <c r="AC1416" s="41">
        <f t="shared" ref="AC1416:AC1479" si="495">AA1416+AB1416</f>
        <v>771026.03039014363</v>
      </c>
      <c r="AD1416" s="42">
        <f t="shared" si="469"/>
        <v>95594.690759753692</v>
      </c>
      <c r="AE1416" s="41">
        <f t="shared" si="490"/>
        <v>866620.72114989732</v>
      </c>
      <c r="AF1416" s="42">
        <f t="shared" si="491"/>
        <v>2313339.2788501028</v>
      </c>
      <c r="AG1416" s="43">
        <f t="shared" si="486"/>
        <v>400</v>
      </c>
      <c r="AH1416" s="44">
        <f t="shared" si="492"/>
        <v>290.98973305954826</v>
      </c>
      <c r="AI1416" s="36">
        <f t="shared" si="493"/>
        <v>109.01026694045174</v>
      </c>
      <c r="AJ1416" s="36">
        <f t="shared" si="494"/>
        <v>3318</v>
      </c>
      <c r="AK1416" s="45">
        <v>45657</v>
      </c>
    </row>
    <row r="1417" spans="1:37" s="79" customFormat="1" ht="12.75" x14ac:dyDescent="0.25">
      <c r="A1417" s="36">
        <v>1411</v>
      </c>
      <c r="B1417" s="45">
        <v>42339</v>
      </c>
      <c r="C1417" s="36" t="s">
        <v>315</v>
      </c>
      <c r="D1417" s="36"/>
      <c r="E1417" s="36">
        <v>12008</v>
      </c>
      <c r="F1417" s="36" t="s">
        <v>1219</v>
      </c>
      <c r="G1417" s="38" t="s">
        <v>958</v>
      </c>
      <c r="H1417" s="61">
        <v>4</v>
      </c>
      <c r="I1417" s="50">
        <v>3383135</v>
      </c>
      <c r="J1417" s="39">
        <f t="shared" si="470"/>
        <v>0</v>
      </c>
      <c r="K1417" s="39">
        <f t="shared" si="471"/>
        <v>0</v>
      </c>
      <c r="L1417" s="39">
        <f t="shared" si="472"/>
        <v>0</v>
      </c>
      <c r="M1417" s="39">
        <f t="shared" si="485"/>
        <v>0</v>
      </c>
      <c r="N1417" s="39">
        <f t="shared" si="484"/>
        <v>0</v>
      </c>
      <c r="O1417" s="39">
        <f t="shared" si="474"/>
        <v>0</v>
      </c>
      <c r="P1417" s="39">
        <f t="shared" si="475"/>
        <v>3383135</v>
      </c>
      <c r="Q1417" s="39">
        <f t="shared" si="476"/>
        <v>0</v>
      </c>
      <c r="R1417" s="39">
        <f t="shared" si="477"/>
        <v>0</v>
      </c>
      <c r="S1417" s="39">
        <f t="shared" si="478"/>
        <v>0</v>
      </c>
      <c r="T1417" s="39"/>
      <c r="U1417" s="39">
        <f t="shared" si="479"/>
        <v>0</v>
      </c>
      <c r="V1417" s="39"/>
      <c r="W1417" s="39"/>
      <c r="X1417" s="39">
        <f t="shared" si="487"/>
        <v>277.87556468172482</v>
      </c>
      <c r="Y1417" s="39">
        <f t="shared" si="488"/>
        <v>8457.8374999999996</v>
      </c>
      <c r="Z1417" s="41">
        <f t="shared" si="489"/>
        <v>921991.12361396302</v>
      </c>
      <c r="AA1417" s="41">
        <v>820288.66694045172</v>
      </c>
      <c r="AB1417" s="41">
        <v>0</v>
      </c>
      <c r="AC1417" s="41">
        <f t="shared" si="495"/>
        <v>820288.66694045172</v>
      </c>
      <c r="AD1417" s="42">
        <f t="shared" si="469"/>
        <v>101702.4566735113</v>
      </c>
      <c r="AE1417" s="41">
        <f t="shared" si="490"/>
        <v>921991.12361396302</v>
      </c>
      <c r="AF1417" s="42">
        <f t="shared" si="491"/>
        <v>2461143.8763860371</v>
      </c>
      <c r="AG1417" s="43">
        <f t="shared" si="486"/>
        <v>400</v>
      </c>
      <c r="AH1417" s="44">
        <f t="shared" si="492"/>
        <v>290.98973305954826</v>
      </c>
      <c r="AI1417" s="36">
        <f t="shared" si="493"/>
        <v>109.01026694045174</v>
      </c>
      <c r="AJ1417" s="36">
        <f t="shared" si="494"/>
        <v>3318</v>
      </c>
      <c r="AK1417" s="45">
        <v>45657</v>
      </c>
    </row>
    <row r="1418" spans="1:37" s="79" customFormat="1" ht="12.75" x14ac:dyDescent="0.25">
      <c r="A1418" s="36">
        <v>1412</v>
      </c>
      <c r="B1418" s="45">
        <v>42339</v>
      </c>
      <c r="C1418" s="36" t="s">
        <v>315</v>
      </c>
      <c r="D1418" s="36"/>
      <c r="E1418" s="36">
        <v>12008</v>
      </c>
      <c r="F1418" s="36" t="s">
        <v>1220</v>
      </c>
      <c r="G1418" s="38" t="s">
        <v>318</v>
      </c>
      <c r="H1418" s="61">
        <v>4</v>
      </c>
      <c r="I1418" s="50">
        <v>6475159.6799999997</v>
      </c>
      <c r="J1418" s="39">
        <f t="shared" si="470"/>
        <v>0</v>
      </c>
      <c r="K1418" s="39">
        <f t="shared" si="471"/>
        <v>0</v>
      </c>
      <c r="L1418" s="39">
        <f t="shared" si="472"/>
        <v>0</v>
      </c>
      <c r="M1418" s="39">
        <f t="shared" si="485"/>
        <v>0</v>
      </c>
      <c r="N1418" s="39">
        <f t="shared" si="484"/>
        <v>0</v>
      </c>
      <c r="O1418" s="39">
        <f t="shared" si="474"/>
        <v>0</v>
      </c>
      <c r="P1418" s="39">
        <f t="shared" si="475"/>
        <v>6475159.6799999997</v>
      </c>
      <c r="Q1418" s="39">
        <f t="shared" si="476"/>
        <v>0</v>
      </c>
      <c r="R1418" s="39">
        <f t="shared" si="477"/>
        <v>0</v>
      </c>
      <c r="S1418" s="39">
        <f t="shared" si="478"/>
        <v>0</v>
      </c>
      <c r="T1418" s="39"/>
      <c r="U1418" s="39">
        <f t="shared" si="479"/>
        <v>0</v>
      </c>
      <c r="V1418" s="39"/>
      <c r="W1418" s="39"/>
      <c r="X1418" s="39">
        <f t="shared" si="487"/>
        <v>531.84063080082137</v>
      </c>
      <c r="Y1418" s="39">
        <f t="shared" si="488"/>
        <v>16187.8992</v>
      </c>
      <c r="Z1418" s="41">
        <f t="shared" si="489"/>
        <v>1764647.2129971252</v>
      </c>
      <c r="AA1418" s="41">
        <v>1569993.5421240246</v>
      </c>
      <c r="AB1418" s="41">
        <v>0</v>
      </c>
      <c r="AC1418" s="41">
        <f t="shared" si="495"/>
        <v>1569993.5421240246</v>
      </c>
      <c r="AD1418" s="42">
        <f t="shared" si="469"/>
        <v>194653.67087310064</v>
      </c>
      <c r="AE1418" s="41">
        <f t="shared" si="490"/>
        <v>1764647.2129971252</v>
      </c>
      <c r="AF1418" s="42">
        <f t="shared" si="491"/>
        <v>4710512.4670028742</v>
      </c>
      <c r="AG1418" s="43">
        <f t="shared" si="486"/>
        <v>400</v>
      </c>
      <c r="AH1418" s="44">
        <f t="shared" si="492"/>
        <v>290.98973305954826</v>
      </c>
      <c r="AI1418" s="36">
        <f t="shared" si="493"/>
        <v>109.01026694045174</v>
      </c>
      <c r="AJ1418" s="36">
        <f t="shared" si="494"/>
        <v>3318</v>
      </c>
      <c r="AK1418" s="45">
        <v>45657</v>
      </c>
    </row>
    <row r="1419" spans="1:37" s="79" customFormat="1" ht="12.75" x14ac:dyDescent="0.25">
      <c r="A1419" s="36">
        <v>1413</v>
      </c>
      <c r="B1419" s="45">
        <v>42339</v>
      </c>
      <c r="C1419" s="36" t="s">
        <v>431</v>
      </c>
      <c r="D1419" s="36"/>
      <c r="E1419" s="36">
        <v>12009</v>
      </c>
      <c r="F1419" s="36" t="s">
        <v>1221</v>
      </c>
      <c r="G1419" s="38" t="s">
        <v>318</v>
      </c>
      <c r="H1419" s="61">
        <v>1</v>
      </c>
      <c r="I1419" s="50">
        <v>133125</v>
      </c>
      <c r="J1419" s="39">
        <f t="shared" si="470"/>
        <v>0</v>
      </c>
      <c r="K1419" s="39">
        <f t="shared" si="471"/>
        <v>0</v>
      </c>
      <c r="L1419" s="39">
        <f t="shared" si="472"/>
        <v>0</v>
      </c>
      <c r="M1419" s="39">
        <f t="shared" si="485"/>
        <v>0</v>
      </c>
      <c r="N1419" s="39">
        <f t="shared" si="484"/>
        <v>0</v>
      </c>
      <c r="O1419" s="39">
        <f t="shared" si="474"/>
        <v>0</v>
      </c>
      <c r="P1419" s="39">
        <f t="shared" si="475"/>
        <v>0</v>
      </c>
      <c r="Q1419" s="39">
        <f t="shared" si="476"/>
        <v>133125</v>
      </c>
      <c r="R1419" s="39">
        <f t="shared" si="477"/>
        <v>0</v>
      </c>
      <c r="S1419" s="39">
        <f t="shared" si="478"/>
        <v>0</v>
      </c>
      <c r="T1419" s="39"/>
      <c r="U1419" s="39">
        <f t="shared" si="479"/>
        <v>0</v>
      </c>
      <c r="V1419" s="39"/>
      <c r="W1419" s="39"/>
      <c r="X1419" s="39">
        <f t="shared" si="487"/>
        <v>36.447638603696099</v>
      </c>
      <c r="Y1419" s="39">
        <f t="shared" si="488"/>
        <v>1109.375</v>
      </c>
      <c r="Z1419" s="41">
        <f t="shared" si="489"/>
        <v>120933.26488706365</v>
      </c>
      <c r="AA1419" s="41">
        <v>107593.42915811088</v>
      </c>
      <c r="AB1419" s="41">
        <v>-13550.700798993003</v>
      </c>
      <c r="AC1419" s="41">
        <f t="shared" si="495"/>
        <v>94042.728359117886</v>
      </c>
      <c r="AD1419" s="42">
        <f t="shared" si="469"/>
        <v>13339.835728952763</v>
      </c>
      <c r="AE1419" s="41">
        <f t="shared" si="490"/>
        <v>107382.56408807065</v>
      </c>
      <c r="AF1419" s="42">
        <f t="shared" si="491"/>
        <v>25742.435911929351</v>
      </c>
      <c r="AG1419" s="43">
        <f t="shared" si="486"/>
        <v>120</v>
      </c>
      <c r="AH1419" s="44">
        <f t="shared" si="492"/>
        <v>10.989733059548257</v>
      </c>
      <c r="AI1419" s="36">
        <f t="shared" si="493"/>
        <v>109.01026694045174</v>
      </c>
      <c r="AJ1419" s="36">
        <f t="shared" si="494"/>
        <v>3318</v>
      </c>
      <c r="AK1419" s="45">
        <v>45657</v>
      </c>
    </row>
    <row r="1420" spans="1:37" s="79" customFormat="1" ht="12.75" x14ac:dyDescent="0.25">
      <c r="A1420" s="36">
        <v>1414</v>
      </c>
      <c r="B1420" s="45">
        <v>42339</v>
      </c>
      <c r="C1420" s="36" t="s">
        <v>431</v>
      </c>
      <c r="D1420" s="36"/>
      <c r="E1420" s="36">
        <v>12009</v>
      </c>
      <c r="F1420" s="36" t="s">
        <v>1222</v>
      </c>
      <c r="G1420" s="38" t="s">
        <v>318</v>
      </c>
      <c r="H1420" s="61">
        <v>2</v>
      </c>
      <c r="I1420" s="50">
        <v>180375</v>
      </c>
      <c r="J1420" s="39">
        <f t="shared" si="470"/>
        <v>0</v>
      </c>
      <c r="K1420" s="39">
        <f t="shared" si="471"/>
        <v>0</v>
      </c>
      <c r="L1420" s="39">
        <f t="shared" si="472"/>
        <v>0</v>
      </c>
      <c r="M1420" s="39">
        <f t="shared" si="485"/>
        <v>0</v>
      </c>
      <c r="N1420" s="39">
        <f t="shared" si="484"/>
        <v>0</v>
      </c>
      <c r="O1420" s="39">
        <f t="shared" si="474"/>
        <v>0</v>
      </c>
      <c r="P1420" s="39">
        <f t="shared" si="475"/>
        <v>0</v>
      </c>
      <c r="Q1420" s="39">
        <f t="shared" si="476"/>
        <v>180375</v>
      </c>
      <c r="R1420" s="39">
        <f t="shared" si="477"/>
        <v>0</v>
      </c>
      <c r="S1420" s="39">
        <f t="shared" si="478"/>
        <v>0</v>
      </c>
      <c r="T1420" s="39"/>
      <c r="U1420" s="39">
        <f t="shared" si="479"/>
        <v>0</v>
      </c>
      <c r="V1420" s="39"/>
      <c r="W1420" s="39"/>
      <c r="X1420" s="39">
        <f t="shared" si="487"/>
        <v>49.383983572895275</v>
      </c>
      <c r="Y1420" s="39">
        <f t="shared" si="488"/>
        <v>1503.125</v>
      </c>
      <c r="Z1420" s="41">
        <f t="shared" si="489"/>
        <v>163856.05749486652</v>
      </c>
      <c r="AA1420" s="41">
        <v>145781.51950718684</v>
      </c>
      <c r="AB1420" s="41">
        <v>-18360.24530793136</v>
      </c>
      <c r="AC1420" s="41">
        <f t="shared" si="495"/>
        <v>127421.27419925548</v>
      </c>
      <c r="AD1420" s="42">
        <f t="shared" si="469"/>
        <v>18074.53798767968</v>
      </c>
      <c r="AE1420" s="41">
        <f t="shared" si="490"/>
        <v>145495.81218693516</v>
      </c>
      <c r="AF1420" s="42">
        <f t="shared" si="491"/>
        <v>34879.18781306484</v>
      </c>
      <c r="AG1420" s="43">
        <f t="shared" si="486"/>
        <v>120</v>
      </c>
      <c r="AH1420" s="44">
        <f t="shared" si="492"/>
        <v>10.989733059548257</v>
      </c>
      <c r="AI1420" s="36">
        <f t="shared" si="493"/>
        <v>109.01026694045174</v>
      </c>
      <c r="AJ1420" s="36">
        <f t="shared" si="494"/>
        <v>3318</v>
      </c>
      <c r="AK1420" s="45">
        <v>45657</v>
      </c>
    </row>
    <row r="1421" spans="1:37" s="79" customFormat="1" ht="12.75" x14ac:dyDescent="0.25">
      <c r="A1421" s="36">
        <v>1415</v>
      </c>
      <c r="B1421" s="45">
        <v>42339</v>
      </c>
      <c r="C1421" s="49" t="s">
        <v>265</v>
      </c>
      <c r="D1421" s="49"/>
      <c r="E1421" s="49">
        <v>12007</v>
      </c>
      <c r="F1421" s="36" t="s">
        <v>1223</v>
      </c>
      <c r="G1421" s="49" t="s">
        <v>435</v>
      </c>
      <c r="H1421" s="38">
        <v>3</v>
      </c>
      <c r="I1421" s="50">
        <v>24000</v>
      </c>
      <c r="J1421" s="39">
        <f t="shared" si="470"/>
        <v>0</v>
      </c>
      <c r="K1421" s="39">
        <f t="shared" si="471"/>
        <v>0</v>
      </c>
      <c r="L1421" s="39">
        <f t="shared" si="472"/>
        <v>0</v>
      </c>
      <c r="M1421" s="39">
        <f t="shared" ref="M1421:M1468" si="496">IF(E1421=12005,I1421,IF(E1421&lt;&gt;12005,0))</f>
        <v>0</v>
      </c>
      <c r="N1421" s="39">
        <f t="shared" si="484"/>
        <v>0</v>
      </c>
      <c r="O1421" s="39">
        <f t="shared" si="474"/>
        <v>24000</v>
      </c>
      <c r="P1421" s="39">
        <f t="shared" si="475"/>
        <v>0</v>
      </c>
      <c r="Q1421" s="39">
        <f t="shared" si="476"/>
        <v>0</v>
      </c>
      <c r="R1421" s="39">
        <f t="shared" si="477"/>
        <v>0</v>
      </c>
      <c r="S1421" s="39">
        <f t="shared" si="478"/>
        <v>0</v>
      </c>
      <c r="T1421" s="39"/>
      <c r="U1421" s="39">
        <f t="shared" si="479"/>
        <v>0</v>
      </c>
      <c r="V1421" s="39"/>
      <c r="W1421" s="39">
        <f t="shared" ref="W1421:W1468" si="497">IF(E1421=12099,I1421,IF(E1421&lt;&gt;12099,0))</f>
        <v>0</v>
      </c>
      <c r="X1421" s="39">
        <f t="shared" si="487"/>
        <v>6.5708418891170428</v>
      </c>
      <c r="Y1421" s="39">
        <f t="shared" si="488"/>
        <v>200</v>
      </c>
      <c r="Z1421" s="41">
        <f t="shared" si="489"/>
        <v>21802.053388090349</v>
      </c>
      <c r="AA1421" s="41">
        <v>19397.125256673509</v>
      </c>
      <c r="AB1421" s="41">
        <v>0</v>
      </c>
      <c r="AC1421" s="41">
        <f t="shared" si="495"/>
        <v>19397.125256673509</v>
      </c>
      <c r="AD1421" s="42">
        <f t="shared" si="469"/>
        <v>2404.9281314168402</v>
      </c>
      <c r="AE1421" s="41">
        <f t="shared" si="490"/>
        <v>21802.053388090349</v>
      </c>
      <c r="AF1421" s="42">
        <f t="shared" si="491"/>
        <v>2197.9466119096505</v>
      </c>
      <c r="AG1421" s="43">
        <f t="shared" ref="AG1421:AG1468" si="498">(365.25/30.4375*(IF(E1421=12002,1/3%,IF(E1421=12003,1/3%,IF(E1421=12004,1/3%,IF(E1421=12006,1/2%,IF(E1421=12007,1/10%,IF(E1421=12008,1/3%,IF(E1421=12009,1/10%,IF(E1421=12010,1/10%,IF(E1421=12011,1/20%,IF(E1421=12012,1/3%,IF(E1421=12099,1/10%)))))))))))))</f>
        <v>120</v>
      </c>
      <c r="AH1421" s="44">
        <f t="shared" si="492"/>
        <v>10.989733059548257</v>
      </c>
      <c r="AI1421" s="36">
        <f t="shared" si="493"/>
        <v>109.01026694045174</v>
      </c>
      <c r="AJ1421" s="36">
        <f t="shared" si="494"/>
        <v>3318</v>
      </c>
      <c r="AK1421" s="45">
        <v>45657</v>
      </c>
    </row>
    <row r="1422" spans="1:37" s="79" customFormat="1" ht="12.75" x14ac:dyDescent="0.25">
      <c r="A1422" s="36">
        <v>1416</v>
      </c>
      <c r="B1422" s="45">
        <v>42339</v>
      </c>
      <c r="C1422" s="49" t="s">
        <v>272</v>
      </c>
      <c r="D1422" s="49"/>
      <c r="E1422" s="49">
        <v>12010</v>
      </c>
      <c r="F1422" s="36" t="s">
        <v>1224</v>
      </c>
      <c r="G1422" s="36" t="s">
        <v>435</v>
      </c>
      <c r="H1422" s="38">
        <v>5</v>
      </c>
      <c r="I1422" s="50">
        <v>101877.85</v>
      </c>
      <c r="J1422" s="39">
        <f t="shared" si="470"/>
        <v>0</v>
      </c>
      <c r="K1422" s="39">
        <f t="shared" si="471"/>
        <v>0</v>
      </c>
      <c r="L1422" s="39">
        <f t="shared" si="472"/>
        <v>0</v>
      </c>
      <c r="M1422" s="39">
        <f t="shared" si="496"/>
        <v>0</v>
      </c>
      <c r="N1422" s="39">
        <f t="shared" si="484"/>
        <v>0</v>
      </c>
      <c r="O1422" s="39">
        <f t="shared" si="474"/>
        <v>0</v>
      </c>
      <c r="P1422" s="39">
        <f t="shared" si="475"/>
        <v>0</v>
      </c>
      <c r="Q1422" s="39">
        <f t="shared" si="476"/>
        <v>0</v>
      </c>
      <c r="R1422" s="39">
        <f t="shared" si="477"/>
        <v>101877.85</v>
      </c>
      <c r="S1422" s="39">
        <f t="shared" si="478"/>
        <v>0</v>
      </c>
      <c r="T1422" s="39"/>
      <c r="U1422" s="39">
        <f t="shared" si="479"/>
        <v>0</v>
      </c>
      <c r="V1422" s="39"/>
      <c r="W1422" s="39">
        <f t="shared" si="497"/>
        <v>0</v>
      </c>
      <c r="X1422" s="39">
        <f t="shared" si="487"/>
        <v>27.892635181382619</v>
      </c>
      <c r="Y1422" s="39">
        <f t="shared" si="488"/>
        <v>848.98208333333343</v>
      </c>
      <c r="Z1422" s="41">
        <f t="shared" si="489"/>
        <v>92547.763531827528</v>
      </c>
      <c r="AA1422" s="41">
        <v>82339.059055441481</v>
      </c>
      <c r="AB1422" s="41">
        <v>0</v>
      </c>
      <c r="AC1422" s="41">
        <f t="shared" si="495"/>
        <v>82339.059055441481</v>
      </c>
      <c r="AD1422" s="42">
        <f t="shared" si="469"/>
        <v>10208.704476386047</v>
      </c>
      <c r="AE1422" s="41">
        <f t="shared" si="490"/>
        <v>92547.763531827528</v>
      </c>
      <c r="AF1422" s="42">
        <f t="shared" si="491"/>
        <v>9330.0864681724779</v>
      </c>
      <c r="AG1422" s="43">
        <f t="shared" si="498"/>
        <v>120</v>
      </c>
      <c r="AH1422" s="44">
        <f t="shared" si="492"/>
        <v>10.989733059548257</v>
      </c>
      <c r="AI1422" s="36">
        <f t="shared" si="493"/>
        <v>109.01026694045174</v>
      </c>
      <c r="AJ1422" s="36">
        <f t="shared" si="494"/>
        <v>3318</v>
      </c>
      <c r="AK1422" s="45">
        <v>45657</v>
      </c>
    </row>
    <row r="1423" spans="1:37" s="79" customFormat="1" ht="12.75" x14ac:dyDescent="0.25">
      <c r="A1423" s="36">
        <v>1417</v>
      </c>
      <c r="B1423" s="45">
        <v>42339</v>
      </c>
      <c r="C1423" s="49" t="s">
        <v>431</v>
      </c>
      <c r="D1423" s="49"/>
      <c r="E1423" s="49">
        <v>12009</v>
      </c>
      <c r="F1423" s="36" t="s">
        <v>1225</v>
      </c>
      <c r="G1423" s="36" t="s">
        <v>435</v>
      </c>
      <c r="H1423" s="38">
        <v>2</v>
      </c>
      <c r="I1423" s="50">
        <v>102675</v>
      </c>
      <c r="J1423" s="39">
        <f t="shared" si="470"/>
        <v>0</v>
      </c>
      <c r="K1423" s="39">
        <f t="shared" si="471"/>
        <v>0</v>
      </c>
      <c r="L1423" s="39">
        <f t="shared" si="472"/>
        <v>0</v>
      </c>
      <c r="M1423" s="39">
        <f t="shared" si="496"/>
        <v>0</v>
      </c>
      <c r="N1423" s="39">
        <f t="shared" si="484"/>
        <v>0</v>
      </c>
      <c r="O1423" s="39">
        <f t="shared" si="474"/>
        <v>0</v>
      </c>
      <c r="P1423" s="39">
        <f t="shared" si="475"/>
        <v>0</v>
      </c>
      <c r="Q1423" s="39">
        <f t="shared" si="476"/>
        <v>102675</v>
      </c>
      <c r="R1423" s="39">
        <f t="shared" si="477"/>
        <v>0</v>
      </c>
      <c r="S1423" s="39">
        <f t="shared" si="478"/>
        <v>0</v>
      </c>
      <c r="T1423" s="39"/>
      <c r="U1423" s="39">
        <f t="shared" si="479"/>
        <v>0</v>
      </c>
      <c r="V1423" s="39"/>
      <c r="W1423" s="39">
        <f t="shared" si="497"/>
        <v>0</v>
      </c>
      <c r="X1423" s="39">
        <f t="shared" si="487"/>
        <v>28.11088295687885</v>
      </c>
      <c r="Y1423" s="39">
        <f t="shared" si="488"/>
        <v>855.625</v>
      </c>
      <c r="Z1423" s="41">
        <f t="shared" si="489"/>
        <v>93271.909650924019</v>
      </c>
      <c r="AA1423" s="41">
        <v>82983.326488706356</v>
      </c>
      <c r="AB1423" s="41">
        <v>0</v>
      </c>
      <c r="AC1423" s="41">
        <f t="shared" si="495"/>
        <v>82983.326488706356</v>
      </c>
      <c r="AD1423" s="42">
        <f t="shared" si="469"/>
        <v>10288.583162217663</v>
      </c>
      <c r="AE1423" s="41">
        <f t="shared" si="490"/>
        <v>93271.909650924019</v>
      </c>
      <c r="AF1423" s="42">
        <f t="shared" si="491"/>
        <v>9403.0903490759811</v>
      </c>
      <c r="AG1423" s="43">
        <f t="shared" si="498"/>
        <v>120</v>
      </c>
      <c r="AH1423" s="44">
        <f t="shared" si="492"/>
        <v>10.989733059548257</v>
      </c>
      <c r="AI1423" s="36">
        <f t="shared" si="493"/>
        <v>109.01026694045174</v>
      </c>
      <c r="AJ1423" s="36">
        <f t="shared" si="494"/>
        <v>3318</v>
      </c>
      <c r="AK1423" s="45">
        <v>45657</v>
      </c>
    </row>
    <row r="1424" spans="1:37" s="79" customFormat="1" ht="12.75" x14ac:dyDescent="0.25">
      <c r="A1424" s="36">
        <v>1418</v>
      </c>
      <c r="B1424" s="45">
        <v>42339</v>
      </c>
      <c r="C1424" s="49" t="s">
        <v>431</v>
      </c>
      <c r="D1424" s="49"/>
      <c r="E1424" s="49">
        <v>12009</v>
      </c>
      <c r="F1424" s="36" t="s">
        <v>1226</v>
      </c>
      <c r="G1424" s="36" t="s">
        <v>435</v>
      </c>
      <c r="H1424" s="38">
        <v>2</v>
      </c>
      <c r="I1424" s="50">
        <v>104550</v>
      </c>
      <c r="J1424" s="39">
        <f t="shared" si="470"/>
        <v>0</v>
      </c>
      <c r="K1424" s="39">
        <f t="shared" si="471"/>
        <v>0</v>
      </c>
      <c r="L1424" s="39">
        <f t="shared" si="472"/>
        <v>0</v>
      </c>
      <c r="M1424" s="39">
        <f t="shared" si="496"/>
        <v>0</v>
      </c>
      <c r="N1424" s="39">
        <f t="shared" si="484"/>
        <v>0</v>
      </c>
      <c r="O1424" s="39">
        <f t="shared" si="474"/>
        <v>0</v>
      </c>
      <c r="P1424" s="39">
        <f t="shared" si="475"/>
        <v>0</v>
      </c>
      <c r="Q1424" s="39">
        <f t="shared" si="476"/>
        <v>104550</v>
      </c>
      <c r="R1424" s="39">
        <f t="shared" si="477"/>
        <v>0</v>
      </c>
      <c r="S1424" s="39">
        <f t="shared" si="478"/>
        <v>0</v>
      </c>
      <c r="T1424" s="39"/>
      <c r="U1424" s="39">
        <f t="shared" si="479"/>
        <v>0</v>
      </c>
      <c r="V1424" s="39"/>
      <c r="W1424" s="39">
        <f t="shared" si="497"/>
        <v>0</v>
      </c>
      <c r="X1424" s="39">
        <f t="shared" si="487"/>
        <v>28.624229979466119</v>
      </c>
      <c r="Y1424" s="39">
        <f t="shared" si="488"/>
        <v>871.25</v>
      </c>
      <c r="Z1424" s="41">
        <f t="shared" si="489"/>
        <v>94975.195071868584</v>
      </c>
      <c r="AA1424" s="41">
        <v>84498.726899383983</v>
      </c>
      <c r="AB1424" s="41">
        <v>0</v>
      </c>
      <c r="AC1424" s="41">
        <f t="shared" si="495"/>
        <v>84498.726899383983</v>
      </c>
      <c r="AD1424" s="42">
        <f t="shared" si="469"/>
        <v>10476.468172484601</v>
      </c>
      <c r="AE1424" s="41">
        <f t="shared" si="490"/>
        <v>94975.195071868584</v>
      </c>
      <c r="AF1424" s="42">
        <f t="shared" si="491"/>
        <v>9574.8049281314161</v>
      </c>
      <c r="AG1424" s="43">
        <f t="shared" si="498"/>
        <v>120</v>
      </c>
      <c r="AH1424" s="44">
        <f t="shared" si="492"/>
        <v>10.989733059548257</v>
      </c>
      <c r="AI1424" s="36">
        <f t="shared" si="493"/>
        <v>109.01026694045174</v>
      </c>
      <c r="AJ1424" s="36">
        <f t="shared" si="494"/>
        <v>3318</v>
      </c>
      <c r="AK1424" s="45">
        <v>45657</v>
      </c>
    </row>
    <row r="1425" spans="1:37" s="79" customFormat="1" ht="12.75" x14ac:dyDescent="0.25">
      <c r="A1425" s="36">
        <v>1419</v>
      </c>
      <c r="B1425" s="45">
        <v>42339</v>
      </c>
      <c r="C1425" s="49" t="s">
        <v>272</v>
      </c>
      <c r="D1425" s="49"/>
      <c r="E1425" s="49">
        <v>12010</v>
      </c>
      <c r="F1425" s="36" t="s">
        <v>1227</v>
      </c>
      <c r="G1425" s="36" t="s">
        <v>435</v>
      </c>
      <c r="H1425" s="38">
        <v>5</v>
      </c>
      <c r="I1425" s="50">
        <v>104837.95</v>
      </c>
      <c r="J1425" s="39">
        <f t="shared" si="470"/>
        <v>0</v>
      </c>
      <c r="K1425" s="39">
        <f t="shared" si="471"/>
        <v>0</v>
      </c>
      <c r="L1425" s="39">
        <f t="shared" si="472"/>
        <v>0</v>
      </c>
      <c r="M1425" s="39">
        <f t="shared" si="496"/>
        <v>0</v>
      </c>
      <c r="N1425" s="39">
        <f t="shared" si="484"/>
        <v>0</v>
      </c>
      <c r="O1425" s="39">
        <f t="shared" si="474"/>
        <v>0</v>
      </c>
      <c r="P1425" s="39">
        <f t="shared" si="475"/>
        <v>0</v>
      </c>
      <c r="Q1425" s="39">
        <f t="shared" si="476"/>
        <v>0</v>
      </c>
      <c r="R1425" s="39">
        <f t="shared" si="477"/>
        <v>104837.95</v>
      </c>
      <c r="S1425" s="39">
        <f t="shared" si="478"/>
        <v>0</v>
      </c>
      <c r="T1425" s="39"/>
      <c r="U1425" s="39">
        <f t="shared" si="479"/>
        <v>0</v>
      </c>
      <c r="V1425" s="39"/>
      <c r="W1425" s="39">
        <f t="shared" si="497"/>
        <v>0</v>
      </c>
      <c r="X1425" s="39">
        <f t="shared" si="487"/>
        <v>28.703066392881588</v>
      </c>
      <c r="Y1425" s="39">
        <f t="shared" si="488"/>
        <v>873.64958333333334</v>
      </c>
      <c r="Z1425" s="41">
        <f t="shared" si="489"/>
        <v>95236.77429158111</v>
      </c>
      <c r="AA1425" s="41">
        <v>84731.451991786438</v>
      </c>
      <c r="AB1425" s="41">
        <v>0</v>
      </c>
      <c r="AC1425" s="41">
        <f t="shared" si="495"/>
        <v>84731.451991786438</v>
      </c>
      <c r="AD1425" s="42">
        <f t="shared" si="469"/>
        <v>10505.322299794672</v>
      </c>
      <c r="AE1425" s="41">
        <f t="shared" si="490"/>
        <v>95236.77429158111</v>
      </c>
      <c r="AF1425" s="42">
        <f t="shared" si="491"/>
        <v>9601.1757084188866</v>
      </c>
      <c r="AG1425" s="43">
        <f t="shared" si="498"/>
        <v>120</v>
      </c>
      <c r="AH1425" s="44">
        <f t="shared" si="492"/>
        <v>10.989733059548257</v>
      </c>
      <c r="AI1425" s="36">
        <f t="shared" si="493"/>
        <v>109.01026694045174</v>
      </c>
      <c r="AJ1425" s="36">
        <f t="shared" si="494"/>
        <v>3318</v>
      </c>
      <c r="AK1425" s="45">
        <v>45657</v>
      </c>
    </row>
    <row r="1426" spans="1:37" s="79" customFormat="1" ht="12.75" x14ac:dyDescent="0.25">
      <c r="A1426" s="36">
        <v>1420</v>
      </c>
      <c r="B1426" s="45">
        <v>42339</v>
      </c>
      <c r="C1426" s="49" t="s">
        <v>272</v>
      </c>
      <c r="D1426" s="49"/>
      <c r="E1426" s="49">
        <v>12010</v>
      </c>
      <c r="F1426" s="36" t="s">
        <v>1228</v>
      </c>
      <c r="G1426" s="36" t="s">
        <v>435</v>
      </c>
      <c r="H1426" s="38">
        <v>1</v>
      </c>
      <c r="I1426" s="50">
        <v>107592.59</v>
      </c>
      <c r="J1426" s="39">
        <f t="shared" si="470"/>
        <v>0</v>
      </c>
      <c r="K1426" s="39">
        <f t="shared" si="471"/>
        <v>0</v>
      </c>
      <c r="L1426" s="39">
        <f t="shared" si="472"/>
        <v>0</v>
      </c>
      <c r="M1426" s="39">
        <f t="shared" si="496"/>
        <v>0</v>
      </c>
      <c r="N1426" s="39">
        <f t="shared" si="484"/>
        <v>0</v>
      </c>
      <c r="O1426" s="39">
        <f t="shared" si="474"/>
        <v>0</v>
      </c>
      <c r="P1426" s="39">
        <f t="shared" si="475"/>
        <v>0</v>
      </c>
      <c r="Q1426" s="39">
        <f t="shared" si="476"/>
        <v>0</v>
      </c>
      <c r="R1426" s="39">
        <f t="shared" si="477"/>
        <v>107592.59</v>
      </c>
      <c r="S1426" s="39">
        <f t="shared" si="478"/>
        <v>0</v>
      </c>
      <c r="T1426" s="39"/>
      <c r="U1426" s="39">
        <f t="shared" si="479"/>
        <v>0</v>
      </c>
      <c r="V1426" s="39"/>
      <c r="W1426" s="39">
        <f t="shared" si="497"/>
        <v>0</v>
      </c>
      <c r="X1426" s="39">
        <f t="shared" si="487"/>
        <v>29.457245722108144</v>
      </c>
      <c r="Y1426" s="39">
        <f t="shared" si="488"/>
        <v>896.60491666666667</v>
      </c>
      <c r="Z1426" s="41">
        <f t="shared" si="489"/>
        <v>97739.141305954821</v>
      </c>
      <c r="AA1426" s="41">
        <v>86957.789371663239</v>
      </c>
      <c r="AB1426" s="41">
        <v>0</v>
      </c>
      <c r="AC1426" s="41">
        <f t="shared" si="495"/>
        <v>86957.789371663239</v>
      </c>
      <c r="AD1426" s="42">
        <f t="shared" si="469"/>
        <v>10781.351934291582</v>
      </c>
      <c r="AE1426" s="41">
        <f t="shared" si="490"/>
        <v>97739.141305954821</v>
      </c>
      <c r="AF1426" s="42">
        <f t="shared" si="491"/>
        <v>9853.4486940451752</v>
      </c>
      <c r="AG1426" s="43">
        <f t="shared" si="498"/>
        <v>120</v>
      </c>
      <c r="AH1426" s="44">
        <f t="shared" si="492"/>
        <v>10.989733059548257</v>
      </c>
      <c r="AI1426" s="36">
        <f t="shared" si="493"/>
        <v>109.01026694045174</v>
      </c>
      <c r="AJ1426" s="36">
        <f t="shared" si="494"/>
        <v>3318</v>
      </c>
      <c r="AK1426" s="45">
        <v>45657</v>
      </c>
    </row>
    <row r="1427" spans="1:37" s="79" customFormat="1" ht="12.75" x14ac:dyDescent="0.25">
      <c r="A1427" s="36">
        <v>1421</v>
      </c>
      <c r="B1427" s="45">
        <v>42339</v>
      </c>
      <c r="C1427" s="49" t="s">
        <v>431</v>
      </c>
      <c r="D1427" s="49"/>
      <c r="E1427" s="49">
        <v>12009</v>
      </c>
      <c r="F1427" s="36" t="s">
        <v>1229</v>
      </c>
      <c r="G1427" s="36" t="s">
        <v>435</v>
      </c>
      <c r="H1427" s="38">
        <v>3</v>
      </c>
      <c r="I1427" s="50">
        <v>114553.86000000002</v>
      </c>
      <c r="J1427" s="39">
        <f t="shared" si="470"/>
        <v>0</v>
      </c>
      <c r="K1427" s="39">
        <f t="shared" si="471"/>
        <v>0</v>
      </c>
      <c r="L1427" s="39">
        <f t="shared" si="472"/>
        <v>0</v>
      </c>
      <c r="M1427" s="39">
        <f t="shared" si="496"/>
        <v>0</v>
      </c>
      <c r="N1427" s="39">
        <f t="shared" si="484"/>
        <v>0</v>
      </c>
      <c r="O1427" s="39">
        <f t="shared" si="474"/>
        <v>0</v>
      </c>
      <c r="P1427" s="39">
        <f t="shared" si="475"/>
        <v>0</v>
      </c>
      <c r="Q1427" s="39">
        <f t="shared" si="476"/>
        <v>114553.86000000002</v>
      </c>
      <c r="R1427" s="39">
        <f t="shared" si="477"/>
        <v>0</v>
      </c>
      <c r="S1427" s="39">
        <f t="shared" si="478"/>
        <v>0</v>
      </c>
      <c r="T1427" s="39"/>
      <c r="U1427" s="39">
        <f t="shared" si="479"/>
        <v>0</v>
      </c>
      <c r="V1427" s="39"/>
      <c r="W1427" s="39">
        <f t="shared" si="497"/>
        <v>0</v>
      </c>
      <c r="X1427" s="39">
        <f t="shared" si="487"/>
        <v>31.36313757700206</v>
      </c>
      <c r="Y1427" s="39">
        <f t="shared" si="488"/>
        <v>954.61550000000022</v>
      </c>
      <c r="Z1427" s="41">
        <f t="shared" si="489"/>
        <v>104062.89048049283</v>
      </c>
      <c r="AA1427" s="41">
        <v>92583.982127310082</v>
      </c>
      <c r="AB1427" s="41">
        <v>0</v>
      </c>
      <c r="AC1427" s="41">
        <f t="shared" si="495"/>
        <v>92583.982127310082</v>
      </c>
      <c r="AD1427" s="42">
        <f t="shared" si="469"/>
        <v>11478.908353182749</v>
      </c>
      <c r="AE1427" s="41">
        <f t="shared" si="490"/>
        <v>104062.89048049283</v>
      </c>
      <c r="AF1427" s="42">
        <f t="shared" si="491"/>
        <v>10490.969519507184</v>
      </c>
      <c r="AG1427" s="43">
        <f t="shared" si="498"/>
        <v>120</v>
      </c>
      <c r="AH1427" s="44">
        <f t="shared" si="492"/>
        <v>10.989733059548257</v>
      </c>
      <c r="AI1427" s="36">
        <f t="shared" si="493"/>
        <v>109.01026694045174</v>
      </c>
      <c r="AJ1427" s="36">
        <f t="shared" si="494"/>
        <v>3318</v>
      </c>
      <c r="AK1427" s="45">
        <v>45657</v>
      </c>
    </row>
    <row r="1428" spans="1:37" s="79" customFormat="1" ht="12.75" x14ac:dyDescent="0.25">
      <c r="A1428" s="36">
        <v>1422</v>
      </c>
      <c r="B1428" s="45">
        <v>42339</v>
      </c>
      <c r="C1428" s="49" t="s">
        <v>272</v>
      </c>
      <c r="D1428" s="49"/>
      <c r="E1428" s="49">
        <v>12010</v>
      </c>
      <c r="F1428" s="36" t="s">
        <v>1230</v>
      </c>
      <c r="G1428" s="36" t="s">
        <v>435</v>
      </c>
      <c r="H1428" s="38">
        <v>1</v>
      </c>
      <c r="I1428" s="50">
        <v>116450.57</v>
      </c>
      <c r="J1428" s="39">
        <f t="shared" si="470"/>
        <v>0</v>
      </c>
      <c r="K1428" s="39">
        <f t="shared" si="471"/>
        <v>0</v>
      </c>
      <c r="L1428" s="39">
        <f t="shared" si="472"/>
        <v>0</v>
      </c>
      <c r="M1428" s="39">
        <f t="shared" si="496"/>
        <v>0</v>
      </c>
      <c r="N1428" s="39">
        <f t="shared" si="484"/>
        <v>0</v>
      </c>
      <c r="O1428" s="39">
        <f t="shared" si="474"/>
        <v>0</v>
      </c>
      <c r="P1428" s="39">
        <f t="shared" si="475"/>
        <v>0</v>
      </c>
      <c r="Q1428" s="39">
        <f t="shared" si="476"/>
        <v>0</v>
      </c>
      <c r="R1428" s="39">
        <f t="shared" si="477"/>
        <v>116450.57</v>
      </c>
      <c r="S1428" s="39">
        <f t="shared" si="478"/>
        <v>0</v>
      </c>
      <c r="T1428" s="39"/>
      <c r="U1428" s="39">
        <f t="shared" si="479"/>
        <v>0</v>
      </c>
      <c r="V1428" s="39"/>
      <c r="W1428" s="39">
        <f t="shared" si="497"/>
        <v>0</v>
      </c>
      <c r="X1428" s="39">
        <f t="shared" si="487"/>
        <v>31.882428473648186</v>
      </c>
      <c r="Y1428" s="39">
        <f t="shared" si="488"/>
        <v>970.42141666666669</v>
      </c>
      <c r="Z1428" s="41">
        <f t="shared" si="489"/>
        <v>105785.89767556469</v>
      </c>
      <c r="AA1428" s="41">
        <v>94116.928854209444</v>
      </c>
      <c r="AB1428" s="41">
        <v>0</v>
      </c>
      <c r="AC1428" s="41">
        <f t="shared" si="495"/>
        <v>94116.928854209444</v>
      </c>
      <c r="AD1428" s="42">
        <f t="shared" si="469"/>
        <v>11668.968821355244</v>
      </c>
      <c r="AE1428" s="41">
        <f t="shared" si="490"/>
        <v>105785.89767556469</v>
      </c>
      <c r="AF1428" s="42">
        <f t="shared" si="491"/>
        <v>10664.67232443532</v>
      </c>
      <c r="AG1428" s="43">
        <f t="shared" si="498"/>
        <v>120</v>
      </c>
      <c r="AH1428" s="44">
        <f t="shared" si="492"/>
        <v>10.989733059548257</v>
      </c>
      <c r="AI1428" s="36">
        <f t="shared" si="493"/>
        <v>109.01026694045174</v>
      </c>
      <c r="AJ1428" s="36">
        <f t="shared" si="494"/>
        <v>3318</v>
      </c>
      <c r="AK1428" s="45">
        <v>45657</v>
      </c>
    </row>
    <row r="1429" spans="1:37" s="79" customFormat="1" ht="12.75" x14ac:dyDescent="0.25">
      <c r="A1429" s="36">
        <v>1423</v>
      </c>
      <c r="B1429" s="45">
        <v>42339</v>
      </c>
      <c r="C1429" s="49" t="s">
        <v>272</v>
      </c>
      <c r="D1429" s="49"/>
      <c r="E1429" s="49">
        <v>12010</v>
      </c>
      <c r="F1429" s="36" t="s">
        <v>1231</v>
      </c>
      <c r="G1429" s="36" t="s">
        <v>435</v>
      </c>
      <c r="H1429" s="38">
        <v>1</v>
      </c>
      <c r="I1429" s="50">
        <v>118092.59</v>
      </c>
      <c r="J1429" s="39">
        <f t="shared" si="470"/>
        <v>0</v>
      </c>
      <c r="K1429" s="39">
        <f t="shared" si="471"/>
        <v>0</v>
      </c>
      <c r="L1429" s="39">
        <f t="shared" si="472"/>
        <v>0</v>
      </c>
      <c r="M1429" s="39">
        <f t="shared" si="496"/>
        <v>0</v>
      </c>
      <c r="N1429" s="39">
        <f t="shared" si="484"/>
        <v>0</v>
      </c>
      <c r="O1429" s="39">
        <f t="shared" si="474"/>
        <v>0</v>
      </c>
      <c r="P1429" s="39">
        <f t="shared" si="475"/>
        <v>0</v>
      </c>
      <c r="Q1429" s="39">
        <f t="shared" si="476"/>
        <v>0</v>
      </c>
      <c r="R1429" s="39">
        <f t="shared" si="477"/>
        <v>118092.59</v>
      </c>
      <c r="S1429" s="39">
        <f t="shared" si="478"/>
        <v>0</v>
      </c>
      <c r="T1429" s="39"/>
      <c r="U1429" s="39">
        <f t="shared" si="479"/>
        <v>0</v>
      </c>
      <c r="V1429" s="39"/>
      <c r="W1429" s="39">
        <f t="shared" si="497"/>
        <v>0</v>
      </c>
      <c r="X1429" s="39">
        <f t="shared" si="487"/>
        <v>32.331989048596853</v>
      </c>
      <c r="Y1429" s="39">
        <f t="shared" si="488"/>
        <v>984.10491666666667</v>
      </c>
      <c r="Z1429" s="41">
        <f t="shared" si="489"/>
        <v>107277.53966324434</v>
      </c>
      <c r="AA1429" s="41">
        <v>95444.031671457895</v>
      </c>
      <c r="AB1429" s="41">
        <v>0</v>
      </c>
      <c r="AC1429" s="41">
        <f t="shared" si="495"/>
        <v>95444.031671457895</v>
      </c>
      <c r="AD1429" s="42">
        <f t="shared" si="469"/>
        <v>11833.50799178645</v>
      </c>
      <c r="AE1429" s="41">
        <f t="shared" si="490"/>
        <v>107277.53966324434</v>
      </c>
      <c r="AF1429" s="42">
        <f t="shared" si="491"/>
        <v>10815.050336755652</v>
      </c>
      <c r="AG1429" s="43">
        <f t="shared" si="498"/>
        <v>120</v>
      </c>
      <c r="AH1429" s="44">
        <f t="shared" si="492"/>
        <v>10.989733059548257</v>
      </c>
      <c r="AI1429" s="36">
        <f t="shared" si="493"/>
        <v>109.01026694045174</v>
      </c>
      <c r="AJ1429" s="36">
        <f t="shared" si="494"/>
        <v>3318</v>
      </c>
      <c r="AK1429" s="45">
        <v>45657</v>
      </c>
    </row>
    <row r="1430" spans="1:37" s="79" customFormat="1" ht="12.75" x14ac:dyDescent="0.25">
      <c r="A1430" s="36">
        <v>1424</v>
      </c>
      <c r="B1430" s="45">
        <v>42339</v>
      </c>
      <c r="C1430" s="49" t="s">
        <v>431</v>
      </c>
      <c r="D1430" s="49"/>
      <c r="E1430" s="49">
        <v>12009</v>
      </c>
      <c r="F1430" s="36" t="s">
        <v>1232</v>
      </c>
      <c r="G1430" s="36" t="s">
        <v>435</v>
      </c>
      <c r="H1430" s="38">
        <v>3</v>
      </c>
      <c r="I1430" s="50">
        <v>119025</v>
      </c>
      <c r="J1430" s="39">
        <f t="shared" si="470"/>
        <v>0</v>
      </c>
      <c r="K1430" s="39">
        <f t="shared" si="471"/>
        <v>0</v>
      </c>
      <c r="L1430" s="39">
        <f t="shared" si="472"/>
        <v>0</v>
      </c>
      <c r="M1430" s="39">
        <f t="shared" si="496"/>
        <v>0</v>
      </c>
      <c r="N1430" s="39">
        <f t="shared" si="484"/>
        <v>0</v>
      </c>
      <c r="O1430" s="39">
        <f t="shared" si="474"/>
        <v>0</v>
      </c>
      <c r="P1430" s="39">
        <f t="shared" si="475"/>
        <v>0</v>
      </c>
      <c r="Q1430" s="39">
        <f t="shared" si="476"/>
        <v>119025</v>
      </c>
      <c r="R1430" s="39">
        <f t="shared" si="477"/>
        <v>0</v>
      </c>
      <c r="S1430" s="39">
        <f t="shared" si="478"/>
        <v>0</v>
      </c>
      <c r="T1430" s="39"/>
      <c r="U1430" s="39">
        <f t="shared" si="479"/>
        <v>0</v>
      </c>
      <c r="V1430" s="39"/>
      <c r="W1430" s="39">
        <f t="shared" si="497"/>
        <v>0</v>
      </c>
      <c r="X1430" s="39">
        <f t="shared" si="487"/>
        <v>32.587268993839835</v>
      </c>
      <c r="Y1430" s="39">
        <f t="shared" si="488"/>
        <v>991.875</v>
      </c>
      <c r="Z1430" s="41">
        <f t="shared" si="489"/>
        <v>108124.55852156057</v>
      </c>
      <c r="AA1430" s="41">
        <v>96197.618069815187</v>
      </c>
      <c r="AB1430" s="41">
        <v>0</v>
      </c>
      <c r="AC1430" s="41">
        <f t="shared" si="495"/>
        <v>96197.618069815187</v>
      </c>
      <c r="AD1430" s="42">
        <f t="shared" si="469"/>
        <v>11926.94045174538</v>
      </c>
      <c r="AE1430" s="41">
        <f t="shared" si="490"/>
        <v>108124.55852156057</v>
      </c>
      <c r="AF1430" s="42">
        <f t="shared" si="491"/>
        <v>10900.441478439432</v>
      </c>
      <c r="AG1430" s="43">
        <f t="shared" si="498"/>
        <v>120</v>
      </c>
      <c r="AH1430" s="44">
        <f t="shared" si="492"/>
        <v>10.989733059548257</v>
      </c>
      <c r="AI1430" s="36">
        <f t="shared" si="493"/>
        <v>109.01026694045174</v>
      </c>
      <c r="AJ1430" s="36">
        <f t="shared" si="494"/>
        <v>3318</v>
      </c>
      <c r="AK1430" s="45">
        <v>45657</v>
      </c>
    </row>
    <row r="1431" spans="1:37" s="79" customFormat="1" ht="12.75" x14ac:dyDescent="0.25">
      <c r="A1431" s="36">
        <v>1425</v>
      </c>
      <c r="B1431" s="45">
        <v>42339</v>
      </c>
      <c r="C1431" s="49" t="s">
        <v>272</v>
      </c>
      <c r="D1431" s="49"/>
      <c r="E1431" s="49">
        <v>12010</v>
      </c>
      <c r="F1431" s="36" t="s">
        <v>1233</v>
      </c>
      <c r="G1431" s="36" t="s">
        <v>435</v>
      </c>
      <c r="H1431" s="38">
        <v>2</v>
      </c>
      <c r="I1431" s="50">
        <v>123970</v>
      </c>
      <c r="J1431" s="39">
        <f t="shared" si="470"/>
        <v>0</v>
      </c>
      <c r="K1431" s="39">
        <f t="shared" si="471"/>
        <v>0</v>
      </c>
      <c r="L1431" s="39">
        <f t="shared" si="472"/>
        <v>0</v>
      </c>
      <c r="M1431" s="39">
        <f t="shared" si="496"/>
        <v>0</v>
      </c>
      <c r="N1431" s="39">
        <f t="shared" si="484"/>
        <v>0</v>
      </c>
      <c r="O1431" s="39">
        <f t="shared" si="474"/>
        <v>0</v>
      </c>
      <c r="P1431" s="39">
        <f t="shared" si="475"/>
        <v>0</v>
      </c>
      <c r="Q1431" s="39">
        <f t="shared" si="476"/>
        <v>0</v>
      </c>
      <c r="R1431" s="39">
        <f t="shared" si="477"/>
        <v>123970</v>
      </c>
      <c r="S1431" s="39">
        <f t="shared" si="478"/>
        <v>0</v>
      </c>
      <c r="T1431" s="39"/>
      <c r="U1431" s="39">
        <f t="shared" si="479"/>
        <v>0</v>
      </c>
      <c r="V1431" s="39"/>
      <c r="W1431" s="39">
        <f t="shared" si="497"/>
        <v>0</v>
      </c>
      <c r="X1431" s="39">
        <f t="shared" si="487"/>
        <v>33.941136208076657</v>
      </c>
      <c r="Y1431" s="39">
        <f t="shared" si="488"/>
        <v>1033.0833333333333</v>
      </c>
      <c r="Z1431" s="41">
        <f t="shared" si="489"/>
        <v>112616.68993839834</v>
      </c>
      <c r="AA1431" s="41">
        <v>100194.23408624229</v>
      </c>
      <c r="AB1431" s="41">
        <v>0</v>
      </c>
      <c r="AC1431" s="41">
        <f t="shared" si="495"/>
        <v>100194.23408624229</v>
      </c>
      <c r="AD1431" s="42">
        <f t="shared" si="469"/>
        <v>12422.455852156054</v>
      </c>
      <c r="AE1431" s="41">
        <f t="shared" si="490"/>
        <v>112616.68993839834</v>
      </c>
      <c r="AF1431" s="42">
        <f t="shared" si="491"/>
        <v>11353.31006160166</v>
      </c>
      <c r="AG1431" s="43">
        <f t="shared" si="498"/>
        <v>120</v>
      </c>
      <c r="AH1431" s="44">
        <f t="shared" si="492"/>
        <v>10.989733059548257</v>
      </c>
      <c r="AI1431" s="36">
        <f t="shared" si="493"/>
        <v>109.01026694045174</v>
      </c>
      <c r="AJ1431" s="36">
        <f t="shared" si="494"/>
        <v>3318</v>
      </c>
      <c r="AK1431" s="45">
        <v>45657</v>
      </c>
    </row>
    <row r="1432" spans="1:37" s="79" customFormat="1" ht="12.75" x14ac:dyDescent="0.25">
      <c r="A1432" s="36">
        <v>1426</v>
      </c>
      <c r="B1432" s="45">
        <v>42339</v>
      </c>
      <c r="C1432" s="49" t="s">
        <v>431</v>
      </c>
      <c r="D1432" s="49"/>
      <c r="E1432" s="49">
        <v>12009</v>
      </c>
      <c r="F1432" s="36" t="s">
        <v>1221</v>
      </c>
      <c r="G1432" s="36" t="s">
        <v>435</v>
      </c>
      <c r="H1432" s="38">
        <v>1</v>
      </c>
      <c r="I1432" s="50">
        <v>132403.85</v>
      </c>
      <c r="J1432" s="39">
        <f t="shared" si="470"/>
        <v>0</v>
      </c>
      <c r="K1432" s="39">
        <f t="shared" si="471"/>
        <v>0</v>
      </c>
      <c r="L1432" s="39">
        <f t="shared" si="472"/>
        <v>0</v>
      </c>
      <c r="M1432" s="39">
        <f t="shared" si="496"/>
        <v>0</v>
      </c>
      <c r="N1432" s="39">
        <f t="shared" si="484"/>
        <v>0</v>
      </c>
      <c r="O1432" s="39">
        <f t="shared" si="474"/>
        <v>0</v>
      </c>
      <c r="P1432" s="39">
        <f t="shared" si="475"/>
        <v>0</v>
      </c>
      <c r="Q1432" s="39">
        <f t="shared" si="476"/>
        <v>132403.85</v>
      </c>
      <c r="R1432" s="39">
        <f t="shared" si="477"/>
        <v>0</v>
      </c>
      <c r="S1432" s="39">
        <f t="shared" si="478"/>
        <v>0</v>
      </c>
      <c r="T1432" s="39"/>
      <c r="U1432" s="39">
        <f t="shared" si="479"/>
        <v>0</v>
      </c>
      <c r="V1432" s="39"/>
      <c r="W1432" s="39">
        <f t="shared" si="497"/>
        <v>0</v>
      </c>
      <c r="X1432" s="39">
        <f t="shared" si="487"/>
        <v>36.250198494182072</v>
      </c>
      <c r="Y1432" s="39">
        <f t="shared" si="488"/>
        <v>1103.3654166666668</v>
      </c>
      <c r="Z1432" s="41">
        <f t="shared" si="489"/>
        <v>120278.15860369611</v>
      </c>
      <c r="AA1432" s="41">
        <v>107010.58595482547</v>
      </c>
      <c r="AB1432" s="41">
        <v>0</v>
      </c>
      <c r="AC1432" s="41">
        <f t="shared" si="495"/>
        <v>107010.58595482547</v>
      </c>
      <c r="AD1432" s="42">
        <f t="shared" si="469"/>
        <v>13267.572648870642</v>
      </c>
      <c r="AE1432" s="41">
        <f t="shared" si="490"/>
        <v>120278.15860369611</v>
      </c>
      <c r="AF1432" s="42">
        <f t="shared" si="491"/>
        <v>12125.691396303897</v>
      </c>
      <c r="AG1432" s="43">
        <f t="shared" si="498"/>
        <v>120</v>
      </c>
      <c r="AH1432" s="44">
        <f t="shared" si="492"/>
        <v>10.989733059548257</v>
      </c>
      <c r="AI1432" s="36">
        <f t="shared" si="493"/>
        <v>109.01026694045174</v>
      </c>
      <c r="AJ1432" s="36">
        <f t="shared" si="494"/>
        <v>3318</v>
      </c>
      <c r="AK1432" s="45">
        <v>45657</v>
      </c>
    </row>
    <row r="1433" spans="1:37" s="79" customFormat="1" ht="12.75" x14ac:dyDescent="0.25">
      <c r="A1433" s="36">
        <v>1427</v>
      </c>
      <c r="B1433" s="45">
        <v>42339</v>
      </c>
      <c r="C1433" s="49" t="s">
        <v>431</v>
      </c>
      <c r="D1433" s="49"/>
      <c r="E1433" s="49">
        <v>12009</v>
      </c>
      <c r="F1433" s="36" t="s">
        <v>1221</v>
      </c>
      <c r="G1433" s="36" t="s">
        <v>435</v>
      </c>
      <c r="H1433" s="38">
        <v>1</v>
      </c>
      <c r="I1433" s="50">
        <v>133125</v>
      </c>
      <c r="J1433" s="39">
        <f t="shared" si="470"/>
        <v>0</v>
      </c>
      <c r="K1433" s="39">
        <f t="shared" si="471"/>
        <v>0</v>
      </c>
      <c r="L1433" s="39">
        <f t="shared" si="472"/>
        <v>0</v>
      </c>
      <c r="M1433" s="39">
        <f t="shared" si="496"/>
        <v>0</v>
      </c>
      <c r="N1433" s="39">
        <f t="shared" si="484"/>
        <v>0</v>
      </c>
      <c r="O1433" s="39">
        <f t="shared" si="474"/>
        <v>0</v>
      </c>
      <c r="P1433" s="39">
        <f t="shared" si="475"/>
        <v>0</v>
      </c>
      <c r="Q1433" s="39">
        <f t="shared" si="476"/>
        <v>133125</v>
      </c>
      <c r="R1433" s="39">
        <f t="shared" si="477"/>
        <v>0</v>
      </c>
      <c r="S1433" s="39">
        <f t="shared" si="478"/>
        <v>0</v>
      </c>
      <c r="T1433" s="39"/>
      <c r="U1433" s="39">
        <f t="shared" si="479"/>
        <v>0</v>
      </c>
      <c r="V1433" s="39"/>
      <c r="W1433" s="39">
        <f t="shared" si="497"/>
        <v>0</v>
      </c>
      <c r="X1433" s="39">
        <f t="shared" si="487"/>
        <v>36.447638603696099</v>
      </c>
      <c r="Y1433" s="39">
        <f t="shared" si="488"/>
        <v>1109.375</v>
      </c>
      <c r="Z1433" s="41">
        <f t="shared" si="489"/>
        <v>120933.26488706365</v>
      </c>
      <c r="AA1433" s="41">
        <v>107593.42915811088</v>
      </c>
      <c r="AB1433" s="41">
        <v>0</v>
      </c>
      <c r="AC1433" s="41">
        <f t="shared" si="495"/>
        <v>107593.42915811088</v>
      </c>
      <c r="AD1433" s="42">
        <f t="shared" si="469"/>
        <v>13339.835728952763</v>
      </c>
      <c r="AE1433" s="41">
        <f t="shared" si="490"/>
        <v>120933.26488706365</v>
      </c>
      <c r="AF1433" s="42">
        <f t="shared" si="491"/>
        <v>12191.735112936352</v>
      </c>
      <c r="AG1433" s="43">
        <f t="shared" si="498"/>
        <v>120</v>
      </c>
      <c r="AH1433" s="44">
        <f t="shared" si="492"/>
        <v>10.989733059548257</v>
      </c>
      <c r="AI1433" s="36">
        <f t="shared" si="493"/>
        <v>109.01026694045174</v>
      </c>
      <c r="AJ1433" s="36">
        <f t="shared" si="494"/>
        <v>3318</v>
      </c>
      <c r="AK1433" s="45">
        <v>45657</v>
      </c>
    </row>
    <row r="1434" spans="1:37" s="79" customFormat="1" ht="12.75" x14ac:dyDescent="0.25">
      <c r="A1434" s="36">
        <v>1428</v>
      </c>
      <c r="B1434" s="45">
        <v>42339</v>
      </c>
      <c r="C1434" s="49" t="s">
        <v>272</v>
      </c>
      <c r="D1434" s="49"/>
      <c r="E1434" s="49">
        <v>12010</v>
      </c>
      <c r="F1434" s="36" t="s">
        <v>1234</v>
      </c>
      <c r="G1434" s="36" t="s">
        <v>435</v>
      </c>
      <c r="H1434" s="38">
        <v>3</v>
      </c>
      <c r="I1434" s="50">
        <v>146750.01</v>
      </c>
      <c r="J1434" s="39">
        <f t="shared" si="470"/>
        <v>0</v>
      </c>
      <c r="K1434" s="39">
        <f t="shared" si="471"/>
        <v>0</v>
      </c>
      <c r="L1434" s="39">
        <f t="shared" si="472"/>
        <v>0</v>
      </c>
      <c r="M1434" s="39">
        <f t="shared" si="496"/>
        <v>0</v>
      </c>
      <c r="N1434" s="39">
        <f t="shared" si="484"/>
        <v>0</v>
      </c>
      <c r="O1434" s="39">
        <f t="shared" si="474"/>
        <v>0</v>
      </c>
      <c r="P1434" s="39">
        <f t="shared" si="475"/>
        <v>0</v>
      </c>
      <c r="Q1434" s="39">
        <f t="shared" si="476"/>
        <v>0</v>
      </c>
      <c r="R1434" s="39">
        <f t="shared" si="477"/>
        <v>146750.01</v>
      </c>
      <c r="S1434" s="39">
        <f t="shared" si="478"/>
        <v>0</v>
      </c>
      <c r="T1434" s="39"/>
      <c r="U1434" s="39">
        <f t="shared" si="479"/>
        <v>0</v>
      </c>
      <c r="V1434" s="39"/>
      <c r="W1434" s="39">
        <f t="shared" si="497"/>
        <v>0</v>
      </c>
      <c r="X1434" s="39">
        <f t="shared" si="487"/>
        <v>40.177963039014379</v>
      </c>
      <c r="Y1434" s="39">
        <f t="shared" si="488"/>
        <v>1222.9167500000001</v>
      </c>
      <c r="Z1434" s="41">
        <f t="shared" si="489"/>
        <v>133310.48136344971</v>
      </c>
      <c r="AA1434" s="41">
        <v>118605.34689117044</v>
      </c>
      <c r="AB1434" s="41">
        <v>0</v>
      </c>
      <c r="AC1434" s="41">
        <f t="shared" si="495"/>
        <v>118605.34689117044</v>
      </c>
      <c r="AD1434" s="42">
        <f t="shared" si="469"/>
        <v>14705.134472279271</v>
      </c>
      <c r="AE1434" s="41">
        <f t="shared" si="490"/>
        <v>133310.48136344971</v>
      </c>
      <c r="AF1434" s="42">
        <f t="shared" si="491"/>
        <v>13439.528636550298</v>
      </c>
      <c r="AG1434" s="43">
        <f t="shared" si="498"/>
        <v>120</v>
      </c>
      <c r="AH1434" s="44">
        <f t="shared" si="492"/>
        <v>10.989733059548257</v>
      </c>
      <c r="AI1434" s="36">
        <f t="shared" si="493"/>
        <v>109.01026694045174</v>
      </c>
      <c r="AJ1434" s="36">
        <f t="shared" si="494"/>
        <v>3318</v>
      </c>
      <c r="AK1434" s="45">
        <v>45657</v>
      </c>
    </row>
    <row r="1435" spans="1:37" s="79" customFormat="1" ht="12.75" x14ac:dyDescent="0.25">
      <c r="A1435" s="36">
        <v>1429</v>
      </c>
      <c r="B1435" s="45">
        <v>42339</v>
      </c>
      <c r="C1435" s="49" t="s">
        <v>272</v>
      </c>
      <c r="D1435" s="49"/>
      <c r="E1435" s="49">
        <v>12010</v>
      </c>
      <c r="F1435" s="36" t="s">
        <v>1235</v>
      </c>
      <c r="G1435" s="36" t="s">
        <v>435</v>
      </c>
      <c r="H1435" s="38">
        <v>15</v>
      </c>
      <c r="I1435" s="50">
        <v>148133.54999999999</v>
      </c>
      <c r="J1435" s="39">
        <f t="shared" si="470"/>
        <v>0</v>
      </c>
      <c r="K1435" s="39">
        <f t="shared" si="471"/>
        <v>0</v>
      </c>
      <c r="L1435" s="39">
        <f t="shared" si="472"/>
        <v>0</v>
      </c>
      <c r="M1435" s="39">
        <f t="shared" si="496"/>
        <v>0</v>
      </c>
      <c r="N1435" s="39">
        <f t="shared" si="484"/>
        <v>0</v>
      </c>
      <c r="O1435" s="39">
        <f t="shared" si="474"/>
        <v>0</v>
      </c>
      <c r="P1435" s="39">
        <f t="shared" si="475"/>
        <v>0</v>
      </c>
      <c r="Q1435" s="39">
        <f t="shared" si="476"/>
        <v>0</v>
      </c>
      <c r="R1435" s="39">
        <f t="shared" si="477"/>
        <v>148133.54999999999</v>
      </c>
      <c r="S1435" s="39">
        <f t="shared" si="478"/>
        <v>0</v>
      </c>
      <c r="T1435" s="39"/>
      <c r="U1435" s="39">
        <f t="shared" si="479"/>
        <v>0</v>
      </c>
      <c r="V1435" s="39"/>
      <c r="W1435" s="39">
        <f t="shared" si="497"/>
        <v>0</v>
      </c>
      <c r="X1435" s="39">
        <f t="shared" si="487"/>
        <v>40.556755646817244</v>
      </c>
      <c r="Y1435" s="39">
        <f t="shared" si="488"/>
        <v>1234.44625</v>
      </c>
      <c r="Z1435" s="41">
        <f t="shared" si="489"/>
        <v>134567.31523613964</v>
      </c>
      <c r="AA1435" s="41">
        <v>119723.5426694045</v>
      </c>
      <c r="AB1435" s="41">
        <v>0</v>
      </c>
      <c r="AC1435" s="41">
        <f t="shared" si="495"/>
        <v>119723.5426694045</v>
      </c>
      <c r="AD1435" s="42">
        <f t="shared" si="469"/>
        <v>14843.772566735133</v>
      </c>
      <c r="AE1435" s="41">
        <f t="shared" si="490"/>
        <v>134567.31523613964</v>
      </c>
      <c r="AF1435" s="42">
        <f t="shared" si="491"/>
        <v>13566.234763860353</v>
      </c>
      <c r="AG1435" s="43">
        <f t="shared" si="498"/>
        <v>120</v>
      </c>
      <c r="AH1435" s="44">
        <f t="shared" si="492"/>
        <v>10.989733059548257</v>
      </c>
      <c r="AI1435" s="36">
        <f t="shared" si="493"/>
        <v>109.01026694045174</v>
      </c>
      <c r="AJ1435" s="36">
        <f t="shared" si="494"/>
        <v>3318</v>
      </c>
      <c r="AK1435" s="45">
        <v>45657</v>
      </c>
    </row>
    <row r="1436" spans="1:37" s="79" customFormat="1" ht="12.75" x14ac:dyDescent="0.25">
      <c r="A1436" s="36">
        <v>1430</v>
      </c>
      <c r="B1436" s="45">
        <v>42339</v>
      </c>
      <c r="C1436" s="49" t="s">
        <v>272</v>
      </c>
      <c r="D1436" s="49"/>
      <c r="E1436" s="49">
        <v>12010</v>
      </c>
      <c r="F1436" s="36" t="s">
        <v>1236</v>
      </c>
      <c r="G1436" s="36" t="s">
        <v>435</v>
      </c>
      <c r="H1436" s="38">
        <v>12</v>
      </c>
      <c r="I1436" s="50">
        <v>200406.84</v>
      </c>
      <c r="J1436" s="39">
        <f t="shared" si="470"/>
        <v>0</v>
      </c>
      <c r="K1436" s="39">
        <f t="shared" si="471"/>
        <v>0</v>
      </c>
      <c r="L1436" s="39">
        <f t="shared" si="472"/>
        <v>0</v>
      </c>
      <c r="M1436" s="39">
        <f t="shared" si="496"/>
        <v>0</v>
      </c>
      <c r="N1436" s="39">
        <f t="shared" si="484"/>
        <v>0</v>
      </c>
      <c r="O1436" s="39">
        <f t="shared" si="474"/>
        <v>0</v>
      </c>
      <c r="P1436" s="39">
        <f t="shared" si="475"/>
        <v>0</v>
      </c>
      <c r="Q1436" s="39">
        <f t="shared" si="476"/>
        <v>0</v>
      </c>
      <c r="R1436" s="39">
        <f t="shared" si="477"/>
        <v>200406.84</v>
      </c>
      <c r="S1436" s="39">
        <f t="shared" si="478"/>
        <v>0</v>
      </c>
      <c r="T1436" s="39"/>
      <c r="U1436" s="39">
        <f t="shared" si="479"/>
        <v>0</v>
      </c>
      <c r="V1436" s="39"/>
      <c r="W1436" s="39">
        <f t="shared" si="497"/>
        <v>0</v>
      </c>
      <c r="X1436" s="39">
        <f t="shared" si="487"/>
        <v>54.86840246406571</v>
      </c>
      <c r="Y1436" s="39">
        <f t="shared" si="488"/>
        <v>1670.057</v>
      </c>
      <c r="Z1436" s="41">
        <f t="shared" si="489"/>
        <v>182053.35937577003</v>
      </c>
      <c r="AA1436" s="41">
        <v>161971.52407392196</v>
      </c>
      <c r="AB1436" s="41">
        <v>0</v>
      </c>
      <c r="AC1436" s="41">
        <f t="shared" si="495"/>
        <v>161971.52407392196</v>
      </c>
      <c r="AD1436" s="42">
        <f t="shared" si="469"/>
        <v>20081.83530184807</v>
      </c>
      <c r="AE1436" s="41">
        <f t="shared" si="490"/>
        <v>182053.35937577003</v>
      </c>
      <c r="AF1436" s="42">
        <f t="shared" si="491"/>
        <v>18353.480624229967</v>
      </c>
      <c r="AG1436" s="43">
        <f t="shared" si="498"/>
        <v>120</v>
      </c>
      <c r="AH1436" s="44">
        <f t="shared" si="492"/>
        <v>10.989733059548257</v>
      </c>
      <c r="AI1436" s="36">
        <f t="shared" si="493"/>
        <v>109.01026694045174</v>
      </c>
      <c r="AJ1436" s="36">
        <f t="shared" si="494"/>
        <v>3318</v>
      </c>
      <c r="AK1436" s="45">
        <v>45657</v>
      </c>
    </row>
    <row r="1437" spans="1:37" s="79" customFormat="1" ht="12.75" x14ac:dyDescent="0.25">
      <c r="A1437" s="36">
        <v>1431</v>
      </c>
      <c r="B1437" s="45">
        <v>42339</v>
      </c>
      <c r="C1437" s="49" t="s">
        <v>272</v>
      </c>
      <c r="D1437" s="49"/>
      <c r="E1437" s="49">
        <v>12010</v>
      </c>
      <c r="F1437" s="36" t="s">
        <v>1237</v>
      </c>
      <c r="G1437" s="36" t="s">
        <v>435</v>
      </c>
      <c r="H1437" s="38">
        <v>5</v>
      </c>
      <c r="I1437" s="50">
        <v>212127.85</v>
      </c>
      <c r="J1437" s="39">
        <f t="shared" si="470"/>
        <v>0</v>
      </c>
      <c r="K1437" s="39">
        <f t="shared" si="471"/>
        <v>0</v>
      </c>
      <c r="L1437" s="39">
        <f t="shared" si="472"/>
        <v>0</v>
      </c>
      <c r="M1437" s="39">
        <f t="shared" si="496"/>
        <v>0</v>
      </c>
      <c r="N1437" s="39">
        <f t="shared" si="484"/>
        <v>0</v>
      </c>
      <c r="O1437" s="39">
        <f t="shared" si="474"/>
        <v>0</v>
      </c>
      <c r="P1437" s="39">
        <f t="shared" si="475"/>
        <v>0</v>
      </c>
      <c r="Q1437" s="39">
        <f t="shared" si="476"/>
        <v>0</v>
      </c>
      <c r="R1437" s="39">
        <f t="shared" si="477"/>
        <v>212127.85</v>
      </c>
      <c r="S1437" s="39">
        <f t="shared" si="478"/>
        <v>0</v>
      </c>
      <c r="T1437" s="39"/>
      <c r="U1437" s="39">
        <f t="shared" si="479"/>
        <v>0</v>
      </c>
      <c r="V1437" s="39"/>
      <c r="W1437" s="39">
        <f t="shared" si="497"/>
        <v>0</v>
      </c>
      <c r="X1437" s="39">
        <f t="shared" si="487"/>
        <v>58.077440109514043</v>
      </c>
      <c r="Y1437" s="39">
        <f t="shared" si="488"/>
        <v>1767.7320833333338</v>
      </c>
      <c r="Z1437" s="41">
        <f t="shared" si="489"/>
        <v>192700.94628336761</v>
      </c>
      <c r="AA1437" s="41">
        <v>171444.60320328546</v>
      </c>
      <c r="AB1437" s="41">
        <v>0</v>
      </c>
      <c r="AC1437" s="41">
        <f t="shared" si="495"/>
        <v>171444.60320328546</v>
      </c>
      <c r="AD1437" s="42">
        <f t="shared" si="469"/>
        <v>21256.343080082152</v>
      </c>
      <c r="AE1437" s="41">
        <f t="shared" si="490"/>
        <v>192700.94628336761</v>
      </c>
      <c r="AF1437" s="42">
        <f t="shared" si="491"/>
        <v>19426.903716632398</v>
      </c>
      <c r="AG1437" s="43">
        <f t="shared" si="498"/>
        <v>120</v>
      </c>
      <c r="AH1437" s="44">
        <f t="shared" si="492"/>
        <v>10.989733059548257</v>
      </c>
      <c r="AI1437" s="36">
        <f t="shared" si="493"/>
        <v>109.01026694045174</v>
      </c>
      <c r="AJ1437" s="36">
        <f t="shared" si="494"/>
        <v>3318</v>
      </c>
      <c r="AK1437" s="45">
        <v>45657</v>
      </c>
    </row>
    <row r="1438" spans="1:37" s="79" customFormat="1" ht="12.75" x14ac:dyDescent="0.25">
      <c r="A1438" s="36">
        <v>1432</v>
      </c>
      <c r="B1438" s="45">
        <v>42339</v>
      </c>
      <c r="C1438" s="49" t="s">
        <v>272</v>
      </c>
      <c r="D1438" s="49"/>
      <c r="E1438" s="49">
        <v>12010</v>
      </c>
      <c r="F1438" s="36" t="s">
        <v>1238</v>
      </c>
      <c r="G1438" s="36" t="s">
        <v>435</v>
      </c>
      <c r="H1438" s="38">
        <v>1</v>
      </c>
      <c r="I1438" s="50">
        <v>258916.67</v>
      </c>
      <c r="J1438" s="39">
        <f t="shared" si="470"/>
        <v>0</v>
      </c>
      <c r="K1438" s="39">
        <f t="shared" si="471"/>
        <v>0</v>
      </c>
      <c r="L1438" s="39">
        <f t="shared" si="472"/>
        <v>0</v>
      </c>
      <c r="M1438" s="39">
        <f t="shared" si="496"/>
        <v>0</v>
      </c>
      <c r="N1438" s="39">
        <f t="shared" si="484"/>
        <v>0</v>
      </c>
      <c r="O1438" s="39">
        <f t="shared" si="474"/>
        <v>0</v>
      </c>
      <c r="P1438" s="39">
        <f t="shared" si="475"/>
        <v>0</v>
      </c>
      <c r="Q1438" s="39">
        <f t="shared" si="476"/>
        <v>0</v>
      </c>
      <c r="R1438" s="39">
        <f t="shared" si="477"/>
        <v>258916.67</v>
      </c>
      <c r="S1438" s="39">
        <f t="shared" si="478"/>
        <v>0</v>
      </c>
      <c r="T1438" s="39"/>
      <c r="U1438" s="39">
        <f t="shared" si="479"/>
        <v>0</v>
      </c>
      <c r="V1438" s="39"/>
      <c r="W1438" s="39">
        <f t="shared" si="497"/>
        <v>0</v>
      </c>
      <c r="X1438" s="39">
        <f t="shared" si="487"/>
        <v>70.887520876112248</v>
      </c>
      <c r="Y1438" s="39">
        <f t="shared" si="488"/>
        <v>2157.6389166666668</v>
      </c>
      <c r="Z1438" s="41">
        <f t="shared" si="489"/>
        <v>235204.79426694044</v>
      </c>
      <c r="AA1438" s="41">
        <v>209259.96162628336</v>
      </c>
      <c r="AB1438" s="41">
        <v>0</v>
      </c>
      <c r="AC1438" s="41">
        <f t="shared" si="495"/>
        <v>209259.96162628336</v>
      </c>
      <c r="AD1438" s="42">
        <f t="shared" ref="AD1438:AD1492" si="499">Z1438-AA1438</f>
        <v>25944.832640657085</v>
      </c>
      <c r="AE1438" s="41">
        <f t="shared" si="490"/>
        <v>235204.79426694044</v>
      </c>
      <c r="AF1438" s="42">
        <f t="shared" si="491"/>
        <v>23711.875733059569</v>
      </c>
      <c r="AG1438" s="43">
        <f t="shared" si="498"/>
        <v>120</v>
      </c>
      <c r="AH1438" s="44">
        <f t="shared" si="492"/>
        <v>10.989733059548257</v>
      </c>
      <c r="AI1438" s="36">
        <f t="shared" si="493"/>
        <v>109.01026694045174</v>
      </c>
      <c r="AJ1438" s="36">
        <f t="shared" si="494"/>
        <v>3318</v>
      </c>
      <c r="AK1438" s="45">
        <v>45657</v>
      </c>
    </row>
    <row r="1439" spans="1:37" s="79" customFormat="1" ht="15" customHeight="1" x14ac:dyDescent="0.25">
      <c r="A1439" s="36">
        <v>1433</v>
      </c>
      <c r="B1439" s="45">
        <v>42339</v>
      </c>
      <c r="C1439" s="49" t="s">
        <v>272</v>
      </c>
      <c r="D1439" s="49"/>
      <c r="E1439" s="49">
        <v>12010</v>
      </c>
      <c r="F1439" s="36" t="s">
        <v>1239</v>
      </c>
      <c r="G1439" s="36" t="s">
        <v>435</v>
      </c>
      <c r="H1439" s="38">
        <v>1</v>
      </c>
      <c r="I1439" s="50">
        <v>276750</v>
      </c>
      <c r="J1439" s="39">
        <f t="shared" ref="J1439:J1502" si="500">IF(E1439=12002,I1439,IF(E1439&lt;&gt;12002,0))</f>
        <v>0</v>
      </c>
      <c r="K1439" s="39">
        <f t="shared" ref="K1439:K1502" si="501">IF(E1439=12003,I1439,IF(E1439&lt;&gt;12003,0))</f>
        <v>0</v>
      </c>
      <c r="L1439" s="39">
        <f t="shared" ref="L1439:L1502" si="502">IF(E1439=12004,I1439,IF(E1439&lt;&gt;12004,0))</f>
        <v>0</v>
      </c>
      <c r="M1439" s="39">
        <f t="shared" si="496"/>
        <v>0</v>
      </c>
      <c r="N1439" s="39">
        <f t="shared" si="484"/>
        <v>0</v>
      </c>
      <c r="O1439" s="39">
        <f t="shared" ref="O1439:O1502" si="503">IF(E1439=12007,I1439,IF(E1439&lt;&gt;12007,0))</f>
        <v>0</v>
      </c>
      <c r="P1439" s="39">
        <f t="shared" ref="P1439:P1502" si="504">IF(E1439=12008,I1439,IF(E1439&lt;&gt;12008,0))</f>
        <v>0</v>
      </c>
      <c r="Q1439" s="39">
        <f t="shared" ref="Q1439:Q1502" si="505">IF(E1439=12009,I1439,IF(E1439&lt;&gt;12009,0))</f>
        <v>0</v>
      </c>
      <c r="R1439" s="39">
        <f t="shared" ref="R1439:R1502" si="506">IF(E1439=12010,I1439,IF(E1439&lt;&gt;12010,0))</f>
        <v>276750</v>
      </c>
      <c r="S1439" s="39">
        <f t="shared" ref="S1439:S1502" si="507">IF(E1439=12011,I1439,IF(E1439&lt;&gt;12011,0))</f>
        <v>0</v>
      </c>
      <c r="T1439" s="39"/>
      <c r="U1439" s="39">
        <f t="shared" ref="U1439:U1502" si="508">IF(E1439=12012,I1439,IF(E1439&lt;&gt;12012,0))</f>
        <v>0</v>
      </c>
      <c r="V1439" s="39"/>
      <c r="W1439" s="39">
        <f t="shared" si="497"/>
        <v>0</v>
      </c>
      <c r="X1439" s="39">
        <f t="shared" si="487"/>
        <v>75.770020533880896</v>
      </c>
      <c r="Y1439" s="39">
        <f t="shared" si="488"/>
        <v>2306.2499999999995</v>
      </c>
      <c r="Z1439" s="41">
        <f t="shared" si="489"/>
        <v>251404.92813141679</v>
      </c>
      <c r="AA1439" s="41">
        <v>223673.10061601637</v>
      </c>
      <c r="AB1439" s="41">
        <v>0</v>
      </c>
      <c r="AC1439" s="41">
        <f t="shared" si="495"/>
        <v>223673.10061601637</v>
      </c>
      <c r="AD1439" s="42">
        <f t="shared" si="499"/>
        <v>27731.827515400422</v>
      </c>
      <c r="AE1439" s="41">
        <f t="shared" si="490"/>
        <v>251404.92813141679</v>
      </c>
      <c r="AF1439" s="42">
        <f t="shared" si="491"/>
        <v>25345.071868583211</v>
      </c>
      <c r="AG1439" s="43">
        <f t="shared" si="498"/>
        <v>120</v>
      </c>
      <c r="AH1439" s="44">
        <f t="shared" si="492"/>
        <v>10.989733059548257</v>
      </c>
      <c r="AI1439" s="36">
        <f t="shared" si="493"/>
        <v>109.01026694045174</v>
      </c>
      <c r="AJ1439" s="36">
        <f t="shared" si="494"/>
        <v>3318</v>
      </c>
      <c r="AK1439" s="45">
        <v>45657</v>
      </c>
    </row>
    <row r="1440" spans="1:37" s="79" customFormat="1" ht="12.75" x14ac:dyDescent="0.25">
      <c r="A1440" s="36">
        <v>1434</v>
      </c>
      <c r="B1440" s="45">
        <v>42339</v>
      </c>
      <c r="C1440" s="49" t="s">
        <v>272</v>
      </c>
      <c r="D1440" s="49"/>
      <c r="E1440" s="49">
        <v>12010</v>
      </c>
      <c r="F1440" s="36" t="s">
        <v>1240</v>
      </c>
      <c r="G1440" s="36" t="s">
        <v>435</v>
      </c>
      <c r="H1440" s="38">
        <v>1</v>
      </c>
      <c r="I1440" s="50">
        <v>276750</v>
      </c>
      <c r="J1440" s="39">
        <f t="shared" si="500"/>
        <v>0</v>
      </c>
      <c r="K1440" s="39">
        <f t="shared" si="501"/>
        <v>0</v>
      </c>
      <c r="L1440" s="39">
        <f t="shared" si="502"/>
        <v>0</v>
      </c>
      <c r="M1440" s="39">
        <f t="shared" si="496"/>
        <v>0</v>
      </c>
      <c r="N1440" s="39">
        <f t="shared" si="484"/>
        <v>0</v>
      </c>
      <c r="O1440" s="39">
        <f t="shared" si="503"/>
        <v>0</v>
      </c>
      <c r="P1440" s="39">
        <f t="shared" si="504"/>
        <v>0</v>
      </c>
      <c r="Q1440" s="39">
        <f t="shared" si="505"/>
        <v>0</v>
      </c>
      <c r="R1440" s="39">
        <f t="shared" si="506"/>
        <v>276750</v>
      </c>
      <c r="S1440" s="39">
        <f t="shared" si="507"/>
        <v>0</v>
      </c>
      <c r="T1440" s="39"/>
      <c r="U1440" s="39">
        <f t="shared" si="508"/>
        <v>0</v>
      </c>
      <c r="V1440" s="39"/>
      <c r="W1440" s="39">
        <f t="shared" si="497"/>
        <v>0</v>
      </c>
      <c r="X1440" s="39">
        <f t="shared" si="487"/>
        <v>75.770020533880896</v>
      </c>
      <c r="Y1440" s="39">
        <f t="shared" si="488"/>
        <v>2306.2499999999995</v>
      </c>
      <c r="Z1440" s="41">
        <f t="shared" si="489"/>
        <v>251404.92813141679</v>
      </c>
      <c r="AA1440" s="41">
        <v>223673.10061601637</v>
      </c>
      <c r="AB1440" s="41">
        <v>0</v>
      </c>
      <c r="AC1440" s="41">
        <f t="shared" si="495"/>
        <v>223673.10061601637</v>
      </c>
      <c r="AD1440" s="42">
        <f t="shared" si="499"/>
        <v>27731.827515400422</v>
      </c>
      <c r="AE1440" s="41">
        <f t="shared" si="490"/>
        <v>251404.92813141679</v>
      </c>
      <c r="AF1440" s="42">
        <f t="shared" si="491"/>
        <v>25345.071868583211</v>
      </c>
      <c r="AG1440" s="43">
        <f t="shared" si="498"/>
        <v>120</v>
      </c>
      <c r="AH1440" s="44">
        <f t="shared" si="492"/>
        <v>10.989733059548257</v>
      </c>
      <c r="AI1440" s="36">
        <f t="shared" si="493"/>
        <v>109.01026694045174</v>
      </c>
      <c r="AJ1440" s="36">
        <f t="shared" si="494"/>
        <v>3318</v>
      </c>
      <c r="AK1440" s="45">
        <v>45657</v>
      </c>
    </row>
    <row r="1441" spans="1:37" s="79" customFormat="1" ht="12.75" x14ac:dyDescent="0.25">
      <c r="A1441" s="36">
        <v>1435</v>
      </c>
      <c r="B1441" s="45">
        <v>42339</v>
      </c>
      <c r="C1441" s="49" t="s">
        <v>272</v>
      </c>
      <c r="D1441" s="49"/>
      <c r="E1441" s="49">
        <v>12010</v>
      </c>
      <c r="F1441" s="36" t="s">
        <v>1241</v>
      </c>
      <c r="G1441" s="36" t="s">
        <v>435</v>
      </c>
      <c r="H1441" s="38">
        <v>9</v>
      </c>
      <c r="I1441" s="50">
        <v>291240.81</v>
      </c>
      <c r="J1441" s="39">
        <f t="shared" si="500"/>
        <v>0</v>
      </c>
      <c r="K1441" s="39">
        <f t="shared" si="501"/>
        <v>0</v>
      </c>
      <c r="L1441" s="39">
        <f t="shared" si="502"/>
        <v>0</v>
      </c>
      <c r="M1441" s="39">
        <f t="shared" si="496"/>
        <v>0</v>
      </c>
      <c r="N1441" s="39">
        <f t="shared" si="484"/>
        <v>0</v>
      </c>
      <c r="O1441" s="39">
        <f t="shared" si="503"/>
        <v>0</v>
      </c>
      <c r="P1441" s="39">
        <f t="shared" si="504"/>
        <v>0</v>
      </c>
      <c r="Q1441" s="39">
        <f t="shared" si="505"/>
        <v>0</v>
      </c>
      <c r="R1441" s="39">
        <f t="shared" si="506"/>
        <v>291240.81</v>
      </c>
      <c r="S1441" s="39">
        <f t="shared" si="507"/>
        <v>0</v>
      </c>
      <c r="T1441" s="39"/>
      <c r="U1441" s="39">
        <f t="shared" si="508"/>
        <v>0</v>
      </c>
      <c r="V1441" s="39"/>
      <c r="W1441" s="39">
        <f t="shared" si="497"/>
        <v>0</v>
      </c>
      <c r="X1441" s="39">
        <f t="shared" si="487"/>
        <v>79.737388090349086</v>
      </c>
      <c r="Y1441" s="39">
        <f t="shared" si="488"/>
        <v>2427.0067500000005</v>
      </c>
      <c r="Z1441" s="41">
        <f t="shared" si="489"/>
        <v>264568.65368377831</v>
      </c>
      <c r="AA1441" s="41">
        <v>235384.76964271051</v>
      </c>
      <c r="AB1441" s="41">
        <v>0</v>
      </c>
      <c r="AC1441" s="41">
        <f t="shared" si="495"/>
        <v>235384.76964271051</v>
      </c>
      <c r="AD1441" s="42">
        <f t="shared" si="499"/>
        <v>29183.884041067795</v>
      </c>
      <c r="AE1441" s="41">
        <f t="shared" si="490"/>
        <v>264568.65368377831</v>
      </c>
      <c r="AF1441" s="42">
        <f t="shared" si="491"/>
        <v>26672.156316221692</v>
      </c>
      <c r="AG1441" s="43">
        <f t="shared" si="498"/>
        <v>120</v>
      </c>
      <c r="AH1441" s="44">
        <f t="shared" si="492"/>
        <v>10.989733059548257</v>
      </c>
      <c r="AI1441" s="36">
        <f t="shared" si="493"/>
        <v>109.01026694045174</v>
      </c>
      <c r="AJ1441" s="36">
        <f t="shared" si="494"/>
        <v>3318</v>
      </c>
      <c r="AK1441" s="45">
        <v>45657</v>
      </c>
    </row>
    <row r="1442" spans="1:37" s="79" customFormat="1" ht="12.75" x14ac:dyDescent="0.25">
      <c r="A1442" s="36">
        <v>1436</v>
      </c>
      <c r="B1442" s="45">
        <v>42339</v>
      </c>
      <c r="C1442" s="49" t="s">
        <v>272</v>
      </c>
      <c r="D1442" s="49"/>
      <c r="E1442" s="49">
        <v>12010</v>
      </c>
      <c r="F1442" s="36" t="s">
        <v>1242</v>
      </c>
      <c r="G1442" s="36" t="s">
        <v>435</v>
      </c>
      <c r="H1442" s="38">
        <v>19</v>
      </c>
      <c r="I1442" s="50">
        <v>352925</v>
      </c>
      <c r="J1442" s="39">
        <f t="shared" si="500"/>
        <v>0</v>
      </c>
      <c r="K1442" s="39">
        <f t="shared" si="501"/>
        <v>0</v>
      </c>
      <c r="L1442" s="39">
        <f t="shared" si="502"/>
        <v>0</v>
      </c>
      <c r="M1442" s="39">
        <f t="shared" si="496"/>
        <v>0</v>
      </c>
      <c r="N1442" s="39">
        <f t="shared" si="484"/>
        <v>0</v>
      </c>
      <c r="O1442" s="39">
        <f t="shared" si="503"/>
        <v>0</v>
      </c>
      <c r="P1442" s="39">
        <f t="shared" si="504"/>
        <v>0</v>
      </c>
      <c r="Q1442" s="39">
        <f t="shared" si="505"/>
        <v>0</v>
      </c>
      <c r="R1442" s="39">
        <f t="shared" si="506"/>
        <v>352925</v>
      </c>
      <c r="S1442" s="39">
        <f t="shared" si="507"/>
        <v>0</v>
      </c>
      <c r="T1442" s="39"/>
      <c r="U1442" s="39">
        <f t="shared" si="508"/>
        <v>0</v>
      </c>
      <c r="V1442" s="39"/>
      <c r="W1442" s="39">
        <f t="shared" si="497"/>
        <v>0</v>
      </c>
      <c r="X1442" s="39">
        <f t="shared" si="487"/>
        <v>96.625598904859686</v>
      </c>
      <c r="Y1442" s="39">
        <f t="shared" si="488"/>
        <v>2941.0416666666665</v>
      </c>
      <c r="Z1442" s="41">
        <f t="shared" si="489"/>
        <v>320603.7371663244</v>
      </c>
      <c r="AA1442" s="41">
        <v>285238.76796714577</v>
      </c>
      <c r="AB1442" s="41">
        <v>0</v>
      </c>
      <c r="AC1442" s="41">
        <f t="shared" si="495"/>
        <v>285238.76796714577</v>
      </c>
      <c r="AD1442" s="42">
        <f t="shared" si="499"/>
        <v>35364.969199178624</v>
      </c>
      <c r="AE1442" s="41">
        <f t="shared" si="490"/>
        <v>320603.7371663244</v>
      </c>
      <c r="AF1442" s="42">
        <f t="shared" si="491"/>
        <v>32321.262833675602</v>
      </c>
      <c r="AG1442" s="43">
        <f t="shared" si="498"/>
        <v>120</v>
      </c>
      <c r="AH1442" s="44">
        <f t="shared" si="492"/>
        <v>10.989733059548257</v>
      </c>
      <c r="AI1442" s="36">
        <f t="shared" si="493"/>
        <v>109.01026694045174</v>
      </c>
      <c r="AJ1442" s="36">
        <f t="shared" si="494"/>
        <v>3318</v>
      </c>
      <c r="AK1442" s="45">
        <v>45657</v>
      </c>
    </row>
    <row r="1443" spans="1:37" s="79" customFormat="1" ht="12.75" x14ac:dyDescent="0.25">
      <c r="A1443" s="36">
        <v>1437</v>
      </c>
      <c r="B1443" s="45">
        <v>42339</v>
      </c>
      <c r="C1443" s="49" t="s">
        <v>272</v>
      </c>
      <c r="D1443" s="49"/>
      <c r="E1443" s="49">
        <v>12010</v>
      </c>
      <c r="F1443" s="36" t="s">
        <v>1243</v>
      </c>
      <c r="G1443" s="36" t="s">
        <v>435</v>
      </c>
      <c r="H1443" s="38">
        <v>1</v>
      </c>
      <c r="I1443" s="50">
        <v>358240.5</v>
      </c>
      <c r="J1443" s="39">
        <f t="shared" si="500"/>
        <v>0</v>
      </c>
      <c r="K1443" s="39">
        <f t="shared" si="501"/>
        <v>0</v>
      </c>
      <c r="L1443" s="39">
        <f t="shared" si="502"/>
        <v>0</v>
      </c>
      <c r="M1443" s="39">
        <f t="shared" si="496"/>
        <v>0</v>
      </c>
      <c r="N1443" s="39">
        <f t="shared" si="484"/>
        <v>0</v>
      </c>
      <c r="O1443" s="39">
        <f t="shared" si="503"/>
        <v>0</v>
      </c>
      <c r="P1443" s="39">
        <f t="shared" si="504"/>
        <v>0</v>
      </c>
      <c r="Q1443" s="39">
        <f t="shared" si="505"/>
        <v>0</v>
      </c>
      <c r="R1443" s="39">
        <f t="shared" si="506"/>
        <v>358240.5</v>
      </c>
      <c r="S1443" s="39">
        <f t="shared" si="507"/>
        <v>0</v>
      </c>
      <c r="T1443" s="39"/>
      <c r="U1443" s="39">
        <f t="shared" si="508"/>
        <v>0</v>
      </c>
      <c r="V1443" s="39"/>
      <c r="W1443" s="39">
        <f t="shared" si="497"/>
        <v>0</v>
      </c>
      <c r="X1443" s="39">
        <f t="shared" si="487"/>
        <v>98.080903490759766</v>
      </c>
      <c r="Y1443" s="39">
        <f t="shared" si="488"/>
        <v>2985.3375000000005</v>
      </c>
      <c r="Z1443" s="41">
        <f t="shared" si="489"/>
        <v>325432.43778234092</v>
      </c>
      <c r="AA1443" s="41">
        <v>289534.82710472285</v>
      </c>
      <c r="AB1443" s="41">
        <v>0</v>
      </c>
      <c r="AC1443" s="41">
        <f t="shared" si="495"/>
        <v>289534.82710472285</v>
      </c>
      <c r="AD1443" s="42">
        <f t="shared" si="499"/>
        <v>35897.610677618068</v>
      </c>
      <c r="AE1443" s="41">
        <f t="shared" si="490"/>
        <v>325432.43778234092</v>
      </c>
      <c r="AF1443" s="42">
        <f t="shared" si="491"/>
        <v>32808.062217659084</v>
      </c>
      <c r="AG1443" s="43">
        <f t="shared" si="498"/>
        <v>120</v>
      </c>
      <c r="AH1443" s="44">
        <f t="shared" si="492"/>
        <v>10.989733059548257</v>
      </c>
      <c r="AI1443" s="36">
        <f t="shared" si="493"/>
        <v>109.01026694045174</v>
      </c>
      <c r="AJ1443" s="36">
        <f t="shared" si="494"/>
        <v>3318</v>
      </c>
      <c r="AK1443" s="45">
        <v>45657</v>
      </c>
    </row>
    <row r="1444" spans="1:37" s="79" customFormat="1" ht="12.75" x14ac:dyDescent="0.25">
      <c r="A1444" s="36">
        <v>1438</v>
      </c>
      <c r="B1444" s="45">
        <v>42339</v>
      </c>
      <c r="C1444" s="49" t="s">
        <v>272</v>
      </c>
      <c r="D1444" s="49"/>
      <c r="E1444" s="49">
        <v>12010</v>
      </c>
      <c r="F1444" s="36" t="s">
        <v>1244</v>
      </c>
      <c r="G1444" s="36" t="s">
        <v>435</v>
      </c>
      <c r="H1444" s="38">
        <v>40</v>
      </c>
      <c r="I1444" s="50">
        <v>374022.8</v>
      </c>
      <c r="J1444" s="39">
        <f t="shared" si="500"/>
        <v>0</v>
      </c>
      <c r="K1444" s="39">
        <f t="shared" si="501"/>
        <v>0</v>
      </c>
      <c r="L1444" s="39">
        <f t="shared" si="502"/>
        <v>0</v>
      </c>
      <c r="M1444" s="39">
        <f t="shared" si="496"/>
        <v>0</v>
      </c>
      <c r="N1444" s="39">
        <f t="shared" si="484"/>
        <v>0</v>
      </c>
      <c r="O1444" s="39">
        <f t="shared" si="503"/>
        <v>0</v>
      </c>
      <c r="P1444" s="39">
        <f t="shared" si="504"/>
        <v>0</v>
      </c>
      <c r="Q1444" s="39">
        <f t="shared" si="505"/>
        <v>0</v>
      </c>
      <c r="R1444" s="39">
        <f t="shared" si="506"/>
        <v>374022.8</v>
      </c>
      <c r="S1444" s="39">
        <f t="shared" si="507"/>
        <v>0</v>
      </c>
      <c r="T1444" s="39"/>
      <c r="U1444" s="39">
        <f t="shared" si="508"/>
        <v>0</v>
      </c>
      <c r="V1444" s="39"/>
      <c r="W1444" s="39">
        <f t="shared" si="497"/>
        <v>0</v>
      </c>
      <c r="X1444" s="39">
        <f t="shared" si="487"/>
        <v>102.40186173853525</v>
      </c>
      <c r="Y1444" s="39">
        <f t="shared" si="488"/>
        <v>3116.8566666666666</v>
      </c>
      <c r="Z1444" s="41">
        <f t="shared" si="489"/>
        <v>339769.37724845996</v>
      </c>
      <c r="AA1444" s="41">
        <v>302290.29585215601</v>
      </c>
      <c r="AB1444" s="41">
        <v>0</v>
      </c>
      <c r="AC1444" s="41">
        <f t="shared" si="495"/>
        <v>302290.29585215601</v>
      </c>
      <c r="AD1444" s="42">
        <f t="shared" si="499"/>
        <v>37479.081396303955</v>
      </c>
      <c r="AE1444" s="41">
        <f t="shared" si="490"/>
        <v>339769.37724845996</v>
      </c>
      <c r="AF1444" s="42">
        <f t="shared" si="491"/>
        <v>34253.422751540027</v>
      </c>
      <c r="AG1444" s="43">
        <f t="shared" si="498"/>
        <v>120</v>
      </c>
      <c r="AH1444" s="44">
        <f t="shared" si="492"/>
        <v>10.989733059548257</v>
      </c>
      <c r="AI1444" s="36">
        <f t="shared" si="493"/>
        <v>109.01026694045174</v>
      </c>
      <c r="AJ1444" s="36">
        <f t="shared" si="494"/>
        <v>3318</v>
      </c>
      <c r="AK1444" s="45">
        <v>45657</v>
      </c>
    </row>
    <row r="1445" spans="1:37" s="79" customFormat="1" ht="12.75" x14ac:dyDescent="0.25">
      <c r="A1445" s="36">
        <v>1439</v>
      </c>
      <c r="B1445" s="45">
        <v>42339</v>
      </c>
      <c r="C1445" s="49" t="s">
        <v>272</v>
      </c>
      <c r="D1445" s="49"/>
      <c r="E1445" s="49">
        <v>12010</v>
      </c>
      <c r="F1445" s="36" t="s">
        <v>1245</v>
      </c>
      <c r="G1445" s="36" t="s">
        <v>435</v>
      </c>
      <c r="H1445" s="38">
        <v>8</v>
      </c>
      <c r="I1445" s="50">
        <v>388000</v>
      </c>
      <c r="J1445" s="39">
        <f t="shared" si="500"/>
        <v>0</v>
      </c>
      <c r="K1445" s="39">
        <f t="shared" si="501"/>
        <v>0</v>
      </c>
      <c r="L1445" s="39">
        <f t="shared" si="502"/>
        <v>0</v>
      </c>
      <c r="M1445" s="39">
        <f t="shared" si="496"/>
        <v>0</v>
      </c>
      <c r="N1445" s="39">
        <f t="shared" si="484"/>
        <v>0</v>
      </c>
      <c r="O1445" s="39">
        <f t="shared" si="503"/>
        <v>0</v>
      </c>
      <c r="P1445" s="39">
        <f t="shared" si="504"/>
        <v>0</v>
      </c>
      <c r="Q1445" s="39">
        <f t="shared" si="505"/>
        <v>0</v>
      </c>
      <c r="R1445" s="39">
        <f t="shared" si="506"/>
        <v>388000</v>
      </c>
      <c r="S1445" s="39">
        <f t="shared" si="507"/>
        <v>0</v>
      </c>
      <c r="T1445" s="39"/>
      <c r="U1445" s="39">
        <f t="shared" si="508"/>
        <v>0</v>
      </c>
      <c r="V1445" s="39"/>
      <c r="W1445" s="39">
        <f t="shared" si="497"/>
        <v>0</v>
      </c>
      <c r="X1445" s="39">
        <f t="shared" si="487"/>
        <v>106.22861054072553</v>
      </c>
      <c r="Y1445" s="39">
        <f t="shared" si="488"/>
        <v>3233.333333333333</v>
      </c>
      <c r="Z1445" s="41">
        <f t="shared" si="489"/>
        <v>352466.5297741273</v>
      </c>
      <c r="AA1445" s="41">
        <v>313586.85831622174</v>
      </c>
      <c r="AB1445" s="41">
        <v>0</v>
      </c>
      <c r="AC1445" s="41">
        <f t="shared" si="495"/>
        <v>313586.85831622174</v>
      </c>
      <c r="AD1445" s="42">
        <f t="shared" si="499"/>
        <v>38879.671457905555</v>
      </c>
      <c r="AE1445" s="41">
        <f t="shared" si="490"/>
        <v>352466.5297741273</v>
      </c>
      <c r="AF1445" s="42">
        <f t="shared" si="491"/>
        <v>35533.470225872705</v>
      </c>
      <c r="AG1445" s="43">
        <f t="shared" si="498"/>
        <v>120</v>
      </c>
      <c r="AH1445" s="44">
        <f t="shared" si="492"/>
        <v>10.989733059548257</v>
      </c>
      <c r="AI1445" s="36">
        <f t="shared" si="493"/>
        <v>109.01026694045174</v>
      </c>
      <c r="AJ1445" s="36">
        <f t="shared" si="494"/>
        <v>3318</v>
      </c>
      <c r="AK1445" s="45">
        <v>45657</v>
      </c>
    </row>
    <row r="1446" spans="1:37" s="79" customFormat="1" ht="12.75" x14ac:dyDescent="0.25">
      <c r="A1446" s="36">
        <v>1440</v>
      </c>
      <c r="B1446" s="45">
        <v>42339</v>
      </c>
      <c r="C1446" s="49" t="s">
        <v>272</v>
      </c>
      <c r="D1446" s="49"/>
      <c r="E1446" s="49">
        <v>12010</v>
      </c>
      <c r="F1446" s="36" t="s">
        <v>1246</v>
      </c>
      <c r="G1446" s="36" t="s">
        <v>435</v>
      </c>
      <c r="H1446" s="38">
        <v>6</v>
      </c>
      <c r="I1446" s="50">
        <v>392482.74</v>
      </c>
      <c r="J1446" s="39">
        <f t="shared" si="500"/>
        <v>0</v>
      </c>
      <c r="K1446" s="39">
        <f t="shared" si="501"/>
        <v>0</v>
      </c>
      <c r="L1446" s="39">
        <f t="shared" si="502"/>
        <v>0</v>
      </c>
      <c r="M1446" s="39">
        <f t="shared" si="496"/>
        <v>0</v>
      </c>
      <c r="N1446" s="39">
        <f t="shared" si="484"/>
        <v>0</v>
      </c>
      <c r="O1446" s="39">
        <f t="shared" si="503"/>
        <v>0</v>
      </c>
      <c r="P1446" s="39">
        <f t="shared" si="504"/>
        <v>0</v>
      </c>
      <c r="Q1446" s="39">
        <f t="shared" si="505"/>
        <v>0</v>
      </c>
      <c r="R1446" s="39">
        <f t="shared" si="506"/>
        <v>392482.74</v>
      </c>
      <c r="S1446" s="39">
        <f t="shared" si="507"/>
        <v>0</v>
      </c>
      <c r="T1446" s="39"/>
      <c r="U1446" s="39">
        <f t="shared" si="508"/>
        <v>0</v>
      </c>
      <c r="V1446" s="39"/>
      <c r="W1446" s="39">
        <f t="shared" si="497"/>
        <v>0</v>
      </c>
      <c r="X1446" s="39">
        <f t="shared" si="487"/>
        <v>107.45591786447638</v>
      </c>
      <c r="Y1446" s="39">
        <f t="shared" si="488"/>
        <v>3270.6894999999995</v>
      </c>
      <c r="Z1446" s="41">
        <f t="shared" si="489"/>
        <v>356538.73547433258</v>
      </c>
      <c r="AA1446" s="41">
        <v>317209.86953593424</v>
      </c>
      <c r="AB1446" s="41">
        <v>0</v>
      </c>
      <c r="AC1446" s="41">
        <f t="shared" si="495"/>
        <v>317209.86953593424</v>
      </c>
      <c r="AD1446" s="42">
        <f t="shared" si="499"/>
        <v>39328.865938398347</v>
      </c>
      <c r="AE1446" s="41">
        <f t="shared" si="490"/>
        <v>356538.73547433258</v>
      </c>
      <c r="AF1446" s="42">
        <f t="shared" si="491"/>
        <v>35944.004525667406</v>
      </c>
      <c r="AG1446" s="43">
        <f t="shared" si="498"/>
        <v>120</v>
      </c>
      <c r="AH1446" s="44">
        <f t="shared" si="492"/>
        <v>10.989733059548257</v>
      </c>
      <c r="AI1446" s="36">
        <f t="shared" si="493"/>
        <v>109.01026694045174</v>
      </c>
      <c r="AJ1446" s="36">
        <f t="shared" si="494"/>
        <v>3318</v>
      </c>
      <c r="AK1446" s="45">
        <v>45657</v>
      </c>
    </row>
    <row r="1447" spans="1:37" s="79" customFormat="1" ht="12.75" x14ac:dyDescent="0.25">
      <c r="A1447" s="36">
        <v>1441</v>
      </c>
      <c r="B1447" s="45">
        <v>42339</v>
      </c>
      <c r="C1447" s="49" t="s">
        <v>272</v>
      </c>
      <c r="D1447" s="49"/>
      <c r="E1447" s="49">
        <v>12010</v>
      </c>
      <c r="F1447" s="36" t="s">
        <v>1247</v>
      </c>
      <c r="G1447" s="36" t="s">
        <v>435</v>
      </c>
      <c r="H1447" s="38">
        <v>3</v>
      </c>
      <c r="I1447" s="50">
        <v>494510.01</v>
      </c>
      <c r="J1447" s="39">
        <f t="shared" si="500"/>
        <v>0</v>
      </c>
      <c r="K1447" s="39">
        <f t="shared" si="501"/>
        <v>0</v>
      </c>
      <c r="L1447" s="39">
        <f t="shared" si="502"/>
        <v>0</v>
      </c>
      <c r="M1447" s="39">
        <f t="shared" si="496"/>
        <v>0</v>
      </c>
      <c r="N1447" s="39">
        <f t="shared" si="484"/>
        <v>0</v>
      </c>
      <c r="O1447" s="39">
        <f t="shared" si="503"/>
        <v>0</v>
      </c>
      <c r="P1447" s="39">
        <f t="shared" si="504"/>
        <v>0</v>
      </c>
      <c r="Q1447" s="39">
        <f t="shared" si="505"/>
        <v>0</v>
      </c>
      <c r="R1447" s="39">
        <f t="shared" si="506"/>
        <v>494510.01</v>
      </c>
      <c r="S1447" s="39">
        <f t="shared" si="507"/>
        <v>0</v>
      </c>
      <c r="T1447" s="39"/>
      <c r="U1447" s="39">
        <f t="shared" si="508"/>
        <v>0</v>
      </c>
      <c r="V1447" s="39"/>
      <c r="W1447" s="39">
        <f t="shared" si="497"/>
        <v>0</v>
      </c>
      <c r="X1447" s="39">
        <f t="shared" si="487"/>
        <v>135.38946201232034</v>
      </c>
      <c r="Y1447" s="39">
        <f t="shared" si="488"/>
        <v>4120.9167500000003</v>
      </c>
      <c r="Z1447" s="41">
        <f t="shared" si="489"/>
        <v>449222.23495687888</v>
      </c>
      <c r="AA1447" s="41">
        <v>399669.69186036964</v>
      </c>
      <c r="AB1447" s="41">
        <v>0</v>
      </c>
      <c r="AC1447" s="41">
        <f t="shared" si="495"/>
        <v>399669.69186036964</v>
      </c>
      <c r="AD1447" s="42">
        <f t="shared" si="499"/>
        <v>49552.543096509238</v>
      </c>
      <c r="AE1447" s="41">
        <f t="shared" si="490"/>
        <v>449222.23495687888</v>
      </c>
      <c r="AF1447" s="42">
        <f t="shared" si="491"/>
        <v>45287.775043121132</v>
      </c>
      <c r="AG1447" s="43">
        <f t="shared" si="498"/>
        <v>120</v>
      </c>
      <c r="AH1447" s="44">
        <f t="shared" si="492"/>
        <v>10.989733059548257</v>
      </c>
      <c r="AI1447" s="36">
        <f t="shared" si="493"/>
        <v>109.01026694045174</v>
      </c>
      <c r="AJ1447" s="36">
        <f t="shared" si="494"/>
        <v>3318</v>
      </c>
      <c r="AK1447" s="45">
        <v>45657</v>
      </c>
    </row>
    <row r="1448" spans="1:37" s="79" customFormat="1" ht="12.75" x14ac:dyDescent="0.25">
      <c r="A1448" s="36">
        <v>1442</v>
      </c>
      <c r="B1448" s="45">
        <v>42339</v>
      </c>
      <c r="C1448" s="49" t="s">
        <v>272</v>
      </c>
      <c r="D1448" s="49"/>
      <c r="E1448" s="49">
        <v>12010</v>
      </c>
      <c r="F1448" s="36" t="s">
        <v>1248</v>
      </c>
      <c r="G1448" s="36" t="s">
        <v>435</v>
      </c>
      <c r="H1448" s="38">
        <v>2</v>
      </c>
      <c r="I1448" s="50">
        <v>534385.18000000005</v>
      </c>
      <c r="J1448" s="39">
        <f t="shared" si="500"/>
        <v>0</v>
      </c>
      <c r="K1448" s="39">
        <f t="shared" si="501"/>
        <v>0</v>
      </c>
      <c r="L1448" s="39">
        <f t="shared" si="502"/>
        <v>0</v>
      </c>
      <c r="M1448" s="39">
        <f t="shared" si="496"/>
        <v>0</v>
      </c>
      <c r="N1448" s="39">
        <f t="shared" si="484"/>
        <v>0</v>
      </c>
      <c r="O1448" s="39">
        <f t="shared" si="503"/>
        <v>0</v>
      </c>
      <c r="P1448" s="39">
        <f t="shared" si="504"/>
        <v>0</v>
      </c>
      <c r="Q1448" s="39">
        <f t="shared" si="505"/>
        <v>0</v>
      </c>
      <c r="R1448" s="39">
        <f t="shared" si="506"/>
        <v>534385.18000000005</v>
      </c>
      <c r="S1448" s="39">
        <f t="shared" si="507"/>
        <v>0</v>
      </c>
      <c r="T1448" s="39"/>
      <c r="U1448" s="39">
        <f t="shared" si="508"/>
        <v>0</v>
      </c>
      <c r="V1448" s="39"/>
      <c r="W1448" s="39">
        <f t="shared" si="497"/>
        <v>0</v>
      </c>
      <c r="X1448" s="39">
        <f t="shared" si="487"/>
        <v>146.30668856947298</v>
      </c>
      <c r="Y1448" s="39">
        <f t="shared" si="488"/>
        <v>4453.2098333333342</v>
      </c>
      <c r="Z1448" s="41">
        <f t="shared" si="489"/>
        <v>485445.59267351136</v>
      </c>
      <c r="AA1448" s="41">
        <v>431897.34465708426</v>
      </c>
      <c r="AB1448" s="41">
        <v>0</v>
      </c>
      <c r="AC1448" s="41">
        <f t="shared" si="495"/>
        <v>431897.34465708426</v>
      </c>
      <c r="AD1448" s="42">
        <f t="shared" si="499"/>
        <v>53548.248016427096</v>
      </c>
      <c r="AE1448" s="41">
        <f t="shared" si="490"/>
        <v>485445.59267351136</v>
      </c>
      <c r="AF1448" s="42">
        <f t="shared" si="491"/>
        <v>48939.58732648869</v>
      </c>
      <c r="AG1448" s="43">
        <f t="shared" si="498"/>
        <v>120</v>
      </c>
      <c r="AH1448" s="44">
        <f t="shared" si="492"/>
        <v>10.989733059548257</v>
      </c>
      <c r="AI1448" s="36">
        <f t="shared" si="493"/>
        <v>109.01026694045174</v>
      </c>
      <c r="AJ1448" s="36">
        <f t="shared" si="494"/>
        <v>3318</v>
      </c>
      <c r="AK1448" s="45">
        <v>45657</v>
      </c>
    </row>
    <row r="1449" spans="1:37" s="79" customFormat="1" ht="12.75" x14ac:dyDescent="0.25">
      <c r="A1449" s="36">
        <v>1443</v>
      </c>
      <c r="B1449" s="45">
        <v>42339</v>
      </c>
      <c r="C1449" s="49" t="s">
        <v>272</v>
      </c>
      <c r="D1449" s="49"/>
      <c r="E1449" s="49">
        <v>12010</v>
      </c>
      <c r="F1449" s="36" t="s">
        <v>1249</v>
      </c>
      <c r="G1449" s="36" t="s">
        <v>435</v>
      </c>
      <c r="H1449" s="38">
        <v>20</v>
      </c>
      <c r="I1449" s="50">
        <v>544011.4</v>
      </c>
      <c r="J1449" s="39">
        <f t="shared" si="500"/>
        <v>0</v>
      </c>
      <c r="K1449" s="39">
        <f t="shared" si="501"/>
        <v>0</v>
      </c>
      <c r="L1449" s="39">
        <f t="shared" si="502"/>
        <v>0</v>
      </c>
      <c r="M1449" s="39">
        <f t="shared" si="496"/>
        <v>0</v>
      </c>
      <c r="N1449" s="39">
        <f t="shared" si="484"/>
        <v>0</v>
      </c>
      <c r="O1449" s="39">
        <f t="shared" si="503"/>
        <v>0</v>
      </c>
      <c r="P1449" s="39">
        <f t="shared" si="504"/>
        <v>0</v>
      </c>
      <c r="Q1449" s="39">
        <f t="shared" si="505"/>
        <v>0</v>
      </c>
      <c r="R1449" s="39">
        <f t="shared" si="506"/>
        <v>544011.4</v>
      </c>
      <c r="S1449" s="39">
        <f t="shared" si="507"/>
        <v>0</v>
      </c>
      <c r="T1449" s="39"/>
      <c r="U1449" s="39">
        <f t="shared" si="508"/>
        <v>0</v>
      </c>
      <c r="V1449" s="39"/>
      <c r="W1449" s="39">
        <f t="shared" si="497"/>
        <v>0</v>
      </c>
      <c r="X1449" s="39">
        <f t="shared" si="487"/>
        <v>148.94220396988365</v>
      </c>
      <c r="Y1449" s="39">
        <f t="shared" si="488"/>
        <v>4533.4283333333333</v>
      </c>
      <c r="Z1449" s="41">
        <f t="shared" si="489"/>
        <v>494190.23277207388</v>
      </c>
      <c r="AA1449" s="41">
        <v>439677.38611909648</v>
      </c>
      <c r="AB1449" s="41">
        <v>0</v>
      </c>
      <c r="AC1449" s="41">
        <f t="shared" si="495"/>
        <v>439677.38611909648</v>
      </c>
      <c r="AD1449" s="42">
        <f t="shared" si="499"/>
        <v>54512.846652977401</v>
      </c>
      <c r="AE1449" s="41">
        <f t="shared" si="490"/>
        <v>494190.23277207388</v>
      </c>
      <c r="AF1449" s="42">
        <f t="shared" si="491"/>
        <v>49821.16722792614</v>
      </c>
      <c r="AG1449" s="43">
        <f t="shared" si="498"/>
        <v>120</v>
      </c>
      <c r="AH1449" s="44">
        <f t="shared" si="492"/>
        <v>10.989733059548257</v>
      </c>
      <c r="AI1449" s="36">
        <f t="shared" si="493"/>
        <v>109.01026694045174</v>
      </c>
      <c r="AJ1449" s="36">
        <f t="shared" si="494"/>
        <v>3318</v>
      </c>
      <c r="AK1449" s="45">
        <v>45657</v>
      </c>
    </row>
    <row r="1450" spans="1:37" s="79" customFormat="1" ht="12.75" x14ac:dyDescent="0.25">
      <c r="A1450" s="36">
        <v>1444</v>
      </c>
      <c r="B1450" s="45">
        <v>42339</v>
      </c>
      <c r="C1450" s="49" t="s">
        <v>272</v>
      </c>
      <c r="D1450" s="49"/>
      <c r="E1450" s="49">
        <v>12010</v>
      </c>
      <c r="F1450" s="36" t="s">
        <v>1239</v>
      </c>
      <c r="G1450" s="36" t="s">
        <v>435</v>
      </c>
      <c r="H1450" s="38">
        <v>2</v>
      </c>
      <c r="I1450" s="50">
        <v>552000</v>
      </c>
      <c r="J1450" s="39">
        <f t="shared" si="500"/>
        <v>0</v>
      </c>
      <c r="K1450" s="39">
        <f t="shared" si="501"/>
        <v>0</v>
      </c>
      <c r="L1450" s="39">
        <f t="shared" si="502"/>
        <v>0</v>
      </c>
      <c r="M1450" s="39">
        <f t="shared" si="496"/>
        <v>0</v>
      </c>
      <c r="N1450" s="39">
        <f t="shared" si="484"/>
        <v>0</v>
      </c>
      <c r="O1450" s="39">
        <f t="shared" si="503"/>
        <v>0</v>
      </c>
      <c r="P1450" s="39">
        <f t="shared" si="504"/>
        <v>0</v>
      </c>
      <c r="Q1450" s="39">
        <f t="shared" si="505"/>
        <v>0</v>
      </c>
      <c r="R1450" s="39">
        <f t="shared" si="506"/>
        <v>552000</v>
      </c>
      <c r="S1450" s="39">
        <f t="shared" si="507"/>
        <v>0</v>
      </c>
      <c r="T1450" s="39"/>
      <c r="U1450" s="39">
        <f t="shared" si="508"/>
        <v>0</v>
      </c>
      <c r="V1450" s="39"/>
      <c r="W1450" s="39">
        <f t="shared" si="497"/>
        <v>0</v>
      </c>
      <c r="X1450" s="39">
        <f t="shared" si="487"/>
        <v>151.12936344969199</v>
      </c>
      <c r="Y1450" s="39">
        <f t="shared" si="488"/>
        <v>4600</v>
      </c>
      <c r="Z1450" s="41">
        <f t="shared" si="489"/>
        <v>501447.22792607802</v>
      </c>
      <c r="AA1450" s="41">
        <v>446133.88090349076</v>
      </c>
      <c r="AB1450" s="41">
        <v>0</v>
      </c>
      <c r="AC1450" s="41">
        <f t="shared" si="495"/>
        <v>446133.88090349076</v>
      </c>
      <c r="AD1450" s="42">
        <f t="shared" si="499"/>
        <v>55313.347022587259</v>
      </c>
      <c r="AE1450" s="41">
        <f t="shared" si="490"/>
        <v>501447.22792607802</v>
      </c>
      <c r="AF1450" s="42">
        <f t="shared" si="491"/>
        <v>50552.77207392198</v>
      </c>
      <c r="AG1450" s="43">
        <f t="shared" si="498"/>
        <v>120</v>
      </c>
      <c r="AH1450" s="44">
        <f t="shared" si="492"/>
        <v>10.989733059548257</v>
      </c>
      <c r="AI1450" s="36">
        <f t="shared" si="493"/>
        <v>109.01026694045174</v>
      </c>
      <c r="AJ1450" s="36">
        <f t="shared" si="494"/>
        <v>3318</v>
      </c>
      <c r="AK1450" s="45">
        <v>45657</v>
      </c>
    </row>
    <row r="1451" spans="1:37" s="79" customFormat="1" ht="12.75" x14ac:dyDescent="0.25">
      <c r="A1451" s="36">
        <v>1445</v>
      </c>
      <c r="B1451" s="45">
        <v>42339</v>
      </c>
      <c r="C1451" s="49" t="s">
        <v>272</v>
      </c>
      <c r="D1451" s="49"/>
      <c r="E1451" s="49">
        <v>12010</v>
      </c>
      <c r="F1451" s="36" t="s">
        <v>1250</v>
      </c>
      <c r="G1451" s="36" t="s">
        <v>435</v>
      </c>
      <c r="H1451" s="38">
        <v>3</v>
      </c>
      <c r="I1451" s="50">
        <v>591566.37</v>
      </c>
      <c r="J1451" s="39">
        <f t="shared" si="500"/>
        <v>0</v>
      </c>
      <c r="K1451" s="39">
        <f t="shared" si="501"/>
        <v>0</v>
      </c>
      <c r="L1451" s="39">
        <f t="shared" si="502"/>
        <v>0</v>
      </c>
      <c r="M1451" s="39">
        <f t="shared" si="496"/>
        <v>0</v>
      </c>
      <c r="N1451" s="39">
        <f t="shared" si="484"/>
        <v>0</v>
      </c>
      <c r="O1451" s="39">
        <f t="shared" si="503"/>
        <v>0</v>
      </c>
      <c r="P1451" s="39">
        <f t="shared" si="504"/>
        <v>0</v>
      </c>
      <c r="Q1451" s="39">
        <f t="shared" si="505"/>
        <v>0</v>
      </c>
      <c r="R1451" s="39">
        <f t="shared" si="506"/>
        <v>591566.37</v>
      </c>
      <c r="S1451" s="39">
        <f t="shared" si="507"/>
        <v>0</v>
      </c>
      <c r="T1451" s="39"/>
      <c r="U1451" s="39">
        <f t="shared" si="508"/>
        <v>0</v>
      </c>
      <c r="V1451" s="39"/>
      <c r="W1451" s="39">
        <f t="shared" si="497"/>
        <v>0</v>
      </c>
      <c r="X1451" s="39">
        <f t="shared" si="487"/>
        <v>161.96204517453799</v>
      </c>
      <c r="Y1451" s="39">
        <f t="shared" si="488"/>
        <v>4929.7197500000002</v>
      </c>
      <c r="Z1451" s="41">
        <f t="shared" si="489"/>
        <v>537390.06588911708</v>
      </c>
      <c r="AA1451" s="41">
        <v>478111.95735523611</v>
      </c>
      <c r="AB1451" s="41">
        <v>0</v>
      </c>
      <c r="AC1451" s="41">
        <f t="shared" si="495"/>
        <v>478111.95735523611</v>
      </c>
      <c r="AD1451" s="42">
        <f t="shared" si="499"/>
        <v>59278.108533880964</v>
      </c>
      <c r="AE1451" s="41">
        <f t="shared" si="490"/>
        <v>537390.06588911708</v>
      </c>
      <c r="AF1451" s="42">
        <f t="shared" si="491"/>
        <v>54176.30411088292</v>
      </c>
      <c r="AG1451" s="43">
        <f t="shared" si="498"/>
        <v>120</v>
      </c>
      <c r="AH1451" s="44">
        <f t="shared" si="492"/>
        <v>10.989733059548257</v>
      </c>
      <c r="AI1451" s="36">
        <f t="shared" si="493"/>
        <v>109.01026694045174</v>
      </c>
      <c r="AJ1451" s="36">
        <f t="shared" si="494"/>
        <v>3318</v>
      </c>
      <c r="AK1451" s="45">
        <v>45657</v>
      </c>
    </row>
    <row r="1452" spans="1:37" s="79" customFormat="1" ht="12.75" x14ac:dyDescent="0.25">
      <c r="A1452" s="36">
        <v>1446</v>
      </c>
      <c r="B1452" s="45">
        <v>42339</v>
      </c>
      <c r="C1452" s="49" t="s">
        <v>272</v>
      </c>
      <c r="D1452" s="49"/>
      <c r="E1452" s="49">
        <v>12010</v>
      </c>
      <c r="F1452" s="36" t="s">
        <v>1251</v>
      </c>
      <c r="G1452" s="36" t="s">
        <v>435</v>
      </c>
      <c r="H1452" s="38">
        <v>15</v>
      </c>
      <c r="I1452" s="50">
        <v>691508.55</v>
      </c>
      <c r="J1452" s="39">
        <f t="shared" si="500"/>
        <v>0</v>
      </c>
      <c r="K1452" s="39">
        <f t="shared" si="501"/>
        <v>0</v>
      </c>
      <c r="L1452" s="39">
        <f t="shared" si="502"/>
        <v>0</v>
      </c>
      <c r="M1452" s="39">
        <f t="shared" si="496"/>
        <v>0</v>
      </c>
      <c r="N1452" s="39">
        <f t="shared" si="484"/>
        <v>0</v>
      </c>
      <c r="O1452" s="39">
        <f t="shared" si="503"/>
        <v>0</v>
      </c>
      <c r="P1452" s="39">
        <f t="shared" si="504"/>
        <v>0</v>
      </c>
      <c r="Q1452" s="39">
        <f t="shared" si="505"/>
        <v>0</v>
      </c>
      <c r="R1452" s="39">
        <f t="shared" si="506"/>
        <v>691508.55</v>
      </c>
      <c r="S1452" s="39">
        <f t="shared" si="507"/>
        <v>0</v>
      </c>
      <c r="T1452" s="39"/>
      <c r="U1452" s="39">
        <f t="shared" si="508"/>
        <v>0</v>
      </c>
      <c r="V1452" s="39"/>
      <c r="W1452" s="39">
        <f t="shared" si="497"/>
        <v>0</v>
      </c>
      <c r="X1452" s="39">
        <f t="shared" si="487"/>
        <v>189.32472279260782</v>
      </c>
      <c r="Y1452" s="39">
        <f t="shared" si="488"/>
        <v>5762.57125</v>
      </c>
      <c r="Z1452" s="41">
        <f t="shared" si="489"/>
        <v>628179.43022587267</v>
      </c>
      <c r="AA1452" s="41">
        <v>558886.5816837782</v>
      </c>
      <c r="AB1452" s="41">
        <v>0</v>
      </c>
      <c r="AC1452" s="41">
        <f t="shared" si="495"/>
        <v>558886.5816837782</v>
      </c>
      <c r="AD1452" s="42">
        <f t="shared" si="499"/>
        <v>69292.848542094463</v>
      </c>
      <c r="AE1452" s="41">
        <f t="shared" si="490"/>
        <v>628179.43022587267</v>
      </c>
      <c r="AF1452" s="42">
        <f t="shared" si="491"/>
        <v>63329.119774127379</v>
      </c>
      <c r="AG1452" s="43">
        <f t="shared" si="498"/>
        <v>120</v>
      </c>
      <c r="AH1452" s="44">
        <f t="shared" si="492"/>
        <v>10.989733059548257</v>
      </c>
      <c r="AI1452" s="36">
        <f t="shared" si="493"/>
        <v>109.01026694045174</v>
      </c>
      <c r="AJ1452" s="36">
        <f t="shared" si="494"/>
        <v>3318</v>
      </c>
      <c r="AK1452" s="45">
        <v>45657</v>
      </c>
    </row>
    <row r="1453" spans="1:37" s="79" customFormat="1" ht="12.75" x14ac:dyDescent="0.25">
      <c r="A1453" s="36">
        <v>1447</v>
      </c>
      <c r="B1453" s="45">
        <v>42339</v>
      </c>
      <c r="C1453" s="49" t="s">
        <v>272</v>
      </c>
      <c r="D1453" s="49"/>
      <c r="E1453" s="49">
        <v>12010</v>
      </c>
      <c r="F1453" s="36" t="s">
        <v>1252</v>
      </c>
      <c r="G1453" s="36" t="s">
        <v>435</v>
      </c>
      <c r="H1453" s="38">
        <v>8</v>
      </c>
      <c r="I1453" s="50">
        <v>775310.32</v>
      </c>
      <c r="J1453" s="39">
        <f t="shared" si="500"/>
        <v>0</v>
      </c>
      <c r="K1453" s="39">
        <f t="shared" si="501"/>
        <v>0</v>
      </c>
      <c r="L1453" s="39">
        <f t="shared" si="502"/>
        <v>0</v>
      </c>
      <c r="M1453" s="39">
        <f t="shared" si="496"/>
        <v>0</v>
      </c>
      <c r="N1453" s="39">
        <f t="shared" si="484"/>
        <v>0</v>
      </c>
      <c r="O1453" s="39">
        <f t="shared" si="503"/>
        <v>0</v>
      </c>
      <c r="P1453" s="39">
        <f t="shared" si="504"/>
        <v>0</v>
      </c>
      <c r="Q1453" s="39">
        <f t="shared" si="505"/>
        <v>0</v>
      </c>
      <c r="R1453" s="39">
        <f t="shared" si="506"/>
        <v>775310.32</v>
      </c>
      <c r="S1453" s="39">
        <f t="shared" si="507"/>
        <v>0</v>
      </c>
      <c r="T1453" s="39"/>
      <c r="U1453" s="39">
        <f t="shared" si="508"/>
        <v>0</v>
      </c>
      <c r="V1453" s="39"/>
      <c r="W1453" s="39">
        <f t="shared" si="497"/>
        <v>0</v>
      </c>
      <c r="X1453" s="39">
        <f t="shared" si="487"/>
        <v>212.26839698836412</v>
      </c>
      <c r="Y1453" s="39">
        <f t="shared" si="488"/>
        <v>6460.9193333333324</v>
      </c>
      <c r="Z1453" s="41">
        <f t="shared" si="489"/>
        <v>704306.54120739212</v>
      </c>
      <c r="AA1453" s="41">
        <v>626616.30790965084</v>
      </c>
      <c r="AB1453" s="41">
        <v>0</v>
      </c>
      <c r="AC1453" s="41">
        <f t="shared" si="495"/>
        <v>626616.30790965084</v>
      </c>
      <c r="AD1453" s="42">
        <f t="shared" si="499"/>
        <v>77690.233297741273</v>
      </c>
      <c r="AE1453" s="41">
        <f t="shared" si="490"/>
        <v>704306.54120739212</v>
      </c>
      <c r="AF1453" s="42">
        <f t="shared" si="491"/>
        <v>71003.778792607831</v>
      </c>
      <c r="AG1453" s="43">
        <f t="shared" si="498"/>
        <v>120</v>
      </c>
      <c r="AH1453" s="44">
        <f t="shared" si="492"/>
        <v>10.989733059548257</v>
      </c>
      <c r="AI1453" s="36">
        <f t="shared" si="493"/>
        <v>109.01026694045174</v>
      </c>
      <c r="AJ1453" s="36">
        <f t="shared" si="494"/>
        <v>3318</v>
      </c>
      <c r="AK1453" s="45">
        <v>45657</v>
      </c>
    </row>
    <row r="1454" spans="1:37" s="79" customFormat="1" ht="12.75" x14ac:dyDescent="0.25">
      <c r="A1454" s="36">
        <v>1448</v>
      </c>
      <c r="B1454" s="45">
        <v>42339</v>
      </c>
      <c r="C1454" s="49" t="s">
        <v>272</v>
      </c>
      <c r="D1454" s="49"/>
      <c r="E1454" s="49">
        <v>12010</v>
      </c>
      <c r="F1454" s="36" t="s">
        <v>1253</v>
      </c>
      <c r="G1454" s="36" t="s">
        <v>435</v>
      </c>
      <c r="H1454" s="38">
        <v>17</v>
      </c>
      <c r="I1454" s="50">
        <v>788800</v>
      </c>
      <c r="J1454" s="39">
        <f t="shared" si="500"/>
        <v>0</v>
      </c>
      <c r="K1454" s="39">
        <f t="shared" si="501"/>
        <v>0</v>
      </c>
      <c r="L1454" s="39">
        <f t="shared" si="502"/>
        <v>0</v>
      </c>
      <c r="M1454" s="39">
        <f t="shared" si="496"/>
        <v>0</v>
      </c>
      <c r="N1454" s="39">
        <f t="shared" si="484"/>
        <v>0</v>
      </c>
      <c r="O1454" s="39">
        <f t="shared" si="503"/>
        <v>0</v>
      </c>
      <c r="P1454" s="39">
        <f t="shared" si="504"/>
        <v>0</v>
      </c>
      <c r="Q1454" s="39">
        <f t="shared" si="505"/>
        <v>0</v>
      </c>
      <c r="R1454" s="39">
        <f t="shared" si="506"/>
        <v>788800</v>
      </c>
      <c r="S1454" s="39">
        <f t="shared" si="507"/>
        <v>0</v>
      </c>
      <c r="T1454" s="39"/>
      <c r="U1454" s="39">
        <f t="shared" si="508"/>
        <v>0</v>
      </c>
      <c r="V1454" s="39"/>
      <c r="W1454" s="39">
        <f t="shared" si="497"/>
        <v>0</v>
      </c>
      <c r="X1454" s="39">
        <f t="shared" si="487"/>
        <v>215.96167008898016</v>
      </c>
      <c r="Y1454" s="39">
        <f t="shared" si="488"/>
        <v>6573.3333333333339</v>
      </c>
      <c r="Z1454" s="41">
        <f t="shared" si="489"/>
        <v>716560.82135523623</v>
      </c>
      <c r="AA1454" s="41">
        <v>637518.85010266944</v>
      </c>
      <c r="AB1454" s="41">
        <v>0</v>
      </c>
      <c r="AC1454" s="41">
        <f t="shared" si="495"/>
        <v>637518.85010266944</v>
      </c>
      <c r="AD1454" s="42">
        <f t="shared" si="499"/>
        <v>79041.971252566786</v>
      </c>
      <c r="AE1454" s="41">
        <f t="shared" si="490"/>
        <v>716560.82135523623</v>
      </c>
      <c r="AF1454" s="42">
        <f t="shared" si="491"/>
        <v>72239.178644763771</v>
      </c>
      <c r="AG1454" s="43">
        <f t="shared" si="498"/>
        <v>120</v>
      </c>
      <c r="AH1454" s="44">
        <f t="shared" si="492"/>
        <v>10.989733059548257</v>
      </c>
      <c r="AI1454" s="36">
        <f t="shared" si="493"/>
        <v>109.01026694045174</v>
      </c>
      <c r="AJ1454" s="36">
        <f t="shared" si="494"/>
        <v>3318</v>
      </c>
      <c r="AK1454" s="45">
        <v>45657</v>
      </c>
    </row>
    <row r="1455" spans="1:37" s="79" customFormat="1" ht="12.75" x14ac:dyDescent="0.25">
      <c r="A1455" s="36">
        <v>1449</v>
      </c>
      <c r="B1455" s="45">
        <v>42339</v>
      </c>
      <c r="C1455" s="49" t="s">
        <v>272</v>
      </c>
      <c r="D1455" s="49"/>
      <c r="E1455" s="49">
        <v>12010</v>
      </c>
      <c r="F1455" s="36" t="s">
        <v>1254</v>
      </c>
      <c r="G1455" s="36" t="s">
        <v>435</v>
      </c>
      <c r="H1455" s="38">
        <v>5</v>
      </c>
      <c r="I1455" s="50">
        <v>835208.35000000009</v>
      </c>
      <c r="J1455" s="39">
        <f t="shared" si="500"/>
        <v>0</v>
      </c>
      <c r="K1455" s="39">
        <f t="shared" si="501"/>
        <v>0</v>
      </c>
      <c r="L1455" s="39">
        <f t="shared" si="502"/>
        <v>0</v>
      </c>
      <c r="M1455" s="39">
        <f t="shared" si="496"/>
        <v>0</v>
      </c>
      <c r="N1455" s="39">
        <f t="shared" si="484"/>
        <v>0</v>
      </c>
      <c r="O1455" s="39">
        <f t="shared" si="503"/>
        <v>0</v>
      </c>
      <c r="P1455" s="39">
        <f t="shared" si="504"/>
        <v>0</v>
      </c>
      <c r="Q1455" s="39">
        <f t="shared" si="505"/>
        <v>0</v>
      </c>
      <c r="R1455" s="39">
        <f t="shared" si="506"/>
        <v>835208.35000000009</v>
      </c>
      <c r="S1455" s="39">
        <f t="shared" si="507"/>
        <v>0</v>
      </c>
      <c r="T1455" s="39"/>
      <c r="U1455" s="39">
        <f t="shared" si="508"/>
        <v>0</v>
      </c>
      <c r="V1455" s="39"/>
      <c r="W1455" s="39">
        <f t="shared" si="497"/>
        <v>0</v>
      </c>
      <c r="X1455" s="39">
        <f t="shared" si="487"/>
        <v>228.6675838466804</v>
      </c>
      <c r="Y1455" s="39">
        <f t="shared" si="488"/>
        <v>6960.0695833333348</v>
      </c>
      <c r="Z1455" s="41">
        <f t="shared" si="489"/>
        <v>758719.04320328555</v>
      </c>
      <c r="AA1455" s="41">
        <v>675026.70751540049</v>
      </c>
      <c r="AB1455" s="41">
        <v>0</v>
      </c>
      <c r="AC1455" s="41">
        <f t="shared" si="495"/>
        <v>675026.70751540049</v>
      </c>
      <c r="AD1455" s="42">
        <f t="shared" si="499"/>
        <v>83692.335687885061</v>
      </c>
      <c r="AE1455" s="41">
        <f t="shared" si="490"/>
        <v>758719.04320328555</v>
      </c>
      <c r="AF1455" s="42">
        <f t="shared" si="491"/>
        <v>76489.306796714547</v>
      </c>
      <c r="AG1455" s="43">
        <f t="shared" si="498"/>
        <v>120</v>
      </c>
      <c r="AH1455" s="44">
        <f t="shared" si="492"/>
        <v>10.989733059548257</v>
      </c>
      <c r="AI1455" s="36">
        <f t="shared" si="493"/>
        <v>109.01026694045174</v>
      </c>
      <c r="AJ1455" s="36">
        <f t="shared" si="494"/>
        <v>3318</v>
      </c>
      <c r="AK1455" s="45">
        <v>45657</v>
      </c>
    </row>
    <row r="1456" spans="1:37" s="79" customFormat="1" ht="12.75" x14ac:dyDescent="0.25">
      <c r="A1456" s="36">
        <v>1450</v>
      </c>
      <c r="B1456" s="45">
        <v>42339</v>
      </c>
      <c r="C1456" s="49" t="s">
        <v>272</v>
      </c>
      <c r="D1456" s="49"/>
      <c r="E1456" s="49">
        <v>12010</v>
      </c>
      <c r="F1456" s="36" t="s">
        <v>1255</v>
      </c>
      <c r="G1456" s="36" t="s">
        <v>435</v>
      </c>
      <c r="H1456" s="38">
        <v>12</v>
      </c>
      <c r="I1456" s="50">
        <v>1295265.48</v>
      </c>
      <c r="J1456" s="39">
        <f t="shared" si="500"/>
        <v>0</v>
      </c>
      <c r="K1456" s="39">
        <f t="shared" si="501"/>
        <v>0</v>
      </c>
      <c r="L1456" s="39">
        <f t="shared" si="502"/>
        <v>0</v>
      </c>
      <c r="M1456" s="39">
        <f t="shared" si="496"/>
        <v>0</v>
      </c>
      <c r="N1456" s="39">
        <f t="shared" si="484"/>
        <v>0</v>
      </c>
      <c r="O1456" s="39">
        <f t="shared" si="503"/>
        <v>0</v>
      </c>
      <c r="P1456" s="39">
        <f t="shared" si="504"/>
        <v>0</v>
      </c>
      <c r="Q1456" s="39">
        <f t="shared" si="505"/>
        <v>0</v>
      </c>
      <c r="R1456" s="39">
        <f t="shared" si="506"/>
        <v>1295265.48</v>
      </c>
      <c r="S1456" s="39">
        <f t="shared" si="507"/>
        <v>0</v>
      </c>
      <c r="T1456" s="39"/>
      <c r="U1456" s="39">
        <f t="shared" si="508"/>
        <v>0</v>
      </c>
      <c r="V1456" s="39"/>
      <c r="W1456" s="39">
        <f t="shared" si="497"/>
        <v>0</v>
      </c>
      <c r="X1456" s="39">
        <f t="shared" si="487"/>
        <v>354.62436139630393</v>
      </c>
      <c r="Y1456" s="39">
        <f t="shared" si="488"/>
        <v>10793.879000000001</v>
      </c>
      <c r="Z1456" s="41">
        <f t="shared" si="489"/>
        <v>1176643.6311129364</v>
      </c>
      <c r="AA1456" s="41">
        <v>1046851.1148418891</v>
      </c>
      <c r="AB1456" s="41">
        <v>0</v>
      </c>
      <c r="AC1456" s="41">
        <f t="shared" si="495"/>
        <v>1046851.1148418891</v>
      </c>
      <c r="AD1456" s="42">
        <f t="shared" si="499"/>
        <v>129792.51627104729</v>
      </c>
      <c r="AE1456" s="41">
        <f t="shared" si="490"/>
        <v>1176643.6311129364</v>
      </c>
      <c r="AF1456" s="42">
        <f t="shared" si="491"/>
        <v>118621.84888706356</v>
      </c>
      <c r="AG1456" s="43">
        <f t="shared" si="498"/>
        <v>120</v>
      </c>
      <c r="AH1456" s="44">
        <f t="shared" si="492"/>
        <v>10.989733059548257</v>
      </c>
      <c r="AI1456" s="36">
        <f t="shared" si="493"/>
        <v>109.01026694045174</v>
      </c>
      <c r="AJ1456" s="36">
        <f t="shared" si="494"/>
        <v>3318</v>
      </c>
      <c r="AK1456" s="45">
        <v>45657</v>
      </c>
    </row>
    <row r="1457" spans="1:37" s="79" customFormat="1" ht="12.75" x14ac:dyDescent="0.25">
      <c r="A1457" s="36">
        <v>1451</v>
      </c>
      <c r="B1457" s="45">
        <v>42339</v>
      </c>
      <c r="C1457" s="49" t="s">
        <v>272</v>
      </c>
      <c r="D1457" s="49"/>
      <c r="E1457" s="49">
        <v>12010</v>
      </c>
      <c r="F1457" s="36" t="s">
        <v>1256</v>
      </c>
      <c r="G1457" s="36" t="s">
        <v>435</v>
      </c>
      <c r="H1457" s="38">
        <v>8</v>
      </c>
      <c r="I1457" s="50">
        <v>1396000</v>
      </c>
      <c r="J1457" s="39">
        <f t="shared" si="500"/>
        <v>0</v>
      </c>
      <c r="K1457" s="39">
        <f t="shared" si="501"/>
        <v>0</v>
      </c>
      <c r="L1457" s="39">
        <f t="shared" si="502"/>
        <v>0</v>
      </c>
      <c r="M1457" s="39">
        <f t="shared" si="496"/>
        <v>0</v>
      </c>
      <c r="N1457" s="39">
        <f t="shared" si="484"/>
        <v>0</v>
      </c>
      <c r="O1457" s="39">
        <f t="shared" si="503"/>
        <v>0</v>
      </c>
      <c r="P1457" s="39">
        <f t="shared" si="504"/>
        <v>0</v>
      </c>
      <c r="Q1457" s="39">
        <f t="shared" si="505"/>
        <v>0</v>
      </c>
      <c r="R1457" s="39">
        <f t="shared" si="506"/>
        <v>1396000</v>
      </c>
      <c r="S1457" s="39">
        <f t="shared" si="507"/>
        <v>0</v>
      </c>
      <c r="T1457" s="39"/>
      <c r="U1457" s="39">
        <f t="shared" si="508"/>
        <v>0</v>
      </c>
      <c r="V1457" s="39"/>
      <c r="W1457" s="39">
        <f t="shared" si="497"/>
        <v>0</v>
      </c>
      <c r="X1457" s="39">
        <f t="shared" si="487"/>
        <v>382.20396988364132</v>
      </c>
      <c r="Y1457" s="39">
        <f t="shared" si="488"/>
        <v>11633.333333333332</v>
      </c>
      <c r="Z1457" s="41">
        <f t="shared" si="489"/>
        <v>1268152.7720739217</v>
      </c>
      <c r="AA1457" s="41">
        <v>1128266.1190965092</v>
      </c>
      <c r="AB1457" s="41">
        <v>0</v>
      </c>
      <c r="AC1457" s="41">
        <f t="shared" si="495"/>
        <v>1128266.1190965092</v>
      </c>
      <c r="AD1457" s="42">
        <f t="shared" si="499"/>
        <v>139886.65297741257</v>
      </c>
      <c r="AE1457" s="41">
        <f t="shared" si="490"/>
        <v>1268152.7720739217</v>
      </c>
      <c r="AF1457" s="42">
        <f t="shared" si="491"/>
        <v>127847.22792607825</v>
      </c>
      <c r="AG1457" s="43">
        <f t="shared" si="498"/>
        <v>120</v>
      </c>
      <c r="AH1457" s="44">
        <f t="shared" si="492"/>
        <v>10.989733059548257</v>
      </c>
      <c r="AI1457" s="36">
        <f t="shared" si="493"/>
        <v>109.01026694045174</v>
      </c>
      <c r="AJ1457" s="36">
        <f t="shared" si="494"/>
        <v>3318</v>
      </c>
      <c r="AK1457" s="45">
        <v>45657</v>
      </c>
    </row>
    <row r="1458" spans="1:37" s="79" customFormat="1" ht="12.75" x14ac:dyDescent="0.25">
      <c r="A1458" s="36">
        <v>1452</v>
      </c>
      <c r="B1458" s="45">
        <v>42339</v>
      </c>
      <c r="C1458" s="49" t="s">
        <v>272</v>
      </c>
      <c r="D1458" s="49"/>
      <c r="E1458" s="49">
        <v>12010</v>
      </c>
      <c r="F1458" s="36" t="s">
        <v>1257</v>
      </c>
      <c r="G1458" s="36" t="s">
        <v>435</v>
      </c>
      <c r="H1458" s="38">
        <v>30</v>
      </c>
      <c r="I1458" s="50">
        <v>1446017.1</v>
      </c>
      <c r="J1458" s="39">
        <f t="shared" si="500"/>
        <v>0</v>
      </c>
      <c r="K1458" s="39">
        <f t="shared" si="501"/>
        <v>0</v>
      </c>
      <c r="L1458" s="39">
        <f t="shared" si="502"/>
        <v>0</v>
      </c>
      <c r="M1458" s="39">
        <f t="shared" si="496"/>
        <v>0</v>
      </c>
      <c r="N1458" s="39">
        <f t="shared" si="484"/>
        <v>0</v>
      </c>
      <c r="O1458" s="39">
        <f t="shared" si="503"/>
        <v>0</v>
      </c>
      <c r="P1458" s="39">
        <f t="shared" si="504"/>
        <v>0</v>
      </c>
      <c r="Q1458" s="39">
        <f t="shared" si="505"/>
        <v>0</v>
      </c>
      <c r="R1458" s="39">
        <f t="shared" si="506"/>
        <v>1446017.1</v>
      </c>
      <c r="S1458" s="39">
        <f t="shared" si="507"/>
        <v>0</v>
      </c>
      <c r="T1458" s="39"/>
      <c r="U1458" s="39">
        <f t="shared" si="508"/>
        <v>0</v>
      </c>
      <c r="V1458" s="39"/>
      <c r="W1458" s="39">
        <f t="shared" si="497"/>
        <v>0</v>
      </c>
      <c r="X1458" s="39">
        <f t="shared" si="487"/>
        <v>395.89790554414787</v>
      </c>
      <c r="Y1458" s="39">
        <f t="shared" si="488"/>
        <v>12050.142500000002</v>
      </c>
      <c r="Z1458" s="41">
        <f t="shared" si="489"/>
        <v>1313589.2505954828</v>
      </c>
      <c r="AA1458" s="41">
        <v>1168690.6171663245</v>
      </c>
      <c r="AB1458" s="41">
        <v>0</v>
      </c>
      <c r="AC1458" s="41">
        <f t="shared" si="495"/>
        <v>1168690.6171663245</v>
      </c>
      <c r="AD1458" s="42">
        <f t="shared" si="499"/>
        <v>144898.63342915825</v>
      </c>
      <c r="AE1458" s="41">
        <f t="shared" si="490"/>
        <v>1313589.2505954828</v>
      </c>
      <c r="AF1458" s="42">
        <f t="shared" si="491"/>
        <v>132427.84940451733</v>
      </c>
      <c r="AG1458" s="43">
        <f t="shared" si="498"/>
        <v>120</v>
      </c>
      <c r="AH1458" s="44">
        <f t="shared" si="492"/>
        <v>10.989733059548257</v>
      </c>
      <c r="AI1458" s="36">
        <f t="shared" si="493"/>
        <v>109.01026694045174</v>
      </c>
      <c r="AJ1458" s="36">
        <f t="shared" si="494"/>
        <v>3318</v>
      </c>
      <c r="AK1458" s="45">
        <v>45657</v>
      </c>
    </row>
    <row r="1459" spans="1:37" s="79" customFormat="1" ht="12.75" x14ac:dyDescent="0.25">
      <c r="A1459" s="36">
        <v>1453</v>
      </c>
      <c r="B1459" s="45">
        <v>42339</v>
      </c>
      <c r="C1459" s="49" t="s">
        <v>272</v>
      </c>
      <c r="D1459" s="49"/>
      <c r="E1459" s="49">
        <v>12010</v>
      </c>
      <c r="F1459" s="36" t="s">
        <v>1242</v>
      </c>
      <c r="G1459" s="36" t="s">
        <v>435</v>
      </c>
      <c r="H1459" s="38">
        <v>100</v>
      </c>
      <c r="I1459" s="50">
        <v>1827557</v>
      </c>
      <c r="J1459" s="39">
        <f t="shared" si="500"/>
        <v>0</v>
      </c>
      <c r="K1459" s="39">
        <f t="shared" si="501"/>
        <v>0</v>
      </c>
      <c r="L1459" s="39">
        <f t="shared" si="502"/>
        <v>0</v>
      </c>
      <c r="M1459" s="39">
        <f t="shared" si="496"/>
        <v>0</v>
      </c>
      <c r="N1459" s="39">
        <f t="shared" si="484"/>
        <v>0</v>
      </c>
      <c r="O1459" s="39">
        <f t="shared" si="503"/>
        <v>0</v>
      </c>
      <c r="P1459" s="39">
        <f t="shared" si="504"/>
        <v>0</v>
      </c>
      <c r="Q1459" s="39">
        <f t="shared" si="505"/>
        <v>0</v>
      </c>
      <c r="R1459" s="39">
        <f t="shared" si="506"/>
        <v>1827557</v>
      </c>
      <c r="S1459" s="39">
        <f t="shared" si="507"/>
        <v>0</v>
      </c>
      <c r="T1459" s="39"/>
      <c r="U1459" s="39">
        <f t="shared" si="508"/>
        <v>0</v>
      </c>
      <c r="V1459" s="39"/>
      <c r="W1459" s="39">
        <f t="shared" si="497"/>
        <v>0</v>
      </c>
      <c r="X1459" s="39">
        <f t="shared" si="487"/>
        <v>500.35783709787819</v>
      </c>
      <c r="Y1459" s="39">
        <f t="shared" si="488"/>
        <v>15229.641666666668</v>
      </c>
      <c r="Z1459" s="41">
        <f t="shared" si="489"/>
        <v>1660187.3034907598</v>
      </c>
      <c r="AA1459" s="41">
        <v>1477056.3351129363</v>
      </c>
      <c r="AB1459" s="41">
        <v>0</v>
      </c>
      <c r="AC1459" s="41">
        <f t="shared" si="495"/>
        <v>1477056.3351129363</v>
      </c>
      <c r="AD1459" s="42">
        <f t="shared" si="499"/>
        <v>183130.96837782348</v>
      </c>
      <c r="AE1459" s="41">
        <f t="shared" si="490"/>
        <v>1660187.3034907598</v>
      </c>
      <c r="AF1459" s="42">
        <f t="shared" si="491"/>
        <v>167369.6965092402</v>
      </c>
      <c r="AG1459" s="43">
        <f t="shared" si="498"/>
        <v>120</v>
      </c>
      <c r="AH1459" s="44">
        <f t="shared" si="492"/>
        <v>10.989733059548257</v>
      </c>
      <c r="AI1459" s="36">
        <f t="shared" si="493"/>
        <v>109.01026694045174</v>
      </c>
      <c r="AJ1459" s="36">
        <f t="shared" si="494"/>
        <v>3318</v>
      </c>
      <c r="AK1459" s="45">
        <v>45657</v>
      </c>
    </row>
    <row r="1460" spans="1:37" s="79" customFormat="1" ht="12.75" x14ac:dyDescent="0.25">
      <c r="A1460" s="36">
        <v>1454</v>
      </c>
      <c r="B1460" s="45">
        <v>42339</v>
      </c>
      <c r="C1460" s="49" t="s">
        <v>272</v>
      </c>
      <c r="D1460" s="49"/>
      <c r="E1460" s="49">
        <v>12010</v>
      </c>
      <c r="F1460" s="36" t="s">
        <v>1258</v>
      </c>
      <c r="G1460" s="36" t="s">
        <v>435</v>
      </c>
      <c r="H1460" s="38">
        <v>40</v>
      </c>
      <c r="I1460" s="50">
        <v>1928022.8</v>
      </c>
      <c r="J1460" s="39">
        <f t="shared" si="500"/>
        <v>0</v>
      </c>
      <c r="K1460" s="39">
        <f t="shared" si="501"/>
        <v>0</v>
      </c>
      <c r="L1460" s="39">
        <f t="shared" si="502"/>
        <v>0</v>
      </c>
      <c r="M1460" s="39">
        <f t="shared" si="496"/>
        <v>0</v>
      </c>
      <c r="N1460" s="39">
        <f t="shared" si="484"/>
        <v>0</v>
      </c>
      <c r="O1460" s="39">
        <f t="shared" si="503"/>
        <v>0</v>
      </c>
      <c r="P1460" s="39">
        <f t="shared" si="504"/>
        <v>0</v>
      </c>
      <c r="Q1460" s="39">
        <f t="shared" si="505"/>
        <v>0</v>
      </c>
      <c r="R1460" s="39">
        <f t="shared" si="506"/>
        <v>1928022.8</v>
      </c>
      <c r="S1460" s="39">
        <f t="shared" si="507"/>
        <v>0</v>
      </c>
      <c r="T1460" s="39"/>
      <c r="U1460" s="39">
        <f t="shared" si="508"/>
        <v>0</v>
      </c>
      <c r="V1460" s="39"/>
      <c r="W1460" s="39">
        <f t="shared" si="497"/>
        <v>0</v>
      </c>
      <c r="X1460" s="39">
        <f t="shared" si="487"/>
        <v>527.86387405886387</v>
      </c>
      <c r="Y1460" s="39">
        <f t="shared" si="488"/>
        <v>16066.856666666668</v>
      </c>
      <c r="Z1460" s="41">
        <f t="shared" si="489"/>
        <v>1751452.3341273102</v>
      </c>
      <c r="AA1460" s="41">
        <v>1558254.156221766</v>
      </c>
      <c r="AB1460" s="41">
        <v>0</v>
      </c>
      <c r="AC1460" s="41">
        <f t="shared" si="495"/>
        <v>1558254.156221766</v>
      </c>
      <c r="AD1460" s="42">
        <f t="shared" si="499"/>
        <v>193198.17790554417</v>
      </c>
      <c r="AE1460" s="41">
        <f t="shared" si="490"/>
        <v>1751452.3341273102</v>
      </c>
      <c r="AF1460" s="42">
        <f t="shared" si="491"/>
        <v>176570.46587268985</v>
      </c>
      <c r="AG1460" s="43">
        <f t="shared" si="498"/>
        <v>120</v>
      </c>
      <c r="AH1460" s="44">
        <f t="shared" si="492"/>
        <v>10.989733059548257</v>
      </c>
      <c r="AI1460" s="36">
        <f t="shared" si="493"/>
        <v>109.01026694045174</v>
      </c>
      <c r="AJ1460" s="36">
        <f t="shared" si="494"/>
        <v>3318</v>
      </c>
      <c r="AK1460" s="45">
        <v>45657</v>
      </c>
    </row>
    <row r="1461" spans="1:37" s="79" customFormat="1" ht="12.75" x14ac:dyDescent="0.25">
      <c r="A1461" s="36">
        <v>1455</v>
      </c>
      <c r="B1461" s="45">
        <v>42339</v>
      </c>
      <c r="C1461" s="49" t="s">
        <v>272</v>
      </c>
      <c r="D1461" s="49"/>
      <c r="E1461" s="49">
        <v>12010</v>
      </c>
      <c r="F1461" s="36" t="s">
        <v>1259</v>
      </c>
      <c r="G1461" s="36" t="s">
        <v>435</v>
      </c>
      <c r="H1461" s="38">
        <v>10</v>
      </c>
      <c r="I1461" s="50">
        <v>2046505.7000000002</v>
      </c>
      <c r="J1461" s="39">
        <f t="shared" si="500"/>
        <v>0</v>
      </c>
      <c r="K1461" s="39">
        <f t="shared" si="501"/>
        <v>0</v>
      </c>
      <c r="L1461" s="39">
        <f t="shared" si="502"/>
        <v>0</v>
      </c>
      <c r="M1461" s="39">
        <f t="shared" si="496"/>
        <v>0</v>
      </c>
      <c r="N1461" s="39">
        <f t="shared" si="484"/>
        <v>0</v>
      </c>
      <c r="O1461" s="39">
        <f t="shared" si="503"/>
        <v>0</v>
      </c>
      <c r="P1461" s="39">
        <f t="shared" si="504"/>
        <v>0</v>
      </c>
      <c r="Q1461" s="39">
        <f t="shared" si="505"/>
        <v>0</v>
      </c>
      <c r="R1461" s="39">
        <f t="shared" si="506"/>
        <v>2046505.7000000002</v>
      </c>
      <c r="S1461" s="39">
        <f t="shared" si="507"/>
        <v>0</v>
      </c>
      <c r="T1461" s="39"/>
      <c r="U1461" s="39">
        <f t="shared" si="508"/>
        <v>0</v>
      </c>
      <c r="V1461" s="39"/>
      <c r="W1461" s="39">
        <f t="shared" si="497"/>
        <v>0</v>
      </c>
      <c r="X1461" s="39">
        <f t="shared" si="487"/>
        <v>560.30272416153332</v>
      </c>
      <c r="Y1461" s="39">
        <f t="shared" si="488"/>
        <v>17054.214166666672</v>
      </c>
      <c r="Z1461" s="41">
        <f t="shared" si="489"/>
        <v>1859084.4387679677</v>
      </c>
      <c r="AA1461" s="41">
        <v>1654013.6417248463</v>
      </c>
      <c r="AB1461" s="41">
        <v>0</v>
      </c>
      <c r="AC1461" s="41">
        <f t="shared" si="495"/>
        <v>1654013.6417248463</v>
      </c>
      <c r="AD1461" s="42">
        <f t="shared" si="499"/>
        <v>205070.79704312142</v>
      </c>
      <c r="AE1461" s="41">
        <f t="shared" si="490"/>
        <v>1859084.4387679677</v>
      </c>
      <c r="AF1461" s="42">
        <f t="shared" si="491"/>
        <v>187421.26123203244</v>
      </c>
      <c r="AG1461" s="43">
        <f t="shared" si="498"/>
        <v>120</v>
      </c>
      <c r="AH1461" s="44">
        <f t="shared" si="492"/>
        <v>10.989733059548257</v>
      </c>
      <c r="AI1461" s="36">
        <f t="shared" si="493"/>
        <v>109.01026694045174</v>
      </c>
      <c r="AJ1461" s="36">
        <f t="shared" si="494"/>
        <v>3318</v>
      </c>
      <c r="AK1461" s="45">
        <v>45657</v>
      </c>
    </row>
    <row r="1462" spans="1:37" s="79" customFormat="1" ht="12.75" x14ac:dyDescent="0.25">
      <c r="A1462" s="36">
        <v>1456</v>
      </c>
      <c r="B1462" s="45">
        <v>42339</v>
      </c>
      <c r="C1462" s="49" t="s">
        <v>272</v>
      </c>
      <c r="D1462" s="49"/>
      <c r="E1462" s="49">
        <v>12010</v>
      </c>
      <c r="F1462" s="36" t="s">
        <v>1260</v>
      </c>
      <c r="G1462" s="36" t="s">
        <v>435</v>
      </c>
      <c r="H1462" s="38">
        <v>20</v>
      </c>
      <c r="I1462" s="50">
        <v>2553333.4</v>
      </c>
      <c r="J1462" s="39">
        <f t="shared" si="500"/>
        <v>0</v>
      </c>
      <c r="K1462" s="39">
        <f t="shared" si="501"/>
        <v>0</v>
      </c>
      <c r="L1462" s="39">
        <f t="shared" si="502"/>
        <v>0</v>
      </c>
      <c r="M1462" s="39">
        <f t="shared" si="496"/>
        <v>0</v>
      </c>
      <c r="N1462" s="39">
        <f t="shared" si="484"/>
        <v>0</v>
      </c>
      <c r="O1462" s="39">
        <f t="shared" si="503"/>
        <v>0</v>
      </c>
      <c r="P1462" s="39">
        <f t="shared" si="504"/>
        <v>0</v>
      </c>
      <c r="Q1462" s="39">
        <f t="shared" si="505"/>
        <v>0</v>
      </c>
      <c r="R1462" s="39">
        <f t="shared" si="506"/>
        <v>2553333.4</v>
      </c>
      <c r="S1462" s="39">
        <f t="shared" si="507"/>
        <v>0</v>
      </c>
      <c r="T1462" s="39"/>
      <c r="U1462" s="39">
        <f t="shared" si="508"/>
        <v>0</v>
      </c>
      <c r="V1462" s="39"/>
      <c r="W1462" s="39">
        <f t="shared" si="497"/>
        <v>0</v>
      </c>
      <c r="X1462" s="39">
        <f t="shared" si="487"/>
        <v>699.06458590006844</v>
      </c>
      <c r="Y1462" s="39">
        <f t="shared" si="488"/>
        <v>21277.778333333332</v>
      </c>
      <c r="Z1462" s="41">
        <f t="shared" si="489"/>
        <v>2319496.2960164268</v>
      </c>
      <c r="AA1462" s="41">
        <v>2063638.6575770017</v>
      </c>
      <c r="AB1462" s="41">
        <v>0</v>
      </c>
      <c r="AC1462" s="41">
        <f t="shared" si="495"/>
        <v>2063638.6575770017</v>
      </c>
      <c r="AD1462" s="42">
        <f t="shared" si="499"/>
        <v>255857.63843942503</v>
      </c>
      <c r="AE1462" s="41">
        <f t="shared" si="490"/>
        <v>2319496.2960164268</v>
      </c>
      <c r="AF1462" s="42">
        <f t="shared" si="491"/>
        <v>233837.10398357315</v>
      </c>
      <c r="AG1462" s="43">
        <f t="shared" si="498"/>
        <v>120</v>
      </c>
      <c r="AH1462" s="44">
        <f t="shared" si="492"/>
        <v>10.989733059548257</v>
      </c>
      <c r="AI1462" s="36">
        <f t="shared" si="493"/>
        <v>109.01026694045174</v>
      </c>
      <c r="AJ1462" s="36">
        <f t="shared" si="494"/>
        <v>3318</v>
      </c>
      <c r="AK1462" s="45">
        <v>45657</v>
      </c>
    </row>
    <row r="1463" spans="1:37" s="79" customFormat="1" ht="12.75" x14ac:dyDescent="0.25">
      <c r="A1463" s="36">
        <v>1457</v>
      </c>
      <c r="B1463" s="45">
        <v>42339</v>
      </c>
      <c r="C1463" s="49" t="s">
        <v>272</v>
      </c>
      <c r="D1463" s="49"/>
      <c r="E1463" s="49">
        <v>12010</v>
      </c>
      <c r="F1463" s="36" t="s">
        <v>1261</v>
      </c>
      <c r="G1463" s="36" t="s">
        <v>435</v>
      </c>
      <c r="H1463" s="38">
        <v>20</v>
      </c>
      <c r="I1463" s="50">
        <v>3169011.4000000004</v>
      </c>
      <c r="J1463" s="39">
        <f t="shared" si="500"/>
        <v>0</v>
      </c>
      <c r="K1463" s="39">
        <f t="shared" si="501"/>
        <v>0</v>
      </c>
      <c r="L1463" s="39">
        <f t="shared" si="502"/>
        <v>0</v>
      </c>
      <c r="M1463" s="39">
        <f t="shared" si="496"/>
        <v>0</v>
      </c>
      <c r="N1463" s="39">
        <f t="shared" si="484"/>
        <v>0</v>
      </c>
      <c r="O1463" s="39">
        <f t="shared" si="503"/>
        <v>0</v>
      </c>
      <c r="P1463" s="39">
        <f t="shared" si="504"/>
        <v>0</v>
      </c>
      <c r="Q1463" s="39">
        <f t="shared" si="505"/>
        <v>0</v>
      </c>
      <c r="R1463" s="39">
        <f t="shared" si="506"/>
        <v>3169011.4000000004</v>
      </c>
      <c r="S1463" s="39">
        <f t="shared" si="507"/>
        <v>0</v>
      </c>
      <c r="T1463" s="39"/>
      <c r="U1463" s="39">
        <f t="shared" si="508"/>
        <v>0</v>
      </c>
      <c r="V1463" s="39"/>
      <c r="W1463" s="39">
        <f t="shared" si="497"/>
        <v>0</v>
      </c>
      <c r="X1463" s="39">
        <f t="shared" si="487"/>
        <v>867.62803559206043</v>
      </c>
      <c r="Y1463" s="39">
        <f t="shared" si="488"/>
        <v>26408.428333333341</v>
      </c>
      <c r="Z1463" s="41">
        <f t="shared" si="489"/>
        <v>2878789.8220944568</v>
      </c>
      <c r="AA1463" s="41">
        <v>2561237.9610677622</v>
      </c>
      <c r="AB1463" s="41">
        <v>0</v>
      </c>
      <c r="AC1463" s="41">
        <f t="shared" si="495"/>
        <v>2561237.9610677622</v>
      </c>
      <c r="AD1463" s="42">
        <f t="shared" si="499"/>
        <v>317551.86102669453</v>
      </c>
      <c r="AE1463" s="41">
        <f t="shared" si="490"/>
        <v>2878789.8220944568</v>
      </c>
      <c r="AF1463" s="42">
        <f t="shared" si="491"/>
        <v>290221.57790554361</v>
      </c>
      <c r="AG1463" s="43">
        <f t="shared" si="498"/>
        <v>120</v>
      </c>
      <c r="AH1463" s="44">
        <f t="shared" si="492"/>
        <v>10.989733059548257</v>
      </c>
      <c r="AI1463" s="36">
        <f t="shared" si="493"/>
        <v>109.01026694045174</v>
      </c>
      <c r="AJ1463" s="36">
        <f t="shared" si="494"/>
        <v>3318</v>
      </c>
      <c r="AK1463" s="45">
        <v>45657</v>
      </c>
    </row>
    <row r="1464" spans="1:37" s="79" customFormat="1" ht="12.75" x14ac:dyDescent="0.25">
      <c r="A1464" s="36">
        <v>1458</v>
      </c>
      <c r="B1464" s="45">
        <v>42339</v>
      </c>
      <c r="C1464" s="49" t="s">
        <v>272</v>
      </c>
      <c r="D1464" s="49"/>
      <c r="E1464" s="49">
        <v>12010</v>
      </c>
      <c r="F1464" s="36" t="s">
        <v>1262</v>
      </c>
      <c r="G1464" s="36" t="s">
        <v>435</v>
      </c>
      <c r="H1464" s="38">
        <v>2</v>
      </c>
      <c r="I1464" s="50">
        <v>3886901.14</v>
      </c>
      <c r="J1464" s="39">
        <f t="shared" si="500"/>
        <v>0</v>
      </c>
      <c r="K1464" s="39">
        <f t="shared" si="501"/>
        <v>0</v>
      </c>
      <c r="L1464" s="39">
        <f t="shared" si="502"/>
        <v>0</v>
      </c>
      <c r="M1464" s="39">
        <f t="shared" si="496"/>
        <v>0</v>
      </c>
      <c r="N1464" s="39">
        <f t="shared" si="484"/>
        <v>0</v>
      </c>
      <c r="O1464" s="39">
        <f t="shared" si="503"/>
        <v>0</v>
      </c>
      <c r="P1464" s="39">
        <f t="shared" si="504"/>
        <v>0</v>
      </c>
      <c r="Q1464" s="39">
        <f t="shared" si="505"/>
        <v>0</v>
      </c>
      <c r="R1464" s="39">
        <f t="shared" si="506"/>
        <v>3886901.14</v>
      </c>
      <c r="S1464" s="39">
        <f t="shared" si="507"/>
        <v>0</v>
      </c>
      <c r="T1464" s="39"/>
      <c r="U1464" s="39">
        <f t="shared" si="508"/>
        <v>0</v>
      </c>
      <c r="V1464" s="39"/>
      <c r="W1464" s="39">
        <f t="shared" si="497"/>
        <v>0</v>
      </c>
      <c r="X1464" s="39">
        <f t="shared" si="487"/>
        <v>1064.1755345653664</v>
      </c>
      <c r="Y1464" s="39">
        <f t="shared" si="488"/>
        <v>32390.84283333334</v>
      </c>
      <c r="Z1464" s="41">
        <f t="shared" si="489"/>
        <v>3530934.4236878855</v>
      </c>
      <c r="AA1464" s="41">
        <v>3141446.1780369612</v>
      </c>
      <c r="AB1464" s="41">
        <v>0</v>
      </c>
      <c r="AC1464" s="41">
        <f t="shared" si="495"/>
        <v>3141446.1780369612</v>
      </c>
      <c r="AD1464" s="42">
        <f t="shared" si="499"/>
        <v>389488.24565092428</v>
      </c>
      <c r="AE1464" s="41">
        <f t="shared" si="490"/>
        <v>3530934.4236878855</v>
      </c>
      <c r="AF1464" s="42">
        <f t="shared" si="491"/>
        <v>355966.71631211461</v>
      </c>
      <c r="AG1464" s="43">
        <f t="shared" si="498"/>
        <v>120</v>
      </c>
      <c r="AH1464" s="44">
        <f t="shared" si="492"/>
        <v>10.989733059548257</v>
      </c>
      <c r="AI1464" s="36">
        <f t="shared" si="493"/>
        <v>109.01026694045174</v>
      </c>
      <c r="AJ1464" s="36">
        <f t="shared" si="494"/>
        <v>3318</v>
      </c>
      <c r="AK1464" s="45">
        <v>45657</v>
      </c>
    </row>
    <row r="1465" spans="1:37" s="79" customFormat="1" ht="12.75" x14ac:dyDescent="0.25">
      <c r="A1465" s="36">
        <v>1459</v>
      </c>
      <c r="B1465" s="45">
        <v>42339</v>
      </c>
      <c r="C1465" s="49" t="s">
        <v>272</v>
      </c>
      <c r="D1465" s="49"/>
      <c r="E1465" s="49">
        <v>12010</v>
      </c>
      <c r="F1465" s="36" t="s">
        <v>1263</v>
      </c>
      <c r="G1465" s="36" t="s">
        <v>435</v>
      </c>
      <c r="H1465" s="38">
        <v>20</v>
      </c>
      <c r="I1465" s="50">
        <v>4350261.4000000004</v>
      </c>
      <c r="J1465" s="39">
        <f t="shared" si="500"/>
        <v>0</v>
      </c>
      <c r="K1465" s="39">
        <f t="shared" si="501"/>
        <v>0</v>
      </c>
      <c r="L1465" s="39">
        <f t="shared" si="502"/>
        <v>0</v>
      </c>
      <c r="M1465" s="39">
        <f t="shared" si="496"/>
        <v>0</v>
      </c>
      <c r="N1465" s="39">
        <f t="shared" si="484"/>
        <v>0</v>
      </c>
      <c r="O1465" s="39">
        <f t="shared" si="503"/>
        <v>0</v>
      </c>
      <c r="P1465" s="39">
        <f t="shared" si="504"/>
        <v>0</v>
      </c>
      <c r="Q1465" s="39">
        <f t="shared" si="505"/>
        <v>0</v>
      </c>
      <c r="R1465" s="39">
        <f t="shared" si="506"/>
        <v>4350261.4000000004</v>
      </c>
      <c r="S1465" s="39">
        <f t="shared" si="507"/>
        <v>0</v>
      </c>
      <c r="T1465" s="39"/>
      <c r="U1465" s="39">
        <f t="shared" si="508"/>
        <v>0</v>
      </c>
      <c r="V1465" s="39"/>
      <c r="W1465" s="39">
        <f t="shared" si="497"/>
        <v>0</v>
      </c>
      <c r="X1465" s="39">
        <f t="shared" si="487"/>
        <v>1191.0366598220398</v>
      </c>
      <c r="Y1465" s="39">
        <f t="shared" si="488"/>
        <v>36252.178333333337</v>
      </c>
      <c r="Z1465" s="41">
        <f t="shared" si="489"/>
        <v>3951859.6372895278</v>
      </c>
      <c r="AA1465" s="41">
        <v>3515940.2197946613</v>
      </c>
      <c r="AB1465" s="41">
        <v>0</v>
      </c>
      <c r="AC1465" s="41">
        <f t="shared" si="495"/>
        <v>3515940.2197946613</v>
      </c>
      <c r="AD1465" s="42">
        <f t="shared" si="499"/>
        <v>435919.41749486653</v>
      </c>
      <c r="AE1465" s="41">
        <f t="shared" si="490"/>
        <v>3951859.6372895278</v>
      </c>
      <c r="AF1465" s="42">
        <f t="shared" si="491"/>
        <v>398401.76271047257</v>
      </c>
      <c r="AG1465" s="43">
        <f t="shared" si="498"/>
        <v>120</v>
      </c>
      <c r="AH1465" s="44">
        <f t="shared" si="492"/>
        <v>10.989733059548257</v>
      </c>
      <c r="AI1465" s="36">
        <f t="shared" si="493"/>
        <v>109.01026694045174</v>
      </c>
      <c r="AJ1465" s="36">
        <f t="shared" si="494"/>
        <v>3318</v>
      </c>
      <c r="AK1465" s="45">
        <v>45657</v>
      </c>
    </row>
    <row r="1466" spans="1:37" s="79" customFormat="1" ht="12.75" x14ac:dyDescent="0.25">
      <c r="A1466" s="36">
        <v>1460</v>
      </c>
      <c r="B1466" s="45">
        <v>42339</v>
      </c>
      <c r="C1466" s="49" t="s">
        <v>272</v>
      </c>
      <c r="D1466" s="49"/>
      <c r="E1466" s="49">
        <v>12010</v>
      </c>
      <c r="F1466" s="36" t="s">
        <v>1264</v>
      </c>
      <c r="G1466" s="36" t="s">
        <v>435</v>
      </c>
      <c r="H1466" s="38">
        <v>50</v>
      </c>
      <c r="I1466" s="50">
        <v>10547528.5</v>
      </c>
      <c r="J1466" s="39">
        <f t="shared" si="500"/>
        <v>0</v>
      </c>
      <c r="K1466" s="39">
        <f t="shared" si="501"/>
        <v>0</v>
      </c>
      <c r="L1466" s="39">
        <f t="shared" si="502"/>
        <v>0</v>
      </c>
      <c r="M1466" s="39">
        <f t="shared" si="496"/>
        <v>0</v>
      </c>
      <c r="N1466" s="39">
        <f t="shared" si="484"/>
        <v>0</v>
      </c>
      <c r="O1466" s="39">
        <f t="shared" si="503"/>
        <v>0</v>
      </c>
      <c r="P1466" s="39">
        <f t="shared" si="504"/>
        <v>0</v>
      </c>
      <c r="Q1466" s="39">
        <f t="shared" si="505"/>
        <v>0</v>
      </c>
      <c r="R1466" s="39">
        <f t="shared" si="506"/>
        <v>10547528.5</v>
      </c>
      <c r="S1466" s="39">
        <f t="shared" si="507"/>
        <v>0</v>
      </c>
      <c r="T1466" s="39"/>
      <c r="U1466" s="39">
        <f t="shared" si="508"/>
        <v>0</v>
      </c>
      <c r="V1466" s="39"/>
      <c r="W1466" s="39">
        <f t="shared" si="497"/>
        <v>0</v>
      </c>
      <c r="X1466" s="39">
        <f t="shared" si="487"/>
        <v>2887.7559206023275</v>
      </c>
      <c r="Y1466" s="39">
        <f t="shared" si="488"/>
        <v>87896.070833333346</v>
      </c>
      <c r="Z1466" s="41">
        <f t="shared" si="489"/>
        <v>9581574.1445585229</v>
      </c>
      <c r="AA1466" s="41">
        <v>8524655.4776180703</v>
      </c>
      <c r="AB1466" s="41">
        <v>0</v>
      </c>
      <c r="AC1466" s="41">
        <f t="shared" si="495"/>
        <v>8524655.4776180703</v>
      </c>
      <c r="AD1466" s="42">
        <f t="shared" si="499"/>
        <v>1056918.6669404525</v>
      </c>
      <c r="AE1466" s="41">
        <f t="shared" si="490"/>
        <v>9581574.1445585229</v>
      </c>
      <c r="AF1466" s="42">
        <f t="shared" si="491"/>
        <v>965954.35544147715</v>
      </c>
      <c r="AG1466" s="43">
        <f t="shared" si="498"/>
        <v>120</v>
      </c>
      <c r="AH1466" s="44">
        <f t="shared" si="492"/>
        <v>10.989733059548257</v>
      </c>
      <c r="AI1466" s="36">
        <f t="shared" si="493"/>
        <v>109.01026694045174</v>
      </c>
      <c r="AJ1466" s="36">
        <f t="shared" si="494"/>
        <v>3318</v>
      </c>
      <c r="AK1466" s="45">
        <v>45657</v>
      </c>
    </row>
    <row r="1467" spans="1:37" s="79" customFormat="1" ht="12.75" x14ac:dyDescent="0.25">
      <c r="A1467" s="36">
        <v>1461</v>
      </c>
      <c r="B1467" s="45">
        <v>42339</v>
      </c>
      <c r="C1467" s="49" t="s">
        <v>272</v>
      </c>
      <c r="D1467" s="49"/>
      <c r="E1467" s="49">
        <v>12010</v>
      </c>
      <c r="F1467" s="36" t="s">
        <v>1265</v>
      </c>
      <c r="G1467" s="36" t="s">
        <v>435</v>
      </c>
      <c r="H1467" s="38">
        <v>100</v>
      </c>
      <c r="I1467" s="50">
        <v>17420057</v>
      </c>
      <c r="J1467" s="39">
        <f t="shared" si="500"/>
        <v>0</v>
      </c>
      <c r="K1467" s="39">
        <f t="shared" si="501"/>
        <v>0</v>
      </c>
      <c r="L1467" s="39">
        <f t="shared" si="502"/>
        <v>0</v>
      </c>
      <c r="M1467" s="39">
        <f t="shared" si="496"/>
        <v>0</v>
      </c>
      <c r="N1467" s="39">
        <f t="shared" ref="N1467:N1530" si="509">IF(E1467=12006,I1467,IF(E1467&lt;&gt;12006,0))</f>
        <v>0</v>
      </c>
      <c r="O1467" s="39">
        <f t="shared" si="503"/>
        <v>0</v>
      </c>
      <c r="P1467" s="39">
        <f t="shared" si="504"/>
        <v>0</v>
      </c>
      <c r="Q1467" s="39">
        <f t="shared" si="505"/>
        <v>0</v>
      </c>
      <c r="R1467" s="39">
        <f t="shared" si="506"/>
        <v>17420057</v>
      </c>
      <c r="S1467" s="39">
        <f t="shared" si="507"/>
        <v>0</v>
      </c>
      <c r="T1467" s="39"/>
      <c r="U1467" s="39">
        <f t="shared" si="508"/>
        <v>0</v>
      </c>
      <c r="V1467" s="39"/>
      <c r="W1467" s="39">
        <f t="shared" si="497"/>
        <v>0</v>
      </c>
      <c r="X1467" s="39">
        <f t="shared" si="487"/>
        <v>4769.3516769336075</v>
      </c>
      <c r="Y1467" s="39">
        <f t="shared" si="488"/>
        <v>145167.14166666666</v>
      </c>
      <c r="Z1467" s="41">
        <f t="shared" si="489"/>
        <v>15824708.864065707</v>
      </c>
      <c r="AA1467" s="41">
        <v>14079126.150308007</v>
      </c>
      <c r="AB1467" s="41">
        <v>0</v>
      </c>
      <c r="AC1467" s="41">
        <f t="shared" si="495"/>
        <v>14079126.150308007</v>
      </c>
      <c r="AD1467" s="42">
        <f t="shared" si="499"/>
        <v>1745582.7137576994</v>
      </c>
      <c r="AE1467" s="41">
        <f t="shared" si="490"/>
        <v>15824708.864065707</v>
      </c>
      <c r="AF1467" s="42">
        <f t="shared" si="491"/>
        <v>1595348.1359342933</v>
      </c>
      <c r="AG1467" s="43">
        <f t="shared" si="498"/>
        <v>120</v>
      </c>
      <c r="AH1467" s="44">
        <f t="shared" si="492"/>
        <v>10.989733059548257</v>
      </c>
      <c r="AI1467" s="36">
        <f t="shared" si="493"/>
        <v>109.01026694045174</v>
      </c>
      <c r="AJ1467" s="36">
        <f t="shared" si="494"/>
        <v>3318</v>
      </c>
      <c r="AK1467" s="45">
        <v>45657</v>
      </c>
    </row>
    <row r="1468" spans="1:37" s="79" customFormat="1" ht="12.75" x14ac:dyDescent="0.25">
      <c r="A1468" s="36">
        <v>1462</v>
      </c>
      <c r="B1468" s="74">
        <v>42339</v>
      </c>
      <c r="C1468" s="49" t="s">
        <v>754</v>
      </c>
      <c r="D1468" s="49"/>
      <c r="E1468" s="49">
        <v>12011</v>
      </c>
      <c r="F1468" s="36" t="s">
        <v>1266</v>
      </c>
      <c r="G1468" s="36" t="s">
        <v>435</v>
      </c>
      <c r="H1468" s="38">
        <v>1</v>
      </c>
      <c r="I1468" s="48">
        <v>22050000</v>
      </c>
      <c r="J1468" s="39">
        <f t="shared" si="500"/>
        <v>0</v>
      </c>
      <c r="K1468" s="39">
        <f t="shared" si="501"/>
        <v>0</v>
      </c>
      <c r="L1468" s="39">
        <f t="shared" si="502"/>
        <v>0</v>
      </c>
      <c r="M1468" s="39">
        <f t="shared" si="496"/>
        <v>0</v>
      </c>
      <c r="N1468" s="39">
        <f t="shared" si="509"/>
        <v>0</v>
      </c>
      <c r="O1468" s="39">
        <f t="shared" si="503"/>
        <v>0</v>
      </c>
      <c r="P1468" s="39">
        <f t="shared" si="504"/>
        <v>0</v>
      </c>
      <c r="Q1468" s="39">
        <f t="shared" si="505"/>
        <v>0</v>
      </c>
      <c r="R1468" s="39">
        <f t="shared" si="506"/>
        <v>0</v>
      </c>
      <c r="S1468" s="39">
        <f t="shared" si="507"/>
        <v>22050000</v>
      </c>
      <c r="T1468" s="39"/>
      <c r="U1468" s="39">
        <f t="shared" si="508"/>
        <v>0</v>
      </c>
      <c r="V1468" s="39"/>
      <c r="W1468" s="39">
        <f t="shared" si="497"/>
        <v>0</v>
      </c>
      <c r="X1468" s="39">
        <f t="shared" si="487"/>
        <v>12073.921971252566</v>
      </c>
      <c r="Y1468" s="39">
        <f t="shared" si="488"/>
        <v>367500</v>
      </c>
      <c r="Z1468" s="41">
        <f t="shared" si="489"/>
        <v>22050000</v>
      </c>
      <c r="AA1468" s="41">
        <v>22050000</v>
      </c>
      <c r="AB1468" s="41">
        <v>0</v>
      </c>
      <c r="AC1468" s="41">
        <f t="shared" si="495"/>
        <v>22050000</v>
      </c>
      <c r="AD1468" s="42">
        <f t="shared" si="499"/>
        <v>0</v>
      </c>
      <c r="AE1468" s="41">
        <f t="shared" si="490"/>
        <v>22050000</v>
      </c>
      <c r="AF1468" s="42">
        <f t="shared" si="491"/>
        <v>0</v>
      </c>
      <c r="AG1468" s="43">
        <f t="shared" si="498"/>
        <v>60</v>
      </c>
      <c r="AH1468" s="44">
        <f t="shared" si="492"/>
        <v>0</v>
      </c>
      <c r="AI1468" s="36">
        <f t="shared" si="493"/>
        <v>109.01026694045174</v>
      </c>
      <c r="AJ1468" s="36">
        <f t="shared" si="494"/>
        <v>3318</v>
      </c>
      <c r="AK1468" s="45">
        <v>45657</v>
      </c>
    </row>
    <row r="1469" spans="1:37" s="79" customFormat="1" ht="12.75" x14ac:dyDescent="0.25">
      <c r="A1469" s="36">
        <v>1463</v>
      </c>
      <c r="B1469" s="45">
        <v>42339</v>
      </c>
      <c r="C1469" s="49" t="s">
        <v>431</v>
      </c>
      <c r="D1469" s="49"/>
      <c r="E1469" s="49">
        <v>12009</v>
      </c>
      <c r="F1469" s="36" t="s">
        <v>1267</v>
      </c>
      <c r="G1469" s="36" t="s">
        <v>544</v>
      </c>
      <c r="H1469" s="38">
        <v>1</v>
      </c>
      <c r="I1469" s="50">
        <v>134250</v>
      </c>
      <c r="J1469" s="39">
        <f t="shared" si="500"/>
        <v>0</v>
      </c>
      <c r="K1469" s="39">
        <f t="shared" si="501"/>
        <v>0</v>
      </c>
      <c r="L1469" s="39">
        <f t="shared" si="502"/>
        <v>0</v>
      </c>
      <c r="M1469" s="39">
        <f t="shared" ref="M1469:M1480" si="510">IF(C1469=12006,H1469,IF(C1469&lt;&gt;12006,0))</f>
        <v>0</v>
      </c>
      <c r="N1469" s="39">
        <f t="shared" si="509"/>
        <v>0</v>
      </c>
      <c r="O1469" s="39">
        <f t="shared" si="503"/>
        <v>0</v>
      </c>
      <c r="P1469" s="39">
        <f t="shared" si="504"/>
        <v>0</v>
      </c>
      <c r="Q1469" s="39">
        <f t="shared" si="505"/>
        <v>134250</v>
      </c>
      <c r="R1469" s="39">
        <f t="shared" si="506"/>
        <v>0</v>
      </c>
      <c r="S1469" s="39">
        <f t="shared" si="507"/>
        <v>0</v>
      </c>
      <c r="T1469" s="39"/>
      <c r="U1469" s="39">
        <f t="shared" si="508"/>
        <v>0</v>
      </c>
      <c r="V1469" s="39"/>
      <c r="W1469" s="39"/>
      <c r="X1469" s="39">
        <f t="shared" si="487"/>
        <v>36.755646817248461</v>
      </c>
      <c r="Y1469" s="39">
        <f t="shared" si="488"/>
        <v>1118.75</v>
      </c>
      <c r="Z1469" s="41">
        <f t="shared" si="489"/>
        <v>121955.23613963039</v>
      </c>
      <c r="AA1469" s="41">
        <v>107400</v>
      </c>
      <c r="AB1469" s="41">
        <v>5620.5968792921267</v>
      </c>
      <c r="AC1469" s="41">
        <f t="shared" si="495"/>
        <v>113020.59687929213</v>
      </c>
      <c r="AD1469" s="42">
        <f t="shared" si="499"/>
        <v>14555.23613963039</v>
      </c>
      <c r="AE1469" s="41">
        <f t="shared" si="490"/>
        <v>127575.83301892252</v>
      </c>
      <c r="AF1469" s="42">
        <f t="shared" si="491"/>
        <v>6674.1669810774765</v>
      </c>
      <c r="AG1469" s="43">
        <f t="shared" ref="AG1469:AG1480" si="511">(365.25/30.4375*(IF(E1469=12002,1/3%,IF(E1469=12003,1/3%,IF(E1469=12004,1/3%,IF(E1469=12006,1/2%,IF(E1469=12007,1/10%,IF(E1469=12008,1/3%,IF(E1469=12009,1/10%,IF(E1469=12010,1/10%,IF(E1469=12011,1/20%,IF(E1469=12012,1/3%))))))))))))</f>
        <v>120</v>
      </c>
      <c r="AH1469" s="44">
        <f t="shared" si="492"/>
        <v>10.989733059548257</v>
      </c>
      <c r="AI1469" s="36">
        <f t="shared" si="493"/>
        <v>109.01026694045174</v>
      </c>
      <c r="AJ1469" s="36">
        <f t="shared" si="494"/>
        <v>3318</v>
      </c>
      <c r="AK1469" s="45">
        <v>45657</v>
      </c>
    </row>
    <row r="1470" spans="1:37" s="79" customFormat="1" ht="12.75" x14ac:dyDescent="0.25">
      <c r="A1470" s="36">
        <v>1464</v>
      </c>
      <c r="B1470" s="45">
        <v>42339</v>
      </c>
      <c r="C1470" s="49" t="s">
        <v>431</v>
      </c>
      <c r="D1470" s="49"/>
      <c r="E1470" s="49">
        <v>12009</v>
      </c>
      <c r="F1470" s="36" t="s">
        <v>1268</v>
      </c>
      <c r="G1470" s="36" t="s">
        <v>544</v>
      </c>
      <c r="H1470" s="38">
        <v>8</v>
      </c>
      <c r="I1470" s="50">
        <v>137476.96</v>
      </c>
      <c r="J1470" s="39">
        <f t="shared" si="500"/>
        <v>0</v>
      </c>
      <c r="K1470" s="39">
        <f t="shared" si="501"/>
        <v>0</v>
      </c>
      <c r="L1470" s="39">
        <f t="shared" si="502"/>
        <v>0</v>
      </c>
      <c r="M1470" s="39">
        <f t="shared" si="510"/>
        <v>0</v>
      </c>
      <c r="N1470" s="39">
        <f t="shared" si="509"/>
        <v>0</v>
      </c>
      <c r="O1470" s="39">
        <f t="shared" si="503"/>
        <v>0</v>
      </c>
      <c r="P1470" s="39">
        <f t="shared" si="504"/>
        <v>0</v>
      </c>
      <c r="Q1470" s="39">
        <f t="shared" si="505"/>
        <v>137476.96</v>
      </c>
      <c r="R1470" s="39">
        <f t="shared" si="506"/>
        <v>0</v>
      </c>
      <c r="S1470" s="39">
        <f t="shared" si="507"/>
        <v>0</v>
      </c>
      <c r="T1470" s="39"/>
      <c r="U1470" s="39">
        <f t="shared" si="508"/>
        <v>0</v>
      </c>
      <c r="V1470" s="39"/>
      <c r="W1470" s="39"/>
      <c r="X1470" s="39">
        <f t="shared" si="487"/>
        <v>37.639140314852838</v>
      </c>
      <c r="Y1470" s="39">
        <f t="shared" si="488"/>
        <v>1145.6413333333333</v>
      </c>
      <c r="Z1470" s="41">
        <f t="shared" si="489"/>
        <v>124886.66756468172</v>
      </c>
      <c r="AA1470" s="41">
        <v>109981.568</v>
      </c>
      <c r="AB1470" s="41">
        <v>5755.6988629465068</v>
      </c>
      <c r="AC1470" s="41">
        <f t="shared" si="495"/>
        <v>115737.2668629465</v>
      </c>
      <c r="AD1470" s="42">
        <f t="shared" si="499"/>
        <v>14905.099564681717</v>
      </c>
      <c r="AE1470" s="41">
        <f t="shared" si="490"/>
        <v>130642.36642762822</v>
      </c>
      <c r="AF1470" s="42">
        <f t="shared" si="491"/>
        <v>6834.5935723717703</v>
      </c>
      <c r="AG1470" s="43">
        <f t="shared" si="511"/>
        <v>120</v>
      </c>
      <c r="AH1470" s="44">
        <f t="shared" si="492"/>
        <v>10.989733059548257</v>
      </c>
      <c r="AI1470" s="36">
        <f t="shared" si="493"/>
        <v>109.01026694045174</v>
      </c>
      <c r="AJ1470" s="36">
        <f t="shared" si="494"/>
        <v>3318</v>
      </c>
      <c r="AK1470" s="45">
        <v>45657</v>
      </c>
    </row>
    <row r="1471" spans="1:37" s="79" customFormat="1" ht="12.75" x14ac:dyDescent="0.25">
      <c r="A1471" s="36">
        <v>1465</v>
      </c>
      <c r="B1471" s="45">
        <v>42339</v>
      </c>
      <c r="C1471" s="49" t="s">
        <v>431</v>
      </c>
      <c r="D1471" s="49"/>
      <c r="E1471" s="49">
        <v>12009</v>
      </c>
      <c r="F1471" s="36" t="s">
        <v>1269</v>
      </c>
      <c r="G1471" s="36" t="s">
        <v>544</v>
      </c>
      <c r="H1471" s="38">
        <v>1</v>
      </c>
      <c r="I1471" s="50">
        <v>139753.85</v>
      </c>
      <c r="J1471" s="39">
        <f t="shared" si="500"/>
        <v>0</v>
      </c>
      <c r="K1471" s="39">
        <f t="shared" si="501"/>
        <v>0</v>
      </c>
      <c r="L1471" s="39">
        <f t="shared" si="502"/>
        <v>0</v>
      </c>
      <c r="M1471" s="39">
        <f t="shared" si="510"/>
        <v>0</v>
      </c>
      <c r="N1471" s="39">
        <f t="shared" si="509"/>
        <v>0</v>
      </c>
      <c r="O1471" s="39">
        <f t="shared" si="503"/>
        <v>0</v>
      </c>
      <c r="P1471" s="39">
        <f t="shared" si="504"/>
        <v>0</v>
      </c>
      <c r="Q1471" s="39">
        <f t="shared" si="505"/>
        <v>139753.85</v>
      </c>
      <c r="R1471" s="39">
        <f t="shared" si="506"/>
        <v>0</v>
      </c>
      <c r="S1471" s="39">
        <f t="shared" si="507"/>
        <v>0</v>
      </c>
      <c r="T1471" s="39"/>
      <c r="U1471" s="39">
        <f t="shared" si="508"/>
        <v>0</v>
      </c>
      <c r="V1471" s="39"/>
      <c r="W1471" s="39"/>
      <c r="X1471" s="39">
        <f t="shared" si="487"/>
        <v>38.262518822724168</v>
      </c>
      <c r="Y1471" s="39">
        <f t="shared" si="488"/>
        <v>1164.6154166666668</v>
      </c>
      <c r="Z1471" s="41">
        <f t="shared" si="489"/>
        <v>126955.03745379878</v>
      </c>
      <c r="AA1471" s="41">
        <v>111803.08000000002</v>
      </c>
      <c r="AB1471" s="41">
        <v>5851.0246046857374</v>
      </c>
      <c r="AC1471" s="41">
        <f t="shared" si="495"/>
        <v>117654.10460468575</v>
      </c>
      <c r="AD1471" s="42">
        <f t="shared" si="499"/>
        <v>15151.957453798765</v>
      </c>
      <c r="AE1471" s="41">
        <f t="shared" si="490"/>
        <v>132806.06205848453</v>
      </c>
      <c r="AF1471" s="42">
        <f t="shared" si="491"/>
        <v>6947.7879415154748</v>
      </c>
      <c r="AG1471" s="43">
        <f t="shared" si="511"/>
        <v>120</v>
      </c>
      <c r="AH1471" s="44">
        <f t="shared" si="492"/>
        <v>10.989733059548257</v>
      </c>
      <c r="AI1471" s="36">
        <f t="shared" si="493"/>
        <v>109.01026694045174</v>
      </c>
      <c r="AJ1471" s="36">
        <f t="shared" si="494"/>
        <v>3318</v>
      </c>
      <c r="AK1471" s="45">
        <v>45657</v>
      </c>
    </row>
    <row r="1472" spans="1:37" s="79" customFormat="1" ht="12.75" x14ac:dyDescent="0.25">
      <c r="A1472" s="36">
        <v>1466</v>
      </c>
      <c r="B1472" s="45">
        <v>42339</v>
      </c>
      <c r="C1472" s="49" t="s">
        <v>431</v>
      </c>
      <c r="D1472" s="49"/>
      <c r="E1472" s="49">
        <v>12009</v>
      </c>
      <c r="F1472" s="36" t="s">
        <v>1270</v>
      </c>
      <c r="G1472" s="36" t="s">
        <v>544</v>
      </c>
      <c r="H1472" s="38">
        <v>2</v>
      </c>
      <c r="I1472" s="50">
        <v>148875</v>
      </c>
      <c r="J1472" s="39">
        <f t="shared" si="500"/>
        <v>0</v>
      </c>
      <c r="K1472" s="39">
        <f t="shared" si="501"/>
        <v>0</v>
      </c>
      <c r="L1472" s="39">
        <f t="shared" si="502"/>
        <v>0</v>
      </c>
      <c r="M1472" s="39">
        <f t="shared" si="510"/>
        <v>0</v>
      </c>
      <c r="N1472" s="39">
        <f t="shared" si="509"/>
        <v>0</v>
      </c>
      <c r="O1472" s="39">
        <f t="shared" si="503"/>
        <v>0</v>
      </c>
      <c r="P1472" s="39">
        <f t="shared" si="504"/>
        <v>0</v>
      </c>
      <c r="Q1472" s="39">
        <f t="shared" si="505"/>
        <v>148875</v>
      </c>
      <c r="R1472" s="39">
        <f t="shared" si="506"/>
        <v>0</v>
      </c>
      <c r="S1472" s="39">
        <f t="shared" si="507"/>
        <v>0</v>
      </c>
      <c r="T1472" s="39"/>
      <c r="U1472" s="39">
        <f t="shared" si="508"/>
        <v>0</v>
      </c>
      <c r="V1472" s="39"/>
      <c r="W1472" s="39"/>
      <c r="X1472" s="39">
        <f t="shared" si="487"/>
        <v>40.75975359342916</v>
      </c>
      <c r="Y1472" s="39">
        <f t="shared" si="488"/>
        <v>1240.625</v>
      </c>
      <c r="Z1472" s="41">
        <f t="shared" si="489"/>
        <v>135240.86242299795</v>
      </c>
      <c r="AA1472" s="41">
        <v>119100</v>
      </c>
      <c r="AB1472" s="41">
        <v>6232.8965393267463</v>
      </c>
      <c r="AC1472" s="41">
        <f t="shared" si="495"/>
        <v>125332.89653932674</v>
      </c>
      <c r="AD1472" s="42">
        <f t="shared" si="499"/>
        <v>16140.862422997947</v>
      </c>
      <c r="AE1472" s="41">
        <f t="shared" si="490"/>
        <v>141473.7589623247</v>
      </c>
      <c r="AF1472" s="42">
        <f t="shared" si="491"/>
        <v>7401.241037675296</v>
      </c>
      <c r="AG1472" s="43">
        <f t="shared" si="511"/>
        <v>120</v>
      </c>
      <c r="AH1472" s="44">
        <f t="shared" si="492"/>
        <v>10.989733059548257</v>
      </c>
      <c r="AI1472" s="36">
        <f t="shared" si="493"/>
        <v>109.01026694045174</v>
      </c>
      <c r="AJ1472" s="36">
        <f t="shared" si="494"/>
        <v>3318</v>
      </c>
      <c r="AK1472" s="45">
        <v>45657</v>
      </c>
    </row>
    <row r="1473" spans="1:37" s="79" customFormat="1" ht="12.75" x14ac:dyDescent="0.25">
      <c r="A1473" s="36">
        <v>1467</v>
      </c>
      <c r="B1473" s="45">
        <v>42339</v>
      </c>
      <c r="C1473" s="49" t="s">
        <v>431</v>
      </c>
      <c r="D1473" s="49"/>
      <c r="E1473" s="49">
        <v>12009</v>
      </c>
      <c r="F1473" s="36" t="s">
        <v>1232</v>
      </c>
      <c r="G1473" s="36" t="s">
        <v>544</v>
      </c>
      <c r="H1473" s="38">
        <v>4</v>
      </c>
      <c r="I1473" s="50">
        <v>157200</v>
      </c>
      <c r="J1473" s="39">
        <f t="shared" si="500"/>
        <v>0</v>
      </c>
      <c r="K1473" s="39">
        <f t="shared" si="501"/>
        <v>0</v>
      </c>
      <c r="L1473" s="39">
        <f t="shared" si="502"/>
        <v>0</v>
      </c>
      <c r="M1473" s="39">
        <f t="shared" si="510"/>
        <v>0</v>
      </c>
      <c r="N1473" s="39">
        <f t="shared" si="509"/>
        <v>0</v>
      </c>
      <c r="O1473" s="39">
        <f t="shared" si="503"/>
        <v>0</v>
      </c>
      <c r="P1473" s="39">
        <f t="shared" si="504"/>
        <v>0</v>
      </c>
      <c r="Q1473" s="39">
        <f t="shared" si="505"/>
        <v>157200</v>
      </c>
      <c r="R1473" s="39">
        <f t="shared" si="506"/>
        <v>0</v>
      </c>
      <c r="S1473" s="39">
        <f t="shared" si="507"/>
        <v>0</v>
      </c>
      <c r="T1473" s="39"/>
      <c r="U1473" s="39">
        <f t="shared" si="508"/>
        <v>0</v>
      </c>
      <c r="V1473" s="39"/>
      <c r="W1473" s="39"/>
      <c r="X1473" s="39">
        <f t="shared" si="487"/>
        <v>43.039014373716633</v>
      </c>
      <c r="Y1473" s="39">
        <f t="shared" si="488"/>
        <v>1310</v>
      </c>
      <c r="Z1473" s="41">
        <f t="shared" si="489"/>
        <v>142803.44969199179</v>
      </c>
      <c r="AA1473" s="41">
        <v>125760</v>
      </c>
      <c r="AB1473" s="41">
        <v>6581.4363458079897</v>
      </c>
      <c r="AC1473" s="41">
        <f t="shared" si="495"/>
        <v>132341.43634580798</v>
      </c>
      <c r="AD1473" s="42">
        <f t="shared" si="499"/>
        <v>17043.449691991787</v>
      </c>
      <c r="AE1473" s="41">
        <f t="shared" si="490"/>
        <v>149384.88603779976</v>
      </c>
      <c r="AF1473" s="42">
        <f t="shared" si="491"/>
        <v>7815.1139622002374</v>
      </c>
      <c r="AG1473" s="43">
        <f t="shared" si="511"/>
        <v>120</v>
      </c>
      <c r="AH1473" s="44">
        <f t="shared" si="492"/>
        <v>10.989733059548257</v>
      </c>
      <c r="AI1473" s="36">
        <f t="shared" si="493"/>
        <v>109.01026694045174</v>
      </c>
      <c r="AJ1473" s="36">
        <f t="shared" si="494"/>
        <v>3318</v>
      </c>
      <c r="AK1473" s="45">
        <v>45657</v>
      </c>
    </row>
    <row r="1474" spans="1:37" s="79" customFormat="1" ht="12.75" x14ac:dyDescent="0.25">
      <c r="A1474" s="36">
        <v>1468</v>
      </c>
      <c r="B1474" s="45">
        <v>42339</v>
      </c>
      <c r="C1474" s="49" t="s">
        <v>431</v>
      </c>
      <c r="D1474" s="49"/>
      <c r="E1474" s="49">
        <v>12009</v>
      </c>
      <c r="F1474" s="36" t="s">
        <v>1222</v>
      </c>
      <c r="G1474" s="36" t="s">
        <v>544</v>
      </c>
      <c r="H1474" s="38">
        <v>2</v>
      </c>
      <c r="I1474" s="50">
        <v>180375</v>
      </c>
      <c r="J1474" s="39">
        <f t="shared" si="500"/>
        <v>0</v>
      </c>
      <c r="K1474" s="39">
        <f t="shared" si="501"/>
        <v>0</v>
      </c>
      <c r="L1474" s="39">
        <f t="shared" si="502"/>
        <v>0</v>
      </c>
      <c r="M1474" s="39">
        <f t="shared" si="510"/>
        <v>0</v>
      </c>
      <c r="N1474" s="39">
        <f t="shared" si="509"/>
        <v>0</v>
      </c>
      <c r="O1474" s="39">
        <f t="shared" si="503"/>
        <v>0</v>
      </c>
      <c r="P1474" s="39">
        <f t="shared" si="504"/>
        <v>0</v>
      </c>
      <c r="Q1474" s="39">
        <f t="shared" si="505"/>
        <v>180375</v>
      </c>
      <c r="R1474" s="39">
        <f t="shared" si="506"/>
        <v>0</v>
      </c>
      <c r="S1474" s="39">
        <f t="shared" si="507"/>
        <v>0</v>
      </c>
      <c r="T1474" s="39"/>
      <c r="U1474" s="39">
        <f t="shared" si="508"/>
        <v>0</v>
      </c>
      <c r="V1474" s="39"/>
      <c r="W1474" s="39"/>
      <c r="X1474" s="39">
        <f t="shared" si="487"/>
        <v>49.383983572895275</v>
      </c>
      <c r="Y1474" s="39">
        <f t="shared" si="488"/>
        <v>1503.125</v>
      </c>
      <c r="Z1474" s="41">
        <f t="shared" si="489"/>
        <v>163856.05749486652</v>
      </c>
      <c r="AA1474" s="41">
        <v>144300</v>
      </c>
      <c r="AB1474" s="41">
        <v>7551.6958070936143</v>
      </c>
      <c r="AC1474" s="41">
        <f t="shared" si="495"/>
        <v>151851.69580709361</v>
      </c>
      <c r="AD1474" s="42">
        <f t="shared" si="499"/>
        <v>19556.057494866516</v>
      </c>
      <c r="AE1474" s="41">
        <f t="shared" si="490"/>
        <v>171407.75330196013</v>
      </c>
      <c r="AF1474" s="42">
        <f t="shared" si="491"/>
        <v>8967.2466980398749</v>
      </c>
      <c r="AG1474" s="43">
        <f t="shared" si="511"/>
        <v>120</v>
      </c>
      <c r="AH1474" s="44">
        <f t="shared" si="492"/>
        <v>10.989733059548257</v>
      </c>
      <c r="AI1474" s="36">
        <f t="shared" si="493"/>
        <v>109.01026694045174</v>
      </c>
      <c r="AJ1474" s="36">
        <f t="shared" si="494"/>
        <v>3318</v>
      </c>
      <c r="AK1474" s="45">
        <v>45657</v>
      </c>
    </row>
    <row r="1475" spans="1:37" s="79" customFormat="1" ht="12.75" x14ac:dyDescent="0.25">
      <c r="A1475" s="36">
        <v>1469</v>
      </c>
      <c r="B1475" s="45">
        <v>42339</v>
      </c>
      <c r="C1475" s="49" t="s">
        <v>431</v>
      </c>
      <c r="D1475" s="49"/>
      <c r="E1475" s="49">
        <v>12009</v>
      </c>
      <c r="F1475" s="36" t="s">
        <v>1271</v>
      </c>
      <c r="G1475" s="36" t="s">
        <v>544</v>
      </c>
      <c r="H1475" s="38">
        <v>1</v>
      </c>
      <c r="I1475" s="50">
        <v>204600</v>
      </c>
      <c r="J1475" s="39">
        <f t="shared" si="500"/>
        <v>0</v>
      </c>
      <c r="K1475" s="39">
        <f t="shared" si="501"/>
        <v>0</v>
      </c>
      <c r="L1475" s="39">
        <f t="shared" si="502"/>
        <v>0</v>
      </c>
      <c r="M1475" s="39">
        <f t="shared" si="510"/>
        <v>0</v>
      </c>
      <c r="N1475" s="39">
        <f t="shared" si="509"/>
        <v>0</v>
      </c>
      <c r="O1475" s="39">
        <f t="shared" si="503"/>
        <v>0</v>
      </c>
      <c r="P1475" s="39">
        <f t="shared" si="504"/>
        <v>0</v>
      </c>
      <c r="Q1475" s="39">
        <f t="shared" si="505"/>
        <v>204600</v>
      </c>
      <c r="R1475" s="39">
        <f t="shared" si="506"/>
        <v>0</v>
      </c>
      <c r="S1475" s="39">
        <f t="shared" si="507"/>
        <v>0</v>
      </c>
      <c r="T1475" s="39"/>
      <c r="U1475" s="39">
        <f t="shared" si="508"/>
        <v>0</v>
      </c>
      <c r="V1475" s="39"/>
      <c r="W1475" s="39"/>
      <c r="X1475" s="39">
        <f t="shared" si="487"/>
        <v>56.016427104722794</v>
      </c>
      <c r="Y1475" s="39">
        <f t="shared" si="488"/>
        <v>1705</v>
      </c>
      <c r="Z1475" s="41">
        <f t="shared" si="489"/>
        <v>185862.50513347023</v>
      </c>
      <c r="AA1475" s="41">
        <v>163680</v>
      </c>
      <c r="AB1475" s="41">
        <v>8565.9152439714653</v>
      </c>
      <c r="AC1475" s="41">
        <f t="shared" si="495"/>
        <v>172245.91524397145</v>
      </c>
      <c r="AD1475" s="42">
        <f t="shared" si="499"/>
        <v>22182.505133470229</v>
      </c>
      <c r="AE1475" s="41">
        <f t="shared" si="490"/>
        <v>194428.42037744168</v>
      </c>
      <c r="AF1475" s="42">
        <f t="shared" si="491"/>
        <v>10171.579622558318</v>
      </c>
      <c r="AG1475" s="43">
        <f t="shared" si="511"/>
        <v>120</v>
      </c>
      <c r="AH1475" s="44">
        <f t="shared" si="492"/>
        <v>10.989733059548257</v>
      </c>
      <c r="AI1475" s="36">
        <f t="shared" si="493"/>
        <v>109.01026694045174</v>
      </c>
      <c r="AJ1475" s="36">
        <f t="shared" si="494"/>
        <v>3318</v>
      </c>
      <c r="AK1475" s="45">
        <v>45657</v>
      </c>
    </row>
    <row r="1476" spans="1:37" s="79" customFormat="1" ht="12.75" x14ac:dyDescent="0.25">
      <c r="A1476" s="36">
        <v>1470</v>
      </c>
      <c r="B1476" s="45">
        <v>42339</v>
      </c>
      <c r="C1476" s="49" t="s">
        <v>431</v>
      </c>
      <c r="D1476" s="49"/>
      <c r="E1476" s="49">
        <v>12009</v>
      </c>
      <c r="F1476" s="36" t="s">
        <v>1226</v>
      </c>
      <c r="G1476" s="36" t="s">
        <v>544</v>
      </c>
      <c r="H1476" s="38">
        <v>4</v>
      </c>
      <c r="I1476" s="50">
        <v>207600</v>
      </c>
      <c r="J1476" s="39">
        <f t="shared" si="500"/>
        <v>0</v>
      </c>
      <c r="K1476" s="39">
        <f t="shared" si="501"/>
        <v>0</v>
      </c>
      <c r="L1476" s="39">
        <f t="shared" si="502"/>
        <v>0</v>
      </c>
      <c r="M1476" s="39">
        <f t="shared" si="510"/>
        <v>0</v>
      </c>
      <c r="N1476" s="39">
        <f t="shared" si="509"/>
        <v>0</v>
      </c>
      <c r="O1476" s="39">
        <f t="shared" si="503"/>
        <v>0</v>
      </c>
      <c r="P1476" s="39">
        <f t="shared" si="504"/>
        <v>0</v>
      </c>
      <c r="Q1476" s="39">
        <f t="shared" si="505"/>
        <v>207600</v>
      </c>
      <c r="R1476" s="39">
        <f t="shared" si="506"/>
        <v>0</v>
      </c>
      <c r="S1476" s="39">
        <f t="shared" si="507"/>
        <v>0</v>
      </c>
      <c r="T1476" s="39"/>
      <c r="U1476" s="39">
        <f t="shared" si="508"/>
        <v>0</v>
      </c>
      <c r="V1476" s="39"/>
      <c r="W1476" s="39"/>
      <c r="X1476" s="39">
        <f t="shared" si="487"/>
        <v>56.837782340862425</v>
      </c>
      <c r="Y1476" s="39">
        <f t="shared" si="488"/>
        <v>1730</v>
      </c>
      <c r="Z1476" s="41">
        <f t="shared" si="489"/>
        <v>188587.76180698152</v>
      </c>
      <c r="AA1476" s="41">
        <v>166080</v>
      </c>
      <c r="AB1476" s="41">
        <v>8691.5151742349772</v>
      </c>
      <c r="AC1476" s="41">
        <f t="shared" si="495"/>
        <v>174771.51517423498</v>
      </c>
      <c r="AD1476" s="42">
        <f t="shared" si="499"/>
        <v>22507.761806981522</v>
      </c>
      <c r="AE1476" s="41">
        <f t="shared" si="490"/>
        <v>197279.27698121651</v>
      </c>
      <c r="AF1476" s="42">
        <f t="shared" si="491"/>
        <v>10320.723018783494</v>
      </c>
      <c r="AG1476" s="43">
        <f t="shared" si="511"/>
        <v>120</v>
      </c>
      <c r="AH1476" s="44">
        <f t="shared" si="492"/>
        <v>10.989733059548257</v>
      </c>
      <c r="AI1476" s="36">
        <f t="shared" si="493"/>
        <v>109.01026694045174</v>
      </c>
      <c r="AJ1476" s="36">
        <f t="shared" si="494"/>
        <v>3318</v>
      </c>
      <c r="AK1476" s="45">
        <v>45657</v>
      </c>
    </row>
    <row r="1477" spans="1:37" s="79" customFormat="1" ht="12.75" x14ac:dyDescent="0.25">
      <c r="A1477" s="36">
        <v>1471</v>
      </c>
      <c r="B1477" s="45">
        <v>42339</v>
      </c>
      <c r="C1477" s="49" t="s">
        <v>431</v>
      </c>
      <c r="D1477" s="49"/>
      <c r="E1477" s="49">
        <v>12009</v>
      </c>
      <c r="F1477" s="36" t="s">
        <v>1271</v>
      </c>
      <c r="G1477" s="36" t="s">
        <v>544</v>
      </c>
      <c r="H1477" s="38">
        <v>1</v>
      </c>
      <c r="I1477" s="50">
        <v>279100</v>
      </c>
      <c r="J1477" s="39">
        <f t="shared" si="500"/>
        <v>0</v>
      </c>
      <c r="K1477" s="39">
        <f t="shared" si="501"/>
        <v>0</v>
      </c>
      <c r="L1477" s="39">
        <f t="shared" si="502"/>
        <v>0</v>
      </c>
      <c r="M1477" s="39">
        <f t="shared" si="510"/>
        <v>0</v>
      </c>
      <c r="N1477" s="39">
        <f t="shared" si="509"/>
        <v>0</v>
      </c>
      <c r="O1477" s="39">
        <f t="shared" si="503"/>
        <v>0</v>
      </c>
      <c r="P1477" s="39">
        <f t="shared" si="504"/>
        <v>0</v>
      </c>
      <c r="Q1477" s="39">
        <f t="shared" si="505"/>
        <v>279100</v>
      </c>
      <c r="R1477" s="39">
        <f t="shared" si="506"/>
        <v>0</v>
      </c>
      <c r="S1477" s="39">
        <f t="shared" si="507"/>
        <v>0</v>
      </c>
      <c r="T1477" s="39"/>
      <c r="U1477" s="39">
        <f t="shared" si="508"/>
        <v>0</v>
      </c>
      <c r="V1477" s="39"/>
      <c r="W1477" s="39"/>
      <c r="X1477" s="39">
        <f t="shared" si="487"/>
        <v>76.41341546885694</v>
      </c>
      <c r="Y1477" s="39">
        <f t="shared" si="488"/>
        <v>2325.833333333333</v>
      </c>
      <c r="Z1477" s="41">
        <f t="shared" si="489"/>
        <v>253539.7125256673</v>
      </c>
      <c r="AA1477" s="41">
        <v>223279.99999999997</v>
      </c>
      <c r="AB1477" s="41">
        <v>11684.980178848658</v>
      </c>
      <c r="AC1477" s="41">
        <f t="shared" si="495"/>
        <v>234964.98017884864</v>
      </c>
      <c r="AD1477" s="42">
        <f t="shared" si="499"/>
        <v>30259.712525667332</v>
      </c>
      <c r="AE1477" s="41">
        <f t="shared" si="490"/>
        <v>265224.692704516</v>
      </c>
      <c r="AF1477" s="42">
        <f t="shared" si="491"/>
        <v>13875.307295484003</v>
      </c>
      <c r="AG1477" s="43">
        <f t="shared" si="511"/>
        <v>120</v>
      </c>
      <c r="AH1477" s="44">
        <f t="shared" si="492"/>
        <v>10.989733059548257</v>
      </c>
      <c r="AI1477" s="36">
        <f t="shared" si="493"/>
        <v>109.01026694045174</v>
      </c>
      <c r="AJ1477" s="36">
        <f t="shared" si="494"/>
        <v>3318</v>
      </c>
      <c r="AK1477" s="45">
        <v>45657</v>
      </c>
    </row>
    <row r="1478" spans="1:37" s="79" customFormat="1" ht="25.5" x14ac:dyDescent="0.25">
      <c r="A1478" s="36">
        <v>1472</v>
      </c>
      <c r="B1478" s="45">
        <v>42339</v>
      </c>
      <c r="C1478" s="53" t="s">
        <v>533</v>
      </c>
      <c r="D1478" s="53"/>
      <c r="E1478" s="36">
        <v>12003</v>
      </c>
      <c r="F1478" s="36" t="s">
        <v>1272</v>
      </c>
      <c r="G1478" s="36" t="s">
        <v>544</v>
      </c>
      <c r="H1478" s="38">
        <v>500</v>
      </c>
      <c r="I1478" s="50">
        <v>13875000</v>
      </c>
      <c r="J1478" s="39">
        <f t="shared" si="500"/>
        <v>0</v>
      </c>
      <c r="K1478" s="39">
        <f t="shared" si="501"/>
        <v>13875000</v>
      </c>
      <c r="L1478" s="39">
        <f t="shared" si="502"/>
        <v>0</v>
      </c>
      <c r="M1478" s="39">
        <f t="shared" si="510"/>
        <v>0</v>
      </c>
      <c r="N1478" s="39">
        <f t="shared" si="509"/>
        <v>0</v>
      </c>
      <c r="O1478" s="39">
        <f t="shared" si="503"/>
        <v>0</v>
      </c>
      <c r="P1478" s="39">
        <f t="shared" si="504"/>
        <v>0</v>
      </c>
      <c r="Q1478" s="39">
        <f t="shared" si="505"/>
        <v>0</v>
      </c>
      <c r="R1478" s="39">
        <f t="shared" si="506"/>
        <v>0</v>
      </c>
      <c r="S1478" s="39">
        <f t="shared" si="507"/>
        <v>0</v>
      </c>
      <c r="T1478" s="39"/>
      <c r="U1478" s="39">
        <f t="shared" si="508"/>
        <v>0</v>
      </c>
      <c r="V1478" s="39"/>
      <c r="W1478" s="39"/>
      <c r="X1478" s="39">
        <f t="shared" si="487"/>
        <v>1139.6303901437373</v>
      </c>
      <c r="Y1478" s="39">
        <f t="shared" si="488"/>
        <v>34687.5</v>
      </c>
      <c r="Z1478" s="41">
        <f t="shared" si="489"/>
        <v>3781293.6344969198</v>
      </c>
      <c r="AA1478" s="41">
        <v>3330000</v>
      </c>
      <c r="AB1478" s="41">
        <v>-89809.05778774737</v>
      </c>
      <c r="AC1478" s="41">
        <f t="shared" si="495"/>
        <v>3240190.9422122524</v>
      </c>
      <c r="AD1478" s="42">
        <f t="shared" si="499"/>
        <v>451293.63449691981</v>
      </c>
      <c r="AE1478" s="41">
        <f t="shared" si="490"/>
        <v>3691484.5767091722</v>
      </c>
      <c r="AF1478" s="42">
        <f t="shared" si="491"/>
        <v>10183515.423290828</v>
      </c>
      <c r="AG1478" s="43">
        <f t="shared" si="511"/>
        <v>400</v>
      </c>
      <c r="AH1478" s="44">
        <f t="shared" si="492"/>
        <v>290.98973305954826</v>
      </c>
      <c r="AI1478" s="36">
        <f t="shared" si="493"/>
        <v>109.01026694045174</v>
      </c>
      <c r="AJ1478" s="36">
        <f t="shared" si="494"/>
        <v>3318</v>
      </c>
      <c r="AK1478" s="45">
        <v>45657</v>
      </c>
    </row>
    <row r="1479" spans="1:37" s="79" customFormat="1" ht="25.5" x14ac:dyDescent="0.25">
      <c r="A1479" s="36">
        <v>1473</v>
      </c>
      <c r="B1479" s="45">
        <v>42339</v>
      </c>
      <c r="C1479" s="53" t="s">
        <v>533</v>
      </c>
      <c r="D1479" s="53"/>
      <c r="E1479" s="36">
        <v>12003</v>
      </c>
      <c r="F1479" s="36" t="s">
        <v>1273</v>
      </c>
      <c r="G1479" s="36" t="s">
        <v>540</v>
      </c>
      <c r="H1479" s="38">
        <v>333</v>
      </c>
      <c r="I1479" s="50">
        <v>7326000</v>
      </c>
      <c r="J1479" s="39">
        <f t="shared" si="500"/>
        <v>0</v>
      </c>
      <c r="K1479" s="39">
        <f t="shared" si="501"/>
        <v>7326000</v>
      </c>
      <c r="L1479" s="39">
        <f t="shared" si="502"/>
        <v>0</v>
      </c>
      <c r="M1479" s="39">
        <f t="shared" si="510"/>
        <v>0</v>
      </c>
      <c r="N1479" s="39">
        <f t="shared" si="509"/>
        <v>0</v>
      </c>
      <c r="O1479" s="39">
        <f t="shared" si="503"/>
        <v>0</v>
      </c>
      <c r="P1479" s="39">
        <f t="shared" si="504"/>
        <v>0</v>
      </c>
      <c r="Q1479" s="39">
        <f t="shared" si="505"/>
        <v>0</v>
      </c>
      <c r="R1479" s="39">
        <f t="shared" si="506"/>
        <v>0</v>
      </c>
      <c r="S1479" s="39">
        <f t="shared" si="507"/>
        <v>0</v>
      </c>
      <c r="T1479" s="39"/>
      <c r="U1479" s="39">
        <f t="shared" si="508"/>
        <v>0</v>
      </c>
      <c r="V1479" s="39"/>
      <c r="W1479" s="39"/>
      <c r="X1479" s="39">
        <f t="shared" ref="X1479:X1542" si="512">IF(I1479&lt;0,0,IF(I1479&gt;0,((1/365.25*(IF(E1479=12002,I1479*3%,IF(E1479=12003,I1479*3%,IF(E1479=12004,I1479*3%,IF(E1479=12006,I1479*2%,IF(E1479=12007,I1479*10%,IF(E1479=12008,I1479*3%,IF(E1479=12009,I1479*10%,IF(E1479=12010,I1479*10%,IF(E1479=12011,I1479*20%,IF(E1479=12012,I1479*3%,IF(E1479=12099,I1479*10%))))))))))))))))</f>
        <v>601.72484599589325</v>
      </c>
      <c r="Y1479" s="39">
        <f t="shared" ref="Y1479:Y1542" si="513">X1479*30.4375</f>
        <v>18315</v>
      </c>
      <c r="Z1479" s="41">
        <f t="shared" ref="Z1479:Z1542" si="514">IF(I1479&lt;0,0,IF(I1479&gt;0,(IF(AI1479*Y1479&lt;=I1479,Y1479*AI1479,IF(Y1479*AI1479&gt;I1479,I1479,IF(AI1479*Y1479=I1479,I1479))))))</f>
        <v>1996523.0390143737</v>
      </c>
      <c r="AA1479" s="41">
        <v>1758240</v>
      </c>
      <c r="AB1479" s="41">
        <v>-47419.182511930609</v>
      </c>
      <c r="AC1479" s="41">
        <f t="shared" si="495"/>
        <v>1710820.8174880694</v>
      </c>
      <c r="AD1479" s="42">
        <f t="shared" si="499"/>
        <v>238283.03901437367</v>
      </c>
      <c r="AE1479" s="41">
        <f t="shared" ref="AE1479:AE1542" si="515">AC1479+AD1479</f>
        <v>1949103.8565024431</v>
      </c>
      <c r="AF1479" s="42">
        <f t="shared" ref="AF1479:AF1542" si="516">I1479-AE1479</f>
        <v>5376896.1434975564</v>
      </c>
      <c r="AG1479" s="43">
        <f t="shared" si="511"/>
        <v>400</v>
      </c>
      <c r="AH1479" s="44">
        <f t="shared" ref="AH1479:AH1542" si="517">IF(AG1479&gt;AI1479,AG1479-AI1479,IF(AG1479&lt;=AI1479,0))</f>
        <v>290.98973305954826</v>
      </c>
      <c r="AI1479" s="36">
        <f t="shared" ref="AI1479:AI1542" si="518">AJ1479/30.4375</f>
        <v>109.01026694045174</v>
      </c>
      <c r="AJ1479" s="36">
        <f t="shared" ref="AJ1479:AJ1542" si="519">AK1479-B1479</f>
        <v>3318</v>
      </c>
      <c r="AK1479" s="45">
        <v>45657</v>
      </c>
    </row>
    <row r="1480" spans="1:37" s="79" customFormat="1" ht="12.75" x14ac:dyDescent="0.25">
      <c r="A1480" s="36">
        <v>1474</v>
      </c>
      <c r="B1480" s="45">
        <v>42339</v>
      </c>
      <c r="C1480" s="53" t="s">
        <v>534</v>
      </c>
      <c r="D1480" s="53"/>
      <c r="E1480" s="36">
        <v>12008</v>
      </c>
      <c r="F1480" s="36" t="s">
        <v>1274</v>
      </c>
      <c r="G1480" s="36" t="s">
        <v>544</v>
      </c>
      <c r="H1480" s="38">
        <v>66</v>
      </c>
      <c r="I1480" s="50">
        <v>126532422.72</v>
      </c>
      <c r="J1480" s="39">
        <f t="shared" si="500"/>
        <v>0</v>
      </c>
      <c r="K1480" s="39">
        <f t="shared" si="501"/>
        <v>0</v>
      </c>
      <c r="L1480" s="39">
        <f t="shared" si="502"/>
        <v>0</v>
      </c>
      <c r="M1480" s="39">
        <f t="shared" si="510"/>
        <v>0</v>
      </c>
      <c r="N1480" s="39">
        <f t="shared" si="509"/>
        <v>0</v>
      </c>
      <c r="O1480" s="39">
        <f t="shared" si="503"/>
        <v>0</v>
      </c>
      <c r="P1480" s="39">
        <f t="shared" si="504"/>
        <v>126532422.72</v>
      </c>
      <c r="Q1480" s="39">
        <f t="shared" si="505"/>
        <v>0</v>
      </c>
      <c r="R1480" s="39">
        <f t="shared" si="506"/>
        <v>0</v>
      </c>
      <c r="S1480" s="39">
        <f t="shared" si="507"/>
        <v>0</v>
      </c>
      <c r="T1480" s="39"/>
      <c r="U1480" s="39">
        <f t="shared" si="508"/>
        <v>0</v>
      </c>
      <c r="V1480" s="39"/>
      <c r="W1480" s="39"/>
      <c r="X1480" s="39">
        <f t="shared" si="512"/>
        <v>10392.806794250513</v>
      </c>
      <c r="Y1480" s="39">
        <f t="shared" si="513"/>
        <v>316331.05680000002</v>
      </c>
      <c r="Z1480" s="41">
        <f t="shared" si="514"/>
        <v>34483332.943323202</v>
      </c>
      <c r="AA1480" s="41">
        <v>30367781.452800002</v>
      </c>
      <c r="AB1480" s="41">
        <v>-819009.56137543474</v>
      </c>
      <c r="AC1480" s="41">
        <f t="shared" ref="AC1480:AC1543" si="520">AA1480+AB1480</f>
        <v>29548771.891424567</v>
      </c>
      <c r="AD1480" s="42">
        <f t="shared" si="499"/>
        <v>4115551.4905232005</v>
      </c>
      <c r="AE1480" s="41">
        <f t="shared" si="515"/>
        <v>33664323.381947771</v>
      </c>
      <c r="AF1480" s="42">
        <f t="shared" si="516"/>
        <v>92868099.338052228</v>
      </c>
      <c r="AG1480" s="43">
        <f t="shared" si="511"/>
        <v>400</v>
      </c>
      <c r="AH1480" s="44">
        <f t="shared" si="517"/>
        <v>290.98973305954826</v>
      </c>
      <c r="AI1480" s="36">
        <f t="shared" si="518"/>
        <v>109.01026694045174</v>
      </c>
      <c r="AJ1480" s="36">
        <f t="shared" si="519"/>
        <v>3318</v>
      </c>
      <c r="AK1480" s="45">
        <v>45657</v>
      </c>
    </row>
    <row r="1481" spans="1:37" s="79" customFormat="1" ht="12.75" x14ac:dyDescent="0.25">
      <c r="A1481" s="36">
        <v>1475</v>
      </c>
      <c r="B1481" s="74">
        <v>42370</v>
      </c>
      <c r="C1481" s="49" t="s">
        <v>265</v>
      </c>
      <c r="D1481" s="49"/>
      <c r="E1481" s="36">
        <v>12007</v>
      </c>
      <c r="F1481" s="45" t="s">
        <v>1275</v>
      </c>
      <c r="G1481" s="65" t="s">
        <v>435</v>
      </c>
      <c r="H1481" s="38">
        <v>1</v>
      </c>
      <c r="I1481" s="50">
        <v>117006.75</v>
      </c>
      <c r="J1481" s="39">
        <f t="shared" si="500"/>
        <v>0</v>
      </c>
      <c r="K1481" s="39">
        <f t="shared" si="501"/>
        <v>0</v>
      </c>
      <c r="L1481" s="39">
        <f t="shared" si="502"/>
        <v>0</v>
      </c>
      <c r="M1481" s="39">
        <f t="shared" ref="M1481:M1486" si="521">IF(E1481=12005,I1481,IF(E1481&lt;&gt;12005,0))</f>
        <v>0</v>
      </c>
      <c r="N1481" s="39">
        <f t="shared" si="509"/>
        <v>0</v>
      </c>
      <c r="O1481" s="39">
        <f t="shared" si="503"/>
        <v>117006.75</v>
      </c>
      <c r="P1481" s="39">
        <f t="shared" si="504"/>
        <v>0</v>
      </c>
      <c r="Q1481" s="39">
        <f t="shared" si="505"/>
        <v>0</v>
      </c>
      <c r="R1481" s="39">
        <f t="shared" si="506"/>
        <v>0</v>
      </c>
      <c r="S1481" s="39">
        <f t="shared" si="507"/>
        <v>0</v>
      </c>
      <c r="T1481" s="39"/>
      <c r="U1481" s="39">
        <f t="shared" si="508"/>
        <v>0</v>
      </c>
      <c r="V1481" s="39"/>
      <c r="W1481" s="39">
        <f t="shared" ref="W1481:W1486" si="522">IF(E1481=12099,I1481,IF(E1481&lt;&gt;12099,0))</f>
        <v>0</v>
      </c>
      <c r="X1481" s="39">
        <f t="shared" si="512"/>
        <v>32.034702258726902</v>
      </c>
      <c r="Y1481" s="39">
        <f t="shared" si="513"/>
        <v>975.05625000000009</v>
      </c>
      <c r="Z1481" s="41">
        <f t="shared" si="514"/>
        <v>105298.06632443533</v>
      </c>
      <c r="AA1481" s="41">
        <v>93573.365297741286</v>
      </c>
      <c r="AB1481" s="41">
        <v>2931.9521976597771</v>
      </c>
      <c r="AC1481" s="41">
        <f t="shared" si="520"/>
        <v>96505.317495401061</v>
      </c>
      <c r="AD1481" s="42">
        <f t="shared" si="499"/>
        <v>11724.701026694049</v>
      </c>
      <c r="AE1481" s="41">
        <f t="shared" si="515"/>
        <v>108230.01852209511</v>
      </c>
      <c r="AF1481" s="42">
        <f t="shared" si="516"/>
        <v>8776.7314779048902</v>
      </c>
      <c r="AG1481" s="43">
        <f t="shared" ref="AG1481:AG1486" si="523">(365.25/30.4375*(IF(E1481=12002,1/3%,IF(E1481=12003,1/3%,IF(E1481=12004,1/3%,IF(E1481=12006,1/2%,IF(E1481=12007,1/10%,IF(E1481=12008,1/3%,IF(E1481=12009,1/10%,IF(E1481=12010,1/10%,IF(E1481=12011,1/20%,IF(E1481=12012,1/3%,IF(E1481=12099,1/10%)))))))))))))</f>
        <v>120</v>
      </c>
      <c r="AH1481" s="44">
        <f t="shared" si="517"/>
        <v>12.008213552361397</v>
      </c>
      <c r="AI1481" s="36">
        <f t="shared" si="518"/>
        <v>107.9917864476386</v>
      </c>
      <c r="AJ1481" s="36">
        <f t="shared" si="519"/>
        <v>3287</v>
      </c>
      <c r="AK1481" s="45">
        <v>45657</v>
      </c>
    </row>
    <row r="1482" spans="1:37" s="79" customFormat="1" ht="12.75" x14ac:dyDescent="0.25">
      <c r="A1482" s="36">
        <v>1476</v>
      </c>
      <c r="B1482" s="45">
        <v>42370</v>
      </c>
      <c r="C1482" s="49" t="s">
        <v>272</v>
      </c>
      <c r="D1482" s="49"/>
      <c r="E1482" s="49">
        <v>12010</v>
      </c>
      <c r="F1482" s="36" t="s">
        <v>1276</v>
      </c>
      <c r="G1482" s="36" t="s">
        <v>435</v>
      </c>
      <c r="H1482" s="38">
        <v>2</v>
      </c>
      <c r="I1482" s="50">
        <v>215313.40340000001</v>
      </c>
      <c r="J1482" s="39">
        <f t="shared" si="500"/>
        <v>0</v>
      </c>
      <c r="K1482" s="39">
        <f t="shared" si="501"/>
        <v>0</v>
      </c>
      <c r="L1482" s="39">
        <f t="shared" si="502"/>
        <v>0</v>
      </c>
      <c r="M1482" s="39">
        <f t="shared" si="521"/>
        <v>0</v>
      </c>
      <c r="N1482" s="39">
        <f t="shared" si="509"/>
        <v>0</v>
      </c>
      <c r="O1482" s="39">
        <f t="shared" si="503"/>
        <v>0</v>
      </c>
      <c r="P1482" s="39">
        <f t="shared" si="504"/>
        <v>0</v>
      </c>
      <c r="Q1482" s="39">
        <f t="shared" si="505"/>
        <v>0</v>
      </c>
      <c r="R1482" s="39">
        <f t="shared" si="506"/>
        <v>215313.40340000001</v>
      </c>
      <c r="S1482" s="39">
        <f t="shared" si="507"/>
        <v>0</v>
      </c>
      <c r="T1482" s="39"/>
      <c r="U1482" s="39">
        <f t="shared" si="508"/>
        <v>0</v>
      </c>
      <c r="V1482" s="39"/>
      <c r="W1482" s="39">
        <f t="shared" si="522"/>
        <v>0</v>
      </c>
      <c r="X1482" s="39">
        <f t="shared" si="512"/>
        <v>58.949597097878168</v>
      </c>
      <c r="Y1482" s="39">
        <f t="shared" si="513"/>
        <v>1794.2783616666668</v>
      </c>
      <c r="Z1482" s="41">
        <f t="shared" si="514"/>
        <v>193767.32566072553</v>
      </c>
      <c r="AA1482" s="41">
        <v>172191.77312290212</v>
      </c>
      <c r="AB1482" s="41">
        <v>11573.17947920279</v>
      </c>
      <c r="AC1482" s="41">
        <f t="shared" si="520"/>
        <v>183764.9526021049</v>
      </c>
      <c r="AD1482" s="42">
        <f t="shared" si="499"/>
        <v>21575.552537823416</v>
      </c>
      <c r="AE1482" s="41">
        <f t="shared" si="515"/>
        <v>205340.50513992831</v>
      </c>
      <c r="AF1482" s="42">
        <f t="shared" si="516"/>
        <v>9972.898260071699</v>
      </c>
      <c r="AG1482" s="43">
        <f t="shared" si="523"/>
        <v>120</v>
      </c>
      <c r="AH1482" s="44">
        <f t="shared" si="517"/>
        <v>12.008213552361397</v>
      </c>
      <c r="AI1482" s="36">
        <f t="shared" si="518"/>
        <v>107.9917864476386</v>
      </c>
      <c r="AJ1482" s="36">
        <f t="shared" si="519"/>
        <v>3287</v>
      </c>
      <c r="AK1482" s="45">
        <v>45657</v>
      </c>
    </row>
    <row r="1483" spans="1:37" s="79" customFormat="1" ht="12.75" x14ac:dyDescent="0.25">
      <c r="A1483" s="36">
        <v>1477</v>
      </c>
      <c r="B1483" s="45">
        <v>42370</v>
      </c>
      <c r="C1483" s="49" t="s">
        <v>272</v>
      </c>
      <c r="D1483" s="49"/>
      <c r="E1483" s="49">
        <v>12010</v>
      </c>
      <c r="F1483" s="36" t="s">
        <v>1277</v>
      </c>
      <c r="G1483" s="36" t="s">
        <v>435</v>
      </c>
      <c r="H1483" s="38">
        <v>2</v>
      </c>
      <c r="I1483" s="50">
        <v>262542.40340000001</v>
      </c>
      <c r="J1483" s="39">
        <f t="shared" si="500"/>
        <v>0</v>
      </c>
      <c r="K1483" s="39">
        <f t="shared" si="501"/>
        <v>0</v>
      </c>
      <c r="L1483" s="39">
        <f t="shared" si="502"/>
        <v>0</v>
      </c>
      <c r="M1483" s="39">
        <f t="shared" si="521"/>
        <v>0</v>
      </c>
      <c r="N1483" s="39">
        <f t="shared" si="509"/>
        <v>0</v>
      </c>
      <c r="O1483" s="39">
        <f t="shared" si="503"/>
        <v>0</v>
      </c>
      <c r="P1483" s="39">
        <f t="shared" si="504"/>
        <v>0</v>
      </c>
      <c r="Q1483" s="39">
        <f t="shared" si="505"/>
        <v>0</v>
      </c>
      <c r="R1483" s="39">
        <f t="shared" si="506"/>
        <v>262542.40340000001</v>
      </c>
      <c r="S1483" s="39">
        <f t="shared" si="507"/>
        <v>0</v>
      </c>
      <c r="T1483" s="39"/>
      <c r="U1483" s="39">
        <f t="shared" si="508"/>
        <v>0</v>
      </c>
      <c r="V1483" s="39"/>
      <c r="W1483" s="39">
        <f t="shared" si="522"/>
        <v>0</v>
      </c>
      <c r="X1483" s="39">
        <f t="shared" si="512"/>
        <v>71.880192580424378</v>
      </c>
      <c r="Y1483" s="39">
        <f t="shared" si="513"/>
        <v>2187.8533616666668</v>
      </c>
      <c r="Z1483" s="41">
        <f t="shared" si="514"/>
        <v>236270.19301185492</v>
      </c>
      <c r="AA1483" s="41">
        <v>209962.04252741957</v>
      </c>
      <c r="AB1483" s="41">
        <v>14111.756664794149</v>
      </c>
      <c r="AC1483" s="41">
        <f t="shared" si="520"/>
        <v>224073.79919221372</v>
      </c>
      <c r="AD1483" s="42">
        <f t="shared" si="499"/>
        <v>26308.150484435348</v>
      </c>
      <c r="AE1483" s="41">
        <f t="shared" si="515"/>
        <v>250381.94967664906</v>
      </c>
      <c r="AF1483" s="42">
        <f t="shared" si="516"/>
        <v>12160.453723350947</v>
      </c>
      <c r="AG1483" s="43">
        <f t="shared" si="523"/>
        <v>120</v>
      </c>
      <c r="AH1483" s="44">
        <f t="shared" si="517"/>
        <v>12.008213552361397</v>
      </c>
      <c r="AI1483" s="36">
        <f t="shared" si="518"/>
        <v>107.9917864476386</v>
      </c>
      <c r="AJ1483" s="36">
        <f t="shared" si="519"/>
        <v>3287</v>
      </c>
      <c r="AK1483" s="45">
        <v>45657</v>
      </c>
    </row>
    <row r="1484" spans="1:37" s="79" customFormat="1" ht="12.75" x14ac:dyDescent="0.25">
      <c r="A1484" s="36">
        <v>1478</v>
      </c>
      <c r="B1484" s="45">
        <v>42370</v>
      </c>
      <c r="C1484" s="49" t="s">
        <v>272</v>
      </c>
      <c r="D1484" s="49"/>
      <c r="E1484" s="49">
        <v>12010</v>
      </c>
      <c r="F1484" s="36" t="s">
        <v>1278</v>
      </c>
      <c r="G1484" s="36" t="s">
        <v>435</v>
      </c>
      <c r="H1484" s="38">
        <v>8</v>
      </c>
      <c r="I1484" s="50">
        <v>933913.61360000004</v>
      </c>
      <c r="J1484" s="39">
        <f t="shared" si="500"/>
        <v>0</v>
      </c>
      <c r="K1484" s="39">
        <f t="shared" si="501"/>
        <v>0</v>
      </c>
      <c r="L1484" s="39">
        <f t="shared" si="502"/>
        <v>0</v>
      </c>
      <c r="M1484" s="39">
        <f t="shared" si="521"/>
        <v>0</v>
      </c>
      <c r="N1484" s="39">
        <f t="shared" si="509"/>
        <v>0</v>
      </c>
      <c r="O1484" s="39">
        <f t="shared" si="503"/>
        <v>0</v>
      </c>
      <c r="P1484" s="39">
        <f t="shared" si="504"/>
        <v>0</v>
      </c>
      <c r="Q1484" s="39">
        <f t="shared" si="505"/>
        <v>0</v>
      </c>
      <c r="R1484" s="39">
        <f t="shared" si="506"/>
        <v>933913.61360000004</v>
      </c>
      <c r="S1484" s="39">
        <f t="shared" si="507"/>
        <v>0</v>
      </c>
      <c r="T1484" s="39"/>
      <c r="U1484" s="39">
        <f t="shared" si="508"/>
        <v>0</v>
      </c>
      <c r="V1484" s="39"/>
      <c r="W1484" s="39">
        <f t="shared" si="522"/>
        <v>0</v>
      </c>
      <c r="X1484" s="39">
        <f t="shared" si="512"/>
        <v>255.69161221081453</v>
      </c>
      <c r="Y1484" s="39">
        <f t="shared" si="513"/>
        <v>7782.6134466666672</v>
      </c>
      <c r="Z1484" s="41">
        <f t="shared" si="514"/>
        <v>840458.3293369473</v>
      </c>
      <c r="AA1484" s="41">
        <v>746875.19926778926</v>
      </c>
      <c r="AB1484" s="41">
        <v>50198.221279259415</v>
      </c>
      <c r="AC1484" s="41">
        <f t="shared" si="520"/>
        <v>797073.42054704868</v>
      </c>
      <c r="AD1484" s="42">
        <f t="shared" si="499"/>
        <v>93583.13006915804</v>
      </c>
      <c r="AE1484" s="41">
        <f t="shared" si="515"/>
        <v>890656.55061620672</v>
      </c>
      <c r="AF1484" s="42">
        <f t="shared" si="516"/>
        <v>43257.062983793323</v>
      </c>
      <c r="AG1484" s="43">
        <f t="shared" si="523"/>
        <v>120</v>
      </c>
      <c r="AH1484" s="44">
        <f t="shared" si="517"/>
        <v>12.008213552361397</v>
      </c>
      <c r="AI1484" s="36">
        <f t="shared" si="518"/>
        <v>107.9917864476386</v>
      </c>
      <c r="AJ1484" s="36">
        <f t="shared" si="519"/>
        <v>3287</v>
      </c>
      <c r="AK1484" s="45">
        <v>45657</v>
      </c>
    </row>
    <row r="1485" spans="1:37" s="79" customFormat="1" ht="12.75" x14ac:dyDescent="0.25">
      <c r="A1485" s="36">
        <v>1479</v>
      </c>
      <c r="B1485" s="45">
        <v>42370</v>
      </c>
      <c r="C1485" s="49" t="s">
        <v>272</v>
      </c>
      <c r="D1485" s="49"/>
      <c r="E1485" s="49">
        <v>12010</v>
      </c>
      <c r="F1485" s="36" t="s">
        <v>1279</v>
      </c>
      <c r="G1485" s="36" t="s">
        <v>435</v>
      </c>
      <c r="H1485" s="38">
        <v>16</v>
      </c>
      <c r="I1485" s="50">
        <v>1184067.2272000001</v>
      </c>
      <c r="J1485" s="39">
        <f t="shared" si="500"/>
        <v>0</v>
      </c>
      <c r="K1485" s="39">
        <f t="shared" si="501"/>
        <v>0</v>
      </c>
      <c r="L1485" s="39">
        <f t="shared" si="502"/>
        <v>0</v>
      </c>
      <c r="M1485" s="39">
        <f t="shared" si="521"/>
        <v>0</v>
      </c>
      <c r="N1485" s="39">
        <f t="shared" si="509"/>
        <v>0</v>
      </c>
      <c r="O1485" s="39">
        <f t="shared" si="503"/>
        <v>0</v>
      </c>
      <c r="P1485" s="39">
        <f t="shared" si="504"/>
        <v>0</v>
      </c>
      <c r="Q1485" s="39">
        <f t="shared" si="505"/>
        <v>0</v>
      </c>
      <c r="R1485" s="39">
        <f t="shared" si="506"/>
        <v>1184067.2272000001</v>
      </c>
      <c r="S1485" s="39">
        <f t="shared" si="507"/>
        <v>0</v>
      </c>
      <c r="T1485" s="39"/>
      <c r="U1485" s="39">
        <f t="shared" si="508"/>
        <v>0</v>
      </c>
      <c r="V1485" s="39"/>
      <c r="W1485" s="39">
        <f t="shared" si="522"/>
        <v>0</v>
      </c>
      <c r="X1485" s="39">
        <f t="shared" si="512"/>
        <v>324.1799390006845</v>
      </c>
      <c r="Y1485" s="39">
        <f t="shared" si="513"/>
        <v>9867.2268933333344</v>
      </c>
      <c r="Z1485" s="41">
        <f t="shared" si="514"/>
        <v>1065579.4594952499</v>
      </c>
      <c r="AA1485" s="41">
        <v>946929.60182099941</v>
      </c>
      <c r="AB1485" s="41">
        <v>63644.075656404726</v>
      </c>
      <c r="AC1485" s="41">
        <f t="shared" si="520"/>
        <v>1010573.6774774041</v>
      </c>
      <c r="AD1485" s="42">
        <f t="shared" si="499"/>
        <v>118649.8576742505</v>
      </c>
      <c r="AE1485" s="41">
        <f t="shared" si="515"/>
        <v>1129223.5351516546</v>
      </c>
      <c r="AF1485" s="42">
        <f t="shared" si="516"/>
        <v>54843.69204834546</v>
      </c>
      <c r="AG1485" s="43">
        <f t="shared" si="523"/>
        <v>120</v>
      </c>
      <c r="AH1485" s="44">
        <f t="shared" si="517"/>
        <v>12.008213552361397</v>
      </c>
      <c r="AI1485" s="36">
        <f t="shared" si="518"/>
        <v>107.9917864476386</v>
      </c>
      <c r="AJ1485" s="36">
        <f t="shared" si="519"/>
        <v>3287</v>
      </c>
      <c r="AK1485" s="45">
        <v>45657</v>
      </c>
    </row>
    <row r="1486" spans="1:37" s="79" customFormat="1" ht="12.75" x14ac:dyDescent="0.25">
      <c r="A1486" s="36">
        <v>1480</v>
      </c>
      <c r="B1486" s="45">
        <v>42370</v>
      </c>
      <c r="C1486" s="49" t="s">
        <v>265</v>
      </c>
      <c r="D1486" s="49"/>
      <c r="E1486" s="49">
        <v>12007</v>
      </c>
      <c r="F1486" s="36" t="s">
        <v>1280</v>
      </c>
      <c r="G1486" s="49" t="s">
        <v>435</v>
      </c>
      <c r="H1486" s="38">
        <v>1</v>
      </c>
      <c r="I1486" s="50">
        <v>2000000</v>
      </c>
      <c r="J1486" s="39">
        <f t="shared" si="500"/>
        <v>0</v>
      </c>
      <c r="K1486" s="39">
        <f t="shared" si="501"/>
        <v>0</v>
      </c>
      <c r="L1486" s="39">
        <f t="shared" si="502"/>
        <v>0</v>
      </c>
      <c r="M1486" s="39">
        <f t="shared" si="521"/>
        <v>0</v>
      </c>
      <c r="N1486" s="39">
        <f t="shared" si="509"/>
        <v>0</v>
      </c>
      <c r="O1486" s="39">
        <f t="shared" si="503"/>
        <v>2000000</v>
      </c>
      <c r="P1486" s="39">
        <f t="shared" si="504"/>
        <v>0</v>
      </c>
      <c r="Q1486" s="39">
        <f t="shared" si="505"/>
        <v>0</v>
      </c>
      <c r="R1486" s="39">
        <f t="shared" si="506"/>
        <v>0</v>
      </c>
      <c r="S1486" s="39">
        <f t="shared" si="507"/>
        <v>0</v>
      </c>
      <c r="T1486" s="39"/>
      <c r="U1486" s="39">
        <f t="shared" si="508"/>
        <v>0</v>
      </c>
      <c r="V1486" s="39"/>
      <c r="W1486" s="39">
        <f t="shared" si="522"/>
        <v>0</v>
      </c>
      <c r="X1486" s="39">
        <f t="shared" si="512"/>
        <v>547.57015742642022</v>
      </c>
      <c r="Y1486" s="39">
        <f t="shared" si="513"/>
        <v>16666.666666666664</v>
      </c>
      <c r="Z1486" s="41">
        <f t="shared" si="514"/>
        <v>1799863.1074606432</v>
      </c>
      <c r="AA1486" s="41">
        <v>1599452.4298425734</v>
      </c>
      <c r="AB1486" s="41">
        <v>50115.949680847916</v>
      </c>
      <c r="AC1486" s="41">
        <f t="shared" si="520"/>
        <v>1649568.3795234212</v>
      </c>
      <c r="AD1486" s="42">
        <f t="shared" si="499"/>
        <v>200410.67761806981</v>
      </c>
      <c r="AE1486" s="41">
        <f t="shared" si="515"/>
        <v>1849979.057141491</v>
      </c>
      <c r="AF1486" s="42">
        <f t="shared" si="516"/>
        <v>150020.94285850902</v>
      </c>
      <c r="AG1486" s="43">
        <f t="shared" si="523"/>
        <v>120</v>
      </c>
      <c r="AH1486" s="44">
        <f t="shared" si="517"/>
        <v>12.008213552361397</v>
      </c>
      <c r="AI1486" s="36">
        <f t="shared" si="518"/>
        <v>107.9917864476386</v>
      </c>
      <c r="AJ1486" s="36">
        <f t="shared" si="519"/>
        <v>3287</v>
      </c>
      <c r="AK1486" s="45">
        <v>45657</v>
      </c>
    </row>
    <row r="1487" spans="1:37" s="79" customFormat="1" ht="12.75" x14ac:dyDescent="0.25">
      <c r="A1487" s="36">
        <v>1481</v>
      </c>
      <c r="B1487" s="45">
        <v>42370</v>
      </c>
      <c r="C1487" s="49" t="s">
        <v>431</v>
      </c>
      <c r="D1487" s="49"/>
      <c r="E1487" s="49">
        <v>12009</v>
      </c>
      <c r="F1487" s="36" t="s">
        <v>1281</v>
      </c>
      <c r="G1487" s="36" t="s">
        <v>544</v>
      </c>
      <c r="H1487" s="38">
        <v>6</v>
      </c>
      <c r="I1487" s="50">
        <v>111349.99799999999</v>
      </c>
      <c r="J1487" s="39">
        <f t="shared" si="500"/>
        <v>0</v>
      </c>
      <c r="K1487" s="39">
        <f t="shared" si="501"/>
        <v>0</v>
      </c>
      <c r="L1487" s="39">
        <f t="shared" si="502"/>
        <v>0</v>
      </c>
      <c r="M1487" s="39">
        <f>IF(C1487=12006,H1487,IF(C1487&lt;&gt;12006,0))</f>
        <v>0</v>
      </c>
      <c r="N1487" s="39">
        <f t="shared" si="509"/>
        <v>0</v>
      </c>
      <c r="O1487" s="39">
        <f t="shared" si="503"/>
        <v>0</v>
      </c>
      <c r="P1487" s="39">
        <f t="shared" si="504"/>
        <v>0</v>
      </c>
      <c r="Q1487" s="39">
        <f t="shared" si="505"/>
        <v>111349.99799999999</v>
      </c>
      <c r="R1487" s="39">
        <f t="shared" si="506"/>
        <v>0</v>
      </c>
      <c r="S1487" s="39">
        <f t="shared" si="507"/>
        <v>0</v>
      </c>
      <c r="T1487" s="39"/>
      <c r="U1487" s="39">
        <f t="shared" si="508"/>
        <v>0</v>
      </c>
      <c r="V1487" s="39"/>
      <c r="W1487" s="39"/>
      <c r="X1487" s="39">
        <f t="shared" si="512"/>
        <v>30.48596796714579</v>
      </c>
      <c r="Y1487" s="39">
        <f t="shared" si="513"/>
        <v>927.91665</v>
      </c>
      <c r="Z1487" s="41">
        <f t="shared" si="514"/>
        <v>100207.37670800822</v>
      </c>
      <c r="AA1487" s="41">
        <v>88134.93339301848</v>
      </c>
      <c r="AB1487" s="41">
        <v>4612.3922866426374</v>
      </c>
      <c r="AC1487" s="41">
        <f t="shared" si="520"/>
        <v>92747.325679661124</v>
      </c>
      <c r="AD1487" s="42">
        <f t="shared" si="499"/>
        <v>12072.443314989738</v>
      </c>
      <c r="AE1487" s="41">
        <f t="shared" si="515"/>
        <v>104819.76899465086</v>
      </c>
      <c r="AF1487" s="42">
        <f t="shared" si="516"/>
        <v>6530.2290053491306</v>
      </c>
      <c r="AG1487" s="43">
        <f>(365.25/30.4375*(IF(E1487=12002,1/3%,IF(E1487=12003,1/3%,IF(E1487=12004,1/3%,IF(E1487=12006,1/2%,IF(E1487=12007,1/10%,IF(E1487=12008,1/3%,IF(E1487=12009,1/10%,IF(E1487=12010,1/10%,IF(E1487=12011,1/20%,IF(E1487=12012,1/3%))))))))))))</f>
        <v>120</v>
      </c>
      <c r="AH1487" s="44">
        <f t="shared" si="517"/>
        <v>12.008213552361397</v>
      </c>
      <c r="AI1487" s="36">
        <f t="shared" si="518"/>
        <v>107.9917864476386</v>
      </c>
      <c r="AJ1487" s="36">
        <f t="shared" si="519"/>
        <v>3287</v>
      </c>
      <c r="AK1487" s="45">
        <v>45657</v>
      </c>
    </row>
    <row r="1488" spans="1:37" s="79" customFormat="1" ht="12.75" x14ac:dyDescent="0.25">
      <c r="A1488" s="36">
        <v>1482</v>
      </c>
      <c r="B1488" s="45">
        <v>42370</v>
      </c>
      <c r="C1488" s="49" t="s">
        <v>431</v>
      </c>
      <c r="D1488" s="49"/>
      <c r="E1488" s="49">
        <v>12009</v>
      </c>
      <c r="F1488" s="36" t="s">
        <v>1282</v>
      </c>
      <c r="G1488" s="36" t="s">
        <v>544</v>
      </c>
      <c r="H1488" s="38">
        <v>2</v>
      </c>
      <c r="I1488" s="50">
        <v>195666.666</v>
      </c>
      <c r="J1488" s="39">
        <f t="shared" si="500"/>
        <v>0</v>
      </c>
      <c r="K1488" s="39">
        <f t="shared" si="501"/>
        <v>0</v>
      </c>
      <c r="L1488" s="39">
        <f t="shared" si="502"/>
        <v>0</v>
      </c>
      <c r="M1488" s="39">
        <f>IF(C1488=12006,H1488,IF(C1488&lt;&gt;12006,0))</f>
        <v>0</v>
      </c>
      <c r="N1488" s="39">
        <f t="shared" si="509"/>
        <v>0</v>
      </c>
      <c r="O1488" s="39">
        <f t="shared" si="503"/>
        <v>0</v>
      </c>
      <c r="P1488" s="39">
        <f t="shared" si="504"/>
        <v>0</v>
      </c>
      <c r="Q1488" s="39">
        <f t="shared" si="505"/>
        <v>195666.666</v>
      </c>
      <c r="R1488" s="39">
        <f t="shared" si="506"/>
        <v>0</v>
      </c>
      <c r="S1488" s="39">
        <f t="shared" si="507"/>
        <v>0</v>
      </c>
      <c r="T1488" s="39"/>
      <c r="U1488" s="39">
        <f t="shared" si="508"/>
        <v>0</v>
      </c>
      <c r="V1488" s="39"/>
      <c r="W1488" s="39"/>
      <c r="X1488" s="39">
        <f t="shared" si="512"/>
        <v>53.570613552361394</v>
      </c>
      <c r="Y1488" s="39">
        <f t="shared" si="513"/>
        <v>1630.5555499999998</v>
      </c>
      <c r="Z1488" s="41">
        <f t="shared" si="514"/>
        <v>176086.60674661188</v>
      </c>
      <c r="AA1488" s="41">
        <v>154872.64377987679</v>
      </c>
      <c r="AB1488" s="41">
        <v>8104.9971910325603</v>
      </c>
      <c r="AC1488" s="41">
        <f t="shared" si="520"/>
        <v>162977.64097090936</v>
      </c>
      <c r="AD1488" s="42">
        <f t="shared" si="499"/>
        <v>21213.962966735096</v>
      </c>
      <c r="AE1488" s="41">
        <f t="shared" si="515"/>
        <v>184191.60393764445</v>
      </c>
      <c r="AF1488" s="42">
        <f t="shared" si="516"/>
        <v>11475.062062355544</v>
      </c>
      <c r="AG1488" s="43">
        <f>(365.25/30.4375*(IF(E1488=12002,1/3%,IF(E1488=12003,1/3%,IF(E1488=12004,1/3%,IF(E1488=12006,1/2%,IF(E1488=12007,1/10%,IF(E1488=12008,1/3%,IF(E1488=12009,1/10%,IF(E1488=12010,1/10%,IF(E1488=12011,1/20%,IF(E1488=12012,1/3%))))))))))))</f>
        <v>120</v>
      </c>
      <c r="AH1488" s="44">
        <f t="shared" si="517"/>
        <v>12.008213552361397</v>
      </c>
      <c r="AI1488" s="36">
        <f t="shared" si="518"/>
        <v>107.9917864476386</v>
      </c>
      <c r="AJ1488" s="36">
        <f t="shared" si="519"/>
        <v>3287</v>
      </c>
      <c r="AK1488" s="45">
        <v>45657</v>
      </c>
    </row>
    <row r="1489" spans="1:37" s="79" customFormat="1" ht="38.25" x14ac:dyDescent="0.25">
      <c r="A1489" s="36">
        <v>1483</v>
      </c>
      <c r="B1489" s="45">
        <v>42370</v>
      </c>
      <c r="C1489" s="53" t="s">
        <v>534</v>
      </c>
      <c r="D1489" s="53"/>
      <c r="E1489" s="36">
        <v>12008</v>
      </c>
      <c r="F1489" s="53" t="s">
        <v>1283</v>
      </c>
      <c r="G1489" s="36" t="s">
        <v>692</v>
      </c>
      <c r="H1489" s="38">
        <v>1</v>
      </c>
      <c r="I1489" s="50">
        <v>2379293.5</v>
      </c>
      <c r="J1489" s="39">
        <f t="shared" si="500"/>
        <v>0</v>
      </c>
      <c r="K1489" s="39">
        <f t="shared" si="501"/>
        <v>0</v>
      </c>
      <c r="L1489" s="39">
        <f t="shared" si="502"/>
        <v>0</v>
      </c>
      <c r="M1489" s="39">
        <f>IF(C1489=12006,H1489,IF(C1489&lt;&gt;12006,0))</f>
        <v>0</v>
      </c>
      <c r="N1489" s="39">
        <f t="shared" si="509"/>
        <v>0</v>
      </c>
      <c r="O1489" s="39">
        <f t="shared" si="503"/>
        <v>0</v>
      </c>
      <c r="P1489" s="39">
        <f t="shared" si="504"/>
        <v>2379293.5</v>
      </c>
      <c r="Q1489" s="39">
        <f t="shared" si="505"/>
        <v>0</v>
      </c>
      <c r="R1489" s="39">
        <f t="shared" si="506"/>
        <v>0</v>
      </c>
      <c r="S1489" s="39">
        <f t="shared" si="507"/>
        <v>0</v>
      </c>
      <c r="T1489" s="39"/>
      <c r="U1489" s="39">
        <f t="shared" si="508"/>
        <v>0</v>
      </c>
      <c r="V1489" s="39"/>
      <c r="W1489" s="39"/>
      <c r="X1489" s="39">
        <f t="shared" si="512"/>
        <v>195.42451745379876</v>
      </c>
      <c r="Y1489" s="39">
        <f t="shared" si="513"/>
        <v>5948.2337499999994</v>
      </c>
      <c r="Z1489" s="41">
        <f t="shared" si="514"/>
        <v>642360.38887063647</v>
      </c>
      <c r="AA1489" s="41">
        <v>564972.27995893219</v>
      </c>
      <c r="AB1489" s="41">
        <v>-15237.125567359495</v>
      </c>
      <c r="AC1489" s="41">
        <f t="shared" si="520"/>
        <v>549735.15439157269</v>
      </c>
      <c r="AD1489" s="42">
        <f t="shared" si="499"/>
        <v>77388.108911704272</v>
      </c>
      <c r="AE1489" s="41">
        <f t="shared" si="515"/>
        <v>627123.26330327697</v>
      </c>
      <c r="AF1489" s="42">
        <f t="shared" si="516"/>
        <v>1752170.2366967229</v>
      </c>
      <c r="AG1489" s="43">
        <f>(365.25/30.4375*(IF(E1489=12002,1/3%,IF(E1489=12003,1/3%,IF(E1489=12004,1/3%,IF(E1489=12006,1/2%,IF(E1489=12007,1/10%,IF(E1489=12008,1/3%,IF(E1489=12009,1/10%,IF(E1489=12010,1/10%,IF(E1489=12011,1/20%,IF(E1489=12012,1/3%))))))))))))</f>
        <v>400</v>
      </c>
      <c r="AH1489" s="44">
        <f t="shared" si="517"/>
        <v>292.00821355236138</v>
      </c>
      <c r="AI1489" s="36">
        <f t="shared" si="518"/>
        <v>107.9917864476386</v>
      </c>
      <c r="AJ1489" s="36">
        <f t="shared" si="519"/>
        <v>3287</v>
      </c>
      <c r="AK1489" s="45">
        <v>45657</v>
      </c>
    </row>
    <row r="1490" spans="1:37" s="79" customFormat="1" ht="38.25" x14ac:dyDescent="0.25">
      <c r="A1490" s="36">
        <v>1484</v>
      </c>
      <c r="B1490" s="45">
        <v>42370</v>
      </c>
      <c r="C1490" s="53" t="s">
        <v>534</v>
      </c>
      <c r="D1490" s="53"/>
      <c r="E1490" s="36">
        <v>12008</v>
      </c>
      <c r="F1490" s="53" t="s">
        <v>1284</v>
      </c>
      <c r="G1490" s="36" t="s">
        <v>692</v>
      </c>
      <c r="H1490" s="38">
        <v>1</v>
      </c>
      <c r="I1490" s="50">
        <v>3030854.2</v>
      </c>
      <c r="J1490" s="39">
        <f t="shared" si="500"/>
        <v>0</v>
      </c>
      <c r="K1490" s="39">
        <f t="shared" si="501"/>
        <v>0</v>
      </c>
      <c r="L1490" s="39">
        <f t="shared" si="502"/>
        <v>0</v>
      </c>
      <c r="M1490" s="39">
        <f>IF(C1490=12006,H1490,IF(C1490&lt;&gt;12006,0))</f>
        <v>0</v>
      </c>
      <c r="N1490" s="39">
        <f t="shared" si="509"/>
        <v>0</v>
      </c>
      <c r="O1490" s="39">
        <f t="shared" si="503"/>
        <v>0</v>
      </c>
      <c r="P1490" s="39">
        <f t="shared" si="504"/>
        <v>3030854.2</v>
      </c>
      <c r="Q1490" s="39">
        <f t="shared" si="505"/>
        <v>0</v>
      </c>
      <c r="R1490" s="39">
        <f t="shared" si="506"/>
        <v>0</v>
      </c>
      <c r="S1490" s="39">
        <f t="shared" si="507"/>
        <v>0</v>
      </c>
      <c r="T1490" s="39"/>
      <c r="U1490" s="39">
        <f t="shared" si="508"/>
        <v>0</v>
      </c>
      <c r="V1490" s="39"/>
      <c r="W1490" s="39"/>
      <c r="X1490" s="39">
        <f t="shared" si="512"/>
        <v>248.94079671457905</v>
      </c>
      <c r="Y1490" s="39">
        <f t="shared" si="513"/>
        <v>7577.1354999999994</v>
      </c>
      <c r="Z1490" s="41">
        <f t="shared" si="514"/>
        <v>818268.39880082128</v>
      </c>
      <c r="AA1490" s="41">
        <v>719687.84330184804</v>
      </c>
      <c r="AB1490" s="41">
        <v>-19409.755888358839</v>
      </c>
      <c r="AC1490" s="41">
        <f t="shared" si="520"/>
        <v>700278.08741348924</v>
      </c>
      <c r="AD1490" s="42">
        <f t="shared" si="499"/>
        <v>98580.555498973234</v>
      </c>
      <c r="AE1490" s="41">
        <f t="shared" si="515"/>
        <v>798858.64291246247</v>
      </c>
      <c r="AF1490" s="42">
        <f t="shared" si="516"/>
        <v>2231995.5570875378</v>
      </c>
      <c r="AG1490" s="43">
        <f>(365.25/30.4375*(IF(E1490=12002,1/3%,IF(E1490=12003,1/3%,IF(E1490=12004,1/3%,IF(E1490=12006,1/2%,IF(E1490=12007,1/10%,IF(E1490=12008,1/3%,IF(E1490=12009,1/10%,IF(E1490=12010,1/10%,IF(E1490=12011,1/20%,IF(E1490=12012,1/3%))))))))))))</f>
        <v>400</v>
      </c>
      <c r="AH1490" s="44">
        <f t="shared" si="517"/>
        <v>292.00821355236138</v>
      </c>
      <c r="AI1490" s="36">
        <f t="shared" si="518"/>
        <v>107.9917864476386</v>
      </c>
      <c r="AJ1490" s="36">
        <f t="shared" si="519"/>
        <v>3287</v>
      </c>
      <c r="AK1490" s="45">
        <v>45657</v>
      </c>
    </row>
    <row r="1491" spans="1:37" s="79" customFormat="1" ht="12.75" x14ac:dyDescent="0.25">
      <c r="A1491" s="36">
        <v>1485</v>
      </c>
      <c r="B1491" s="45">
        <v>42401</v>
      </c>
      <c r="C1491" s="49" t="s">
        <v>272</v>
      </c>
      <c r="D1491" s="49"/>
      <c r="E1491" s="49">
        <v>12010</v>
      </c>
      <c r="F1491" s="36" t="s">
        <v>1242</v>
      </c>
      <c r="G1491" s="36" t="s">
        <v>435</v>
      </c>
      <c r="H1491" s="38">
        <v>5</v>
      </c>
      <c r="I1491" s="50">
        <v>101330.88250000001</v>
      </c>
      <c r="J1491" s="39">
        <f t="shared" si="500"/>
        <v>0</v>
      </c>
      <c r="K1491" s="39">
        <f t="shared" si="501"/>
        <v>0</v>
      </c>
      <c r="L1491" s="39">
        <f t="shared" si="502"/>
        <v>0</v>
      </c>
      <c r="M1491" s="39">
        <f t="shared" ref="M1491:M1509" si="524">IF(E1491=12005,I1491,IF(E1491&lt;&gt;12005,0))</f>
        <v>0</v>
      </c>
      <c r="N1491" s="39">
        <f t="shared" si="509"/>
        <v>0</v>
      </c>
      <c r="O1491" s="39">
        <f t="shared" si="503"/>
        <v>0</v>
      </c>
      <c r="P1491" s="39">
        <f t="shared" si="504"/>
        <v>0</v>
      </c>
      <c r="Q1491" s="39">
        <f t="shared" si="505"/>
        <v>0</v>
      </c>
      <c r="R1491" s="39">
        <f t="shared" si="506"/>
        <v>101330.88250000001</v>
      </c>
      <c r="S1491" s="39">
        <f t="shared" si="507"/>
        <v>0</v>
      </c>
      <c r="T1491" s="39"/>
      <c r="U1491" s="39">
        <f t="shared" si="508"/>
        <v>0</v>
      </c>
      <c r="V1491" s="39"/>
      <c r="W1491" s="39">
        <f t="shared" ref="W1491:W1509" si="525">IF(E1491=12099,I1491,IF(E1491&lt;&gt;12099,0))</f>
        <v>0</v>
      </c>
      <c r="X1491" s="39">
        <f t="shared" si="512"/>
        <v>27.74288364134155</v>
      </c>
      <c r="Y1491" s="39">
        <f t="shared" si="513"/>
        <v>844.42402083333343</v>
      </c>
      <c r="Z1491" s="41">
        <f t="shared" si="514"/>
        <v>90330.829136208093</v>
      </c>
      <c r="AA1491" s="41">
        <v>80176.933723477079</v>
      </c>
      <c r="AB1491" s="41">
        <v>5388.7710617374023</v>
      </c>
      <c r="AC1491" s="41">
        <f t="shared" si="520"/>
        <v>85565.704785214475</v>
      </c>
      <c r="AD1491" s="42">
        <f t="shared" si="499"/>
        <v>10153.895412731013</v>
      </c>
      <c r="AE1491" s="41">
        <f t="shared" si="515"/>
        <v>95719.600197945489</v>
      </c>
      <c r="AF1491" s="42">
        <f t="shared" si="516"/>
        <v>5611.2823020545184</v>
      </c>
      <c r="AG1491" s="43">
        <f t="shared" ref="AG1491:AG1509" si="526">(365.25/30.4375*(IF(E1491=12002,1/3%,IF(E1491=12003,1/3%,IF(E1491=12004,1/3%,IF(E1491=12006,1/2%,IF(E1491=12007,1/10%,IF(E1491=12008,1/3%,IF(E1491=12009,1/10%,IF(E1491=12010,1/10%,IF(E1491=12011,1/20%,IF(E1491=12012,1/3%,IF(E1491=12099,1/10%)))))))))))))</f>
        <v>120</v>
      </c>
      <c r="AH1491" s="44">
        <f t="shared" si="517"/>
        <v>13.026694045174537</v>
      </c>
      <c r="AI1491" s="36">
        <f t="shared" si="518"/>
        <v>106.97330595482546</v>
      </c>
      <c r="AJ1491" s="36">
        <f t="shared" si="519"/>
        <v>3256</v>
      </c>
      <c r="AK1491" s="45">
        <v>45657</v>
      </c>
    </row>
    <row r="1492" spans="1:37" s="79" customFormat="1" ht="12.75" x14ac:dyDescent="0.25">
      <c r="A1492" s="36">
        <v>1486</v>
      </c>
      <c r="B1492" s="45">
        <v>42401</v>
      </c>
      <c r="C1492" s="49" t="s">
        <v>272</v>
      </c>
      <c r="D1492" s="49"/>
      <c r="E1492" s="49">
        <v>12010</v>
      </c>
      <c r="F1492" s="36" t="s">
        <v>1285</v>
      </c>
      <c r="G1492" s="36" t="s">
        <v>435</v>
      </c>
      <c r="H1492" s="38">
        <v>18</v>
      </c>
      <c r="I1492" s="50">
        <v>141051.7242</v>
      </c>
      <c r="J1492" s="39">
        <f t="shared" si="500"/>
        <v>0</v>
      </c>
      <c r="K1492" s="39">
        <f t="shared" si="501"/>
        <v>0</v>
      </c>
      <c r="L1492" s="39">
        <f t="shared" si="502"/>
        <v>0</v>
      </c>
      <c r="M1492" s="39">
        <f t="shared" si="524"/>
        <v>0</v>
      </c>
      <c r="N1492" s="39">
        <f t="shared" si="509"/>
        <v>0</v>
      </c>
      <c r="O1492" s="39">
        <f t="shared" si="503"/>
        <v>0</v>
      </c>
      <c r="P1492" s="39">
        <f t="shared" si="504"/>
        <v>0</v>
      </c>
      <c r="Q1492" s="39">
        <f t="shared" si="505"/>
        <v>0</v>
      </c>
      <c r="R1492" s="39">
        <f t="shared" si="506"/>
        <v>141051.7242</v>
      </c>
      <c r="S1492" s="39">
        <f t="shared" si="507"/>
        <v>0</v>
      </c>
      <c r="T1492" s="39"/>
      <c r="U1492" s="39">
        <f t="shared" si="508"/>
        <v>0</v>
      </c>
      <c r="V1492" s="39"/>
      <c r="W1492" s="39">
        <f t="shared" si="525"/>
        <v>0</v>
      </c>
      <c r="X1492" s="39">
        <f t="shared" si="512"/>
        <v>38.617857412731006</v>
      </c>
      <c r="Y1492" s="39">
        <f t="shared" si="513"/>
        <v>1175.4310350000001</v>
      </c>
      <c r="Z1492" s="41">
        <f t="shared" si="514"/>
        <v>125739.74373585217</v>
      </c>
      <c r="AA1492" s="41">
        <v>111605.60792279261</v>
      </c>
      <c r="AB1492" s="41">
        <v>7501.1233577002076</v>
      </c>
      <c r="AC1492" s="41">
        <f t="shared" si="520"/>
        <v>119106.73128049282</v>
      </c>
      <c r="AD1492" s="42">
        <f t="shared" si="499"/>
        <v>14134.135813059562</v>
      </c>
      <c r="AE1492" s="41">
        <f t="shared" si="515"/>
        <v>133240.86709355237</v>
      </c>
      <c r="AF1492" s="42">
        <f t="shared" si="516"/>
        <v>7810.8571064476273</v>
      </c>
      <c r="AG1492" s="43">
        <f t="shared" si="526"/>
        <v>120</v>
      </c>
      <c r="AH1492" s="44">
        <f t="shared" si="517"/>
        <v>13.026694045174537</v>
      </c>
      <c r="AI1492" s="36">
        <f t="shared" si="518"/>
        <v>106.97330595482546</v>
      </c>
      <c r="AJ1492" s="36">
        <f t="shared" si="519"/>
        <v>3256</v>
      </c>
      <c r="AK1492" s="45">
        <v>45657</v>
      </c>
    </row>
    <row r="1493" spans="1:37" s="79" customFormat="1" ht="12.75" x14ac:dyDescent="0.25">
      <c r="A1493" s="36">
        <v>1487</v>
      </c>
      <c r="B1493" s="45">
        <v>42401</v>
      </c>
      <c r="C1493" s="49" t="s">
        <v>482</v>
      </c>
      <c r="D1493" s="49"/>
      <c r="E1493" s="49">
        <v>12099</v>
      </c>
      <c r="F1493" s="36" t="s">
        <v>1286</v>
      </c>
      <c r="G1493" s="36" t="s">
        <v>435</v>
      </c>
      <c r="H1493" s="38">
        <v>1</v>
      </c>
      <c r="I1493" s="50">
        <v>181400</v>
      </c>
      <c r="J1493" s="39">
        <f t="shared" si="500"/>
        <v>0</v>
      </c>
      <c r="K1493" s="39">
        <f t="shared" si="501"/>
        <v>0</v>
      </c>
      <c r="L1493" s="39">
        <f t="shared" si="502"/>
        <v>0</v>
      </c>
      <c r="M1493" s="39">
        <f t="shared" si="524"/>
        <v>0</v>
      </c>
      <c r="N1493" s="39">
        <f t="shared" si="509"/>
        <v>0</v>
      </c>
      <c r="O1493" s="39">
        <f t="shared" si="503"/>
        <v>0</v>
      </c>
      <c r="P1493" s="39">
        <f t="shared" si="504"/>
        <v>0</v>
      </c>
      <c r="Q1493" s="39">
        <f t="shared" si="505"/>
        <v>0</v>
      </c>
      <c r="R1493" s="39">
        <f t="shared" si="506"/>
        <v>0</v>
      </c>
      <c r="S1493" s="39">
        <f t="shared" si="507"/>
        <v>0</v>
      </c>
      <c r="T1493" s="39"/>
      <c r="U1493" s="39">
        <f t="shared" si="508"/>
        <v>0</v>
      </c>
      <c r="V1493" s="39"/>
      <c r="W1493" s="39">
        <f t="shared" si="525"/>
        <v>181400</v>
      </c>
      <c r="X1493" s="39">
        <f t="shared" si="512"/>
        <v>49.664613278576319</v>
      </c>
      <c r="Y1493" s="39">
        <f t="shared" si="513"/>
        <v>1511.6666666666667</v>
      </c>
      <c r="Z1493" s="41">
        <f t="shared" si="514"/>
        <v>161707.98083504449</v>
      </c>
      <c r="AA1493" s="41">
        <v>143530.73237508556</v>
      </c>
      <c r="AB1493" s="41">
        <v>22021.913579670818</v>
      </c>
      <c r="AC1493" s="41">
        <f t="shared" si="520"/>
        <v>165552.64595475639</v>
      </c>
      <c r="AD1493" s="42">
        <f>Z1493-AA1493-2329.89</f>
        <v>15847.358459958938</v>
      </c>
      <c r="AE1493" s="41">
        <f t="shared" si="515"/>
        <v>181400.00441471534</v>
      </c>
      <c r="AF1493" s="42">
        <f t="shared" si="516"/>
        <v>-4.414715338498354E-3</v>
      </c>
      <c r="AG1493" s="43">
        <f t="shared" si="526"/>
        <v>120</v>
      </c>
      <c r="AH1493" s="44">
        <f t="shared" si="517"/>
        <v>13.026694045174537</v>
      </c>
      <c r="AI1493" s="36">
        <f t="shared" si="518"/>
        <v>106.97330595482546</v>
      </c>
      <c r="AJ1493" s="36">
        <f t="shared" si="519"/>
        <v>3256</v>
      </c>
      <c r="AK1493" s="45">
        <v>45657</v>
      </c>
    </row>
    <row r="1494" spans="1:37" s="79" customFormat="1" ht="12.75" x14ac:dyDescent="0.25">
      <c r="A1494" s="36">
        <v>1488</v>
      </c>
      <c r="B1494" s="45">
        <v>42401</v>
      </c>
      <c r="C1494" s="49" t="s">
        <v>272</v>
      </c>
      <c r="D1494" s="49"/>
      <c r="E1494" s="49">
        <v>12010</v>
      </c>
      <c r="F1494" s="36" t="s">
        <v>1253</v>
      </c>
      <c r="G1494" s="36" t="s">
        <v>435</v>
      </c>
      <c r="H1494" s="38">
        <v>4</v>
      </c>
      <c r="I1494" s="50">
        <v>211944.82759999999</v>
      </c>
      <c r="J1494" s="39">
        <f t="shared" si="500"/>
        <v>0</v>
      </c>
      <c r="K1494" s="39">
        <f t="shared" si="501"/>
        <v>0</v>
      </c>
      <c r="L1494" s="39">
        <f t="shared" si="502"/>
        <v>0</v>
      </c>
      <c r="M1494" s="39">
        <f t="shared" si="524"/>
        <v>0</v>
      </c>
      <c r="N1494" s="39">
        <f t="shared" si="509"/>
        <v>0</v>
      </c>
      <c r="O1494" s="39">
        <f t="shared" si="503"/>
        <v>0</v>
      </c>
      <c r="P1494" s="39">
        <f t="shared" si="504"/>
        <v>0</v>
      </c>
      <c r="Q1494" s="39">
        <f t="shared" si="505"/>
        <v>0</v>
      </c>
      <c r="R1494" s="39">
        <f t="shared" si="506"/>
        <v>211944.82759999999</v>
      </c>
      <c r="S1494" s="39">
        <f t="shared" si="507"/>
        <v>0</v>
      </c>
      <c r="T1494" s="39"/>
      <c r="U1494" s="39">
        <f t="shared" si="508"/>
        <v>0</v>
      </c>
      <c r="V1494" s="39"/>
      <c r="W1494" s="39">
        <f t="shared" si="525"/>
        <v>0</v>
      </c>
      <c r="X1494" s="39">
        <f t="shared" si="512"/>
        <v>58.027331307323749</v>
      </c>
      <c r="Y1494" s="39">
        <f t="shared" si="513"/>
        <v>1766.2068966666666</v>
      </c>
      <c r="Z1494" s="41">
        <f t="shared" si="514"/>
        <v>188936.99073664611</v>
      </c>
      <c r="AA1494" s="41">
        <v>167698.98747816563</v>
      </c>
      <c r="AB1494" s="41">
        <v>11271.214909786289</v>
      </c>
      <c r="AC1494" s="41">
        <f t="shared" si="520"/>
        <v>178970.20238795193</v>
      </c>
      <c r="AD1494" s="42">
        <f t="shared" ref="AD1494:AD1508" si="527">Z1494-AA1494</f>
        <v>21238.003258480487</v>
      </c>
      <c r="AE1494" s="41">
        <f t="shared" si="515"/>
        <v>200208.20564643241</v>
      </c>
      <c r="AF1494" s="42">
        <f t="shared" si="516"/>
        <v>11736.621953567577</v>
      </c>
      <c r="AG1494" s="43">
        <f t="shared" si="526"/>
        <v>120</v>
      </c>
      <c r="AH1494" s="44">
        <f t="shared" si="517"/>
        <v>13.026694045174537</v>
      </c>
      <c r="AI1494" s="36">
        <f t="shared" si="518"/>
        <v>106.97330595482546</v>
      </c>
      <c r="AJ1494" s="36">
        <f t="shared" si="519"/>
        <v>3256</v>
      </c>
      <c r="AK1494" s="45">
        <v>45657</v>
      </c>
    </row>
    <row r="1495" spans="1:37" s="79" customFormat="1" ht="12.75" x14ac:dyDescent="0.25">
      <c r="A1495" s="36">
        <v>1489</v>
      </c>
      <c r="B1495" s="45">
        <v>42401</v>
      </c>
      <c r="C1495" s="49" t="s">
        <v>272</v>
      </c>
      <c r="D1495" s="49"/>
      <c r="E1495" s="49">
        <v>12010</v>
      </c>
      <c r="F1495" s="36" t="s">
        <v>1287</v>
      </c>
      <c r="G1495" s="36" t="s">
        <v>435</v>
      </c>
      <c r="H1495" s="38">
        <v>2</v>
      </c>
      <c r="I1495" s="50">
        <v>257882.353</v>
      </c>
      <c r="J1495" s="39">
        <f t="shared" si="500"/>
        <v>0</v>
      </c>
      <c r="K1495" s="39">
        <f t="shared" si="501"/>
        <v>0</v>
      </c>
      <c r="L1495" s="39">
        <f t="shared" si="502"/>
        <v>0</v>
      </c>
      <c r="M1495" s="39">
        <f t="shared" si="524"/>
        <v>0</v>
      </c>
      <c r="N1495" s="39">
        <f t="shared" si="509"/>
        <v>0</v>
      </c>
      <c r="O1495" s="39">
        <f t="shared" si="503"/>
        <v>0</v>
      </c>
      <c r="P1495" s="39">
        <f t="shared" si="504"/>
        <v>0</v>
      </c>
      <c r="Q1495" s="39">
        <f t="shared" si="505"/>
        <v>0</v>
      </c>
      <c r="R1495" s="39">
        <f t="shared" si="506"/>
        <v>257882.353</v>
      </c>
      <c r="S1495" s="39">
        <f t="shared" si="507"/>
        <v>0</v>
      </c>
      <c r="T1495" s="39"/>
      <c r="U1495" s="39">
        <f t="shared" si="508"/>
        <v>0</v>
      </c>
      <c r="V1495" s="39"/>
      <c r="W1495" s="39">
        <f t="shared" si="525"/>
        <v>0</v>
      </c>
      <c r="X1495" s="39">
        <f t="shared" si="512"/>
        <v>70.604340314852834</v>
      </c>
      <c r="Y1495" s="39">
        <f t="shared" si="513"/>
        <v>2149.0196083333331</v>
      </c>
      <c r="Z1495" s="41">
        <f t="shared" si="514"/>
        <v>229887.73206516082</v>
      </c>
      <c r="AA1495" s="41">
        <v>204046.54350992467</v>
      </c>
      <c r="AB1495" s="41">
        <v>13714.170121622588</v>
      </c>
      <c r="AC1495" s="41">
        <f t="shared" si="520"/>
        <v>217760.71363154726</v>
      </c>
      <c r="AD1495" s="42">
        <f t="shared" si="527"/>
        <v>25841.188555236149</v>
      </c>
      <c r="AE1495" s="41">
        <f t="shared" si="515"/>
        <v>243601.90218678341</v>
      </c>
      <c r="AF1495" s="42">
        <f t="shared" si="516"/>
        <v>14280.450813216594</v>
      </c>
      <c r="AG1495" s="43">
        <f t="shared" si="526"/>
        <v>120</v>
      </c>
      <c r="AH1495" s="44">
        <f t="shared" si="517"/>
        <v>13.026694045174537</v>
      </c>
      <c r="AI1495" s="36">
        <f t="shared" si="518"/>
        <v>106.97330595482546</v>
      </c>
      <c r="AJ1495" s="36">
        <f t="shared" si="519"/>
        <v>3256</v>
      </c>
      <c r="AK1495" s="45">
        <v>45657</v>
      </c>
    </row>
    <row r="1496" spans="1:37" s="79" customFormat="1" ht="12.75" x14ac:dyDescent="0.25">
      <c r="A1496" s="36">
        <v>1490</v>
      </c>
      <c r="B1496" s="45">
        <v>42401</v>
      </c>
      <c r="C1496" s="49" t="s">
        <v>272</v>
      </c>
      <c r="D1496" s="49"/>
      <c r="E1496" s="49">
        <v>12010</v>
      </c>
      <c r="F1496" s="36" t="s">
        <v>1288</v>
      </c>
      <c r="G1496" s="36" t="s">
        <v>435</v>
      </c>
      <c r="H1496" s="38">
        <v>1</v>
      </c>
      <c r="I1496" s="50">
        <v>260191.1765</v>
      </c>
      <c r="J1496" s="39">
        <f t="shared" si="500"/>
        <v>0</v>
      </c>
      <c r="K1496" s="39">
        <f t="shared" si="501"/>
        <v>0</v>
      </c>
      <c r="L1496" s="39">
        <f t="shared" si="502"/>
        <v>0</v>
      </c>
      <c r="M1496" s="39">
        <f t="shared" si="524"/>
        <v>0</v>
      </c>
      <c r="N1496" s="39">
        <f t="shared" si="509"/>
        <v>0</v>
      </c>
      <c r="O1496" s="39">
        <f t="shared" si="503"/>
        <v>0</v>
      </c>
      <c r="P1496" s="39">
        <f t="shared" si="504"/>
        <v>0</v>
      </c>
      <c r="Q1496" s="39">
        <f t="shared" si="505"/>
        <v>0</v>
      </c>
      <c r="R1496" s="39">
        <f t="shared" si="506"/>
        <v>260191.1765</v>
      </c>
      <c r="S1496" s="39">
        <f t="shared" si="507"/>
        <v>0</v>
      </c>
      <c r="T1496" s="39"/>
      <c r="U1496" s="39">
        <f t="shared" si="508"/>
        <v>0</v>
      </c>
      <c r="V1496" s="39"/>
      <c r="W1496" s="39">
        <f t="shared" si="525"/>
        <v>0</v>
      </c>
      <c r="X1496" s="39">
        <f t="shared" si="512"/>
        <v>71.236461738535255</v>
      </c>
      <c r="Y1496" s="39">
        <f t="shared" si="513"/>
        <v>2168.259804166667</v>
      </c>
      <c r="Z1496" s="41">
        <f t="shared" si="514"/>
        <v>231945.91942067081</v>
      </c>
      <c r="AA1496" s="41">
        <v>205873.37442436689</v>
      </c>
      <c r="AB1496" s="41">
        <v>13836.953235284505</v>
      </c>
      <c r="AC1496" s="41">
        <f t="shared" si="520"/>
        <v>219710.3276596514</v>
      </c>
      <c r="AD1496" s="42">
        <f t="shared" si="527"/>
        <v>26072.544996303914</v>
      </c>
      <c r="AE1496" s="41">
        <f t="shared" si="515"/>
        <v>245782.87265595532</v>
      </c>
      <c r="AF1496" s="42">
        <f t="shared" si="516"/>
        <v>14408.303844044684</v>
      </c>
      <c r="AG1496" s="43">
        <f t="shared" si="526"/>
        <v>120</v>
      </c>
      <c r="AH1496" s="44">
        <f t="shared" si="517"/>
        <v>13.026694045174537</v>
      </c>
      <c r="AI1496" s="36">
        <f t="shared" si="518"/>
        <v>106.97330595482546</v>
      </c>
      <c r="AJ1496" s="36">
        <f t="shared" si="519"/>
        <v>3256</v>
      </c>
      <c r="AK1496" s="45">
        <v>45657</v>
      </c>
    </row>
    <row r="1497" spans="1:37" s="79" customFormat="1" ht="12.75" x14ac:dyDescent="0.25">
      <c r="A1497" s="36">
        <v>1491</v>
      </c>
      <c r="B1497" s="45">
        <v>42401</v>
      </c>
      <c r="C1497" s="49" t="s">
        <v>431</v>
      </c>
      <c r="D1497" s="49"/>
      <c r="E1497" s="49">
        <v>12009</v>
      </c>
      <c r="F1497" s="36" t="s">
        <v>1267</v>
      </c>
      <c r="G1497" s="36" t="s">
        <v>435</v>
      </c>
      <c r="H1497" s="38">
        <v>2</v>
      </c>
      <c r="I1497" s="50">
        <v>271500</v>
      </c>
      <c r="J1497" s="39">
        <f t="shared" si="500"/>
        <v>0</v>
      </c>
      <c r="K1497" s="39">
        <f t="shared" si="501"/>
        <v>0</v>
      </c>
      <c r="L1497" s="39">
        <f t="shared" si="502"/>
        <v>0</v>
      </c>
      <c r="M1497" s="39">
        <f t="shared" si="524"/>
        <v>0</v>
      </c>
      <c r="N1497" s="39">
        <f t="shared" si="509"/>
        <v>0</v>
      </c>
      <c r="O1497" s="39">
        <f t="shared" si="503"/>
        <v>0</v>
      </c>
      <c r="P1497" s="39">
        <f t="shared" si="504"/>
        <v>0</v>
      </c>
      <c r="Q1497" s="39">
        <f t="shared" si="505"/>
        <v>271500</v>
      </c>
      <c r="R1497" s="39">
        <f t="shared" si="506"/>
        <v>0</v>
      </c>
      <c r="S1497" s="39">
        <f t="shared" si="507"/>
        <v>0</v>
      </c>
      <c r="T1497" s="39"/>
      <c r="U1497" s="39">
        <f t="shared" si="508"/>
        <v>0</v>
      </c>
      <c r="V1497" s="39"/>
      <c r="W1497" s="39">
        <f t="shared" si="525"/>
        <v>0</v>
      </c>
      <c r="X1497" s="39">
        <f t="shared" si="512"/>
        <v>74.332648870636547</v>
      </c>
      <c r="Y1497" s="39">
        <f t="shared" si="513"/>
        <v>2262.5</v>
      </c>
      <c r="Z1497" s="41">
        <f t="shared" si="514"/>
        <v>242027.1047227926</v>
      </c>
      <c r="AA1497" s="41">
        <v>214821.35523613961</v>
      </c>
      <c r="AB1497" s="41">
        <v>0</v>
      </c>
      <c r="AC1497" s="41">
        <f t="shared" si="520"/>
        <v>214821.35523613961</v>
      </c>
      <c r="AD1497" s="42">
        <f t="shared" si="527"/>
        <v>27205.749486652989</v>
      </c>
      <c r="AE1497" s="41">
        <f t="shared" si="515"/>
        <v>242027.1047227926</v>
      </c>
      <c r="AF1497" s="42">
        <f t="shared" si="516"/>
        <v>29472.895277207397</v>
      </c>
      <c r="AG1497" s="43">
        <f t="shared" si="526"/>
        <v>120</v>
      </c>
      <c r="AH1497" s="44">
        <f t="shared" si="517"/>
        <v>13.026694045174537</v>
      </c>
      <c r="AI1497" s="36">
        <f t="shared" si="518"/>
        <v>106.97330595482546</v>
      </c>
      <c r="AJ1497" s="36">
        <f t="shared" si="519"/>
        <v>3256</v>
      </c>
      <c r="AK1497" s="45">
        <v>45657</v>
      </c>
    </row>
    <row r="1498" spans="1:37" s="79" customFormat="1" ht="12.75" x14ac:dyDescent="0.25">
      <c r="A1498" s="36">
        <v>1492</v>
      </c>
      <c r="B1498" s="45">
        <v>42401</v>
      </c>
      <c r="C1498" s="49" t="s">
        <v>272</v>
      </c>
      <c r="D1498" s="49"/>
      <c r="E1498" s="49">
        <v>12010</v>
      </c>
      <c r="F1498" s="36" t="s">
        <v>1289</v>
      </c>
      <c r="G1498" s="36" t="s">
        <v>435</v>
      </c>
      <c r="H1498" s="38">
        <v>1</v>
      </c>
      <c r="I1498" s="50">
        <v>389764.7059</v>
      </c>
      <c r="J1498" s="39">
        <f t="shared" si="500"/>
        <v>0</v>
      </c>
      <c r="K1498" s="39">
        <f t="shared" si="501"/>
        <v>0</v>
      </c>
      <c r="L1498" s="39">
        <f t="shared" si="502"/>
        <v>0</v>
      </c>
      <c r="M1498" s="39">
        <f t="shared" si="524"/>
        <v>0</v>
      </c>
      <c r="N1498" s="39">
        <f t="shared" si="509"/>
        <v>0</v>
      </c>
      <c r="O1498" s="39">
        <f t="shared" si="503"/>
        <v>0</v>
      </c>
      <c r="P1498" s="39">
        <f t="shared" si="504"/>
        <v>0</v>
      </c>
      <c r="Q1498" s="39">
        <f t="shared" si="505"/>
        <v>0</v>
      </c>
      <c r="R1498" s="39">
        <f t="shared" si="506"/>
        <v>389764.7059</v>
      </c>
      <c r="S1498" s="39">
        <f t="shared" si="507"/>
        <v>0</v>
      </c>
      <c r="T1498" s="39"/>
      <c r="U1498" s="39">
        <f t="shared" si="508"/>
        <v>0</v>
      </c>
      <c r="V1498" s="39"/>
      <c r="W1498" s="39">
        <f t="shared" si="525"/>
        <v>0</v>
      </c>
      <c r="X1498" s="39">
        <f t="shared" si="512"/>
        <v>106.7117606844627</v>
      </c>
      <c r="Y1498" s="39">
        <f t="shared" si="513"/>
        <v>3248.0392158333334</v>
      </c>
      <c r="Z1498" s="41">
        <f t="shared" si="514"/>
        <v>347453.49278861057</v>
      </c>
      <c r="AA1498" s="41">
        <v>308396.98837809719</v>
      </c>
      <c r="AB1498" s="41">
        <v>20727.666790432908</v>
      </c>
      <c r="AC1498" s="41">
        <f t="shared" si="520"/>
        <v>329124.65516853007</v>
      </c>
      <c r="AD1498" s="42">
        <f t="shared" si="527"/>
        <v>39056.504410513386</v>
      </c>
      <c r="AE1498" s="41">
        <f t="shared" si="515"/>
        <v>368181.15957904345</v>
      </c>
      <c r="AF1498" s="42">
        <f t="shared" si="516"/>
        <v>21583.54632095655</v>
      </c>
      <c r="AG1498" s="43">
        <f t="shared" si="526"/>
        <v>120</v>
      </c>
      <c r="AH1498" s="44">
        <f t="shared" si="517"/>
        <v>13.026694045174537</v>
      </c>
      <c r="AI1498" s="36">
        <f t="shared" si="518"/>
        <v>106.97330595482546</v>
      </c>
      <c r="AJ1498" s="36">
        <f t="shared" si="519"/>
        <v>3256</v>
      </c>
      <c r="AK1498" s="45">
        <v>45657</v>
      </c>
    </row>
    <row r="1499" spans="1:37" s="79" customFormat="1" ht="12.75" x14ac:dyDescent="0.25">
      <c r="A1499" s="36">
        <v>1493</v>
      </c>
      <c r="B1499" s="45">
        <v>42401</v>
      </c>
      <c r="C1499" s="49" t="s">
        <v>272</v>
      </c>
      <c r="D1499" s="49"/>
      <c r="E1499" s="49">
        <v>12010</v>
      </c>
      <c r="F1499" s="36" t="s">
        <v>1242</v>
      </c>
      <c r="G1499" s="36" t="s">
        <v>435</v>
      </c>
      <c r="H1499" s="38">
        <v>18</v>
      </c>
      <c r="I1499" s="50">
        <v>405651.7242</v>
      </c>
      <c r="J1499" s="39">
        <f t="shared" si="500"/>
        <v>0</v>
      </c>
      <c r="K1499" s="39">
        <f t="shared" si="501"/>
        <v>0</v>
      </c>
      <c r="L1499" s="39">
        <f t="shared" si="502"/>
        <v>0</v>
      </c>
      <c r="M1499" s="39">
        <f t="shared" si="524"/>
        <v>0</v>
      </c>
      <c r="N1499" s="39">
        <f t="shared" si="509"/>
        <v>0</v>
      </c>
      <c r="O1499" s="39">
        <f t="shared" si="503"/>
        <v>0</v>
      </c>
      <c r="P1499" s="39">
        <f t="shared" si="504"/>
        <v>0</v>
      </c>
      <c r="Q1499" s="39">
        <f t="shared" si="505"/>
        <v>0</v>
      </c>
      <c r="R1499" s="39">
        <f t="shared" si="506"/>
        <v>405651.7242</v>
      </c>
      <c r="S1499" s="39">
        <f t="shared" si="507"/>
        <v>0</v>
      </c>
      <c r="T1499" s="39"/>
      <c r="U1499" s="39">
        <f t="shared" si="508"/>
        <v>0</v>
      </c>
      <c r="V1499" s="39"/>
      <c r="W1499" s="39">
        <f t="shared" si="525"/>
        <v>0</v>
      </c>
      <c r="X1499" s="39">
        <f t="shared" si="512"/>
        <v>111.06138924024641</v>
      </c>
      <c r="Y1499" s="39">
        <f t="shared" si="513"/>
        <v>3380.4310350000001</v>
      </c>
      <c r="Z1499" s="41">
        <f t="shared" si="514"/>
        <v>361615.88336624228</v>
      </c>
      <c r="AA1499" s="41">
        <v>320967.41490431211</v>
      </c>
      <c r="AB1499" s="41">
        <v>21572.537597438197</v>
      </c>
      <c r="AC1499" s="41">
        <f t="shared" si="520"/>
        <v>342539.95250175032</v>
      </c>
      <c r="AD1499" s="42">
        <f t="shared" si="527"/>
        <v>40648.46846193017</v>
      </c>
      <c r="AE1499" s="41">
        <f t="shared" si="515"/>
        <v>383188.42096368049</v>
      </c>
      <c r="AF1499" s="42">
        <f t="shared" si="516"/>
        <v>22463.303236319509</v>
      </c>
      <c r="AG1499" s="43">
        <f t="shared" si="526"/>
        <v>120</v>
      </c>
      <c r="AH1499" s="44">
        <f t="shared" si="517"/>
        <v>13.026694045174537</v>
      </c>
      <c r="AI1499" s="36">
        <f t="shared" si="518"/>
        <v>106.97330595482546</v>
      </c>
      <c r="AJ1499" s="36">
        <f t="shared" si="519"/>
        <v>3256</v>
      </c>
      <c r="AK1499" s="45">
        <v>45657</v>
      </c>
    </row>
    <row r="1500" spans="1:37" s="79" customFormat="1" ht="12.75" x14ac:dyDescent="0.25">
      <c r="A1500" s="36">
        <v>1494</v>
      </c>
      <c r="B1500" s="45">
        <v>42401</v>
      </c>
      <c r="C1500" s="49" t="s">
        <v>272</v>
      </c>
      <c r="D1500" s="49"/>
      <c r="E1500" s="49">
        <v>12010</v>
      </c>
      <c r="F1500" s="36" t="s">
        <v>1290</v>
      </c>
      <c r="G1500" s="36" t="s">
        <v>435</v>
      </c>
      <c r="H1500" s="38">
        <v>2</v>
      </c>
      <c r="I1500" s="50">
        <v>538029.4118</v>
      </c>
      <c r="J1500" s="39">
        <f t="shared" si="500"/>
        <v>0</v>
      </c>
      <c r="K1500" s="39">
        <f t="shared" si="501"/>
        <v>0</v>
      </c>
      <c r="L1500" s="39">
        <f t="shared" si="502"/>
        <v>0</v>
      </c>
      <c r="M1500" s="39">
        <f t="shared" si="524"/>
        <v>0</v>
      </c>
      <c r="N1500" s="39">
        <f t="shared" si="509"/>
        <v>0</v>
      </c>
      <c r="O1500" s="39">
        <f t="shared" si="503"/>
        <v>0</v>
      </c>
      <c r="P1500" s="39">
        <f t="shared" si="504"/>
        <v>0</v>
      </c>
      <c r="Q1500" s="39">
        <f t="shared" si="505"/>
        <v>0</v>
      </c>
      <c r="R1500" s="39">
        <f t="shared" si="506"/>
        <v>538029.4118</v>
      </c>
      <c r="S1500" s="39">
        <f t="shared" si="507"/>
        <v>0</v>
      </c>
      <c r="T1500" s="39"/>
      <c r="U1500" s="39">
        <f t="shared" si="508"/>
        <v>0</v>
      </c>
      <c r="V1500" s="39"/>
      <c r="W1500" s="39">
        <f t="shared" si="525"/>
        <v>0</v>
      </c>
      <c r="X1500" s="39">
        <f t="shared" si="512"/>
        <v>147.30442485968516</v>
      </c>
      <c r="Y1500" s="39">
        <f t="shared" si="513"/>
        <v>4483.5784316666668</v>
      </c>
      <c r="Z1500" s="41">
        <f t="shared" si="514"/>
        <v>479623.20734313485</v>
      </c>
      <c r="AA1500" s="41">
        <v>425709.78784449009</v>
      </c>
      <c r="AB1500" s="41">
        <v>28612.37613983512</v>
      </c>
      <c r="AC1500" s="41">
        <f t="shared" si="520"/>
        <v>454322.16398432519</v>
      </c>
      <c r="AD1500" s="42">
        <f t="shared" si="527"/>
        <v>53913.419498644769</v>
      </c>
      <c r="AE1500" s="41">
        <f t="shared" si="515"/>
        <v>508235.58348296996</v>
      </c>
      <c r="AF1500" s="42">
        <f t="shared" si="516"/>
        <v>29793.828317030042</v>
      </c>
      <c r="AG1500" s="43">
        <f t="shared" si="526"/>
        <v>120</v>
      </c>
      <c r="AH1500" s="44">
        <f t="shared" si="517"/>
        <v>13.026694045174537</v>
      </c>
      <c r="AI1500" s="36">
        <f t="shared" si="518"/>
        <v>106.97330595482546</v>
      </c>
      <c r="AJ1500" s="36">
        <f t="shared" si="519"/>
        <v>3256</v>
      </c>
      <c r="AK1500" s="45">
        <v>45657</v>
      </c>
    </row>
    <row r="1501" spans="1:37" s="79" customFormat="1" ht="12.75" x14ac:dyDescent="0.25">
      <c r="A1501" s="36">
        <v>1495</v>
      </c>
      <c r="B1501" s="45">
        <v>42401</v>
      </c>
      <c r="C1501" s="49" t="s">
        <v>272</v>
      </c>
      <c r="D1501" s="49"/>
      <c r="E1501" s="49">
        <v>12010</v>
      </c>
      <c r="F1501" s="36" t="s">
        <v>1291</v>
      </c>
      <c r="G1501" s="36" t="s">
        <v>435</v>
      </c>
      <c r="H1501" s="38">
        <v>1</v>
      </c>
      <c r="I1501" s="50">
        <v>578764.70589999994</v>
      </c>
      <c r="J1501" s="39">
        <f t="shared" si="500"/>
        <v>0</v>
      </c>
      <c r="K1501" s="39">
        <f t="shared" si="501"/>
        <v>0</v>
      </c>
      <c r="L1501" s="39">
        <f t="shared" si="502"/>
        <v>0</v>
      </c>
      <c r="M1501" s="39">
        <f t="shared" si="524"/>
        <v>0</v>
      </c>
      <c r="N1501" s="39">
        <f t="shared" si="509"/>
        <v>0</v>
      </c>
      <c r="O1501" s="39">
        <f t="shared" si="503"/>
        <v>0</v>
      </c>
      <c r="P1501" s="39">
        <f t="shared" si="504"/>
        <v>0</v>
      </c>
      <c r="Q1501" s="39">
        <f t="shared" si="505"/>
        <v>0</v>
      </c>
      <c r="R1501" s="39">
        <f t="shared" si="506"/>
        <v>578764.70589999994</v>
      </c>
      <c r="S1501" s="39">
        <f t="shared" si="507"/>
        <v>0</v>
      </c>
      <c r="T1501" s="39"/>
      <c r="U1501" s="39">
        <f t="shared" si="508"/>
        <v>0</v>
      </c>
      <c r="V1501" s="39"/>
      <c r="W1501" s="39">
        <f t="shared" si="525"/>
        <v>0</v>
      </c>
      <c r="X1501" s="39">
        <f t="shared" si="512"/>
        <v>158.45714056125939</v>
      </c>
      <c r="Y1501" s="39">
        <f t="shared" si="513"/>
        <v>4823.0392158333325</v>
      </c>
      <c r="Z1501" s="41">
        <f t="shared" si="514"/>
        <v>515936.44966746058</v>
      </c>
      <c r="AA1501" s="41">
        <v>457941.13622203964</v>
      </c>
      <c r="AB1501" s="41">
        <v>30778.676961674326</v>
      </c>
      <c r="AC1501" s="41">
        <f t="shared" si="520"/>
        <v>488719.81318371394</v>
      </c>
      <c r="AD1501" s="42">
        <f t="shared" si="527"/>
        <v>57995.313445420936</v>
      </c>
      <c r="AE1501" s="41">
        <f t="shared" si="515"/>
        <v>546715.12662913487</v>
      </c>
      <c r="AF1501" s="42">
        <f t="shared" si="516"/>
        <v>32049.57927086507</v>
      </c>
      <c r="AG1501" s="43">
        <f t="shared" si="526"/>
        <v>120</v>
      </c>
      <c r="AH1501" s="44">
        <f t="shared" si="517"/>
        <v>13.026694045174537</v>
      </c>
      <c r="AI1501" s="36">
        <f t="shared" si="518"/>
        <v>106.97330595482546</v>
      </c>
      <c r="AJ1501" s="36">
        <f t="shared" si="519"/>
        <v>3256</v>
      </c>
      <c r="AK1501" s="45">
        <v>45657</v>
      </c>
    </row>
    <row r="1502" spans="1:37" s="79" customFormat="1" ht="12.75" x14ac:dyDescent="0.25">
      <c r="A1502" s="36">
        <v>1496</v>
      </c>
      <c r="B1502" s="45">
        <v>42401</v>
      </c>
      <c r="C1502" s="49" t="s">
        <v>272</v>
      </c>
      <c r="D1502" s="49"/>
      <c r="E1502" s="49">
        <v>12010</v>
      </c>
      <c r="F1502" s="36" t="s">
        <v>1292</v>
      </c>
      <c r="G1502" s="36" t="s">
        <v>435</v>
      </c>
      <c r="H1502" s="38">
        <v>4</v>
      </c>
      <c r="I1502" s="50">
        <v>593058.8236</v>
      </c>
      <c r="J1502" s="39">
        <f t="shared" si="500"/>
        <v>0</v>
      </c>
      <c r="K1502" s="39">
        <f t="shared" si="501"/>
        <v>0</v>
      </c>
      <c r="L1502" s="39">
        <f t="shared" si="502"/>
        <v>0</v>
      </c>
      <c r="M1502" s="39">
        <f t="shared" si="524"/>
        <v>0</v>
      </c>
      <c r="N1502" s="39">
        <f t="shared" si="509"/>
        <v>0</v>
      </c>
      <c r="O1502" s="39">
        <f t="shared" si="503"/>
        <v>0</v>
      </c>
      <c r="P1502" s="39">
        <f t="shared" si="504"/>
        <v>0</v>
      </c>
      <c r="Q1502" s="39">
        <f t="shared" si="505"/>
        <v>0</v>
      </c>
      <c r="R1502" s="39">
        <f t="shared" si="506"/>
        <v>593058.8236</v>
      </c>
      <c r="S1502" s="39">
        <f t="shared" si="507"/>
        <v>0</v>
      </c>
      <c r="T1502" s="39"/>
      <c r="U1502" s="39">
        <f t="shared" si="508"/>
        <v>0</v>
      </c>
      <c r="V1502" s="39">
        <v>0</v>
      </c>
      <c r="W1502" s="39">
        <f t="shared" si="525"/>
        <v>0</v>
      </c>
      <c r="X1502" s="39">
        <f t="shared" si="512"/>
        <v>162.37065670088981</v>
      </c>
      <c r="Y1502" s="39">
        <f t="shared" si="513"/>
        <v>4942.1568633333336</v>
      </c>
      <c r="Z1502" s="41">
        <f t="shared" si="514"/>
        <v>528678.85821809724</v>
      </c>
      <c r="AA1502" s="41">
        <v>469251.19786557154</v>
      </c>
      <c r="AB1502" s="41">
        <v>31538.837397608833</v>
      </c>
      <c r="AC1502" s="41">
        <f t="shared" si="520"/>
        <v>500790.03526318038</v>
      </c>
      <c r="AD1502" s="42">
        <f t="shared" si="527"/>
        <v>59427.660352525709</v>
      </c>
      <c r="AE1502" s="41">
        <f t="shared" si="515"/>
        <v>560217.69561570603</v>
      </c>
      <c r="AF1502" s="42">
        <f t="shared" si="516"/>
        <v>32841.127984293969</v>
      </c>
      <c r="AG1502" s="43">
        <f t="shared" si="526"/>
        <v>120</v>
      </c>
      <c r="AH1502" s="44">
        <f t="shared" si="517"/>
        <v>13.026694045174537</v>
      </c>
      <c r="AI1502" s="36">
        <f t="shared" si="518"/>
        <v>106.97330595482546</v>
      </c>
      <c r="AJ1502" s="36">
        <f t="shared" si="519"/>
        <v>3256</v>
      </c>
      <c r="AK1502" s="45">
        <v>45657</v>
      </c>
    </row>
    <row r="1503" spans="1:37" s="79" customFormat="1" ht="12.75" x14ac:dyDescent="0.25">
      <c r="A1503" s="36">
        <v>1497</v>
      </c>
      <c r="B1503" s="45">
        <v>42401</v>
      </c>
      <c r="C1503" s="49" t="s">
        <v>272</v>
      </c>
      <c r="D1503" s="49"/>
      <c r="E1503" s="49">
        <v>12010</v>
      </c>
      <c r="F1503" s="36" t="s">
        <v>1293</v>
      </c>
      <c r="G1503" s="36" t="s">
        <v>435</v>
      </c>
      <c r="H1503" s="38">
        <v>2</v>
      </c>
      <c r="I1503" s="50">
        <v>968529.4118</v>
      </c>
      <c r="J1503" s="39">
        <f t="shared" ref="J1503:J1566" si="528">IF(E1503=12002,I1503,IF(E1503&lt;&gt;12002,0))</f>
        <v>0</v>
      </c>
      <c r="K1503" s="39">
        <f t="shared" ref="K1503:K1566" si="529">IF(E1503=12003,I1503,IF(E1503&lt;&gt;12003,0))</f>
        <v>0</v>
      </c>
      <c r="L1503" s="39">
        <f t="shared" ref="L1503:L1566" si="530">IF(E1503=12004,I1503,IF(E1503&lt;&gt;12004,0))</f>
        <v>0</v>
      </c>
      <c r="M1503" s="39">
        <f t="shared" si="524"/>
        <v>0</v>
      </c>
      <c r="N1503" s="39">
        <f t="shared" si="509"/>
        <v>0</v>
      </c>
      <c r="O1503" s="39">
        <f t="shared" ref="O1503:O1566" si="531">IF(E1503=12007,I1503,IF(E1503&lt;&gt;12007,0))</f>
        <v>0</v>
      </c>
      <c r="P1503" s="39">
        <f t="shared" ref="P1503:P1566" si="532">IF(E1503=12008,I1503,IF(E1503&lt;&gt;12008,0))</f>
        <v>0</v>
      </c>
      <c r="Q1503" s="39">
        <f t="shared" ref="Q1503:Q1566" si="533">IF(E1503=12009,I1503,IF(E1503&lt;&gt;12009,0))</f>
        <v>0</v>
      </c>
      <c r="R1503" s="39">
        <f t="shared" ref="R1503:R1566" si="534">IF(E1503=12010,I1503,IF(E1503&lt;&gt;12010,0))</f>
        <v>968529.4118</v>
      </c>
      <c r="S1503" s="39">
        <f t="shared" ref="S1503:S1566" si="535">IF(E1503=12011,I1503,IF(E1503&lt;&gt;12011,0))</f>
        <v>0</v>
      </c>
      <c r="T1503" s="39"/>
      <c r="U1503" s="39">
        <f t="shared" ref="U1503:U1566" si="536">IF(E1503=12012,I1503,IF(E1503&lt;&gt;12012,0))</f>
        <v>0</v>
      </c>
      <c r="V1503" s="39"/>
      <c r="W1503" s="39">
        <f t="shared" si="525"/>
        <v>0</v>
      </c>
      <c r="X1503" s="39">
        <f t="shared" si="512"/>
        <v>265.16890124572211</v>
      </c>
      <c r="Y1503" s="39">
        <f t="shared" si="513"/>
        <v>8071.0784316666668</v>
      </c>
      <c r="Z1503" s="41">
        <f t="shared" si="514"/>
        <v>863389.94245607115</v>
      </c>
      <c r="AA1503" s="41">
        <v>766338.12460013689</v>
      </c>
      <c r="AB1503" s="41">
        <v>51506.343752107234</v>
      </c>
      <c r="AC1503" s="41">
        <f t="shared" si="520"/>
        <v>817844.46835224412</v>
      </c>
      <c r="AD1503" s="42">
        <f t="shared" si="527"/>
        <v>97051.817855934263</v>
      </c>
      <c r="AE1503" s="41">
        <f t="shared" si="515"/>
        <v>914896.28620817838</v>
      </c>
      <c r="AF1503" s="42">
        <f t="shared" si="516"/>
        <v>53633.125591821619</v>
      </c>
      <c r="AG1503" s="43">
        <f t="shared" si="526"/>
        <v>120</v>
      </c>
      <c r="AH1503" s="44">
        <f t="shared" si="517"/>
        <v>13.026694045174537</v>
      </c>
      <c r="AI1503" s="36">
        <f t="shared" si="518"/>
        <v>106.97330595482546</v>
      </c>
      <c r="AJ1503" s="36">
        <f t="shared" si="519"/>
        <v>3256</v>
      </c>
      <c r="AK1503" s="45">
        <v>45657</v>
      </c>
    </row>
    <row r="1504" spans="1:37" s="79" customFormat="1" ht="12.75" x14ac:dyDescent="0.25">
      <c r="A1504" s="36">
        <v>1498</v>
      </c>
      <c r="B1504" s="45">
        <v>42401</v>
      </c>
      <c r="C1504" s="49" t="s">
        <v>272</v>
      </c>
      <c r="D1504" s="49"/>
      <c r="E1504" s="49">
        <v>12010</v>
      </c>
      <c r="F1504" s="36" t="s">
        <v>1294</v>
      </c>
      <c r="G1504" s="36" t="s">
        <v>435</v>
      </c>
      <c r="H1504" s="38">
        <v>6</v>
      </c>
      <c r="I1504" s="50">
        <v>996667.05900000001</v>
      </c>
      <c r="J1504" s="39">
        <f t="shared" si="528"/>
        <v>0</v>
      </c>
      <c r="K1504" s="39">
        <f t="shared" si="529"/>
        <v>0</v>
      </c>
      <c r="L1504" s="39">
        <f t="shared" si="530"/>
        <v>0</v>
      </c>
      <c r="M1504" s="39">
        <f t="shared" si="524"/>
        <v>0</v>
      </c>
      <c r="N1504" s="39">
        <f t="shared" si="509"/>
        <v>0</v>
      </c>
      <c r="O1504" s="39">
        <f t="shared" si="531"/>
        <v>0</v>
      </c>
      <c r="P1504" s="39">
        <f t="shared" si="532"/>
        <v>0</v>
      </c>
      <c r="Q1504" s="39">
        <f t="shared" si="533"/>
        <v>0</v>
      </c>
      <c r="R1504" s="39">
        <f t="shared" si="534"/>
        <v>996667.05900000001</v>
      </c>
      <c r="S1504" s="39">
        <f t="shared" si="535"/>
        <v>0</v>
      </c>
      <c r="T1504" s="39"/>
      <c r="U1504" s="39">
        <f t="shared" si="536"/>
        <v>0</v>
      </c>
      <c r="V1504" s="39"/>
      <c r="W1504" s="39">
        <f t="shared" si="525"/>
        <v>0</v>
      </c>
      <c r="X1504" s="39">
        <f t="shared" si="512"/>
        <v>272.87256919917866</v>
      </c>
      <c r="Y1504" s="39">
        <f t="shared" si="513"/>
        <v>8305.5588250000001</v>
      </c>
      <c r="Z1504" s="41">
        <f t="shared" si="514"/>
        <v>888473.08531252563</v>
      </c>
      <c r="AA1504" s="41">
        <v>788601.72498562629</v>
      </c>
      <c r="AB1504" s="41">
        <v>53002.702366932645</v>
      </c>
      <c r="AC1504" s="41">
        <f t="shared" si="520"/>
        <v>841604.42735255894</v>
      </c>
      <c r="AD1504" s="42">
        <f t="shared" si="527"/>
        <v>99871.360326899332</v>
      </c>
      <c r="AE1504" s="41">
        <f t="shared" si="515"/>
        <v>941475.78767945827</v>
      </c>
      <c r="AF1504" s="42">
        <f t="shared" si="516"/>
        <v>55191.271320541739</v>
      </c>
      <c r="AG1504" s="43">
        <f t="shared" si="526"/>
        <v>120</v>
      </c>
      <c r="AH1504" s="44">
        <f t="shared" si="517"/>
        <v>13.026694045174537</v>
      </c>
      <c r="AI1504" s="36">
        <f t="shared" si="518"/>
        <v>106.97330595482546</v>
      </c>
      <c r="AJ1504" s="36">
        <f t="shared" si="519"/>
        <v>3256</v>
      </c>
      <c r="AK1504" s="45">
        <v>45657</v>
      </c>
    </row>
    <row r="1505" spans="1:37" s="79" customFormat="1" ht="25.5" x14ac:dyDescent="0.25">
      <c r="A1505" s="36">
        <v>1499</v>
      </c>
      <c r="B1505" s="45">
        <v>42401</v>
      </c>
      <c r="C1505" s="49" t="s">
        <v>272</v>
      </c>
      <c r="D1505" s="49"/>
      <c r="E1505" s="49">
        <v>12010</v>
      </c>
      <c r="F1505" s="53" t="s">
        <v>1295</v>
      </c>
      <c r="G1505" s="36" t="s">
        <v>435</v>
      </c>
      <c r="H1505" s="38">
        <v>75</v>
      </c>
      <c r="I1505" s="50">
        <v>1030050</v>
      </c>
      <c r="J1505" s="39">
        <f t="shared" si="528"/>
        <v>0</v>
      </c>
      <c r="K1505" s="39">
        <f t="shared" si="529"/>
        <v>0</v>
      </c>
      <c r="L1505" s="39">
        <f t="shared" si="530"/>
        <v>0</v>
      </c>
      <c r="M1505" s="39">
        <f t="shared" si="524"/>
        <v>0</v>
      </c>
      <c r="N1505" s="39">
        <f t="shared" si="509"/>
        <v>0</v>
      </c>
      <c r="O1505" s="39">
        <f t="shared" si="531"/>
        <v>0</v>
      </c>
      <c r="P1505" s="39">
        <f t="shared" si="532"/>
        <v>0</v>
      </c>
      <c r="Q1505" s="39">
        <f t="shared" si="533"/>
        <v>0</v>
      </c>
      <c r="R1505" s="39">
        <f t="shared" si="534"/>
        <v>1030050</v>
      </c>
      <c r="S1505" s="39">
        <f t="shared" si="535"/>
        <v>0</v>
      </c>
      <c r="T1505" s="39"/>
      <c r="U1505" s="39">
        <f t="shared" si="536"/>
        <v>0</v>
      </c>
      <c r="V1505" s="39"/>
      <c r="W1505" s="39">
        <f t="shared" si="525"/>
        <v>0</v>
      </c>
      <c r="X1505" s="39">
        <f t="shared" si="512"/>
        <v>282.0123203285421</v>
      </c>
      <c r="Y1505" s="39">
        <f t="shared" si="513"/>
        <v>8583.75</v>
      </c>
      <c r="Z1505" s="41">
        <f t="shared" si="514"/>
        <v>918232.11498973309</v>
      </c>
      <c r="AA1505" s="41">
        <v>815015.6057494866</v>
      </c>
      <c r="AB1505" s="41">
        <v>54778.005433265716</v>
      </c>
      <c r="AC1505" s="41">
        <f t="shared" si="520"/>
        <v>869793.6111827523</v>
      </c>
      <c r="AD1505" s="42">
        <f t="shared" si="527"/>
        <v>103216.50924024649</v>
      </c>
      <c r="AE1505" s="41">
        <f t="shared" si="515"/>
        <v>973010.12042299879</v>
      </c>
      <c r="AF1505" s="42">
        <f t="shared" si="516"/>
        <v>57039.879577001208</v>
      </c>
      <c r="AG1505" s="43">
        <f t="shared" si="526"/>
        <v>120</v>
      </c>
      <c r="AH1505" s="44">
        <f t="shared" si="517"/>
        <v>13.026694045174537</v>
      </c>
      <c r="AI1505" s="36">
        <f t="shared" si="518"/>
        <v>106.97330595482546</v>
      </c>
      <c r="AJ1505" s="36">
        <f t="shared" si="519"/>
        <v>3256</v>
      </c>
      <c r="AK1505" s="45">
        <v>45657</v>
      </c>
    </row>
    <row r="1506" spans="1:37" s="79" customFormat="1" ht="12.75" x14ac:dyDescent="0.25">
      <c r="A1506" s="36">
        <v>1500</v>
      </c>
      <c r="B1506" s="45">
        <v>42401</v>
      </c>
      <c r="C1506" s="49" t="s">
        <v>272</v>
      </c>
      <c r="D1506" s="49"/>
      <c r="E1506" s="49">
        <v>12010</v>
      </c>
      <c r="F1506" s="36" t="s">
        <v>1296</v>
      </c>
      <c r="G1506" s="36" t="s">
        <v>435</v>
      </c>
      <c r="H1506" s="38">
        <v>5</v>
      </c>
      <c r="I1506" s="50">
        <v>1436948.5294999999</v>
      </c>
      <c r="J1506" s="39">
        <f t="shared" si="528"/>
        <v>0</v>
      </c>
      <c r="K1506" s="39">
        <f t="shared" si="529"/>
        <v>0</v>
      </c>
      <c r="L1506" s="39">
        <f t="shared" si="530"/>
        <v>0</v>
      </c>
      <c r="M1506" s="39">
        <f t="shared" si="524"/>
        <v>0</v>
      </c>
      <c r="N1506" s="39">
        <f t="shared" si="509"/>
        <v>0</v>
      </c>
      <c r="O1506" s="39">
        <f t="shared" si="531"/>
        <v>0</v>
      </c>
      <c r="P1506" s="39">
        <f t="shared" si="532"/>
        <v>0</v>
      </c>
      <c r="Q1506" s="39">
        <f t="shared" si="533"/>
        <v>0</v>
      </c>
      <c r="R1506" s="39">
        <f t="shared" si="534"/>
        <v>1436948.5294999999</v>
      </c>
      <c r="S1506" s="39">
        <f t="shared" si="535"/>
        <v>0</v>
      </c>
      <c r="T1506" s="39"/>
      <c r="U1506" s="39">
        <f t="shared" si="536"/>
        <v>0</v>
      </c>
      <c r="V1506" s="39"/>
      <c r="W1506" s="39">
        <f t="shared" si="525"/>
        <v>0</v>
      </c>
      <c r="X1506" s="39">
        <f t="shared" si="512"/>
        <v>393.41506625598902</v>
      </c>
      <c r="Y1506" s="39">
        <f t="shared" si="513"/>
        <v>11974.571079166666</v>
      </c>
      <c r="Z1506" s="41">
        <f t="shared" si="514"/>
        <v>1280959.4557295004</v>
      </c>
      <c r="AA1506" s="41">
        <v>1136969.5414798083</v>
      </c>
      <c r="AB1506" s="41">
        <v>76416.84807171904</v>
      </c>
      <c r="AC1506" s="41">
        <f t="shared" si="520"/>
        <v>1213386.3895515273</v>
      </c>
      <c r="AD1506" s="42">
        <f t="shared" si="527"/>
        <v>143989.91424969211</v>
      </c>
      <c r="AE1506" s="41">
        <f t="shared" si="515"/>
        <v>1357376.3038012194</v>
      </c>
      <c r="AF1506" s="42">
        <f t="shared" si="516"/>
        <v>79572.225698780501</v>
      </c>
      <c r="AG1506" s="43">
        <f t="shared" si="526"/>
        <v>120</v>
      </c>
      <c r="AH1506" s="44">
        <f t="shared" si="517"/>
        <v>13.026694045174537</v>
      </c>
      <c r="AI1506" s="36">
        <f t="shared" si="518"/>
        <v>106.97330595482546</v>
      </c>
      <c r="AJ1506" s="36">
        <f t="shared" si="519"/>
        <v>3256</v>
      </c>
      <c r="AK1506" s="45">
        <v>45657</v>
      </c>
    </row>
    <row r="1507" spans="1:37" s="79" customFormat="1" ht="12.75" x14ac:dyDescent="0.25">
      <c r="A1507" s="36">
        <v>1501</v>
      </c>
      <c r="B1507" s="45">
        <v>42401</v>
      </c>
      <c r="C1507" s="49" t="s">
        <v>272</v>
      </c>
      <c r="D1507" s="49"/>
      <c r="E1507" s="49">
        <v>12010</v>
      </c>
      <c r="F1507" s="36" t="s">
        <v>1294</v>
      </c>
      <c r="G1507" s="36" t="s">
        <v>435</v>
      </c>
      <c r="H1507" s="38">
        <v>18</v>
      </c>
      <c r="I1507" s="50">
        <v>3165051.7242000001</v>
      </c>
      <c r="J1507" s="39">
        <f t="shared" si="528"/>
        <v>0</v>
      </c>
      <c r="K1507" s="39">
        <f t="shared" si="529"/>
        <v>0</v>
      </c>
      <c r="L1507" s="39">
        <f t="shared" si="530"/>
        <v>0</v>
      </c>
      <c r="M1507" s="39">
        <f t="shared" si="524"/>
        <v>0</v>
      </c>
      <c r="N1507" s="39">
        <f t="shared" si="509"/>
        <v>0</v>
      </c>
      <c r="O1507" s="39">
        <f t="shared" si="531"/>
        <v>0</v>
      </c>
      <c r="P1507" s="39">
        <f t="shared" si="532"/>
        <v>0</v>
      </c>
      <c r="Q1507" s="39">
        <f t="shared" si="533"/>
        <v>0</v>
      </c>
      <c r="R1507" s="39">
        <f t="shared" si="534"/>
        <v>3165051.7242000001</v>
      </c>
      <c r="S1507" s="39">
        <f t="shared" si="535"/>
        <v>0</v>
      </c>
      <c r="T1507" s="39"/>
      <c r="U1507" s="39">
        <f t="shared" si="536"/>
        <v>0</v>
      </c>
      <c r="V1507" s="39"/>
      <c r="W1507" s="39">
        <f t="shared" si="525"/>
        <v>0</v>
      </c>
      <c r="X1507" s="39">
        <f t="shared" si="512"/>
        <v>866.54393544147842</v>
      </c>
      <c r="Y1507" s="39">
        <f t="shared" si="513"/>
        <v>26375.431034999998</v>
      </c>
      <c r="Z1507" s="41">
        <f t="shared" si="514"/>
        <v>2821467.0537974536</v>
      </c>
      <c r="AA1507" s="41">
        <v>2504311.9734258726</v>
      </c>
      <c r="AB1507" s="41">
        <v>168317.28609756287</v>
      </c>
      <c r="AC1507" s="41">
        <f t="shared" si="520"/>
        <v>2672629.2595234355</v>
      </c>
      <c r="AD1507" s="42">
        <f t="shared" si="527"/>
        <v>317155.08037158102</v>
      </c>
      <c r="AE1507" s="41">
        <f t="shared" si="515"/>
        <v>2989784.3398950165</v>
      </c>
      <c r="AF1507" s="42">
        <f t="shared" si="516"/>
        <v>175267.38430498354</v>
      </c>
      <c r="AG1507" s="43">
        <f t="shared" si="526"/>
        <v>120</v>
      </c>
      <c r="AH1507" s="44">
        <f t="shared" si="517"/>
        <v>13.026694045174537</v>
      </c>
      <c r="AI1507" s="36">
        <f t="shared" si="518"/>
        <v>106.97330595482546</v>
      </c>
      <c r="AJ1507" s="36">
        <f t="shared" si="519"/>
        <v>3256</v>
      </c>
      <c r="AK1507" s="45">
        <v>45657</v>
      </c>
    </row>
    <row r="1508" spans="1:37" s="79" customFormat="1" ht="12.75" x14ac:dyDescent="0.25">
      <c r="A1508" s="36">
        <v>1502</v>
      </c>
      <c r="B1508" s="45">
        <v>42401</v>
      </c>
      <c r="C1508" s="49" t="s">
        <v>272</v>
      </c>
      <c r="D1508" s="49"/>
      <c r="E1508" s="49">
        <v>12010</v>
      </c>
      <c r="F1508" s="36" t="s">
        <v>1297</v>
      </c>
      <c r="G1508" s="36" t="s">
        <v>435</v>
      </c>
      <c r="H1508" s="38">
        <v>1000</v>
      </c>
      <c r="I1508" s="50">
        <v>3255000</v>
      </c>
      <c r="J1508" s="39">
        <f t="shared" si="528"/>
        <v>0</v>
      </c>
      <c r="K1508" s="39">
        <f t="shared" si="529"/>
        <v>0</v>
      </c>
      <c r="L1508" s="39">
        <f t="shared" si="530"/>
        <v>0</v>
      </c>
      <c r="M1508" s="39">
        <f t="shared" si="524"/>
        <v>0</v>
      </c>
      <c r="N1508" s="39">
        <f t="shared" si="509"/>
        <v>0</v>
      </c>
      <c r="O1508" s="39">
        <f t="shared" si="531"/>
        <v>0</v>
      </c>
      <c r="P1508" s="39">
        <f t="shared" si="532"/>
        <v>0</v>
      </c>
      <c r="Q1508" s="39">
        <f t="shared" si="533"/>
        <v>0</v>
      </c>
      <c r="R1508" s="39">
        <f t="shared" si="534"/>
        <v>3255000</v>
      </c>
      <c r="S1508" s="39">
        <f t="shared" si="535"/>
        <v>0</v>
      </c>
      <c r="T1508" s="39"/>
      <c r="U1508" s="39">
        <f t="shared" si="536"/>
        <v>0</v>
      </c>
      <c r="V1508" s="39"/>
      <c r="W1508" s="39">
        <f t="shared" si="525"/>
        <v>0</v>
      </c>
      <c r="X1508" s="39">
        <f t="shared" si="512"/>
        <v>891.17043121149891</v>
      </c>
      <c r="Y1508" s="39">
        <f t="shared" si="513"/>
        <v>27124.999999999996</v>
      </c>
      <c r="Z1508" s="41">
        <f t="shared" si="514"/>
        <v>2901650.9240246401</v>
      </c>
      <c r="AA1508" s="41">
        <v>2575482.5462012314</v>
      </c>
      <c r="AB1508" s="41">
        <v>173100.73072693552</v>
      </c>
      <c r="AC1508" s="41">
        <f t="shared" si="520"/>
        <v>2748583.2769281669</v>
      </c>
      <c r="AD1508" s="42">
        <f t="shared" si="527"/>
        <v>326168.37782340869</v>
      </c>
      <c r="AE1508" s="41">
        <f t="shared" si="515"/>
        <v>3074751.6547515756</v>
      </c>
      <c r="AF1508" s="42">
        <f t="shared" si="516"/>
        <v>180248.34524842445</v>
      </c>
      <c r="AG1508" s="43">
        <f t="shared" si="526"/>
        <v>120</v>
      </c>
      <c r="AH1508" s="44">
        <f t="shared" si="517"/>
        <v>13.026694045174537</v>
      </c>
      <c r="AI1508" s="36">
        <f t="shared" si="518"/>
        <v>106.97330595482546</v>
      </c>
      <c r="AJ1508" s="36">
        <f t="shared" si="519"/>
        <v>3256</v>
      </c>
      <c r="AK1508" s="45">
        <v>45657</v>
      </c>
    </row>
    <row r="1509" spans="1:37" s="79" customFormat="1" ht="12.75" x14ac:dyDescent="0.25">
      <c r="A1509" s="36">
        <v>1503</v>
      </c>
      <c r="B1509" s="45">
        <v>42401</v>
      </c>
      <c r="C1509" s="49" t="s">
        <v>482</v>
      </c>
      <c r="D1509" s="49"/>
      <c r="E1509" s="49">
        <v>12099</v>
      </c>
      <c r="F1509" s="36" t="s">
        <v>1298</v>
      </c>
      <c r="G1509" s="36" t="s">
        <v>435</v>
      </c>
      <c r="H1509" s="38">
        <v>1</v>
      </c>
      <c r="I1509" s="50">
        <v>4906600</v>
      </c>
      <c r="J1509" s="39">
        <f t="shared" si="528"/>
        <v>0</v>
      </c>
      <c r="K1509" s="39">
        <f t="shared" si="529"/>
        <v>0</v>
      </c>
      <c r="L1509" s="39">
        <f t="shared" si="530"/>
        <v>0</v>
      </c>
      <c r="M1509" s="39">
        <f t="shared" si="524"/>
        <v>0</v>
      </c>
      <c r="N1509" s="39">
        <f t="shared" si="509"/>
        <v>0</v>
      </c>
      <c r="O1509" s="39">
        <f t="shared" si="531"/>
        <v>0</v>
      </c>
      <c r="P1509" s="39">
        <f t="shared" si="532"/>
        <v>0</v>
      </c>
      <c r="Q1509" s="39">
        <f t="shared" si="533"/>
        <v>0</v>
      </c>
      <c r="R1509" s="39">
        <f t="shared" si="534"/>
        <v>0</v>
      </c>
      <c r="S1509" s="39">
        <f t="shared" si="535"/>
        <v>0</v>
      </c>
      <c r="T1509" s="39"/>
      <c r="U1509" s="39">
        <f t="shared" si="536"/>
        <v>0</v>
      </c>
      <c r="V1509" s="39"/>
      <c r="W1509" s="39">
        <f t="shared" si="525"/>
        <v>4906600</v>
      </c>
      <c r="X1509" s="39">
        <f t="shared" si="512"/>
        <v>1343.3538672142367</v>
      </c>
      <c r="Y1509" s="39">
        <f t="shared" si="513"/>
        <v>40888.333333333328</v>
      </c>
      <c r="Z1509" s="41">
        <f t="shared" si="514"/>
        <v>4373960.1916495543</v>
      </c>
      <c r="AA1509" s="41">
        <v>3882292.6762491441</v>
      </c>
      <c r="AB1509" s="41">
        <v>595659.98439918866</v>
      </c>
      <c r="AC1509" s="41">
        <f t="shared" si="520"/>
        <v>4477952.6606483329</v>
      </c>
      <c r="AD1509" s="42">
        <f>Z1509-AA1509-63020.18</f>
        <v>428647.33540041017</v>
      </c>
      <c r="AE1509" s="41">
        <f t="shared" si="515"/>
        <v>4906599.9960487429</v>
      </c>
      <c r="AF1509" s="42">
        <f t="shared" si="516"/>
        <v>3.9512570947408676E-3</v>
      </c>
      <c r="AG1509" s="43">
        <f t="shared" si="526"/>
        <v>120</v>
      </c>
      <c r="AH1509" s="44">
        <f t="shared" si="517"/>
        <v>13.026694045174537</v>
      </c>
      <c r="AI1509" s="36">
        <f t="shared" si="518"/>
        <v>106.97330595482546</v>
      </c>
      <c r="AJ1509" s="36">
        <f t="shared" si="519"/>
        <v>3256</v>
      </c>
      <c r="AK1509" s="45">
        <v>45657</v>
      </c>
    </row>
    <row r="1510" spans="1:37" s="79" customFormat="1" ht="38.25" x14ac:dyDescent="0.25">
      <c r="A1510" s="36">
        <v>1504</v>
      </c>
      <c r="B1510" s="45">
        <v>42401</v>
      </c>
      <c r="C1510" s="53" t="s">
        <v>534</v>
      </c>
      <c r="D1510" s="53"/>
      <c r="E1510" s="36">
        <v>12008</v>
      </c>
      <c r="F1510" s="53" t="s">
        <v>1299</v>
      </c>
      <c r="G1510" s="36" t="s">
        <v>544</v>
      </c>
      <c r="H1510" s="38">
        <v>1</v>
      </c>
      <c r="I1510" s="50">
        <v>3890271.5</v>
      </c>
      <c r="J1510" s="39">
        <f t="shared" si="528"/>
        <v>0</v>
      </c>
      <c r="K1510" s="39">
        <f t="shared" si="529"/>
        <v>0</v>
      </c>
      <c r="L1510" s="39">
        <f t="shared" si="530"/>
        <v>0</v>
      </c>
      <c r="M1510" s="39">
        <f>IF(C1510=12006,H1510,IF(C1510&lt;&gt;12006,0))</f>
        <v>0</v>
      </c>
      <c r="N1510" s="39">
        <f t="shared" si="509"/>
        <v>0</v>
      </c>
      <c r="O1510" s="39">
        <f t="shared" si="531"/>
        <v>0</v>
      </c>
      <c r="P1510" s="39">
        <f t="shared" si="532"/>
        <v>3890271.5</v>
      </c>
      <c r="Q1510" s="39">
        <f t="shared" si="533"/>
        <v>0</v>
      </c>
      <c r="R1510" s="39">
        <f t="shared" si="534"/>
        <v>0</v>
      </c>
      <c r="S1510" s="39">
        <f t="shared" si="535"/>
        <v>0</v>
      </c>
      <c r="T1510" s="39"/>
      <c r="U1510" s="39">
        <f t="shared" si="536"/>
        <v>0</v>
      </c>
      <c r="V1510" s="39"/>
      <c r="W1510" s="39"/>
      <c r="X1510" s="39">
        <f t="shared" si="512"/>
        <v>319.52948665297737</v>
      </c>
      <c r="Y1510" s="39">
        <f t="shared" si="513"/>
        <v>9725.6787499999991</v>
      </c>
      <c r="Z1510" s="41">
        <f t="shared" si="514"/>
        <v>1040388.0085420944</v>
      </c>
      <c r="AA1510" s="41">
        <v>913854.33182751539</v>
      </c>
      <c r="AB1510" s="41">
        <v>-24646.365314318493</v>
      </c>
      <c r="AC1510" s="41">
        <f t="shared" si="520"/>
        <v>889207.96651319694</v>
      </c>
      <c r="AD1510" s="42">
        <f t="shared" ref="AD1510:AD1573" si="537">Z1510-AA1510</f>
        <v>126533.67671457899</v>
      </c>
      <c r="AE1510" s="41">
        <f t="shared" si="515"/>
        <v>1015741.6432277759</v>
      </c>
      <c r="AF1510" s="42">
        <f t="shared" si="516"/>
        <v>2874529.856772224</v>
      </c>
      <c r="AG1510" s="43">
        <f>(365.25/30.4375*(IF(E1510=12002,1/3%,IF(E1510=12003,1/3%,IF(E1510=12004,1/3%,IF(E1510=12006,1/2%,IF(E1510=12007,1/10%,IF(E1510=12008,1/3%,IF(E1510=12009,1/10%,IF(E1510=12010,1/10%,IF(E1510=12011,1/20%,IF(E1510=12012,1/3%))))))))))))</f>
        <v>400</v>
      </c>
      <c r="AH1510" s="44">
        <f t="shared" si="517"/>
        <v>293.02669404517451</v>
      </c>
      <c r="AI1510" s="36">
        <f t="shared" si="518"/>
        <v>106.97330595482546</v>
      </c>
      <c r="AJ1510" s="36">
        <f t="shared" si="519"/>
        <v>3256</v>
      </c>
      <c r="AK1510" s="45">
        <v>45657</v>
      </c>
    </row>
    <row r="1511" spans="1:37" s="79" customFormat="1" ht="38.25" x14ac:dyDescent="0.25">
      <c r="A1511" s="36">
        <v>1505</v>
      </c>
      <c r="B1511" s="45">
        <v>42401</v>
      </c>
      <c r="C1511" s="53" t="s">
        <v>534</v>
      </c>
      <c r="D1511" s="53"/>
      <c r="E1511" s="36">
        <v>12008</v>
      </c>
      <c r="F1511" s="53" t="s">
        <v>1300</v>
      </c>
      <c r="G1511" s="36" t="s">
        <v>544</v>
      </c>
      <c r="H1511" s="38">
        <v>1</v>
      </c>
      <c r="I1511" s="50">
        <v>4185707.5</v>
      </c>
      <c r="J1511" s="39">
        <f t="shared" si="528"/>
        <v>0</v>
      </c>
      <c r="K1511" s="39">
        <f t="shared" si="529"/>
        <v>0</v>
      </c>
      <c r="L1511" s="39">
        <f t="shared" si="530"/>
        <v>0</v>
      </c>
      <c r="M1511" s="39">
        <f>IF(C1511=12006,H1511,IF(C1511&lt;&gt;12006,0))</f>
        <v>0</v>
      </c>
      <c r="N1511" s="39">
        <f t="shared" si="509"/>
        <v>0</v>
      </c>
      <c r="O1511" s="39">
        <f t="shared" si="531"/>
        <v>0</v>
      </c>
      <c r="P1511" s="39">
        <f t="shared" si="532"/>
        <v>4185707.5</v>
      </c>
      <c r="Q1511" s="39">
        <f t="shared" si="533"/>
        <v>0</v>
      </c>
      <c r="R1511" s="39">
        <f t="shared" si="534"/>
        <v>0</v>
      </c>
      <c r="S1511" s="39">
        <f t="shared" si="535"/>
        <v>0</v>
      </c>
      <c r="T1511" s="39"/>
      <c r="U1511" s="39">
        <f t="shared" si="536"/>
        <v>0</v>
      </c>
      <c r="V1511" s="39"/>
      <c r="W1511" s="39"/>
      <c r="X1511" s="39">
        <f t="shared" si="512"/>
        <v>343.79527720739219</v>
      </c>
      <c r="Y1511" s="39">
        <f t="shared" si="513"/>
        <v>10464.268749999999</v>
      </c>
      <c r="Z1511" s="41">
        <f t="shared" si="514"/>
        <v>1119397.422587269</v>
      </c>
      <c r="AA1511" s="41">
        <v>983254.49281314167</v>
      </c>
      <c r="AB1511" s="41">
        <v>-26518.065935470771</v>
      </c>
      <c r="AC1511" s="41">
        <f t="shared" si="520"/>
        <v>956736.42687767092</v>
      </c>
      <c r="AD1511" s="42">
        <f t="shared" si="537"/>
        <v>136142.92977412732</v>
      </c>
      <c r="AE1511" s="41">
        <f t="shared" si="515"/>
        <v>1092879.3566517984</v>
      </c>
      <c r="AF1511" s="42">
        <f t="shared" si="516"/>
        <v>3092828.1433482016</v>
      </c>
      <c r="AG1511" s="43">
        <f>(365.25/30.4375*(IF(E1511=12002,1/3%,IF(E1511=12003,1/3%,IF(E1511=12004,1/3%,IF(E1511=12006,1/2%,IF(E1511=12007,1/10%,IF(E1511=12008,1/3%,IF(E1511=12009,1/10%,IF(E1511=12010,1/10%,IF(E1511=12011,1/20%,IF(E1511=12012,1/3%))))))))))))</f>
        <v>400</v>
      </c>
      <c r="AH1511" s="44">
        <f t="shared" si="517"/>
        <v>293.02669404517451</v>
      </c>
      <c r="AI1511" s="36">
        <f t="shared" si="518"/>
        <v>106.97330595482546</v>
      </c>
      <c r="AJ1511" s="36">
        <f t="shared" si="519"/>
        <v>3256</v>
      </c>
      <c r="AK1511" s="45">
        <v>45657</v>
      </c>
    </row>
    <row r="1512" spans="1:37" s="79" customFormat="1" ht="12.75" x14ac:dyDescent="0.25">
      <c r="A1512" s="36">
        <v>1506</v>
      </c>
      <c r="B1512" s="45">
        <v>42401</v>
      </c>
      <c r="C1512" s="36" t="s">
        <v>823</v>
      </c>
      <c r="D1512" s="36"/>
      <c r="E1512" s="36">
        <v>12004</v>
      </c>
      <c r="F1512" s="36" t="s">
        <v>1301</v>
      </c>
      <c r="G1512" s="36" t="s">
        <v>544</v>
      </c>
      <c r="H1512" s="38">
        <v>1</v>
      </c>
      <c r="I1512" s="50">
        <v>153300</v>
      </c>
      <c r="J1512" s="39">
        <f t="shared" si="528"/>
        <v>0</v>
      </c>
      <c r="K1512" s="39">
        <f t="shared" si="529"/>
        <v>0</v>
      </c>
      <c r="L1512" s="39">
        <f t="shared" si="530"/>
        <v>153300</v>
      </c>
      <c r="M1512" s="39">
        <f>IF(C1512=12006,H1512,IF(C1512&lt;&gt;12006,0))</f>
        <v>0</v>
      </c>
      <c r="N1512" s="39">
        <f t="shared" si="509"/>
        <v>0</v>
      </c>
      <c r="O1512" s="39">
        <f t="shared" si="531"/>
        <v>0</v>
      </c>
      <c r="P1512" s="39">
        <f t="shared" si="532"/>
        <v>0</v>
      </c>
      <c r="Q1512" s="39">
        <f t="shared" si="533"/>
        <v>0</v>
      </c>
      <c r="R1512" s="39">
        <f t="shared" si="534"/>
        <v>0</v>
      </c>
      <c r="S1512" s="39">
        <f t="shared" si="535"/>
        <v>0</v>
      </c>
      <c r="T1512" s="39"/>
      <c r="U1512" s="39">
        <f t="shared" si="536"/>
        <v>0</v>
      </c>
      <c r="V1512" s="39"/>
      <c r="W1512" s="39"/>
      <c r="X1512" s="39">
        <f t="shared" si="512"/>
        <v>12.591375770020534</v>
      </c>
      <c r="Y1512" s="39">
        <f t="shared" si="513"/>
        <v>383.25</v>
      </c>
      <c r="Z1512" s="41">
        <f t="shared" si="514"/>
        <v>40997.519507186858</v>
      </c>
      <c r="AA1512" s="41">
        <v>36011.334702258726</v>
      </c>
      <c r="AB1512" s="41">
        <v>-971.21442621293272</v>
      </c>
      <c r="AC1512" s="41">
        <f t="shared" si="520"/>
        <v>35040.120276045796</v>
      </c>
      <c r="AD1512" s="42">
        <f t="shared" si="537"/>
        <v>4986.1848049281325</v>
      </c>
      <c r="AE1512" s="41">
        <f t="shared" si="515"/>
        <v>40026.305080973929</v>
      </c>
      <c r="AF1512" s="42">
        <f t="shared" si="516"/>
        <v>113273.69491902608</v>
      </c>
      <c r="AG1512" s="43">
        <f>(365.25/30.4375*(IF(E1512=12002,1/3%,IF(E1512=12003,1/3%,IF(E1512=12004,1/3%,IF(E1512=12006,1/2%,IF(E1512=12007,1/10%,IF(E1512=12008,1/3%,IF(E1512=12009,1/10%,IF(E1512=12010,1/10%,IF(E1512=12011,1/20%,IF(E1512=12012,1/3%))))))))))))</f>
        <v>400</v>
      </c>
      <c r="AH1512" s="44">
        <f t="shared" si="517"/>
        <v>293.02669404517451</v>
      </c>
      <c r="AI1512" s="36">
        <f t="shared" si="518"/>
        <v>106.97330595482546</v>
      </c>
      <c r="AJ1512" s="36">
        <f t="shared" si="519"/>
        <v>3256</v>
      </c>
      <c r="AK1512" s="45">
        <v>45657</v>
      </c>
    </row>
    <row r="1513" spans="1:37" s="79" customFormat="1" ht="12.75" x14ac:dyDescent="0.25">
      <c r="A1513" s="36">
        <v>1507</v>
      </c>
      <c r="B1513" s="45">
        <v>42430</v>
      </c>
      <c r="C1513" s="36" t="s">
        <v>823</v>
      </c>
      <c r="D1513" s="36"/>
      <c r="E1513" s="36">
        <v>12004</v>
      </c>
      <c r="F1513" s="36" t="s">
        <v>1302</v>
      </c>
      <c r="G1513" s="36" t="s">
        <v>276</v>
      </c>
      <c r="H1513" s="38">
        <v>38</v>
      </c>
      <c r="I1513" s="50">
        <v>2643500.0010000002</v>
      </c>
      <c r="J1513" s="39">
        <f t="shared" si="528"/>
        <v>0</v>
      </c>
      <c r="K1513" s="39">
        <f t="shared" si="529"/>
        <v>0</v>
      </c>
      <c r="L1513" s="39">
        <f t="shared" si="530"/>
        <v>2643500.0010000002</v>
      </c>
      <c r="M1513" s="39">
        <f>IF(C1513=12006,H1513,IF(C1513&lt;&gt;12006,0))</f>
        <v>0</v>
      </c>
      <c r="N1513" s="39">
        <f t="shared" si="509"/>
        <v>0</v>
      </c>
      <c r="O1513" s="39">
        <f t="shared" si="531"/>
        <v>0</v>
      </c>
      <c r="P1513" s="39">
        <f t="shared" si="532"/>
        <v>0</v>
      </c>
      <c r="Q1513" s="39">
        <f t="shared" si="533"/>
        <v>0</v>
      </c>
      <c r="R1513" s="39">
        <f t="shared" si="534"/>
        <v>0</v>
      </c>
      <c r="S1513" s="39">
        <f t="shared" si="535"/>
        <v>0</v>
      </c>
      <c r="T1513" s="39"/>
      <c r="U1513" s="39">
        <f t="shared" si="536"/>
        <v>0</v>
      </c>
      <c r="V1513" s="39">
        <f>IF(E1513=12050,I1513,IF(E1513&lt;&gt;12050,0))</f>
        <v>0</v>
      </c>
      <c r="W1513" s="39"/>
      <c r="X1513" s="39">
        <f t="shared" si="512"/>
        <v>217.1252567556468</v>
      </c>
      <c r="Y1513" s="39">
        <f t="shared" si="513"/>
        <v>6608.7500024999999</v>
      </c>
      <c r="Z1513" s="41">
        <f t="shared" si="514"/>
        <v>700663.20355047227</v>
      </c>
      <c r="AA1513" s="41">
        <v>621195.35957790562</v>
      </c>
      <c r="AB1513" s="41">
        <v>0</v>
      </c>
      <c r="AC1513" s="41">
        <f t="shared" si="520"/>
        <v>621195.35957790562</v>
      </c>
      <c r="AD1513" s="42">
        <f t="shared" si="537"/>
        <v>79467.843972566654</v>
      </c>
      <c r="AE1513" s="41">
        <f t="shared" si="515"/>
        <v>700663.20355047227</v>
      </c>
      <c r="AF1513" s="42">
        <f t="shared" si="516"/>
        <v>1942836.7974495278</v>
      </c>
      <c r="AG1513" s="43">
        <f>(365.25/30.4375*(IF(E1513=12002,1/3%,IF(E1513=12003,1/3%,IF(E1513=12004,1/3%,IF(E1513=12006,1/2%,IF(E1513=12007,1/10%,IF(E1513=12008,1/3%,IF(E1513=12009,1/10%,IF(E1513=12010,1/10%,IF(E1513=12011,1/20%,IF(E1513=12012,1/3%))))))))))))</f>
        <v>400</v>
      </c>
      <c r="AH1513" s="44">
        <f t="shared" si="517"/>
        <v>293.97946611909651</v>
      </c>
      <c r="AI1513" s="36">
        <f t="shared" si="518"/>
        <v>106.02053388090349</v>
      </c>
      <c r="AJ1513" s="36">
        <f t="shared" si="519"/>
        <v>3227</v>
      </c>
      <c r="AK1513" s="45">
        <v>45657</v>
      </c>
    </row>
    <row r="1514" spans="1:37" s="79" customFormat="1" ht="12.75" x14ac:dyDescent="0.25">
      <c r="A1514" s="36">
        <v>1508</v>
      </c>
      <c r="B1514" s="45">
        <v>42430</v>
      </c>
      <c r="C1514" s="49" t="s">
        <v>272</v>
      </c>
      <c r="D1514" s="49"/>
      <c r="E1514" s="49">
        <v>12010</v>
      </c>
      <c r="F1514" s="36" t="s">
        <v>1303</v>
      </c>
      <c r="G1514" s="36" t="s">
        <v>435</v>
      </c>
      <c r="H1514" s="38">
        <v>18</v>
      </c>
      <c r="I1514" s="50">
        <v>124500.0006</v>
      </c>
      <c r="J1514" s="39">
        <f t="shared" si="528"/>
        <v>0</v>
      </c>
      <c r="K1514" s="39">
        <f t="shared" si="529"/>
        <v>0</v>
      </c>
      <c r="L1514" s="39">
        <f t="shared" si="530"/>
        <v>0</v>
      </c>
      <c r="M1514" s="39">
        <f>IF(E1514=12005,I1514,IF(E1514&lt;&gt;12005,0))</f>
        <v>0</v>
      </c>
      <c r="N1514" s="39">
        <f t="shared" si="509"/>
        <v>0</v>
      </c>
      <c r="O1514" s="39">
        <f t="shared" si="531"/>
        <v>0</v>
      </c>
      <c r="P1514" s="39">
        <f t="shared" si="532"/>
        <v>0</v>
      </c>
      <c r="Q1514" s="39">
        <f t="shared" si="533"/>
        <v>0</v>
      </c>
      <c r="R1514" s="39">
        <f t="shared" si="534"/>
        <v>124500.0006</v>
      </c>
      <c r="S1514" s="39">
        <f t="shared" si="535"/>
        <v>0</v>
      </c>
      <c r="T1514" s="39"/>
      <c r="U1514" s="39">
        <f t="shared" si="536"/>
        <v>0</v>
      </c>
      <c r="V1514" s="39"/>
      <c r="W1514" s="39">
        <f>IF(E1514=12099,I1514,IF(E1514&lt;&gt;12099,0))</f>
        <v>0</v>
      </c>
      <c r="X1514" s="39">
        <f t="shared" si="512"/>
        <v>34.086242464065705</v>
      </c>
      <c r="Y1514" s="39">
        <f t="shared" si="513"/>
        <v>1037.5000049999999</v>
      </c>
      <c r="Z1514" s="41">
        <f t="shared" si="514"/>
        <v>109996.30443154002</v>
      </c>
      <c r="AA1514" s="41">
        <v>97520.739689691982</v>
      </c>
      <c r="AB1514" s="41">
        <v>6554.4654248252773</v>
      </c>
      <c r="AC1514" s="41">
        <f t="shared" si="520"/>
        <v>104075.20511451726</v>
      </c>
      <c r="AD1514" s="42">
        <f t="shared" si="537"/>
        <v>12475.564741848037</v>
      </c>
      <c r="AE1514" s="41">
        <f t="shared" si="515"/>
        <v>116550.7698563653</v>
      </c>
      <c r="AF1514" s="42">
        <f t="shared" si="516"/>
        <v>7949.2307436347037</v>
      </c>
      <c r="AG1514" s="43">
        <f>(365.25/30.4375*(IF(E1514=12002,1/3%,IF(E1514=12003,1/3%,IF(E1514=12004,1/3%,IF(E1514=12006,1/2%,IF(E1514=12007,1/10%,IF(E1514=12008,1/3%,IF(E1514=12009,1/10%,IF(E1514=12010,1/10%,IF(E1514=12011,1/20%,IF(E1514=12012,1/3%,IF(E1514=12099,1/10%)))))))))))))</f>
        <v>120</v>
      </c>
      <c r="AH1514" s="44">
        <f t="shared" si="517"/>
        <v>13.979466119096514</v>
      </c>
      <c r="AI1514" s="36">
        <f t="shared" si="518"/>
        <v>106.02053388090349</v>
      </c>
      <c r="AJ1514" s="36">
        <f t="shared" si="519"/>
        <v>3227</v>
      </c>
      <c r="AK1514" s="45">
        <v>45657</v>
      </c>
    </row>
    <row r="1515" spans="1:37" s="79" customFormat="1" ht="12.75" x14ac:dyDescent="0.25">
      <c r="A1515" s="36">
        <v>1509</v>
      </c>
      <c r="B1515" s="45">
        <v>42430</v>
      </c>
      <c r="C1515" s="49" t="s">
        <v>272</v>
      </c>
      <c r="D1515" s="49"/>
      <c r="E1515" s="49">
        <v>12010</v>
      </c>
      <c r="F1515" s="36" t="s">
        <v>1304</v>
      </c>
      <c r="G1515" s="36" t="s">
        <v>435</v>
      </c>
      <c r="H1515" s="38">
        <v>18</v>
      </c>
      <c r="I1515" s="50">
        <v>502500.00060000003</v>
      </c>
      <c r="J1515" s="39">
        <f t="shared" si="528"/>
        <v>0</v>
      </c>
      <c r="K1515" s="39">
        <f t="shared" si="529"/>
        <v>0</v>
      </c>
      <c r="L1515" s="39">
        <f t="shared" si="530"/>
        <v>0</v>
      </c>
      <c r="M1515" s="39">
        <f>IF(E1515=12005,I1515,IF(E1515&lt;&gt;12005,0))</f>
        <v>0</v>
      </c>
      <c r="N1515" s="39">
        <f t="shared" si="509"/>
        <v>0</v>
      </c>
      <c r="O1515" s="39">
        <f t="shared" si="531"/>
        <v>0</v>
      </c>
      <c r="P1515" s="39">
        <f t="shared" si="532"/>
        <v>0</v>
      </c>
      <c r="Q1515" s="39">
        <f t="shared" si="533"/>
        <v>0</v>
      </c>
      <c r="R1515" s="39">
        <f t="shared" si="534"/>
        <v>502500.00060000003</v>
      </c>
      <c r="S1515" s="39">
        <f t="shared" si="535"/>
        <v>0</v>
      </c>
      <c r="T1515" s="39"/>
      <c r="U1515" s="39">
        <f t="shared" si="536"/>
        <v>0</v>
      </c>
      <c r="V1515" s="39"/>
      <c r="W1515" s="39">
        <f>IF(E1515=12099,I1515,IF(E1515&lt;&gt;12099,0))</f>
        <v>0</v>
      </c>
      <c r="X1515" s="39">
        <f t="shared" si="512"/>
        <v>137.57700221765916</v>
      </c>
      <c r="Y1515" s="39">
        <f t="shared" si="513"/>
        <v>4187.5000050000008</v>
      </c>
      <c r="Z1515" s="41">
        <f t="shared" si="514"/>
        <v>443960.98615638609</v>
      </c>
      <c r="AA1515" s="41">
        <v>393607.8033447229</v>
      </c>
      <c r="AB1515" s="41">
        <v>26454.769992245147</v>
      </c>
      <c r="AC1515" s="41">
        <f t="shared" si="520"/>
        <v>420062.57333696802</v>
      </c>
      <c r="AD1515" s="42">
        <f t="shared" si="537"/>
        <v>50353.182811663195</v>
      </c>
      <c r="AE1515" s="41">
        <f t="shared" si="515"/>
        <v>470415.75614863122</v>
      </c>
      <c r="AF1515" s="42">
        <f t="shared" si="516"/>
        <v>32084.24445136881</v>
      </c>
      <c r="AG1515" s="43">
        <f>(365.25/30.4375*(IF(E1515=12002,1/3%,IF(E1515=12003,1/3%,IF(E1515=12004,1/3%,IF(E1515=12006,1/2%,IF(E1515=12007,1/10%,IF(E1515=12008,1/3%,IF(E1515=12009,1/10%,IF(E1515=12010,1/10%,IF(E1515=12011,1/20%,IF(E1515=12012,1/3%,IF(E1515=12099,1/10%)))))))))))))</f>
        <v>120</v>
      </c>
      <c r="AH1515" s="44">
        <f t="shared" si="517"/>
        <v>13.979466119096514</v>
      </c>
      <c r="AI1515" s="36">
        <f t="shared" si="518"/>
        <v>106.02053388090349</v>
      </c>
      <c r="AJ1515" s="36">
        <f t="shared" si="519"/>
        <v>3227</v>
      </c>
      <c r="AK1515" s="45">
        <v>45657</v>
      </c>
    </row>
    <row r="1516" spans="1:37" s="79" customFormat="1" ht="12.75" x14ac:dyDescent="0.25">
      <c r="A1516" s="36">
        <v>1510</v>
      </c>
      <c r="B1516" s="45">
        <v>42430</v>
      </c>
      <c r="C1516" s="49" t="s">
        <v>431</v>
      </c>
      <c r="D1516" s="49"/>
      <c r="E1516" s="49">
        <v>12009</v>
      </c>
      <c r="F1516" s="36" t="s">
        <v>1305</v>
      </c>
      <c r="G1516" s="36" t="s">
        <v>435</v>
      </c>
      <c r="H1516" s="38">
        <v>21</v>
      </c>
      <c r="I1516" s="50">
        <v>997149.99930000002</v>
      </c>
      <c r="J1516" s="39">
        <f t="shared" si="528"/>
        <v>0</v>
      </c>
      <c r="K1516" s="39">
        <f t="shared" si="529"/>
        <v>0</v>
      </c>
      <c r="L1516" s="39">
        <f t="shared" si="530"/>
        <v>0</v>
      </c>
      <c r="M1516" s="39">
        <f>IF(E1516=12005,I1516,IF(E1516&lt;&gt;12005,0))</f>
        <v>0</v>
      </c>
      <c r="N1516" s="39">
        <f t="shared" si="509"/>
        <v>0</v>
      </c>
      <c r="O1516" s="39">
        <f t="shared" si="531"/>
        <v>0</v>
      </c>
      <c r="P1516" s="39">
        <f t="shared" si="532"/>
        <v>0</v>
      </c>
      <c r="Q1516" s="39">
        <f t="shared" si="533"/>
        <v>997149.99930000002</v>
      </c>
      <c r="R1516" s="39">
        <f t="shared" si="534"/>
        <v>0</v>
      </c>
      <c r="S1516" s="39">
        <f t="shared" si="535"/>
        <v>0</v>
      </c>
      <c r="T1516" s="39"/>
      <c r="U1516" s="39">
        <f t="shared" si="536"/>
        <v>0</v>
      </c>
      <c r="V1516" s="39"/>
      <c r="W1516" s="39">
        <f>IF(E1516=12099,I1516,IF(E1516&lt;&gt;12099,0))</f>
        <v>0</v>
      </c>
      <c r="X1516" s="39">
        <f t="shared" si="512"/>
        <v>273.00479104722791</v>
      </c>
      <c r="Y1516" s="39">
        <f t="shared" si="513"/>
        <v>8309.5833275000005</v>
      </c>
      <c r="Z1516" s="41">
        <f t="shared" si="514"/>
        <v>880986.46070940455</v>
      </c>
      <c r="AA1516" s="41">
        <v>781066.70718611917</v>
      </c>
      <c r="AB1516" s="41">
        <v>0</v>
      </c>
      <c r="AC1516" s="41">
        <f t="shared" si="520"/>
        <v>781066.70718611917</v>
      </c>
      <c r="AD1516" s="42">
        <f t="shared" si="537"/>
        <v>99919.753523285384</v>
      </c>
      <c r="AE1516" s="41">
        <f t="shared" si="515"/>
        <v>880986.46070940455</v>
      </c>
      <c r="AF1516" s="42">
        <f t="shared" si="516"/>
        <v>116163.53859059548</v>
      </c>
      <c r="AG1516" s="43">
        <f>(365.25/30.4375*(IF(E1516=12002,1/3%,IF(E1516=12003,1/3%,IF(E1516=12004,1/3%,IF(E1516=12006,1/2%,IF(E1516=12007,1/10%,IF(E1516=12008,1/3%,IF(E1516=12009,1/10%,IF(E1516=12010,1/10%,IF(E1516=12011,1/20%,IF(E1516=12012,1/3%,IF(E1516=12099,1/10%)))))))))))))</f>
        <v>120</v>
      </c>
      <c r="AH1516" s="44">
        <f t="shared" si="517"/>
        <v>13.979466119096514</v>
      </c>
      <c r="AI1516" s="36">
        <f t="shared" si="518"/>
        <v>106.02053388090349</v>
      </c>
      <c r="AJ1516" s="36">
        <f t="shared" si="519"/>
        <v>3227</v>
      </c>
      <c r="AK1516" s="45">
        <v>45657</v>
      </c>
    </row>
    <row r="1517" spans="1:37" s="79" customFormat="1" ht="12.75" x14ac:dyDescent="0.25">
      <c r="A1517" s="36">
        <v>1511</v>
      </c>
      <c r="B1517" s="45">
        <v>42430</v>
      </c>
      <c r="C1517" s="49" t="s">
        <v>272</v>
      </c>
      <c r="D1517" s="49"/>
      <c r="E1517" s="49">
        <v>12010</v>
      </c>
      <c r="F1517" s="36" t="s">
        <v>1306</v>
      </c>
      <c r="G1517" s="36" t="s">
        <v>435</v>
      </c>
      <c r="H1517" s="38">
        <v>18</v>
      </c>
      <c r="I1517" s="50">
        <v>1121475.0005999999</v>
      </c>
      <c r="J1517" s="39">
        <f t="shared" si="528"/>
        <v>0</v>
      </c>
      <c r="K1517" s="39">
        <f t="shared" si="529"/>
        <v>0</v>
      </c>
      <c r="L1517" s="39">
        <f t="shared" si="530"/>
        <v>0</v>
      </c>
      <c r="M1517" s="39">
        <f>IF(E1517=12005,I1517,IF(E1517&lt;&gt;12005,0))</f>
        <v>0</v>
      </c>
      <c r="N1517" s="39">
        <f t="shared" si="509"/>
        <v>0</v>
      </c>
      <c r="O1517" s="39">
        <f t="shared" si="531"/>
        <v>0</v>
      </c>
      <c r="P1517" s="39">
        <f t="shared" si="532"/>
        <v>0</v>
      </c>
      <c r="Q1517" s="39">
        <f t="shared" si="533"/>
        <v>0</v>
      </c>
      <c r="R1517" s="39">
        <f t="shared" si="534"/>
        <v>1121475.0005999999</v>
      </c>
      <c r="S1517" s="39">
        <f t="shared" si="535"/>
        <v>0</v>
      </c>
      <c r="T1517" s="39"/>
      <c r="U1517" s="39">
        <f t="shared" si="536"/>
        <v>0</v>
      </c>
      <c r="V1517" s="39"/>
      <c r="W1517" s="39">
        <f>IF(E1517=12099,I1517,IF(E1517&lt;&gt;12099,0))</f>
        <v>0</v>
      </c>
      <c r="X1517" s="39">
        <f t="shared" si="512"/>
        <v>307.04312131416833</v>
      </c>
      <c r="Y1517" s="39">
        <f t="shared" si="513"/>
        <v>9345.6250049999981</v>
      </c>
      <c r="Z1517" s="41">
        <f t="shared" si="514"/>
        <v>990828.15248082113</v>
      </c>
      <c r="AA1517" s="41">
        <v>878450.37007983564</v>
      </c>
      <c r="AB1517" s="41">
        <v>59041.51872139515</v>
      </c>
      <c r="AC1517" s="41">
        <f t="shared" si="520"/>
        <v>937491.88880123082</v>
      </c>
      <c r="AD1517" s="42">
        <f t="shared" si="537"/>
        <v>112377.78240098548</v>
      </c>
      <c r="AE1517" s="41">
        <f t="shared" si="515"/>
        <v>1049869.6712022163</v>
      </c>
      <c r="AF1517" s="42">
        <f t="shared" si="516"/>
        <v>71605.329397783615</v>
      </c>
      <c r="AG1517" s="43">
        <f>(365.25/30.4375*(IF(E1517=12002,1/3%,IF(E1517=12003,1/3%,IF(E1517=12004,1/3%,IF(E1517=12006,1/2%,IF(E1517=12007,1/10%,IF(E1517=12008,1/3%,IF(E1517=12009,1/10%,IF(E1517=12010,1/10%,IF(E1517=12011,1/20%,IF(E1517=12012,1/3%,IF(E1517=12099,1/10%)))))))))))))</f>
        <v>120</v>
      </c>
      <c r="AH1517" s="44">
        <f t="shared" si="517"/>
        <v>13.979466119096514</v>
      </c>
      <c r="AI1517" s="36">
        <f t="shared" si="518"/>
        <v>106.02053388090349</v>
      </c>
      <c r="AJ1517" s="36">
        <f t="shared" si="519"/>
        <v>3227</v>
      </c>
      <c r="AK1517" s="45">
        <v>45657</v>
      </c>
    </row>
    <row r="1518" spans="1:37" s="79" customFormat="1" ht="38.25" x14ac:dyDescent="0.25">
      <c r="A1518" s="36">
        <v>1512</v>
      </c>
      <c r="B1518" s="45">
        <v>42430</v>
      </c>
      <c r="C1518" s="49" t="s">
        <v>272</v>
      </c>
      <c r="D1518" s="49"/>
      <c r="E1518" s="49">
        <v>12010</v>
      </c>
      <c r="F1518" s="53" t="s">
        <v>1307</v>
      </c>
      <c r="G1518" s="36" t="s">
        <v>435</v>
      </c>
      <c r="H1518" s="38">
        <v>18</v>
      </c>
      <c r="I1518" s="50">
        <v>3304425.0005999999</v>
      </c>
      <c r="J1518" s="39">
        <f t="shared" si="528"/>
        <v>0</v>
      </c>
      <c r="K1518" s="39">
        <f t="shared" si="529"/>
        <v>0</v>
      </c>
      <c r="L1518" s="39">
        <f t="shared" si="530"/>
        <v>0</v>
      </c>
      <c r="M1518" s="39">
        <f>IF(E1518=12005,I1518,IF(E1518&lt;&gt;12005,0))</f>
        <v>0</v>
      </c>
      <c r="N1518" s="39">
        <f t="shared" si="509"/>
        <v>0</v>
      </c>
      <c r="O1518" s="39">
        <f t="shared" si="531"/>
        <v>0</v>
      </c>
      <c r="P1518" s="39">
        <f t="shared" si="532"/>
        <v>0</v>
      </c>
      <c r="Q1518" s="39">
        <f t="shared" si="533"/>
        <v>0</v>
      </c>
      <c r="R1518" s="39">
        <f t="shared" si="534"/>
        <v>3304425.0005999999</v>
      </c>
      <c r="S1518" s="39">
        <f t="shared" si="535"/>
        <v>0</v>
      </c>
      <c r="T1518" s="39"/>
      <c r="U1518" s="39">
        <f t="shared" si="536"/>
        <v>0</v>
      </c>
      <c r="V1518" s="39"/>
      <c r="W1518" s="39">
        <f>IF(E1518=12099,I1518,IF(E1518&lt;&gt;12099,0))</f>
        <v>0</v>
      </c>
      <c r="X1518" s="39">
        <f t="shared" si="512"/>
        <v>904.70225889117035</v>
      </c>
      <c r="Y1518" s="39">
        <f t="shared" si="513"/>
        <v>27536.875004999998</v>
      </c>
      <c r="Z1518" s="41">
        <f t="shared" si="514"/>
        <v>2919474.1894418066</v>
      </c>
      <c r="AA1518" s="41">
        <v>2588353.1626876388</v>
      </c>
      <c r="AB1518" s="41">
        <v>173965.77759824484</v>
      </c>
      <c r="AC1518" s="41">
        <f t="shared" si="520"/>
        <v>2762318.9402858838</v>
      </c>
      <c r="AD1518" s="42">
        <f t="shared" si="537"/>
        <v>331121.02675416786</v>
      </c>
      <c r="AE1518" s="41">
        <f t="shared" si="515"/>
        <v>3093439.9670400517</v>
      </c>
      <c r="AF1518" s="42">
        <f t="shared" si="516"/>
        <v>210985.03355994821</v>
      </c>
      <c r="AG1518" s="43">
        <f>(365.25/30.4375*(IF(E1518=12002,1/3%,IF(E1518=12003,1/3%,IF(E1518=12004,1/3%,IF(E1518=12006,1/2%,IF(E1518=12007,1/10%,IF(E1518=12008,1/3%,IF(E1518=12009,1/10%,IF(E1518=12010,1/10%,IF(E1518=12011,1/20%,IF(E1518=12012,1/3%,IF(E1518=12099,1/10%)))))))))))))</f>
        <v>120</v>
      </c>
      <c r="AH1518" s="44">
        <f t="shared" si="517"/>
        <v>13.979466119096514</v>
      </c>
      <c r="AI1518" s="36">
        <f t="shared" si="518"/>
        <v>106.02053388090349</v>
      </c>
      <c r="AJ1518" s="36">
        <f t="shared" si="519"/>
        <v>3227</v>
      </c>
      <c r="AK1518" s="45">
        <v>45657</v>
      </c>
    </row>
    <row r="1519" spans="1:37" s="79" customFormat="1" ht="38.25" x14ac:dyDescent="0.25">
      <c r="A1519" s="36">
        <v>1513</v>
      </c>
      <c r="B1519" s="45">
        <v>42430</v>
      </c>
      <c r="C1519" s="53" t="s">
        <v>534</v>
      </c>
      <c r="D1519" s="53"/>
      <c r="E1519" s="36">
        <v>12008</v>
      </c>
      <c r="F1519" s="53" t="s">
        <v>1308</v>
      </c>
      <c r="G1519" s="36" t="s">
        <v>558</v>
      </c>
      <c r="H1519" s="38">
        <v>1</v>
      </c>
      <c r="I1519" s="50">
        <v>2633881</v>
      </c>
      <c r="J1519" s="39">
        <f t="shared" si="528"/>
        <v>0</v>
      </c>
      <c r="K1519" s="39">
        <f t="shared" si="529"/>
        <v>0</v>
      </c>
      <c r="L1519" s="39">
        <f t="shared" si="530"/>
        <v>0</v>
      </c>
      <c r="M1519" s="39">
        <f t="shared" ref="M1519:M1526" si="538">IF(C1519=12006,H1519,IF(C1519&lt;&gt;12006,0))</f>
        <v>0</v>
      </c>
      <c r="N1519" s="39">
        <f t="shared" si="509"/>
        <v>0</v>
      </c>
      <c r="O1519" s="39">
        <f t="shared" si="531"/>
        <v>0</v>
      </c>
      <c r="P1519" s="39">
        <f t="shared" si="532"/>
        <v>2633881</v>
      </c>
      <c r="Q1519" s="39">
        <f t="shared" si="533"/>
        <v>0</v>
      </c>
      <c r="R1519" s="39">
        <f t="shared" si="534"/>
        <v>0</v>
      </c>
      <c r="S1519" s="39">
        <f t="shared" si="535"/>
        <v>0</v>
      </c>
      <c r="T1519" s="39"/>
      <c r="U1519" s="39">
        <f t="shared" si="536"/>
        <v>0</v>
      </c>
      <c r="V1519" s="39"/>
      <c r="W1519" s="39"/>
      <c r="X1519" s="39">
        <f t="shared" si="512"/>
        <v>216.33519507186855</v>
      </c>
      <c r="Y1519" s="39">
        <f t="shared" si="513"/>
        <v>6584.7024999999994</v>
      </c>
      <c r="Z1519" s="41">
        <f t="shared" si="514"/>
        <v>698113.67449691985</v>
      </c>
      <c r="AA1519" s="41">
        <v>612444.9372484599</v>
      </c>
      <c r="AB1519" s="41">
        <v>-16517.448276624698</v>
      </c>
      <c r="AC1519" s="41">
        <f t="shared" si="520"/>
        <v>595927.48897183524</v>
      </c>
      <c r="AD1519" s="42">
        <f t="shared" si="537"/>
        <v>85668.737248459947</v>
      </c>
      <c r="AE1519" s="41">
        <f t="shared" si="515"/>
        <v>681596.22622029518</v>
      </c>
      <c r="AF1519" s="42">
        <f t="shared" si="516"/>
        <v>1952284.7737797047</v>
      </c>
      <c r="AG1519" s="43">
        <f t="shared" ref="AG1519:AG1526" si="539">(365.25/30.4375*(IF(E1519=12002,1/3%,IF(E1519=12003,1/3%,IF(E1519=12004,1/3%,IF(E1519=12006,1/2%,IF(E1519=12007,1/10%,IF(E1519=12008,1/3%,IF(E1519=12009,1/10%,IF(E1519=12010,1/10%,IF(E1519=12011,1/20%,IF(E1519=12012,1/3%))))))))))))</f>
        <v>400</v>
      </c>
      <c r="AH1519" s="44">
        <f t="shared" si="517"/>
        <v>293.97946611909651</v>
      </c>
      <c r="AI1519" s="36">
        <f t="shared" si="518"/>
        <v>106.02053388090349</v>
      </c>
      <c r="AJ1519" s="36">
        <f t="shared" si="519"/>
        <v>3227</v>
      </c>
      <c r="AK1519" s="45">
        <v>45657</v>
      </c>
    </row>
    <row r="1520" spans="1:37" s="79" customFormat="1" ht="38.25" x14ac:dyDescent="0.25">
      <c r="A1520" s="36">
        <v>1514</v>
      </c>
      <c r="B1520" s="45">
        <v>42430</v>
      </c>
      <c r="C1520" s="53" t="s">
        <v>534</v>
      </c>
      <c r="D1520" s="53"/>
      <c r="E1520" s="36">
        <v>12008</v>
      </c>
      <c r="F1520" s="53" t="s">
        <v>1309</v>
      </c>
      <c r="G1520" s="36" t="s">
        <v>558</v>
      </c>
      <c r="H1520" s="38">
        <v>1</v>
      </c>
      <c r="I1520" s="50">
        <v>3529911</v>
      </c>
      <c r="J1520" s="39">
        <f t="shared" si="528"/>
        <v>0</v>
      </c>
      <c r="K1520" s="39">
        <f t="shared" si="529"/>
        <v>0</v>
      </c>
      <c r="L1520" s="39">
        <f t="shared" si="530"/>
        <v>0</v>
      </c>
      <c r="M1520" s="39">
        <f t="shared" si="538"/>
        <v>0</v>
      </c>
      <c r="N1520" s="39">
        <f t="shared" si="509"/>
        <v>0</v>
      </c>
      <c r="O1520" s="39">
        <f t="shared" si="531"/>
        <v>0</v>
      </c>
      <c r="P1520" s="39">
        <f t="shared" si="532"/>
        <v>3529911</v>
      </c>
      <c r="Q1520" s="39">
        <f t="shared" si="533"/>
        <v>0</v>
      </c>
      <c r="R1520" s="39">
        <f t="shared" si="534"/>
        <v>0</v>
      </c>
      <c r="S1520" s="39">
        <f t="shared" si="535"/>
        <v>0</v>
      </c>
      <c r="T1520" s="39"/>
      <c r="U1520" s="39">
        <f t="shared" si="536"/>
        <v>0</v>
      </c>
      <c r="V1520" s="39"/>
      <c r="W1520" s="39"/>
      <c r="X1520" s="39">
        <f t="shared" si="512"/>
        <v>289.93108829568786</v>
      </c>
      <c r="Y1520" s="39">
        <f t="shared" si="513"/>
        <v>8824.7774999999983</v>
      </c>
      <c r="Z1520" s="41">
        <f t="shared" si="514"/>
        <v>935607.62193018454</v>
      </c>
      <c r="AA1520" s="41">
        <v>820794.91096509225</v>
      </c>
      <c r="AB1520" s="41">
        <v>-22136.581859084963</v>
      </c>
      <c r="AC1520" s="41">
        <f t="shared" si="520"/>
        <v>798658.32910600724</v>
      </c>
      <c r="AD1520" s="42">
        <f t="shared" si="537"/>
        <v>114812.71096509229</v>
      </c>
      <c r="AE1520" s="41">
        <f t="shared" si="515"/>
        <v>913471.04007109953</v>
      </c>
      <c r="AF1520" s="42">
        <f t="shared" si="516"/>
        <v>2616439.9599289005</v>
      </c>
      <c r="AG1520" s="43">
        <f t="shared" si="539"/>
        <v>400</v>
      </c>
      <c r="AH1520" s="44">
        <f t="shared" si="517"/>
        <v>293.97946611909651</v>
      </c>
      <c r="AI1520" s="36">
        <f t="shared" si="518"/>
        <v>106.02053388090349</v>
      </c>
      <c r="AJ1520" s="36">
        <f t="shared" si="519"/>
        <v>3227</v>
      </c>
      <c r="AK1520" s="45">
        <v>45657</v>
      </c>
    </row>
    <row r="1521" spans="1:37" s="79" customFormat="1" ht="12.75" x14ac:dyDescent="0.25">
      <c r="A1521" s="36">
        <v>1515</v>
      </c>
      <c r="B1521" s="45">
        <v>42430</v>
      </c>
      <c r="C1521" s="36" t="s">
        <v>823</v>
      </c>
      <c r="D1521" s="36"/>
      <c r="E1521" s="36">
        <v>12004</v>
      </c>
      <c r="F1521" s="36" t="s">
        <v>1310</v>
      </c>
      <c r="G1521" s="36" t="s">
        <v>544</v>
      </c>
      <c r="H1521" s="38">
        <v>2</v>
      </c>
      <c r="I1521" s="50">
        <v>4065000</v>
      </c>
      <c r="J1521" s="39">
        <f t="shared" si="528"/>
        <v>0</v>
      </c>
      <c r="K1521" s="39">
        <f t="shared" si="529"/>
        <v>0</v>
      </c>
      <c r="L1521" s="39">
        <f t="shared" si="530"/>
        <v>4065000</v>
      </c>
      <c r="M1521" s="39">
        <f t="shared" si="538"/>
        <v>0</v>
      </c>
      <c r="N1521" s="39">
        <f t="shared" si="509"/>
        <v>0</v>
      </c>
      <c r="O1521" s="39">
        <f t="shared" si="531"/>
        <v>0</v>
      </c>
      <c r="P1521" s="39">
        <f t="shared" si="532"/>
        <v>0</v>
      </c>
      <c r="Q1521" s="39">
        <f t="shared" si="533"/>
        <v>0</v>
      </c>
      <c r="R1521" s="39">
        <f t="shared" si="534"/>
        <v>0</v>
      </c>
      <c r="S1521" s="39">
        <f t="shared" si="535"/>
        <v>0</v>
      </c>
      <c r="T1521" s="39"/>
      <c r="U1521" s="39">
        <f t="shared" si="536"/>
        <v>0</v>
      </c>
      <c r="V1521" s="39"/>
      <c r="W1521" s="39"/>
      <c r="X1521" s="39">
        <f t="shared" si="512"/>
        <v>333.88090349075975</v>
      </c>
      <c r="Y1521" s="39">
        <f t="shared" si="513"/>
        <v>10162.5</v>
      </c>
      <c r="Z1521" s="41">
        <f t="shared" si="514"/>
        <v>1077433.6755646816</v>
      </c>
      <c r="AA1521" s="41">
        <v>945216.83778234082</v>
      </c>
      <c r="AB1521" s="41">
        <v>-25492.20228418801</v>
      </c>
      <c r="AC1521" s="41">
        <f t="shared" si="520"/>
        <v>919724.63549815281</v>
      </c>
      <c r="AD1521" s="42">
        <f t="shared" si="537"/>
        <v>132216.83778234082</v>
      </c>
      <c r="AE1521" s="41">
        <f t="shared" si="515"/>
        <v>1051941.4732804936</v>
      </c>
      <c r="AF1521" s="42">
        <f t="shared" si="516"/>
        <v>3013058.5267195064</v>
      </c>
      <c r="AG1521" s="43">
        <f t="shared" si="539"/>
        <v>400</v>
      </c>
      <c r="AH1521" s="44">
        <f t="shared" si="517"/>
        <v>293.97946611909651</v>
      </c>
      <c r="AI1521" s="36">
        <f t="shared" si="518"/>
        <v>106.02053388090349</v>
      </c>
      <c r="AJ1521" s="36">
        <f t="shared" si="519"/>
        <v>3227</v>
      </c>
      <c r="AK1521" s="45">
        <v>45657</v>
      </c>
    </row>
    <row r="1522" spans="1:37" s="79" customFormat="1" ht="12.75" x14ac:dyDescent="0.25">
      <c r="A1522" s="36">
        <v>1516</v>
      </c>
      <c r="B1522" s="45">
        <v>42430</v>
      </c>
      <c r="C1522" s="36" t="s">
        <v>980</v>
      </c>
      <c r="D1522" s="36"/>
      <c r="E1522" s="36">
        <v>12002</v>
      </c>
      <c r="F1522" s="36" t="s">
        <v>1311</v>
      </c>
      <c r="G1522" s="36" t="s">
        <v>558</v>
      </c>
      <c r="H1522" s="38">
        <v>36</v>
      </c>
      <c r="I1522" s="50">
        <v>2770499.9988000002</v>
      </c>
      <c r="J1522" s="39">
        <f t="shared" si="528"/>
        <v>2770499.9988000002</v>
      </c>
      <c r="K1522" s="39">
        <f t="shared" si="529"/>
        <v>0</v>
      </c>
      <c r="L1522" s="39">
        <f t="shared" si="530"/>
        <v>0</v>
      </c>
      <c r="M1522" s="39">
        <f t="shared" si="538"/>
        <v>0</v>
      </c>
      <c r="N1522" s="39">
        <f t="shared" si="509"/>
        <v>0</v>
      </c>
      <c r="O1522" s="39">
        <f t="shared" si="531"/>
        <v>0</v>
      </c>
      <c r="P1522" s="39">
        <f t="shared" si="532"/>
        <v>0</v>
      </c>
      <c r="Q1522" s="39">
        <f t="shared" si="533"/>
        <v>0</v>
      </c>
      <c r="R1522" s="39">
        <f t="shared" si="534"/>
        <v>0</v>
      </c>
      <c r="S1522" s="39">
        <f t="shared" si="535"/>
        <v>0</v>
      </c>
      <c r="T1522" s="39"/>
      <c r="U1522" s="39">
        <f t="shared" si="536"/>
        <v>0</v>
      </c>
      <c r="V1522" s="39"/>
      <c r="W1522" s="39"/>
      <c r="X1522" s="39">
        <f t="shared" si="512"/>
        <v>227.55646807392196</v>
      </c>
      <c r="Y1522" s="39">
        <f t="shared" si="513"/>
        <v>6926.2499969999999</v>
      </c>
      <c r="Z1522" s="41">
        <f t="shared" si="514"/>
        <v>734324.72247454617</v>
      </c>
      <c r="AA1522" s="41">
        <v>644212.3611172731</v>
      </c>
      <c r="AB1522" s="41">
        <v>-17374.205755904612</v>
      </c>
      <c r="AC1522" s="41">
        <f t="shared" si="520"/>
        <v>626838.15536136844</v>
      </c>
      <c r="AD1522" s="42">
        <f t="shared" si="537"/>
        <v>90112.361357273068</v>
      </c>
      <c r="AE1522" s="41">
        <f t="shared" si="515"/>
        <v>716950.51671864151</v>
      </c>
      <c r="AF1522" s="42">
        <f t="shared" si="516"/>
        <v>2053549.4820813588</v>
      </c>
      <c r="AG1522" s="43">
        <f t="shared" si="539"/>
        <v>400</v>
      </c>
      <c r="AH1522" s="44">
        <f t="shared" si="517"/>
        <v>293.97946611909651</v>
      </c>
      <c r="AI1522" s="36">
        <f t="shared" si="518"/>
        <v>106.02053388090349</v>
      </c>
      <c r="AJ1522" s="36">
        <f t="shared" si="519"/>
        <v>3227</v>
      </c>
      <c r="AK1522" s="45">
        <v>45657</v>
      </c>
    </row>
    <row r="1523" spans="1:37" s="79" customFormat="1" ht="12.75" x14ac:dyDescent="0.25">
      <c r="A1523" s="36">
        <v>1517</v>
      </c>
      <c r="B1523" s="45">
        <v>42461</v>
      </c>
      <c r="C1523" s="36" t="s">
        <v>823</v>
      </c>
      <c r="D1523" s="36"/>
      <c r="E1523" s="36">
        <v>12004</v>
      </c>
      <c r="F1523" s="36" t="s">
        <v>1312</v>
      </c>
      <c r="G1523" s="36" t="s">
        <v>276</v>
      </c>
      <c r="H1523" s="38">
        <v>3</v>
      </c>
      <c r="I1523" s="50">
        <v>56700</v>
      </c>
      <c r="J1523" s="39">
        <f t="shared" si="528"/>
        <v>0</v>
      </c>
      <c r="K1523" s="39">
        <f t="shared" si="529"/>
        <v>0</v>
      </c>
      <c r="L1523" s="39">
        <f t="shared" si="530"/>
        <v>56700</v>
      </c>
      <c r="M1523" s="39">
        <f t="shared" si="538"/>
        <v>0</v>
      </c>
      <c r="N1523" s="39">
        <f t="shared" si="509"/>
        <v>0</v>
      </c>
      <c r="O1523" s="39">
        <f t="shared" si="531"/>
        <v>0</v>
      </c>
      <c r="P1523" s="39">
        <f t="shared" si="532"/>
        <v>0</v>
      </c>
      <c r="Q1523" s="39">
        <f t="shared" si="533"/>
        <v>0</v>
      </c>
      <c r="R1523" s="39">
        <f t="shared" si="534"/>
        <v>0</v>
      </c>
      <c r="S1523" s="39">
        <f t="shared" si="535"/>
        <v>0</v>
      </c>
      <c r="T1523" s="39"/>
      <c r="U1523" s="39">
        <f t="shared" si="536"/>
        <v>0</v>
      </c>
      <c r="V1523" s="39">
        <f>IF(E1523=12050,I1523,IF(E1523&lt;&gt;12050,0))</f>
        <v>0</v>
      </c>
      <c r="W1523" s="39"/>
      <c r="X1523" s="39">
        <f t="shared" si="512"/>
        <v>4.6570841889117043</v>
      </c>
      <c r="Y1523" s="39">
        <f t="shared" si="513"/>
        <v>141.75</v>
      </c>
      <c r="Z1523" s="41">
        <f t="shared" si="514"/>
        <v>14884.041067761806</v>
      </c>
      <c r="AA1523" s="41">
        <v>13179.548254620122</v>
      </c>
      <c r="AB1523" s="41">
        <v>0</v>
      </c>
      <c r="AC1523" s="41">
        <f t="shared" si="520"/>
        <v>13179.548254620122</v>
      </c>
      <c r="AD1523" s="42">
        <f t="shared" si="537"/>
        <v>1704.4928131416837</v>
      </c>
      <c r="AE1523" s="41">
        <f t="shared" si="515"/>
        <v>14884.041067761806</v>
      </c>
      <c r="AF1523" s="42">
        <f t="shared" si="516"/>
        <v>41815.958932238194</v>
      </c>
      <c r="AG1523" s="43">
        <f t="shared" si="539"/>
        <v>400</v>
      </c>
      <c r="AH1523" s="44">
        <f t="shared" si="517"/>
        <v>294.99794661190964</v>
      </c>
      <c r="AI1523" s="36">
        <f t="shared" si="518"/>
        <v>105.00205338809035</v>
      </c>
      <c r="AJ1523" s="36">
        <f t="shared" si="519"/>
        <v>3196</v>
      </c>
      <c r="AK1523" s="45">
        <v>45657</v>
      </c>
    </row>
    <row r="1524" spans="1:37" s="79" customFormat="1" ht="12.75" x14ac:dyDescent="0.25">
      <c r="A1524" s="36">
        <v>1518</v>
      </c>
      <c r="B1524" s="45">
        <v>42461</v>
      </c>
      <c r="C1524" s="36" t="s">
        <v>721</v>
      </c>
      <c r="D1524" s="36"/>
      <c r="E1524" s="36">
        <v>12003</v>
      </c>
      <c r="F1524" s="36" t="s">
        <v>1272</v>
      </c>
      <c r="G1524" s="38" t="s">
        <v>320</v>
      </c>
      <c r="H1524" s="61">
        <v>500</v>
      </c>
      <c r="I1524" s="50">
        <v>13875000</v>
      </c>
      <c r="J1524" s="39">
        <f t="shared" si="528"/>
        <v>0</v>
      </c>
      <c r="K1524" s="39">
        <f t="shared" si="529"/>
        <v>13875000</v>
      </c>
      <c r="L1524" s="39">
        <f t="shared" si="530"/>
        <v>0</v>
      </c>
      <c r="M1524" s="39">
        <f t="shared" si="538"/>
        <v>0</v>
      </c>
      <c r="N1524" s="39">
        <f t="shared" si="509"/>
        <v>0</v>
      </c>
      <c r="O1524" s="39">
        <f t="shared" si="531"/>
        <v>0</v>
      </c>
      <c r="P1524" s="39">
        <f t="shared" si="532"/>
        <v>0</v>
      </c>
      <c r="Q1524" s="39">
        <f t="shared" si="533"/>
        <v>0</v>
      </c>
      <c r="R1524" s="39">
        <f t="shared" si="534"/>
        <v>0</v>
      </c>
      <c r="S1524" s="39">
        <f t="shared" si="535"/>
        <v>0</v>
      </c>
      <c r="T1524" s="39"/>
      <c r="U1524" s="39">
        <f t="shared" si="536"/>
        <v>0</v>
      </c>
      <c r="V1524" s="39"/>
      <c r="W1524" s="39"/>
      <c r="X1524" s="39">
        <f t="shared" si="512"/>
        <v>1139.6303901437373</v>
      </c>
      <c r="Y1524" s="39">
        <f t="shared" si="513"/>
        <v>34687.5</v>
      </c>
      <c r="Z1524" s="41">
        <f t="shared" si="514"/>
        <v>3642258.7268993841</v>
      </c>
      <c r="AA1524" s="41">
        <v>3225154.0041067759</v>
      </c>
      <c r="AB1524" s="41">
        <v>0</v>
      </c>
      <c r="AC1524" s="41">
        <f t="shared" si="520"/>
        <v>3225154.0041067759</v>
      </c>
      <c r="AD1524" s="42">
        <f t="shared" si="537"/>
        <v>417104.7227926082</v>
      </c>
      <c r="AE1524" s="41">
        <f t="shared" si="515"/>
        <v>3642258.7268993841</v>
      </c>
      <c r="AF1524" s="42">
        <f t="shared" si="516"/>
        <v>10232741.273100616</v>
      </c>
      <c r="AG1524" s="43">
        <f t="shared" si="539"/>
        <v>400</v>
      </c>
      <c r="AH1524" s="44">
        <f t="shared" si="517"/>
        <v>294.99794661190964</v>
      </c>
      <c r="AI1524" s="36">
        <f t="shared" si="518"/>
        <v>105.00205338809035</v>
      </c>
      <c r="AJ1524" s="36">
        <f t="shared" si="519"/>
        <v>3196</v>
      </c>
      <c r="AK1524" s="45">
        <v>45657</v>
      </c>
    </row>
    <row r="1525" spans="1:37" s="79" customFormat="1" ht="12.75" x14ac:dyDescent="0.25">
      <c r="A1525" s="36">
        <v>1519</v>
      </c>
      <c r="B1525" s="45">
        <v>42461</v>
      </c>
      <c r="C1525" s="36" t="s">
        <v>721</v>
      </c>
      <c r="D1525" s="36"/>
      <c r="E1525" s="36">
        <v>12003</v>
      </c>
      <c r="F1525" s="36" t="s">
        <v>1273</v>
      </c>
      <c r="G1525" s="38" t="s">
        <v>318</v>
      </c>
      <c r="H1525" s="61">
        <v>333</v>
      </c>
      <c r="I1525" s="50">
        <v>7326000</v>
      </c>
      <c r="J1525" s="39">
        <f t="shared" si="528"/>
        <v>0</v>
      </c>
      <c r="K1525" s="39">
        <f t="shared" si="529"/>
        <v>7326000</v>
      </c>
      <c r="L1525" s="39">
        <f t="shared" si="530"/>
        <v>0</v>
      </c>
      <c r="M1525" s="39">
        <f t="shared" si="538"/>
        <v>0</v>
      </c>
      <c r="N1525" s="39">
        <f t="shared" si="509"/>
        <v>0</v>
      </c>
      <c r="O1525" s="39">
        <f t="shared" si="531"/>
        <v>0</v>
      </c>
      <c r="P1525" s="39">
        <f t="shared" si="532"/>
        <v>0</v>
      </c>
      <c r="Q1525" s="39">
        <f t="shared" si="533"/>
        <v>0</v>
      </c>
      <c r="R1525" s="39">
        <f t="shared" si="534"/>
        <v>0</v>
      </c>
      <c r="S1525" s="39">
        <f t="shared" si="535"/>
        <v>0</v>
      </c>
      <c r="T1525" s="39"/>
      <c r="U1525" s="39">
        <f t="shared" si="536"/>
        <v>0</v>
      </c>
      <c r="V1525" s="39"/>
      <c r="W1525" s="39"/>
      <c r="X1525" s="39">
        <f t="shared" si="512"/>
        <v>601.72484599589325</v>
      </c>
      <c r="Y1525" s="39">
        <f t="shared" si="513"/>
        <v>18315</v>
      </c>
      <c r="Z1525" s="41">
        <f t="shared" si="514"/>
        <v>1923112.6078028746</v>
      </c>
      <c r="AA1525" s="41">
        <v>1702881.3141683778</v>
      </c>
      <c r="AB1525" s="41">
        <v>0</v>
      </c>
      <c r="AC1525" s="41">
        <f t="shared" si="520"/>
        <v>1702881.3141683778</v>
      </c>
      <c r="AD1525" s="42">
        <f t="shared" si="537"/>
        <v>220231.29363449686</v>
      </c>
      <c r="AE1525" s="41">
        <f t="shared" si="515"/>
        <v>1923112.6078028746</v>
      </c>
      <c r="AF1525" s="42">
        <f t="shared" si="516"/>
        <v>5402887.3921971256</v>
      </c>
      <c r="AG1525" s="43">
        <f t="shared" si="539"/>
        <v>400</v>
      </c>
      <c r="AH1525" s="44">
        <f t="shared" si="517"/>
        <v>294.99794661190964</v>
      </c>
      <c r="AI1525" s="36">
        <f t="shared" si="518"/>
        <v>105.00205338809035</v>
      </c>
      <c r="AJ1525" s="36">
        <f t="shared" si="519"/>
        <v>3196</v>
      </c>
      <c r="AK1525" s="45">
        <v>45657</v>
      </c>
    </row>
    <row r="1526" spans="1:37" s="79" customFormat="1" ht="12.75" x14ac:dyDescent="0.25">
      <c r="A1526" s="36">
        <v>1520</v>
      </c>
      <c r="B1526" s="45">
        <v>42461</v>
      </c>
      <c r="C1526" s="36" t="s">
        <v>823</v>
      </c>
      <c r="D1526" s="36"/>
      <c r="E1526" s="36">
        <v>12004</v>
      </c>
      <c r="F1526" s="36" t="s">
        <v>1313</v>
      </c>
      <c r="G1526" s="38" t="s">
        <v>318</v>
      </c>
      <c r="H1526" s="61">
        <v>7</v>
      </c>
      <c r="I1526" s="50">
        <v>110250</v>
      </c>
      <c r="J1526" s="39">
        <f t="shared" si="528"/>
        <v>0</v>
      </c>
      <c r="K1526" s="39">
        <f t="shared" si="529"/>
        <v>0</v>
      </c>
      <c r="L1526" s="39">
        <f t="shared" si="530"/>
        <v>110250</v>
      </c>
      <c r="M1526" s="39">
        <f t="shared" si="538"/>
        <v>0</v>
      </c>
      <c r="N1526" s="39">
        <f t="shared" si="509"/>
        <v>0</v>
      </c>
      <c r="O1526" s="39">
        <f t="shared" si="531"/>
        <v>0</v>
      </c>
      <c r="P1526" s="39">
        <f t="shared" si="532"/>
        <v>0</v>
      </c>
      <c r="Q1526" s="39">
        <f t="shared" si="533"/>
        <v>0</v>
      </c>
      <c r="R1526" s="39">
        <f t="shared" si="534"/>
        <v>0</v>
      </c>
      <c r="S1526" s="39">
        <f t="shared" si="535"/>
        <v>0</v>
      </c>
      <c r="T1526" s="39"/>
      <c r="U1526" s="39">
        <f t="shared" si="536"/>
        <v>0</v>
      </c>
      <c r="V1526" s="39"/>
      <c r="W1526" s="39"/>
      <c r="X1526" s="39">
        <f t="shared" si="512"/>
        <v>9.055441478439425</v>
      </c>
      <c r="Y1526" s="39">
        <f t="shared" si="513"/>
        <v>275.625</v>
      </c>
      <c r="Z1526" s="41">
        <f t="shared" si="514"/>
        <v>28941.190965092403</v>
      </c>
      <c r="AA1526" s="41">
        <v>25626.899383983571</v>
      </c>
      <c r="AB1526" s="41">
        <v>0</v>
      </c>
      <c r="AC1526" s="41">
        <f t="shared" si="520"/>
        <v>25626.899383983571</v>
      </c>
      <c r="AD1526" s="42">
        <f t="shared" si="537"/>
        <v>3314.2915811088315</v>
      </c>
      <c r="AE1526" s="41">
        <f t="shared" si="515"/>
        <v>28941.190965092403</v>
      </c>
      <c r="AF1526" s="42">
        <f t="shared" si="516"/>
        <v>81308.809034907594</v>
      </c>
      <c r="AG1526" s="43">
        <f t="shared" si="539"/>
        <v>400</v>
      </c>
      <c r="AH1526" s="44">
        <f t="shared" si="517"/>
        <v>294.99794661190964</v>
      </c>
      <c r="AI1526" s="36">
        <f t="shared" si="518"/>
        <v>105.00205338809035</v>
      </c>
      <c r="AJ1526" s="36">
        <f t="shared" si="519"/>
        <v>3196</v>
      </c>
      <c r="AK1526" s="45">
        <v>45657</v>
      </c>
    </row>
    <row r="1527" spans="1:37" s="79" customFormat="1" ht="12.75" x14ac:dyDescent="0.25">
      <c r="A1527" s="36">
        <v>1521</v>
      </c>
      <c r="B1527" s="45">
        <v>42461</v>
      </c>
      <c r="C1527" s="49" t="s">
        <v>272</v>
      </c>
      <c r="D1527" s="49"/>
      <c r="E1527" s="49">
        <v>12010</v>
      </c>
      <c r="F1527" s="36" t="s">
        <v>1314</v>
      </c>
      <c r="G1527" s="36" t="s">
        <v>435</v>
      </c>
      <c r="H1527" s="38">
        <v>1</v>
      </c>
      <c r="I1527" s="50">
        <v>154350</v>
      </c>
      <c r="J1527" s="39">
        <f t="shared" si="528"/>
        <v>0</v>
      </c>
      <c r="K1527" s="39">
        <f t="shared" si="529"/>
        <v>0</v>
      </c>
      <c r="L1527" s="39">
        <f t="shared" si="530"/>
        <v>0</v>
      </c>
      <c r="M1527" s="39">
        <f t="shared" ref="M1527:M1541" si="540">IF(E1527=12005,I1527,IF(E1527&lt;&gt;12005,0))</f>
        <v>0</v>
      </c>
      <c r="N1527" s="39">
        <f t="shared" si="509"/>
        <v>0</v>
      </c>
      <c r="O1527" s="39">
        <f t="shared" si="531"/>
        <v>0</v>
      </c>
      <c r="P1527" s="39">
        <f t="shared" si="532"/>
        <v>0</v>
      </c>
      <c r="Q1527" s="39">
        <f t="shared" si="533"/>
        <v>0</v>
      </c>
      <c r="R1527" s="39">
        <f t="shared" si="534"/>
        <v>154350</v>
      </c>
      <c r="S1527" s="39">
        <f t="shared" si="535"/>
        <v>0</v>
      </c>
      <c r="T1527" s="39"/>
      <c r="U1527" s="39">
        <f t="shared" si="536"/>
        <v>0</v>
      </c>
      <c r="V1527" s="39"/>
      <c r="W1527" s="39">
        <f t="shared" ref="W1527:W1541" si="541">IF(E1527=12099,I1527,IF(E1527&lt;&gt;12099,0))</f>
        <v>0</v>
      </c>
      <c r="X1527" s="39">
        <f t="shared" si="512"/>
        <v>42.25872689938398</v>
      </c>
      <c r="Y1527" s="39">
        <f t="shared" si="513"/>
        <v>1286.25</v>
      </c>
      <c r="Z1527" s="41">
        <f t="shared" si="514"/>
        <v>135058.89117043122</v>
      </c>
      <c r="AA1527" s="41">
        <v>119592.19712525667</v>
      </c>
      <c r="AB1527" s="41">
        <v>8037.9099218341817</v>
      </c>
      <c r="AC1527" s="41">
        <f t="shared" si="520"/>
        <v>127630.10704709086</v>
      </c>
      <c r="AD1527" s="42">
        <f t="shared" si="537"/>
        <v>15466.694045174547</v>
      </c>
      <c r="AE1527" s="41">
        <f t="shared" si="515"/>
        <v>143096.80109226541</v>
      </c>
      <c r="AF1527" s="42">
        <f t="shared" si="516"/>
        <v>11253.198907734593</v>
      </c>
      <c r="AG1527" s="43">
        <f t="shared" ref="AG1527:AG1541" si="542">(365.25/30.4375*(IF(E1527=12002,1/3%,IF(E1527=12003,1/3%,IF(E1527=12004,1/3%,IF(E1527=12006,1/2%,IF(E1527=12007,1/10%,IF(E1527=12008,1/3%,IF(E1527=12009,1/10%,IF(E1527=12010,1/10%,IF(E1527=12011,1/20%,IF(E1527=12012,1/3%,IF(E1527=12099,1/10%)))))))))))))</f>
        <v>120</v>
      </c>
      <c r="AH1527" s="44">
        <f t="shared" si="517"/>
        <v>14.997946611909654</v>
      </c>
      <c r="AI1527" s="36">
        <f t="shared" si="518"/>
        <v>105.00205338809035</v>
      </c>
      <c r="AJ1527" s="36">
        <f t="shared" si="519"/>
        <v>3196</v>
      </c>
      <c r="AK1527" s="45">
        <v>45657</v>
      </c>
    </row>
    <row r="1528" spans="1:37" s="79" customFormat="1" ht="12.75" x14ac:dyDescent="0.25">
      <c r="A1528" s="36">
        <v>1522</v>
      </c>
      <c r="B1528" s="45">
        <v>42461</v>
      </c>
      <c r="C1528" s="49" t="s">
        <v>272</v>
      </c>
      <c r="D1528" s="49"/>
      <c r="E1528" s="49">
        <v>12010</v>
      </c>
      <c r="F1528" s="36" t="s">
        <v>1314</v>
      </c>
      <c r="G1528" s="36" t="s">
        <v>435</v>
      </c>
      <c r="H1528" s="38">
        <v>1</v>
      </c>
      <c r="I1528" s="50">
        <v>155600</v>
      </c>
      <c r="J1528" s="39">
        <f t="shared" si="528"/>
        <v>0</v>
      </c>
      <c r="K1528" s="39">
        <f t="shared" si="529"/>
        <v>0</v>
      </c>
      <c r="L1528" s="39">
        <f t="shared" si="530"/>
        <v>0</v>
      </c>
      <c r="M1528" s="39">
        <f t="shared" si="540"/>
        <v>0</v>
      </c>
      <c r="N1528" s="39">
        <f t="shared" si="509"/>
        <v>0</v>
      </c>
      <c r="O1528" s="39">
        <f t="shared" si="531"/>
        <v>0</v>
      </c>
      <c r="P1528" s="39">
        <f t="shared" si="532"/>
        <v>0</v>
      </c>
      <c r="Q1528" s="39">
        <f t="shared" si="533"/>
        <v>0</v>
      </c>
      <c r="R1528" s="39">
        <f t="shared" si="534"/>
        <v>155600</v>
      </c>
      <c r="S1528" s="39">
        <f t="shared" si="535"/>
        <v>0</v>
      </c>
      <c r="T1528" s="39"/>
      <c r="U1528" s="39">
        <f t="shared" si="536"/>
        <v>0</v>
      </c>
      <c r="V1528" s="39"/>
      <c r="W1528" s="39">
        <f t="shared" si="541"/>
        <v>0</v>
      </c>
      <c r="X1528" s="39">
        <f t="shared" si="512"/>
        <v>42.600958247775495</v>
      </c>
      <c r="Y1528" s="39">
        <f t="shared" si="513"/>
        <v>1296.6666666666665</v>
      </c>
      <c r="Z1528" s="41">
        <f t="shared" si="514"/>
        <v>136152.66255989048</v>
      </c>
      <c r="AA1528" s="41">
        <v>120560.71184120463</v>
      </c>
      <c r="AB1528" s="41">
        <v>8103.0047543725223</v>
      </c>
      <c r="AC1528" s="41">
        <f t="shared" si="520"/>
        <v>128663.71659557715</v>
      </c>
      <c r="AD1528" s="42">
        <f t="shared" si="537"/>
        <v>15591.950718685854</v>
      </c>
      <c r="AE1528" s="41">
        <f t="shared" si="515"/>
        <v>144255.667314263</v>
      </c>
      <c r="AF1528" s="42">
        <f t="shared" si="516"/>
        <v>11344.332685736998</v>
      </c>
      <c r="AG1528" s="43">
        <f t="shared" si="542"/>
        <v>120</v>
      </c>
      <c r="AH1528" s="44">
        <f t="shared" si="517"/>
        <v>14.997946611909654</v>
      </c>
      <c r="AI1528" s="36">
        <f t="shared" si="518"/>
        <v>105.00205338809035</v>
      </c>
      <c r="AJ1528" s="36">
        <f t="shared" si="519"/>
        <v>3196</v>
      </c>
      <c r="AK1528" s="45">
        <v>45657</v>
      </c>
    </row>
    <row r="1529" spans="1:37" s="79" customFormat="1" ht="12.75" x14ac:dyDescent="0.25">
      <c r="A1529" s="36">
        <v>1523</v>
      </c>
      <c r="B1529" s="45">
        <v>42461</v>
      </c>
      <c r="C1529" s="49" t="s">
        <v>431</v>
      </c>
      <c r="D1529" s="49"/>
      <c r="E1529" s="49">
        <v>12009</v>
      </c>
      <c r="F1529" s="36" t="s">
        <v>1315</v>
      </c>
      <c r="G1529" s="36" t="s">
        <v>435</v>
      </c>
      <c r="H1529" s="38">
        <v>2</v>
      </c>
      <c r="I1529" s="50">
        <v>200700</v>
      </c>
      <c r="J1529" s="39">
        <f t="shared" si="528"/>
        <v>0</v>
      </c>
      <c r="K1529" s="39">
        <f t="shared" si="529"/>
        <v>0</v>
      </c>
      <c r="L1529" s="39">
        <f t="shared" si="530"/>
        <v>0</v>
      </c>
      <c r="M1529" s="39">
        <f t="shared" si="540"/>
        <v>0</v>
      </c>
      <c r="N1529" s="39">
        <f t="shared" si="509"/>
        <v>0</v>
      </c>
      <c r="O1529" s="39">
        <f t="shared" si="531"/>
        <v>0</v>
      </c>
      <c r="P1529" s="39">
        <f t="shared" si="532"/>
        <v>0</v>
      </c>
      <c r="Q1529" s="39">
        <f t="shared" si="533"/>
        <v>200700</v>
      </c>
      <c r="R1529" s="39">
        <f t="shared" si="534"/>
        <v>0</v>
      </c>
      <c r="S1529" s="39">
        <f t="shared" si="535"/>
        <v>0</v>
      </c>
      <c r="T1529" s="39"/>
      <c r="U1529" s="39">
        <f t="shared" si="536"/>
        <v>0</v>
      </c>
      <c r="V1529" s="39"/>
      <c r="W1529" s="39">
        <f t="shared" si="541"/>
        <v>0</v>
      </c>
      <c r="X1529" s="39">
        <f t="shared" si="512"/>
        <v>54.948665297741272</v>
      </c>
      <c r="Y1529" s="39">
        <f t="shared" si="513"/>
        <v>1672.5</v>
      </c>
      <c r="Z1529" s="41">
        <f t="shared" si="514"/>
        <v>175615.9342915811</v>
      </c>
      <c r="AA1529" s="41">
        <v>155504.72279260779</v>
      </c>
      <c r="AB1529" s="41">
        <v>0</v>
      </c>
      <c r="AC1529" s="41">
        <f t="shared" si="520"/>
        <v>155504.72279260779</v>
      </c>
      <c r="AD1529" s="42">
        <f t="shared" si="537"/>
        <v>20111.211498973309</v>
      </c>
      <c r="AE1529" s="41">
        <f t="shared" si="515"/>
        <v>175615.9342915811</v>
      </c>
      <c r="AF1529" s="42">
        <f t="shared" si="516"/>
        <v>25084.065708418901</v>
      </c>
      <c r="AG1529" s="43">
        <f t="shared" si="542"/>
        <v>120</v>
      </c>
      <c r="AH1529" s="44">
        <f t="shared" si="517"/>
        <v>14.997946611909654</v>
      </c>
      <c r="AI1529" s="36">
        <f t="shared" si="518"/>
        <v>105.00205338809035</v>
      </c>
      <c r="AJ1529" s="36">
        <f t="shared" si="519"/>
        <v>3196</v>
      </c>
      <c r="AK1529" s="45">
        <v>45657</v>
      </c>
    </row>
    <row r="1530" spans="1:37" s="79" customFormat="1" ht="12.75" x14ac:dyDescent="0.25">
      <c r="A1530" s="36">
        <v>1524</v>
      </c>
      <c r="B1530" s="45">
        <v>42461</v>
      </c>
      <c r="C1530" s="49" t="s">
        <v>431</v>
      </c>
      <c r="D1530" s="49"/>
      <c r="E1530" s="49">
        <v>12009</v>
      </c>
      <c r="F1530" s="36" t="s">
        <v>1316</v>
      </c>
      <c r="G1530" s="36" t="s">
        <v>435</v>
      </c>
      <c r="H1530" s="38">
        <v>2</v>
      </c>
      <c r="I1530" s="50">
        <v>201038.46160000001</v>
      </c>
      <c r="J1530" s="39">
        <f t="shared" si="528"/>
        <v>0</v>
      </c>
      <c r="K1530" s="39">
        <f t="shared" si="529"/>
        <v>0</v>
      </c>
      <c r="L1530" s="39">
        <f t="shared" si="530"/>
        <v>0</v>
      </c>
      <c r="M1530" s="39">
        <f t="shared" si="540"/>
        <v>0</v>
      </c>
      <c r="N1530" s="39">
        <f t="shared" si="509"/>
        <v>0</v>
      </c>
      <c r="O1530" s="39">
        <f t="shared" si="531"/>
        <v>0</v>
      </c>
      <c r="P1530" s="39">
        <f t="shared" si="532"/>
        <v>0</v>
      </c>
      <c r="Q1530" s="39">
        <f t="shared" si="533"/>
        <v>201038.46160000001</v>
      </c>
      <c r="R1530" s="39">
        <f t="shared" si="534"/>
        <v>0</v>
      </c>
      <c r="S1530" s="39">
        <f t="shared" si="535"/>
        <v>0</v>
      </c>
      <c r="T1530" s="39"/>
      <c r="U1530" s="39">
        <f t="shared" si="536"/>
        <v>0</v>
      </c>
      <c r="V1530" s="39"/>
      <c r="W1530" s="39">
        <f t="shared" si="541"/>
        <v>0</v>
      </c>
      <c r="X1530" s="39">
        <f t="shared" si="512"/>
        <v>55.041331033538675</v>
      </c>
      <c r="Y1530" s="39">
        <f t="shared" si="513"/>
        <v>1675.3205133333333</v>
      </c>
      <c r="Z1530" s="41">
        <f t="shared" si="514"/>
        <v>175912.09398318958</v>
      </c>
      <c r="AA1530" s="41">
        <v>155766.96682491445</v>
      </c>
      <c r="AB1530" s="41">
        <v>0</v>
      </c>
      <c r="AC1530" s="41">
        <f t="shared" si="520"/>
        <v>155766.96682491445</v>
      </c>
      <c r="AD1530" s="42">
        <f t="shared" si="537"/>
        <v>20145.127158275136</v>
      </c>
      <c r="AE1530" s="41">
        <f t="shared" si="515"/>
        <v>175912.09398318958</v>
      </c>
      <c r="AF1530" s="42">
        <f t="shared" si="516"/>
        <v>25126.367616810428</v>
      </c>
      <c r="AG1530" s="43">
        <f t="shared" si="542"/>
        <v>120</v>
      </c>
      <c r="AH1530" s="44">
        <f t="shared" si="517"/>
        <v>14.997946611909654</v>
      </c>
      <c r="AI1530" s="36">
        <f t="shared" si="518"/>
        <v>105.00205338809035</v>
      </c>
      <c r="AJ1530" s="36">
        <f t="shared" si="519"/>
        <v>3196</v>
      </c>
      <c r="AK1530" s="45">
        <v>45657</v>
      </c>
    </row>
    <row r="1531" spans="1:37" s="79" customFormat="1" ht="12.75" x14ac:dyDescent="0.25">
      <c r="A1531" s="36">
        <v>1525</v>
      </c>
      <c r="B1531" s="45">
        <v>42461</v>
      </c>
      <c r="C1531" s="49" t="s">
        <v>272</v>
      </c>
      <c r="D1531" s="49"/>
      <c r="E1531" s="49">
        <v>12010</v>
      </c>
      <c r="F1531" s="36" t="s">
        <v>1317</v>
      </c>
      <c r="G1531" s="36" t="s">
        <v>435</v>
      </c>
      <c r="H1531" s="38">
        <v>10</v>
      </c>
      <c r="I1531" s="50">
        <v>275000</v>
      </c>
      <c r="J1531" s="39">
        <f t="shared" si="528"/>
        <v>0</v>
      </c>
      <c r="K1531" s="39">
        <f t="shared" si="529"/>
        <v>0</v>
      </c>
      <c r="L1531" s="39">
        <f t="shared" si="530"/>
        <v>0</v>
      </c>
      <c r="M1531" s="39">
        <f t="shared" si="540"/>
        <v>0</v>
      </c>
      <c r="N1531" s="39">
        <f t="shared" ref="N1531:N1594" si="543">IF(E1531=12006,I1531,IF(E1531&lt;&gt;12006,0))</f>
        <v>0</v>
      </c>
      <c r="O1531" s="39">
        <f t="shared" si="531"/>
        <v>0</v>
      </c>
      <c r="P1531" s="39">
        <f t="shared" si="532"/>
        <v>0</v>
      </c>
      <c r="Q1531" s="39">
        <f t="shared" si="533"/>
        <v>0</v>
      </c>
      <c r="R1531" s="39">
        <f t="shared" si="534"/>
        <v>275000</v>
      </c>
      <c r="S1531" s="39">
        <f t="shared" si="535"/>
        <v>0</v>
      </c>
      <c r="T1531" s="39"/>
      <c r="U1531" s="39">
        <f t="shared" si="536"/>
        <v>0</v>
      </c>
      <c r="V1531" s="39"/>
      <c r="W1531" s="39">
        <f t="shared" si="541"/>
        <v>0</v>
      </c>
      <c r="X1531" s="39">
        <f t="shared" si="512"/>
        <v>75.290896646132779</v>
      </c>
      <c r="Y1531" s="39">
        <f t="shared" si="513"/>
        <v>2291.6666666666665</v>
      </c>
      <c r="Z1531" s="41">
        <f t="shared" si="514"/>
        <v>240629.70568104036</v>
      </c>
      <c r="AA1531" s="41">
        <v>213073.23750855576</v>
      </c>
      <c r="AB1531" s="41">
        <v>14320.863158434728</v>
      </c>
      <c r="AC1531" s="41">
        <f t="shared" si="520"/>
        <v>227394.10066699047</v>
      </c>
      <c r="AD1531" s="42">
        <f t="shared" si="537"/>
        <v>27556.468172484601</v>
      </c>
      <c r="AE1531" s="41">
        <f t="shared" si="515"/>
        <v>254950.56883947508</v>
      </c>
      <c r="AF1531" s="42">
        <f t="shared" si="516"/>
        <v>20049.431160524924</v>
      </c>
      <c r="AG1531" s="43">
        <f t="shared" si="542"/>
        <v>120</v>
      </c>
      <c r="AH1531" s="44">
        <f t="shared" si="517"/>
        <v>14.997946611909654</v>
      </c>
      <c r="AI1531" s="36">
        <f t="shared" si="518"/>
        <v>105.00205338809035</v>
      </c>
      <c r="AJ1531" s="36">
        <f t="shared" si="519"/>
        <v>3196</v>
      </c>
      <c r="AK1531" s="45">
        <v>45657</v>
      </c>
    </row>
    <row r="1532" spans="1:37" s="79" customFormat="1" ht="12.75" x14ac:dyDescent="0.25">
      <c r="A1532" s="36">
        <v>1526</v>
      </c>
      <c r="B1532" s="45">
        <v>42461</v>
      </c>
      <c r="C1532" s="49" t="s">
        <v>272</v>
      </c>
      <c r="D1532" s="49"/>
      <c r="E1532" s="49">
        <v>12010</v>
      </c>
      <c r="F1532" s="36" t="s">
        <v>1318</v>
      </c>
      <c r="G1532" s="36" t="s">
        <v>435</v>
      </c>
      <c r="H1532" s="38">
        <v>10</v>
      </c>
      <c r="I1532" s="50">
        <v>327500</v>
      </c>
      <c r="J1532" s="39">
        <f t="shared" si="528"/>
        <v>0</v>
      </c>
      <c r="K1532" s="39">
        <f t="shared" si="529"/>
        <v>0</v>
      </c>
      <c r="L1532" s="39">
        <f t="shared" si="530"/>
        <v>0</v>
      </c>
      <c r="M1532" s="39">
        <f t="shared" si="540"/>
        <v>0</v>
      </c>
      <c r="N1532" s="39">
        <f t="shared" si="543"/>
        <v>0</v>
      </c>
      <c r="O1532" s="39">
        <f t="shared" si="531"/>
        <v>0</v>
      </c>
      <c r="P1532" s="39">
        <f t="shared" si="532"/>
        <v>0</v>
      </c>
      <c r="Q1532" s="39">
        <f t="shared" si="533"/>
        <v>0</v>
      </c>
      <c r="R1532" s="39">
        <f t="shared" si="534"/>
        <v>327500</v>
      </c>
      <c r="S1532" s="39">
        <f t="shared" si="535"/>
        <v>0</v>
      </c>
      <c r="T1532" s="39"/>
      <c r="U1532" s="39">
        <f t="shared" si="536"/>
        <v>0</v>
      </c>
      <c r="V1532" s="39"/>
      <c r="W1532" s="39">
        <f t="shared" si="541"/>
        <v>0</v>
      </c>
      <c r="X1532" s="39">
        <f t="shared" si="512"/>
        <v>89.664613278576311</v>
      </c>
      <c r="Y1532" s="39">
        <f t="shared" si="513"/>
        <v>2729.1666666666665</v>
      </c>
      <c r="Z1532" s="41">
        <f t="shared" si="514"/>
        <v>286568.10403832991</v>
      </c>
      <c r="AA1532" s="41">
        <v>253750.85557837095</v>
      </c>
      <c r="AB1532" s="41">
        <v>17054.846125044995</v>
      </c>
      <c r="AC1532" s="41">
        <f t="shared" si="520"/>
        <v>270805.70170341595</v>
      </c>
      <c r="AD1532" s="42">
        <f t="shared" si="537"/>
        <v>32817.248459958966</v>
      </c>
      <c r="AE1532" s="41">
        <f t="shared" si="515"/>
        <v>303622.95016337489</v>
      </c>
      <c r="AF1532" s="42">
        <f t="shared" si="516"/>
        <v>23877.049836625112</v>
      </c>
      <c r="AG1532" s="43">
        <f t="shared" si="542"/>
        <v>120</v>
      </c>
      <c r="AH1532" s="44">
        <f t="shared" si="517"/>
        <v>14.997946611909654</v>
      </c>
      <c r="AI1532" s="36">
        <f t="shared" si="518"/>
        <v>105.00205338809035</v>
      </c>
      <c r="AJ1532" s="36">
        <f t="shared" si="519"/>
        <v>3196</v>
      </c>
      <c r="AK1532" s="45">
        <v>45657</v>
      </c>
    </row>
    <row r="1533" spans="1:37" s="79" customFormat="1" ht="12.75" x14ac:dyDescent="0.25">
      <c r="A1533" s="36">
        <v>1527</v>
      </c>
      <c r="B1533" s="45">
        <v>42461</v>
      </c>
      <c r="C1533" s="49" t="s">
        <v>431</v>
      </c>
      <c r="D1533" s="49"/>
      <c r="E1533" s="49">
        <v>12009</v>
      </c>
      <c r="F1533" s="36" t="s">
        <v>1319</v>
      </c>
      <c r="G1533" s="36" t="s">
        <v>435</v>
      </c>
      <c r="H1533" s="38">
        <v>3</v>
      </c>
      <c r="I1533" s="50">
        <v>407250</v>
      </c>
      <c r="J1533" s="39">
        <f t="shared" si="528"/>
        <v>0</v>
      </c>
      <c r="K1533" s="39">
        <f t="shared" si="529"/>
        <v>0</v>
      </c>
      <c r="L1533" s="39">
        <f t="shared" si="530"/>
        <v>0</v>
      </c>
      <c r="M1533" s="39">
        <f t="shared" si="540"/>
        <v>0</v>
      </c>
      <c r="N1533" s="39">
        <f t="shared" si="543"/>
        <v>0</v>
      </c>
      <c r="O1533" s="39">
        <f t="shared" si="531"/>
        <v>0</v>
      </c>
      <c r="P1533" s="39">
        <f t="shared" si="532"/>
        <v>0</v>
      </c>
      <c r="Q1533" s="39">
        <f t="shared" si="533"/>
        <v>407250</v>
      </c>
      <c r="R1533" s="39">
        <f t="shared" si="534"/>
        <v>0</v>
      </c>
      <c r="S1533" s="39">
        <f t="shared" si="535"/>
        <v>0</v>
      </c>
      <c r="T1533" s="39"/>
      <c r="U1533" s="39">
        <f t="shared" si="536"/>
        <v>0</v>
      </c>
      <c r="V1533" s="39"/>
      <c r="W1533" s="39">
        <f t="shared" si="541"/>
        <v>0</v>
      </c>
      <c r="X1533" s="39">
        <f t="shared" si="512"/>
        <v>111.49897330595482</v>
      </c>
      <c r="Y1533" s="39">
        <f t="shared" si="513"/>
        <v>3393.75</v>
      </c>
      <c r="Z1533" s="41">
        <f t="shared" si="514"/>
        <v>356350.71868583158</v>
      </c>
      <c r="AA1533" s="41">
        <v>315542.09445585212</v>
      </c>
      <c r="AB1533" s="41">
        <v>0</v>
      </c>
      <c r="AC1533" s="41">
        <f t="shared" si="520"/>
        <v>315542.09445585212</v>
      </c>
      <c r="AD1533" s="42">
        <f t="shared" si="537"/>
        <v>40808.624229979469</v>
      </c>
      <c r="AE1533" s="41">
        <f t="shared" si="515"/>
        <v>356350.71868583158</v>
      </c>
      <c r="AF1533" s="42">
        <f t="shared" si="516"/>
        <v>50899.281314168416</v>
      </c>
      <c r="AG1533" s="43">
        <f t="shared" si="542"/>
        <v>120</v>
      </c>
      <c r="AH1533" s="44">
        <f t="shared" si="517"/>
        <v>14.997946611909654</v>
      </c>
      <c r="AI1533" s="36">
        <f t="shared" si="518"/>
        <v>105.00205338809035</v>
      </c>
      <c r="AJ1533" s="36">
        <f t="shared" si="519"/>
        <v>3196</v>
      </c>
      <c r="AK1533" s="45">
        <v>45657</v>
      </c>
    </row>
    <row r="1534" spans="1:37" s="79" customFormat="1" ht="12.75" x14ac:dyDescent="0.25">
      <c r="A1534" s="36">
        <v>1528</v>
      </c>
      <c r="B1534" s="45">
        <v>42461</v>
      </c>
      <c r="C1534" s="49" t="s">
        <v>431</v>
      </c>
      <c r="D1534" s="49"/>
      <c r="E1534" s="49">
        <v>12009</v>
      </c>
      <c r="F1534" s="36" t="s">
        <v>1320</v>
      </c>
      <c r="G1534" s="36" t="s">
        <v>435</v>
      </c>
      <c r="H1534" s="38">
        <v>11</v>
      </c>
      <c r="I1534" s="50">
        <v>476236.53879999998</v>
      </c>
      <c r="J1534" s="39">
        <f t="shared" si="528"/>
        <v>0</v>
      </c>
      <c r="K1534" s="39">
        <f t="shared" si="529"/>
        <v>0</v>
      </c>
      <c r="L1534" s="39">
        <f t="shared" si="530"/>
        <v>0</v>
      </c>
      <c r="M1534" s="39">
        <f t="shared" si="540"/>
        <v>0</v>
      </c>
      <c r="N1534" s="39">
        <f t="shared" si="543"/>
        <v>0</v>
      </c>
      <c r="O1534" s="39">
        <f t="shared" si="531"/>
        <v>0</v>
      </c>
      <c r="P1534" s="39">
        <f t="shared" si="532"/>
        <v>0</v>
      </c>
      <c r="Q1534" s="39">
        <f t="shared" si="533"/>
        <v>476236.53879999998</v>
      </c>
      <c r="R1534" s="39">
        <f t="shared" si="534"/>
        <v>0</v>
      </c>
      <c r="S1534" s="39">
        <f t="shared" si="535"/>
        <v>0</v>
      </c>
      <c r="T1534" s="39"/>
      <c r="U1534" s="39">
        <f t="shared" si="536"/>
        <v>0</v>
      </c>
      <c r="V1534" s="39"/>
      <c r="W1534" s="39">
        <f t="shared" si="541"/>
        <v>0</v>
      </c>
      <c r="X1534" s="39">
        <f t="shared" si="512"/>
        <v>130.38645826146475</v>
      </c>
      <c r="Y1534" s="39">
        <f t="shared" si="513"/>
        <v>3968.6378233333335</v>
      </c>
      <c r="Z1534" s="41">
        <f t="shared" si="514"/>
        <v>416715.12060364132</v>
      </c>
      <c r="AA1534" s="41">
        <v>368993.67687994521</v>
      </c>
      <c r="AB1534" s="41">
        <v>0</v>
      </c>
      <c r="AC1534" s="41">
        <f t="shared" si="520"/>
        <v>368993.67687994521</v>
      </c>
      <c r="AD1534" s="42">
        <f t="shared" si="537"/>
        <v>47721.443723696109</v>
      </c>
      <c r="AE1534" s="41">
        <f t="shared" si="515"/>
        <v>416715.12060364132</v>
      </c>
      <c r="AF1534" s="42">
        <f t="shared" si="516"/>
        <v>59521.41819635866</v>
      </c>
      <c r="AG1534" s="43">
        <f t="shared" si="542"/>
        <v>120</v>
      </c>
      <c r="AH1534" s="44">
        <f t="shared" si="517"/>
        <v>14.997946611909654</v>
      </c>
      <c r="AI1534" s="36">
        <f t="shared" si="518"/>
        <v>105.00205338809035</v>
      </c>
      <c r="AJ1534" s="36">
        <f t="shared" si="519"/>
        <v>3196</v>
      </c>
      <c r="AK1534" s="45">
        <v>45657</v>
      </c>
    </row>
    <row r="1535" spans="1:37" s="79" customFormat="1" ht="25.5" x14ac:dyDescent="0.25">
      <c r="A1535" s="36">
        <v>1529</v>
      </c>
      <c r="B1535" s="45">
        <v>42461</v>
      </c>
      <c r="C1535" s="49" t="s">
        <v>272</v>
      </c>
      <c r="D1535" s="49"/>
      <c r="E1535" s="49">
        <v>12010</v>
      </c>
      <c r="F1535" s="53" t="s">
        <v>1321</v>
      </c>
      <c r="G1535" s="36" t="s">
        <v>435</v>
      </c>
      <c r="H1535" s="38">
        <v>1</v>
      </c>
      <c r="I1535" s="50">
        <v>516728</v>
      </c>
      <c r="J1535" s="39">
        <f t="shared" si="528"/>
        <v>0</v>
      </c>
      <c r="K1535" s="39">
        <f t="shared" si="529"/>
        <v>0</v>
      </c>
      <c r="L1535" s="39">
        <f t="shared" si="530"/>
        <v>0</v>
      </c>
      <c r="M1535" s="39">
        <f t="shared" si="540"/>
        <v>0</v>
      </c>
      <c r="N1535" s="39">
        <f t="shared" si="543"/>
        <v>0</v>
      </c>
      <c r="O1535" s="39">
        <f t="shared" si="531"/>
        <v>0</v>
      </c>
      <c r="P1535" s="39">
        <f t="shared" si="532"/>
        <v>0</v>
      </c>
      <c r="Q1535" s="39">
        <f t="shared" si="533"/>
        <v>0</v>
      </c>
      <c r="R1535" s="39">
        <f t="shared" si="534"/>
        <v>516728</v>
      </c>
      <c r="S1535" s="39">
        <f t="shared" si="535"/>
        <v>0</v>
      </c>
      <c r="T1535" s="39"/>
      <c r="U1535" s="39">
        <f t="shared" si="536"/>
        <v>0</v>
      </c>
      <c r="V1535" s="39"/>
      <c r="W1535" s="39">
        <f t="shared" si="541"/>
        <v>0</v>
      </c>
      <c r="X1535" s="39">
        <f t="shared" si="512"/>
        <v>141.47241615331964</v>
      </c>
      <c r="Y1535" s="39">
        <f t="shared" si="513"/>
        <v>4306.0666666666666</v>
      </c>
      <c r="Z1535" s="41">
        <f t="shared" si="514"/>
        <v>452145.84202600957</v>
      </c>
      <c r="AA1535" s="41">
        <v>400366.93771389459</v>
      </c>
      <c r="AB1535" s="41">
        <v>26909.058102296942</v>
      </c>
      <c r="AC1535" s="41">
        <f t="shared" si="520"/>
        <v>427275.99581619154</v>
      </c>
      <c r="AD1535" s="42">
        <f t="shared" si="537"/>
        <v>51778.904312114988</v>
      </c>
      <c r="AE1535" s="41">
        <f t="shared" si="515"/>
        <v>479054.90012830653</v>
      </c>
      <c r="AF1535" s="42">
        <f t="shared" si="516"/>
        <v>37673.09987169347</v>
      </c>
      <c r="AG1535" s="43">
        <f t="shared" si="542"/>
        <v>120</v>
      </c>
      <c r="AH1535" s="44">
        <f t="shared" si="517"/>
        <v>14.997946611909654</v>
      </c>
      <c r="AI1535" s="36">
        <f t="shared" si="518"/>
        <v>105.00205338809035</v>
      </c>
      <c r="AJ1535" s="36">
        <f t="shared" si="519"/>
        <v>3196</v>
      </c>
      <c r="AK1535" s="45">
        <v>45657</v>
      </c>
    </row>
    <row r="1536" spans="1:37" s="79" customFormat="1" ht="12.75" x14ac:dyDescent="0.25">
      <c r="A1536" s="36">
        <v>1530</v>
      </c>
      <c r="B1536" s="45">
        <v>42461</v>
      </c>
      <c r="C1536" s="49" t="s">
        <v>272</v>
      </c>
      <c r="D1536" s="49"/>
      <c r="E1536" s="49">
        <v>12010</v>
      </c>
      <c r="F1536" s="36" t="s">
        <v>1322</v>
      </c>
      <c r="G1536" s="36" t="s">
        <v>435</v>
      </c>
      <c r="H1536" s="38">
        <v>18</v>
      </c>
      <c r="I1536" s="50">
        <v>975060</v>
      </c>
      <c r="J1536" s="39">
        <f t="shared" si="528"/>
        <v>0</v>
      </c>
      <c r="K1536" s="39">
        <f t="shared" si="529"/>
        <v>0</v>
      </c>
      <c r="L1536" s="39">
        <f t="shared" si="530"/>
        <v>0</v>
      </c>
      <c r="M1536" s="39">
        <f t="shared" si="540"/>
        <v>0</v>
      </c>
      <c r="N1536" s="39">
        <f t="shared" si="543"/>
        <v>0</v>
      </c>
      <c r="O1536" s="39">
        <f t="shared" si="531"/>
        <v>0</v>
      </c>
      <c r="P1536" s="39">
        <f t="shared" si="532"/>
        <v>0</v>
      </c>
      <c r="Q1536" s="39">
        <f t="shared" si="533"/>
        <v>0</v>
      </c>
      <c r="R1536" s="39">
        <f t="shared" si="534"/>
        <v>975060</v>
      </c>
      <c r="S1536" s="39">
        <f t="shared" si="535"/>
        <v>0</v>
      </c>
      <c r="T1536" s="39"/>
      <c r="U1536" s="39">
        <f t="shared" si="536"/>
        <v>0</v>
      </c>
      <c r="V1536" s="39"/>
      <c r="W1536" s="39">
        <f t="shared" si="541"/>
        <v>0</v>
      </c>
      <c r="X1536" s="39">
        <f t="shared" si="512"/>
        <v>266.95687885010267</v>
      </c>
      <c r="Y1536" s="39">
        <f t="shared" si="513"/>
        <v>8125.5</v>
      </c>
      <c r="Z1536" s="41">
        <f t="shared" si="514"/>
        <v>853194.18480492814</v>
      </c>
      <c r="AA1536" s="41">
        <v>755487.96714579046</v>
      </c>
      <c r="AB1536" s="41">
        <v>50777.093931866773</v>
      </c>
      <c r="AC1536" s="41">
        <f t="shared" si="520"/>
        <v>806265.06107765727</v>
      </c>
      <c r="AD1536" s="42">
        <f t="shared" si="537"/>
        <v>97706.217659137677</v>
      </c>
      <c r="AE1536" s="41">
        <f t="shared" si="515"/>
        <v>903971.27873679495</v>
      </c>
      <c r="AF1536" s="42">
        <f t="shared" si="516"/>
        <v>71088.72126320505</v>
      </c>
      <c r="AG1536" s="43">
        <f t="shared" si="542"/>
        <v>120</v>
      </c>
      <c r="AH1536" s="44">
        <f t="shared" si="517"/>
        <v>14.997946611909654</v>
      </c>
      <c r="AI1536" s="36">
        <f t="shared" si="518"/>
        <v>105.00205338809035</v>
      </c>
      <c r="AJ1536" s="36">
        <f t="shared" si="519"/>
        <v>3196</v>
      </c>
      <c r="AK1536" s="45">
        <v>45657</v>
      </c>
    </row>
    <row r="1537" spans="1:37" s="79" customFormat="1" ht="12.75" x14ac:dyDescent="0.25">
      <c r="A1537" s="36">
        <v>1531</v>
      </c>
      <c r="B1537" s="45">
        <v>42461</v>
      </c>
      <c r="C1537" s="49" t="s">
        <v>431</v>
      </c>
      <c r="D1537" s="49"/>
      <c r="E1537" s="49">
        <v>12009</v>
      </c>
      <c r="F1537" s="36" t="s">
        <v>1323</v>
      </c>
      <c r="G1537" s="36" t="s">
        <v>435</v>
      </c>
      <c r="H1537" s="38">
        <v>20</v>
      </c>
      <c r="I1537" s="50">
        <v>1217500</v>
      </c>
      <c r="J1537" s="39">
        <f t="shared" si="528"/>
        <v>0</v>
      </c>
      <c r="K1537" s="39">
        <f t="shared" si="529"/>
        <v>0</v>
      </c>
      <c r="L1537" s="39">
        <f t="shared" si="530"/>
        <v>0</v>
      </c>
      <c r="M1537" s="39">
        <f t="shared" si="540"/>
        <v>0</v>
      </c>
      <c r="N1537" s="39">
        <f t="shared" si="543"/>
        <v>0</v>
      </c>
      <c r="O1537" s="39">
        <f t="shared" si="531"/>
        <v>0</v>
      </c>
      <c r="P1537" s="39">
        <f t="shared" si="532"/>
        <v>0</v>
      </c>
      <c r="Q1537" s="39">
        <f t="shared" si="533"/>
        <v>1217500</v>
      </c>
      <c r="R1537" s="39">
        <f t="shared" si="534"/>
        <v>0</v>
      </c>
      <c r="S1537" s="39">
        <f t="shared" si="535"/>
        <v>0</v>
      </c>
      <c r="T1537" s="39"/>
      <c r="U1537" s="39">
        <f t="shared" si="536"/>
        <v>0</v>
      </c>
      <c r="V1537" s="39"/>
      <c r="W1537" s="39">
        <f t="shared" si="541"/>
        <v>0</v>
      </c>
      <c r="X1537" s="39">
        <f t="shared" si="512"/>
        <v>333.33333333333331</v>
      </c>
      <c r="Y1537" s="39">
        <f t="shared" si="513"/>
        <v>10145.833333333332</v>
      </c>
      <c r="Z1537" s="41">
        <f t="shared" si="514"/>
        <v>1065333.3333333333</v>
      </c>
      <c r="AA1537" s="41">
        <v>943333.33333333314</v>
      </c>
      <c r="AB1537" s="41">
        <v>0</v>
      </c>
      <c r="AC1537" s="41">
        <f t="shared" si="520"/>
        <v>943333.33333333314</v>
      </c>
      <c r="AD1537" s="42">
        <f t="shared" si="537"/>
        <v>122000.00000000012</v>
      </c>
      <c r="AE1537" s="41">
        <f t="shared" si="515"/>
        <v>1065333.3333333333</v>
      </c>
      <c r="AF1537" s="42">
        <f t="shared" si="516"/>
        <v>152166.66666666674</v>
      </c>
      <c r="AG1537" s="43">
        <f t="shared" si="542"/>
        <v>120</v>
      </c>
      <c r="AH1537" s="44">
        <f t="shared" si="517"/>
        <v>14.997946611909654</v>
      </c>
      <c r="AI1537" s="36">
        <f t="shared" si="518"/>
        <v>105.00205338809035</v>
      </c>
      <c r="AJ1537" s="36">
        <f t="shared" si="519"/>
        <v>3196</v>
      </c>
      <c r="AK1537" s="45">
        <v>45657</v>
      </c>
    </row>
    <row r="1538" spans="1:37" s="79" customFormat="1" ht="12.75" x14ac:dyDescent="0.25">
      <c r="A1538" s="36">
        <v>1532</v>
      </c>
      <c r="B1538" s="45">
        <v>42461</v>
      </c>
      <c r="C1538" s="49" t="s">
        <v>272</v>
      </c>
      <c r="D1538" s="49"/>
      <c r="E1538" s="49">
        <v>12010</v>
      </c>
      <c r="F1538" s="36" t="s">
        <v>1324</v>
      </c>
      <c r="G1538" s="36" t="s">
        <v>435</v>
      </c>
      <c r="H1538" s="38">
        <v>50</v>
      </c>
      <c r="I1538" s="50">
        <v>1457500</v>
      </c>
      <c r="J1538" s="39">
        <f t="shared" si="528"/>
        <v>0</v>
      </c>
      <c r="K1538" s="39">
        <f t="shared" si="529"/>
        <v>0</v>
      </c>
      <c r="L1538" s="39">
        <f t="shared" si="530"/>
        <v>0</v>
      </c>
      <c r="M1538" s="39">
        <f t="shared" si="540"/>
        <v>0</v>
      </c>
      <c r="N1538" s="39">
        <f t="shared" si="543"/>
        <v>0</v>
      </c>
      <c r="O1538" s="39">
        <f t="shared" si="531"/>
        <v>0</v>
      </c>
      <c r="P1538" s="39">
        <f t="shared" si="532"/>
        <v>0</v>
      </c>
      <c r="Q1538" s="39">
        <f t="shared" si="533"/>
        <v>0</v>
      </c>
      <c r="R1538" s="39">
        <f t="shared" si="534"/>
        <v>1457500</v>
      </c>
      <c r="S1538" s="39">
        <f t="shared" si="535"/>
        <v>0</v>
      </c>
      <c r="T1538" s="39"/>
      <c r="U1538" s="39">
        <f t="shared" si="536"/>
        <v>0</v>
      </c>
      <c r="V1538" s="39"/>
      <c r="W1538" s="39">
        <f t="shared" si="541"/>
        <v>0</v>
      </c>
      <c r="X1538" s="39">
        <f t="shared" si="512"/>
        <v>399.04175222450374</v>
      </c>
      <c r="Y1538" s="39">
        <f t="shared" si="513"/>
        <v>12145.833333333332</v>
      </c>
      <c r="Z1538" s="41">
        <f t="shared" si="514"/>
        <v>1275337.4401095139</v>
      </c>
      <c r="AA1538" s="41">
        <v>1129288.1587953456</v>
      </c>
      <c r="AB1538" s="41">
        <v>75900.574739704054</v>
      </c>
      <c r="AC1538" s="41">
        <f t="shared" si="520"/>
        <v>1205188.7335350497</v>
      </c>
      <c r="AD1538" s="42">
        <f t="shared" si="537"/>
        <v>146049.28131416836</v>
      </c>
      <c r="AE1538" s="41">
        <f t="shared" si="515"/>
        <v>1351238.0148492181</v>
      </c>
      <c r="AF1538" s="42">
        <f t="shared" si="516"/>
        <v>106261.98515078193</v>
      </c>
      <c r="AG1538" s="43">
        <f t="shared" si="542"/>
        <v>120</v>
      </c>
      <c r="AH1538" s="44">
        <f t="shared" si="517"/>
        <v>14.997946611909654</v>
      </c>
      <c r="AI1538" s="36">
        <f t="shared" si="518"/>
        <v>105.00205338809035</v>
      </c>
      <c r="AJ1538" s="36">
        <f t="shared" si="519"/>
        <v>3196</v>
      </c>
      <c r="AK1538" s="45">
        <v>45657</v>
      </c>
    </row>
    <row r="1539" spans="1:37" s="79" customFormat="1" ht="12.75" x14ac:dyDescent="0.25">
      <c r="A1539" s="36">
        <v>1533</v>
      </c>
      <c r="B1539" s="45">
        <v>42461</v>
      </c>
      <c r="C1539" s="49" t="s">
        <v>431</v>
      </c>
      <c r="D1539" s="49"/>
      <c r="E1539" s="49">
        <v>12009</v>
      </c>
      <c r="F1539" s="36" t="s">
        <v>1325</v>
      </c>
      <c r="G1539" s="36" t="s">
        <v>435</v>
      </c>
      <c r="H1539" s="38">
        <v>28</v>
      </c>
      <c r="I1539" s="50">
        <v>1631000</v>
      </c>
      <c r="J1539" s="39">
        <f t="shared" si="528"/>
        <v>0</v>
      </c>
      <c r="K1539" s="39">
        <f t="shared" si="529"/>
        <v>0</v>
      </c>
      <c r="L1539" s="39">
        <f t="shared" si="530"/>
        <v>0</v>
      </c>
      <c r="M1539" s="39">
        <f t="shared" si="540"/>
        <v>0</v>
      </c>
      <c r="N1539" s="39">
        <f t="shared" si="543"/>
        <v>0</v>
      </c>
      <c r="O1539" s="39">
        <f t="shared" si="531"/>
        <v>0</v>
      </c>
      <c r="P1539" s="39">
        <f t="shared" si="532"/>
        <v>0</v>
      </c>
      <c r="Q1539" s="39">
        <f t="shared" si="533"/>
        <v>1631000</v>
      </c>
      <c r="R1539" s="39">
        <f t="shared" si="534"/>
        <v>0</v>
      </c>
      <c r="S1539" s="39">
        <f t="shared" si="535"/>
        <v>0</v>
      </c>
      <c r="T1539" s="39"/>
      <c r="U1539" s="39">
        <f t="shared" si="536"/>
        <v>0</v>
      </c>
      <c r="V1539" s="39"/>
      <c r="W1539" s="39">
        <f t="shared" si="541"/>
        <v>0</v>
      </c>
      <c r="X1539" s="39">
        <f t="shared" si="512"/>
        <v>446.54346338124572</v>
      </c>
      <c r="Y1539" s="39">
        <f t="shared" si="513"/>
        <v>13591.666666666666</v>
      </c>
      <c r="Z1539" s="41">
        <f t="shared" si="514"/>
        <v>1427152.9089664612</v>
      </c>
      <c r="AA1539" s="41">
        <v>1263718.0013689252</v>
      </c>
      <c r="AB1539" s="41">
        <v>0</v>
      </c>
      <c r="AC1539" s="41">
        <f t="shared" si="520"/>
        <v>1263718.0013689252</v>
      </c>
      <c r="AD1539" s="42">
        <f t="shared" si="537"/>
        <v>163434.90759753599</v>
      </c>
      <c r="AE1539" s="41">
        <f t="shared" si="515"/>
        <v>1427152.9089664612</v>
      </c>
      <c r="AF1539" s="42">
        <f t="shared" si="516"/>
        <v>203847.0910335388</v>
      </c>
      <c r="AG1539" s="43">
        <f t="shared" si="542"/>
        <v>120</v>
      </c>
      <c r="AH1539" s="44">
        <f t="shared" si="517"/>
        <v>14.997946611909654</v>
      </c>
      <c r="AI1539" s="36">
        <f t="shared" si="518"/>
        <v>105.00205338809035</v>
      </c>
      <c r="AJ1539" s="36">
        <f t="shared" si="519"/>
        <v>3196</v>
      </c>
      <c r="AK1539" s="45">
        <v>45657</v>
      </c>
    </row>
    <row r="1540" spans="1:37" s="79" customFormat="1" ht="12.75" x14ac:dyDescent="0.25">
      <c r="A1540" s="36">
        <v>1534</v>
      </c>
      <c r="B1540" s="45">
        <v>42461</v>
      </c>
      <c r="C1540" s="49" t="s">
        <v>265</v>
      </c>
      <c r="D1540" s="49"/>
      <c r="E1540" s="49">
        <v>12007</v>
      </c>
      <c r="F1540" s="36" t="s">
        <v>1326</v>
      </c>
      <c r="G1540" s="36" t="s">
        <v>435</v>
      </c>
      <c r="H1540" s="38">
        <v>3</v>
      </c>
      <c r="I1540" s="50">
        <v>303628.5</v>
      </c>
      <c r="J1540" s="39">
        <f t="shared" si="528"/>
        <v>0</v>
      </c>
      <c r="K1540" s="39">
        <f t="shared" si="529"/>
        <v>0</v>
      </c>
      <c r="L1540" s="39">
        <f t="shared" si="530"/>
        <v>0</v>
      </c>
      <c r="M1540" s="39">
        <f t="shared" si="540"/>
        <v>0</v>
      </c>
      <c r="N1540" s="39">
        <f t="shared" si="543"/>
        <v>0</v>
      </c>
      <c r="O1540" s="39">
        <f t="shared" si="531"/>
        <v>303628.5</v>
      </c>
      <c r="P1540" s="39">
        <f t="shared" si="532"/>
        <v>0</v>
      </c>
      <c r="Q1540" s="39">
        <f t="shared" si="533"/>
        <v>0</v>
      </c>
      <c r="R1540" s="39">
        <f t="shared" si="534"/>
        <v>0</v>
      </c>
      <c r="S1540" s="39">
        <f t="shared" si="535"/>
        <v>0</v>
      </c>
      <c r="T1540" s="39"/>
      <c r="U1540" s="39">
        <f t="shared" si="536"/>
        <v>0</v>
      </c>
      <c r="V1540" s="39"/>
      <c r="W1540" s="39">
        <f t="shared" si="541"/>
        <v>0</v>
      </c>
      <c r="X1540" s="39">
        <f t="shared" si="512"/>
        <v>83.12895277207393</v>
      </c>
      <c r="Y1540" s="39">
        <f t="shared" si="513"/>
        <v>2530.2375000000002</v>
      </c>
      <c r="Z1540" s="41">
        <f t="shared" si="514"/>
        <v>265680.13305954827</v>
      </c>
      <c r="AA1540" s="41">
        <v>235254.9363449692</v>
      </c>
      <c r="AB1540" s="41">
        <v>7371.2880308644108</v>
      </c>
      <c r="AC1540" s="41">
        <f t="shared" si="520"/>
        <v>242626.22437583361</v>
      </c>
      <c r="AD1540" s="42">
        <f t="shared" si="537"/>
        <v>30425.19671457907</v>
      </c>
      <c r="AE1540" s="41">
        <f t="shared" si="515"/>
        <v>273051.42109041265</v>
      </c>
      <c r="AF1540" s="42">
        <f t="shared" si="516"/>
        <v>30577.078909587348</v>
      </c>
      <c r="AG1540" s="43">
        <f t="shared" si="542"/>
        <v>120</v>
      </c>
      <c r="AH1540" s="44">
        <f t="shared" si="517"/>
        <v>14.997946611909654</v>
      </c>
      <c r="AI1540" s="36">
        <f t="shared" si="518"/>
        <v>105.00205338809035</v>
      </c>
      <c r="AJ1540" s="36">
        <f t="shared" si="519"/>
        <v>3196</v>
      </c>
      <c r="AK1540" s="45">
        <v>45657</v>
      </c>
    </row>
    <row r="1541" spans="1:37" s="79" customFormat="1" ht="12.75" x14ac:dyDescent="0.25">
      <c r="A1541" s="36">
        <v>1535</v>
      </c>
      <c r="B1541" s="45">
        <v>42461</v>
      </c>
      <c r="C1541" s="49" t="s">
        <v>265</v>
      </c>
      <c r="D1541" s="49"/>
      <c r="E1541" s="49">
        <v>12007</v>
      </c>
      <c r="F1541" s="36" t="s">
        <v>1327</v>
      </c>
      <c r="G1541" s="36" t="s">
        <v>435</v>
      </c>
      <c r="H1541" s="38">
        <v>2</v>
      </c>
      <c r="I1541" s="50">
        <v>310684.47899999999</v>
      </c>
      <c r="J1541" s="39">
        <f t="shared" si="528"/>
        <v>0</v>
      </c>
      <c r="K1541" s="39">
        <f t="shared" si="529"/>
        <v>0</v>
      </c>
      <c r="L1541" s="39">
        <f t="shared" si="530"/>
        <v>0</v>
      </c>
      <c r="M1541" s="39">
        <f t="shared" si="540"/>
        <v>0</v>
      </c>
      <c r="N1541" s="39">
        <f t="shared" si="543"/>
        <v>0</v>
      </c>
      <c r="O1541" s="39">
        <f t="shared" si="531"/>
        <v>310684.47899999999</v>
      </c>
      <c r="P1541" s="39">
        <f t="shared" si="532"/>
        <v>0</v>
      </c>
      <c r="Q1541" s="39">
        <f t="shared" si="533"/>
        <v>0</v>
      </c>
      <c r="R1541" s="39">
        <f t="shared" si="534"/>
        <v>0</v>
      </c>
      <c r="S1541" s="39">
        <f t="shared" si="535"/>
        <v>0</v>
      </c>
      <c r="T1541" s="39"/>
      <c r="U1541" s="39">
        <f t="shared" si="536"/>
        <v>0</v>
      </c>
      <c r="V1541" s="39"/>
      <c r="W1541" s="39">
        <f t="shared" si="541"/>
        <v>0</v>
      </c>
      <c r="X1541" s="39">
        <f t="shared" si="512"/>
        <v>85.060774537987683</v>
      </c>
      <c r="Y1541" s="39">
        <f t="shared" si="513"/>
        <v>2589.0373250000002</v>
      </c>
      <c r="Z1541" s="41">
        <f t="shared" si="514"/>
        <v>271854.23542340862</v>
      </c>
      <c r="AA1541" s="41">
        <v>240721.99194250515</v>
      </c>
      <c r="AB1541" s="41">
        <v>7542.5883322153404</v>
      </c>
      <c r="AC1541" s="41">
        <f t="shared" si="520"/>
        <v>248264.5802747205</v>
      </c>
      <c r="AD1541" s="42">
        <f t="shared" si="537"/>
        <v>31132.243480903475</v>
      </c>
      <c r="AE1541" s="41">
        <f t="shared" si="515"/>
        <v>279396.82375562401</v>
      </c>
      <c r="AF1541" s="42">
        <f t="shared" si="516"/>
        <v>31287.655244375987</v>
      </c>
      <c r="AG1541" s="43">
        <f t="shared" si="542"/>
        <v>120</v>
      </c>
      <c r="AH1541" s="44">
        <f t="shared" si="517"/>
        <v>14.997946611909654</v>
      </c>
      <c r="AI1541" s="36">
        <f t="shared" si="518"/>
        <v>105.00205338809035</v>
      </c>
      <c r="AJ1541" s="36">
        <f t="shared" si="519"/>
        <v>3196</v>
      </c>
      <c r="AK1541" s="45">
        <v>45657</v>
      </c>
    </row>
    <row r="1542" spans="1:37" s="79" customFormat="1" ht="12.75" x14ac:dyDescent="0.25">
      <c r="A1542" s="36">
        <v>1536</v>
      </c>
      <c r="B1542" s="45">
        <v>42461</v>
      </c>
      <c r="C1542" s="49" t="s">
        <v>265</v>
      </c>
      <c r="D1542" s="49"/>
      <c r="E1542" s="49">
        <v>12007</v>
      </c>
      <c r="F1542" s="36" t="s">
        <v>1328</v>
      </c>
      <c r="G1542" s="36" t="s">
        <v>558</v>
      </c>
      <c r="H1542" s="38">
        <v>1</v>
      </c>
      <c r="I1542" s="50">
        <v>108075.553</v>
      </c>
      <c r="J1542" s="39">
        <f t="shared" si="528"/>
        <v>0</v>
      </c>
      <c r="K1542" s="39">
        <f t="shared" si="529"/>
        <v>0</v>
      </c>
      <c r="L1542" s="39">
        <f t="shared" si="530"/>
        <v>0</v>
      </c>
      <c r="M1542" s="39">
        <f>IF(C1542=12006,H1542,IF(C1542&lt;&gt;12006,0))</f>
        <v>0</v>
      </c>
      <c r="N1542" s="39">
        <f t="shared" si="543"/>
        <v>0</v>
      </c>
      <c r="O1542" s="39">
        <f t="shared" si="531"/>
        <v>108075.553</v>
      </c>
      <c r="P1542" s="39">
        <f t="shared" si="532"/>
        <v>0</v>
      </c>
      <c r="Q1542" s="39">
        <f t="shared" si="533"/>
        <v>0</v>
      </c>
      <c r="R1542" s="39">
        <f t="shared" si="534"/>
        <v>0</v>
      </c>
      <c r="S1542" s="39">
        <f t="shared" si="535"/>
        <v>0</v>
      </c>
      <c r="T1542" s="39"/>
      <c r="U1542" s="39">
        <f t="shared" si="536"/>
        <v>0</v>
      </c>
      <c r="V1542" s="39"/>
      <c r="W1542" s="39"/>
      <c r="X1542" s="39">
        <f t="shared" si="512"/>
        <v>29.589473785078713</v>
      </c>
      <c r="Y1542" s="39">
        <f t="shared" si="513"/>
        <v>900.62960833333329</v>
      </c>
      <c r="Z1542" s="41">
        <f t="shared" si="514"/>
        <v>94567.958217111562</v>
      </c>
      <c r="AA1542" s="41">
        <v>82850.526598220385</v>
      </c>
      <c r="AB1542" s="41">
        <v>0</v>
      </c>
      <c r="AC1542" s="41">
        <f t="shared" si="520"/>
        <v>82850.526598220385</v>
      </c>
      <c r="AD1542" s="42">
        <f t="shared" si="537"/>
        <v>11717.431618891176</v>
      </c>
      <c r="AE1542" s="41">
        <f t="shared" si="515"/>
        <v>94567.958217111562</v>
      </c>
      <c r="AF1542" s="42">
        <f t="shared" si="516"/>
        <v>13507.594782888438</v>
      </c>
      <c r="AG1542" s="43">
        <f>(365.25/30.4375*(IF(E1542=12002,1/3%,IF(E1542=12003,1/3%,IF(E1542=12004,1/3%,IF(E1542=12006,1/2%,IF(E1542=12007,1/10%,IF(E1542=12008,1/3%,IF(E1542=12009,1/10%,IF(E1542=12010,1/10%,IF(E1542=12011,1/20%,IF(E1542=12012,1/3%))))))))))))</f>
        <v>120</v>
      </c>
      <c r="AH1542" s="44">
        <f t="shared" si="517"/>
        <v>14.997946611909654</v>
      </c>
      <c r="AI1542" s="36">
        <f t="shared" si="518"/>
        <v>105.00205338809035</v>
      </c>
      <c r="AJ1542" s="36">
        <f t="shared" si="519"/>
        <v>3196</v>
      </c>
      <c r="AK1542" s="45">
        <v>45657</v>
      </c>
    </row>
    <row r="1543" spans="1:37" s="81" customFormat="1" ht="12.75" x14ac:dyDescent="0.25">
      <c r="A1543" s="36">
        <v>1537</v>
      </c>
      <c r="B1543" s="45">
        <v>42461</v>
      </c>
      <c r="C1543" s="36" t="s">
        <v>823</v>
      </c>
      <c r="D1543" s="36"/>
      <c r="E1543" s="36">
        <v>12004</v>
      </c>
      <c r="F1543" s="36" t="s">
        <v>1329</v>
      </c>
      <c r="G1543" s="36" t="s">
        <v>544</v>
      </c>
      <c r="H1543" s="38">
        <v>141</v>
      </c>
      <c r="I1543" s="50">
        <v>16951725</v>
      </c>
      <c r="J1543" s="39">
        <f t="shared" si="528"/>
        <v>0</v>
      </c>
      <c r="K1543" s="39">
        <f t="shared" si="529"/>
        <v>0</v>
      </c>
      <c r="L1543" s="39">
        <f t="shared" si="530"/>
        <v>16951725</v>
      </c>
      <c r="M1543" s="39">
        <f>IF(C1543=12006,H1543,IF(C1543&lt;&gt;12006,0))</f>
        <v>0</v>
      </c>
      <c r="N1543" s="39">
        <f t="shared" si="543"/>
        <v>0</v>
      </c>
      <c r="O1543" s="39">
        <f t="shared" si="531"/>
        <v>0</v>
      </c>
      <c r="P1543" s="39">
        <f t="shared" si="532"/>
        <v>0</v>
      </c>
      <c r="Q1543" s="39">
        <f t="shared" si="533"/>
        <v>0</v>
      </c>
      <c r="R1543" s="39">
        <f t="shared" si="534"/>
        <v>0</v>
      </c>
      <c r="S1543" s="39">
        <f t="shared" si="535"/>
        <v>0</v>
      </c>
      <c r="T1543" s="39"/>
      <c r="U1543" s="39">
        <f t="shared" si="536"/>
        <v>0</v>
      </c>
      <c r="V1543" s="39"/>
      <c r="W1543" s="39"/>
      <c r="X1543" s="39">
        <f t="shared" ref="X1543:X1606" si="544">IF(I1543&lt;0,0,IF(I1543&gt;0,((1/365.25*(IF(E1543=12002,I1543*3%,IF(E1543=12003,I1543*3%,IF(E1543=12004,I1543*3%,IF(E1543=12006,I1543*2%,IF(E1543=12007,I1543*10%,IF(E1543=12008,I1543*3%,IF(E1543=12009,I1543*10%,IF(E1543=12010,I1543*10%,IF(E1543=12011,I1543*20%,IF(E1543=12012,I1543*3%,IF(E1543=12099,I1543*10%))))))))))))))))</f>
        <v>1392.3388090349076</v>
      </c>
      <c r="Y1543" s="39">
        <f t="shared" ref="Y1543:Y1606" si="545">X1543*30.4375</f>
        <v>42379.3125</v>
      </c>
      <c r="Z1543" s="41">
        <f t="shared" ref="Z1543:Z1606" si="546">IF(I1543&lt;0,0,IF(I1543&gt;0,(IF(AI1543*Y1543&lt;=I1543,Y1543*AI1543,IF(Y1543*AI1543&gt;I1543,I1543,IF(AI1543*Y1543=I1543,I1543))))))</f>
        <v>4449914.8336755643</v>
      </c>
      <c r="AA1543" s="41">
        <v>3898548.6652977411</v>
      </c>
      <c r="AB1543" s="41">
        <v>-105142.63734836943</v>
      </c>
      <c r="AC1543" s="41">
        <f t="shared" si="520"/>
        <v>3793406.0279493718</v>
      </c>
      <c r="AD1543" s="42">
        <f t="shared" si="537"/>
        <v>551366.1683778232</v>
      </c>
      <c r="AE1543" s="41">
        <f t="shared" ref="AE1543:AE1606" si="547">AC1543+AD1543</f>
        <v>4344772.1963271946</v>
      </c>
      <c r="AF1543" s="42">
        <f t="shared" ref="AF1543:AF1606" si="548">I1543-AE1543</f>
        <v>12606952.803672805</v>
      </c>
      <c r="AG1543" s="43">
        <f>(365.25/30.4375*(IF(E1543=12002,1/3%,IF(E1543=12003,1/3%,IF(E1543=12004,1/3%,IF(E1543=12006,1/2%,IF(E1543=12007,1/10%,IF(E1543=12008,1/3%,IF(E1543=12009,1/10%,IF(E1543=12010,1/10%,IF(E1543=12011,1/20%,IF(E1543=12012,1/3%))))))))))))</f>
        <v>400</v>
      </c>
      <c r="AH1543" s="44">
        <f t="shared" ref="AH1543:AH1606" si="549">IF(AG1543&gt;AI1543,AG1543-AI1543,IF(AG1543&lt;=AI1543,0))</f>
        <v>294.99794661190964</v>
      </c>
      <c r="AI1543" s="36">
        <f t="shared" ref="AI1543:AI1606" si="550">AJ1543/30.4375</f>
        <v>105.00205338809035</v>
      </c>
      <c r="AJ1543" s="36">
        <f t="shared" ref="AJ1543:AJ1606" si="551">AK1543-B1543</f>
        <v>3196</v>
      </c>
      <c r="AK1543" s="45">
        <v>45657</v>
      </c>
    </row>
    <row r="1544" spans="1:37" s="79" customFormat="1" ht="12.75" x14ac:dyDescent="0.25">
      <c r="A1544" s="36">
        <v>1538</v>
      </c>
      <c r="B1544" s="45">
        <v>42491</v>
      </c>
      <c r="C1544" s="36" t="s">
        <v>823</v>
      </c>
      <c r="D1544" s="36"/>
      <c r="E1544" s="36">
        <v>12004</v>
      </c>
      <c r="F1544" s="36" t="s">
        <v>1330</v>
      </c>
      <c r="G1544" s="36" t="s">
        <v>836</v>
      </c>
      <c r="H1544" s="38">
        <v>30</v>
      </c>
      <c r="I1544" s="50">
        <v>504000</v>
      </c>
      <c r="J1544" s="39">
        <f t="shared" si="528"/>
        <v>0</v>
      </c>
      <c r="K1544" s="39">
        <f t="shared" si="529"/>
        <v>0</v>
      </c>
      <c r="L1544" s="39">
        <f t="shared" si="530"/>
        <v>504000</v>
      </c>
      <c r="M1544" s="39">
        <f>IF(C1544=12006,H1544,IF(C1544&lt;&gt;12006,0))</f>
        <v>0</v>
      </c>
      <c r="N1544" s="39">
        <f t="shared" si="543"/>
        <v>0</v>
      </c>
      <c r="O1544" s="39">
        <f t="shared" si="531"/>
        <v>0</v>
      </c>
      <c r="P1544" s="39">
        <f t="shared" si="532"/>
        <v>0</v>
      </c>
      <c r="Q1544" s="39">
        <f t="shared" si="533"/>
        <v>0</v>
      </c>
      <c r="R1544" s="39">
        <f t="shared" si="534"/>
        <v>0</v>
      </c>
      <c r="S1544" s="39">
        <f t="shared" si="535"/>
        <v>0</v>
      </c>
      <c r="T1544" s="39"/>
      <c r="U1544" s="39">
        <f t="shared" si="536"/>
        <v>0</v>
      </c>
      <c r="V1544" s="39"/>
      <c r="W1544" s="39"/>
      <c r="X1544" s="39">
        <f t="shared" si="544"/>
        <v>41.396303901437371</v>
      </c>
      <c r="Y1544" s="39">
        <f t="shared" si="545"/>
        <v>1260</v>
      </c>
      <c r="Z1544" s="41">
        <f t="shared" si="546"/>
        <v>131060.69815195072</v>
      </c>
      <c r="AA1544" s="41">
        <v>115909.65092402464</v>
      </c>
      <c r="AB1544" s="41">
        <v>-3126.0470084438684</v>
      </c>
      <c r="AC1544" s="41">
        <f t="shared" ref="AC1544:AC1607" si="552">AA1544+AB1544</f>
        <v>112783.60391558077</v>
      </c>
      <c r="AD1544" s="42">
        <f t="shared" si="537"/>
        <v>15151.047227926087</v>
      </c>
      <c r="AE1544" s="41">
        <f t="shared" si="547"/>
        <v>127934.65114350685</v>
      </c>
      <c r="AF1544" s="42">
        <f t="shared" si="548"/>
        <v>376065.34885649313</v>
      </c>
      <c r="AG1544" s="43">
        <f>(365.25/30.4375*(IF(E1544=12002,1/3%,IF(E1544=12003,1/3%,IF(E1544=12004,1/3%,IF(E1544=12006,1/2%,IF(E1544=12007,1/10%,IF(E1544=12008,1/3%,IF(E1544=12009,1/10%,IF(E1544=12010,1/10%,IF(E1544=12011,1/20%,IF(E1544=12012,1/3%))))))))))))</f>
        <v>400</v>
      </c>
      <c r="AH1544" s="44">
        <f t="shared" si="549"/>
        <v>295.98357289527723</v>
      </c>
      <c r="AI1544" s="36">
        <f t="shared" si="550"/>
        <v>104.01642710472279</v>
      </c>
      <c r="AJ1544" s="36">
        <f t="shared" si="551"/>
        <v>3166</v>
      </c>
      <c r="AK1544" s="45">
        <v>45657</v>
      </c>
    </row>
    <row r="1545" spans="1:37" s="79" customFormat="1" ht="12.75" x14ac:dyDescent="0.25">
      <c r="A1545" s="36">
        <v>1539</v>
      </c>
      <c r="B1545" s="45">
        <v>42491</v>
      </c>
      <c r="C1545" s="36" t="s">
        <v>823</v>
      </c>
      <c r="D1545" s="36"/>
      <c r="E1545" s="36">
        <v>12004</v>
      </c>
      <c r="F1545" s="36" t="s">
        <v>1331</v>
      </c>
      <c r="G1545" s="38" t="s">
        <v>335</v>
      </c>
      <c r="H1545" s="61">
        <v>10</v>
      </c>
      <c r="I1545" s="50">
        <v>147000</v>
      </c>
      <c r="J1545" s="39">
        <f t="shared" si="528"/>
        <v>0</v>
      </c>
      <c r="K1545" s="39">
        <f t="shared" si="529"/>
        <v>0</v>
      </c>
      <c r="L1545" s="39">
        <f t="shared" si="530"/>
        <v>147000</v>
      </c>
      <c r="M1545" s="39">
        <f>IF(C1545=12006,H1545,IF(C1545&lt;&gt;12006,0))</f>
        <v>0</v>
      </c>
      <c r="N1545" s="39">
        <f t="shared" si="543"/>
        <v>0</v>
      </c>
      <c r="O1545" s="39">
        <f t="shared" si="531"/>
        <v>0</v>
      </c>
      <c r="P1545" s="39">
        <f t="shared" si="532"/>
        <v>0</v>
      </c>
      <c r="Q1545" s="39">
        <f t="shared" si="533"/>
        <v>0</v>
      </c>
      <c r="R1545" s="39">
        <f t="shared" si="534"/>
        <v>0</v>
      </c>
      <c r="S1545" s="39">
        <f t="shared" si="535"/>
        <v>0</v>
      </c>
      <c r="T1545" s="39"/>
      <c r="U1545" s="39">
        <f t="shared" si="536"/>
        <v>0</v>
      </c>
      <c r="V1545" s="39"/>
      <c r="W1545" s="39"/>
      <c r="X1545" s="39">
        <f t="shared" si="544"/>
        <v>12.073921971252567</v>
      </c>
      <c r="Y1545" s="39">
        <f t="shared" si="545"/>
        <v>367.5</v>
      </c>
      <c r="Z1545" s="41">
        <f t="shared" si="546"/>
        <v>38226.036960985628</v>
      </c>
      <c r="AA1545" s="41">
        <v>33806.981519507186</v>
      </c>
      <c r="AB1545" s="41">
        <v>0</v>
      </c>
      <c r="AC1545" s="41">
        <f t="shared" si="552"/>
        <v>33806.981519507186</v>
      </c>
      <c r="AD1545" s="42">
        <f t="shared" si="537"/>
        <v>4419.0554414784419</v>
      </c>
      <c r="AE1545" s="41">
        <f t="shared" si="547"/>
        <v>38226.036960985628</v>
      </c>
      <c r="AF1545" s="42">
        <f t="shared" si="548"/>
        <v>108773.96303901437</v>
      </c>
      <c r="AG1545" s="43">
        <f>(365.25/30.4375*(IF(E1545=12002,1/3%,IF(E1545=12003,1/3%,IF(E1545=12004,1/3%,IF(E1545=12006,1/2%,IF(E1545=12007,1/10%,IF(E1545=12008,1/3%,IF(E1545=12009,1/10%,IF(E1545=12010,1/10%,IF(E1545=12011,1/20%,IF(E1545=12012,1/3%))))))))))))</f>
        <v>400</v>
      </c>
      <c r="AH1545" s="44">
        <f t="shared" si="549"/>
        <v>295.98357289527723</v>
      </c>
      <c r="AI1545" s="36">
        <f t="shared" si="550"/>
        <v>104.01642710472279</v>
      </c>
      <c r="AJ1545" s="36">
        <f t="shared" si="551"/>
        <v>3166</v>
      </c>
      <c r="AK1545" s="45">
        <v>45657</v>
      </c>
    </row>
    <row r="1546" spans="1:37" s="79" customFormat="1" ht="12.75" x14ac:dyDescent="0.25">
      <c r="A1546" s="36">
        <v>1540</v>
      </c>
      <c r="B1546" s="45">
        <v>42491</v>
      </c>
      <c r="C1546" s="49" t="s">
        <v>431</v>
      </c>
      <c r="D1546" s="49"/>
      <c r="E1546" s="49">
        <v>12009</v>
      </c>
      <c r="F1546" s="36" t="s">
        <v>1332</v>
      </c>
      <c r="G1546" s="36" t="s">
        <v>435</v>
      </c>
      <c r="H1546" s="38">
        <v>1</v>
      </c>
      <c r="I1546" s="50">
        <v>100916.6667</v>
      </c>
      <c r="J1546" s="39">
        <f t="shared" si="528"/>
        <v>0</v>
      </c>
      <c r="K1546" s="39">
        <f t="shared" si="529"/>
        <v>0</v>
      </c>
      <c r="L1546" s="39">
        <f t="shared" si="530"/>
        <v>0</v>
      </c>
      <c r="M1546" s="39">
        <f t="shared" ref="M1546:M1559" si="553">IF(E1546=12005,I1546,IF(E1546&lt;&gt;12005,0))</f>
        <v>0</v>
      </c>
      <c r="N1546" s="39">
        <f t="shared" si="543"/>
        <v>0</v>
      </c>
      <c r="O1546" s="39">
        <f t="shared" si="531"/>
        <v>0</v>
      </c>
      <c r="P1546" s="39">
        <f t="shared" si="532"/>
        <v>0</v>
      </c>
      <c r="Q1546" s="39">
        <f t="shared" si="533"/>
        <v>100916.6667</v>
      </c>
      <c r="R1546" s="39">
        <f t="shared" si="534"/>
        <v>0</v>
      </c>
      <c r="S1546" s="39">
        <f t="shared" si="535"/>
        <v>0</v>
      </c>
      <c r="T1546" s="39"/>
      <c r="U1546" s="39">
        <f t="shared" si="536"/>
        <v>0</v>
      </c>
      <c r="V1546" s="39"/>
      <c r="W1546" s="39">
        <f t="shared" ref="W1546:W1559" si="554">IF(E1546=12099,I1546,IF(E1546&lt;&gt;12099,0))</f>
        <v>0</v>
      </c>
      <c r="X1546" s="39">
        <f t="shared" si="544"/>
        <v>27.629477535934292</v>
      </c>
      <c r="Y1546" s="39">
        <f t="shared" si="545"/>
        <v>840.97222250000004</v>
      </c>
      <c r="Z1546" s="41">
        <f t="shared" si="546"/>
        <v>87474.925878767972</v>
      </c>
      <c r="AA1546" s="41">
        <v>77362.537100616013</v>
      </c>
      <c r="AB1546" s="41">
        <v>0</v>
      </c>
      <c r="AC1546" s="41">
        <f t="shared" si="552"/>
        <v>77362.537100616013</v>
      </c>
      <c r="AD1546" s="42">
        <f t="shared" si="537"/>
        <v>10112.388778151959</v>
      </c>
      <c r="AE1546" s="41">
        <f t="shared" si="547"/>
        <v>87474.925878767972</v>
      </c>
      <c r="AF1546" s="42">
        <f t="shared" si="548"/>
        <v>13441.74082123203</v>
      </c>
      <c r="AG1546" s="43">
        <f t="shared" ref="AG1546:AG1559" si="555">(365.25/30.4375*(IF(E1546=12002,1/3%,IF(E1546=12003,1/3%,IF(E1546=12004,1/3%,IF(E1546=12006,1/2%,IF(E1546=12007,1/10%,IF(E1546=12008,1/3%,IF(E1546=12009,1/10%,IF(E1546=12010,1/10%,IF(E1546=12011,1/20%,IF(E1546=12012,1/3%,IF(E1546=12099,1/10%)))))))))))))</f>
        <v>120</v>
      </c>
      <c r="AH1546" s="44">
        <f t="shared" si="549"/>
        <v>15.983572895277206</v>
      </c>
      <c r="AI1546" s="36">
        <f t="shared" si="550"/>
        <v>104.01642710472279</v>
      </c>
      <c r="AJ1546" s="36">
        <f t="shared" si="551"/>
        <v>3166</v>
      </c>
      <c r="AK1546" s="45">
        <v>45657</v>
      </c>
    </row>
    <row r="1547" spans="1:37" s="79" customFormat="1" ht="12.75" x14ac:dyDescent="0.25">
      <c r="A1547" s="36">
        <v>1541</v>
      </c>
      <c r="B1547" s="45">
        <v>42491</v>
      </c>
      <c r="C1547" s="49" t="s">
        <v>272</v>
      </c>
      <c r="D1547" s="49"/>
      <c r="E1547" s="49">
        <v>12010</v>
      </c>
      <c r="F1547" s="36" t="s">
        <v>1333</v>
      </c>
      <c r="G1547" s="36" t="s">
        <v>435</v>
      </c>
      <c r="H1547" s="38">
        <v>2</v>
      </c>
      <c r="I1547" s="50">
        <v>108200</v>
      </c>
      <c r="J1547" s="39">
        <f t="shared" si="528"/>
        <v>0</v>
      </c>
      <c r="K1547" s="39">
        <f t="shared" si="529"/>
        <v>0</v>
      </c>
      <c r="L1547" s="39">
        <f t="shared" si="530"/>
        <v>0</v>
      </c>
      <c r="M1547" s="39">
        <f t="shared" si="553"/>
        <v>0</v>
      </c>
      <c r="N1547" s="39">
        <f t="shared" si="543"/>
        <v>0</v>
      </c>
      <c r="O1547" s="39">
        <f t="shared" si="531"/>
        <v>0</v>
      </c>
      <c r="P1547" s="39">
        <f t="shared" si="532"/>
        <v>0</v>
      </c>
      <c r="Q1547" s="39">
        <f t="shared" si="533"/>
        <v>0</v>
      </c>
      <c r="R1547" s="39">
        <f t="shared" si="534"/>
        <v>108200</v>
      </c>
      <c r="S1547" s="39">
        <f t="shared" si="535"/>
        <v>0</v>
      </c>
      <c r="T1547" s="39"/>
      <c r="U1547" s="39">
        <f t="shared" si="536"/>
        <v>0</v>
      </c>
      <c r="V1547" s="39"/>
      <c r="W1547" s="39">
        <f t="shared" si="554"/>
        <v>0</v>
      </c>
      <c r="X1547" s="39">
        <f t="shared" si="544"/>
        <v>29.623545516769337</v>
      </c>
      <c r="Y1547" s="39">
        <f t="shared" si="545"/>
        <v>901.66666666666663</v>
      </c>
      <c r="Z1547" s="41">
        <f t="shared" si="546"/>
        <v>93788.145106091717</v>
      </c>
      <c r="AA1547" s="41">
        <v>82945.927446954141</v>
      </c>
      <c r="AB1547" s="41">
        <v>5574.8778701951633</v>
      </c>
      <c r="AC1547" s="41">
        <f t="shared" si="552"/>
        <v>88520.805317149308</v>
      </c>
      <c r="AD1547" s="42">
        <f t="shared" si="537"/>
        <v>10842.217659137576</v>
      </c>
      <c r="AE1547" s="41">
        <f t="shared" si="547"/>
        <v>99363.022976286884</v>
      </c>
      <c r="AF1547" s="42">
        <f t="shared" si="548"/>
        <v>8836.9770237131161</v>
      </c>
      <c r="AG1547" s="43">
        <f t="shared" si="555"/>
        <v>120</v>
      </c>
      <c r="AH1547" s="44">
        <f t="shared" si="549"/>
        <v>15.983572895277206</v>
      </c>
      <c r="AI1547" s="36">
        <f t="shared" si="550"/>
        <v>104.01642710472279</v>
      </c>
      <c r="AJ1547" s="36">
        <f t="shared" si="551"/>
        <v>3166</v>
      </c>
      <c r="AK1547" s="45">
        <v>45657</v>
      </c>
    </row>
    <row r="1548" spans="1:37" s="79" customFormat="1" ht="12.75" x14ac:dyDescent="0.25">
      <c r="A1548" s="36">
        <v>1542</v>
      </c>
      <c r="B1548" s="45">
        <v>42491</v>
      </c>
      <c r="C1548" s="49" t="s">
        <v>431</v>
      </c>
      <c r="D1548" s="49"/>
      <c r="E1548" s="49">
        <v>12009</v>
      </c>
      <c r="F1548" s="36" t="s">
        <v>1334</v>
      </c>
      <c r="G1548" s="36" t="s">
        <v>435</v>
      </c>
      <c r="H1548" s="38">
        <v>6</v>
      </c>
      <c r="I1548" s="50">
        <v>132490.90919999999</v>
      </c>
      <c r="J1548" s="39">
        <f t="shared" si="528"/>
        <v>0</v>
      </c>
      <c r="K1548" s="39">
        <f t="shared" si="529"/>
        <v>0</v>
      </c>
      <c r="L1548" s="39">
        <f t="shared" si="530"/>
        <v>0</v>
      </c>
      <c r="M1548" s="39">
        <f t="shared" si="553"/>
        <v>0</v>
      </c>
      <c r="N1548" s="39">
        <f t="shared" si="543"/>
        <v>0</v>
      </c>
      <c r="O1548" s="39">
        <f t="shared" si="531"/>
        <v>0</v>
      </c>
      <c r="P1548" s="39">
        <f t="shared" si="532"/>
        <v>0</v>
      </c>
      <c r="Q1548" s="39">
        <f t="shared" si="533"/>
        <v>132490.90919999999</v>
      </c>
      <c r="R1548" s="39">
        <f t="shared" si="534"/>
        <v>0</v>
      </c>
      <c r="S1548" s="39">
        <f t="shared" si="535"/>
        <v>0</v>
      </c>
      <c r="T1548" s="39"/>
      <c r="U1548" s="39">
        <f t="shared" si="536"/>
        <v>0</v>
      </c>
      <c r="V1548" s="39"/>
      <c r="W1548" s="39">
        <f t="shared" si="554"/>
        <v>0</v>
      </c>
      <c r="X1548" s="39">
        <f t="shared" si="544"/>
        <v>36.274034004106774</v>
      </c>
      <c r="Y1548" s="39">
        <f t="shared" si="545"/>
        <v>1104.0909099999999</v>
      </c>
      <c r="Z1548" s="41">
        <f t="shared" si="546"/>
        <v>114843.59165700205</v>
      </c>
      <c r="AA1548" s="41">
        <v>101567.29521149896</v>
      </c>
      <c r="AB1548" s="41">
        <v>0</v>
      </c>
      <c r="AC1548" s="41">
        <f t="shared" si="552"/>
        <v>101567.29521149896</v>
      </c>
      <c r="AD1548" s="42">
        <f t="shared" si="537"/>
        <v>13276.296445503089</v>
      </c>
      <c r="AE1548" s="41">
        <f t="shared" si="547"/>
        <v>114843.59165700205</v>
      </c>
      <c r="AF1548" s="42">
        <f t="shared" si="548"/>
        <v>17647.317542997946</v>
      </c>
      <c r="AG1548" s="43">
        <f t="shared" si="555"/>
        <v>120</v>
      </c>
      <c r="AH1548" s="44">
        <f t="shared" si="549"/>
        <v>15.983572895277206</v>
      </c>
      <c r="AI1548" s="36">
        <f t="shared" si="550"/>
        <v>104.01642710472279</v>
      </c>
      <c r="AJ1548" s="36">
        <f t="shared" si="551"/>
        <v>3166</v>
      </c>
      <c r="AK1548" s="45">
        <v>45657</v>
      </c>
    </row>
    <row r="1549" spans="1:37" s="79" customFormat="1" ht="12.75" x14ac:dyDescent="0.25">
      <c r="A1549" s="36">
        <v>1543</v>
      </c>
      <c r="B1549" s="45">
        <v>42491</v>
      </c>
      <c r="C1549" s="49" t="s">
        <v>272</v>
      </c>
      <c r="D1549" s="49"/>
      <c r="E1549" s="49">
        <v>12010</v>
      </c>
      <c r="F1549" s="36" t="s">
        <v>1285</v>
      </c>
      <c r="G1549" s="36" t="s">
        <v>435</v>
      </c>
      <c r="H1549" s="38">
        <v>18</v>
      </c>
      <c r="I1549" s="50">
        <v>150975</v>
      </c>
      <c r="J1549" s="39">
        <f t="shared" si="528"/>
        <v>0</v>
      </c>
      <c r="K1549" s="39">
        <f t="shared" si="529"/>
        <v>0</v>
      </c>
      <c r="L1549" s="39">
        <f t="shared" si="530"/>
        <v>0</v>
      </c>
      <c r="M1549" s="39">
        <f t="shared" si="553"/>
        <v>0</v>
      </c>
      <c r="N1549" s="39">
        <f t="shared" si="543"/>
        <v>0</v>
      </c>
      <c r="O1549" s="39">
        <f t="shared" si="531"/>
        <v>0</v>
      </c>
      <c r="P1549" s="39">
        <f t="shared" si="532"/>
        <v>0</v>
      </c>
      <c r="Q1549" s="39">
        <f t="shared" si="533"/>
        <v>0</v>
      </c>
      <c r="R1549" s="39">
        <f t="shared" si="534"/>
        <v>150975</v>
      </c>
      <c r="S1549" s="39">
        <f t="shared" si="535"/>
        <v>0</v>
      </c>
      <c r="T1549" s="39"/>
      <c r="U1549" s="39">
        <f t="shared" si="536"/>
        <v>0</v>
      </c>
      <c r="V1549" s="39"/>
      <c r="W1549" s="39">
        <f t="shared" si="554"/>
        <v>0</v>
      </c>
      <c r="X1549" s="39">
        <f t="shared" si="544"/>
        <v>41.3347022587269</v>
      </c>
      <c r="Y1549" s="39">
        <f t="shared" si="545"/>
        <v>1258.125</v>
      </c>
      <c r="Z1549" s="41">
        <f t="shared" si="546"/>
        <v>130865.66735112936</v>
      </c>
      <c r="AA1549" s="41">
        <v>115737.16632443531</v>
      </c>
      <c r="AB1549" s="41">
        <v>7778.8094866239817</v>
      </c>
      <c r="AC1549" s="41">
        <f t="shared" si="552"/>
        <v>123515.9758110593</v>
      </c>
      <c r="AD1549" s="42">
        <f t="shared" si="537"/>
        <v>15128.501026694052</v>
      </c>
      <c r="AE1549" s="41">
        <f t="shared" si="547"/>
        <v>138644.47683775335</v>
      </c>
      <c r="AF1549" s="42">
        <f t="shared" si="548"/>
        <v>12330.523162246653</v>
      </c>
      <c r="AG1549" s="43">
        <f t="shared" si="555"/>
        <v>120</v>
      </c>
      <c r="AH1549" s="44">
        <f t="shared" si="549"/>
        <v>15.983572895277206</v>
      </c>
      <c r="AI1549" s="36">
        <f t="shared" si="550"/>
        <v>104.01642710472279</v>
      </c>
      <c r="AJ1549" s="36">
        <f t="shared" si="551"/>
        <v>3166</v>
      </c>
      <c r="AK1549" s="45">
        <v>45657</v>
      </c>
    </row>
    <row r="1550" spans="1:37" s="79" customFormat="1" ht="12.75" x14ac:dyDescent="0.25">
      <c r="A1550" s="36">
        <v>1544</v>
      </c>
      <c r="B1550" s="45">
        <v>42491</v>
      </c>
      <c r="C1550" s="49" t="s">
        <v>272</v>
      </c>
      <c r="D1550" s="49"/>
      <c r="E1550" s="49">
        <v>12010</v>
      </c>
      <c r="F1550" s="36" t="s">
        <v>1335</v>
      </c>
      <c r="G1550" s="36" t="s">
        <v>435</v>
      </c>
      <c r="H1550" s="38">
        <v>19</v>
      </c>
      <c r="I1550" s="50">
        <v>155372.5</v>
      </c>
      <c r="J1550" s="39">
        <f t="shared" si="528"/>
        <v>0</v>
      </c>
      <c r="K1550" s="39">
        <f t="shared" si="529"/>
        <v>0</v>
      </c>
      <c r="L1550" s="39">
        <f t="shared" si="530"/>
        <v>0</v>
      </c>
      <c r="M1550" s="39">
        <f t="shared" si="553"/>
        <v>0</v>
      </c>
      <c r="N1550" s="39">
        <f t="shared" si="543"/>
        <v>0</v>
      </c>
      <c r="O1550" s="39">
        <f t="shared" si="531"/>
        <v>0</v>
      </c>
      <c r="P1550" s="39">
        <f t="shared" si="532"/>
        <v>0</v>
      </c>
      <c r="Q1550" s="39">
        <f t="shared" si="533"/>
        <v>0</v>
      </c>
      <c r="R1550" s="39">
        <f t="shared" si="534"/>
        <v>155372.5</v>
      </c>
      <c r="S1550" s="39">
        <f t="shared" si="535"/>
        <v>0</v>
      </c>
      <c r="T1550" s="39"/>
      <c r="U1550" s="39">
        <f t="shared" si="536"/>
        <v>0</v>
      </c>
      <c r="V1550" s="39"/>
      <c r="W1550" s="39">
        <f t="shared" si="554"/>
        <v>0</v>
      </c>
      <c r="X1550" s="39">
        <f t="shared" si="544"/>
        <v>42.538672142368242</v>
      </c>
      <c r="Y1550" s="39">
        <f t="shared" si="545"/>
        <v>1294.7708333333333</v>
      </c>
      <c r="Z1550" s="41">
        <f t="shared" si="546"/>
        <v>134677.43600273784</v>
      </c>
      <c r="AA1550" s="41">
        <v>119108.28199863106</v>
      </c>
      <c r="AB1550" s="41">
        <v>8005.3855072726246</v>
      </c>
      <c r="AC1550" s="41">
        <f t="shared" si="552"/>
        <v>127113.66750590369</v>
      </c>
      <c r="AD1550" s="42">
        <f t="shared" si="537"/>
        <v>15569.154004106778</v>
      </c>
      <c r="AE1550" s="41">
        <f t="shared" si="547"/>
        <v>142682.82151001046</v>
      </c>
      <c r="AF1550" s="42">
        <f t="shared" si="548"/>
        <v>12689.678489989543</v>
      </c>
      <c r="AG1550" s="43">
        <f t="shared" si="555"/>
        <v>120</v>
      </c>
      <c r="AH1550" s="44">
        <f t="shared" si="549"/>
        <v>15.983572895277206</v>
      </c>
      <c r="AI1550" s="36">
        <f t="shared" si="550"/>
        <v>104.01642710472279</v>
      </c>
      <c r="AJ1550" s="36">
        <f t="shared" si="551"/>
        <v>3166</v>
      </c>
      <c r="AK1550" s="45">
        <v>45657</v>
      </c>
    </row>
    <row r="1551" spans="1:37" s="79" customFormat="1" ht="12.75" x14ac:dyDescent="0.25">
      <c r="A1551" s="36">
        <v>1545</v>
      </c>
      <c r="B1551" s="45">
        <v>42491</v>
      </c>
      <c r="C1551" s="49" t="s">
        <v>431</v>
      </c>
      <c r="D1551" s="49"/>
      <c r="E1551" s="49">
        <v>12009</v>
      </c>
      <c r="F1551" s="36" t="s">
        <v>1336</v>
      </c>
      <c r="G1551" s="36" t="s">
        <v>435</v>
      </c>
      <c r="H1551" s="38">
        <v>4</v>
      </c>
      <c r="I1551" s="50">
        <v>216766.66680000001</v>
      </c>
      <c r="J1551" s="39">
        <f t="shared" si="528"/>
        <v>0</v>
      </c>
      <c r="K1551" s="39">
        <f t="shared" si="529"/>
        <v>0</v>
      </c>
      <c r="L1551" s="39">
        <f t="shared" si="530"/>
        <v>0</v>
      </c>
      <c r="M1551" s="39">
        <f t="shared" si="553"/>
        <v>0</v>
      </c>
      <c r="N1551" s="39">
        <f t="shared" si="543"/>
        <v>0</v>
      </c>
      <c r="O1551" s="39">
        <f t="shared" si="531"/>
        <v>0</v>
      </c>
      <c r="P1551" s="39">
        <f t="shared" si="532"/>
        <v>0</v>
      </c>
      <c r="Q1551" s="39">
        <f t="shared" si="533"/>
        <v>216766.66680000001</v>
      </c>
      <c r="R1551" s="39">
        <f t="shared" si="534"/>
        <v>0</v>
      </c>
      <c r="S1551" s="39">
        <f t="shared" si="535"/>
        <v>0</v>
      </c>
      <c r="T1551" s="39"/>
      <c r="U1551" s="39">
        <f t="shared" si="536"/>
        <v>0</v>
      </c>
      <c r="V1551" s="39"/>
      <c r="W1551" s="39">
        <f t="shared" si="554"/>
        <v>0</v>
      </c>
      <c r="X1551" s="39">
        <f t="shared" si="544"/>
        <v>59.347478932238197</v>
      </c>
      <c r="Y1551" s="39">
        <f t="shared" si="545"/>
        <v>1806.3888900000002</v>
      </c>
      <c r="Z1551" s="41">
        <f t="shared" si="546"/>
        <v>187894.11829946615</v>
      </c>
      <c r="AA1551" s="41">
        <v>166172.94101026695</v>
      </c>
      <c r="AB1551" s="41">
        <v>0</v>
      </c>
      <c r="AC1551" s="41">
        <f t="shared" si="552"/>
        <v>166172.94101026695</v>
      </c>
      <c r="AD1551" s="42">
        <f t="shared" si="537"/>
        <v>21721.1772891992</v>
      </c>
      <c r="AE1551" s="41">
        <f t="shared" si="547"/>
        <v>187894.11829946615</v>
      </c>
      <c r="AF1551" s="42">
        <f t="shared" si="548"/>
        <v>28872.548500533856</v>
      </c>
      <c r="AG1551" s="43">
        <f t="shared" si="555"/>
        <v>120</v>
      </c>
      <c r="AH1551" s="44">
        <f t="shared" si="549"/>
        <v>15.983572895277206</v>
      </c>
      <c r="AI1551" s="36">
        <f t="shared" si="550"/>
        <v>104.01642710472279</v>
      </c>
      <c r="AJ1551" s="36">
        <f t="shared" si="551"/>
        <v>3166</v>
      </c>
      <c r="AK1551" s="45">
        <v>45657</v>
      </c>
    </row>
    <row r="1552" spans="1:37" s="79" customFormat="1" ht="12.75" x14ac:dyDescent="0.25">
      <c r="A1552" s="36">
        <v>1546</v>
      </c>
      <c r="B1552" s="45">
        <v>42491</v>
      </c>
      <c r="C1552" s="49" t="s">
        <v>265</v>
      </c>
      <c r="D1552" s="49"/>
      <c r="E1552" s="49">
        <v>12007</v>
      </c>
      <c r="F1552" s="36" t="s">
        <v>1328</v>
      </c>
      <c r="G1552" s="49" t="s">
        <v>435</v>
      </c>
      <c r="H1552" s="38">
        <v>2</v>
      </c>
      <c r="I1552" s="50">
        <v>235052.28599999999</v>
      </c>
      <c r="J1552" s="39">
        <f t="shared" si="528"/>
        <v>0</v>
      </c>
      <c r="K1552" s="39">
        <f t="shared" si="529"/>
        <v>0</v>
      </c>
      <c r="L1552" s="39">
        <f t="shared" si="530"/>
        <v>0</v>
      </c>
      <c r="M1552" s="39">
        <f t="shared" si="553"/>
        <v>0</v>
      </c>
      <c r="N1552" s="39">
        <f t="shared" si="543"/>
        <v>0</v>
      </c>
      <c r="O1552" s="39">
        <f t="shared" si="531"/>
        <v>235052.28599999999</v>
      </c>
      <c r="P1552" s="39">
        <f t="shared" si="532"/>
        <v>0</v>
      </c>
      <c r="Q1552" s="39">
        <f t="shared" si="533"/>
        <v>0</v>
      </c>
      <c r="R1552" s="39">
        <f t="shared" si="534"/>
        <v>0</v>
      </c>
      <c r="S1552" s="39">
        <f t="shared" si="535"/>
        <v>0</v>
      </c>
      <c r="T1552" s="39"/>
      <c r="U1552" s="39">
        <f t="shared" si="536"/>
        <v>0</v>
      </c>
      <c r="V1552" s="39"/>
      <c r="W1552" s="39">
        <f t="shared" si="554"/>
        <v>0</v>
      </c>
      <c r="X1552" s="39">
        <f t="shared" si="544"/>
        <v>64.353808624229984</v>
      </c>
      <c r="Y1552" s="39">
        <f t="shared" si="545"/>
        <v>1958.7690500000001</v>
      </c>
      <c r="Z1552" s="41">
        <f t="shared" si="546"/>
        <v>203744.15810431214</v>
      </c>
      <c r="AA1552" s="41">
        <v>180190.66414784396</v>
      </c>
      <c r="AB1552" s="41">
        <v>5645.9486314830483</v>
      </c>
      <c r="AC1552" s="41">
        <f t="shared" si="552"/>
        <v>185836.612779327</v>
      </c>
      <c r="AD1552" s="42">
        <f t="shared" si="537"/>
        <v>23553.493956468184</v>
      </c>
      <c r="AE1552" s="41">
        <f t="shared" si="547"/>
        <v>209390.10673579518</v>
      </c>
      <c r="AF1552" s="42">
        <f t="shared" si="548"/>
        <v>25662.179264204809</v>
      </c>
      <c r="AG1552" s="43">
        <f t="shared" si="555"/>
        <v>120</v>
      </c>
      <c r="AH1552" s="44">
        <f t="shared" si="549"/>
        <v>15.983572895277206</v>
      </c>
      <c r="AI1552" s="36">
        <f t="shared" si="550"/>
        <v>104.01642710472279</v>
      </c>
      <c r="AJ1552" s="36">
        <f t="shared" si="551"/>
        <v>3166</v>
      </c>
      <c r="AK1552" s="45">
        <v>45657</v>
      </c>
    </row>
    <row r="1553" spans="1:37" s="79" customFormat="1" ht="25.5" x14ac:dyDescent="0.25">
      <c r="A1553" s="36">
        <v>1547</v>
      </c>
      <c r="B1553" s="45">
        <v>42491</v>
      </c>
      <c r="C1553" s="49" t="s">
        <v>431</v>
      </c>
      <c r="D1553" s="49"/>
      <c r="E1553" s="49">
        <v>12009</v>
      </c>
      <c r="F1553" s="53" t="s">
        <v>1337</v>
      </c>
      <c r="G1553" s="36" t="s">
        <v>435</v>
      </c>
      <c r="H1553" s="38">
        <v>1</v>
      </c>
      <c r="I1553" s="50">
        <v>284666.6667</v>
      </c>
      <c r="J1553" s="39">
        <f t="shared" si="528"/>
        <v>0</v>
      </c>
      <c r="K1553" s="39">
        <f t="shared" si="529"/>
        <v>0</v>
      </c>
      <c r="L1553" s="39">
        <f t="shared" si="530"/>
        <v>0</v>
      </c>
      <c r="M1553" s="39">
        <f t="shared" si="553"/>
        <v>0</v>
      </c>
      <c r="N1553" s="39">
        <f t="shared" si="543"/>
        <v>0</v>
      </c>
      <c r="O1553" s="39">
        <f t="shared" si="531"/>
        <v>0</v>
      </c>
      <c r="P1553" s="39">
        <f t="shared" si="532"/>
        <v>0</v>
      </c>
      <c r="Q1553" s="39">
        <f t="shared" si="533"/>
        <v>284666.6667</v>
      </c>
      <c r="R1553" s="39">
        <f t="shared" si="534"/>
        <v>0</v>
      </c>
      <c r="S1553" s="39">
        <f t="shared" si="535"/>
        <v>0</v>
      </c>
      <c r="T1553" s="39"/>
      <c r="U1553" s="39">
        <f t="shared" si="536"/>
        <v>0</v>
      </c>
      <c r="V1553" s="39"/>
      <c r="W1553" s="39">
        <f t="shared" si="554"/>
        <v>0</v>
      </c>
      <c r="X1553" s="39">
        <f t="shared" si="544"/>
        <v>77.937485749486655</v>
      </c>
      <c r="Y1553" s="39">
        <f t="shared" si="545"/>
        <v>2372.2222225</v>
      </c>
      <c r="Z1553" s="41">
        <f t="shared" si="546"/>
        <v>246750.07988287476</v>
      </c>
      <c r="AA1553" s="41">
        <v>218224.96009856262</v>
      </c>
      <c r="AB1553" s="41">
        <v>0</v>
      </c>
      <c r="AC1553" s="41">
        <f t="shared" si="552"/>
        <v>218224.96009856262</v>
      </c>
      <c r="AD1553" s="42">
        <f t="shared" si="537"/>
        <v>28525.119784312148</v>
      </c>
      <c r="AE1553" s="41">
        <f t="shared" si="547"/>
        <v>246750.07988287476</v>
      </c>
      <c r="AF1553" s="42">
        <f t="shared" si="548"/>
        <v>37916.586817125237</v>
      </c>
      <c r="AG1553" s="43">
        <f t="shared" si="555"/>
        <v>120</v>
      </c>
      <c r="AH1553" s="44">
        <f t="shared" si="549"/>
        <v>15.983572895277206</v>
      </c>
      <c r="AI1553" s="36">
        <f t="shared" si="550"/>
        <v>104.01642710472279</v>
      </c>
      <c r="AJ1553" s="36">
        <f t="shared" si="551"/>
        <v>3166</v>
      </c>
      <c r="AK1553" s="45">
        <v>45657</v>
      </c>
    </row>
    <row r="1554" spans="1:37" s="79" customFormat="1" ht="12.75" x14ac:dyDescent="0.25">
      <c r="A1554" s="36">
        <v>1548</v>
      </c>
      <c r="B1554" s="45">
        <v>42491</v>
      </c>
      <c r="C1554" s="49" t="s">
        <v>272</v>
      </c>
      <c r="D1554" s="49"/>
      <c r="E1554" s="49">
        <v>12010</v>
      </c>
      <c r="F1554" s="36" t="s">
        <v>1338</v>
      </c>
      <c r="G1554" s="36" t="s">
        <v>435</v>
      </c>
      <c r="H1554" s="38">
        <v>19</v>
      </c>
      <c r="I1554" s="50">
        <v>553375</v>
      </c>
      <c r="J1554" s="39">
        <f t="shared" si="528"/>
        <v>0</v>
      </c>
      <c r="K1554" s="39">
        <f t="shared" si="529"/>
        <v>0</v>
      </c>
      <c r="L1554" s="39">
        <f t="shared" si="530"/>
        <v>0</v>
      </c>
      <c r="M1554" s="39">
        <f t="shared" si="553"/>
        <v>0</v>
      </c>
      <c r="N1554" s="39">
        <f t="shared" si="543"/>
        <v>0</v>
      </c>
      <c r="O1554" s="39">
        <f t="shared" si="531"/>
        <v>0</v>
      </c>
      <c r="P1554" s="39">
        <f t="shared" si="532"/>
        <v>0</v>
      </c>
      <c r="Q1554" s="39">
        <f t="shared" si="533"/>
        <v>0</v>
      </c>
      <c r="R1554" s="39">
        <f t="shared" si="534"/>
        <v>553375</v>
      </c>
      <c r="S1554" s="39">
        <f t="shared" si="535"/>
        <v>0</v>
      </c>
      <c r="T1554" s="39"/>
      <c r="U1554" s="39">
        <f t="shared" si="536"/>
        <v>0</v>
      </c>
      <c r="V1554" s="39"/>
      <c r="W1554" s="39">
        <f t="shared" si="554"/>
        <v>0</v>
      </c>
      <c r="X1554" s="39">
        <f t="shared" si="544"/>
        <v>151.50581793292267</v>
      </c>
      <c r="Y1554" s="39">
        <f t="shared" si="545"/>
        <v>4611.4583333333339</v>
      </c>
      <c r="Z1554" s="41">
        <f t="shared" si="546"/>
        <v>479667.41957563319</v>
      </c>
      <c r="AA1554" s="41">
        <v>424216.29021218349</v>
      </c>
      <c r="AB1554" s="41">
        <v>28511.996685944996</v>
      </c>
      <c r="AC1554" s="41">
        <f t="shared" si="552"/>
        <v>452728.28689812851</v>
      </c>
      <c r="AD1554" s="42">
        <f t="shared" si="537"/>
        <v>55451.129363449698</v>
      </c>
      <c r="AE1554" s="41">
        <f t="shared" si="547"/>
        <v>508179.41626157821</v>
      </c>
      <c r="AF1554" s="42">
        <f t="shared" si="548"/>
        <v>45195.583738421788</v>
      </c>
      <c r="AG1554" s="43">
        <f t="shared" si="555"/>
        <v>120</v>
      </c>
      <c r="AH1554" s="44">
        <f t="shared" si="549"/>
        <v>15.983572895277206</v>
      </c>
      <c r="AI1554" s="36">
        <f t="shared" si="550"/>
        <v>104.01642710472279</v>
      </c>
      <c r="AJ1554" s="36">
        <f t="shared" si="551"/>
        <v>3166</v>
      </c>
      <c r="AK1554" s="45">
        <v>45657</v>
      </c>
    </row>
    <row r="1555" spans="1:37" s="79" customFormat="1" ht="12.75" x14ac:dyDescent="0.25">
      <c r="A1555" s="36">
        <v>1549</v>
      </c>
      <c r="B1555" s="45">
        <v>42491</v>
      </c>
      <c r="C1555" s="49" t="s">
        <v>272</v>
      </c>
      <c r="D1555" s="49"/>
      <c r="E1555" s="49">
        <v>12010</v>
      </c>
      <c r="F1555" s="36" t="s">
        <v>1304</v>
      </c>
      <c r="G1555" s="36" t="s">
        <v>435</v>
      </c>
      <c r="H1555" s="38">
        <v>18</v>
      </c>
      <c r="I1555" s="50">
        <v>576225</v>
      </c>
      <c r="J1555" s="39">
        <f t="shared" si="528"/>
        <v>0</v>
      </c>
      <c r="K1555" s="39">
        <f t="shared" si="529"/>
        <v>0</v>
      </c>
      <c r="L1555" s="39">
        <f t="shared" si="530"/>
        <v>0</v>
      </c>
      <c r="M1555" s="39">
        <f t="shared" si="553"/>
        <v>0</v>
      </c>
      <c r="N1555" s="39">
        <f t="shared" si="543"/>
        <v>0</v>
      </c>
      <c r="O1555" s="39">
        <f t="shared" si="531"/>
        <v>0</v>
      </c>
      <c r="P1555" s="39">
        <f t="shared" si="532"/>
        <v>0</v>
      </c>
      <c r="Q1555" s="39">
        <f t="shared" si="533"/>
        <v>0</v>
      </c>
      <c r="R1555" s="39">
        <f t="shared" si="534"/>
        <v>576225</v>
      </c>
      <c r="S1555" s="39">
        <f t="shared" si="535"/>
        <v>0</v>
      </c>
      <c r="T1555" s="39"/>
      <c r="U1555" s="39">
        <f t="shared" si="536"/>
        <v>0</v>
      </c>
      <c r="V1555" s="39"/>
      <c r="W1555" s="39">
        <f t="shared" si="554"/>
        <v>0</v>
      </c>
      <c r="X1555" s="39">
        <f t="shared" si="544"/>
        <v>157.7618069815195</v>
      </c>
      <c r="Y1555" s="39">
        <f t="shared" si="545"/>
        <v>4801.875</v>
      </c>
      <c r="Z1555" s="41">
        <f t="shared" si="546"/>
        <v>499473.88090349076</v>
      </c>
      <c r="AA1555" s="41">
        <v>441733.05954825459</v>
      </c>
      <c r="AB1555" s="41">
        <v>29689.316088292122</v>
      </c>
      <c r="AC1555" s="41">
        <f t="shared" si="552"/>
        <v>471422.3756365467</v>
      </c>
      <c r="AD1555" s="42">
        <f t="shared" si="537"/>
        <v>57740.82135523617</v>
      </c>
      <c r="AE1555" s="41">
        <f t="shared" si="547"/>
        <v>529163.19699178287</v>
      </c>
      <c r="AF1555" s="42">
        <f t="shared" si="548"/>
        <v>47061.803008217132</v>
      </c>
      <c r="AG1555" s="43">
        <f t="shared" si="555"/>
        <v>120</v>
      </c>
      <c r="AH1555" s="44">
        <f t="shared" si="549"/>
        <v>15.983572895277206</v>
      </c>
      <c r="AI1555" s="36">
        <f t="shared" si="550"/>
        <v>104.01642710472279</v>
      </c>
      <c r="AJ1555" s="36">
        <f t="shared" si="551"/>
        <v>3166</v>
      </c>
      <c r="AK1555" s="45">
        <v>45657</v>
      </c>
    </row>
    <row r="1556" spans="1:37" s="79" customFormat="1" ht="12.75" x14ac:dyDescent="0.25">
      <c r="A1556" s="36">
        <v>1550</v>
      </c>
      <c r="B1556" s="45">
        <v>42491</v>
      </c>
      <c r="C1556" s="49" t="s">
        <v>431</v>
      </c>
      <c r="D1556" s="49"/>
      <c r="E1556" s="49">
        <v>12009</v>
      </c>
      <c r="F1556" s="36" t="s">
        <v>1325</v>
      </c>
      <c r="G1556" s="36" t="s">
        <v>435</v>
      </c>
      <c r="H1556" s="38">
        <v>16</v>
      </c>
      <c r="I1556" s="50">
        <v>706109.09120000002</v>
      </c>
      <c r="J1556" s="39">
        <f t="shared" si="528"/>
        <v>0</v>
      </c>
      <c r="K1556" s="39">
        <f t="shared" si="529"/>
        <v>0</v>
      </c>
      <c r="L1556" s="39">
        <f t="shared" si="530"/>
        <v>0</v>
      </c>
      <c r="M1556" s="39">
        <f t="shared" si="553"/>
        <v>0</v>
      </c>
      <c r="N1556" s="39">
        <f t="shared" si="543"/>
        <v>0</v>
      </c>
      <c r="O1556" s="39">
        <f t="shared" si="531"/>
        <v>0</v>
      </c>
      <c r="P1556" s="39">
        <f t="shared" si="532"/>
        <v>0</v>
      </c>
      <c r="Q1556" s="39">
        <f t="shared" si="533"/>
        <v>706109.09120000002</v>
      </c>
      <c r="R1556" s="39">
        <f t="shared" si="534"/>
        <v>0</v>
      </c>
      <c r="S1556" s="39">
        <f t="shared" si="535"/>
        <v>0</v>
      </c>
      <c r="T1556" s="39"/>
      <c r="U1556" s="39">
        <f t="shared" si="536"/>
        <v>0</v>
      </c>
      <c r="V1556" s="39"/>
      <c r="W1556" s="39">
        <f t="shared" si="554"/>
        <v>0</v>
      </c>
      <c r="X1556" s="39">
        <f t="shared" si="544"/>
        <v>193.3221331143053</v>
      </c>
      <c r="Y1556" s="39">
        <f t="shared" si="545"/>
        <v>5884.2424266666676</v>
      </c>
      <c r="Z1556" s="41">
        <f t="shared" si="546"/>
        <v>612057.87343989057</v>
      </c>
      <c r="AA1556" s="41">
        <v>541301.97272005479</v>
      </c>
      <c r="AB1556" s="41">
        <v>0</v>
      </c>
      <c r="AC1556" s="41">
        <f t="shared" si="552"/>
        <v>541301.97272005479</v>
      </c>
      <c r="AD1556" s="42">
        <f t="shared" si="537"/>
        <v>70755.900719835772</v>
      </c>
      <c r="AE1556" s="41">
        <f t="shared" si="547"/>
        <v>612057.87343989057</v>
      </c>
      <c r="AF1556" s="42">
        <f t="shared" si="548"/>
        <v>94051.217760109459</v>
      </c>
      <c r="AG1556" s="43">
        <f t="shared" si="555"/>
        <v>120</v>
      </c>
      <c r="AH1556" s="44">
        <f t="shared" si="549"/>
        <v>15.983572895277206</v>
      </c>
      <c r="AI1556" s="36">
        <f t="shared" si="550"/>
        <v>104.01642710472279</v>
      </c>
      <c r="AJ1556" s="36">
        <f t="shared" si="551"/>
        <v>3166</v>
      </c>
      <c r="AK1556" s="45">
        <v>45657</v>
      </c>
    </row>
    <row r="1557" spans="1:37" s="79" customFormat="1" ht="12.75" x14ac:dyDescent="0.25">
      <c r="A1557" s="36">
        <v>1551</v>
      </c>
      <c r="B1557" s="45">
        <v>42491</v>
      </c>
      <c r="C1557" s="49" t="s">
        <v>272</v>
      </c>
      <c r="D1557" s="49"/>
      <c r="E1557" s="49">
        <v>12010</v>
      </c>
      <c r="F1557" s="36" t="s">
        <v>1339</v>
      </c>
      <c r="G1557" s="36" t="s">
        <v>435</v>
      </c>
      <c r="H1557" s="38">
        <v>18</v>
      </c>
      <c r="I1557" s="50">
        <v>1318050</v>
      </c>
      <c r="J1557" s="39">
        <f t="shared" si="528"/>
        <v>0</v>
      </c>
      <c r="K1557" s="39">
        <f t="shared" si="529"/>
        <v>0</v>
      </c>
      <c r="L1557" s="39">
        <f t="shared" si="530"/>
        <v>0</v>
      </c>
      <c r="M1557" s="39">
        <f t="shared" si="553"/>
        <v>0</v>
      </c>
      <c r="N1557" s="39">
        <f t="shared" si="543"/>
        <v>0</v>
      </c>
      <c r="O1557" s="39">
        <f t="shared" si="531"/>
        <v>0</v>
      </c>
      <c r="P1557" s="39">
        <f t="shared" si="532"/>
        <v>0</v>
      </c>
      <c r="Q1557" s="39">
        <f t="shared" si="533"/>
        <v>0</v>
      </c>
      <c r="R1557" s="39">
        <f t="shared" si="534"/>
        <v>1318050</v>
      </c>
      <c r="S1557" s="39">
        <f t="shared" si="535"/>
        <v>0</v>
      </c>
      <c r="T1557" s="39"/>
      <c r="U1557" s="39">
        <f t="shared" si="536"/>
        <v>0</v>
      </c>
      <c r="V1557" s="39"/>
      <c r="W1557" s="39">
        <f t="shared" si="554"/>
        <v>0</v>
      </c>
      <c r="X1557" s="39">
        <f t="shared" si="544"/>
        <v>360.86242299794662</v>
      </c>
      <c r="Y1557" s="39">
        <f t="shared" si="545"/>
        <v>10983.75</v>
      </c>
      <c r="Z1557" s="41">
        <f t="shared" si="546"/>
        <v>1142490.431211499</v>
      </c>
      <c r="AA1557" s="41">
        <v>1010414.7843942505</v>
      </c>
      <c r="AB1557" s="41">
        <v>67910.977604535437</v>
      </c>
      <c r="AC1557" s="41">
        <f t="shared" si="552"/>
        <v>1078325.7619987859</v>
      </c>
      <c r="AD1557" s="42">
        <f t="shared" si="537"/>
        <v>132075.64681724855</v>
      </c>
      <c r="AE1557" s="41">
        <f t="shared" si="547"/>
        <v>1210401.4088160344</v>
      </c>
      <c r="AF1557" s="42">
        <f t="shared" si="548"/>
        <v>107648.59118396556</v>
      </c>
      <c r="AG1557" s="43">
        <f t="shared" si="555"/>
        <v>120</v>
      </c>
      <c r="AH1557" s="44">
        <f t="shared" si="549"/>
        <v>15.983572895277206</v>
      </c>
      <c r="AI1557" s="36">
        <f t="shared" si="550"/>
        <v>104.01642710472279</v>
      </c>
      <c r="AJ1557" s="36">
        <f t="shared" si="551"/>
        <v>3166</v>
      </c>
      <c r="AK1557" s="45">
        <v>45657</v>
      </c>
    </row>
    <row r="1558" spans="1:37" s="79" customFormat="1" ht="12.75" x14ac:dyDescent="0.25">
      <c r="A1558" s="36">
        <v>1552</v>
      </c>
      <c r="B1558" s="45">
        <v>42491</v>
      </c>
      <c r="C1558" s="49" t="s">
        <v>272</v>
      </c>
      <c r="D1558" s="49"/>
      <c r="E1558" s="49">
        <v>12010</v>
      </c>
      <c r="F1558" s="36" t="s">
        <v>1340</v>
      </c>
      <c r="G1558" s="36" t="s">
        <v>435</v>
      </c>
      <c r="H1558" s="38">
        <v>18</v>
      </c>
      <c r="I1558" s="50">
        <v>1516500</v>
      </c>
      <c r="J1558" s="39">
        <f t="shared" si="528"/>
        <v>0</v>
      </c>
      <c r="K1558" s="39">
        <f t="shared" si="529"/>
        <v>0</v>
      </c>
      <c r="L1558" s="39">
        <f t="shared" si="530"/>
        <v>0</v>
      </c>
      <c r="M1558" s="39">
        <f t="shared" si="553"/>
        <v>0</v>
      </c>
      <c r="N1558" s="39">
        <f t="shared" si="543"/>
        <v>0</v>
      </c>
      <c r="O1558" s="39">
        <f t="shared" si="531"/>
        <v>0</v>
      </c>
      <c r="P1558" s="39">
        <f t="shared" si="532"/>
        <v>0</v>
      </c>
      <c r="Q1558" s="39">
        <f t="shared" si="533"/>
        <v>0</v>
      </c>
      <c r="R1558" s="39">
        <f t="shared" si="534"/>
        <v>1516500</v>
      </c>
      <c r="S1558" s="39">
        <f t="shared" si="535"/>
        <v>0</v>
      </c>
      <c r="T1558" s="39"/>
      <c r="U1558" s="39">
        <f t="shared" si="536"/>
        <v>0</v>
      </c>
      <c r="V1558" s="39"/>
      <c r="W1558" s="39">
        <f t="shared" si="554"/>
        <v>0</v>
      </c>
      <c r="X1558" s="39">
        <f t="shared" si="544"/>
        <v>415.19507186858317</v>
      </c>
      <c r="Y1558" s="39">
        <f t="shared" si="545"/>
        <v>12637.5</v>
      </c>
      <c r="Z1558" s="41">
        <f t="shared" si="546"/>
        <v>1314507.5975359343</v>
      </c>
      <c r="AA1558" s="41">
        <v>1162546.2012320329</v>
      </c>
      <c r="AB1558" s="41">
        <v>78135.880685313896</v>
      </c>
      <c r="AC1558" s="41">
        <f t="shared" si="552"/>
        <v>1240682.0819173467</v>
      </c>
      <c r="AD1558" s="42">
        <f t="shared" si="537"/>
        <v>151961.39630390145</v>
      </c>
      <c r="AE1558" s="41">
        <f t="shared" si="547"/>
        <v>1392643.4782212481</v>
      </c>
      <c r="AF1558" s="42">
        <f t="shared" si="548"/>
        <v>123856.52177875186</v>
      </c>
      <c r="AG1558" s="43">
        <f t="shared" si="555"/>
        <v>120</v>
      </c>
      <c r="AH1558" s="44">
        <f t="shared" si="549"/>
        <v>15.983572895277206</v>
      </c>
      <c r="AI1558" s="36">
        <f t="shared" si="550"/>
        <v>104.01642710472279</v>
      </c>
      <c r="AJ1558" s="36">
        <f t="shared" si="551"/>
        <v>3166</v>
      </c>
      <c r="AK1558" s="45">
        <v>45657</v>
      </c>
    </row>
    <row r="1559" spans="1:37" s="79" customFormat="1" ht="12.75" x14ac:dyDescent="0.25">
      <c r="A1559" s="36">
        <v>1553</v>
      </c>
      <c r="B1559" s="45">
        <v>42491</v>
      </c>
      <c r="C1559" s="49" t="s">
        <v>272</v>
      </c>
      <c r="D1559" s="49"/>
      <c r="E1559" s="49">
        <v>12010</v>
      </c>
      <c r="F1559" s="36" t="s">
        <v>1341</v>
      </c>
      <c r="G1559" s="36" t="s">
        <v>435</v>
      </c>
      <c r="H1559" s="38">
        <v>18</v>
      </c>
      <c r="I1559" s="50">
        <v>3902625</v>
      </c>
      <c r="J1559" s="39">
        <f t="shared" si="528"/>
        <v>0</v>
      </c>
      <c r="K1559" s="39">
        <f t="shared" si="529"/>
        <v>0</v>
      </c>
      <c r="L1559" s="39">
        <f t="shared" si="530"/>
        <v>0</v>
      </c>
      <c r="M1559" s="39">
        <f t="shared" si="553"/>
        <v>0</v>
      </c>
      <c r="N1559" s="39">
        <f t="shared" si="543"/>
        <v>0</v>
      </c>
      <c r="O1559" s="39">
        <f t="shared" si="531"/>
        <v>0</v>
      </c>
      <c r="P1559" s="39">
        <f t="shared" si="532"/>
        <v>0</v>
      </c>
      <c r="Q1559" s="39">
        <f t="shared" si="533"/>
        <v>0</v>
      </c>
      <c r="R1559" s="39">
        <f t="shared" si="534"/>
        <v>3902625</v>
      </c>
      <c r="S1559" s="39">
        <f t="shared" si="535"/>
        <v>0</v>
      </c>
      <c r="T1559" s="39"/>
      <c r="U1559" s="39">
        <f t="shared" si="536"/>
        <v>0</v>
      </c>
      <c r="V1559" s="39"/>
      <c r="W1559" s="39">
        <f t="shared" si="554"/>
        <v>0</v>
      </c>
      <c r="X1559" s="39">
        <f t="shared" si="544"/>
        <v>1068.4804928131416</v>
      </c>
      <c r="Y1559" s="39">
        <f t="shared" si="545"/>
        <v>32521.874999999996</v>
      </c>
      <c r="Z1559" s="41">
        <f t="shared" si="546"/>
        <v>3382809.2402464063</v>
      </c>
      <c r="AA1559" s="41">
        <v>2991745.3798767962</v>
      </c>
      <c r="AB1559" s="41">
        <v>201078.16772800736</v>
      </c>
      <c r="AC1559" s="41">
        <f t="shared" si="552"/>
        <v>3192823.5476048035</v>
      </c>
      <c r="AD1559" s="42">
        <f t="shared" si="537"/>
        <v>391063.86036961013</v>
      </c>
      <c r="AE1559" s="41">
        <f t="shared" si="547"/>
        <v>3583887.4079744136</v>
      </c>
      <c r="AF1559" s="42">
        <f t="shared" si="548"/>
        <v>318737.5920255864</v>
      </c>
      <c r="AG1559" s="43">
        <f t="shared" si="555"/>
        <v>120</v>
      </c>
      <c r="AH1559" s="44">
        <f t="shared" si="549"/>
        <v>15.983572895277206</v>
      </c>
      <c r="AI1559" s="36">
        <f t="shared" si="550"/>
        <v>104.01642710472279</v>
      </c>
      <c r="AJ1559" s="36">
        <f t="shared" si="551"/>
        <v>3166</v>
      </c>
      <c r="AK1559" s="45">
        <v>45657</v>
      </c>
    </row>
    <row r="1560" spans="1:37" s="79" customFormat="1" ht="12.75" x14ac:dyDescent="0.25">
      <c r="A1560" s="36">
        <v>1554</v>
      </c>
      <c r="B1560" s="45">
        <v>42491</v>
      </c>
      <c r="C1560" s="36" t="s">
        <v>823</v>
      </c>
      <c r="D1560" s="36"/>
      <c r="E1560" s="36">
        <v>12004</v>
      </c>
      <c r="F1560" s="36" t="s">
        <v>1330</v>
      </c>
      <c r="G1560" s="36" t="s">
        <v>544</v>
      </c>
      <c r="H1560" s="38">
        <v>35</v>
      </c>
      <c r="I1560" s="50">
        <v>551250</v>
      </c>
      <c r="J1560" s="39">
        <f t="shared" si="528"/>
        <v>0</v>
      </c>
      <c r="K1560" s="39">
        <f t="shared" si="529"/>
        <v>0</v>
      </c>
      <c r="L1560" s="39">
        <f t="shared" si="530"/>
        <v>551250</v>
      </c>
      <c r="M1560" s="39">
        <f>IF(C1560=12006,H1560,IF(C1560&lt;&gt;12006,0))</f>
        <v>0</v>
      </c>
      <c r="N1560" s="39">
        <f t="shared" si="543"/>
        <v>0</v>
      </c>
      <c r="O1560" s="39">
        <f t="shared" si="531"/>
        <v>0</v>
      </c>
      <c r="P1560" s="39">
        <f t="shared" si="532"/>
        <v>0</v>
      </c>
      <c r="Q1560" s="39">
        <f t="shared" si="533"/>
        <v>0</v>
      </c>
      <c r="R1560" s="39">
        <f t="shared" si="534"/>
        <v>0</v>
      </c>
      <c r="S1560" s="39">
        <f t="shared" si="535"/>
        <v>0</v>
      </c>
      <c r="T1560" s="39"/>
      <c r="U1560" s="39">
        <f t="shared" si="536"/>
        <v>0</v>
      </c>
      <c r="V1560" s="39"/>
      <c r="W1560" s="39"/>
      <c r="X1560" s="39">
        <f t="shared" si="544"/>
        <v>45.277207392197127</v>
      </c>
      <c r="Y1560" s="39">
        <f t="shared" si="545"/>
        <v>1378.125</v>
      </c>
      <c r="Z1560" s="41">
        <f t="shared" si="546"/>
        <v>143347.6386036961</v>
      </c>
      <c r="AA1560" s="41">
        <v>125417.86447638604</v>
      </c>
      <c r="AB1560" s="41">
        <v>-3382.480552064751</v>
      </c>
      <c r="AC1560" s="41">
        <f t="shared" si="552"/>
        <v>122035.38392432129</v>
      </c>
      <c r="AD1560" s="42">
        <f t="shared" si="537"/>
        <v>17929.774127310069</v>
      </c>
      <c r="AE1560" s="41">
        <f t="shared" si="547"/>
        <v>139965.15805163136</v>
      </c>
      <c r="AF1560" s="42">
        <f t="shared" si="548"/>
        <v>411284.84194836864</v>
      </c>
      <c r="AG1560" s="43">
        <f>(365.25/30.4375*(IF(E1560=12002,1/3%,IF(E1560=12003,1/3%,IF(E1560=12004,1/3%,IF(E1560=12006,1/2%,IF(E1560=12007,1/10%,IF(E1560=12008,1/3%,IF(E1560=12009,1/10%,IF(E1560=12010,1/10%,IF(E1560=12011,1/20%,IF(E1560=12012,1/3%))))))))))))</f>
        <v>400</v>
      </c>
      <c r="AH1560" s="44">
        <f t="shared" si="549"/>
        <v>295.98357289527723</v>
      </c>
      <c r="AI1560" s="36">
        <f t="shared" si="550"/>
        <v>104.01642710472279</v>
      </c>
      <c r="AJ1560" s="36">
        <f t="shared" si="551"/>
        <v>3166</v>
      </c>
      <c r="AK1560" s="45">
        <v>45657</v>
      </c>
    </row>
    <row r="1561" spans="1:37" s="79" customFormat="1" ht="12.75" x14ac:dyDescent="0.25">
      <c r="A1561" s="36">
        <v>1555</v>
      </c>
      <c r="B1561" s="45">
        <v>42491</v>
      </c>
      <c r="C1561" s="36" t="s">
        <v>823</v>
      </c>
      <c r="D1561" s="36"/>
      <c r="E1561" s="36">
        <v>12004</v>
      </c>
      <c r="F1561" s="36" t="s">
        <v>1342</v>
      </c>
      <c r="G1561" s="36" t="s">
        <v>540</v>
      </c>
      <c r="H1561" s="38">
        <v>30</v>
      </c>
      <c r="I1561" s="50">
        <v>582750</v>
      </c>
      <c r="J1561" s="39">
        <f t="shared" si="528"/>
        <v>0</v>
      </c>
      <c r="K1561" s="39">
        <f t="shared" si="529"/>
        <v>0</v>
      </c>
      <c r="L1561" s="39">
        <f t="shared" si="530"/>
        <v>582750</v>
      </c>
      <c r="M1561" s="39">
        <f>IF(C1561=12006,H1561,IF(C1561&lt;&gt;12006,0))</f>
        <v>0</v>
      </c>
      <c r="N1561" s="39">
        <f t="shared" si="543"/>
        <v>0</v>
      </c>
      <c r="O1561" s="39">
        <f t="shared" si="531"/>
        <v>0</v>
      </c>
      <c r="P1561" s="39">
        <f t="shared" si="532"/>
        <v>0</v>
      </c>
      <c r="Q1561" s="39">
        <f t="shared" si="533"/>
        <v>0</v>
      </c>
      <c r="R1561" s="39">
        <f t="shared" si="534"/>
        <v>0</v>
      </c>
      <c r="S1561" s="39">
        <f t="shared" si="535"/>
        <v>0</v>
      </c>
      <c r="T1561" s="39"/>
      <c r="U1561" s="39">
        <f t="shared" si="536"/>
        <v>0</v>
      </c>
      <c r="V1561" s="39"/>
      <c r="W1561" s="39"/>
      <c r="X1561" s="39">
        <f t="shared" si="544"/>
        <v>47.864476386036962</v>
      </c>
      <c r="Y1561" s="39">
        <f t="shared" si="545"/>
        <v>1456.875</v>
      </c>
      <c r="Z1561" s="41">
        <f t="shared" si="546"/>
        <v>151538.93223819303</v>
      </c>
      <c r="AA1561" s="41">
        <v>132584.59958932237</v>
      </c>
      <c r="AB1561" s="41">
        <v>-3575.7651550398796</v>
      </c>
      <c r="AC1561" s="41">
        <f t="shared" si="552"/>
        <v>129008.8344342825</v>
      </c>
      <c r="AD1561" s="42">
        <f t="shared" si="537"/>
        <v>18954.332648870652</v>
      </c>
      <c r="AE1561" s="41">
        <f t="shared" si="547"/>
        <v>147963.16708315315</v>
      </c>
      <c r="AF1561" s="42">
        <f t="shared" si="548"/>
        <v>434786.83291684685</v>
      </c>
      <c r="AG1561" s="43">
        <f>(365.25/30.4375*(IF(E1561=12002,1/3%,IF(E1561=12003,1/3%,IF(E1561=12004,1/3%,IF(E1561=12006,1/2%,IF(E1561=12007,1/10%,IF(E1561=12008,1/3%,IF(E1561=12009,1/10%,IF(E1561=12010,1/10%,IF(E1561=12011,1/20%,IF(E1561=12012,1/3%))))))))))))</f>
        <v>400</v>
      </c>
      <c r="AH1561" s="44">
        <f t="shared" si="549"/>
        <v>295.98357289527723</v>
      </c>
      <c r="AI1561" s="36">
        <f t="shared" si="550"/>
        <v>104.01642710472279</v>
      </c>
      <c r="AJ1561" s="36">
        <f t="shared" si="551"/>
        <v>3166</v>
      </c>
      <c r="AK1561" s="45">
        <v>45657</v>
      </c>
    </row>
    <row r="1562" spans="1:37" s="79" customFormat="1" ht="12.75" x14ac:dyDescent="0.25">
      <c r="A1562" s="36">
        <v>1556</v>
      </c>
      <c r="B1562" s="85">
        <v>42536</v>
      </c>
      <c r="C1562" s="49" t="s">
        <v>272</v>
      </c>
      <c r="D1562" s="49"/>
      <c r="E1562" s="49">
        <v>12010</v>
      </c>
      <c r="F1562" s="36" t="s">
        <v>1285</v>
      </c>
      <c r="G1562" s="36" t="s">
        <v>435</v>
      </c>
      <c r="H1562" s="38">
        <v>18</v>
      </c>
      <c r="I1562" s="50">
        <v>160349.9994</v>
      </c>
      <c r="J1562" s="39">
        <f t="shared" si="528"/>
        <v>0</v>
      </c>
      <c r="K1562" s="39">
        <f t="shared" si="529"/>
        <v>0</v>
      </c>
      <c r="L1562" s="39">
        <f t="shared" si="530"/>
        <v>0</v>
      </c>
      <c r="M1562" s="39">
        <f t="shared" ref="M1562:M1567" si="556">IF(E1562=12005,I1562,IF(E1562&lt;&gt;12005,0))</f>
        <v>0</v>
      </c>
      <c r="N1562" s="39">
        <f t="shared" si="543"/>
        <v>0</v>
      </c>
      <c r="O1562" s="39">
        <f t="shared" si="531"/>
        <v>0</v>
      </c>
      <c r="P1562" s="39">
        <f t="shared" si="532"/>
        <v>0</v>
      </c>
      <c r="Q1562" s="39">
        <f t="shared" si="533"/>
        <v>0</v>
      </c>
      <c r="R1562" s="39">
        <f t="shared" si="534"/>
        <v>160349.9994</v>
      </c>
      <c r="S1562" s="39">
        <f t="shared" si="535"/>
        <v>0</v>
      </c>
      <c r="T1562" s="39"/>
      <c r="U1562" s="39">
        <f t="shared" si="536"/>
        <v>0</v>
      </c>
      <c r="V1562" s="39"/>
      <c r="W1562" s="39">
        <f t="shared" ref="W1562:W1567" si="557">IF(E1562=12099,I1562,IF(E1562&lt;&gt;12099,0))</f>
        <v>0</v>
      </c>
      <c r="X1562" s="39">
        <f t="shared" si="544"/>
        <v>43.901437207392199</v>
      </c>
      <c r="Y1562" s="39">
        <f t="shared" si="545"/>
        <v>1336.2499950000001</v>
      </c>
      <c r="Z1562" s="41">
        <f t="shared" si="546"/>
        <v>137016.38552427106</v>
      </c>
      <c r="AA1562" s="41">
        <v>120948.45950636551</v>
      </c>
      <c r="AB1562" s="41">
        <v>8129.0656586780124</v>
      </c>
      <c r="AC1562" s="41">
        <f t="shared" si="552"/>
        <v>129077.52516504352</v>
      </c>
      <c r="AD1562" s="42">
        <f t="shared" si="537"/>
        <v>16067.926017905542</v>
      </c>
      <c r="AE1562" s="41">
        <f t="shared" si="547"/>
        <v>145145.45118294907</v>
      </c>
      <c r="AF1562" s="42">
        <f t="shared" si="548"/>
        <v>15204.548217050935</v>
      </c>
      <c r="AG1562" s="43">
        <f t="shared" ref="AG1562:AG1567" si="558">(365.25/30.4375*(IF(E1562=12002,1/3%,IF(E1562=12003,1/3%,IF(E1562=12004,1/3%,IF(E1562=12006,1/2%,IF(E1562=12007,1/10%,IF(E1562=12008,1/3%,IF(E1562=12009,1/10%,IF(E1562=12010,1/10%,IF(E1562=12011,1/20%,IF(E1562=12012,1/3%,IF(E1562=12099,1/10%)))))))))))))</f>
        <v>120</v>
      </c>
      <c r="AH1562" s="44">
        <f t="shared" si="549"/>
        <v>17.46201232032854</v>
      </c>
      <c r="AI1562" s="36">
        <f t="shared" si="550"/>
        <v>102.53798767967146</v>
      </c>
      <c r="AJ1562" s="36">
        <f t="shared" si="551"/>
        <v>3121</v>
      </c>
      <c r="AK1562" s="45">
        <v>45657</v>
      </c>
    </row>
    <row r="1563" spans="1:37" s="79" customFormat="1" ht="12.75" x14ac:dyDescent="0.25">
      <c r="A1563" s="36">
        <v>1557</v>
      </c>
      <c r="B1563" s="85">
        <v>42536</v>
      </c>
      <c r="C1563" s="49" t="s">
        <v>272</v>
      </c>
      <c r="D1563" s="49"/>
      <c r="E1563" s="49">
        <v>12010</v>
      </c>
      <c r="F1563" s="36" t="s">
        <v>1304</v>
      </c>
      <c r="G1563" s="36" t="s">
        <v>435</v>
      </c>
      <c r="H1563" s="38">
        <v>18</v>
      </c>
      <c r="I1563" s="50">
        <v>553469.99939999997</v>
      </c>
      <c r="J1563" s="39">
        <f t="shared" si="528"/>
        <v>0</v>
      </c>
      <c r="K1563" s="39">
        <f t="shared" si="529"/>
        <v>0</v>
      </c>
      <c r="L1563" s="39">
        <f t="shared" si="530"/>
        <v>0</v>
      </c>
      <c r="M1563" s="39">
        <f t="shared" si="556"/>
        <v>0</v>
      </c>
      <c r="N1563" s="39">
        <f t="shared" si="543"/>
        <v>0</v>
      </c>
      <c r="O1563" s="39">
        <f t="shared" si="531"/>
        <v>0</v>
      </c>
      <c r="P1563" s="39">
        <f t="shared" si="532"/>
        <v>0</v>
      </c>
      <c r="Q1563" s="39">
        <f t="shared" si="533"/>
        <v>0</v>
      </c>
      <c r="R1563" s="39">
        <f t="shared" si="534"/>
        <v>553469.99939999997</v>
      </c>
      <c r="S1563" s="39">
        <f t="shared" si="535"/>
        <v>0</v>
      </c>
      <c r="T1563" s="39"/>
      <c r="U1563" s="39">
        <f t="shared" si="536"/>
        <v>0</v>
      </c>
      <c r="V1563" s="39"/>
      <c r="W1563" s="39">
        <f t="shared" si="557"/>
        <v>0</v>
      </c>
      <c r="X1563" s="39">
        <f t="shared" si="544"/>
        <v>151.53182735112935</v>
      </c>
      <c r="Y1563" s="39">
        <f t="shared" si="545"/>
        <v>4612.2499949999992</v>
      </c>
      <c r="Z1563" s="41">
        <f t="shared" si="546"/>
        <v>472930.83316287468</v>
      </c>
      <c r="AA1563" s="41">
        <v>417470.18435236131</v>
      </c>
      <c r="AB1563" s="41">
        <v>28058.584234900089</v>
      </c>
      <c r="AC1563" s="41">
        <f t="shared" si="552"/>
        <v>445528.76858726138</v>
      </c>
      <c r="AD1563" s="42">
        <f t="shared" si="537"/>
        <v>55460.648810513376</v>
      </c>
      <c r="AE1563" s="41">
        <f t="shared" si="547"/>
        <v>500989.41739777476</v>
      </c>
      <c r="AF1563" s="42">
        <f t="shared" si="548"/>
        <v>52480.582002225216</v>
      </c>
      <c r="AG1563" s="43">
        <f t="shared" si="558"/>
        <v>120</v>
      </c>
      <c r="AH1563" s="44">
        <f t="shared" si="549"/>
        <v>17.46201232032854</v>
      </c>
      <c r="AI1563" s="36">
        <f t="shared" si="550"/>
        <v>102.53798767967146</v>
      </c>
      <c r="AJ1563" s="36">
        <f t="shared" si="551"/>
        <v>3121</v>
      </c>
      <c r="AK1563" s="45">
        <v>45657</v>
      </c>
    </row>
    <row r="1564" spans="1:37" s="79" customFormat="1" ht="12.75" x14ac:dyDescent="0.25">
      <c r="A1564" s="36">
        <v>1558</v>
      </c>
      <c r="B1564" s="85">
        <v>42536</v>
      </c>
      <c r="C1564" s="49" t="s">
        <v>265</v>
      </c>
      <c r="D1564" s="49"/>
      <c r="E1564" s="49">
        <v>12007</v>
      </c>
      <c r="F1564" s="36" t="s">
        <v>1343</v>
      </c>
      <c r="G1564" s="49" t="s">
        <v>435</v>
      </c>
      <c r="H1564" s="38">
        <v>17</v>
      </c>
      <c r="I1564" s="50">
        <v>1330717.5</v>
      </c>
      <c r="J1564" s="39">
        <f t="shared" si="528"/>
        <v>0</v>
      </c>
      <c r="K1564" s="39">
        <f t="shared" si="529"/>
        <v>0</v>
      </c>
      <c r="L1564" s="39">
        <f t="shared" si="530"/>
        <v>0</v>
      </c>
      <c r="M1564" s="39">
        <f t="shared" si="556"/>
        <v>0</v>
      </c>
      <c r="N1564" s="39">
        <f t="shared" si="543"/>
        <v>0</v>
      </c>
      <c r="O1564" s="39">
        <f t="shared" si="531"/>
        <v>1330717.5</v>
      </c>
      <c r="P1564" s="39">
        <f t="shared" si="532"/>
        <v>0</v>
      </c>
      <c r="Q1564" s="39">
        <f t="shared" si="533"/>
        <v>0</v>
      </c>
      <c r="R1564" s="39">
        <f t="shared" si="534"/>
        <v>0</v>
      </c>
      <c r="S1564" s="39">
        <f t="shared" si="535"/>
        <v>0</v>
      </c>
      <c r="T1564" s="39"/>
      <c r="U1564" s="39">
        <f t="shared" si="536"/>
        <v>0</v>
      </c>
      <c r="V1564" s="39"/>
      <c r="W1564" s="39">
        <f t="shared" si="557"/>
        <v>0</v>
      </c>
      <c r="X1564" s="39">
        <f t="shared" si="544"/>
        <v>364.33059548254619</v>
      </c>
      <c r="Y1564" s="39">
        <f t="shared" si="545"/>
        <v>11089.3125</v>
      </c>
      <c r="Z1564" s="41">
        <f t="shared" si="546"/>
        <v>1137075.7885010268</v>
      </c>
      <c r="AA1564" s="41">
        <v>1003730.7905544147</v>
      </c>
      <c r="AB1564" s="41">
        <v>31450.089326816582</v>
      </c>
      <c r="AC1564" s="41">
        <f t="shared" si="552"/>
        <v>1035180.8798812313</v>
      </c>
      <c r="AD1564" s="42">
        <f t="shared" si="537"/>
        <v>133344.99794661207</v>
      </c>
      <c r="AE1564" s="41">
        <f t="shared" si="547"/>
        <v>1168525.8778278434</v>
      </c>
      <c r="AF1564" s="42">
        <f t="shared" si="548"/>
        <v>162191.62217215658</v>
      </c>
      <c r="AG1564" s="43">
        <f t="shared" si="558"/>
        <v>120</v>
      </c>
      <c r="AH1564" s="44">
        <f t="shared" si="549"/>
        <v>17.46201232032854</v>
      </c>
      <c r="AI1564" s="36">
        <f t="shared" si="550"/>
        <v>102.53798767967146</v>
      </c>
      <c r="AJ1564" s="36">
        <f t="shared" si="551"/>
        <v>3121</v>
      </c>
      <c r="AK1564" s="45">
        <v>45657</v>
      </c>
    </row>
    <row r="1565" spans="1:37" s="79" customFormat="1" ht="12.75" x14ac:dyDescent="0.25">
      <c r="A1565" s="36">
        <v>1559</v>
      </c>
      <c r="B1565" s="85">
        <v>42536</v>
      </c>
      <c r="C1565" s="49" t="s">
        <v>272</v>
      </c>
      <c r="D1565" s="49"/>
      <c r="E1565" s="49">
        <v>12010</v>
      </c>
      <c r="F1565" s="36" t="s">
        <v>1339</v>
      </c>
      <c r="G1565" s="36" t="s">
        <v>435</v>
      </c>
      <c r="H1565" s="38">
        <v>18</v>
      </c>
      <c r="I1565" s="50">
        <v>1426649.9994000001</v>
      </c>
      <c r="J1565" s="39">
        <f t="shared" si="528"/>
        <v>0</v>
      </c>
      <c r="K1565" s="39">
        <f t="shared" si="529"/>
        <v>0</v>
      </c>
      <c r="L1565" s="39">
        <f t="shared" si="530"/>
        <v>0</v>
      </c>
      <c r="M1565" s="39">
        <f t="shared" si="556"/>
        <v>0</v>
      </c>
      <c r="N1565" s="39">
        <f t="shared" si="543"/>
        <v>0</v>
      </c>
      <c r="O1565" s="39">
        <f t="shared" si="531"/>
        <v>0</v>
      </c>
      <c r="P1565" s="39">
        <f t="shared" si="532"/>
        <v>0</v>
      </c>
      <c r="Q1565" s="39">
        <f t="shared" si="533"/>
        <v>0</v>
      </c>
      <c r="R1565" s="39">
        <f t="shared" si="534"/>
        <v>1426649.9994000001</v>
      </c>
      <c r="S1565" s="39">
        <f t="shared" si="535"/>
        <v>0</v>
      </c>
      <c r="T1565" s="39"/>
      <c r="U1565" s="39">
        <f t="shared" si="536"/>
        <v>0</v>
      </c>
      <c r="V1565" s="39"/>
      <c r="W1565" s="39">
        <f t="shared" si="557"/>
        <v>0</v>
      </c>
      <c r="X1565" s="39">
        <f t="shared" si="544"/>
        <v>390.5954823819302</v>
      </c>
      <c r="Y1565" s="39">
        <f t="shared" si="545"/>
        <v>11888.749995</v>
      </c>
      <c r="Z1565" s="41">
        <f t="shared" si="546"/>
        <v>1219048.5005140041</v>
      </c>
      <c r="AA1565" s="41">
        <v>1076090.5539622176</v>
      </c>
      <c r="AB1565" s="41">
        <v>72325.111072470288</v>
      </c>
      <c r="AC1565" s="41">
        <f t="shared" si="552"/>
        <v>1148415.6650346878</v>
      </c>
      <c r="AD1565" s="42">
        <f t="shared" si="537"/>
        <v>142957.9465517865</v>
      </c>
      <c r="AE1565" s="41">
        <f t="shared" si="547"/>
        <v>1291373.6115864743</v>
      </c>
      <c r="AF1565" s="42">
        <f t="shared" si="548"/>
        <v>135276.38781352574</v>
      </c>
      <c r="AG1565" s="43">
        <f t="shared" si="558"/>
        <v>120</v>
      </c>
      <c r="AH1565" s="44">
        <f t="shared" si="549"/>
        <v>17.46201232032854</v>
      </c>
      <c r="AI1565" s="36">
        <f t="shared" si="550"/>
        <v>102.53798767967146</v>
      </c>
      <c r="AJ1565" s="36">
        <f t="shared" si="551"/>
        <v>3121</v>
      </c>
      <c r="AK1565" s="45">
        <v>45657</v>
      </c>
    </row>
    <row r="1566" spans="1:37" s="79" customFormat="1" ht="12.75" x14ac:dyDescent="0.25">
      <c r="A1566" s="36">
        <v>1560</v>
      </c>
      <c r="B1566" s="85">
        <v>42536</v>
      </c>
      <c r="C1566" s="49" t="s">
        <v>272</v>
      </c>
      <c r="D1566" s="49"/>
      <c r="E1566" s="49">
        <v>12010</v>
      </c>
      <c r="F1566" s="36" t="s">
        <v>1344</v>
      </c>
      <c r="G1566" s="36" t="s">
        <v>435</v>
      </c>
      <c r="H1566" s="38">
        <v>18</v>
      </c>
      <c r="I1566" s="50">
        <v>4006499.9994000001</v>
      </c>
      <c r="J1566" s="39">
        <f t="shared" si="528"/>
        <v>0</v>
      </c>
      <c r="K1566" s="39">
        <f t="shared" si="529"/>
        <v>0</v>
      </c>
      <c r="L1566" s="39">
        <f t="shared" si="530"/>
        <v>0</v>
      </c>
      <c r="M1566" s="39">
        <f t="shared" si="556"/>
        <v>0</v>
      </c>
      <c r="N1566" s="39">
        <f t="shared" si="543"/>
        <v>0</v>
      </c>
      <c r="O1566" s="39">
        <f t="shared" si="531"/>
        <v>0</v>
      </c>
      <c r="P1566" s="39">
        <f t="shared" si="532"/>
        <v>0</v>
      </c>
      <c r="Q1566" s="39">
        <f t="shared" si="533"/>
        <v>0</v>
      </c>
      <c r="R1566" s="39">
        <f t="shared" si="534"/>
        <v>4006499.9994000001</v>
      </c>
      <c r="S1566" s="39">
        <f t="shared" si="535"/>
        <v>0</v>
      </c>
      <c r="T1566" s="39"/>
      <c r="U1566" s="39">
        <f t="shared" si="536"/>
        <v>0</v>
      </c>
      <c r="V1566" s="39"/>
      <c r="W1566" s="39">
        <f t="shared" si="557"/>
        <v>0</v>
      </c>
      <c r="X1566" s="39">
        <f t="shared" si="544"/>
        <v>1096.9199177002054</v>
      </c>
      <c r="Y1566" s="39">
        <f t="shared" si="545"/>
        <v>33387.499994999998</v>
      </c>
      <c r="Z1566" s="41">
        <f t="shared" si="546"/>
        <v>3423487.0631423406</v>
      </c>
      <c r="AA1566" s="41">
        <v>3022014.3732640655</v>
      </c>
      <c r="AB1566" s="41">
        <v>203112.57672892767</v>
      </c>
      <c r="AC1566" s="41">
        <f t="shared" si="552"/>
        <v>3225126.9499929929</v>
      </c>
      <c r="AD1566" s="42">
        <f t="shared" si="537"/>
        <v>401472.68987827515</v>
      </c>
      <c r="AE1566" s="41">
        <f t="shared" si="547"/>
        <v>3626599.6398712681</v>
      </c>
      <c r="AF1566" s="42">
        <f t="shared" si="548"/>
        <v>379900.35952873202</v>
      </c>
      <c r="AG1566" s="43">
        <f t="shared" si="558"/>
        <v>120</v>
      </c>
      <c r="AH1566" s="44">
        <f t="shared" si="549"/>
        <v>17.46201232032854</v>
      </c>
      <c r="AI1566" s="36">
        <f t="shared" si="550"/>
        <v>102.53798767967146</v>
      </c>
      <c r="AJ1566" s="36">
        <f t="shared" si="551"/>
        <v>3121</v>
      </c>
      <c r="AK1566" s="45">
        <v>45657</v>
      </c>
    </row>
    <row r="1567" spans="1:37" s="79" customFormat="1" ht="12.75" x14ac:dyDescent="0.25">
      <c r="A1567" s="36">
        <v>1561</v>
      </c>
      <c r="B1567" s="85">
        <v>42536</v>
      </c>
      <c r="C1567" s="49" t="s">
        <v>265</v>
      </c>
      <c r="D1567" s="49"/>
      <c r="E1567" s="49">
        <v>12007</v>
      </c>
      <c r="F1567" s="36" t="s">
        <v>1345</v>
      </c>
      <c r="G1567" s="36" t="s">
        <v>435</v>
      </c>
      <c r="H1567" s="38">
        <v>1</v>
      </c>
      <c r="I1567" s="50">
        <v>350000</v>
      </c>
      <c r="J1567" s="39">
        <f t="shared" ref="J1567:J1611" si="559">IF(E1567=12002,I1567,IF(E1567&lt;&gt;12002,0))</f>
        <v>0</v>
      </c>
      <c r="K1567" s="39">
        <f t="shared" ref="K1567:K1611" si="560">IF(E1567=12003,I1567,IF(E1567&lt;&gt;12003,0))</f>
        <v>0</v>
      </c>
      <c r="L1567" s="39">
        <f t="shared" ref="L1567:L1611" si="561">IF(E1567=12004,I1567,IF(E1567&lt;&gt;12004,0))</f>
        <v>0</v>
      </c>
      <c r="M1567" s="39">
        <f t="shared" si="556"/>
        <v>0</v>
      </c>
      <c r="N1567" s="39">
        <f t="shared" si="543"/>
        <v>0</v>
      </c>
      <c r="O1567" s="39">
        <f t="shared" ref="O1567:O1611" si="562">IF(E1567=12007,I1567,IF(E1567&lt;&gt;12007,0))</f>
        <v>350000</v>
      </c>
      <c r="P1567" s="39">
        <f t="shared" ref="P1567:P1611" si="563">IF(E1567=12008,I1567,IF(E1567&lt;&gt;12008,0))</f>
        <v>0</v>
      </c>
      <c r="Q1567" s="39">
        <f t="shared" ref="Q1567:Q1611" si="564">IF(E1567=12009,I1567,IF(E1567&lt;&gt;12009,0))</f>
        <v>0</v>
      </c>
      <c r="R1567" s="39">
        <f t="shared" ref="R1567:R1611" si="565">IF(E1567=12010,I1567,IF(E1567&lt;&gt;12010,0))</f>
        <v>0</v>
      </c>
      <c r="S1567" s="39">
        <f t="shared" ref="S1567:S1611" si="566">IF(E1567=12011,I1567,IF(E1567&lt;&gt;12011,0))</f>
        <v>0</v>
      </c>
      <c r="T1567" s="39"/>
      <c r="U1567" s="39">
        <f t="shared" ref="U1567:U1611" si="567">IF(E1567=12012,I1567,IF(E1567&lt;&gt;12012,0))</f>
        <v>0</v>
      </c>
      <c r="V1567" s="39"/>
      <c r="W1567" s="39">
        <f t="shared" si="557"/>
        <v>0</v>
      </c>
      <c r="X1567" s="39">
        <f t="shared" si="544"/>
        <v>95.824777549623548</v>
      </c>
      <c r="Y1567" s="39">
        <f t="shared" si="545"/>
        <v>2916.6666666666665</v>
      </c>
      <c r="Z1567" s="41">
        <f t="shared" si="546"/>
        <v>299069.13073237508</v>
      </c>
      <c r="AA1567" s="41">
        <v>263997.26214921282</v>
      </c>
      <c r="AB1567" s="41">
        <v>8271.8768366582699</v>
      </c>
      <c r="AC1567" s="41">
        <f t="shared" si="552"/>
        <v>272269.1389858711</v>
      </c>
      <c r="AD1567" s="42">
        <f t="shared" si="537"/>
        <v>35071.868583162257</v>
      </c>
      <c r="AE1567" s="41">
        <f t="shared" si="547"/>
        <v>307341.00756903336</v>
      </c>
      <c r="AF1567" s="42">
        <f t="shared" si="548"/>
        <v>42658.992430966638</v>
      </c>
      <c r="AG1567" s="43">
        <f t="shared" si="558"/>
        <v>120</v>
      </c>
      <c r="AH1567" s="44">
        <f t="shared" si="549"/>
        <v>17.46201232032854</v>
      </c>
      <c r="AI1567" s="36">
        <f t="shared" si="550"/>
        <v>102.53798767967146</v>
      </c>
      <c r="AJ1567" s="36">
        <f t="shared" si="551"/>
        <v>3121</v>
      </c>
      <c r="AK1567" s="45">
        <v>45657</v>
      </c>
    </row>
    <row r="1568" spans="1:37" s="79" customFormat="1" ht="15" customHeight="1" x14ac:dyDescent="0.2">
      <c r="A1568" s="36">
        <v>1562</v>
      </c>
      <c r="B1568" s="86">
        <v>42536</v>
      </c>
      <c r="C1568" s="70" t="s">
        <v>265</v>
      </c>
      <c r="D1568" s="70"/>
      <c r="E1568" s="70">
        <v>12007</v>
      </c>
      <c r="F1568" s="68" t="s">
        <v>1346</v>
      </c>
      <c r="G1568" s="36" t="s">
        <v>540</v>
      </c>
      <c r="H1568" s="71">
        <v>1</v>
      </c>
      <c r="I1568" s="72">
        <v>103200</v>
      </c>
      <c r="J1568" s="39">
        <f t="shared" si="559"/>
        <v>0</v>
      </c>
      <c r="K1568" s="39">
        <f t="shared" si="560"/>
        <v>0</v>
      </c>
      <c r="L1568" s="39">
        <f t="shared" si="561"/>
        <v>0</v>
      </c>
      <c r="M1568" s="39">
        <f t="shared" ref="M1568:M1581" si="568">IF(C1568=12006,H1568,IF(C1568&lt;&gt;12006,0))</f>
        <v>0</v>
      </c>
      <c r="N1568" s="39">
        <f t="shared" si="543"/>
        <v>0</v>
      </c>
      <c r="O1568" s="39">
        <f t="shared" si="562"/>
        <v>103200</v>
      </c>
      <c r="P1568" s="39">
        <f t="shared" si="563"/>
        <v>0</v>
      </c>
      <c r="Q1568" s="39">
        <f t="shared" si="564"/>
        <v>0</v>
      </c>
      <c r="R1568" s="39">
        <f t="shared" si="565"/>
        <v>0</v>
      </c>
      <c r="S1568" s="39">
        <f t="shared" si="566"/>
        <v>0</v>
      </c>
      <c r="T1568" s="39"/>
      <c r="U1568" s="39">
        <f t="shared" si="567"/>
        <v>0</v>
      </c>
      <c r="V1568" s="39"/>
      <c r="W1568" s="39"/>
      <c r="X1568" s="39">
        <f t="shared" si="544"/>
        <v>28.254620123203285</v>
      </c>
      <c r="Y1568" s="39">
        <f t="shared" si="545"/>
        <v>860</v>
      </c>
      <c r="Z1568" s="41">
        <f t="shared" si="546"/>
        <v>88182.669404517452</v>
      </c>
      <c r="AA1568" s="41">
        <v>76993.839835728955</v>
      </c>
      <c r="AB1568" s="41">
        <v>0</v>
      </c>
      <c r="AC1568" s="41">
        <f t="shared" si="552"/>
        <v>76993.839835728955</v>
      </c>
      <c r="AD1568" s="42">
        <f t="shared" si="537"/>
        <v>11188.829568788497</v>
      </c>
      <c r="AE1568" s="41">
        <f t="shared" si="547"/>
        <v>88182.669404517452</v>
      </c>
      <c r="AF1568" s="42">
        <f t="shared" si="548"/>
        <v>15017.330595482548</v>
      </c>
      <c r="AG1568" s="43">
        <f t="shared" ref="AG1568:AG1581" si="569">(365.25/30.4375*(IF(E1568=12002,1/3%,IF(E1568=12003,1/3%,IF(E1568=12004,1/3%,IF(E1568=12006,1/2%,IF(E1568=12007,1/10%,IF(E1568=12008,1/3%,IF(E1568=12009,1/10%,IF(E1568=12010,1/10%,IF(E1568=12011,1/20%,IF(E1568=12012,1/3%))))))))))))</f>
        <v>120</v>
      </c>
      <c r="AH1568" s="44">
        <f t="shared" si="549"/>
        <v>17.46201232032854</v>
      </c>
      <c r="AI1568" s="36">
        <f t="shared" si="550"/>
        <v>102.53798767967146</v>
      </c>
      <c r="AJ1568" s="36">
        <f t="shared" si="551"/>
        <v>3121</v>
      </c>
      <c r="AK1568" s="45">
        <v>45657</v>
      </c>
    </row>
    <row r="1569" spans="1:37" s="79" customFormat="1" ht="12.75" x14ac:dyDescent="0.25">
      <c r="A1569" s="36">
        <v>1563</v>
      </c>
      <c r="B1569" s="85">
        <v>42537</v>
      </c>
      <c r="C1569" s="36" t="s">
        <v>533</v>
      </c>
      <c r="D1569" s="36"/>
      <c r="E1569" s="36">
        <v>12003</v>
      </c>
      <c r="F1569" s="36" t="s">
        <v>1272</v>
      </c>
      <c r="G1569" s="36" t="s">
        <v>270</v>
      </c>
      <c r="H1569" s="38">
        <v>90</v>
      </c>
      <c r="I1569" s="50">
        <v>2497500</v>
      </c>
      <c r="J1569" s="39">
        <f t="shared" si="559"/>
        <v>0</v>
      </c>
      <c r="K1569" s="39">
        <f t="shared" si="560"/>
        <v>2497500</v>
      </c>
      <c r="L1569" s="39">
        <f t="shared" si="561"/>
        <v>0</v>
      </c>
      <c r="M1569" s="39">
        <f t="shared" si="568"/>
        <v>0</v>
      </c>
      <c r="N1569" s="39">
        <f t="shared" si="543"/>
        <v>0</v>
      </c>
      <c r="O1569" s="39">
        <f t="shared" si="562"/>
        <v>0</v>
      </c>
      <c r="P1569" s="39">
        <f t="shared" si="563"/>
        <v>0</v>
      </c>
      <c r="Q1569" s="39">
        <f t="shared" si="564"/>
        <v>0</v>
      </c>
      <c r="R1569" s="39">
        <f t="shared" si="565"/>
        <v>0</v>
      </c>
      <c r="S1569" s="39">
        <f t="shared" si="566"/>
        <v>0</v>
      </c>
      <c r="T1569" s="39"/>
      <c r="U1569" s="39">
        <f t="shared" si="567"/>
        <v>0</v>
      </c>
      <c r="V1569" s="39"/>
      <c r="W1569" s="39"/>
      <c r="X1569" s="39">
        <f t="shared" si="544"/>
        <v>205.13347022587268</v>
      </c>
      <c r="Y1569" s="39">
        <f t="shared" si="545"/>
        <v>6243.75</v>
      </c>
      <c r="Z1569" s="41">
        <f t="shared" si="546"/>
        <v>640016.42710472282</v>
      </c>
      <c r="AA1569" s="41">
        <v>564937.57700205338</v>
      </c>
      <c r="AB1569" s="41">
        <v>-15236.189639656252</v>
      </c>
      <c r="AC1569" s="41">
        <f t="shared" si="552"/>
        <v>549701.38736239716</v>
      </c>
      <c r="AD1569" s="42">
        <f t="shared" si="537"/>
        <v>75078.850102669443</v>
      </c>
      <c r="AE1569" s="41">
        <f t="shared" si="547"/>
        <v>624780.2374650666</v>
      </c>
      <c r="AF1569" s="42">
        <f t="shared" si="548"/>
        <v>1872719.7625349334</v>
      </c>
      <c r="AG1569" s="43">
        <f t="shared" si="569"/>
        <v>400</v>
      </c>
      <c r="AH1569" s="44">
        <f t="shared" si="549"/>
        <v>297.49486652977413</v>
      </c>
      <c r="AI1569" s="36">
        <f t="shared" si="550"/>
        <v>102.50513347022587</v>
      </c>
      <c r="AJ1569" s="36">
        <f t="shared" si="551"/>
        <v>3120</v>
      </c>
      <c r="AK1569" s="45">
        <v>45657</v>
      </c>
    </row>
    <row r="1570" spans="1:37" s="79" customFormat="1" ht="12.75" x14ac:dyDescent="0.25">
      <c r="A1570" s="36">
        <v>1564</v>
      </c>
      <c r="B1570" s="85">
        <v>42537</v>
      </c>
      <c r="C1570" s="36" t="s">
        <v>533</v>
      </c>
      <c r="D1570" s="36"/>
      <c r="E1570" s="36">
        <v>12003</v>
      </c>
      <c r="F1570" s="36" t="s">
        <v>1273</v>
      </c>
      <c r="G1570" s="36" t="s">
        <v>270</v>
      </c>
      <c r="H1570" s="38">
        <v>60</v>
      </c>
      <c r="I1570" s="50">
        <v>1320000</v>
      </c>
      <c r="J1570" s="39">
        <f t="shared" si="559"/>
        <v>0</v>
      </c>
      <c r="K1570" s="39">
        <f t="shared" si="560"/>
        <v>1320000</v>
      </c>
      <c r="L1570" s="39">
        <f t="shared" si="561"/>
        <v>0</v>
      </c>
      <c r="M1570" s="39">
        <f t="shared" si="568"/>
        <v>0</v>
      </c>
      <c r="N1570" s="39">
        <f t="shared" si="543"/>
        <v>0</v>
      </c>
      <c r="O1570" s="39">
        <f t="shared" si="562"/>
        <v>0</v>
      </c>
      <c r="P1570" s="39">
        <f t="shared" si="563"/>
        <v>0</v>
      </c>
      <c r="Q1570" s="39">
        <f t="shared" si="564"/>
        <v>0</v>
      </c>
      <c r="R1570" s="39">
        <f t="shared" si="565"/>
        <v>0</v>
      </c>
      <c r="S1570" s="39">
        <f t="shared" si="566"/>
        <v>0</v>
      </c>
      <c r="T1570" s="39"/>
      <c r="U1570" s="39">
        <f t="shared" si="567"/>
        <v>0</v>
      </c>
      <c r="V1570" s="39"/>
      <c r="W1570" s="39"/>
      <c r="X1570" s="39">
        <f t="shared" si="544"/>
        <v>108.41889117043121</v>
      </c>
      <c r="Y1570" s="39">
        <f t="shared" si="545"/>
        <v>3300</v>
      </c>
      <c r="Z1570" s="41">
        <f t="shared" si="546"/>
        <v>338266.94045174535</v>
      </c>
      <c r="AA1570" s="41">
        <v>298585.62628336757</v>
      </c>
      <c r="AB1570" s="41">
        <v>-8052.7608906291298</v>
      </c>
      <c r="AC1570" s="41">
        <f t="shared" si="552"/>
        <v>290532.86539273843</v>
      </c>
      <c r="AD1570" s="42">
        <f t="shared" si="537"/>
        <v>39681.314168377779</v>
      </c>
      <c r="AE1570" s="41">
        <f t="shared" si="547"/>
        <v>330214.17956111621</v>
      </c>
      <c r="AF1570" s="42">
        <f t="shared" si="548"/>
        <v>989785.82043888373</v>
      </c>
      <c r="AG1570" s="43">
        <f t="shared" si="569"/>
        <v>400</v>
      </c>
      <c r="AH1570" s="44">
        <f t="shared" si="549"/>
        <v>297.49486652977413</v>
      </c>
      <c r="AI1570" s="36">
        <f t="shared" si="550"/>
        <v>102.50513347022587</v>
      </c>
      <c r="AJ1570" s="36">
        <f t="shared" si="551"/>
        <v>3120</v>
      </c>
      <c r="AK1570" s="45">
        <v>45657</v>
      </c>
    </row>
    <row r="1571" spans="1:37" s="79" customFormat="1" ht="12.75" x14ac:dyDescent="0.25">
      <c r="A1571" s="36">
        <v>1565</v>
      </c>
      <c r="B1571" s="85">
        <v>42537</v>
      </c>
      <c r="C1571" s="36" t="s">
        <v>533</v>
      </c>
      <c r="D1571" s="36"/>
      <c r="E1571" s="36">
        <v>12003</v>
      </c>
      <c r="F1571" s="36" t="s">
        <v>1272</v>
      </c>
      <c r="G1571" s="36" t="s">
        <v>756</v>
      </c>
      <c r="H1571" s="38">
        <v>90</v>
      </c>
      <c r="I1571" s="50">
        <v>2497500</v>
      </c>
      <c r="J1571" s="39">
        <f t="shared" si="559"/>
        <v>0</v>
      </c>
      <c r="K1571" s="39">
        <f t="shared" si="560"/>
        <v>2497500</v>
      </c>
      <c r="L1571" s="39">
        <f t="shared" si="561"/>
        <v>0</v>
      </c>
      <c r="M1571" s="39">
        <f t="shared" si="568"/>
        <v>0</v>
      </c>
      <c r="N1571" s="39">
        <f t="shared" si="543"/>
        <v>0</v>
      </c>
      <c r="O1571" s="39">
        <f t="shared" si="562"/>
        <v>0</v>
      </c>
      <c r="P1571" s="39">
        <f t="shared" si="563"/>
        <v>0</v>
      </c>
      <c r="Q1571" s="39">
        <f t="shared" si="564"/>
        <v>0</v>
      </c>
      <c r="R1571" s="39">
        <f t="shared" si="565"/>
        <v>0</v>
      </c>
      <c r="S1571" s="39">
        <f t="shared" si="566"/>
        <v>0</v>
      </c>
      <c r="T1571" s="39"/>
      <c r="U1571" s="39">
        <f t="shared" si="567"/>
        <v>0</v>
      </c>
      <c r="V1571" s="39"/>
      <c r="W1571" s="39"/>
      <c r="X1571" s="39">
        <f t="shared" si="544"/>
        <v>205.13347022587268</v>
      </c>
      <c r="Y1571" s="39">
        <f t="shared" si="545"/>
        <v>6243.75</v>
      </c>
      <c r="Z1571" s="41">
        <f t="shared" si="546"/>
        <v>640016.42710472282</v>
      </c>
      <c r="AA1571" s="41">
        <v>564937.57700205338</v>
      </c>
      <c r="AB1571" s="41">
        <v>-15236.189639656252</v>
      </c>
      <c r="AC1571" s="41">
        <f t="shared" si="552"/>
        <v>549701.38736239716</v>
      </c>
      <c r="AD1571" s="42">
        <f t="shared" si="537"/>
        <v>75078.850102669443</v>
      </c>
      <c r="AE1571" s="41">
        <f t="shared" si="547"/>
        <v>624780.2374650666</v>
      </c>
      <c r="AF1571" s="42">
        <f t="shared" si="548"/>
        <v>1872719.7625349334</v>
      </c>
      <c r="AG1571" s="43">
        <f t="shared" si="569"/>
        <v>400</v>
      </c>
      <c r="AH1571" s="44">
        <f t="shared" si="549"/>
        <v>297.49486652977413</v>
      </c>
      <c r="AI1571" s="36">
        <f t="shared" si="550"/>
        <v>102.50513347022587</v>
      </c>
      <c r="AJ1571" s="36">
        <f t="shared" si="551"/>
        <v>3120</v>
      </c>
      <c r="AK1571" s="45">
        <v>45657</v>
      </c>
    </row>
    <row r="1572" spans="1:37" s="79" customFormat="1" ht="12.75" x14ac:dyDescent="0.25">
      <c r="A1572" s="36">
        <v>1566</v>
      </c>
      <c r="B1572" s="85">
        <v>42537</v>
      </c>
      <c r="C1572" s="36" t="s">
        <v>533</v>
      </c>
      <c r="D1572" s="36"/>
      <c r="E1572" s="36">
        <v>12003</v>
      </c>
      <c r="F1572" s="36" t="s">
        <v>1273</v>
      </c>
      <c r="G1572" s="36" t="s">
        <v>756</v>
      </c>
      <c r="H1572" s="38">
        <v>60</v>
      </c>
      <c r="I1572" s="50">
        <v>1320000</v>
      </c>
      <c r="J1572" s="39">
        <f t="shared" si="559"/>
        <v>0</v>
      </c>
      <c r="K1572" s="39">
        <f t="shared" si="560"/>
        <v>1320000</v>
      </c>
      <c r="L1572" s="39">
        <f t="shared" si="561"/>
        <v>0</v>
      </c>
      <c r="M1572" s="39">
        <f t="shared" si="568"/>
        <v>0</v>
      </c>
      <c r="N1572" s="39">
        <f t="shared" si="543"/>
        <v>0</v>
      </c>
      <c r="O1572" s="39">
        <f t="shared" si="562"/>
        <v>0</v>
      </c>
      <c r="P1572" s="39">
        <f t="shared" si="563"/>
        <v>0</v>
      </c>
      <c r="Q1572" s="39">
        <f t="shared" si="564"/>
        <v>0</v>
      </c>
      <c r="R1572" s="39">
        <f t="shared" si="565"/>
        <v>0</v>
      </c>
      <c r="S1572" s="39">
        <f t="shared" si="566"/>
        <v>0</v>
      </c>
      <c r="T1572" s="39"/>
      <c r="U1572" s="39">
        <f t="shared" si="567"/>
        <v>0</v>
      </c>
      <c r="V1572" s="39"/>
      <c r="W1572" s="39"/>
      <c r="X1572" s="39">
        <f t="shared" si="544"/>
        <v>108.41889117043121</v>
      </c>
      <c r="Y1572" s="39">
        <f t="shared" si="545"/>
        <v>3300</v>
      </c>
      <c r="Z1572" s="41">
        <f t="shared" si="546"/>
        <v>338266.94045174535</v>
      </c>
      <c r="AA1572" s="41">
        <v>298585.62628336757</v>
      </c>
      <c r="AB1572" s="41">
        <v>-8052.7608906291298</v>
      </c>
      <c r="AC1572" s="41">
        <f t="shared" si="552"/>
        <v>290532.86539273843</v>
      </c>
      <c r="AD1572" s="42">
        <f t="shared" si="537"/>
        <v>39681.314168377779</v>
      </c>
      <c r="AE1572" s="41">
        <f t="shared" si="547"/>
        <v>330214.17956111621</v>
      </c>
      <c r="AF1572" s="42">
        <f t="shared" si="548"/>
        <v>989785.82043888373</v>
      </c>
      <c r="AG1572" s="43">
        <f t="shared" si="569"/>
        <v>400</v>
      </c>
      <c r="AH1572" s="44">
        <f t="shared" si="549"/>
        <v>297.49486652977413</v>
      </c>
      <c r="AI1572" s="36">
        <f t="shared" si="550"/>
        <v>102.50513347022587</v>
      </c>
      <c r="AJ1572" s="36">
        <f t="shared" si="551"/>
        <v>3120</v>
      </c>
      <c r="AK1572" s="45">
        <v>45657</v>
      </c>
    </row>
    <row r="1573" spans="1:37" s="79" customFormat="1" ht="12.75" x14ac:dyDescent="0.25">
      <c r="A1573" s="36">
        <v>1567</v>
      </c>
      <c r="B1573" s="85">
        <v>42537</v>
      </c>
      <c r="C1573" s="36" t="s">
        <v>533</v>
      </c>
      <c r="D1573" s="36"/>
      <c r="E1573" s="36">
        <v>12003</v>
      </c>
      <c r="F1573" s="36" t="s">
        <v>1272</v>
      </c>
      <c r="G1573" s="36" t="s">
        <v>937</v>
      </c>
      <c r="H1573" s="38">
        <v>90</v>
      </c>
      <c r="I1573" s="50">
        <v>2497500</v>
      </c>
      <c r="J1573" s="39">
        <f t="shared" si="559"/>
        <v>0</v>
      </c>
      <c r="K1573" s="39">
        <f t="shared" si="560"/>
        <v>2497500</v>
      </c>
      <c r="L1573" s="39">
        <f t="shared" si="561"/>
        <v>0</v>
      </c>
      <c r="M1573" s="39">
        <f t="shared" si="568"/>
        <v>0</v>
      </c>
      <c r="N1573" s="39">
        <f t="shared" si="543"/>
        <v>0</v>
      </c>
      <c r="O1573" s="39">
        <f t="shared" si="562"/>
        <v>0</v>
      </c>
      <c r="P1573" s="39">
        <f t="shared" si="563"/>
        <v>0</v>
      </c>
      <c r="Q1573" s="39">
        <f t="shared" si="564"/>
        <v>0</v>
      </c>
      <c r="R1573" s="39">
        <f t="shared" si="565"/>
        <v>0</v>
      </c>
      <c r="S1573" s="39">
        <f t="shared" si="566"/>
        <v>0</v>
      </c>
      <c r="T1573" s="39"/>
      <c r="U1573" s="39">
        <f t="shared" si="567"/>
        <v>0</v>
      </c>
      <c r="V1573" s="39"/>
      <c r="W1573" s="39"/>
      <c r="X1573" s="39">
        <f t="shared" si="544"/>
        <v>205.13347022587268</v>
      </c>
      <c r="Y1573" s="39">
        <f t="shared" si="545"/>
        <v>6243.75</v>
      </c>
      <c r="Z1573" s="41">
        <f t="shared" si="546"/>
        <v>640016.42710472282</v>
      </c>
      <c r="AA1573" s="41">
        <v>564937.57700205338</v>
      </c>
      <c r="AB1573" s="41">
        <v>-15236.189639656252</v>
      </c>
      <c r="AC1573" s="41">
        <f t="shared" si="552"/>
        <v>549701.38736239716</v>
      </c>
      <c r="AD1573" s="42">
        <f t="shared" si="537"/>
        <v>75078.850102669443</v>
      </c>
      <c r="AE1573" s="41">
        <f t="shared" si="547"/>
        <v>624780.2374650666</v>
      </c>
      <c r="AF1573" s="42">
        <f t="shared" si="548"/>
        <v>1872719.7625349334</v>
      </c>
      <c r="AG1573" s="43">
        <f t="shared" si="569"/>
        <v>400</v>
      </c>
      <c r="AH1573" s="44">
        <f t="shared" si="549"/>
        <v>297.49486652977413</v>
      </c>
      <c r="AI1573" s="36">
        <f t="shared" si="550"/>
        <v>102.50513347022587</v>
      </c>
      <c r="AJ1573" s="36">
        <f t="shared" si="551"/>
        <v>3120</v>
      </c>
      <c r="AK1573" s="45">
        <v>45657</v>
      </c>
    </row>
    <row r="1574" spans="1:37" s="79" customFormat="1" ht="12.75" x14ac:dyDescent="0.25">
      <c r="A1574" s="36">
        <v>1568</v>
      </c>
      <c r="B1574" s="85">
        <v>42537</v>
      </c>
      <c r="C1574" s="36" t="s">
        <v>533</v>
      </c>
      <c r="D1574" s="36"/>
      <c r="E1574" s="36">
        <v>12003</v>
      </c>
      <c r="F1574" s="36" t="s">
        <v>1273</v>
      </c>
      <c r="G1574" s="36" t="s">
        <v>937</v>
      </c>
      <c r="H1574" s="38">
        <v>54</v>
      </c>
      <c r="I1574" s="50">
        <v>1188000</v>
      </c>
      <c r="J1574" s="39">
        <f t="shared" si="559"/>
        <v>0</v>
      </c>
      <c r="K1574" s="39">
        <f t="shared" si="560"/>
        <v>1188000</v>
      </c>
      <c r="L1574" s="39">
        <f t="shared" si="561"/>
        <v>0</v>
      </c>
      <c r="M1574" s="39">
        <f t="shared" si="568"/>
        <v>0</v>
      </c>
      <c r="N1574" s="39">
        <f t="shared" si="543"/>
        <v>0</v>
      </c>
      <c r="O1574" s="39">
        <f t="shared" si="562"/>
        <v>0</v>
      </c>
      <c r="P1574" s="39">
        <f t="shared" si="563"/>
        <v>0</v>
      </c>
      <c r="Q1574" s="39">
        <f t="shared" si="564"/>
        <v>0</v>
      </c>
      <c r="R1574" s="39">
        <f t="shared" si="565"/>
        <v>0</v>
      </c>
      <c r="S1574" s="39">
        <f t="shared" si="566"/>
        <v>0</v>
      </c>
      <c r="T1574" s="39"/>
      <c r="U1574" s="39">
        <f t="shared" si="567"/>
        <v>0</v>
      </c>
      <c r="V1574" s="39"/>
      <c r="W1574" s="39"/>
      <c r="X1574" s="39">
        <f t="shared" si="544"/>
        <v>97.577002053388085</v>
      </c>
      <c r="Y1574" s="39">
        <f t="shared" si="545"/>
        <v>2970</v>
      </c>
      <c r="Z1574" s="41">
        <f t="shared" si="546"/>
        <v>304440.24640657083</v>
      </c>
      <c r="AA1574" s="41">
        <v>268727.0636550308</v>
      </c>
      <c r="AB1574" s="41">
        <v>-7247.4848015662174</v>
      </c>
      <c r="AC1574" s="41">
        <f t="shared" si="552"/>
        <v>261479.57885346457</v>
      </c>
      <c r="AD1574" s="42">
        <f t="shared" ref="AD1574:AD1586" si="570">Z1574-AA1574</f>
        <v>35713.182751540036</v>
      </c>
      <c r="AE1574" s="41">
        <f t="shared" si="547"/>
        <v>297192.76160500461</v>
      </c>
      <c r="AF1574" s="42">
        <f t="shared" si="548"/>
        <v>890807.23839499545</v>
      </c>
      <c r="AG1574" s="43">
        <f t="shared" si="569"/>
        <v>400</v>
      </c>
      <c r="AH1574" s="44">
        <f t="shared" si="549"/>
        <v>297.49486652977413</v>
      </c>
      <c r="AI1574" s="36">
        <f t="shared" si="550"/>
        <v>102.50513347022587</v>
      </c>
      <c r="AJ1574" s="36">
        <f t="shared" si="551"/>
        <v>3120</v>
      </c>
      <c r="AK1574" s="45">
        <v>45657</v>
      </c>
    </row>
    <row r="1575" spans="1:37" s="79" customFormat="1" ht="12.75" x14ac:dyDescent="0.25">
      <c r="A1575" s="36">
        <v>1569</v>
      </c>
      <c r="B1575" s="85">
        <v>42537</v>
      </c>
      <c r="C1575" s="36" t="s">
        <v>533</v>
      </c>
      <c r="D1575" s="36"/>
      <c r="E1575" s="36">
        <v>12003</v>
      </c>
      <c r="F1575" s="36" t="s">
        <v>1272</v>
      </c>
      <c r="G1575" s="36" t="s">
        <v>903</v>
      </c>
      <c r="H1575" s="38">
        <v>70</v>
      </c>
      <c r="I1575" s="50">
        <v>1942500</v>
      </c>
      <c r="J1575" s="39">
        <f t="shared" si="559"/>
        <v>0</v>
      </c>
      <c r="K1575" s="39">
        <f t="shared" si="560"/>
        <v>1942500</v>
      </c>
      <c r="L1575" s="39">
        <f t="shared" si="561"/>
        <v>0</v>
      </c>
      <c r="M1575" s="39">
        <f t="shared" si="568"/>
        <v>0</v>
      </c>
      <c r="N1575" s="39">
        <f t="shared" si="543"/>
        <v>0</v>
      </c>
      <c r="O1575" s="39">
        <f t="shared" si="562"/>
        <v>0</v>
      </c>
      <c r="P1575" s="39">
        <f t="shared" si="563"/>
        <v>0</v>
      </c>
      <c r="Q1575" s="39">
        <f t="shared" si="564"/>
        <v>0</v>
      </c>
      <c r="R1575" s="39">
        <f t="shared" si="565"/>
        <v>0</v>
      </c>
      <c r="S1575" s="39">
        <f t="shared" si="566"/>
        <v>0</v>
      </c>
      <c r="T1575" s="39"/>
      <c r="U1575" s="39">
        <f t="shared" si="567"/>
        <v>0</v>
      </c>
      <c r="V1575" s="39"/>
      <c r="W1575" s="39"/>
      <c r="X1575" s="39">
        <f t="shared" si="544"/>
        <v>159.5482546201232</v>
      </c>
      <c r="Y1575" s="39">
        <f t="shared" si="545"/>
        <v>4856.25</v>
      </c>
      <c r="Z1575" s="41">
        <f t="shared" si="546"/>
        <v>497790.55441478436</v>
      </c>
      <c r="AA1575" s="41">
        <v>439395.89322381926</v>
      </c>
      <c r="AB1575" s="41">
        <v>-11850.369719732638</v>
      </c>
      <c r="AC1575" s="41">
        <f t="shared" si="552"/>
        <v>427545.52350408665</v>
      </c>
      <c r="AD1575" s="42">
        <f t="shared" si="570"/>
        <v>58394.661190965096</v>
      </c>
      <c r="AE1575" s="41">
        <f t="shared" si="547"/>
        <v>485940.18469505175</v>
      </c>
      <c r="AF1575" s="42">
        <f t="shared" si="548"/>
        <v>1456559.8153049482</v>
      </c>
      <c r="AG1575" s="43">
        <f t="shared" si="569"/>
        <v>400</v>
      </c>
      <c r="AH1575" s="44">
        <f t="shared" si="549"/>
        <v>297.49486652977413</v>
      </c>
      <c r="AI1575" s="36">
        <f t="shared" si="550"/>
        <v>102.50513347022587</v>
      </c>
      <c r="AJ1575" s="36">
        <f t="shared" si="551"/>
        <v>3120</v>
      </c>
      <c r="AK1575" s="45">
        <v>45657</v>
      </c>
    </row>
    <row r="1576" spans="1:37" s="79" customFormat="1" ht="12.75" x14ac:dyDescent="0.25">
      <c r="A1576" s="36">
        <v>1570</v>
      </c>
      <c r="B1576" s="85">
        <v>42537</v>
      </c>
      <c r="C1576" s="36" t="s">
        <v>533</v>
      </c>
      <c r="D1576" s="36"/>
      <c r="E1576" s="36">
        <v>12003</v>
      </c>
      <c r="F1576" s="36" t="s">
        <v>1273</v>
      </c>
      <c r="G1576" s="36" t="s">
        <v>903</v>
      </c>
      <c r="H1576" s="38">
        <v>50</v>
      </c>
      <c r="I1576" s="50">
        <v>1100000</v>
      </c>
      <c r="J1576" s="39">
        <f t="shared" si="559"/>
        <v>0</v>
      </c>
      <c r="K1576" s="39">
        <f t="shared" si="560"/>
        <v>1100000</v>
      </c>
      <c r="L1576" s="39">
        <f t="shared" si="561"/>
        <v>0</v>
      </c>
      <c r="M1576" s="39">
        <f t="shared" si="568"/>
        <v>0</v>
      </c>
      <c r="N1576" s="39">
        <f t="shared" si="543"/>
        <v>0</v>
      </c>
      <c r="O1576" s="39">
        <f t="shared" si="562"/>
        <v>0</v>
      </c>
      <c r="P1576" s="39">
        <f t="shared" si="563"/>
        <v>0</v>
      </c>
      <c r="Q1576" s="39">
        <f t="shared" si="564"/>
        <v>0</v>
      </c>
      <c r="R1576" s="39">
        <f t="shared" si="565"/>
        <v>0</v>
      </c>
      <c r="S1576" s="39">
        <f t="shared" si="566"/>
        <v>0</v>
      </c>
      <c r="T1576" s="39"/>
      <c r="U1576" s="39">
        <f t="shared" si="567"/>
        <v>0</v>
      </c>
      <c r="V1576" s="39"/>
      <c r="W1576" s="39"/>
      <c r="X1576" s="39">
        <f t="shared" si="544"/>
        <v>90.349075975359341</v>
      </c>
      <c r="Y1576" s="39">
        <f t="shared" si="545"/>
        <v>2750</v>
      </c>
      <c r="Z1576" s="41">
        <f t="shared" si="546"/>
        <v>281889.11704312114</v>
      </c>
      <c r="AA1576" s="41">
        <v>248821.35523613961</v>
      </c>
      <c r="AB1576" s="41">
        <v>-6710.6340755242736</v>
      </c>
      <c r="AC1576" s="41">
        <f t="shared" si="552"/>
        <v>242110.72116061533</v>
      </c>
      <c r="AD1576" s="42">
        <f t="shared" si="570"/>
        <v>33067.761806981522</v>
      </c>
      <c r="AE1576" s="41">
        <f t="shared" si="547"/>
        <v>275178.48296759685</v>
      </c>
      <c r="AF1576" s="42">
        <f t="shared" si="548"/>
        <v>824821.51703240315</v>
      </c>
      <c r="AG1576" s="43">
        <f t="shared" si="569"/>
        <v>400</v>
      </c>
      <c r="AH1576" s="44">
        <f t="shared" si="549"/>
        <v>297.49486652977413</v>
      </c>
      <c r="AI1576" s="36">
        <f t="shared" si="550"/>
        <v>102.50513347022587</v>
      </c>
      <c r="AJ1576" s="36">
        <f t="shared" si="551"/>
        <v>3120</v>
      </c>
      <c r="AK1576" s="45">
        <v>45657</v>
      </c>
    </row>
    <row r="1577" spans="1:37" s="79" customFormat="1" ht="12.75" x14ac:dyDescent="0.25">
      <c r="A1577" s="36">
        <v>1571</v>
      </c>
      <c r="B1577" s="85">
        <v>42537</v>
      </c>
      <c r="C1577" s="36" t="s">
        <v>533</v>
      </c>
      <c r="D1577" s="36"/>
      <c r="E1577" s="36">
        <v>12003</v>
      </c>
      <c r="F1577" s="36" t="s">
        <v>1272</v>
      </c>
      <c r="G1577" s="36" t="s">
        <v>901</v>
      </c>
      <c r="H1577" s="38">
        <v>90</v>
      </c>
      <c r="I1577" s="50">
        <v>2497500</v>
      </c>
      <c r="J1577" s="39">
        <f t="shared" si="559"/>
        <v>0</v>
      </c>
      <c r="K1577" s="39">
        <f t="shared" si="560"/>
        <v>2497500</v>
      </c>
      <c r="L1577" s="39">
        <f t="shared" si="561"/>
        <v>0</v>
      </c>
      <c r="M1577" s="39">
        <f t="shared" si="568"/>
        <v>0</v>
      </c>
      <c r="N1577" s="39">
        <f t="shared" si="543"/>
        <v>0</v>
      </c>
      <c r="O1577" s="39">
        <f t="shared" si="562"/>
        <v>0</v>
      </c>
      <c r="P1577" s="39">
        <f t="shared" si="563"/>
        <v>0</v>
      </c>
      <c r="Q1577" s="39">
        <f t="shared" si="564"/>
        <v>0</v>
      </c>
      <c r="R1577" s="39">
        <f t="shared" si="565"/>
        <v>0</v>
      </c>
      <c r="S1577" s="39">
        <f t="shared" si="566"/>
        <v>0</v>
      </c>
      <c r="T1577" s="39"/>
      <c r="U1577" s="39">
        <f t="shared" si="567"/>
        <v>0</v>
      </c>
      <c r="V1577" s="39"/>
      <c r="W1577" s="39"/>
      <c r="X1577" s="39">
        <f t="shared" si="544"/>
        <v>205.13347022587268</v>
      </c>
      <c r="Y1577" s="39">
        <f t="shared" si="545"/>
        <v>6243.75</v>
      </c>
      <c r="Z1577" s="41">
        <f t="shared" si="546"/>
        <v>640016.42710472282</v>
      </c>
      <c r="AA1577" s="41">
        <v>564937.57700205338</v>
      </c>
      <c r="AB1577" s="41">
        <v>-15236.189639656252</v>
      </c>
      <c r="AC1577" s="41">
        <f t="shared" si="552"/>
        <v>549701.38736239716</v>
      </c>
      <c r="AD1577" s="42">
        <f t="shared" si="570"/>
        <v>75078.850102669443</v>
      </c>
      <c r="AE1577" s="41">
        <f t="shared" si="547"/>
        <v>624780.2374650666</v>
      </c>
      <c r="AF1577" s="42">
        <f t="shared" si="548"/>
        <v>1872719.7625349334</v>
      </c>
      <c r="AG1577" s="43">
        <f t="shared" si="569"/>
        <v>400</v>
      </c>
      <c r="AH1577" s="44">
        <f t="shared" si="549"/>
        <v>297.49486652977413</v>
      </c>
      <c r="AI1577" s="36">
        <f t="shared" si="550"/>
        <v>102.50513347022587</v>
      </c>
      <c r="AJ1577" s="36">
        <f t="shared" si="551"/>
        <v>3120</v>
      </c>
      <c r="AK1577" s="45">
        <v>45657</v>
      </c>
    </row>
    <row r="1578" spans="1:37" s="79" customFormat="1" ht="12.75" x14ac:dyDescent="0.25">
      <c r="A1578" s="36">
        <v>1572</v>
      </c>
      <c r="B1578" s="85">
        <v>42537</v>
      </c>
      <c r="C1578" s="36" t="s">
        <v>533</v>
      </c>
      <c r="D1578" s="36"/>
      <c r="E1578" s="36">
        <v>12003</v>
      </c>
      <c r="F1578" s="36" t="s">
        <v>1273</v>
      </c>
      <c r="G1578" s="36" t="s">
        <v>901</v>
      </c>
      <c r="H1578" s="38">
        <v>60</v>
      </c>
      <c r="I1578" s="50">
        <v>1320000</v>
      </c>
      <c r="J1578" s="39">
        <f t="shared" si="559"/>
        <v>0</v>
      </c>
      <c r="K1578" s="39">
        <f t="shared" si="560"/>
        <v>1320000</v>
      </c>
      <c r="L1578" s="39">
        <f t="shared" si="561"/>
        <v>0</v>
      </c>
      <c r="M1578" s="39">
        <f t="shared" si="568"/>
        <v>0</v>
      </c>
      <c r="N1578" s="39">
        <f t="shared" si="543"/>
        <v>0</v>
      </c>
      <c r="O1578" s="39">
        <f t="shared" si="562"/>
        <v>0</v>
      </c>
      <c r="P1578" s="39">
        <f t="shared" si="563"/>
        <v>0</v>
      </c>
      <c r="Q1578" s="39">
        <f t="shared" si="564"/>
        <v>0</v>
      </c>
      <c r="R1578" s="39">
        <f t="shared" si="565"/>
        <v>0</v>
      </c>
      <c r="S1578" s="39">
        <f t="shared" si="566"/>
        <v>0</v>
      </c>
      <c r="T1578" s="39"/>
      <c r="U1578" s="39">
        <f t="shared" si="567"/>
        <v>0</v>
      </c>
      <c r="V1578" s="39"/>
      <c r="W1578" s="39"/>
      <c r="X1578" s="39">
        <f t="shared" si="544"/>
        <v>108.41889117043121</v>
      </c>
      <c r="Y1578" s="39">
        <f t="shared" si="545"/>
        <v>3300</v>
      </c>
      <c r="Z1578" s="41">
        <f t="shared" si="546"/>
        <v>338266.94045174535</v>
      </c>
      <c r="AA1578" s="41">
        <v>298585.62628336757</v>
      </c>
      <c r="AB1578" s="41">
        <v>-8052.7608906291298</v>
      </c>
      <c r="AC1578" s="41">
        <f t="shared" si="552"/>
        <v>290532.86539273843</v>
      </c>
      <c r="AD1578" s="42">
        <f t="shared" si="570"/>
        <v>39681.314168377779</v>
      </c>
      <c r="AE1578" s="41">
        <f t="shared" si="547"/>
        <v>330214.17956111621</v>
      </c>
      <c r="AF1578" s="42">
        <f t="shared" si="548"/>
        <v>989785.82043888373</v>
      </c>
      <c r="AG1578" s="43">
        <f t="shared" si="569"/>
        <v>400</v>
      </c>
      <c r="AH1578" s="44">
        <f t="shared" si="549"/>
        <v>297.49486652977413</v>
      </c>
      <c r="AI1578" s="36">
        <f t="shared" si="550"/>
        <v>102.50513347022587</v>
      </c>
      <c r="AJ1578" s="36">
        <f t="shared" si="551"/>
        <v>3120</v>
      </c>
      <c r="AK1578" s="45">
        <v>45657</v>
      </c>
    </row>
    <row r="1579" spans="1:37" s="79" customFormat="1" ht="12.75" x14ac:dyDescent="0.25">
      <c r="A1579" s="36">
        <v>1573</v>
      </c>
      <c r="B1579" s="85">
        <v>42537</v>
      </c>
      <c r="C1579" s="36" t="s">
        <v>533</v>
      </c>
      <c r="D1579" s="36"/>
      <c r="E1579" s="36">
        <v>12003</v>
      </c>
      <c r="F1579" s="36" t="s">
        <v>1272</v>
      </c>
      <c r="G1579" s="36" t="s">
        <v>268</v>
      </c>
      <c r="H1579" s="38">
        <v>70</v>
      </c>
      <c r="I1579" s="50">
        <v>1942500</v>
      </c>
      <c r="J1579" s="39">
        <f t="shared" si="559"/>
        <v>0</v>
      </c>
      <c r="K1579" s="39">
        <f t="shared" si="560"/>
        <v>1942500</v>
      </c>
      <c r="L1579" s="39">
        <f t="shared" si="561"/>
        <v>0</v>
      </c>
      <c r="M1579" s="39">
        <f t="shared" si="568"/>
        <v>0</v>
      </c>
      <c r="N1579" s="39">
        <f t="shared" si="543"/>
        <v>0</v>
      </c>
      <c r="O1579" s="39">
        <f t="shared" si="562"/>
        <v>0</v>
      </c>
      <c r="P1579" s="39">
        <f t="shared" si="563"/>
        <v>0</v>
      </c>
      <c r="Q1579" s="39">
        <f t="shared" si="564"/>
        <v>0</v>
      </c>
      <c r="R1579" s="39">
        <f t="shared" si="565"/>
        <v>0</v>
      </c>
      <c r="S1579" s="39">
        <f t="shared" si="566"/>
        <v>0</v>
      </c>
      <c r="T1579" s="39"/>
      <c r="U1579" s="39">
        <f t="shared" si="567"/>
        <v>0</v>
      </c>
      <c r="V1579" s="39"/>
      <c r="W1579" s="39"/>
      <c r="X1579" s="39">
        <f t="shared" si="544"/>
        <v>159.5482546201232</v>
      </c>
      <c r="Y1579" s="39">
        <f t="shared" si="545"/>
        <v>4856.25</v>
      </c>
      <c r="Z1579" s="41">
        <f t="shared" si="546"/>
        <v>497790.55441478436</v>
      </c>
      <c r="AA1579" s="41">
        <v>439395.89322381926</v>
      </c>
      <c r="AB1579" s="41">
        <v>-11850.369719732638</v>
      </c>
      <c r="AC1579" s="41">
        <f t="shared" si="552"/>
        <v>427545.52350408665</v>
      </c>
      <c r="AD1579" s="42">
        <f t="shared" si="570"/>
        <v>58394.661190965096</v>
      </c>
      <c r="AE1579" s="41">
        <f t="shared" si="547"/>
        <v>485940.18469505175</v>
      </c>
      <c r="AF1579" s="42">
        <f t="shared" si="548"/>
        <v>1456559.8153049482</v>
      </c>
      <c r="AG1579" s="43">
        <f t="shared" si="569"/>
        <v>400</v>
      </c>
      <c r="AH1579" s="44">
        <f t="shared" si="549"/>
        <v>297.49486652977413</v>
      </c>
      <c r="AI1579" s="36">
        <f t="shared" si="550"/>
        <v>102.50513347022587</v>
      </c>
      <c r="AJ1579" s="36">
        <f t="shared" si="551"/>
        <v>3120</v>
      </c>
      <c r="AK1579" s="45">
        <v>45657</v>
      </c>
    </row>
    <row r="1580" spans="1:37" s="79" customFormat="1" ht="12.75" x14ac:dyDescent="0.25">
      <c r="A1580" s="36">
        <v>1574</v>
      </c>
      <c r="B1580" s="85">
        <v>42537</v>
      </c>
      <c r="C1580" s="36" t="s">
        <v>533</v>
      </c>
      <c r="D1580" s="36"/>
      <c r="E1580" s="36">
        <v>12003</v>
      </c>
      <c r="F1580" s="36" t="s">
        <v>1273</v>
      </c>
      <c r="G1580" s="36" t="s">
        <v>268</v>
      </c>
      <c r="H1580" s="38">
        <v>50</v>
      </c>
      <c r="I1580" s="50">
        <v>1100000</v>
      </c>
      <c r="J1580" s="39">
        <f t="shared" si="559"/>
        <v>0</v>
      </c>
      <c r="K1580" s="39">
        <f t="shared" si="560"/>
        <v>1100000</v>
      </c>
      <c r="L1580" s="39">
        <f t="shared" si="561"/>
        <v>0</v>
      </c>
      <c r="M1580" s="39">
        <f t="shared" si="568"/>
        <v>0</v>
      </c>
      <c r="N1580" s="39">
        <f t="shared" si="543"/>
        <v>0</v>
      </c>
      <c r="O1580" s="39">
        <f t="shared" si="562"/>
        <v>0</v>
      </c>
      <c r="P1580" s="39">
        <f t="shared" si="563"/>
        <v>0</v>
      </c>
      <c r="Q1580" s="39">
        <f t="shared" si="564"/>
        <v>0</v>
      </c>
      <c r="R1580" s="39">
        <f t="shared" si="565"/>
        <v>0</v>
      </c>
      <c r="S1580" s="39">
        <f t="shared" si="566"/>
        <v>0</v>
      </c>
      <c r="T1580" s="39"/>
      <c r="U1580" s="39">
        <f t="shared" si="567"/>
        <v>0</v>
      </c>
      <c r="V1580" s="39"/>
      <c r="W1580" s="39"/>
      <c r="X1580" s="39">
        <f t="shared" si="544"/>
        <v>90.349075975359341</v>
      </c>
      <c r="Y1580" s="39">
        <f t="shared" si="545"/>
        <v>2750</v>
      </c>
      <c r="Z1580" s="41">
        <f t="shared" si="546"/>
        <v>281889.11704312114</v>
      </c>
      <c r="AA1580" s="41">
        <v>248821.35523613961</v>
      </c>
      <c r="AB1580" s="41">
        <v>-6710.6340755242736</v>
      </c>
      <c r="AC1580" s="41">
        <f t="shared" si="552"/>
        <v>242110.72116061533</v>
      </c>
      <c r="AD1580" s="42">
        <f t="shared" si="570"/>
        <v>33067.761806981522</v>
      </c>
      <c r="AE1580" s="41">
        <f t="shared" si="547"/>
        <v>275178.48296759685</v>
      </c>
      <c r="AF1580" s="42">
        <f t="shared" si="548"/>
        <v>824821.51703240315</v>
      </c>
      <c r="AG1580" s="43">
        <f t="shared" si="569"/>
        <v>400</v>
      </c>
      <c r="AH1580" s="44">
        <f t="shared" si="549"/>
        <v>297.49486652977413</v>
      </c>
      <c r="AI1580" s="36">
        <f t="shared" si="550"/>
        <v>102.50513347022587</v>
      </c>
      <c r="AJ1580" s="36">
        <f t="shared" si="551"/>
        <v>3120</v>
      </c>
      <c r="AK1580" s="45">
        <v>45657</v>
      </c>
    </row>
    <row r="1581" spans="1:37" s="79" customFormat="1" ht="12.75" x14ac:dyDescent="0.25">
      <c r="A1581" s="36">
        <v>1575</v>
      </c>
      <c r="B1581" s="85">
        <v>42537</v>
      </c>
      <c r="C1581" s="36" t="s">
        <v>823</v>
      </c>
      <c r="D1581" s="36"/>
      <c r="E1581" s="36">
        <v>12004</v>
      </c>
      <c r="F1581" s="36" t="s">
        <v>1347</v>
      </c>
      <c r="G1581" s="36" t="s">
        <v>52</v>
      </c>
      <c r="H1581" s="38">
        <v>6</v>
      </c>
      <c r="I1581" s="50">
        <v>8900100.0000000019</v>
      </c>
      <c r="J1581" s="39">
        <f t="shared" si="559"/>
        <v>0</v>
      </c>
      <c r="K1581" s="39">
        <f t="shared" si="560"/>
        <v>0</v>
      </c>
      <c r="L1581" s="39">
        <f t="shared" si="561"/>
        <v>8900100.0000000019</v>
      </c>
      <c r="M1581" s="39">
        <f t="shared" si="568"/>
        <v>0</v>
      </c>
      <c r="N1581" s="39">
        <f t="shared" si="543"/>
        <v>0</v>
      </c>
      <c r="O1581" s="39">
        <f t="shared" si="562"/>
        <v>0</v>
      </c>
      <c r="P1581" s="39">
        <f t="shared" si="563"/>
        <v>0</v>
      </c>
      <c r="Q1581" s="39">
        <f t="shared" si="564"/>
        <v>0</v>
      </c>
      <c r="R1581" s="39">
        <f t="shared" si="565"/>
        <v>0</v>
      </c>
      <c r="S1581" s="39">
        <f t="shared" si="566"/>
        <v>0</v>
      </c>
      <c r="T1581" s="39"/>
      <c r="U1581" s="39">
        <f t="shared" si="567"/>
        <v>0</v>
      </c>
      <c r="V1581" s="39"/>
      <c r="W1581" s="39"/>
      <c r="X1581" s="39">
        <f t="shared" si="544"/>
        <v>731.01437371663258</v>
      </c>
      <c r="Y1581" s="39">
        <f t="shared" si="545"/>
        <v>22250.250000000004</v>
      </c>
      <c r="Z1581" s="41">
        <f t="shared" si="546"/>
        <v>2280764.8459958937</v>
      </c>
      <c r="AA1581" s="41">
        <v>2013213.585215606</v>
      </c>
      <c r="AB1581" s="41">
        <v>-54295.740305066916</v>
      </c>
      <c r="AC1581" s="41">
        <f t="shared" si="552"/>
        <v>1958917.8449105392</v>
      </c>
      <c r="AD1581" s="42">
        <f t="shared" si="570"/>
        <v>267551.26078028767</v>
      </c>
      <c r="AE1581" s="41">
        <f t="shared" si="547"/>
        <v>2226469.1056908267</v>
      </c>
      <c r="AF1581" s="42">
        <f t="shared" si="548"/>
        <v>6673630.8943091752</v>
      </c>
      <c r="AG1581" s="43">
        <f t="shared" si="569"/>
        <v>400</v>
      </c>
      <c r="AH1581" s="44">
        <f t="shared" si="549"/>
        <v>297.49486652977413</v>
      </c>
      <c r="AI1581" s="36">
        <f t="shared" si="550"/>
        <v>102.50513347022587</v>
      </c>
      <c r="AJ1581" s="36">
        <f t="shared" si="551"/>
        <v>3120</v>
      </c>
      <c r="AK1581" s="45">
        <v>45657</v>
      </c>
    </row>
    <row r="1582" spans="1:37" s="79" customFormat="1" ht="12.75" x14ac:dyDescent="0.25">
      <c r="A1582" s="36">
        <v>1576</v>
      </c>
      <c r="B1582" s="85">
        <v>42537</v>
      </c>
      <c r="C1582" s="49" t="s">
        <v>431</v>
      </c>
      <c r="D1582" s="49"/>
      <c r="E1582" s="49">
        <v>12009</v>
      </c>
      <c r="F1582" s="36" t="s">
        <v>1348</v>
      </c>
      <c r="G1582" s="36" t="s">
        <v>435</v>
      </c>
      <c r="H1582" s="38">
        <v>8</v>
      </c>
      <c r="I1582" s="50">
        <v>214705.8824</v>
      </c>
      <c r="J1582" s="39">
        <f t="shared" si="559"/>
        <v>0</v>
      </c>
      <c r="K1582" s="39">
        <f t="shared" si="560"/>
        <v>0</v>
      </c>
      <c r="L1582" s="39">
        <f t="shared" si="561"/>
        <v>0</v>
      </c>
      <c r="M1582" s="39">
        <f>IF(E1582=12005,I1582,IF(E1582&lt;&gt;12005,0))</f>
        <v>0</v>
      </c>
      <c r="N1582" s="39">
        <f t="shared" si="543"/>
        <v>0</v>
      </c>
      <c r="O1582" s="39">
        <f t="shared" si="562"/>
        <v>0</v>
      </c>
      <c r="P1582" s="39">
        <f t="shared" si="563"/>
        <v>0</v>
      </c>
      <c r="Q1582" s="39">
        <f t="shared" si="564"/>
        <v>214705.8824</v>
      </c>
      <c r="R1582" s="39">
        <f t="shared" si="565"/>
        <v>0</v>
      </c>
      <c r="S1582" s="39">
        <f t="shared" si="566"/>
        <v>0</v>
      </c>
      <c r="T1582" s="39"/>
      <c r="U1582" s="39">
        <f t="shared" si="567"/>
        <v>0</v>
      </c>
      <c r="V1582" s="39"/>
      <c r="W1582" s="39">
        <f>IF(E1582=12099,I1582,IF(E1582&lt;&gt;12099,0))</f>
        <v>0</v>
      </c>
      <c r="X1582" s="39">
        <f t="shared" si="544"/>
        <v>58.783266913073241</v>
      </c>
      <c r="Y1582" s="39">
        <f t="shared" si="545"/>
        <v>1789.2156866666667</v>
      </c>
      <c r="Z1582" s="41">
        <f t="shared" si="546"/>
        <v>183403.79276878849</v>
      </c>
      <c r="AA1582" s="41">
        <v>161889.11707860368</v>
      </c>
      <c r="AB1582" s="41">
        <v>0</v>
      </c>
      <c r="AC1582" s="41">
        <f t="shared" si="552"/>
        <v>161889.11707860368</v>
      </c>
      <c r="AD1582" s="42">
        <f t="shared" si="570"/>
        <v>21514.675690184813</v>
      </c>
      <c r="AE1582" s="41">
        <f t="shared" si="547"/>
        <v>183403.79276878849</v>
      </c>
      <c r="AF1582" s="42">
        <f t="shared" si="548"/>
        <v>31302.089631211507</v>
      </c>
      <c r="AG1582" s="43">
        <f>(365.25/30.4375*(IF(E1582=12002,1/3%,IF(E1582=12003,1/3%,IF(E1582=12004,1/3%,IF(E1582=12006,1/2%,IF(E1582=12007,1/10%,IF(E1582=12008,1/3%,IF(E1582=12009,1/10%,IF(E1582=12010,1/10%,IF(E1582=12011,1/20%,IF(E1582=12012,1/3%,IF(E1582=12099,1/10%)))))))))))))</f>
        <v>120</v>
      </c>
      <c r="AH1582" s="44">
        <f t="shared" si="549"/>
        <v>17.494866529774129</v>
      </c>
      <c r="AI1582" s="36">
        <f t="shared" si="550"/>
        <v>102.50513347022587</v>
      </c>
      <c r="AJ1582" s="36">
        <f t="shared" si="551"/>
        <v>3120</v>
      </c>
      <c r="AK1582" s="45">
        <v>45657</v>
      </c>
    </row>
    <row r="1583" spans="1:37" s="79" customFormat="1" ht="12.75" x14ac:dyDescent="0.25">
      <c r="A1583" s="36">
        <v>1577</v>
      </c>
      <c r="B1583" s="85">
        <v>42537</v>
      </c>
      <c r="C1583" s="49" t="s">
        <v>431</v>
      </c>
      <c r="D1583" s="49"/>
      <c r="E1583" s="49">
        <v>12009</v>
      </c>
      <c r="F1583" s="36" t="s">
        <v>1320</v>
      </c>
      <c r="G1583" s="36" t="s">
        <v>435</v>
      </c>
      <c r="H1583" s="38">
        <v>5</v>
      </c>
      <c r="I1583" s="50">
        <v>239191.1765</v>
      </c>
      <c r="J1583" s="39">
        <f t="shared" si="559"/>
        <v>0</v>
      </c>
      <c r="K1583" s="39">
        <f t="shared" si="560"/>
        <v>0</v>
      </c>
      <c r="L1583" s="39">
        <f t="shared" si="561"/>
        <v>0</v>
      </c>
      <c r="M1583" s="39">
        <f>IF(E1583=12005,I1583,IF(E1583&lt;&gt;12005,0))</f>
        <v>0</v>
      </c>
      <c r="N1583" s="39">
        <f t="shared" si="543"/>
        <v>0</v>
      </c>
      <c r="O1583" s="39">
        <f t="shared" si="562"/>
        <v>0</v>
      </c>
      <c r="P1583" s="39">
        <f t="shared" si="563"/>
        <v>0</v>
      </c>
      <c r="Q1583" s="39">
        <f t="shared" si="564"/>
        <v>239191.1765</v>
      </c>
      <c r="R1583" s="39">
        <f t="shared" si="565"/>
        <v>0</v>
      </c>
      <c r="S1583" s="39">
        <f t="shared" si="566"/>
        <v>0</v>
      </c>
      <c r="T1583" s="39"/>
      <c r="U1583" s="39">
        <f t="shared" si="567"/>
        <v>0</v>
      </c>
      <c r="V1583" s="39"/>
      <c r="W1583" s="39">
        <f>IF(E1583=12099,I1583,IF(E1583&lt;&gt;12099,0))</f>
        <v>0</v>
      </c>
      <c r="X1583" s="39">
        <f t="shared" si="544"/>
        <v>65.48697508555783</v>
      </c>
      <c r="Y1583" s="39">
        <f t="shared" si="545"/>
        <v>1993.2598041666665</v>
      </c>
      <c r="Z1583" s="41">
        <f t="shared" si="546"/>
        <v>204319.36226694044</v>
      </c>
      <c r="AA1583" s="41">
        <v>180351.12938562626</v>
      </c>
      <c r="AB1583" s="41">
        <v>0</v>
      </c>
      <c r="AC1583" s="41">
        <f t="shared" si="552"/>
        <v>180351.12938562626</v>
      </c>
      <c r="AD1583" s="42">
        <f t="shared" si="570"/>
        <v>23968.232881314179</v>
      </c>
      <c r="AE1583" s="41">
        <f t="shared" si="547"/>
        <v>204319.36226694044</v>
      </c>
      <c r="AF1583" s="42">
        <f t="shared" si="548"/>
        <v>34871.814233059558</v>
      </c>
      <c r="AG1583" s="43">
        <f>(365.25/30.4375*(IF(E1583=12002,1/3%,IF(E1583=12003,1/3%,IF(E1583=12004,1/3%,IF(E1583=12006,1/2%,IF(E1583=12007,1/10%,IF(E1583=12008,1/3%,IF(E1583=12009,1/10%,IF(E1583=12010,1/10%,IF(E1583=12011,1/20%,IF(E1583=12012,1/3%,IF(E1583=12099,1/10%)))))))))))))</f>
        <v>120</v>
      </c>
      <c r="AH1583" s="44">
        <f t="shared" si="549"/>
        <v>17.494866529774129</v>
      </c>
      <c r="AI1583" s="36">
        <f t="shared" si="550"/>
        <v>102.50513347022587</v>
      </c>
      <c r="AJ1583" s="36">
        <f t="shared" si="551"/>
        <v>3120</v>
      </c>
      <c r="AK1583" s="45">
        <v>45657</v>
      </c>
    </row>
    <row r="1584" spans="1:37" s="79" customFormat="1" ht="12.75" x14ac:dyDescent="0.25">
      <c r="A1584" s="36">
        <v>1578</v>
      </c>
      <c r="B1584" s="85">
        <v>42537</v>
      </c>
      <c r="C1584" s="49" t="s">
        <v>431</v>
      </c>
      <c r="D1584" s="49"/>
      <c r="E1584" s="49">
        <v>12009</v>
      </c>
      <c r="F1584" s="36" t="s">
        <v>1349</v>
      </c>
      <c r="G1584" s="36" t="s">
        <v>435</v>
      </c>
      <c r="H1584" s="38">
        <v>9</v>
      </c>
      <c r="I1584" s="50">
        <v>288794.1177</v>
      </c>
      <c r="J1584" s="39">
        <f t="shared" si="559"/>
        <v>0</v>
      </c>
      <c r="K1584" s="39">
        <f t="shared" si="560"/>
        <v>0</v>
      </c>
      <c r="L1584" s="39">
        <f t="shared" si="561"/>
        <v>0</v>
      </c>
      <c r="M1584" s="39">
        <f>IF(E1584=12005,I1584,IF(E1584&lt;&gt;12005,0))</f>
        <v>0</v>
      </c>
      <c r="N1584" s="39">
        <f t="shared" si="543"/>
        <v>0</v>
      </c>
      <c r="O1584" s="39">
        <f t="shared" si="562"/>
        <v>0</v>
      </c>
      <c r="P1584" s="39">
        <f t="shared" si="563"/>
        <v>0</v>
      </c>
      <c r="Q1584" s="39">
        <f t="shared" si="564"/>
        <v>288794.1177</v>
      </c>
      <c r="R1584" s="39">
        <f t="shared" si="565"/>
        <v>0</v>
      </c>
      <c r="S1584" s="39">
        <f t="shared" si="566"/>
        <v>0</v>
      </c>
      <c r="T1584" s="39"/>
      <c r="U1584" s="39">
        <f t="shared" si="567"/>
        <v>0</v>
      </c>
      <c r="V1584" s="39"/>
      <c r="W1584" s="39">
        <f>IF(E1584=12099,I1584,IF(E1584&lt;&gt;12099,0))</f>
        <v>0</v>
      </c>
      <c r="X1584" s="39">
        <f t="shared" si="544"/>
        <v>79.067520246406573</v>
      </c>
      <c r="Y1584" s="39">
        <f t="shared" si="545"/>
        <v>2406.6176475000002</v>
      </c>
      <c r="Z1584" s="41">
        <f t="shared" si="546"/>
        <v>246690.66316878851</v>
      </c>
      <c r="AA1584" s="41">
        <v>217751.95075860369</v>
      </c>
      <c r="AB1584" s="41">
        <v>0</v>
      </c>
      <c r="AC1584" s="41">
        <f t="shared" si="552"/>
        <v>217751.95075860369</v>
      </c>
      <c r="AD1584" s="42">
        <f t="shared" si="570"/>
        <v>28938.712410184817</v>
      </c>
      <c r="AE1584" s="41">
        <f t="shared" si="547"/>
        <v>246690.66316878851</v>
      </c>
      <c r="AF1584" s="42">
        <f t="shared" si="548"/>
        <v>42103.454531211493</v>
      </c>
      <c r="AG1584" s="43">
        <f>(365.25/30.4375*(IF(E1584=12002,1/3%,IF(E1584=12003,1/3%,IF(E1584=12004,1/3%,IF(E1584=12006,1/2%,IF(E1584=12007,1/10%,IF(E1584=12008,1/3%,IF(E1584=12009,1/10%,IF(E1584=12010,1/10%,IF(E1584=12011,1/20%,IF(E1584=12012,1/3%,IF(E1584=12099,1/10%)))))))))))))</f>
        <v>120</v>
      </c>
      <c r="AH1584" s="44">
        <f t="shared" si="549"/>
        <v>17.494866529774129</v>
      </c>
      <c r="AI1584" s="36">
        <f t="shared" si="550"/>
        <v>102.50513347022587</v>
      </c>
      <c r="AJ1584" s="36">
        <f t="shared" si="551"/>
        <v>3120</v>
      </c>
      <c r="AK1584" s="45">
        <v>45657</v>
      </c>
    </row>
    <row r="1585" spans="1:37" s="79" customFormat="1" ht="12.75" x14ac:dyDescent="0.25">
      <c r="A1585" s="36">
        <v>1579</v>
      </c>
      <c r="B1585" s="85">
        <v>42537</v>
      </c>
      <c r="C1585" s="49" t="s">
        <v>431</v>
      </c>
      <c r="D1585" s="49"/>
      <c r="E1585" s="49">
        <v>12009</v>
      </c>
      <c r="F1585" s="36" t="s">
        <v>1350</v>
      </c>
      <c r="G1585" s="36" t="s">
        <v>435</v>
      </c>
      <c r="H1585" s="38">
        <v>10</v>
      </c>
      <c r="I1585" s="50">
        <v>299882.353</v>
      </c>
      <c r="J1585" s="39">
        <f t="shared" si="559"/>
        <v>0</v>
      </c>
      <c r="K1585" s="39">
        <f t="shared" si="560"/>
        <v>0</v>
      </c>
      <c r="L1585" s="39">
        <f t="shared" si="561"/>
        <v>0</v>
      </c>
      <c r="M1585" s="39">
        <f>IF(E1585=12005,I1585,IF(E1585&lt;&gt;12005,0))</f>
        <v>0</v>
      </c>
      <c r="N1585" s="39">
        <f t="shared" si="543"/>
        <v>0</v>
      </c>
      <c r="O1585" s="39">
        <f t="shared" si="562"/>
        <v>0</v>
      </c>
      <c r="P1585" s="39">
        <f t="shared" si="563"/>
        <v>0</v>
      </c>
      <c r="Q1585" s="39">
        <f t="shared" si="564"/>
        <v>299882.353</v>
      </c>
      <c r="R1585" s="39">
        <f t="shared" si="565"/>
        <v>0</v>
      </c>
      <c r="S1585" s="39">
        <f t="shared" si="566"/>
        <v>0</v>
      </c>
      <c r="T1585" s="39"/>
      <c r="U1585" s="39">
        <f t="shared" si="567"/>
        <v>0</v>
      </c>
      <c r="V1585" s="39"/>
      <c r="W1585" s="39">
        <f>IF(E1585=12099,I1585,IF(E1585&lt;&gt;12099,0))</f>
        <v>0</v>
      </c>
      <c r="X1585" s="39">
        <f t="shared" si="544"/>
        <v>82.103313620807668</v>
      </c>
      <c r="Y1585" s="39">
        <f t="shared" si="545"/>
        <v>2499.0196083333335</v>
      </c>
      <c r="Z1585" s="41">
        <f t="shared" si="546"/>
        <v>256162.33849691993</v>
      </c>
      <c r="AA1585" s="41">
        <v>226112.52571170431</v>
      </c>
      <c r="AB1585" s="41">
        <v>0</v>
      </c>
      <c r="AC1585" s="41">
        <f t="shared" si="552"/>
        <v>226112.52571170431</v>
      </c>
      <c r="AD1585" s="42">
        <f t="shared" si="570"/>
        <v>30049.812785215618</v>
      </c>
      <c r="AE1585" s="41">
        <f t="shared" si="547"/>
        <v>256162.33849691993</v>
      </c>
      <c r="AF1585" s="42">
        <f t="shared" si="548"/>
        <v>43720.014503080078</v>
      </c>
      <c r="AG1585" s="43">
        <f>(365.25/30.4375*(IF(E1585=12002,1/3%,IF(E1585=12003,1/3%,IF(E1585=12004,1/3%,IF(E1585=12006,1/2%,IF(E1585=12007,1/10%,IF(E1585=12008,1/3%,IF(E1585=12009,1/10%,IF(E1585=12010,1/10%,IF(E1585=12011,1/20%,IF(E1585=12012,1/3%,IF(E1585=12099,1/10%)))))))))))))</f>
        <v>120</v>
      </c>
      <c r="AH1585" s="44">
        <f t="shared" si="549"/>
        <v>17.494866529774129</v>
      </c>
      <c r="AI1585" s="36">
        <f t="shared" si="550"/>
        <v>102.50513347022587</v>
      </c>
      <c r="AJ1585" s="36">
        <f t="shared" si="551"/>
        <v>3120</v>
      </c>
      <c r="AK1585" s="45">
        <v>45657</v>
      </c>
    </row>
    <row r="1586" spans="1:37" s="79" customFormat="1" ht="12.75" x14ac:dyDescent="0.25">
      <c r="A1586" s="36">
        <v>1580</v>
      </c>
      <c r="B1586" s="85">
        <v>42537</v>
      </c>
      <c r="C1586" s="49" t="s">
        <v>265</v>
      </c>
      <c r="D1586" s="49"/>
      <c r="E1586" s="49">
        <v>12007</v>
      </c>
      <c r="F1586" s="36" t="s">
        <v>1351</v>
      </c>
      <c r="G1586" s="49" t="s">
        <v>544</v>
      </c>
      <c r="H1586" s="38">
        <v>2</v>
      </c>
      <c r="I1586" s="50">
        <v>202419</v>
      </c>
      <c r="J1586" s="39">
        <f t="shared" si="559"/>
        <v>0</v>
      </c>
      <c r="K1586" s="39">
        <f t="shared" si="560"/>
        <v>0</v>
      </c>
      <c r="L1586" s="39">
        <f t="shared" si="561"/>
        <v>0</v>
      </c>
      <c r="M1586" s="39">
        <f>IF(C1586=12006,H1586,IF(C1586&lt;&gt;12006,0))</f>
        <v>0</v>
      </c>
      <c r="N1586" s="39">
        <f t="shared" si="543"/>
        <v>0</v>
      </c>
      <c r="O1586" s="39">
        <f t="shared" si="562"/>
        <v>202419</v>
      </c>
      <c r="P1586" s="39">
        <f t="shared" si="563"/>
        <v>0</v>
      </c>
      <c r="Q1586" s="39">
        <f t="shared" si="564"/>
        <v>0</v>
      </c>
      <c r="R1586" s="39">
        <f t="shared" si="565"/>
        <v>0</v>
      </c>
      <c r="S1586" s="39">
        <f t="shared" si="566"/>
        <v>0</v>
      </c>
      <c r="T1586" s="39"/>
      <c r="U1586" s="39">
        <f t="shared" si="567"/>
        <v>0</v>
      </c>
      <c r="V1586" s="39"/>
      <c r="W1586" s="39"/>
      <c r="X1586" s="39">
        <f t="shared" si="544"/>
        <v>55.419301848049287</v>
      </c>
      <c r="Y1586" s="39">
        <f t="shared" si="545"/>
        <v>1686.8250000000003</v>
      </c>
      <c r="Z1586" s="41">
        <f t="shared" si="546"/>
        <v>172908.2217659138</v>
      </c>
      <c r="AA1586" s="41">
        <v>150962.17823408626</v>
      </c>
      <c r="AB1586" s="41">
        <v>0</v>
      </c>
      <c r="AC1586" s="41">
        <f t="shared" si="552"/>
        <v>150962.17823408626</v>
      </c>
      <c r="AD1586" s="42">
        <f t="shared" si="570"/>
        <v>21946.043531827541</v>
      </c>
      <c r="AE1586" s="41">
        <f t="shared" si="547"/>
        <v>172908.2217659138</v>
      </c>
      <c r="AF1586" s="42">
        <f t="shared" si="548"/>
        <v>29510.778234086203</v>
      </c>
      <c r="AG1586" s="43">
        <f>(365.25/30.4375*(IF(E1586=12002,1/3%,IF(E1586=12003,1/3%,IF(E1586=12004,1/3%,IF(E1586=12006,1/2%,IF(E1586=12007,1/10%,IF(E1586=12008,1/3%,IF(E1586=12009,1/10%,IF(E1586=12010,1/10%,IF(E1586=12011,1/20%,IF(E1586=12012,1/3%))))))))))))</f>
        <v>120</v>
      </c>
      <c r="AH1586" s="44">
        <f t="shared" si="549"/>
        <v>17.494866529774129</v>
      </c>
      <c r="AI1586" s="36">
        <f t="shared" si="550"/>
        <v>102.50513347022587</v>
      </c>
      <c r="AJ1586" s="36">
        <f t="shared" si="551"/>
        <v>3120</v>
      </c>
      <c r="AK1586" s="45">
        <v>45657</v>
      </c>
    </row>
    <row r="1587" spans="1:37" s="79" customFormat="1" ht="12.75" x14ac:dyDescent="0.25">
      <c r="A1587" s="36">
        <v>1581</v>
      </c>
      <c r="B1587" s="85">
        <v>42545</v>
      </c>
      <c r="C1587" s="49" t="s">
        <v>265</v>
      </c>
      <c r="D1587" s="49"/>
      <c r="E1587" s="49">
        <v>12007</v>
      </c>
      <c r="F1587" s="36" t="s">
        <v>1352</v>
      </c>
      <c r="G1587" s="49" t="s">
        <v>276</v>
      </c>
      <c r="H1587" s="38">
        <v>6</v>
      </c>
      <c r="I1587" s="50">
        <v>701190</v>
      </c>
      <c r="J1587" s="39">
        <f t="shared" si="559"/>
        <v>0</v>
      </c>
      <c r="K1587" s="39">
        <f t="shared" si="560"/>
        <v>0</v>
      </c>
      <c r="L1587" s="39">
        <f t="shared" si="561"/>
        <v>0</v>
      </c>
      <c r="M1587" s="39">
        <f>IF(C1587=12006,H1587,IF(C1587&lt;&gt;12006,0))</f>
        <v>0</v>
      </c>
      <c r="N1587" s="39">
        <f t="shared" si="543"/>
        <v>0</v>
      </c>
      <c r="O1587" s="39">
        <f t="shared" si="562"/>
        <v>701190</v>
      </c>
      <c r="P1587" s="39">
        <f t="shared" si="563"/>
        <v>0</v>
      </c>
      <c r="Q1587" s="39">
        <f t="shared" si="564"/>
        <v>0</v>
      </c>
      <c r="R1587" s="39">
        <f t="shared" si="565"/>
        <v>0</v>
      </c>
      <c r="S1587" s="39">
        <f t="shared" si="566"/>
        <v>0</v>
      </c>
      <c r="T1587" s="39"/>
      <c r="U1587" s="39">
        <f t="shared" si="567"/>
        <v>0</v>
      </c>
      <c r="V1587" s="39">
        <f>IF(E1587=12050,I1587,IF(E1587&lt;&gt;12050,0))</f>
        <v>0</v>
      </c>
      <c r="W1587" s="39"/>
      <c r="X1587" s="39">
        <f t="shared" si="544"/>
        <v>191.97535934291579</v>
      </c>
      <c r="Y1587" s="39">
        <f t="shared" si="545"/>
        <v>5843.2499999999991</v>
      </c>
      <c r="Z1587" s="41">
        <f t="shared" si="546"/>
        <v>597427.31827515387</v>
      </c>
      <c r="AA1587" s="41">
        <v>527164.33675564674</v>
      </c>
      <c r="AB1587" s="41">
        <v>163010.6041151348</v>
      </c>
      <c r="AC1587" s="41">
        <f t="shared" si="552"/>
        <v>690174.94087078155</v>
      </c>
      <c r="AD1587" s="42">
        <f>Z1587-AA1587-59247.92</f>
        <v>11015.06151950713</v>
      </c>
      <c r="AE1587" s="41">
        <f t="shared" si="547"/>
        <v>701190.00239028863</v>
      </c>
      <c r="AF1587" s="42">
        <f t="shared" si="548"/>
        <v>-2.3902886314317584E-3</v>
      </c>
      <c r="AG1587" s="43">
        <f>(365.25/30.4375*(IF(E1587=12002,1/3%,IF(E1587=12003,1/3%,IF(E1587=12004,1/3%,IF(E1587=12006,1/2%,IF(E1587=12007,1/10%,IF(E1587=12008,1/3%,IF(E1587=12009,1/10%,IF(E1587=12010,1/10%,IF(E1587=12011,1/20%,IF(E1587=12012,1/3%))))))))))))</f>
        <v>120</v>
      </c>
      <c r="AH1587" s="44">
        <f t="shared" si="549"/>
        <v>17.757700205338807</v>
      </c>
      <c r="AI1587" s="36">
        <f t="shared" si="550"/>
        <v>102.24229979466119</v>
      </c>
      <c r="AJ1587" s="36">
        <f t="shared" si="551"/>
        <v>3112</v>
      </c>
      <c r="AK1587" s="45">
        <v>45657</v>
      </c>
    </row>
    <row r="1588" spans="1:37" s="79" customFormat="1" ht="12.75" x14ac:dyDescent="0.25">
      <c r="A1588" s="36">
        <v>1582</v>
      </c>
      <c r="B1588" s="85">
        <v>42545</v>
      </c>
      <c r="C1588" s="56" t="s">
        <v>265</v>
      </c>
      <c r="D1588" s="56"/>
      <c r="E1588" s="56">
        <v>12007</v>
      </c>
      <c r="F1588" s="36" t="s">
        <v>1353</v>
      </c>
      <c r="G1588" s="38" t="s">
        <v>318</v>
      </c>
      <c r="H1588" s="61">
        <v>1</v>
      </c>
      <c r="I1588" s="59">
        <v>167580</v>
      </c>
      <c r="J1588" s="39">
        <f t="shared" si="559"/>
        <v>0</v>
      </c>
      <c r="K1588" s="39">
        <f t="shared" si="560"/>
        <v>0</v>
      </c>
      <c r="L1588" s="39">
        <f t="shared" si="561"/>
        <v>0</v>
      </c>
      <c r="M1588" s="39">
        <f>IF(C1588=12006,H1588,IF(C1588&lt;&gt;12006,0))</f>
        <v>0</v>
      </c>
      <c r="N1588" s="39">
        <f t="shared" si="543"/>
        <v>0</v>
      </c>
      <c r="O1588" s="39">
        <f t="shared" si="562"/>
        <v>167580</v>
      </c>
      <c r="P1588" s="39">
        <f t="shared" si="563"/>
        <v>0</v>
      </c>
      <c r="Q1588" s="39">
        <f t="shared" si="564"/>
        <v>0</v>
      </c>
      <c r="R1588" s="39">
        <f t="shared" si="565"/>
        <v>0</v>
      </c>
      <c r="S1588" s="39">
        <f t="shared" si="566"/>
        <v>0</v>
      </c>
      <c r="T1588" s="39"/>
      <c r="U1588" s="39">
        <f t="shared" si="567"/>
        <v>0</v>
      </c>
      <c r="V1588" s="39"/>
      <c r="W1588" s="39"/>
      <c r="X1588" s="39">
        <f t="shared" si="544"/>
        <v>45.880903490759756</v>
      </c>
      <c r="Y1588" s="39">
        <f t="shared" si="545"/>
        <v>1396.5</v>
      </c>
      <c r="Z1588" s="41">
        <f t="shared" si="546"/>
        <v>142781.37166324435</v>
      </c>
      <c r="AA1588" s="41">
        <v>125988.96098562628</v>
      </c>
      <c r="AB1588" s="41">
        <v>12133.072550809718</v>
      </c>
      <c r="AC1588" s="41">
        <f t="shared" si="552"/>
        <v>138122.03353643601</v>
      </c>
      <c r="AD1588" s="42">
        <f t="shared" ref="AD1588:AD1651" si="571">Z1588-AA1588</f>
        <v>16792.410677618071</v>
      </c>
      <c r="AE1588" s="41">
        <f t="shared" si="547"/>
        <v>154914.44421405409</v>
      </c>
      <c r="AF1588" s="42">
        <f t="shared" si="548"/>
        <v>12665.555785945908</v>
      </c>
      <c r="AG1588" s="43">
        <f>(365.25/30.4375*(IF(E1588=12002,1/3%,IF(E1588=12003,1/3%,IF(E1588=12004,1/3%,IF(E1588=12006,1/2%,IF(E1588=12007,1/10%,IF(E1588=12008,1/3%,IF(E1588=12009,1/10%,IF(E1588=12010,1/10%,IF(E1588=12011,1/20%,IF(E1588=12012,1/3%))))))))))))</f>
        <v>120</v>
      </c>
      <c r="AH1588" s="44">
        <f t="shared" si="549"/>
        <v>17.757700205338807</v>
      </c>
      <c r="AI1588" s="36">
        <f t="shared" si="550"/>
        <v>102.24229979466119</v>
      </c>
      <c r="AJ1588" s="36">
        <f t="shared" si="551"/>
        <v>3112</v>
      </c>
      <c r="AK1588" s="45">
        <v>45657</v>
      </c>
    </row>
    <row r="1589" spans="1:37" s="79" customFormat="1" ht="12.75" x14ac:dyDescent="0.25">
      <c r="A1589" s="36">
        <v>1583</v>
      </c>
      <c r="B1589" s="85">
        <v>42545</v>
      </c>
      <c r="C1589" s="49" t="s">
        <v>265</v>
      </c>
      <c r="D1589" s="49"/>
      <c r="E1589" s="49">
        <v>12007</v>
      </c>
      <c r="F1589" s="36" t="s">
        <v>1353</v>
      </c>
      <c r="G1589" s="49" t="s">
        <v>435</v>
      </c>
      <c r="H1589" s="38">
        <v>1</v>
      </c>
      <c r="I1589" s="50">
        <v>167580</v>
      </c>
      <c r="J1589" s="39">
        <f t="shared" si="559"/>
        <v>0</v>
      </c>
      <c r="K1589" s="39">
        <f t="shared" si="560"/>
        <v>0</v>
      </c>
      <c r="L1589" s="39">
        <f t="shared" si="561"/>
        <v>0</v>
      </c>
      <c r="M1589" s="39">
        <f t="shared" ref="M1589:M1604" si="572">IF(E1589=12005,I1589,IF(E1589&lt;&gt;12005,0))</f>
        <v>0</v>
      </c>
      <c r="N1589" s="39">
        <f t="shared" si="543"/>
        <v>0</v>
      </c>
      <c r="O1589" s="39">
        <f t="shared" si="562"/>
        <v>167580</v>
      </c>
      <c r="P1589" s="39">
        <f t="shared" si="563"/>
        <v>0</v>
      </c>
      <c r="Q1589" s="39">
        <f t="shared" si="564"/>
        <v>0</v>
      </c>
      <c r="R1589" s="39">
        <f t="shared" si="565"/>
        <v>0</v>
      </c>
      <c r="S1589" s="39">
        <f t="shared" si="566"/>
        <v>0</v>
      </c>
      <c r="T1589" s="39"/>
      <c r="U1589" s="39">
        <f t="shared" si="567"/>
        <v>0</v>
      </c>
      <c r="V1589" s="39"/>
      <c r="W1589" s="39">
        <f t="shared" ref="W1589:W1604" si="573">IF(E1589=12099,I1589,IF(E1589&lt;&gt;12099,0))</f>
        <v>0</v>
      </c>
      <c r="X1589" s="39">
        <f t="shared" si="544"/>
        <v>45.880903490759756</v>
      </c>
      <c r="Y1589" s="39">
        <f t="shared" si="545"/>
        <v>1396.5</v>
      </c>
      <c r="Z1589" s="41">
        <f t="shared" si="546"/>
        <v>142781.37166324435</v>
      </c>
      <c r="AA1589" s="41">
        <v>125988.96098562628</v>
      </c>
      <c r="AB1589" s="41">
        <v>3947.6362730709179</v>
      </c>
      <c r="AC1589" s="41">
        <f t="shared" si="552"/>
        <v>129936.59725869721</v>
      </c>
      <c r="AD1589" s="42">
        <f t="shared" si="571"/>
        <v>16792.410677618071</v>
      </c>
      <c r="AE1589" s="41">
        <f t="shared" si="547"/>
        <v>146729.00793631526</v>
      </c>
      <c r="AF1589" s="42">
        <f t="shared" si="548"/>
        <v>20850.992063684738</v>
      </c>
      <c r="AG1589" s="43">
        <f t="shared" ref="AG1589:AG1604" si="574">(365.25/30.4375*(IF(E1589=12002,1/3%,IF(E1589=12003,1/3%,IF(E1589=12004,1/3%,IF(E1589=12006,1/2%,IF(E1589=12007,1/10%,IF(E1589=12008,1/3%,IF(E1589=12009,1/10%,IF(E1589=12010,1/10%,IF(E1589=12011,1/20%,IF(E1589=12012,1/3%,IF(E1589=12099,1/10%)))))))))))))</f>
        <v>120</v>
      </c>
      <c r="AH1589" s="44">
        <f t="shared" si="549"/>
        <v>17.757700205338807</v>
      </c>
      <c r="AI1589" s="36">
        <f t="shared" si="550"/>
        <v>102.24229979466119</v>
      </c>
      <c r="AJ1589" s="36">
        <f t="shared" si="551"/>
        <v>3112</v>
      </c>
      <c r="AK1589" s="45">
        <v>45657</v>
      </c>
    </row>
    <row r="1590" spans="1:37" s="79" customFormat="1" ht="12.75" x14ac:dyDescent="0.25">
      <c r="A1590" s="36">
        <v>1584</v>
      </c>
      <c r="B1590" s="85">
        <v>42545</v>
      </c>
      <c r="C1590" s="49" t="s">
        <v>431</v>
      </c>
      <c r="D1590" s="49"/>
      <c r="E1590" s="49">
        <v>12009</v>
      </c>
      <c r="F1590" s="36" t="s">
        <v>1354</v>
      </c>
      <c r="G1590" s="36" t="s">
        <v>435</v>
      </c>
      <c r="H1590" s="38">
        <v>2</v>
      </c>
      <c r="I1590" s="50">
        <v>199500</v>
      </c>
      <c r="J1590" s="39">
        <f t="shared" si="559"/>
        <v>0</v>
      </c>
      <c r="K1590" s="39">
        <f t="shared" si="560"/>
        <v>0</v>
      </c>
      <c r="L1590" s="39">
        <f t="shared" si="561"/>
        <v>0</v>
      </c>
      <c r="M1590" s="39">
        <f t="shared" si="572"/>
        <v>0</v>
      </c>
      <c r="N1590" s="39">
        <f t="shared" si="543"/>
        <v>0</v>
      </c>
      <c r="O1590" s="39">
        <f t="shared" si="562"/>
        <v>0</v>
      </c>
      <c r="P1590" s="39">
        <f t="shared" si="563"/>
        <v>0</v>
      </c>
      <c r="Q1590" s="39">
        <f t="shared" si="564"/>
        <v>199500</v>
      </c>
      <c r="R1590" s="39">
        <f t="shared" si="565"/>
        <v>0</v>
      </c>
      <c r="S1590" s="39">
        <f t="shared" si="566"/>
        <v>0</v>
      </c>
      <c r="T1590" s="39"/>
      <c r="U1590" s="39">
        <f t="shared" si="567"/>
        <v>0</v>
      </c>
      <c r="V1590" s="39"/>
      <c r="W1590" s="39">
        <f t="shared" si="573"/>
        <v>0</v>
      </c>
      <c r="X1590" s="39">
        <f t="shared" si="544"/>
        <v>54.620123203285424</v>
      </c>
      <c r="Y1590" s="39">
        <f t="shared" si="545"/>
        <v>1662.5</v>
      </c>
      <c r="Z1590" s="41">
        <f t="shared" si="546"/>
        <v>169977.82340862424</v>
      </c>
      <c r="AA1590" s="41">
        <v>149986.85831622177</v>
      </c>
      <c r="AB1590" s="41">
        <v>0</v>
      </c>
      <c r="AC1590" s="41">
        <f t="shared" si="552"/>
        <v>149986.85831622177</v>
      </c>
      <c r="AD1590" s="42">
        <f t="shared" si="571"/>
        <v>19990.965092402475</v>
      </c>
      <c r="AE1590" s="41">
        <f t="shared" si="547"/>
        <v>169977.82340862424</v>
      </c>
      <c r="AF1590" s="42">
        <f t="shared" si="548"/>
        <v>29522.176591375755</v>
      </c>
      <c r="AG1590" s="43">
        <f t="shared" si="574"/>
        <v>120</v>
      </c>
      <c r="AH1590" s="44">
        <f t="shared" si="549"/>
        <v>17.757700205338807</v>
      </c>
      <c r="AI1590" s="36">
        <f t="shared" si="550"/>
        <v>102.24229979466119</v>
      </c>
      <c r="AJ1590" s="36">
        <f t="shared" si="551"/>
        <v>3112</v>
      </c>
      <c r="AK1590" s="45">
        <v>45657</v>
      </c>
    </row>
    <row r="1591" spans="1:37" s="79" customFormat="1" ht="12.75" x14ac:dyDescent="0.25">
      <c r="A1591" s="36">
        <v>1585</v>
      </c>
      <c r="B1591" s="85">
        <v>42545</v>
      </c>
      <c r="C1591" s="49" t="s">
        <v>265</v>
      </c>
      <c r="D1591" s="49"/>
      <c r="E1591" s="49">
        <v>12007</v>
      </c>
      <c r="F1591" s="36" t="s">
        <v>1355</v>
      </c>
      <c r="G1591" s="49" t="s">
        <v>435</v>
      </c>
      <c r="H1591" s="38">
        <v>1</v>
      </c>
      <c r="I1591" s="50">
        <v>262500</v>
      </c>
      <c r="J1591" s="39">
        <f t="shared" si="559"/>
        <v>0</v>
      </c>
      <c r="K1591" s="39">
        <f t="shared" si="560"/>
        <v>0</v>
      </c>
      <c r="L1591" s="39">
        <f t="shared" si="561"/>
        <v>0</v>
      </c>
      <c r="M1591" s="39">
        <f t="shared" si="572"/>
        <v>0</v>
      </c>
      <c r="N1591" s="39">
        <f t="shared" si="543"/>
        <v>0</v>
      </c>
      <c r="O1591" s="39">
        <f t="shared" si="562"/>
        <v>262500</v>
      </c>
      <c r="P1591" s="39">
        <f t="shared" si="563"/>
        <v>0</v>
      </c>
      <c r="Q1591" s="39">
        <f t="shared" si="564"/>
        <v>0</v>
      </c>
      <c r="R1591" s="39">
        <f t="shared" si="565"/>
        <v>0</v>
      </c>
      <c r="S1591" s="39">
        <f t="shared" si="566"/>
        <v>0</v>
      </c>
      <c r="T1591" s="39"/>
      <c r="U1591" s="39">
        <f t="shared" si="567"/>
        <v>0</v>
      </c>
      <c r="V1591" s="39"/>
      <c r="W1591" s="39">
        <f t="shared" si="573"/>
        <v>0</v>
      </c>
      <c r="X1591" s="39">
        <f t="shared" si="544"/>
        <v>71.868583162217661</v>
      </c>
      <c r="Y1591" s="39">
        <f t="shared" si="545"/>
        <v>2187.5</v>
      </c>
      <c r="Z1591" s="41">
        <f t="shared" si="546"/>
        <v>223655.03080082135</v>
      </c>
      <c r="AA1591" s="41">
        <v>197351.1293634497</v>
      </c>
      <c r="AB1591" s="41">
        <v>6183.640778619857</v>
      </c>
      <c r="AC1591" s="41">
        <f t="shared" si="552"/>
        <v>203534.77014206955</v>
      </c>
      <c r="AD1591" s="42">
        <f t="shared" si="571"/>
        <v>26303.901437371649</v>
      </c>
      <c r="AE1591" s="41">
        <f t="shared" si="547"/>
        <v>229838.6715794412</v>
      </c>
      <c r="AF1591" s="42">
        <f t="shared" si="548"/>
        <v>32661.328420558799</v>
      </c>
      <c r="AG1591" s="43">
        <f t="shared" si="574"/>
        <v>120</v>
      </c>
      <c r="AH1591" s="44">
        <f t="shared" si="549"/>
        <v>17.757700205338807</v>
      </c>
      <c r="AI1591" s="36">
        <f t="shared" si="550"/>
        <v>102.24229979466119</v>
      </c>
      <c r="AJ1591" s="36">
        <f t="shared" si="551"/>
        <v>3112</v>
      </c>
      <c r="AK1591" s="45">
        <v>45657</v>
      </c>
    </row>
    <row r="1592" spans="1:37" s="79" customFormat="1" ht="12.75" x14ac:dyDescent="0.25">
      <c r="A1592" s="36">
        <v>1586</v>
      </c>
      <c r="B1592" s="85">
        <v>42545</v>
      </c>
      <c r="C1592" s="49" t="s">
        <v>265</v>
      </c>
      <c r="D1592" s="49"/>
      <c r="E1592" s="49">
        <v>12007</v>
      </c>
      <c r="F1592" s="36" t="s">
        <v>1356</v>
      </c>
      <c r="G1592" s="49" t="s">
        <v>435</v>
      </c>
      <c r="H1592" s="38">
        <v>1</v>
      </c>
      <c r="I1592" s="50">
        <v>278250</v>
      </c>
      <c r="J1592" s="39">
        <f t="shared" si="559"/>
        <v>0</v>
      </c>
      <c r="K1592" s="39">
        <f t="shared" si="560"/>
        <v>0</v>
      </c>
      <c r="L1592" s="39">
        <f t="shared" si="561"/>
        <v>0</v>
      </c>
      <c r="M1592" s="39">
        <f t="shared" si="572"/>
        <v>0</v>
      </c>
      <c r="N1592" s="39">
        <f t="shared" si="543"/>
        <v>0</v>
      </c>
      <c r="O1592" s="39">
        <f t="shared" si="562"/>
        <v>278250</v>
      </c>
      <c r="P1592" s="39">
        <f t="shared" si="563"/>
        <v>0</v>
      </c>
      <c r="Q1592" s="39">
        <f t="shared" si="564"/>
        <v>0</v>
      </c>
      <c r="R1592" s="39">
        <f t="shared" si="565"/>
        <v>0</v>
      </c>
      <c r="S1592" s="39">
        <f t="shared" si="566"/>
        <v>0</v>
      </c>
      <c r="T1592" s="39"/>
      <c r="U1592" s="39">
        <f t="shared" si="567"/>
        <v>0</v>
      </c>
      <c r="V1592" s="39"/>
      <c r="W1592" s="39">
        <f t="shared" si="573"/>
        <v>0</v>
      </c>
      <c r="X1592" s="39">
        <f t="shared" si="544"/>
        <v>76.180698151950722</v>
      </c>
      <c r="Y1592" s="39">
        <f t="shared" si="545"/>
        <v>2318.75</v>
      </c>
      <c r="Z1592" s="41">
        <f t="shared" si="546"/>
        <v>237074.33264887065</v>
      </c>
      <c r="AA1592" s="41">
        <v>209192.19712525667</v>
      </c>
      <c r="AB1592" s="41">
        <v>6554.6592253370509</v>
      </c>
      <c r="AC1592" s="41">
        <f t="shared" si="552"/>
        <v>215746.85635059373</v>
      </c>
      <c r="AD1592" s="42">
        <f t="shared" si="571"/>
        <v>27882.135523613979</v>
      </c>
      <c r="AE1592" s="41">
        <f t="shared" si="547"/>
        <v>243628.99187420771</v>
      </c>
      <c r="AF1592" s="42">
        <f t="shared" si="548"/>
        <v>34621.008125792287</v>
      </c>
      <c r="AG1592" s="43">
        <f t="shared" si="574"/>
        <v>120</v>
      </c>
      <c r="AH1592" s="44">
        <f t="shared" si="549"/>
        <v>17.757700205338807</v>
      </c>
      <c r="AI1592" s="36">
        <f t="shared" si="550"/>
        <v>102.24229979466119</v>
      </c>
      <c r="AJ1592" s="36">
        <f t="shared" si="551"/>
        <v>3112</v>
      </c>
      <c r="AK1592" s="45">
        <v>45657</v>
      </c>
    </row>
    <row r="1593" spans="1:37" s="79" customFormat="1" ht="12.75" x14ac:dyDescent="0.25">
      <c r="A1593" s="36">
        <v>1587</v>
      </c>
      <c r="B1593" s="85">
        <v>42545</v>
      </c>
      <c r="C1593" s="49" t="s">
        <v>265</v>
      </c>
      <c r="D1593" s="49"/>
      <c r="E1593" s="49">
        <v>12007</v>
      </c>
      <c r="F1593" s="36" t="s">
        <v>1357</v>
      </c>
      <c r="G1593" s="49" t="s">
        <v>435</v>
      </c>
      <c r="H1593" s="38">
        <v>1</v>
      </c>
      <c r="I1593" s="50">
        <v>286650</v>
      </c>
      <c r="J1593" s="39">
        <f t="shared" si="559"/>
        <v>0</v>
      </c>
      <c r="K1593" s="39">
        <f t="shared" si="560"/>
        <v>0</v>
      </c>
      <c r="L1593" s="39">
        <f t="shared" si="561"/>
        <v>0</v>
      </c>
      <c r="M1593" s="39">
        <f t="shared" si="572"/>
        <v>0</v>
      </c>
      <c r="N1593" s="39">
        <f t="shared" si="543"/>
        <v>0</v>
      </c>
      <c r="O1593" s="39">
        <f t="shared" si="562"/>
        <v>286650</v>
      </c>
      <c r="P1593" s="39">
        <f t="shared" si="563"/>
        <v>0</v>
      </c>
      <c r="Q1593" s="39">
        <f t="shared" si="564"/>
        <v>0</v>
      </c>
      <c r="R1593" s="39">
        <f t="shared" si="565"/>
        <v>0</v>
      </c>
      <c r="S1593" s="39">
        <f t="shared" si="566"/>
        <v>0</v>
      </c>
      <c r="T1593" s="39"/>
      <c r="U1593" s="39">
        <f t="shared" si="567"/>
        <v>0</v>
      </c>
      <c r="V1593" s="39"/>
      <c r="W1593" s="39">
        <f t="shared" si="573"/>
        <v>0</v>
      </c>
      <c r="X1593" s="39">
        <f t="shared" si="544"/>
        <v>78.48049281314168</v>
      </c>
      <c r="Y1593" s="39">
        <f t="shared" si="545"/>
        <v>2388.75</v>
      </c>
      <c r="Z1593" s="41">
        <f t="shared" si="546"/>
        <v>244231.29363449692</v>
      </c>
      <c r="AA1593" s="41">
        <v>215507.43326488708</v>
      </c>
      <c r="AB1593" s="41">
        <v>6752.5357302528864</v>
      </c>
      <c r="AC1593" s="41">
        <f t="shared" si="552"/>
        <v>222259.96899513996</v>
      </c>
      <c r="AD1593" s="42">
        <f t="shared" si="571"/>
        <v>28723.860369609843</v>
      </c>
      <c r="AE1593" s="41">
        <f t="shared" si="547"/>
        <v>250983.82936474981</v>
      </c>
      <c r="AF1593" s="42">
        <f t="shared" si="548"/>
        <v>35666.170635250193</v>
      </c>
      <c r="AG1593" s="43">
        <f t="shared" si="574"/>
        <v>120</v>
      </c>
      <c r="AH1593" s="44">
        <f t="shared" si="549"/>
        <v>17.757700205338807</v>
      </c>
      <c r="AI1593" s="36">
        <f t="shared" si="550"/>
        <v>102.24229979466119</v>
      </c>
      <c r="AJ1593" s="36">
        <f t="shared" si="551"/>
        <v>3112</v>
      </c>
      <c r="AK1593" s="45">
        <v>45657</v>
      </c>
    </row>
    <row r="1594" spans="1:37" s="79" customFormat="1" ht="12.75" x14ac:dyDescent="0.25">
      <c r="A1594" s="36">
        <v>1588</v>
      </c>
      <c r="B1594" s="85">
        <v>42545</v>
      </c>
      <c r="C1594" s="49" t="s">
        <v>431</v>
      </c>
      <c r="D1594" s="49"/>
      <c r="E1594" s="49">
        <v>12009</v>
      </c>
      <c r="F1594" s="36" t="s">
        <v>1358</v>
      </c>
      <c r="G1594" s="36" t="s">
        <v>435</v>
      </c>
      <c r="H1594" s="38">
        <v>1</v>
      </c>
      <c r="I1594" s="50">
        <v>315000</v>
      </c>
      <c r="J1594" s="39">
        <f t="shared" si="559"/>
        <v>0</v>
      </c>
      <c r="K1594" s="39">
        <f t="shared" si="560"/>
        <v>0</v>
      </c>
      <c r="L1594" s="39">
        <f t="shared" si="561"/>
        <v>0</v>
      </c>
      <c r="M1594" s="39">
        <f t="shared" si="572"/>
        <v>0</v>
      </c>
      <c r="N1594" s="39">
        <f t="shared" si="543"/>
        <v>0</v>
      </c>
      <c r="O1594" s="39">
        <f t="shared" si="562"/>
        <v>0</v>
      </c>
      <c r="P1594" s="39">
        <f t="shared" si="563"/>
        <v>0</v>
      </c>
      <c r="Q1594" s="39">
        <f t="shared" si="564"/>
        <v>315000</v>
      </c>
      <c r="R1594" s="39">
        <f t="shared" si="565"/>
        <v>0</v>
      </c>
      <c r="S1594" s="39">
        <f t="shared" si="566"/>
        <v>0</v>
      </c>
      <c r="T1594" s="39"/>
      <c r="U1594" s="39">
        <f t="shared" si="567"/>
        <v>0</v>
      </c>
      <c r="V1594" s="39"/>
      <c r="W1594" s="39">
        <f t="shared" si="573"/>
        <v>0</v>
      </c>
      <c r="X1594" s="39">
        <f t="shared" si="544"/>
        <v>86.242299794661193</v>
      </c>
      <c r="Y1594" s="39">
        <f t="shared" si="545"/>
        <v>2625</v>
      </c>
      <c r="Z1594" s="41">
        <f t="shared" si="546"/>
        <v>268386.03696098563</v>
      </c>
      <c r="AA1594" s="41">
        <v>236821.35523613964</v>
      </c>
      <c r="AB1594" s="41">
        <v>0</v>
      </c>
      <c r="AC1594" s="41">
        <f t="shared" si="552"/>
        <v>236821.35523613964</v>
      </c>
      <c r="AD1594" s="42">
        <f t="shared" si="571"/>
        <v>31564.681724845985</v>
      </c>
      <c r="AE1594" s="41">
        <f t="shared" si="547"/>
        <v>268386.03696098563</v>
      </c>
      <c r="AF1594" s="42">
        <f t="shared" si="548"/>
        <v>46613.963039014372</v>
      </c>
      <c r="AG1594" s="43">
        <f t="shared" si="574"/>
        <v>120</v>
      </c>
      <c r="AH1594" s="44">
        <f t="shared" si="549"/>
        <v>17.757700205338807</v>
      </c>
      <c r="AI1594" s="36">
        <f t="shared" si="550"/>
        <v>102.24229979466119</v>
      </c>
      <c r="AJ1594" s="36">
        <f t="shared" si="551"/>
        <v>3112</v>
      </c>
      <c r="AK1594" s="45">
        <v>45657</v>
      </c>
    </row>
    <row r="1595" spans="1:37" s="79" customFormat="1" ht="12.75" x14ac:dyDescent="0.25">
      <c r="A1595" s="36">
        <v>1589</v>
      </c>
      <c r="B1595" s="85">
        <v>42545</v>
      </c>
      <c r="C1595" s="49" t="s">
        <v>431</v>
      </c>
      <c r="D1595" s="49"/>
      <c r="E1595" s="49">
        <v>12009</v>
      </c>
      <c r="F1595" s="36" t="s">
        <v>1359</v>
      </c>
      <c r="G1595" s="36" t="s">
        <v>435</v>
      </c>
      <c r="H1595" s="38">
        <v>3</v>
      </c>
      <c r="I1595" s="50">
        <v>315000</v>
      </c>
      <c r="J1595" s="39">
        <f t="shared" si="559"/>
        <v>0</v>
      </c>
      <c r="K1595" s="39">
        <f t="shared" si="560"/>
        <v>0</v>
      </c>
      <c r="L1595" s="39">
        <f t="shared" si="561"/>
        <v>0</v>
      </c>
      <c r="M1595" s="39">
        <f t="shared" si="572"/>
        <v>0</v>
      </c>
      <c r="N1595" s="39">
        <f t="shared" ref="N1595:N1611" si="575">IF(E1595=12006,I1595,IF(E1595&lt;&gt;12006,0))</f>
        <v>0</v>
      </c>
      <c r="O1595" s="39">
        <f t="shared" si="562"/>
        <v>0</v>
      </c>
      <c r="P1595" s="39">
        <f t="shared" si="563"/>
        <v>0</v>
      </c>
      <c r="Q1595" s="39">
        <f t="shared" si="564"/>
        <v>315000</v>
      </c>
      <c r="R1595" s="39">
        <f t="shared" si="565"/>
        <v>0</v>
      </c>
      <c r="S1595" s="39">
        <f t="shared" si="566"/>
        <v>0</v>
      </c>
      <c r="T1595" s="39"/>
      <c r="U1595" s="39">
        <f t="shared" si="567"/>
        <v>0</v>
      </c>
      <c r="V1595" s="39"/>
      <c r="W1595" s="39">
        <f t="shared" si="573"/>
        <v>0</v>
      </c>
      <c r="X1595" s="39">
        <f t="shared" si="544"/>
        <v>86.242299794661193</v>
      </c>
      <c r="Y1595" s="39">
        <f t="shared" si="545"/>
        <v>2625</v>
      </c>
      <c r="Z1595" s="41">
        <f t="shared" si="546"/>
        <v>268386.03696098563</v>
      </c>
      <c r="AA1595" s="41">
        <v>236821.35523613964</v>
      </c>
      <c r="AB1595" s="41">
        <v>0</v>
      </c>
      <c r="AC1595" s="41">
        <f t="shared" si="552"/>
        <v>236821.35523613964</v>
      </c>
      <c r="AD1595" s="42">
        <f t="shared" si="571"/>
        <v>31564.681724845985</v>
      </c>
      <c r="AE1595" s="41">
        <f t="shared" si="547"/>
        <v>268386.03696098563</v>
      </c>
      <c r="AF1595" s="42">
        <f t="shared" si="548"/>
        <v>46613.963039014372</v>
      </c>
      <c r="AG1595" s="43">
        <f t="shared" si="574"/>
        <v>120</v>
      </c>
      <c r="AH1595" s="44">
        <f t="shared" si="549"/>
        <v>17.757700205338807</v>
      </c>
      <c r="AI1595" s="36">
        <f t="shared" si="550"/>
        <v>102.24229979466119</v>
      </c>
      <c r="AJ1595" s="36">
        <f t="shared" si="551"/>
        <v>3112</v>
      </c>
      <c r="AK1595" s="45">
        <v>45657</v>
      </c>
    </row>
    <row r="1596" spans="1:37" s="79" customFormat="1" ht="12.75" x14ac:dyDescent="0.25">
      <c r="A1596" s="36">
        <v>1590</v>
      </c>
      <c r="B1596" s="85">
        <v>42545</v>
      </c>
      <c r="C1596" s="49" t="s">
        <v>265</v>
      </c>
      <c r="D1596" s="49"/>
      <c r="E1596" s="49">
        <v>12007</v>
      </c>
      <c r="F1596" s="36" t="s">
        <v>1360</v>
      </c>
      <c r="G1596" s="49" t="s">
        <v>435</v>
      </c>
      <c r="H1596" s="38">
        <v>1</v>
      </c>
      <c r="I1596" s="50">
        <v>336262.5</v>
      </c>
      <c r="J1596" s="39">
        <f t="shared" si="559"/>
        <v>0</v>
      </c>
      <c r="K1596" s="39">
        <f t="shared" si="560"/>
        <v>0</v>
      </c>
      <c r="L1596" s="39">
        <f t="shared" si="561"/>
        <v>0</v>
      </c>
      <c r="M1596" s="39">
        <f t="shared" si="572"/>
        <v>0</v>
      </c>
      <c r="N1596" s="39">
        <f t="shared" si="575"/>
        <v>0</v>
      </c>
      <c r="O1596" s="39">
        <f t="shared" si="562"/>
        <v>336262.5</v>
      </c>
      <c r="P1596" s="39">
        <f t="shared" si="563"/>
        <v>0</v>
      </c>
      <c r="Q1596" s="39">
        <f t="shared" si="564"/>
        <v>0</v>
      </c>
      <c r="R1596" s="39">
        <f t="shared" si="565"/>
        <v>0</v>
      </c>
      <c r="S1596" s="39">
        <f t="shared" si="566"/>
        <v>0</v>
      </c>
      <c r="T1596" s="39"/>
      <c r="U1596" s="39">
        <f t="shared" si="567"/>
        <v>0</v>
      </c>
      <c r="V1596" s="39"/>
      <c r="W1596" s="39">
        <f t="shared" si="573"/>
        <v>0</v>
      </c>
      <c r="X1596" s="39">
        <f t="shared" si="544"/>
        <v>92.063655030800817</v>
      </c>
      <c r="Y1596" s="39">
        <f t="shared" si="545"/>
        <v>2802.1875</v>
      </c>
      <c r="Z1596" s="41">
        <f t="shared" si="546"/>
        <v>286502.09445585217</v>
      </c>
      <c r="AA1596" s="41">
        <v>252806.79671457905</v>
      </c>
      <c r="AB1596" s="41">
        <v>7921.2438374120393</v>
      </c>
      <c r="AC1596" s="41">
        <f t="shared" si="552"/>
        <v>260728.04055199109</v>
      </c>
      <c r="AD1596" s="42">
        <f t="shared" si="571"/>
        <v>33695.297741273127</v>
      </c>
      <c r="AE1596" s="41">
        <f t="shared" si="547"/>
        <v>294423.33829326421</v>
      </c>
      <c r="AF1596" s="42">
        <f t="shared" si="548"/>
        <v>41839.161706735787</v>
      </c>
      <c r="AG1596" s="43">
        <f t="shared" si="574"/>
        <v>120</v>
      </c>
      <c r="AH1596" s="44">
        <f t="shared" si="549"/>
        <v>17.757700205338807</v>
      </c>
      <c r="AI1596" s="36">
        <f t="shared" si="550"/>
        <v>102.24229979466119</v>
      </c>
      <c r="AJ1596" s="36">
        <f t="shared" si="551"/>
        <v>3112</v>
      </c>
      <c r="AK1596" s="45">
        <v>45657</v>
      </c>
    </row>
    <row r="1597" spans="1:37" s="79" customFormat="1" ht="12.75" x14ac:dyDescent="0.25">
      <c r="A1597" s="36">
        <v>1591</v>
      </c>
      <c r="B1597" s="85">
        <v>42545</v>
      </c>
      <c r="C1597" s="49" t="s">
        <v>431</v>
      </c>
      <c r="D1597" s="49"/>
      <c r="E1597" s="49">
        <v>12009</v>
      </c>
      <c r="F1597" s="36" t="s">
        <v>1361</v>
      </c>
      <c r="G1597" s="36" t="s">
        <v>435</v>
      </c>
      <c r="H1597" s="38">
        <v>1</v>
      </c>
      <c r="I1597" s="50">
        <v>441000</v>
      </c>
      <c r="J1597" s="39">
        <f t="shared" si="559"/>
        <v>0</v>
      </c>
      <c r="K1597" s="39">
        <f t="shared" si="560"/>
        <v>0</v>
      </c>
      <c r="L1597" s="39">
        <f t="shared" si="561"/>
        <v>0</v>
      </c>
      <c r="M1597" s="39">
        <f t="shared" si="572"/>
        <v>0</v>
      </c>
      <c r="N1597" s="39">
        <f t="shared" si="575"/>
        <v>0</v>
      </c>
      <c r="O1597" s="39">
        <f t="shared" si="562"/>
        <v>0</v>
      </c>
      <c r="P1597" s="39">
        <f t="shared" si="563"/>
        <v>0</v>
      </c>
      <c r="Q1597" s="39">
        <f t="shared" si="564"/>
        <v>441000</v>
      </c>
      <c r="R1597" s="39">
        <f t="shared" si="565"/>
        <v>0</v>
      </c>
      <c r="S1597" s="39">
        <f t="shared" si="566"/>
        <v>0</v>
      </c>
      <c r="T1597" s="39"/>
      <c r="U1597" s="39">
        <f t="shared" si="567"/>
        <v>0</v>
      </c>
      <c r="V1597" s="39"/>
      <c r="W1597" s="39">
        <f t="shared" si="573"/>
        <v>0</v>
      </c>
      <c r="X1597" s="39">
        <f t="shared" si="544"/>
        <v>120.73921971252567</v>
      </c>
      <c r="Y1597" s="39">
        <f t="shared" si="545"/>
        <v>3675</v>
      </c>
      <c r="Z1597" s="41">
        <f t="shared" si="546"/>
        <v>375740.45174537989</v>
      </c>
      <c r="AA1597" s="41">
        <v>331549.89733059547</v>
      </c>
      <c r="AB1597" s="41">
        <v>0</v>
      </c>
      <c r="AC1597" s="41">
        <f t="shared" si="552"/>
        <v>331549.89733059547</v>
      </c>
      <c r="AD1597" s="42">
        <f t="shared" si="571"/>
        <v>44190.554414784419</v>
      </c>
      <c r="AE1597" s="41">
        <f t="shared" si="547"/>
        <v>375740.45174537989</v>
      </c>
      <c r="AF1597" s="42">
        <f t="shared" si="548"/>
        <v>65259.548254620109</v>
      </c>
      <c r="AG1597" s="43">
        <f t="shared" si="574"/>
        <v>120</v>
      </c>
      <c r="AH1597" s="44">
        <f t="shared" si="549"/>
        <v>17.757700205338807</v>
      </c>
      <c r="AI1597" s="36">
        <f t="shared" si="550"/>
        <v>102.24229979466119</v>
      </c>
      <c r="AJ1597" s="36">
        <f t="shared" si="551"/>
        <v>3112</v>
      </c>
      <c r="AK1597" s="45">
        <v>45657</v>
      </c>
    </row>
    <row r="1598" spans="1:37" s="79" customFormat="1" ht="12.75" x14ac:dyDescent="0.25">
      <c r="A1598" s="36">
        <v>1592</v>
      </c>
      <c r="B1598" s="85">
        <v>42545</v>
      </c>
      <c r="C1598" s="49" t="s">
        <v>431</v>
      </c>
      <c r="D1598" s="49"/>
      <c r="E1598" s="49">
        <v>12009</v>
      </c>
      <c r="F1598" s="36" t="s">
        <v>1362</v>
      </c>
      <c r="G1598" s="36" t="s">
        <v>435</v>
      </c>
      <c r="H1598" s="38">
        <v>1</v>
      </c>
      <c r="I1598" s="50">
        <v>472500</v>
      </c>
      <c r="J1598" s="39">
        <f t="shared" si="559"/>
        <v>0</v>
      </c>
      <c r="K1598" s="39">
        <f t="shared" si="560"/>
        <v>0</v>
      </c>
      <c r="L1598" s="39">
        <f t="shared" si="561"/>
        <v>0</v>
      </c>
      <c r="M1598" s="39">
        <f t="shared" si="572"/>
        <v>0</v>
      </c>
      <c r="N1598" s="39">
        <f t="shared" si="575"/>
        <v>0</v>
      </c>
      <c r="O1598" s="39">
        <f t="shared" si="562"/>
        <v>0</v>
      </c>
      <c r="P1598" s="39">
        <f t="shared" si="563"/>
        <v>0</v>
      </c>
      <c r="Q1598" s="39">
        <f t="shared" si="564"/>
        <v>472500</v>
      </c>
      <c r="R1598" s="39">
        <f t="shared" si="565"/>
        <v>0</v>
      </c>
      <c r="S1598" s="39">
        <f t="shared" si="566"/>
        <v>0</v>
      </c>
      <c r="T1598" s="39"/>
      <c r="U1598" s="39">
        <f t="shared" si="567"/>
        <v>0</v>
      </c>
      <c r="V1598" s="39"/>
      <c r="W1598" s="39">
        <f t="shared" si="573"/>
        <v>0</v>
      </c>
      <c r="X1598" s="39">
        <f t="shared" si="544"/>
        <v>129.36344969199178</v>
      </c>
      <c r="Y1598" s="39">
        <f t="shared" si="545"/>
        <v>3937.4999999999995</v>
      </c>
      <c r="Z1598" s="41">
        <f t="shared" si="546"/>
        <v>402579.05544147838</v>
      </c>
      <c r="AA1598" s="41">
        <v>355232.03285420942</v>
      </c>
      <c r="AB1598" s="41">
        <v>0</v>
      </c>
      <c r="AC1598" s="41">
        <f t="shared" si="552"/>
        <v>355232.03285420942</v>
      </c>
      <c r="AD1598" s="42">
        <f t="shared" si="571"/>
        <v>47347.022587268963</v>
      </c>
      <c r="AE1598" s="41">
        <f t="shared" si="547"/>
        <v>402579.05544147838</v>
      </c>
      <c r="AF1598" s="42">
        <f t="shared" si="548"/>
        <v>69920.944558521616</v>
      </c>
      <c r="AG1598" s="43">
        <f t="shared" si="574"/>
        <v>120</v>
      </c>
      <c r="AH1598" s="44">
        <f t="shared" si="549"/>
        <v>17.757700205338807</v>
      </c>
      <c r="AI1598" s="36">
        <f t="shared" si="550"/>
        <v>102.24229979466119</v>
      </c>
      <c r="AJ1598" s="36">
        <f t="shared" si="551"/>
        <v>3112</v>
      </c>
      <c r="AK1598" s="45">
        <v>45657</v>
      </c>
    </row>
    <row r="1599" spans="1:37" s="79" customFormat="1" ht="12.75" x14ac:dyDescent="0.25">
      <c r="A1599" s="36">
        <v>1593</v>
      </c>
      <c r="B1599" s="85">
        <v>42545</v>
      </c>
      <c r="C1599" s="49" t="s">
        <v>431</v>
      </c>
      <c r="D1599" s="49"/>
      <c r="E1599" s="49">
        <v>12009</v>
      </c>
      <c r="F1599" s="36" t="s">
        <v>1363</v>
      </c>
      <c r="G1599" s="36" t="s">
        <v>435</v>
      </c>
      <c r="H1599" s="38">
        <v>1</v>
      </c>
      <c r="I1599" s="50">
        <v>630000</v>
      </c>
      <c r="J1599" s="39">
        <f t="shared" si="559"/>
        <v>0</v>
      </c>
      <c r="K1599" s="39">
        <f t="shared" si="560"/>
        <v>0</v>
      </c>
      <c r="L1599" s="39">
        <f t="shared" si="561"/>
        <v>0</v>
      </c>
      <c r="M1599" s="39">
        <f t="shared" si="572"/>
        <v>0</v>
      </c>
      <c r="N1599" s="39">
        <f t="shared" si="575"/>
        <v>0</v>
      </c>
      <c r="O1599" s="39">
        <f t="shared" si="562"/>
        <v>0</v>
      </c>
      <c r="P1599" s="39">
        <f t="shared" si="563"/>
        <v>0</v>
      </c>
      <c r="Q1599" s="39">
        <f t="shared" si="564"/>
        <v>630000</v>
      </c>
      <c r="R1599" s="39">
        <f t="shared" si="565"/>
        <v>0</v>
      </c>
      <c r="S1599" s="39">
        <f t="shared" si="566"/>
        <v>0</v>
      </c>
      <c r="T1599" s="39"/>
      <c r="U1599" s="39">
        <f t="shared" si="567"/>
        <v>0</v>
      </c>
      <c r="V1599" s="39"/>
      <c r="W1599" s="39">
        <f t="shared" si="573"/>
        <v>0</v>
      </c>
      <c r="X1599" s="39">
        <f t="shared" si="544"/>
        <v>172.48459958932239</v>
      </c>
      <c r="Y1599" s="39">
        <f t="shared" si="545"/>
        <v>5250</v>
      </c>
      <c r="Z1599" s="41">
        <f t="shared" si="546"/>
        <v>536772.07392197126</v>
      </c>
      <c r="AA1599" s="41">
        <v>473642.71047227929</v>
      </c>
      <c r="AB1599" s="41">
        <v>0</v>
      </c>
      <c r="AC1599" s="41">
        <f t="shared" si="552"/>
        <v>473642.71047227929</v>
      </c>
      <c r="AD1599" s="42">
        <f t="shared" si="571"/>
        <v>63129.363449691969</v>
      </c>
      <c r="AE1599" s="41">
        <f t="shared" si="547"/>
        <v>536772.07392197126</v>
      </c>
      <c r="AF1599" s="42">
        <f t="shared" si="548"/>
        <v>93227.926078028744</v>
      </c>
      <c r="AG1599" s="43">
        <f t="shared" si="574"/>
        <v>120</v>
      </c>
      <c r="AH1599" s="44">
        <f t="shared" si="549"/>
        <v>17.757700205338807</v>
      </c>
      <c r="AI1599" s="36">
        <f t="shared" si="550"/>
        <v>102.24229979466119</v>
      </c>
      <c r="AJ1599" s="36">
        <f t="shared" si="551"/>
        <v>3112</v>
      </c>
      <c r="AK1599" s="45">
        <v>45657</v>
      </c>
    </row>
    <row r="1600" spans="1:37" s="79" customFormat="1" ht="25.5" x14ac:dyDescent="0.25">
      <c r="A1600" s="36">
        <v>1594</v>
      </c>
      <c r="B1600" s="85">
        <v>42545</v>
      </c>
      <c r="C1600" s="49" t="s">
        <v>431</v>
      </c>
      <c r="D1600" s="49"/>
      <c r="E1600" s="49">
        <v>12009</v>
      </c>
      <c r="F1600" s="53" t="s">
        <v>1364</v>
      </c>
      <c r="G1600" s="36" t="s">
        <v>435</v>
      </c>
      <c r="H1600" s="38">
        <v>1</v>
      </c>
      <c r="I1600" s="50">
        <v>735000</v>
      </c>
      <c r="J1600" s="39">
        <f t="shared" si="559"/>
        <v>0</v>
      </c>
      <c r="K1600" s="39">
        <f t="shared" si="560"/>
        <v>0</v>
      </c>
      <c r="L1600" s="39">
        <f t="shared" si="561"/>
        <v>0</v>
      </c>
      <c r="M1600" s="39">
        <f t="shared" si="572"/>
        <v>0</v>
      </c>
      <c r="N1600" s="39">
        <f t="shared" si="575"/>
        <v>0</v>
      </c>
      <c r="O1600" s="39">
        <f t="shared" si="562"/>
        <v>0</v>
      </c>
      <c r="P1600" s="39">
        <f t="shared" si="563"/>
        <v>0</v>
      </c>
      <c r="Q1600" s="39">
        <f t="shared" si="564"/>
        <v>735000</v>
      </c>
      <c r="R1600" s="39">
        <f t="shared" si="565"/>
        <v>0</v>
      </c>
      <c r="S1600" s="39">
        <f t="shared" si="566"/>
        <v>0</v>
      </c>
      <c r="T1600" s="39"/>
      <c r="U1600" s="39">
        <f t="shared" si="567"/>
        <v>0</v>
      </c>
      <c r="V1600" s="39"/>
      <c r="W1600" s="39">
        <f t="shared" si="573"/>
        <v>0</v>
      </c>
      <c r="X1600" s="39">
        <f t="shared" si="544"/>
        <v>201.23203285420945</v>
      </c>
      <c r="Y1600" s="39">
        <f t="shared" si="545"/>
        <v>6125</v>
      </c>
      <c r="Z1600" s="41">
        <f t="shared" si="546"/>
        <v>626234.08624229976</v>
      </c>
      <c r="AA1600" s="41">
        <v>552583.16221765918</v>
      </c>
      <c r="AB1600" s="41">
        <v>0</v>
      </c>
      <c r="AC1600" s="41">
        <f t="shared" si="552"/>
        <v>552583.16221765918</v>
      </c>
      <c r="AD1600" s="42">
        <f t="shared" si="571"/>
        <v>73650.924024640583</v>
      </c>
      <c r="AE1600" s="41">
        <f t="shared" si="547"/>
        <v>626234.08624229976</v>
      </c>
      <c r="AF1600" s="42">
        <f t="shared" si="548"/>
        <v>108765.91375770024</v>
      </c>
      <c r="AG1600" s="43">
        <f t="shared" si="574"/>
        <v>120</v>
      </c>
      <c r="AH1600" s="44">
        <f t="shared" si="549"/>
        <v>17.757700205338807</v>
      </c>
      <c r="AI1600" s="36">
        <f t="shared" si="550"/>
        <v>102.24229979466119</v>
      </c>
      <c r="AJ1600" s="36">
        <f t="shared" si="551"/>
        <v>3112</v>
      </c>
      <c r="AK1600" s="45">
        <v>45657</v>
      </c>
    </row>
    <row r="1601" spans="1:37" s="79" customFormat="1" ht="12.75" x14ac:dyDescent="0.25">
      <c r="A1601" s="36">
        <v>1595</v>
      </c>
      <c r="B1601" s="85">
        <v>42545</v>
      </c>
      <c r="C1601" s="49" t="s">
        <v>431</v>
      </c>
      <c r="D1601" s="49"/>
      <c r="E1601" s="49">
        <v>12009</v>
      </c>
      <c r="F1601" s="36" t="s">
        <v>1365</v>
      </c>
      <c r="G1601" s="36" t="s">
        <v>435</v>
      </c>
      <c r="H1601" s="38">
        <v>1</v>
      </c>
      <c r="I1601" s="50">
        <v>735000</v>
      </c>
      <c r="J1601" s="39">
        <f t="shared" si="559"/>
        <v>0</v>
      </c>
      <c r="K1601" s="39">
        <f t="shared" si="560"/>
        <v>0</v>
      </c>
      <c r="L1601" s="39">
        <f t="shared" si="561"/>
        <v>0</v>
      </c>
      <c r="M1601" s="39">
        <f t="shared" si="572"/>
        <v>0</v>
      </c>
      <c r="N1601" s="39">
        <f t="shared" si="575"/>
        <v>0</v>
      </c>
      <c r="O1601" s="39">
        <f t="shared" si="562"/>
        <v>0</v>
      </c>
      <c r="P1601" s="39">
        <f t="shared" si="563"/>
        <v>0</v>
      </c>
      <c r="Q1601" s="39">
        <f t="shared" si="564"/>
        <v>735000</v>
      </c>
      <c r="R1601" s="39">
        <f t="shared" si="565"/>
        <v>0</v>
      </c>
      <c r="S1601" s="39">
        <f t="shared" si="566"/>
        <v>0</v>
      </c>
      <c r="T1601" s="39"/>
      <c r="U1601" s="39">
        <f t="shared" si="567"/>
        <v>0</v>
      </c>
      <c r="V1601" s="39"/>
      <c r="W1601" s="39">
        <f t="shared" si="573"/>
        <v>0</v>
      </c>
      <c r="X1601" s="39">
        <f t="shared" si="544"/>
        <v>201.23203285420945</v>
      </c>
      <c r="Y1601" s="39">
        <f t="shared" si="545"/>
        <v>6125</v>
      </c>
      <c r="Z1601" s="41">
        <f t="shared" si="546"/>
        <v>626234.08624229976</v>
      </c>
      <c r="AA1601" s="41">
        <v>552583.16221765918</v>
      </c>
      <c r="AB1601" s="41">
        <v>0</v>
      </c>
      <c r="AC1601" s="41">
        <f t="shared" si="552"/>
        <v>552583.16221765918</v>
      </c>
      <c r="AD1601" s="42">
        <f t="shared" si="571"/>
        <v>73650.924024640583</v>
      </c>
      <c r="AE1601" s="41">
        <f t="shared" si="547"/>
        <v>626234.08624229976</v>
      </c>
      <c r="AF1601" s="42">
        <f t="shared" si="548"/>
        <v>108765.91375770024</v>
      </c>
      <c r="AG1601" s="43">
        <f t="shared" si="574"/>
        <v>120</v>
      </c>
      <c r="AH1601" s="44">
        <f t="shared" si="549"/>
        <v>17.757700205338807</v>
      </c>
      <c r="AI1601" s="36">
        <f t="shared" si="550"/>
        <v>102.24229979466119</v>
      </c>
      <c r="AJ1601" s="36">
        <f t="shared" si="551"/>
        <v>3112</v>
      </c>
      <c r="AK1601" s="45">
        <v>45657</v>
      </c>
    </row>
    <row r="1602" spans="1:37" s="79" customFormat="1" ht="12.75" x14ac:dyDescent="0.25">
      <c r="A1602" s="36">
        <v>1596</v>
      </c>
      <c r="B1602" s="85">
        <v>42545</v>
      </c>
      <c r="C1602" s="49" t="s">
        <v>431</v>
      </c>
      <c r="D1602" s="49"/>
      <c r="E1602" s="49">
        <v>12009</v>
      </c>
      <c r="F1602" s="36" t="s">
        <v>1366</v>
      </c>
      <c r="G1602" s="36" t="s">
        <v>435</v>
      </c>
      <c r="H1602" s="38">
        <v>1</v>
      </c>
      <c r="I1602" s="50">
        <v>735000</v>
      </c>
      <c r="J1602" s="39">
        <f t="shared" si="559"/>
        <v>0</v>
      </c>
      <c r="K1602" s="39">
        <f t="shared" si="560"/>
        <v>0</v>
      </c>
      <c r="L1602" s="39">
        <f t="shared" si="561"/>
        <v>0</v>
      </c>
      <c r="M1602" s="39">
        <f t="shared" si="572"/>
        <v>0</v>
      </c>
      <c r="N1602" s="39">
        <f t="shared" si="575"/>
        <v>0</v>
      </c>
      <c r="O1602" s="39">
        <f t="shared" si="562"/>
        <v>0</v>
      </c>
      <c r="P1602" s="39">
        <f t="shared" si="563"/>
        <v>0</v>
      </c>
      <c r="Q1602" s="39">
        <f t="shared" si="564"/>
        <v>735000</v>
      </c>
      <c r="R1602" s="39">
        <f t="shared" si="565"/>
        <v>0</v>
      </c>
      <c r="S1602" s="39">
        <f t="shared" si="566"/>
        <v>0</v>
      </c>
      <c r="T1602" s="39"/>
      <c r="U1602" s="39">
        <f t="shared" si="567"/>
        <v>0</v>
      </c>
      <c r="V1602" s="39"/>
      <c r="W1602" s="39">
        <f t="shared" si="573"/>
        <v>0</v>
      </c>
      <c r="X1602" s="39">
        <f t="shared" si="544"/>
        <v>201.23203285420945</v>
      </c>
      <c r="Y1602" s="39">
        <f t="shared" si="545"/>
        <v>6125</v>
      </c>
      <c r="Z1602" s="41">
        <f t="shared" si="546"/>
        <v>626234.08624229976</v>
      </c>
      <c r="AA1602" s="41">
        <v>552583.16221765918</v>
      </c>
      <c r="AB1602" s="41">
        <v>0</v>
      </c>
      <c r="AC1602" s="41">
        <f t="shared" si="552"/>
        <v>552583.16221765918</v>
      </c>
      <c r="AD1602" s="42">
        <f t="shared" si="571"/>
        <v>73650.924024640583</v>
      </c>
      <c r="AE1602" s="41">
        <f t="shared" si="547"/>
        <v>626234.08624229976</v>
      </c>
      <c r="AF1602" s="42">
        <f t="shared" si="548"/>
        <v>108765.91375770024</v>
      </c>
      <c r="AG1602" s="43">
        <f t="shared" si="574"/>
        <v>120</v>
      </c>
      <c r="AH1602" s="44">
        <f t="shared" si="549"/>
        <v>17.757700205338807</v>
      </c>
      <c r="AI1602" s="36">
        <f t="shared" si="550"/>
        <v>102.24229979466119</v>
      </c>
      <c r="AJ1602" s="36">
        <f t="shared" si="551"/>
        <v>3112</v>
      </c>
      <c r="AK1602" s="45">
        <v>45657</v>
      </c>
    </row>
    <row r="1603" spans="1:37" s="79" customFormat="1" ht="12.75" x14ac:dyDescent="0.25">
      <c r="A1603" s="36">
        <v>1597</v>
      </c>
      <c r="B1603" s="85">
        <v>42551</v>
      </c>
      <c r="C1603" s="49" t="s">
        <v>265</v>
      </c>
      <c r="D1603" s="49"/>
      <c r="E1603" s="36">
        <v>12007</v>
      </c>
      <c r="F1603" s="36" t="s">
        <v>1367</v>
      </c>
      <c r="G1603" s="65" t="s">
        <v>435</v>
      </c>
      <c r="H1603" s="38">
        <v>1</v>
      </c>
      <c r="I1603" s="50">
        <v>2576500</v>
      </c>
      <c r="J1603" s="39">
        <f t="shared" si="559"/>
        <v>0</v>
      </c>
      <c r="K1603" s="39">
        <f t="shared" si="560"/>
        <v>0</v>
      </c>
      <c r="L1603" s="39">
        <f t="shared" si="561"/>
        <v>0</v>
      </c>
      <c r="M1603" s="39">
        <f t="shared" si="572"/>
        <v>0</v>
      </c>
      <c r="N1603" s="39">
        <f t="shared" si="575"/>
        <v>0</v>
      </c>
      <c r="O1603" s="39">
        <f t="shared" si="562"/>
        <v>2576500</v>
      </c>
      <c r="P1603" s="39">
        <f t="shared" si="563"/>
        <v>0</v>
      </c>
      <c r="Q1603" s="39">
        <f t="shared" si="564"/>
        <v>0</v>
      </c>
      <c r="R1603" s="39">
        <f t="shared" si="565"/>
        <v>0</v>
      </c>
      <c r="S1603" s="39">
        <f t="shared" si="566"/>
        <v>0</v>
      </c>
      <c r="T1603" s="39"/>
      <c r="U1603" s="39">
        <f t="shared" si="567"/>
        <v>0</v>
      </c>
      <c r="V1603" s="39"/>
      <c r="W1603" s="39">
        <f t="shared" si="573"/>
        <v>0</v>
      </c>
      <c r="X1603" s="39">
        <f t="shared" si="544"/>
        <v>705.40725530458587</v>
      </c>
      <c r="Y1603" s="39">
        <f t="shared" si="545"/>
        <v>21470.833333333332</v>
      </c>
      <c r="Z1603" s="41">
        <f t="shared" si="546"/>
        <v>2190994.9349760436</v>
      </c>
      <c r="AA1603" s="41">
        <v>1932815.8795345651</v>
      </c>
      <c r="AB1603" s="41">
        <v>60561.290572819358</v>
      </c>
      <c r="AC1603" s="41">
        <f t="shared" si="552"/>
        <v>1993377.1701073844</v>
      </c>
      <c r="AD1603" s="42">
        <f t="shared" si="571"/>
        <v>258179.0554414785</v>
      </c>
      <c r="AE1603" s="41">
        <f t="shared" si="547"/>
        <v>2251556.2255488629</v>
      </c>
      <c r="AF1603" s="42">
        <f t="shared" si="548"/>
        <v>324943.77445113705</v>
      </c>
      <c r="AG1603" s="43">
        <f t="shared" si="574"/>
        <v>120</v>
      </c>
      <c r="AH1603" s="44">
        <f t="shared" si="549"/>
        <v>17.954825462012323</v>
      </c>
      <c r="AI1603" s="36">
        <f t="shared" si="550"/>
        <v>102.04517453798768</v>
      </c>
      <c r="AJ1603" s="36">
        <f t="shared" si="551"/>
        <v>3106</v>
      </c>
      <c r="AK1603" s="45">
        <v>45657</v>
      </c>
    </row>
    <row r="1604" spans="1:37" s="79" customFormat="1" ht="12.75" x14ac:dyDescent="0.25">
      <c r="A1604" s="36">
        <v>1598</v>
      </c>
      <c r="B1604" s="85">
        <v>42566</v>
      </c>
      <c r="C1604" s="49" t="s">
        <v>272</v>
      </c>
      <c r="D1604" s="49"/>
      <c r="E1604" s="49">
        <v>12010</v>
      </c>
      <c r="F1604" s="36" t="s">
        <v>1368</v>
      </c>
      <c r="G1604" s="36" t="s">
        <v>435</v>
      </c>
      <c r="H1604" s="38">
        <v>10</v>
      </c>
      <c r="I1604" s="50">
        <v>157500</v>
      </c>
      <c r="J1604" s="39">
        <f t="shared" si="559"/>
        <v>0</v>
      </c>
      <c r="K1604" s="39">
        <f t="shared" si="560"/>
        <v>0</v>
      </c>
      <c r="L1604" s="39">
        <f t="shared" si="561"/>
        <v>0</v>
      </c>
      <c r="M1604" s="39">
        <f t="shared" si="572"/>
        <v>0</v>
      </c>
      <c r="N1604" s="39">
        <f t="shared" si="575"/>
        <v>0</v>
      </c>
      <c r="O1604" s="39">
        <f t="shared" si="562"/>
        <v>0</v>
      </c>
      <c r="P1604" s="39">
        <f t="shared" si="563"/>
        <v>0</v>
      </c>
      <c r="Q1604" s="39">
        <f t="shared" si="564"/>
        <v>0</v>
      </c>
      <c r="R1604" s="39">
        <f t="shared" si="565"/>
        <v>157500</v>
      </c>
      <c r="S1604" s="39">
        <f t="shared" si="566"/>
        <v>0</v>
      </c>
      <c r="T1604" s="39"/>
      <c r="U1604" s="39">
        <f t="shared" si="567"/>
        <v>0</v>
      </c>
      <c r="V1604" s="39"/>
      <c r="W1604" s="39">
        <f t="shared" si="573"/>
        <v>0</v>
      </c>
      <c r="X1604" s="39">
        <f t="shared" si="544"/>
        <v>43.121149897330596</v>
      </c>
      <c r="Y1604" s="39">
        <f t="shared" si="545"/>
        <v>1312.5</v>
      </c>
      <c r="Z1604" s="41">
        <f t="shared" si="546"/>
        <v>133287.47433264888</v>
      </c>
      <c r="AA1604" s="41">
        <v>117505.13347022588</v>
      </c>
      <c r="AB1604" s="41">
        <v>7897.6363081409645</v>
      </c>
      <c r="AC1604" s="41">
        <f t="shared" si="552"/>
        <v>125402.76977836684</v>
      </c>
      <c r="AD1604" s="42">
        <f t="shared" si="571"/>
        <v>15782.340862423007</v>
      </c>
      <c r="AE1604" s="41">
        <f t="shared" si="547"/>
        <v>141185.11064078985</v>
      </c>
      <c r="AF1604" s="42">
        <f t="shared" si="548"/>
        <v>16314.889359210152</v>
      </c>
      <c r="AG1604" s="43">
        <f t="shared" si="574"/>
        <v>120</v>
      </c>
      <c r="AH1604" s="44">
        <f t="shared" si="549"/>
        <v>18.447638603696092</v>
      </c>
      <c r="AI1604" s="36">
        <f t="shared" si="550"/>
        <v>101.55236139630391</v>
      </c>
      <c r="AJ1604" s="36">
        <f t="shared" si="551"/>
        <v>3091</v>
      </c>
      <c r="AK1604" s="45">
        <v>45657</v>
      </c>
    </row>
    <row r="1605" spans="1:37" s="79" customFormat="1" ht="12.75" x14ac:dyDescent="0.25">
      <c r="A1605" s="36">
        <v>1599</v>
      </c>
      <c r="B1605" s="85">
        <v>42572</v>
      </c>
      <c r="C1605" s="36" t="s">
        <v>33</v>
      </c>
      <c r="D1605" s="36"/>
      <c r="E1605" s="36">
        <v>12012</v>
      </c>
      <c r="F1605" s="36" t="s">
        <v>1369</v>
      </c>
      <c r="G1605" s="36" t="s">
        <v>276</v>
      </c>
      <c r="H1605" s="38">
        <v>15</v>
      </c>
      <c r="I1605" s="50">
        <v>258375</v>
      </c>
      <c r="J1605" s="39">
        <f t="shared" si="559"/>
        <v>0</v>
      </c>
      <c r="K1605" s="39">
        <f t="shared" si="560"/>
        <v>0</v>
      </c>
      <c r="L1605" s="39">
        <f t="shared" si="561"/>
        <v>0</v>
      </c>
      <c r="M1605" s="39">
        <f>IF(C1605=12006,H1605,IF(C1605&lt;&gt;12006,0))</f>
        <v>0</v>
      </c>
      <c r="N1605" s="39">
        <f t="shared" si="575"/>
        <v>0</v>
      </c>
      <c r="O1605" s="39">
        <f t="shared" si="562"/>
        <v>0</v>
      </c>
      <c r="P1605" s="39">
        <f t="shared" si="563"/>
        <v>0</v>
      </c>
      <c r="Q1605" s="39">
        <f t="shared" si="564"/>
        <v>0</v>
      </c>
      <c r="R1605" s="39">
        <f t="shared" si="565"/>
        <v>0</v>
      </c>
      <c r="S1605" s="39">
        <f t="shared" si="566"/>
        <v>0</v>
      </c>
      <c r="T1605" s="39"/>
      <c r="U1605" s="39">
        <f t="shared" si="567"/>
        <v>258375</v>
      </c>
      <c r="V1605" s="39">
        <f>IF(E1605=12050,I1605,IF(E1605&lt;&gt;12050,0))</f>
        <v>0</v>
      </c>
      <c r="W1605" s="39"/>
      <c r="X1605" s="39">
        <f t="shared" si="544"/>
        <v>21.2217659137577</v>
      </c>
      <c r="Y1605" s="39">
        <f t="shared" si="545"/>
        <v>645.9375</v>
      </c>
      <c r="Z1605" s="41">
        <f t="shared" si="546"/>
        <v>65469.147843942505</v>
      </c>
      <c r="AA1605" s="41">
        <v>57701.981519507186</v>
      </c>
      <c r="AB1605" s="41">
        <v>0</v>
      </c>
      <c r="AC1605" s="41">
        <f t="shared" si="552"/>
        <v>57701.981519507186</v>
      </c>
      <c r="AD1605" s="42">
        <f t="shared" si="571"/>
        <v>7767.1663244353185</v>
      </c>
      <c r="AE1605" s="41">
        <f t="shared" si="547"/>
        <v>65469.147843942505</v>
      </c>
      <c r="AF1605" s="42">
        <f t="shared" si="548"/>
        <v>192905.85215605749</v>
      </c>
      <c r="AG1605" s="43">
        <f>(365.25/30.4375*(IF(E1605=12002,1/3%,IF(E1605=12003,1/3%,IF(E1605=12004,1/3%,IF(E1605=12006,1/2%,IF(E1605=12007,1/10%,IF(E1605=12008,1/3%,IF(E1605=12009,1/10%,IF(E1605=12010,1/10%,IF(E1605=12011,1/20%,IF(E1605=12012,1/3%))))))))))))</f>
        <v>400</v>
      </c>
      <c r="AH1605" s="44">
        <f t="shared" si="549"/>
        <v>298.64476386036961</v>
      </c>
      <c r="AI1605" s="36">
        <f t="shared" si="550"/>
        <v>101.35523613963039</v>
      </c>
      <c r="AJ1605" s="36">
        <f t="shared" si="551"/>
        <v>3085</v>
      </c>
      <c r="AK1605" s="45">
        <v>45657</v>
      </c>
    </row>
    <row r="1606" spans="1:37" s="79" customFormat="1" ht="25.5" x14ac:dyDescent="0.25">
      <c r="A1606" s="36">
        <v>1600</v>
      </c>
      <c r="B1606" s="85">
        <v>42572</v>
      </c>
      <c r="C1606" s="49" t="s">
        <v>272</v>
      </c>
      <c r="D1606" s="49"/>
      <c r="E1606" s="49">
        <v>12010</v>
      </c>
      <c r="F1606" s="53" t="s">
        <v>1370</v>
      </c>
      <c r="G1606" s="36" t="s">
        <v>435</v>
      </c>
      <c r="H1606" s="38">
        <v>8</v>
      </c>
      <c r="I1606" s="50">
        <v>924000</v>
      </c>
      <c r="J1606" s="39">
        <f t="shared" si="559"/>
        <v>0</v>
      </c>
      <c r="K1606" s="39">
        <f t="shared" si="560"/>
        <v>0</v>
      </c>
      <c r="L1606" s="39">
        <f t="shared" si="561"/>
        <v>0</v>
      </c>
      <c r="M1606" s="39">
        <f>IF(E1606=12005,I1606,IF(E1606&lt;&gt;12005,0))</f>
        <v>0</v>
      </c>
      <c r="N1606" s="39">
        <f t="shared" si="575"/>
        <v>0</v>
      </c>
      <c r="O1606" s="39">
        <f t="shared" si="562"/>
        <v>0</v>
      </c>
      <c r="P1606" s="39">
        <f t="shared" si="563"/>
        <v>0</v>
      </c>
      <c r="Q1606" s="39">
        <f t="shared" si="564"/>
        <v>0</v>
      </c>
      <c r="R1606" s="39">
        <f t="shared" si="565"/>
        <v>924000</v>
      </c>
      <c r="S1606" s="39">
        <f t="shared" si="566"/>
        <v>0</v>
      </c>
      <c r="T1606" s="39"/>
      <c r="U1606" s="39">
        <f t="shared" si="567"/>
        <v>0</v>
      </c>
      <c r="V1606" s="39"/>
      <c r="W1606" s="39">
        <f>IF(E1606=12099,I1606,IF(E1606&lt;&gt;12099,0))</f>
        <v>0</v>
      </c>
      <c r="X1606" s="39">
        <f t="shared" si="544"/>
        <v>252.97741273100615</v>
      </c>
      <c r="Y1606" s="39">
        <f t="shared" si="545"/>
        <v>7700</v>
      </c>
      <c r="Z1606" s="41">
        <f t="shared" si="546"/>
        <v>780435.31827515399</v>
      </c>
      <c r="AA1606" s="41">
        <v>687845.5852156058</v>
      </c>
      <c r="AB1606" s="41">
        <v>46230.78250083192</v>
      </c>
      <c r="AC1606" s="41">
        <f t="shared" si="552"/>
        <v>734076.36771643767</v>
      </c>
      <c r="AD1606" s="42">
        <f t="shared" si="571"/>
        <v>92589.733059548191</v>
      </c>
      <c r="AE1606" s="41">
        <f t="shared" si="547"/>
        <v>826666.10077598586</v>
      </c>
      <c r="AF1606" s="42">
        <f t="shared" si="548"/>
        <v>97333.899224014138</v>
      </c>
      <c r="AG1606" s="43">
        <f>(365.25/30.4375*(IF(E1606=12002,1/3%,IF(E1606=12003,1/3%,IF(E1606=12004,1/3%,IF(E1606=12006,1/2%,IF(E1606=12007,1/10%,IF(E1606=12008,1/3%,IF(E1606=12009,1/10%,IF(E1606=12010,1/10%,IF(E1606=12011,1/20%,IF(E1606=12012,1/3%,IF(E1606=12099,1/10%)))))))))))))</f>
        <v>120</v>
      </c>
      <c r="AH1606" s="44">
        <f t="shared" si="549"/>
        <v>18.644763860369608</v>
      </c>
      <c r="AI1606" s="36">
        <f t="shared" si="550"/>
        <v>101.35523613963039</v>
      </c>
      <c r="AJ1606" s="36">
        <f t="shared" si="551"/>
        <v>3085</v>
      </c>
      <c r="AK1606" s="45">
        <v>45657</v>
      </c>
    </row>
    <row r="1607" spans="1:37" s="79" customFormat="1" ht="12.75" x14ac:dyDescent="0.25">
      <c r="A1607" s="36">
        <v>1601</v>
      </c>
      <c r="B1607" s="85">
        <v>42572</v>
      </c>
      <c r="C1607" s="49" t="s">
        <v>265</v>
      </c>
      <c r="D1607" s="49"/>
      <c r="E1607" s="49">
        <v>12007</v>
      </c>
      <c r="F1607" s="36" t="s">
        <v>1371</v>
      </c>
      <c r="G1607" s="49" t="s">
        <v>435</v>
      </c>
      <c r="H1607" s="38">
        <v>19</v>
      </c>
      <c r="I1607" s="50">
        <v>2134550.25</v>
      </c>
      <c r="J1607" s="39">
        <f t="shared" si="559"/>
        <v>0</v>
      </c>
      <c r="K1607" s="39">
        <f t="shared" si="560"/>
        <v>0</v>
      </c>
      <c r="L1607" s="39">
        <f t="shared" si="561"/>
        <v>0</v>
      </c>
      <c r="M1607" s="39">
        <f>IF(E1607=12005,I1607,IF(E1607&lt;&gt;12005,0))</f>
        <v>0</v>
      </c>
      <c r="N1607" s="39">
        <f t="shared" si="575"/>
        <v>0</v>
      </c>
      <c r="O1607" s="39">
        <f t="shared" si="562"/>
        <v>2134550.25</v>
      </c>
      <c r="P1607" s="39">
        <f t="shared" si="563"/>
        <v>0</v>
      </c>
      <c r="Q1607" s="39">
        <f t="shared" si="564"/>
        <v>0</v>
      </c>
      <c r="R1607" s="39">
        <f t="shared" si="565"/>
        <v>0</v>
      </c>
      <c r="S1607" s="39">
        <f t="shared" si="566"/>
        <v>0</v>
      </c>
      <c r="T1607" s="39"/>
      <c r="U1607" s="39">
        <f t="shared" si="567"/>
        <v>0</v>
      </c>
      <c r="V1607" s="39"/>
      <c r="W1607" s="39">
        <f>IF(E1607=12099,I1607,IF(E1607&lt;&gt;12099,0))</f>
        <v>0</v>
      </c>
      <c r="X1607" s="39">
        <f t="shared" ref="X1607:X1670" si="576">IF(I1607&lt;0,0,IF(I1607&gt;0,((1/365.25*(IF(E1607=12002,I1607*3%,IF(E1607=12003,I1607*3%,IF(E1607=12004,I1607*3%,IF(E1607=12006,I1607*2%,IF(E1607=12007,I1607*10%,IF(E1607=12008,I1607*3%,IF(E1607=12009,I1607*10%,IF(E1607=12010,I1607*10%,IF(E1607=12011,I1607*20%,IF(E1607=12012,I1607*3%,IF(E1607=12099,I1607*10%))))))))))))))))</f>
        <v>584.40800821355242</v>
      </c>
      <c r="Y1607" s="39">
        <f t="shared" ref="Y1607:Y1670" si="577">X1607*30.4375</f>
        <v>17787.918750000001</v>
      </c>
      <c r="Z1607" s="41">
        <f t="shared" ref="Z1607:Z1670" si="578">IF(I1607&lt;0,0,IF(I1607&gt;0,(IF(AI1607*Y1607&lt;=I1607,Y1607*AI1607,IF(Y1607*AI1607&gt;I1607,I1607,IF(AI1607*Y1607=I1607,I1607))))))</f>
        <v>1802898.7053388092</v>
      </c>
      <c r="AA1607" s="41">
        <v>1589005.3743326489</v>
      </c>
      <c r="AB1607" s="41">
        <v>49788.610087322209</v>
      </c>
      <c r="AC1607" s="41">
        <f t="shared" si="552"/>
        <v>1638793.9844199712</v>
      </c>
      <c r="AD1607" s="42">
        <f t="shared" si="571"/>
        <v>213893.33100616024</v>
      </c>
      <c r="AE1607" s="41">
        <f t="shared" ref="AE1607:AE1670" si="579">AC1607+AD1607</f>
        <v>1852687.3154261315</v>
      </c>
      <c r="AF1607" s="42">
        <f t="shared" ref="AF1607:AF1670" si="580">I1607-AE1607</f>
        <v>281862.93457386852</v>
      </c>
      <c r="AG1607" s="43">
        <f>(365.25/30.4375*(IF(E1607=12002,1/3%,IF(E1607=12003,1/3%,IF(E1607=12004,1/3%,IF(E1607=12006,1/2%,IF(E1607=12007,1/10%,IF(E1607=12008,1/3%,IF(E1607=12009,1/10%,IF(E1607=12010,1/10%,IF(E1607=12011,1/20%,IF(E1607=12012,1/3%,IF(E1607=12099,1/10%)))))))))))))</f>
        <v>120</v>
      </c>
      <c r="AH1607" s="44">
        <f t="shared" ref="AH1607:AH1670" si="581">IF(AG1607&gt;AI1607,AG1607-AI1607,IF(AG1607&lt;=AI1607,0))</f>
        <v>18.644763860369608</v>
      </c>
      <c r="AI1607" s="36">
        <f t="shared" ref="AI1607:AI1670" si="582">AJ1607/30.4375</f>
        <v>101.35523613963039</v>
      </c>
      <c r="AJ1607" s="36">
        <f t="shared" ref="AJ1607:AJ1670" si="583">AK1607-B1607</f>
        <v>3085</v>
      </c>
      <c r="AK1607" s="45">
        <v>45657</v>
      </c>
    </row>
    <row r="1608" spans="1:37" s="79" customFormat="1" ht="12.75" x14ac:dyDescent="0.25">
      <c r="A1608" s="36">
        <v>1602</v>
      </c>
      <c r="B1608" s="85">
        <v>42573</v>
      </c>
      <c r="C1608" s="49" t="s">
        <v>431</v>
      </c>
      <c r="D1608" s="49"/>
      <c r="E1608" s="49">
        <v>12009</v>
      </c>
      <c r="F1608" s="36" t="s">
        <v>1372</v>
      </c>
      <c r="G1608" s="36" t="s">
        <v>435</v>
      </c>
      <c r="H1608" s="38">
        <v>6</v>
      </c>
      <c r="I1608" s="50">
        <v>162499.99979999999</v>
      </c>
      <c r="J1608" s="39">
        <f t="shared" si="559"/>
        <v>0</v>
      </c>
      <c r="K1608" s="39">
        <f t="shared" si="560"/>
        <v>0</v>
      </c>
      <c r="L1608" s="39">
        <f t="shared" si="561"/>
        <v>0</v>
      </c>
      <c r="M1608" s="39">
        <f>IF(E1608=12005,I1608,IF(E1608&lt;&gt;12005,0))</f>
        <v>0</v>
      </c>
      <c r="N1608" s="39">
        <f t="shared" si="575"/>
        <v>0</v>
      </c>
      <c r="O1608" s="39">
        <f t="shared" si="562"/>
        <v>0</v>
      </c>
      <c r="P1608" s="39">
        <f t="shared" si="563"/>
        <v>0</v>
      </c>
      <c r="Q1608" s="39">
        <f t="shared" si="564"/>
        <v>162499.99979999999</v>
      </c>
      <c r="R1608" s="39">
        <f t="shared" si="565"/>
        <v>0</v>
      </c>
      <c r="S1608" s="39">
        <f t="shared" si="566"/>
        <v>0</v>
      </c>
      <c r="T1608" s="39"/>
      <c r="U1608" s="39">
        <f t="shared" si="567"/>
        <v>0</v>
      </c>
      <c r="V1608" s="39"/>
      <c r="W1608" s="39">
        <f>IF(E1608=12099,I1608,IF(E1608&lt;&gt;12099,0))</f>
        <v>0</v>
      </c>
      <c r="X1608" s="39">
        <f t="shared" si="576"/>
        <v>44.490075236139631</v>
      </c>
      <c r="Y1608" s="39">
        <f t="shared" si="577"/>
        <v>1354.166665</v>
      </c>
      <c r="Z1608" s="41">
        <f t="shared" si="578"/>
        <v>137207.3920282546</v>
      </c>
      <c r="AA1608" s="41">
        <v>120924.02449182751</v>
      </c>
      <c r="AB1608" s="41">
        <v>0</v>
      </c>
      <c r="AC1608" s="41">
        <f t="shared" ref="AC1608:AC1671" si="584">AA1608+AB1608</f>
        <v>120924.02449182751</v>
      </c>
      <c r="AD1608" s="42">
        <f t="shared" si="571"/>
        <v>16283.367536427089</v>
      </c>
      <c r="AE1608" s="41">
        <f t="shared" si="579"/>
        <v>137207.3920282546</v>
      </c>
      <c r="AF1608" s="42">
        <f t="shared" si="580"/>
        <v>25292.607771745388</v>
      </c>
      <c r="AG1608" s="43">
        <f>(365.25/30.4375*(IF(E1608=12002,1/3%,IF(E1608=12003,1/3%,IF(E1608=12004,1/3%,IF(E1608=12006,1/2%,IF(E1608=12007,1/10%,IF(E1608=12008,1/3%,IF(E1608=12009,1/10%,IF(E1608=12010,1/10%,IF(E1608=12011,1/20%,IF(E1608=12012,1/3%,IF(E1608=12099,1/10%)))))))))))))</f>
        <v>120</v>
      </c>
      <c r="AH1608" s="44">
        <f t="shared" si="581"/>
        <v>18.677618069815196</v>
      </c>
      <c r="AI1608" s="36">
        <f t="shared" si="582"/>
        <v>101.3223819301848</v>
      </c>
      <c r="AJ1608" s="36">
        <f t="shared" si="583"/>
        <v>3084</v>
      </c>
      <c r="AK1608" s="45">
        <v>45657</v>
      </c>
    </row>
    <row r="1609" spans="1:37" s="79" customFormat="1" ht="12.75" x14ac:dyDescent="0.25">
      <c r="A1609" s="36">
        <v>1603</v>
      </c>
      <c r="B1609" s="85">
        <v>42573</v>
      </c>
      <c r="C1609" s="49" t="s">
        <v>431</v>
      </c>
      <c r="D1609" s="49"/>
      <c r="E1609" s="49">
        <v>12009</v>
      </c>
      <c r="F1609" s="36" t="s">
        <v>1373</v>
      </c>
      <c r="G1609" s="36" t="s">
        <v>435</v>
      </c>
      <c r="H1609" s="38">
        <v>6</v>
      </c>
      <c r="I1609" s="50">
        <v>193999.99979999999</v>
      </c>
      <c r="J1609" s="39">
        <f t="shared" si="559"/>
        <v>0</v>
      </c>
      <c r="K1609" s="39">
        <f t="shared" si="560"/>
        <v>0</v>
      </c>
      <c r="L1609" s="39">
        <f t="shared" si="561"/>
        <v>0</v>
      </c>
      <c r="M1609" s="39">
        <f>IF(E1609=12005,I1609,IF(E1609&lt;&gt;12005,0))</f>
        <v>0</v>
      </c>
      <c r="N1609" s="39">
        <f t="shared" si="575"/>
        <v>0</v>
      </c>
      <c r="O1609" s="39">
        <f t="shared" si="562"/>
        <v>0</v>
      </c>
      <c r="P1609" s="39">
        <f t="shared" si="563"/>
        <v>0</v>
      </c>
      <c r="Q1609" s="39">
        <f t="shared" si="564"/>
        <v>193999.99979999999</v>
      </c>
      <c r="R1609" s="39">
        <f t="shared" si="565"/>
        <v>0</v>
      </c>
      <c r="S1609" s="39">
        <f t="shared" si="566"/>
        <v>0</v>
      </c>
      <c r="T1609" s="39"/>
      <c r="U1609" s="39">
        <f t="shared" si="567"/>
        <v>0</v>
      </c>
      <c r="V1609" s="39"/>
      <c r="W1609" s="39">
        <f>IF(E1609=12099,I1609,IF(E1609&lt;&gt;12099,0))</f>
        <v>0</v>
      </c>
      <c r="X1609" s="39">
        <f t="shared" si="576"/>
        <v>53.114305215605754</v>
      </c>
      <c r="Y1609" s="39">
        <f t="shared" si="577"/>
        <v>1616.6666650000002</v>
      </c>
      <c r="Z1609" s="41">
        <f t="shared" si="578"/>
        <v>163804.51728492815</v>
      </c>
      <c r="AA1609" s="41">
        <v>144364.68157601645</v>
      </c>
      <c r="AB1609" s="41">
        <v>0</v>
      </c>
      <c r="AC1609" s="41">
        <f t="shared" si="584"/>
        <v>144364.68157601645</v>
      </c>
      <c r="AD1609" s="42">
        <f t="shared" si="571"/>
        <v>19439.835708911705</v>
      </c>
      <c r="AE1609" s="41">
        <f t="shared" si="579"/>
        <v>163804.51728492815</v>
      </c>
      <c r="AF1609" s="42">
        <f t="shared" si="580"/>
        <v>30195.482515071839</v>
      </c>
      <c r="AG1609" s="43">
        <f>(365.25/30.4375*(IF(E1609=12002,1/3%,IF(E1609=12003,1/3%,IF(E1609=12004,1/3%,IF(E1609=12006,1/2%,IF(E1609=12007,1/10%,IF(E1609=12008,1/3%,IF(E1609=12009,1/10%,IF(E1609=12010,1/10%,IF(E1609=12011,1/20%,IF(E1609=12012,1/3%,IF(E1609=12099,1/10%)))))))))))))</f>
        <v>120</v>
      </c>
      <c r="AH1609" s="44">
        <f t="shared" si="581"/>
        <v>18.677618069815196</v>
      </c>
      <c r="AI1609" s="36">
        <f t="shared" si="582"/>
        <v>101.3223819301848</v>
      </c>
      <c r="AJ1609" s="36">
        <f t="shared" si="583"/>
        <v>3084</v>
      </c>
      <c r="AK1609" s="45">
        <v>45657</v>
      </c>
    </row>
    <row r="1610" spans="1:37" s="79" customFormat="1" ht="25.5" x14ac:dyDescent="0.25">
      <c r="A1610" s="36">
        <v>1604</v>
      </c>
      <c r="B1610" s="85">
        <v>42577</v>
      </c>
      <c r="C1610" s="36" t="s">
        <v>721</v>
      </c>
      <c r="D1610" s="36"/>
      <c r="E1610" s="36">
        <v>12003</v>
      </c>
      <c r="F1610" s="53" t="s">
        <v>1374</v>
      </c>
      <c r="G1610" s="36" t="s">
        <v>276</v>
      </c>
      <c r="H1610" s="38">
        <v>1</v>
      </c>
      <c r="I1610" s="50">
        <v>17493061.199999999</v>
      </c>
      <c r="J1610" s="39">
        <f t="shared" si="559"/>
        <v>0</v>
      </c>
      <c r="K1610" s="39">
        <f t="shared" si="560"/>
        <v>17493061.199999999</v>
      </c>
      <c r="L1610" s="39">
        <f t="shared" si="561"/>
        <v>0</v>
      </c>
      <c r="M1610" s="39">
        <f>IF(C1610=12006,H1610,IF(C1610&lt;&gt;12006,0))</f>
        <v>0</v>
      </c>
      <c r="N1610" s="39">
        <f t="shared" si="575"/>
        <v>0</v>
      </c>
      <c r="O1610" s="39">
        <f t="shared" si="562"/>
        <v>0</v>
      </c>
      <c r="P1610" s="39">
        <f t="shared" si="563"/>
        <v>0</v>
      </c>
      <c r="Q1610" s="39">
        <f t="shared" si="564"/>
        <v>0</v>
      </c>
      <c r="R1610" s="39">
        <f t="shared" si="565"/>
        <v>0</v>
      </c>
      <c r="S1610" s="39">
        <f t="shared" si="566"/>
        <v>0</v>
      </c>
      <c r="T1610" s="39"/>
      <c r="U1610" s="39">
        <f t="shared" si="567"/>
        <v>0</v>
      </c>
      <c r="V1610" s="39">
        <f>IF(E1610=12050,I1610,IF(E1610&lt;&gt;12050,0))</f>
        <v>0</v>
      </c>
      <c r="W1610" s="39"/>
      <c r="X1610" s="39">
        <f t="shared" si="576"/>
        <v>1436.8017412731006</v>
      </c>
      <c r="Y1610" s="39">
        <f t="shared" si="577"/>
        <v>43732.652999999998</v>
      </c>
      <c r="Z1610" s="41">
        <f t="shared" si="578"/>
        <v>4425349.3631211501</v>
      </c>
      <c r="AA1610" s="41">
        <v>3899479.9258151948</v>
      </c>
      <c r="AB1610" s="41">
        <v>0</v>
      </c>
      <c r="AC1610" s="41">
        <f t="shared" si="584"/>
        <v>3899479.9258151948</v>
      </c>
      <c r="AD1610" s="42">
        <f t="shared" si="571"/>
        <v>525869.43730595522</v>
      </c>
      <c r="AE1610" s="41">
        <f t="shared" si="579"/>
        <v>4425349.3631211501</v>
      </c>
      <c r="AF1610" s="42">
        <f t="shared" si="580"/>
        <v>13067711.836878849</v>
      </c>
      <c r="AG1610" s="43">
        <f>(365.25/30.4375*(IF(E1610=12002,1/3%,IF(E1610=12003,1/3%,IF(E1610=12004,1/3%,IF(E1610=12006,1/2%,IF(E1610=12007,1/10%,IF(E1610=12008,1/3%,IF(E1610=12009,1/10%,IF(E1610=12010,1/10%,IF(E1610=12011,1/20%,IF(E1610=12012,1/3%))))))))))))</f>
        <v>400</v>
      </c>
      <c r="AH1610" s="44">
        <f t="shared" si="581"/>
        <v>298.80903490759755</v>
      </c>
      <c r="AI1610" s="36">
        <f t="shared" si="582"/>
        <v>101.19096509240246</v>
      </c>
      <c r="AJ1610" s="36">
        <f t="shared" si="583"/>
        <v>3080</v>
      </c>
      <c r="AK1610" s="45">
        <v>45657</v>
      </c>
    </row>
    <row r="1611" spans="1:37" s="79" customFormat="1" ht="25.5" x14ac:dyDescent="0.25">
      <c r="A1611" s="36">
        <v>1605</v>
      </c>
      <c r="B1611" s="85">
        <v>42583</v>
      </c>
      <c r="C1611" s="49" t="s">
        <v>431</v>
      </c>
      <c r="D1611" s="49"/>
      <c r="E1611" s="49">
        <v>12009</v>
      </c>
      <c r="F1611" s="53" t="s">
        <v>1375</v>
      </c>
      <c r="G1611" s="36" t="s">
        <v>435</v>
      </c>
      <c r="H1611" s="38">
        <v>1</v>
      </c>
      <c r="I1611" s="50">
        <v>139320</v>
      </c>
      <c r="J1611" s="39">
        <f t="shared" si="559"/>
        <v>0</v>
      </c>
      <c r="K1611" s="39">
        <f t="shared" si="560"/>
        <v>0</v>
      </c>
      <c r="L1611" s="39">
        <f t="shared" si="561"/>
        <v>0</v>
      </c>
      <c r="M1611" s="39">
        <f>IF(E1611=12005,I1611,IF(E1611&lt;&gt;12005,0))</f>
        <v>0</v>
      </c>
      <c r="N1611" s="39">
        <f t="shared" si="575"/>
        <v>0</v>
      </c>
      <c r="O1611" s="39">
        <f t="shared" si="562"/>
        <v>0</v>
      </c>
      <c r="P1611" s="39">
        <f t="shared" si="563"/>
        <v>0</v>
      </c>
      <c r="Q1611" s="39">
        <f t="shared" si="564"/>
        <v>139320</v>
      </c>
      <c r="R1611" s="39">
        <f t="shared" si="565"/>
        <v>0</v>
      </c>
      <c r="S1611" s="39">
        <f t="shared" si="566"/>
        <v>0</v>
      </c>
      <c r="T1611" s="39"/>
      <c r="U1611" s="39">
        <f t="shared" si="567"/>
        <v>0</v>
      </c>
      <c r="V1611" s="39"/>
      <c r="W1611" s="39">
        <f>IF(E1611=12099,I1611,IF(E1611&lt;&gt;12099,0))</f>
        <v>0</v>
      </c>
      <c r="X1611" s="39">
        <f t="shared" si="576"/>
        <v>38.143737166324435</v>
      </c>
      <c r="Y1611" s="39">
        <f t="shared" si="577"/>
        <v>1161</v>
      </c>
      <c r="Z1611" s="41">
        <f t="shared" si="578"/>
        <v>117253.84804928131</v>
      </c>
      <c r="AA1611" s="41">
        <v>103293.24024640657</v>
      </c>
      <c r="AB1611" s="41">
        <v>0</v>
      </c>
      <c r="AC1611" s="41">
        <f t="shared" si="584"/>
        <v>103293.24024640657</v>
      </c>
      <c r="AD1611" s="42">
        <f t="shared" si="571"/>
        <v>13960.607802874743</v>
      </c>
      <c r="AE1611" s="41">
        <f t="shared" si="579"/>
        <v>117253.84804928131</v>
      </c>
      <c r="AF1611" s="42">
        <f t="shared" si="580"/>
        <v>22066.151950718689</v>
      </c>
      <c r="AG1611" s="43">
        <f>(365.25/30.4375*(IF(E1611=12002,1/3%,IF(E1611=12003,1/3%,IF(E1611=12004,1/3%,IF(E1611=12006,1/2%,IF(E1611=12007,1/10%,IF(E1611=12008,1/3%,IF(E1611=12009,1/10%,IF(E1611=12010,1/10%,IF(E1611=12011,1/20%,IF(E1611=12012,1/3%,IF(E1611=12099,1/10%)))))))))))))</f>
        <v>120</v>
      </c>
      <c r="AH1611" s="44">
        <f t="shared" si="581"/>
        <v>19.006160164271051</v>
      </c>
      <c r="AI1611" s="36">
        <f t="shared" si="582"/>
        <v>100.99383983572895</v>
      </c>
      <c r="AJ1611" s="36">
        <f t="shared" si="583"/>
        <v>3074</v>
      </c>
      <c r="AK1611" s="45">
        <v>45657</v>
      </c>
    </row>
    <row r="1612" spans="1:37" s="79" customFormat="1" ht="12.75" x14ac:dyDescent="0.25">
      <c r="A1612" s="36">
        <v>1606</v>
      </c>
      <c r="B1612" s="87">
        <v>42591</v>
      </c>
      <c r="C1612" s="87" t="s">
        <v>431</v>
      </c>
      <c r="D1612" s="87"/>
      <c r="E1612" s="36">
        <v>12009</v>
      </c>
      <c r="F1612" s="53" t="s">
        <v>1376</v>
      </c>
      <c r="G1612" s="36" t="s">
        <v>491</v>
      </c>
      <c r="H1612" s="49">
        <v>2</v>
      </c>
      <c r="I1612" s="39">
        <v>107290</v>
      </c>
      <c r="J1612" s="39"/>
      <c r="K1612" s="39"/>
      <c r="L1612" s="39"/>
      <c r="M1612" s="39"/>
      <c r="N1612" s="39"/>
      <c r="O1612" s="39"/>
      <c r="P1612" s="39"/>
      <c r="Q1612" s="39">
        <v>107290</v>
      </c>
      <c r="R1612" s="39"/>
      <c r="S1612" s="39"/>
      <c r="T1612" s="39"/>
      <c r="U1612" s="39"/>
      <c r="V1612" s="39"/>
      <c r="W1612" s="39"/>
      <c r="X1612" s="39">
        <f t="shared" si="576"/>
        <v>29.374401095140314</v>
      </c>
      <c r="Y1612" s="39">
        <f t="shared" si="577"/>
        <v>894.08333333333326</v>
      </c>
      <c r="Z1612" s="41">
        <f t="shared" si="578"/>
        <v>90061.913757700197</v>
      </c>
      <c r="AA1612" s="41">
        <v>79310.882956878835</v>
      </c>
      <c r="AB1612" s="41">
        <v>0</v>
      </c>
      <c r="AC1612" s="41">
        <f t="shared" si="584"/>
        <v>79310.882956878835</v>
      </c>
      <c r="AD1612" s="42">
        <f t="shared" si="571"/>
        <v>10751.030800821361</v>
      </c>
      <c r="AE1612" s="41">
        <f t="shared" si="579"/>
        <v>90061.913757700197</v>
      </c>
      <c r="AF1612" s="42">
        <f t="shared" si="580"/>
        <v>17228.086242299803</v>
      </c>
      <c r="AG1612" s="43">
        <f>(365.25/30.4375*(IF(E1612=12002,1/3%,IF(E1612=12003,1/3%,IF(E1612=12004,1/3%,IF(E1612=12006,1/2%,IF(E1612=12007,1/10%,IF(E1612=12008,1/3%,IF(E1612=12009,1/10%,IF(E1612=12010,1/10%,IF(E1612=12011,1/20%,IF(E1612=12012,1/3%))))))))))))</f>
        <v>120</v>
      </c>
      <c r="AH1612" s="44">
        <f t="shared" si="581"/>
        <v>19.26899383983573</v>
      </c>
      <c r="AI1612" s="36">
        <f t="shared" si="582"/>
        <v>100.73100616016427</v>
      </c>
      <c r="AJ1612" s="36">
        <f t="shared" si="583"/>
        <v>3066</v>
      </c>
      <c r="AK1612" s="45">
        <v>45657</v>
      </c>
    </row>
    <row r="1613" spans="1:37" s="79" customFormat="1" ht="12.75" x14ac:dyDescent="0.25">
      <c r="A1613" s="36">
        <v>1607</v>
      </c>
      <c r="B1613" s="85">
        <v>42592</v>
      </c>
      <c r="C1613" s="36" t="s">
        <v>823</v>
      </c>
      <c r="D1613" s="36"/>
      <c r="E1613" s="36">
        <v>12004</v>
      </c>
      <c r="F1613" s="36" t="s">
        <v>1377</v>
      </c>
      <c r="G1613" s="36" t="s">
        <v>540</v>
      </c>
      <c r="H1613" s="38">
        <v>23</v>
      </c>
      <c r="I1613" s="50">
        <v>19999650.000000004</v>
      </c>
      <c r="J1613" s="39">
        <f t="shared" ref="J1613:J1651" si="585">IF(E1613=12002,I1613,IF(E1613&lt;&gt;12002,0))</f>
        <v>0</v>
      </c>
      <c r="K1613" s="39">
        <f t="shared" ref="K1613:K1651" si="586">IF(E1613=12003,I1613,IF(E1613&lt;&gt;12003,0))</f>
        <v>0</v>
      </c>
      <c r="L1613" s="39">
        <f t="shared" ref="L1613:L1651" si="587">IF(E1613=12004,I1613,IF(E1613&lt;&gt;12004,0))</f>
        <v>19999650.000000004</v>
      </c>
      <c r="M1613" s="39">
        <f>IF(C1613=12006,H1613,IF(C1613&lt;&gt;12006,0))</f>
        <v>0</v>
      </c>
      <c r="N1613" s="39">
        <f t="shared" ref="N1613:N1628" si="588">IF(E1613=12006,I1613,IF(E1613&lt;&gt;12006,0))</f>
        <v>0</v>
      </c>
      <c r="O1613" s="39">
        <f t="shared" ref="O1613:O1651" si="589">IF(E1613=12007,I1613,IF(E1613&lt;&gt;12007,0))</f>
        <v>0</v>
      </c>
      <c r="P1613" s="39">
        <f t="shared" ref="P1613:P1651" si="590">IF(E1613=12008,I1613,IF(E1613&lt;&gt;12008,0))</f>
        <v>0</v>
      </c>
      <c r="Q1613" s="39">
        <f t="shared" ref="Q1613:Q1651" si="591">IF(E1613=12009,I1613,IF(E1613&lt;&gt;12009,0))</f>
        <v>0</v>
      </c>
      <c r="R1613" s="39">
        <f t="shared" ref="R1613:R1651" si="592">IF(E1613=12010,I1613,IF(E1613&lt;&gt;12010,0))</f>
        <v>0</v>
      </c>
      <c r="S1613" s="39">
        <f t="shared" ref="S1613:S1651" si="593">IF(E1613=12011,I1613,IF(E1613&lt;&gt;12011,0))</f>
        <v>0</v>
      </c>
      <c r="T1613" s="39"/>
      <c r="U1613" s="39">
        <f t="shared" ref="U1613:U1651" si="594">IF(E1613=12012,I1613,IF(E1613&lt;&gt;12012,0))</f>
        <v>0</v>
      </c>
      <c r="V1613" s="39"/>
      <c r="W1613" s="39"/>
      <c r="X1613" s="39">
        <f t="shared" si="576"/>
        <v>1642.6817248459961</v>
      </c>
      <c r="Y1613" s="39">
        <f t="shared" si="577"/>
        <v>49999.125000000007</v>
      </c>
      <c r="Z1613" s="41">
        <f t="shared" si="578"/>
        <v>5034819.4866529778</v>
      </c>
      <c r="AA1613" s="41">
        <v>4384317.5236139633</v>
      </c>
      <c r="AB1613" s="41">
        <v>-118243.6714228468</v>
      </c>
      <c r="AC1613" s="41">
        <f t="shared" si="584"/>
        <v>4266073.8521911167</v>
      </c>
      <c r="AD1613" s="42">
        <f t="shared" si="571"/>
        <v>650501.96303901449</v>
      </c>
      <c r="AE1613" s="41">
        <f t="shared" si="579"/>
        <v>4916575.8152301311</v>
      </c>
      <c r="AF1613" s="42">
        <f t="shared" si="580"/>
        <v>15083074.184769873</v>
      </c>
      <c r="AG1613" s="43">
        <f>(365.25/30.4375*(IF(E1613=12002,1/3%,IF(E1613=12003,1/3%,IF(E1613=12004,1/3%,IF(E1613=12006,1/2%,IF(E1613=12007,1/10%,IF(E1613=12008,1/3%,IF(E1613=12009,1/10%,IF(E1613=12010,1/10%,IF(E1613=12011,1/20%,IF(E1613=12012,1/3%))))))))))))</f>
        <v>400</v>
      </c>
      <c r="AH1613" s="44">
        <f t="shared" si="581"/>
        <v>299.30184804928132</v>
      </c>
      <c r="AI1613" s="36">
        <f t="shared" si="582"/>
        <v>100.69815195071868</v>
      </c>
      <c r="AJ1613" s="36">
        <f t="shared" si="583"/>
        <v>3065</v>
      </c>
      <c r="AK1613" s="45">
        <v>45657</v>
      </c>
    </row>
    <row r="1614" spans="1:37" s="79" customFormat="1" ht="12.75" x14ac:dyDescent="0.25">
      <c r="A1614" s="36">
        <v>1608</v>
      </c>
      <c r="B1614" s="85">
        <v>42592</v>
      </c>
      <c r="C1614" s="36" t="s">
        <v>823</v>
      </c>
      <c r="D1614" s="36"/>
      <c r="E1614" s="36">
        <v>12004</v>
      </c>
      <c r="F1614" s="36" t="s">
        <v>1378</v>
      </c>
      <c r="G1614" s="36" t="s">
        <v>544</v>
      </c>
      <c r="H1614" s="38">
        <v>24</v>
      </c>
      <c r="I1614" s="50">
        <v>35600400.000000007</v>
      </c>
      <c r="J1614" s="39">
        <f t="shared" si="585"/>
        <v>0</v>
      </c>
      <c r="K1614" s="39">
        <f t="shared" si="586"/>
        <v>0</v>
      </c>
      <c r="L1614" s="39">
        <f t="shared" si="587"/>
        <v>35600400.000000007</v>
      </c>
      <c r="M1614" s="39">
        <f>IF(C1614=12006,H1614,IF(C1614&lt;&gt;12006,0))</f>
        <v>0</v>
      </c>
      <c r="N1614" s="39">
        <f t="shared" si="588"/>
        <v>0</v>
      </c>
      <c r="O1614" s="39">
        <f t="shared" si="589"/>
        <v>0</v>
      </c>
      <c r="P1614" s="39">
        <f t="shared" si="590"/>
        <v>0</v>
      </c>
      <c r="Q1614" s="39">
        <f t="shared" si="591"/>
        <v>0</v>
      </c>
      <c r="R1614" s="39">
        <f t="shared" si="592"/>
        <v>0</v>
      </c>
      <c r="S1614" s="39">
        <f t="shared" si="593"/>
        <v>0</v>
      </c>
      <c r="T1614" s="39"/>
      <c r="U1614" s="39">
        <f t="shared" si="594"/>
        <v>0</v>
      </c>
      <c r="V1614" s="39"/>
      <c r="W1614" s="39"/>
      <c r="X1614" s="39">
        <f t="shared" si="576"/>
        <v>2924.0574948665303</v>
      </c>
      <c r="Y1614" s="39">
        <f t="shared" si="577"/>
        <v>89001.000000000015</v>
      </c>
      <c r="Z1614" s="41">
        <f t="shared" si="578"/>
        <v>8962236.2217659149</v>
      </c>
      <c r="AA1614" s="41">
        <v>7804309.453798769</v>
      </c>
      <c r="AB1614" s="41">
        <v>-210479.78340230533</v>
      </c>
      <c r="AC1614" s="41">
        <f t="shared" si="584"/>
        <v>7593829.6703964639</v>
      </c>
      <c r="AD1614" s="42">
        <f t="shared" si="571"/>
        <v>1157926.7679671459</v>
      </c>
      <c r="AE1614" s="41">
        <f t="shared" si="579"/>
        <v>8751756.4383636098</v>
      </c>
      <c r="AF1614" s="42">
        <f t="shared" si="580"/>
        <v>26848643.561636396</v>
      </c>
      <c r="AG1614" s="43">
        <f>(365.25/30.4375*(IF(E1614=12002,1/3%,IF(E1614=12003,1/3%,IF(E1614=12004,1/3%,IF(E1614=12006,1/2%,IF(E1614=12007,1/10%,IF(E1614=12008,1/3%,IF(E1614=12009,1/10%,IF(E1614=12010,1/10%,IF(E1614=12011,1/20%,IF(E1614=12012,1/3%))))))))))))</f>
        <v>400</v>
      </c>
      <c r="AH1614" s="44">
        <f t="shared" si="581"/>
        <v>299.30184804928132</v>
      </c>
      <c r="AI1614" s="36">
        <f t="shared" si="582"/>
        <v>100.69815195071868</v>
      </c>
      <c r="AJ1614" s="36">
        <f t="shared" si="583"/>
        <v>3065</v>
      </c>
      <c r="AK1614" s="45">
        <v>45657</v>
      </c>
    </row>
    <row r="1615" spans="1:37" s="79" customFormat="1" ht="12.75" x14ac:dyDescent="0.25">
      <c r="A1615" s="36">
        <v>1609</v>
      </c>
      <c r="B1615" s="85">
        <v>42596</v>
      </c>
      <c r="C1615" s="49" t="s">
        <v>33</v>
      </c>
      <c r="D1615" s="49"/>
      <c r="E1615" s="49">
        <v>12012</v>
      </c>
      <c r="F1615" s="36" t="s">
        <v>1379</v>
      </c>
      <c r="G1615" s="36" t="s">
        <v>52</v>
      </c>
      <c r="H1615" s="38">
        <v>18</v>
      </c>
      <c r="I1615" s="50">
        <v>1895500.0000799999</v>
      </c>
      <c r="J1615" s="39">
        <f t="shared" si="585"/>
        <v>0</v>
      </c>
      <c r="K1615" s="39">
        <f t="shared" si="586"/>
        <v>0</v>
      </c>
      <c r="L1615" s="39">
        <f t="shared" si="587"/>
        <v>0</v>
      </c>
      <c r="M1615" s="39">
        <f>IF(C1615=12006,H1615,IF(C1615&lt;&gt;12006,0))</f>
        <v>0</v>
      </c>
      <c r="N1615" s="39">
        <f t="shared" si="588"/>
        <v>0</v>
      </c>
      <c r="O1615" s="39">
        <f t="shared" si="589"/>
        <v>0</v>
      </c>
      <c r="P1615" s="39">
        <f t="shared" si="590"/>
        <v>0</v>
      </c>
      <c r="Q1615" s="39">
        <f t="shared" si="591"/>
        <v>0</v>
      </c>
      <c r="R1615" s="39">
        <f t="shared" si="592"/>
        <v>0</v>
      </c>
      <c r="S1615" s="39">
        <f t="shared" si="593"/>
        <v>0</v>
      </c>
      <c r="T1615" s="39"/>
      <c r="U1615" s="39">
        <f t="shared" si="594"/>
        <v>1895500.0000799999</v>
      </c>
      <c r="V1615" s="39"/>
      <c r="W1615" s="39"/>
      <c r="X1615" s="39">
        <f t="shared" si="576"/>
        <v>155.68788501683778</v>
      </c>
      <c r="Y1615" s="39">
        <f t="shared" si="577"/>
        <v>4738.7500001999997</v>
      </c>
      <c r="Z1615" s="41">
        <f t="shared" si="578"/>
        <v>476560.61603654042</v>
      </c>
      <c r="AA1615" s="41">
        <v>419578.85012037779</v>
      </c>
      <c r="AB1615" s="41">
        <v>-11315.910269498228</v>
      </c>
      <c r="AC1615" s="41">
        <f t="shared" si="584"/>
        <v>408262.93985087954</v>
      </c>
      <c r="AD1615" s="42">
        <f t="shared" si="571"/>
        <v>56981.765916162636</v>
      </c>
      <c r="AE1615" s="41">
        <f t="shared" si="579"/>
        <v>465244.70576704218</v>
      </c>
      <c r="AF1615" s="42">
        <f t="shared" si="580"/>
        <v>1430255.2943129577</v>
      </c>
      <c r="AG1615" s="43">
        <f>(365.25/30.4375*(IF(E1615=12002,1/3%,IF(E1615=12003,1/3%,IF(E1615=12004,1/3%,IF(E1615=12006,1/2%,IF(E1615=12007,1/10%,IF(E1615=12008,1/3%,IF(E1615=12009,1/10%,IF(E1615=12010,1/10%,IF(E1615=12011,1/20%,IF(E1615=12012,1/3%))))))))))))</f>
        <v>400</v>
      </c>
      <c r="AH1615" s="44">
        <f t="shared" si="581"/>
        <v>299.43326488706367</v>
      </c>
      <c r="AI1615" s="36">
        <f t="shared" si="582"/>
        <v>100.56673511293634</v>
      </c>
      <c r="AJ1615" s="36">
        <f t="shared" si="583"/>
        <v>3061</v>
      </c>
      <c r="AK1615" s="45">
        <v>45657</v>
      </c>
    </row>
    <row r="1616" spans="1:37" s="79" customFormat="1" ht="12.75" x14ac:dyDescent="0.25">
      <c r="A1616" s="36">
        <v>1610</v>
      </c>
      <c r="B1616" s="85">
        <v>42596</v>
      </c>
      <c r="C1616" s="49" t="s">
        <v>431</v>
      </c>
      <c r="D1616" s="49"/>
      <c r="E1616" s="49">
        <v>12009</v>
      </c>
      <c r="F1616" s="36" t="s">
        <v>1380</v>
      </c>
      <c r="G1616" s="36" t="s">
        <v>435</v>
      </c>
      <c r="H1616" s="38">
        <v>9</v>
      </c>
      <c r="I1616" s="50">
        <v>277933.33331999998</v>
      </c>
      <c r="J1616" s="39">
        <f t="shared" si="585"/>
        <v>0</v>
      </c>
      <c r="K1616" s="39">
        <f t="shared" si="586"/>
        <v>0</v>
      </c>
      <c r="L1616" s="39">
        <f t="shared" si="587"/>
        <v>0</v>
      </c>
      <c r="M1616" s="39">
        <f>IF(E1616=12005,I1616,IF(E1616&lt;&gt;12005,0))</f>
        <v>0</v>
      </c>
      <c r="N1616" s="39">
        <f t="shared" si="588"/>
        <v>0</v>
      </c>
      <c r="O1616" s="39">
        <f t="shared" si="589"/>
        <v>0</v>
      </c>
      <c r="P1616" s="39">
        <f t="shared" si="590"/>
        <v>0</v>
      </c>
      <c r="Q1616" s="39">
        <f t="shared" si="591"/>
        <v>277933.33331999998</v>
      </c>
      <c r="R1616" s="39">
        <f t="shared" si="592"/>
        <v>0</v>
      </c>
      <c r="S1616" s="39">
        <f t="shared" si="593"/>
        <v>0</v>
      </c>
      <c r="T1616" s="39"/>
      <c r="U1616" s="39">
        <f t="shared" si="594"/>
        <v>0</v>
      </c>
      <c r="V1616" s="39"/>
      <c r="W1616" s="39">
        <f>IF(E1616=12099,I1616,IF(E1616&lt;&gt;12099,0))</f>
        <v>0</v>
      </c>
      <c r="X1616" s="39">
        <f t="shared" si="576"/>
        <v>76.093999540041068</v>
      </c>
      <c r="Y1616" s="39">
        <f t="shared" si="577"/>
        <v>2316.1111110000002</v>
      </c>
      <c r="Z1616" s="41">
        <f t="shared" si="578"/>
        <v>232923.73259206573</v>
      </c>
      <c r="AA1616" s="41">
        <v>205073.32876041069</v>
      </c>
      <c r="AB1616" s="41">
        <v>0</v>
      </c>
      <c r="AC1616" s="41">
        <f t="shared" si="584"/>
        <v>205073.32876041069</v>
      </c>
      <c r="AD1616" s="42">
        <f t="shared" si="571"/>
        <v>27850.403831655043</v>
      </c>
      <c r="AE1616" s="41">
        <f t="shared" si="579"/>
        <v>232923.73259206573</v>
      </c>
      <c r="AF1616" s="42">
        <f t="shared" si="580"/>
        <v>45009.600727934245</v>
      </c>
      <c r="AG1616" s="43">
        <f>(365.25/30.4375*(IF(E1616=12002,1/3%,IF(E1616=12003,1/3%,IF(E1616=12004,1/3%,IF(E1616=12006,1/2%,IF(E1616=12007,1/10%,IF(E1616=12008,1/3%,IF(E1616=12009,1/10%,IF(E1616=12010,1/10%,IF(E1616=12011,1/20%,IF(E1616=12012,1/3%,IF(E1616=12099,1/10%)))))))))))))</f>
        <v>120</v>
      </c>
      <c r="AH1616" s="44">
        <f t="shared" si="581"/>
        <v>19.433264887063658</v>
      </c>
      <c r="AI1616" s="36">
        <f t="shared" si="582"/>
        <v>100.56673511293634</v>
      </c>
      <c r="AJ1616" s="36">
        <f t="shared" si="583"/>
        <v>3061</v>
      </c>
      <c r="AK1616" s="45">
        <v>45657</v>
      </c>
    </row>
    <row r="1617" spans="1:37" s="79" customFormat="1" ht="12.75" x14ac:dyDescent="0.25">
      <c r="A1617" s="36">
        <v>1611</v>
      </c>
      <c r="B1617" s="85">
        <v>42596</v>
      </c>
      <c r="C1617" s="49" t="s">
        <v>431</v>
      </c>
      <c r="D1617" s="49"/>
      <c r="E1617" s="49">
        <v>12009</v>
      </c>
      <c r="F1617" s="36" t="s">
        <v>1381</v>
      </c>
      <c r="G1617" s="36" t="s">
        <v>435</v>
      </c>
      <c r="H1617" s="38">
        <v>16</v>
      </c>
      <c r="I1617" s="50">
        <v>426000</v>
      </c>
      <c r="J1617" s="39">
        <f t="shared" si="585"/>
        <v>0</v>
      </c>
      <c r="K1617" s="39">
        <f t="shared" si="586"/>
        <v>0</v>
      </c>
      <c r="L1617" s="39">
        <f t="shared" si="587"/>
        <v>0</v>
      </c>
      <c r="M1617" s="39">
        <f>IF(E1617=12005,I1617,IF(E1617&lt;&gt;12005,0))</f>
        <v>0</v>
      </c>
      <c r="N1617" s="39">
        <f t="shared" si="588"/>
        <v>0</v>
      </c>
      <c r="O1617" s="39">
        <f t="shared" si="589"/>
        <v>0</v>
      </c>
      <c r="P1617" s="39">
        <f t="shared" si="590"/>
        <v>0</v>
      </c>
      <c r="Q1617" s="39">
        <f t="shared" si="591"/>
        <v>426000</v>
      </c>
      <c r="R1617" s="39">
        <f t="shared" si="592"/>
        <v>0</v>
      </c>
      <c r="S1617" s="39">
        <f t="shared" si="593"/>
        <v>0</v>
      </c>
      <c r="T1617" s="39"/>
      <c r="U1617" s="39">
        <f t="shared" si="594"/>
        <v>0</v>
      </c>
      <c r="V1617" s="39"/>
      <c r="W1617" s="39">
        <f>IF(E1617=12099,I1617,IF(E1617&lt;&gt;12099,0))</f>
        <v>0</v>
      </c>
      <c r="X1617" s="39">
        <f t="shared" si="576"/>
        <v>116.63244353182752</v>
      </c>
      <c r="Y1617" s="39">
        <f t="shared" si="577"/>
        <v>3550</v>
      </c>
      <c r="Z1617" s="41">
        <f t="shared" si="578"/>
        <v>357011.90965092403</v>
      </c>
      <c r="AA1617" s="41">
        <v>314324.43531827512</v>
      </c>
      <c r="AB1617" s="41">
        <v>0</v>
      </c>
      <c r="AC1617" s="41">
        <f t="shared" si="584"/>
        <v>314324.43531827512</v>
      </c>
      <c r="AD1617" s="42">
        <f t="shared" si="571"/>
        <v>42687.474332648912</v>
      </c>
      <c r="AE1617" s="41">
        <f t="shared" si="579"/>
        <v>357011.90965092403</v>
      </c>
      <c r="AF1617" s="42">
        <f t="shared" si="580"/>
        <v>68988.090349075967</v>
      </c>
      <c r="AG1617" s="43">
        <f>(365.25/30.4375*(IF(E1617=12002,1/3%,IF(E1617=12003,1/3%,IF(E1617=12004,1/3%,IF(E1617=12006,1/2%,IF(E1617=12007,1/10%,IF(E1617=12008,1/3%,IF(E1617=12009,1/10%,IF(E1617=12010,1/10%,IF(E1617=12011,1/20%,IF(E1617=12012,1/3%,IF(E1617=12099,1/10%)))))))))))))</f>
        <v>120</v>
      </c>
      <c r="AH1617" s="44">
        <f t="shared" si="581"/>
        <v>19.433264887063658</v>
      </c>
      <c r="AI1617" s="36">
        <f t="shared" si="582"/>
        <v>100.56673511293634</v>
      </c>
      <c r="AJ1617" s="36">
        <f t="shared" si="583"/>
        <v>3061</v>
      </c>
      <c r="AK1617" s="45">
        <v>45657</v>
      </c>
    </row>
    <row r="1618" spans="1:37" s="79" customFormat="1" ht="12.75" x14ac:dyDescent="0.25">
      <c r="A1618" s="36">
        <v>1612</v>
      </c>
      <c r="B1618" s="85">
        <v>42596</v>
      </c>
      <c r="C1618" s="49" t="s">
        <v>431</v>
      </c>
      <c r="D1618" s="49"/>
      <c r="E1618" s="49">
        <v>12009</v>
      </c>
      <c r="F1618" s="36" t="s">
        <v>1373</v>
      </c>
      <c r="G1618" s="36" t="s">
        <v>435</v>
      </c>
      <c r="H1618" s="38">
        <v>16</v>
      </c>
      <c r="I1618" s="50">
        <v>510000</v>
      </c>
      <c r="J1618" s="39">
        <f t="shared" si="585"/>
        <v>0</v>
      </c>
      <c r="K1618" s="39">
        <f t="shared" si="586"/>
        <v>0</v>
      </c>
      <c r="L1618" s="39">
        <f t="shared" si="587"/>
        <v>0</v>
      </c>
      <c r="M1618" s="39">
        <f>IF(E1618=12005,I1618,IF(E1618&lt;&gt;12005,0))</f>
        <v>0</v>
      </c>
      <c r="N1618" s="39">
        <f t="shared" si="588"/>
        <v>0</v>
      </c>
      <c r="O1618" s="39">
        <f t="shared" si="589"/>
        <v>0</v>
      </c>
      <c r="P1618" s="39">
        <f t="shared" si="590"/>
        <v>0</v>
      </c>
      <c r="Q1618" s="39">
        <f t="shared" si="591"/>
        <v>510000</v>
      </c>
      <c r="R1618" s="39">
        <f t="shared" si="592"/>
        <v>0</v>
      </c>
      <c r="S1618" s="39">
        <f t="shared" si="593"/>
        <v>0</v>
      </c>
      <c r="T1618" s="39"/>
      <c r="U1618" s="39">
        <f t="shared" si="594"/>
        <v>0</v>
      </c>
      <c r="V1618" s="39"/>
      <c r="W1618" s="39">
        <f>IF(E1618=12099,I1618,IF(E1618&lt;&gt;12099,0))</f>
        <v>0</v>
      </c>
      <c r="X1618" s="39">
        <f t="shared" si="576"/>
        <v>139.63039014373717</v>
      </c>
      <c r="Y1618" s="39">
        <f t="shared" si="577"/>
        <v>4250</v>
      </c>
      <c r="Z1618" s="41">
        <f t="shared" si="578"/>
        <v>427408.62422997947</v>
      </c>
      <c r="AA1618" s="41">
        <v>376303.90143737162</v>
      </c>
      <c r="AB1618" s="41">
        <v>0</v>
      </c>
      <c r="AC1618" s="41">
        <f t="shared" si="584"/>
        <v>376303.90143737162</v>
      </c>
      <c r="AD1618" s="42">
        <f t="shared" si="571"/>
        <v>51104.722792607849</v>
      </c>
      <c r="AE1618" s="41">
        <f t="shared" si="579"/>
        <v>427408.62422997947</v>
      </c>
      <c r="AF1618" s="42">
        <f t="shared" si="580"/>
        <v>82591.375770020531</v>
      </c>
      <c r="AG1618" s="43">
        <f>(365.25/30.4375*(IF(E1618=12002,1/3%,IF(E1618=12003,1/3%,IF(E1618=12004,1/3%,IF(E1618=12006,1/2%,IF(E1618=12007,1/10%,IF(E1618=12008,1/3%,IF(E1618=12009,1/10%,IF(E1618=12010,1/10%,IF(E1618=12011,1/20%,IF(E1618=12012,1/3%,IF(E1618=12099,1/10%)))))))))))))</f>
        <v>120</v>
      </c>
      <c r="AH1618" s="44">
        <f t="shared" si="581"/>
        <v>19.433264887063658</v>
      </c>
      <c r="AI1618" s="36">
        <f t="shared" si="582"/>
        <v>100.56673511293634</v>
      </c>
      <c r="AJ1618" s="36">
        <f t="shared" si="583"/>
        <v>3061</v>
      </c>
      <c r="AK1618" s="45">
        <v>45657</v>
      </c>
    </row>
    <row r="1619" spans="1:37" s="79" customFormat="1" ht="12.75" x14ac:dyDescent="0.25">
      <c r="A1619" s="36">
        <v>1613</v>
      </c>
      <c r="B1619" s="85">
        <v>42596</v>
      </c>
      <c r="C1619" s="49" t="s">
        <v>431</v>
      </c>
      <c r="D1619" s="49"/>
      <c r="E1619" s="49">
        <v>12009</v>
      </c>
      <c r="F1619" s="36" t="s">
        <v>1382</v>
      </c>
      <c r="G1619" s="36" t="s">
        <v>435</v>
      </c>
      <c r="H1619" s="38">
        <v>48</v>
      </c>
      <c r="I1619" s="50">
        <v>824400</v>
      </c>
      <c r="J1619" s="39">
        <f t="shared" si="585"/>
        <v>0</v>
      </c>
      <c r="K1619" s="39">
        <f t="shared" si="586"/>
        <v>0</v>
      </c>
      <c r="L1619" s="39">
        <f t="shared" si="587"/>
        <v>0</v>
      </c>
      <c r="M1619" s="39">
        <f>IF(E1619=12005,I1619,IF(E1619&lt;&gt;12005,0))</f>
        <v>0</v>
      </c>
      <c r="N1619" s="39">
        <f t="shared" si="588"/>
        <v>0</v>
      </c>
      <c r="O1619" s="39">
        <f t="shared" si="589"/>
        <v>0</v>
      </c>
      <c r="P1619" s="39">
        <f t="shared" si="590"/>
        <v>0</v>
      </c>
      <c r="Q1619" s="39">
        <f t="shared" si="591"/>
        <v>824400</v>
      </c>
      <c r="R1619" s="39">
        <f t="shared" si="592"/>
        <v>0</v>
      </c>
      <c r="S1619" s="39">
        <f t="shared" si="593"/>
        <v>0</v>
      </c>
      <c r="T1619" s="39"/>
      <c r="U1619" s="39">
        <f t="shared" si="594"/>
        <v>0</v>
      </c>
      <c r="V1619" s="39"/>
      <c r="W1619" s="39">
        <f>IF(E1619=12099,I1619,IF(E1619&lt;&gt;12099,0))</f>
        <v>0</v>
      </c>
      <c r="X1619" s="39">
        <f t="shared" si="576"/>
        <v>225.70841889117042</v>
      </c>
      <c r="Y1619" s="39">
        <f t="shared" si="577"/>
        <v>6870</v>
      </c>
      <c r="Z1619" s="41">
        <f t="shared" si="578"/>
        <v>690893.4702258727</v>
      </c>
      <c r="AA1619" s="41">
        <v>608284.18891170423</v>
      </c>
      <c r="AB1619" s="41">
        <v>0</v>
      </c>
      <c r="AC1619" s="41">
        <f t="shared" si="584"/>
        <v>608284.18891170423</v>
      </c>
      <c r="AD1619" s="42">
        <f t="shared" si="571"/>
        <v>82609.281314168475</v>
      </c>
      <c r="AE1619" s="41">
        <f t="shared" si="579"/>
        <v>690893.4702258727</v>
      </c>
      <c r="AF1619" s="42">
        <f t="shared" si="580"/>
        <v>133506.5297741273</v>
      </c>
      <c r="AG1619" s="43">
        <f>(365.25/30.4375*(IF(E1619=12002,1/3%,IF(E1619=12003,1/3%,IF(E1619=12004,1/3%,IF(E1619=12006,1/2%,IF(E1619=12007,1/10%,IF(E1619=12008,1/3%,IF(E1619=12009,1/10%,IF(E1619=12010,1/10%,IF(E1619=12011,1/20%,IF(E1619=12012,1/3%,IF(E1619=12099,1/10%)))))))))))))</f>
        <v>120</v>
      </c>
      <c r="AH1619" s="44">
        <f t="shared" si="581"/>
        <v>19.433264887063658</v>
      </c>
      <c r="AI1619" s="36">
        <f t="shared" si="582"/>
        <v>100.56673511293634</v>
      </c>
      <c r="AJ1619" s="36">
        <f t="shared" si="583"/>
        <v>3061</v>
      </c>
      <c r="AK1619" s="45">
        <v>45657</v>
      </c>
    </row>
    <row r="1620" spans="1:37" s="79" customFormat="1" ht="12.75" x14ac:dyDescent="0.25">
      <c r="A1620" s="36">
        <v>1614</v>
      </c>
      <c r="B1620" s="85">
        <v>42596</v>
      </c>
      <c r="C1620" s="49" t="s">
        <v>431</v>
      </c>
      <c r="D1620" s="49"/>
      <c r="E1620" s="49">
        <v>12009</v>
      </c>
      <c r="F1620" s="36" t="s">
        <v>1383</v>
      </c>
      <c r="G1620" s="36" t="s">
        <v>540</v>
      </c>
      <c r="H1620" s="38">
        <v>8</v>
      </c>
      <c r="I1620" s="50">
        <v>221851.85183999999</v>
      </c>
      <c r="J1620" s="39">
        <f t="shared" si="585"/>
        <v>0</v>
      </c>
      <c r="K1620" s="39">
        <f t="shared" si="586"/>
        <v>0</v>
      </c>
      <c r="L1620" s="39">
        <f t="shared" si="587"/>
        <v>0</v>
      </c>
      <c r="M1620" s="39">
        <f t="shared" ref="M1620:M1625" si="595">IF(C1620=12006,H1620,IF(C1620&lt;&gt;12006,0))</f>
        <v>0</v>
      </c>
      <c r="N1620" s="39">
        <f t="shared" si="588"/>
        <v>0</v>
      </c>
      <c r="O1620" s="39">
        <f t="shared" si="589"/>
        <v>0</v>
      </c>
      <c r="P1620" s="39">
        <f t="shared" si="590"/>
        <v>0</v>
      </c>
      <c r="Q1620" s="39">
        <f t="shared" si="591"/>
        <v>221851.85183999999</v>
      </c>
      <c r="R1620" s="39">
        <f t="shared" si="592"/>
        <v>0</v>
      </c>
      <c r="S1620" s="39">
        <f t="shared" si="593"/>
        <v>0</v>
      </c>
      <c r="T1620" s="39"/>
      <c r="U1620" s="39">
        <f t="shared" si="594"/>
        <v>0</v>
      </c>
      <c r="V1620" s="39"/>
      <c r="W1620" s="39"/>
      <c r="X1620" s="39">
        <f t="shared" si="576"/>
        <v>60.739726718685837</v>
      </c>
      <c r="Y1620" s="39">
        <f t="shared" si="577"/>
        <v>1848.7654320000001</v>
      </c>
      <c r="Z1620" s="41">
        <f t="shared" si="578"/>
        <v>185924.30348589734</v>
      </c>
      <c r="AA1620" s="41">
        <v>161871.37170529776</v>
      </c>
      <c r="AB1620" s="41">
        <v>8471.2637491017922</v>
      </c>
      <c r="AC1620" s="41">
        <f t="shared" si="584"/>
        <v>170342.63545439954</v>
      </c>
      <c r="AD1620" s="42">
        <f t="shared" si="571"/>
        <v>24052.931780599582</v>
      </c>
      <c r="AE1620" s="41">
        <f t="shared" si="579"/>
        <v>194395.56723499912</v>
      </c>
      <c r="AF1620" s="42">
        <f t="shared" si="580"/>
        <v>27456.284605000867</v>
      </c>
      <c r="AG1620" s="43">
        <f t="shared" ref="AG1620:AG1625" si="596">(365.25/30.4375*(IF(E1620=12002,1/3%,IF(E1620=12003,1/3%,IF(E1620=12004,1/3%,IF(E1620=12006,1/2%,IF(E1620=12007,1/10%,IF(E1620=12008,1/3%,IF(E1620=12009,1/10%,IF(E1620=12010,1/10%,IF(E1620=12011,1/20%,IF(E1620=12012,1/3%))))))))))))</f>
        <v>120</v>
      </c>
      <c r="AH1620" s="44">
        <f t="shared" si="581"/>
        <v>19.433264887063658</v>
      </c>
      <c r="AI1620" s="36">
        <f t="shared" si="582"/>
        <v>100.56673511293634</v>
      </c>
      <c r="AJ1620" s="36">
        <f t="shared" si="583"/>
        <v>3061</v>
      </c>
      <c r="AK1620" s="45">
        <v>45657</v>
      </c>
    </row>
    <row r="1621" spans="1:37" s="79" customFormat="1" ht="12.75" x14ac:dyDescent="0.25">
      <c r="A1621" s="36">
        <v>1615</v>
      </c>
      <c r="B1621" s="85">
        <v>42596</v>
      </c>
      <c r="C1621" s="49" t="s">
        <v>431</v>
      </c>
      <c r="D1621" s="49"/>
      <c r="E1621" s="49">
        <v>12009</v>
      </c>
      <c r="F1621" s="36" t="s">
        <v>1384</v>
      </c>
      <c r="G1621" s="36" t="s">
        <v>544</v>
      </c>
      <c r="H1621" s="38">
        <v>10</v>
      </c>
      <c r="I1621" s="50">
        <v>329814.81480000005</v>
      </c>
      <c r="J1621" s="39">
        <f t="shared" si="585"/>
        <v>0</v>
      </c>
      <c r="K1621" s="39">
        <f t="shared" si="586"/>
        <v>0</v>
      </c>
      <c r="L1621" s="39">
        <f t="shared" si="587"/>
        <v>0</v>
      </c>
      <c r="M1621" s="39">
        <f t="shared" si="595"/>
        <v>0</v>
      </c>
      <c r="N1621" s="39">
        <f t="shared" si="588"/>
        <v>0</v>
      </c>
      <c r="O1621" s="39">
        <f t="shared" si="589"/>
        <v>0</v>
      </c>
      <c r="P1621" s="39">
        <f t="shared" si="590"/>
        <v>0</v>
      </c>
      <c r="Q1621" s="39">
        <f t="shared" si="591"/>
        <v>329814.81480000005</v>
      </c>
      <c r="R1621" s="39">
        <f t="shared" si="592"/>
        <v>0</v>
      </c>
      <c r="S1621" s="39">
        <f t="shared" si="593"/>
        <v>0</v>
      </c>
      <c r="T1621" s="39"/>
      <c r="U1621" s="39">
        <f t="shared" si="594"/>
        <v>0</v>
      </c>
      <c r="V1621" s="39"/>
      <c r="W1621" s="39"/>
      <c r="X1621" s="39">
        <f t="shared" si="576"/>
        <v>90.298375030800841</v>
      </c>
      <c r="Y1621" s="39">
        <f t="shared" si="577"/>
        <v>2748.4567900000006</v>
      </c>
      <c r="Z1621" s="41">
        <f t="shared" si="578"/>
        <v>276403.32596928137</v>
      </c>
      <c r="AA1621" s="41">
        <v>240645.16945708424</v>
      </c>
      <c r="AB1621" s="41">
        <v>12593.756875858595</v>
      </c>
      <c r="AC1621" s="41">
        <f t="shared" si="584"/>
        <v>253238.92633294282</v>
      </c>
      <c r="AD1621" s="42">
        <f t="shared" si="571"/>
        <v>35758.156512197136</v>
      </c>
      <c r="AE1621" s="41">
        <f t="shared" si="579"/>
        <v>288997.08284513996</v>
      </c>
      <c r="AF1621" s="42">
        <f t="shared" si="580"/>
        <v>40817.731954860094</v>
      </c>
      <c r="AG1621" s="43">
        <f t="shared" si="596"/>
        <v>120</v>
      </c>
      <c r="AH1621" s="44">
        <f t="shared" si="581"/>
        <v>19.433264887063658</v>
      </c>
      <c r="AI1621" s="36">
        <f t="shared" si="582"/>
        <v>100.56673511293634</v>
      </c>
      <c r="AJ1621" s="36">
        <f t="shared" si="583"/>
        <v>3061</v>
      </c>
      <c r="AK1621" s="45">
        <v>45657</v>
      </c>
    </row>
    <row r="1622" spans="1:37" s="79" customFormat="1" ht="12.75" x14ac:dyDescent="0.25">
      <c r="A1622" s="36">
        <v>1616</v>
      </c>
      <c r="B1622" s="85">
        <v>42600</v>
      </c>
      <c r="C1622" s="36" t="s">
        <v>823</v>
      </c>
      <c r="D1622" s="36"/>
      <c r="E1622" s="36">
        <v>12004</v>
      </c>
      <c r="F1622" s="36" t="s">
        <v>1385</v>
      </c>
      <c r="G1622" s="36" t="s">
        <v>276</v>
      </c>
      <c r="H1622" s="38">
        <v>100</v>
      </c>
      <c r="I1622" s="50">
        <v>618420</v>
      </c>
      <c r="J1622" s="39">
        <f t="shared" si="585"/>
        <v>0</v>
      </c>
      <c r="K1622" s="39">
        <f t="shared" si="586"/>
        <v>0</v>
      </c>
      <c r="L1622" s="39">
        <f t="shared" si="587"/>
        <v>618420</v>
      </c>
      <c r="M1622" s="39">
        <f t="shared" si="595"/>
        <v>0</v>
      </c>
      <c r="N1622" s="39">
        <f t="shared" si="588"/>
        <v>0</v>
      </c>
      <c r="O1622" s="39">
        <f t="shared" si="589"/>
        <v>0</v>
      </c>
      <c r="P1622" s="39">
        <f t="shared" si="590"/>
        <v>0</v>
      </c>
      <c r="Q1622" s="39">
        <f t="shared" si="591"/>
        <v>0</v>
      </c>
      <c r="R1622" s="39">
        <f t="shared" si="592"/>
        <v>0</v>
      </c>
      <c r="S1622" s="39">
        <f t="shared" si="593"/>
        <v>0</v>
      </c>
      <c r="T1622" s="39"/>
      <c r="U1622" s="39">
        <f t="shared" si="594"/>
        <v>0</v>
      </c>
      <c r="V1622" s="39">
        <f>IF(E1622=12050,I1622,IF(E1622&lt;&gt;12050,0))</f>
        <v>0</v>
      </c>
      <c r="W1622" s="39"/>
      <c r="X1622" s="39">
        <f t="shared" si="576"/>
        <v>50.794250513347016</v>
      </c>
      <c r="Y1622" s="39">
        <f t="shared" si="577"/>
        <v>1546.0499999999997</v>
      </c>
      <c r="Z1622" s="41">
        <f t="shared" si="578"/>
        <v>155278.02381930183</v>
      </c>
      <c r="AA1622" s="41">
        <v>136687.32813141681</v>
      </c>
      <c r="AB1622" s="41">
        <v>0</v>
      </c>
      <c r="AC1622" s="41">
        <f t="shared" si="584"/>
        <v>136687.32813141681</v>
      </c>
      <c r="AD1622" s="42">
        <f t="shared" si="571"/>
        <v>18590.695687885018</v>
      </c>
      <c r="AE1622" s="41">
        <f t="shared" si="579"/>
        <v>155278.02381930183</v>
      </c>
      <c r="AF1622" s="42">
        <f t="shared" si="580"/>
        <v>463141.97618069814</v>
      </c>
      <c r="AG1622" s="43">
        <f t="shared" si="596"/>
        <v>400</v>
      </c>
      <c r="AH1622" s="44">
        <f t="shared" si="581"/>
        <v>299.56468172484597</v>
      </c>
      <c r="AI1622" s="36">
        <f t="shared" si="582"/>
        <v>100.435318275154</v>
      </c>
      <c r="AJ1622" s="36">
        <f t="shared" si="583"/>
        <v>3057</v>
      </c>
      <c r="AK1622" s="45">
        <v>45657</v>
      </c>
    </row>
    <row r="1623" spans="1:37" s="79" customFormat="1" ht="12.75" x14ac:dyDescent="0.25">
      <c r="A1623" s="36">
        <v>1617</v>
      </c>
      <c r="B1623" s="85">
        <v>42600</v>
      </c>
      <c r="C1623" s="36" t="s">
        <v>823</v>
      </c>
      <c r="D1623" s="36"/>
      <c r="E1623" s="36">
        <v>12004</v>
      </c>
      <c r="F1623" s="36" t="s">
        <v>1386</v>
      </c>
      <c r="G1623" s="36" t="s">
        <v>276</v>
      </c>
      <c r="H1623" s="38">
        <v>100</v>
      </c>
      <c r="I1623" s="50">
        <v>935000</v>
      </c>
      <c r="J1623" s="39">
        <f t="shared" si="585"/>
        <v>0</v>
      </c>
      <c r="K1623" s="39">
        <f t="shared" si="586"/>
        <v>0</v>
      </c>
      <c r="L1623" s="39">
        <f t="shared" si="587"/>
        <v>935000</v>
      </c>
      <c r="M1623" s="39">
        <f t="shared" si="595"/>
        <v>0</v>
      </c>
      <c r="N1623" s="39">
        <f t="shared" si="588"/>
        <v>0</v>
      </c>
      <c r="O1623" s="39">
        <f t="shared" si="589"/>
        <v>0</v>
      </c>
      <c r="P1623" s="39">
        <f t="shared" si="590"/>
        <v>0</v>
      </c>
      <c r="Q1623" s="39">
        <f t="shared" si="591"/>
        <v>0</v>
      </c>
      <c r="R1623" s="39">
        <f t="shared" si="592"/>
        <v>0</v>
      </c>
      <c r="S1623" s="39">
        <f t="shared" si="593"/>
        <v>0</v>
      </c>
      <c r="T1623" s="39"/>
      <c r="U1623" s="39">
        <f t="shared" si="594"/>
        <v>0</v>
      </c>
      <c r="V1623" s="39">
        <f>IF(E1623=12050,I1623,IF(E1623&lt;&gt;12050,0))</f>
        <v>0</v>
      </c>
      <c r="W1623" s="39"/>
      <c r="X1623" s="39">
        <f t="shared" si="576"/>
        <v>76.796714579055447</v>
      </c>
      <c r="Y1623" s="39">
        <f t="shared" si="577"/>
        <v>2337.5</v>
      </c>
      <c r="Z1623" s="41">
        <f t="shared" si="578"/>
        <v>234767.55646817249</v>
      </c>
      <c r="AA1623" s="41">
        <v>206659.95893223819</v>
      </c>
      <c r="AB1623" s="41">
        <v>0</v>
      </c>
      <c r="AC1623" s="41">
        <f t="shared" si="584"/>
        <v>206659.95893223819</v>
      </c>
      <c r="AD1623" s="42">
        <f t="shared" si="571"/>
        <v>28107.597535934299</v>
      </c>
      <c r="AE1623" s="41">
        <f t="shared" si="579"/>
        <v>234767.55646817249</v>
      </c>
      <c r="AF1623" s="42">
        <f t="shared" si="580"/>
        <v>700232.44353182754</v>
      </c>
      <c r="AG1623" s="43">
        <f t="shared" si="596"/>
        <v>400</v>
      </c>
      <c r="AH1623" s="44">
        <f t="shared" si="581"/>
        <v>299.56468172484597</v>
      </c>
      <c r="AI1623" s="36">
        <f t="shared" si="582"/>
        <v>100.435318275154</v>
      </c>
      <c r="AJ1623" s="36">
        <f t="shared" si="583"/>
        <v>3057</v>
      </c>
      <c r="AK1623" s="45">
        <v>45657</v>
      </c>
    </row>
    <row r="1624" spans="1:37" s="79" customFormat="1" ht="12.75" x14ac:dyDescent="0.25">
      <c r="A1624" s="36">
        <v>1618</v>
      </c>
      <c r="B1624" s="85">
        <v>42600</v>
      </c>
      <c r="C1624" s="36" t="s">
        <v>823</v>
      </c>
      <c r="D1624" s="36"/>
      <c r="E1624" s="36">
        <v>12004</v>
      </c>
      <c r="F1624" s="36" t="s">
        <v>1387</v>
      </c>
      <c r="G1624" s="36" t="s">
        <v>276</v>
      </c>
      <c r="H1624" s="38">
        <v>20</v>
      </c>
      <c r="I1624" s="50">
        <v>187000</v>
      </c>
      <c r="J1624" s="39">
        <f t="shared" si="585"/>
        <v>0</v>
      </c>
      <c r="K1624" s="39">
        <f t="shared" si="586"/>
        <v>0</v>
      </c>
      <c r="L1624" s="39">
        <f t="shared" si="587"/>
        <v>187000</v>
      </c>
      <c r="M1624" s="39">
        <f t="shared" si="595"/>
        <v>0</v>
      </c>
      <c r="N1624" s="39">
        <f t="shared" si="588"/>
        <v>0</v>
      </c>
      <c r="O1624" s="39">
        <f t="shared" si="589"/>
        <v>0</v>
      </c>
      <c r="P1624" s="39">
        <f t="shared" si="590"/>
        <v>0</v>
      </c>
      <c r="Q1624" s="39">
        <f t="shared" si="591"/>
        <v>0</v>
      </c>
      <c r="R1624" s="39">
        <f t="shared" si="592"/>
        <v>0</v>
      </c>
      <c r="S1624" s="39">
        <f t="shared" si="593"/>
        <v>0</v>
      </c>
      <c r="T1624" s="39"/>
      <c r="U1624" s="39">
        <f t="shared" si="594"/>
        <v>0</v>
      </c>
      <c r="V1624" s="39">
        <f>IF(E1624=12050,I1624,IF(E1624&lt;&gt;12050,0))</f>
        <v>0</v>
      </c>
      <c r="W1624" s="39"/>
      <c r="X1624" s="39">
        <f t="shared" si="576"/>
        <v>15.359342915811087</v>
      </c>
      <c r="Y1624" s="39">
        <f t="shared" si="577"/>
        <v>467.49999999999994</v>
      </c>
      <c r="Z1624" s="41">
        <f t="shared" si="578"/>
        <v>46953.511293634489</v>
      </c>
      <c r="AA1624" s="41">
        <v>41331.99178644763</v>
      </c>
      <c r="AB1624" s="41">
        <v>0</v>
      </c>
      <c r="AC1624" s="41">
        <f t="shared" si="584"/>
        <v>41331.99178644763</v>
      </c>
      <c r="AD1624" s="42">
        <f t="shared" si="571"/>
        <v>5621.5195071868584</v>
      </c>
      <c r="AE1624" s="41">
        <f t="shared" si="579"/>
        <v>46953.511293634489</v>
      </c>
      <c r="AF1624" s="42">
        <f t="shared" si="580"/>
        <v>140046.48870636552</v>
      </c>
      <c r="AG1624" s="43">
        <f t="shared" si="596"/>
        <v>400</v>
      </c>
      <c r="AH1624" s="44">
        <f t="shared" si="581"/>
        <v>299.56468172484597</v>
      </c>
      <c r="AI1624" s="36">
        <f t="shared" si="582"/>
        <v>100.435318275154</v>
      </c>
      <c r="AJ1624" s="36">
        <f t="shared" si="583"/>
        <v>3057</v>
      </c>
      <c r="AK1624" s="45">
        <v>45657</v>
      </c>
    </row>
    <row r="1625" spans="1:37" s="79" customFormat="1" ht="12.75" x14ac:dyDescent="0.25">
      <c r="A1625" s="36">
        <v>1619</v>
      </c>
      <c r="B1625" s="85">
        <v>42600</v>
      </c>
      <c r="C1625" s="36" t="s">
        <v>823</v>
      </c>
      <c r="D1625" s="36"/>
      <c r="E1625" s="36">
        <v>12004</v>
      </c>
      <c r="F1625" s="36" t="s">
        <v>1388</v>
      </c>
      <c r="G1625" s="36" t="s">
        <v>276</v>
      </c>
      <c r="H1625" s="38">
        <v>20</v>
      </c>
      <c r="I1625" s="50">
        <v>264000.00000000006</v>
      </c>
      <c r="J1625" s="39">
        <f t="shared" si="585"/>
        <v>0</v>
      </c>
      <c r="K1625" s="39">
        <f t="shared" si="586"/>
        <v>0</v>
      </c>
      <c r="L1625" s="39">
        <f t="shared" si="587"/>
        <v>264000.00000000006</v>
      </c>
      <c r="M1625" s="39">
        <f t="shared" si="595"/>
        <v>0</v>
      </c>
      <c r="N1625" s="39">
        <f t="shared" si="588"/>
        <v>0</v>
      </c>
      <c r="O1625" s="39">
        <f t="shared" si="589"/>
        <v>0</v>
      </c>
      <c r="P1625" s="39">
        <f t="shared" si="590"/>
        <v>0</v>
      </c>
      <c r="Q1625" s="39">
        <f t="shared" si="591"/>
        <v>0</v>
      </c>
      <c r="R1625" s="39">
        <f t="shared" si="592"/>
        <v>0</v>
      </c>
      <c r="S1625" s="39">
        <f t="shared" si="593"/>
        <v>0</v>
      </c>
      <c r="T1625" s="39"/>
      <c r="U1625" s="39">
        <f t="shared" si="594"/>
        <v>0</v>
      </c>
      <c r="V1625" s="39">
        <f>IF(E1625=12050,I1625,IF(E1625&lt;&gt;12050,0))</f>
        <v>0</v>
      </c>
      <c r="W1625" s="39"/>
      <c r="X1625" s="39">
        <f t="shared" si="576"/>
        <v>21.683778234086247</v>
      </c>
      <c r="Y1625" s="39">
        <f t="shared" si="577"/>
        <v>660.00000000000011</v>
      </c>
      <c r="Z1625" s="41">
        <f t="shared" si="578"/>
        <v>66287.31006160166</v>
      </c>
      <c r="AA1625" s="41">
        <v>58351.047227926087</v>
      </c>
      <c r="AB1625" s="41">
        <v>0</v>
      </c>
      <c r="AC1625" s="41">
        <f t="shared" si="584"/>
        <v>58351.047227926087</v>
      </c>
      <c r="AD1625" s="42">
        <f t="shared" si="571"/>
        <v>7936.2628336755733</v>
      </c>
      <c r="AE1625" s="41">
        <f t="shared" si="579"/>
        <v>66287.31006160166</v>
      </c>
      <c r="AF1625" s="42">
        <f t="shared" si="580"/>
        <v>197712.6899383984</v>
      </c>
      <c r="AG1625" s="43">
        <f t="shared" si="596"/>
        <v>400</v>
      </c>
      <c r="AH1625" s="44">
        <f t="shared" si="581"/>
        <v>299.56468172484597</v>
      </c>
      <c r="AI1625" s="36">
        <f t="shared" si="582"/>
        <v>100.435318275154</v>
      </c>
      <c r="AJ1625" s="36">
        <f t="shared" si="583"/>
        <v>3057</v>
      </c>
      <c r="AK1625" s="45">
        <v>45657</v>
      </c>
    </row>
    <row r="1626" spans="1:37" s="79" customFormat="1" ht="12.75" x14ac:dyDescent="0.25">
      <c r="A1626" s="36">
        <v>1620</v>
      </c>
      <c r="B1626" s="85">
        <v>42600</v>
      </c>
      <c r="C1626" s="49" t="s">
        <v>272</v>
      </c>
      <c r="D1626" s="49"/>
      <c r="E1626" s="49">
        <v>12010</v>
      </c>
      <c r="F1626" s="36" t="s">
        <v>1389</v>
      </c>
      <c r="G1626" s="36" t="s">
        <v>435</v>
      </c>
      <c r="H1626" s="38">
        <v>4</v>
      </c>
      <c r="I1626" s="50">
        <v>112952.7028</v>
      </c>
      <c r="J1626" s="39">
        <f t="shared" si="585"/>
        <v>0</v>
      </c>
      <c r="K1626" s="39">
        <f t="shared" si="586"/>
        <v>0</v>
      </c>
      <c r="L1626" s="39">
        <f t="shared" si="587"/>
        <v>0</v>
      </c>
      <c r="M1626" s="39">
        <f>IF(E1626=12005,I1626,IF(E1626&lt;&gt;12005,0))</f>
        <v>0</v>
      </c>
      <c r="N1626" s="39">
        <f t="shared" si="588"/>
        <v>0</v>
      </c>
      <c r="O1626" s="39">
        <f t="shared" si="589"/>
        <v>0</v>
      </c>
      <c r="P1626" s="39">
        <f t="shared" si="590"/>
        <v>0</v>
      </c>
      <c r="Q1626" s="39">
        <f t="shared" si="591"/>
        <v>0</v>
      </c>
      <c r="R1626" s="39">
        <f t="shared" si="592"/>
        <v>112952.7028</v>
      </c>
      <c r="S1626" s="39">
        <f t="shared" si="593"/>
        <v>0</v>
      </c>
      <c r="T1626" s="39"/>
      <c r="U1626" s="39">
        <f t="shared" si="594"/>
        <v>0</v>
      </c>
      <c r="V1626" s="39"/>
      <c r="W1626" s="39">
        <f>IF(E1626=12099,I1626,IF(E1626&lt;&gt;12099,0))</f>
        <v>0</v>
      </c>
      <c r="X1626" s="39">
        <f t="shared" si="576"/>
        <v>30.924764626967832</v>
      </c>
      <c r="Y1626" s="39">
        <f t="shared" si="577"/>
        <v>941.27252333333342</v>
      </c>
      <c r="Z1626" s="41">
        <f t="shared" si="578"/>
        <v>94537.005464640664</v>
      </c>
      <c r="AA1626" s="41">
        <v>83218.54161117044</v>
      </c>
      <c r="AB1626" s="41">
        <v>5593.2005379616203</v>
      </c>
      <c r="AC1626" s="41">
        <f t="shared" si="584"/>
        <v>88811.742149132057</v>
      </c>
      <c r="AD1626" s="42">
        <f t="shared" si="571"/>
        <v>11318.463853470224</v>
      </c>
      <c r="AE1626" s="41">
        <f t="shared" si="579"/>
        <v>100130.20600260228</v>
      </c>
      <c r="AF1626" s="42">
        <f t="shared" si="580"/>
        <v>12822.496797397718</v>
      </c>
      <c r="AG1626" s="43">
        <f>(365.25/30.4375*(IF(E1626=12002,1/3%,IF(E1626=12003,1/3%,IF(E1626=12004,1/3%,IF(E1626=12006,1/2%,IF(E1626=12007,1/10%,IF(E1626=12008,1/3%,IF(E1626=12009,1/10%,IF(E1626=12010,1/10%,IF(E1626=12011,1/20%,IF(E1626=12012,1/3%,IF(E1626=12099,1/10%)))))))))))))</f>
        <v>120</v>
      </c>
      <c r="AH1626" s="44">
        <f t="shared" si="581"/>
        <v>19.564681724845997</v>
      </c>
      <c r="AI1626" s="36">
        <f t="shared" si="582"/>
        <v>100.435318275154</v>
      </c>
      <c r="AJ1626" s="36">
        <f t="shared" si="583"/>
        <v>3057</v>
      </c>
      <c r="AK1626" s="45">
        <v>45657</v>
      </c>
    </row>
    <row r="1627" spans="1:37" s="79" customFormat="1" ht="12.75" x14ac:dyDescent="0.25">
      <c r="A1627" s="36">
        <v>1621</v>
      </c>
      <c r="B1627" s="85">
        <v>42600</v>
      </c>
      <c r="C1627" s="49" t="s">
        <v>272</v>
      </c>
      <c r="D1627" s="49"/>
      <c r="E1627" s="49">
        <v>12010</v>
      </c>
      <c r="F1627" s="36" t="s">
        <v>1390</v>
      </c>
      <c r="G1627" s="36" t="s">
        <v>435</v>
      </c>
      <c r="H1627" s="38">
        <v>2</v>
      </c>
      <c r="I1627" s="50">
        <v>431851.35139999999</v>
      </c>
      <c r="J1627" s="39">
        <f t="shared" si="585"/>
        <v>0</v>
      </c>
      <c r="K1627" s="39">
        <f t="shared" si="586"/>
        <v>0</v>
      </c>
      <c r="L1627" s="39">
        <f t="shared" si="587"/>
        <v>0</v>
      </c>
      <c r="M1627" s="39">
        <f>IF(E1627=12005,I1627,IF(E1627&lt;&gt;12005,0))</f>
        <v>0</v>
      </c>
      <c r="N1627" s="39">
        <f t="shared" si="588"/>
        <v>0</v>
      </c>
      <c r="O1627" s="39">
        <f t="shared" si="589"/>
        <v>0</v>
      </c>
      <c r="P1627" s="39">
        <f t="shared" si="590"/>
        <v>0</v>
      </c>
      <c r="Q1627" s="39">
        <f t="shared" si="591"/>
        <v>0</v>
      </c>
      <c r="R1627" s="39">
        <f t="shared" si="592"/>
        <v>431851.35139999999</v>
      </c>
      <c r="S1627" s="39">
        <f t="shared" si="593"/>
        <v>0</v>
      </c>
      <c r="T1627" s="39"/>
      <c r="U1627" s="39">
        <f t="shared" si="594"/>
        <v>0</v>
      </c>
      <c r="V1627" s="39"/>
      <c r="W1627" s="39">
        <f>IF(E1627=12099,I1627,IF(E1627&lt;&gt;12099,0))</f>
        <v>0</v>
      </c>
      <c r="X1627" s="39">
        <f t="shared" si="576"/>
        <v>118.23445623545516</v>
      </c>
      <c r="Y1627" s="39">
        <f t="shared" si="577"/>
        <v>3598.7612616666661</v>
      </c>
      <c r="Z1627" s="41">
        <f t="shared" si="578"/>
        <v>361442.7327117864</v>
      </c>
      <c r="AA1627" s="41">
        <v>318168.92172960978</v>
      </c>
      <c r="AB1627" s="41">
        <v>21384.44810166979</v>
      </c>
      <c r="AC1627" s="41">
        <f t="shared" si="584"/>
        <v>339553.36983127956</v>
      </c>
      <c r="AD1627" s="42">
        <f t="shared" si="571"/>
        <v>43273.810982176627</v>
      </c>
      <c r="AE1627" s="41">
        <f t="shared" si="579"/>
        <v>382827.18081345619</v>
      </c>
      <c r="AF1627" s="42">
        <f t="shared" si="580"/>
        <v>49024.170586543798</v>
      </c>
      <c r="AG1627" s="43">
        <f>(365.25/30.4375*(IF(E1627=12002,1/3%,IF(E1627=12003,1/3%,IF(E1627=12004,1/3%,IF(E1627=12006,1/2%,IF(E1627=12007,1/10%,IF(E1627=12008,1/3%,IF(E1627=12009,1/10%,IF(E1627=12010,1/10%,IF(E1627=12011,1/20%,IF(E1627=12012,1/3%,IF(E1627=12099,1/10%)))))))))))))</f>
        <v>120</v>
      </c>
      <c r="AH1627" s="44">
        <f t="shared" si="581"/>
        <v>19.564681724845997</v>
      </c>
      <c r="AI1627" s="36">
        <f t="shared" si="582"/>
        <v>100.435318275154</v>
      </c>
      <c r="AJ1627" s="36">
        <f t="shared" si="583"/>
        <v>3057</v>
      </c>
      <c r="AK1627" s="45">
        <v>45657</v>
      </c>
    </row>
    <row r="1628" spans="1:37" s="79" customFormat="1" ht="12.75" x14ac:dyDescent="0.25">
      <c r="A1628" s="36">
        <v>1622</v>
      </c>
      <c r="B1628" s="85">
        <v>42600</v>
      </c>
      <c r="C1628" s="49" t="s">
        <v>431</v>
      </c>
      <c r="D1628" s="49"/>
      <c r="E1628" s="49">
        <v>12009</v>
      </c>
      <c r="F1628" s="36" t="s">
        <v>1348</v>
      </c>
      <c r="G1628" s="36" t="s">
        <v>435</v>
      </c>
      <c r="H1628" s="38">
        <v>13</v>
      </c>
      <c r="I1628" s="50">
        <v>830750.00060000003</v>
      </c>
      <c r="J1628" s="39">
        <f t="shared" si="585"/>
        <v>0</v>
      </c>
      <c r="K1628" s="39">
        <f t="shared" si="586"/>
        <v>0</v>
      </c>
      <c r="L1628" s="39">
        <f t="shared" si="587"/>
        <v>0</v>
      </c>
      <c r="M1628" s="39">
        <f>IF(E1628=12005,I1628,IF(E1628&lt;&gt;12005,0))</f>
        <v>0</v>
      </c>
      <c r="N1628" s="39">
        <f t="shared" si="588"/>
        <v>0</v>
      </c>
      <c r="O1628" s="39">
        <f t="shared" si="589"/>
        <v>0</v>
      </c>
      <c r="P1628" s="39">
        <f t="shared" si="590"/>
        <v>0</v>
      </c>
      <c r="Q1628" s="39">
        <f t="shared" si="591"/>
        <v>830750.00060000003</v>
      </c>
      <c r="R1628" s="39">
        <f t="shared" si="592"/>
        <v>0</v>
      </c>
      <c r="S1628" s="39">
        <f t="shared" si="593"/>
        <v>0</v>
      </c>
      <c r="T1628" s="39"/>
      <c r="U1628" s="39">
        <f t="shared" si="594"/>
        <v>0</v>
      </c>
      <c r="V1628" s="39"/>
      <c r="W1628" s="39">
        <f>IF(E1628=12099,I1628,IF(E1628&lt;&gt;12099,0))</f>
        <v>0</v>
      </c>
      <c r="X1628" s="39">
        <f t="shared" si="576"/>
        <v>227.44695430527037</v>
      </c>
      <c r="Y1628" s="39">
        <f t="shared" si="577"/>
        <v>6922.9166716666668</v>
      </c>
      <c r="Z1628" s="41">
        <f t="shared" si="578"/>
        <v>695305.33931121149</v>
      </c>
      <c r="AA1628" s="41">
        <v>612059.75403548253</v>
      </c>
      <c r="AB1628" s="41">
        <v>0</v>
      </c>
      <c r="AC1628" s="41">
        <f t="shared" si="584"/>
        <v>612059.75403548253</v>
      </c>
      <c r="AD1628" s="42">
        <f t="shared" si="571"/>
        <v>83245.585275728954</v>
      </c>
      <c r="AE1628" s="41">
        <f t="shared" si="579"/>
        <v>695305.33931121149</v>
      </c>
      <c r="AF1628" s="42">
        <f t="shared" si="580"/>
        <v>135444.66128878854</v>
      </c>
      <c r="AG1628" s="43">
        <f>(365.25/30.4375*(IF(E1628=12002,1/3%,IF(E1628=12003,1/3%,IF(E1628=12004,1/3%,IF(E1628=12006,1/2%,IF(E1628=12007,1/10%,IF(E1628=12008,1/3%,IF(E1628=12009,1/10%,IF(E1628=12010,1/10%,IF(E1628=12011,1/20%,IF(E1628=12012,1/3%,IF(E1628=12099,1/10%)))))))))))))</f>
        <v>120</v>
      </c>
      <c r="AH1628" s="44">
        <f t="shared" si="581"/>
        <v>19.564681724845997</v>
      </c>
      <c r="AI1628" s="36">
        <f t="shared" si="582"/>
        <v>100.435318275154</v>
      </c>
      <c r="AJ1628" s="36">
        <f t="shared" si="583"/>
        <v>3057</v>
      </c>
      <c r="AK1628" s="45">
        <v>45657</v>
      </c>
    </row>
    <row r="1629" spans="1:37" s="79" customFormat="1" ht="12.75" x14ac:dyDescent="0.25">
      <c r="A1629" s="36">
        <v>1623</v>
      </c>
      <c r="B1629" s="85">
        <v>42600</v>
      </c>
      <c r="C1629" s="36" t="s">
        <v>823</v>
      </c>
      <c r="D1629" s="36"/>
      <c r="E1629" s="36">
        <v>12004</v>
      </c>
      <c r="F1629" s="36" t="s">
        <v>1391</v>
      </c>
      <c r="G1629" s="36" t="s">
        <v>544</v>
      </c>
      <c r="H1629" s="38">
        <v>50</v>
      </c>
      <c r="I1629" s="50">
        <v>361460</v>
      </c>
      <c r="J1629" s="39">
        <f t="shared" si="585"/>
        <v>0</v>
      </c>
      <c r="K1629" s="39">
        <f t="shared" si="586"/>
        <v>0</v>
      </c>
      <c r="L1629" s="39">
        <f t="shared" si="587"/>
        <v>361460</v>
      </c>
      <c r="M1629" s="39">
        <f>IF(C1629=12006,H1629,IF(C1629&lt;&gt;12006,0))</f>
        <v>0</v>
      </c>
      <c r="N1629" s="39">
        <f t="shared" ref="N1629:N1651" si="597">IF(E1629=12006,I1629,IF(E1629&lt;&gt;12006,0))</f>
        <v>0</v>
      </c>
      <c r="O1629" s="39">
        <f t="shared" si="589"/>
        <v>0</v>
      </c>
      <c r="P1629" s="39">
        <f t="shared" si="590"/>
        <v>0</v>
      </c>
      <c r="Q1629" s="39">
        <f t="shared" si="591"/>
        <v>0</v>
      </c>
      <c r="R1629" s="39">
        <f t="shared" si="592"/>
        <v>0</v>
      </c>
      <c r="S1629" s="39">
        <f t="shared" si="593"/>
        <v>0</v>
      </c>
      <c r="T1629" s="39"/>
      <c r="U1629" s="39">
        <f t="shared" si="594"/>
        <v>0</v>
      </c>
      <c r="V1629" s="39"/>
      <c r="W1629" s="39"/>
      <c r="X1629" s="39">
        <f t="shared" si="576"/>
        <v>29.688706365503077</v>
      </c>
      <c r="Y1629" s="39">
        <f t="shared" si="577"/>
        <v>903.64999999999986</v>
      </c>
      <c r="Z1629" s="41">
        <f t="shared" si="578"/>
        <v>90758.375359342899</v>
      </c>
      <c r="AA1629" s="41">
        <v>79001.647638603681</v>
      </c>
      <c r="AB1629" s="41">
        <v>-2130.6497111419258</v>
      </c>
      <c r="AC1629" s="41">
        <f t="shared" si="584"/>
        <v>76870.997927461751</v>
      </c>
      <c r="AD1629" s="42">
        <f t="shared" si="571"/>
        <v>11756.727720739218</v>
      </c>
      <c r="AE1629" s="41">
        <f t="shared" si="579"/>
        <v>88627.725648200969</v>
      </c>
      <c r="AF1629" s="42">
        <f t="shared" si="580"/>
        <v>272832.27435179905</v>
      </c>
      <c r="AG1629" s="43">
        <f>(365.25/30.4375*(IF(E1629=12002,1/3%,IF(E1629=12003,1/3%,IF(E1629=12004,1/3%,IF(E1629=12006,1/2%,IF(E1629=12007,1/10%,IF(E1629=12008,1/3%,IF(E1629=12009,1/10%,IF(E1629=12010,1/10%,IF(E1629=12011,1/20%,IF(E1629=12012,1/3%))))))))))))</f>
        <v>400</v>
      </c>
      <c r="AH1629" s="44">
        <f t="shared" si="581"/>
        <v>299.56468172484597</v>
      </c>
      <c r="AI1629" s="36">
        <f t="shared" si="582"/>
        <v>100.435318275154</v>
      </c>
      <c r="AJ1629" s="36">
        <f t="shared" si="583"/>
        <v>3057</v>
      </c>
      <c r="AK1629" s="45">
        <v>45657</v>
      </c>
    </row>
    <row r="1630" spans="1:37" s="79" customFormat="1" ht="12.75" x14ac:dyDescent="0.25">
      <c r="A1630" s="36">
        <v>1624</v>
      </c>
      <c r="B1630" s="85">
        <v>42614</v>
      </c>
      <c r="C1630" s="49" t="s">
        <v>431</v>
      </c>
      <c r="D1630" s="49"/>
      <c r="E1630" s="49">
        <v>12009</v>
      </c>
      <c r="F1630" s="36" t="s">
        <v>1392</v>
      </c>
      <c r="G1630" s="36" t="s">
        <v>276</v>
      </c>
      <c r="H1630" s="38">
        <v>1</v>
      </c>
      <c r="I1630" s="50">
        <v>176000</v>
      </c>
      <c r="J1630" s="39">
        <f t="shared" si="585"/>
        <v>0</v>
      </c>
      <c r="K1630" s="39">
        <f t="shared" si="586"/>
        <v>0</v>
      </c>
      <c r="L1630" s="39">
        <f t="shared" si="587"/>
        <v>0</v>
      </c>
      <c r="M1630" s="39">
        <f>IF(C1630=12006,H1630,IF(C1630&lt;&gt;12006,0))</f>
        <v>0</v>
      </c>
      <c r="N1630" s="39">
        <f t="shared" si="597"/>
        <v>0</v>
      </c>
      <c r="O1630" s="39">
        <f t="shared" si="589"/>
        <v>0</v>
      </c>
      <c r="P1630" s="39">
        <f t="shared" si="590"/>
        <v>0</v>
      </c>
      <c r="Q1630" s="39">
        <f t="shared" si="591"/>
        <v>176000</v>
      </c>
      <c r="R1630" s="39">
        <f t="shared" si="592"/>
        <v>0</v>
      </c>
      <c r="S1630" s="39">
        <f t="shared" si="593"/>
        <v>0</v>
      </c>
      <c r="T1630" s="39"/>
      <c r="U1630" s="39">
        <f t="shared" si="594"/>
        <v>0</v>
      </c>
      <c r="V1630" s="39">
        <f>IF(E1630=12050,I1630,IF(E1630&lt;&gt;12050,0))</f>
        <v>0</v>
      </c>
      <c r="W1630" s="39"/>
      <c r="X1630" s="39">
        <f t="shared" si="576"/>
        <v>48.186173853524984</v>
      </c>
      <c r="Y1630" s="39">
        <f t="shared" si="577"/>
        <v>1466.6666666666667</v>
      </c>
      <c r="Z1630" s="41">
        <f t="shared" si="578"/>
        <v>146630.52703627653</v>
      </c>
      <c r="AA1630" s="41">
        <v>128994.38740588637</v>
      </c>
      <c r="AB1630" s="41">
        <v>-8244.2539688646175</v>
      </c>
      <c r="AC1630" s="41">
        <f t="shared" si="584"/>
        <v>120750.13343702175</v>
      </c>
      <c r="AD1630" s="42">
        <f t="shared" si="571"/>
        <v>17636.139630390157</v>
      </c>
      <c r="AE1630" s="41">
        <f t="shared" si="579"/>
        <v>138386.27306741191</v>
      </c>
      <c r="AF1630" s="42">
        <f t="shared" si="580"/>
        <v>37613.726932588092</v>
      </c>
      <c r="AG1630" s="43">
        <f>(365.25/30.4375*(IF(E1630=12002,1/3%,IF(E1630=12003,1/3%,IF(E1630=12004,1/3%,IF(E1630=12006,1/2%,IF(E1630=12007,1/10%,IF(E1630=12008,1/3%,IF(E1630=12009,1/10%,IF(E1630=12010,1/10%,IF(E1630=12011,1/20%,IF(E1630=12012,1/3%))))))))))))</f>
        <v>120</v>
      </c>
      <c r="AH1630" s="44">
        <f t="shared" si="581"/>
        <v>20.024640657084191</v>
      </c>
      <c r="AI1630" s="36">
        <f t="shared" si="582"/>
        <v>99.975359342915809</v>
      </c>
      <c r="AJ1630" s="36">
        <f t="shared" si="583"/>
        <v>3043</v>
      </c>
      <c r="AK1630" s="45">
        <v>45657</v>
      </c>
    </row>
    <row r="1631" spans="1:37" s="79" customFormat="1" ht="12.75" x14ac:dyDescent="0.25">
      <c r="A1631" s="36">
        <v>1625</v>
      </c>
      <c r="B1631" s="85">
        <v>42614</v>
      </c>
      <c r="C1631" s="49" t="s">
        <v>431</v>
      </c>
      <c r="D1631" s="49"/>
      <c r="E1631" s="49">
        <v>12009</v>
      </c>
      <c r="F1631" s="36" t="s">
        <v>1393</v>
      </c>
      <c r="G1631" s="36" t="s">
        <v>435</v>
      </c>
      <c r="H1631" s="38">
        <v>1</v>
      </c>
      <c r="I1631" s="50">
        <v>165000</v>
      </c>
      <c r="J1631" s="39">
        <f t="shared" si="585"/>
        <v>0</v>
      </c>
      <c r="K1631" s="39">
        <f t="shared" si="586"/>
        <v>0</v>
      </c>
      <c r="L1631" s="39">
        <f t="shared" si="587"/>
        <v>0</v>
      </c>
      <c r="M1631" s="39">
        <f>IF(E1631=12005,I1631,IF(E1631&lt;&gt;12005,0))</f>
        <v>0</v>
      </c>
      <c r="N1631" s="39">
        <f t="shared" si="597"/>
        <v>0</v>
      </c>
      <c r="O1631" s="39">
        <f t="shared" si="589"/>
        <v>0</v>
      </c>
      <c r="P1631" s="39">
        <f t="shared" si="590"/>
        <v>0</v>
      </c>
      <c r="Q1631" s="39">
        <f t="shared" si="591"/>
        <v>165000</v>
      </c>
      <c r="R1631" s="39">
        <f t="shared" si="592"/>
        <v>0</v>
      </c>
      <c r="S1631" s="39">
        <f t="shared" si="593"/>
        <v>0</v>
      </c>
      <c r="T1631" s="39"/>
      <c r="U1631" s="39">
        <f t="shared" si="594"/>
        <v>0</v>
      </c>
      <c r="V1631" s="39"/>
      <c r="W1631" s="39">
        <f>IF(E1631=12099,I1631,IF(E1631&lt;&gt;12099,0))</f>
        <v>0</v>
      </c>
      <c r="X1631" s="39">
        <f t="shared" si="576"/>
        <v>45.17453798767967</v>
      </c>
      <c r="Y1631" s="39">
        <f t="shared" si="577"/>
        <v>1375</v>
      </c>
      <c r="Z1631" s="41">
        <f t="shared" si="578"/>
        <v>137466.11909650924</v>
      </c>
      <c r="AA1631" s="41">
        <v>120932.23819301848</v>
      </c>
      <c r="AB1631" s="41">
        <v>0</v>
      </c>
      <c r="AC1631" s="41">
        <f t="shared" si="584"/>
        <v>120932.23819301848</v>
      </c>
      <c r="AD1631" s="42">
        <f t="shared" si="571"/>
        <v>16533.880903490761</v>
      </c>
      <c r="AE1631" s="41">
        <f t="shared" si="579"/>
        <v>137466.11909650924</v>
      </c>
      <c r="AF1631" s="42">
        <f t="shared" si="580"/>
        <v>27533.880903490761</v>
      </c>
      <c r="AG1631" s="43">
        <f>(365.25/30.4375*(IF(E1631=12002,1/3%,IF(E1631=12003,1/3%,IF(E1631=12004,1/3%,IF(E1631=12006,1/2%,IF(E1631=12007,1/10%,IF(E1631=12008,1/3%,IF(E1631=12009,1/10%,IF(E1631=12010,1/10%,IF(E1631=12011,1/20%,IF(E1631=12012,1/3%,IF(E1631=12099,1/10%)))))))))))))</f>
        <v>120</v>
      </c>
      <c r="AH1631" s="44">
        <f t="shared" si="581"/>
        <v>20.024640657084191</v>
      </c>
      <c r="AI1631" s="36">
        <f t="shared" si="582"/>
        <v>99.975359342915809</v>
      </c>
      <c r="AJ1631" s="36">
        <f t="shared" si="583"/>
        <v>3043</v>
      </c>
      <c r="AK1631" s="45">
        <v>45657</v>
      </c>
    </row>
    <row r="1632" spans="1:37" s="79" customFormat="1" ht="12.75" x14ac:dyDescent="0.25">
      <c r="A1632" s="36">
        <v>1626</v>
      </c>
      <c r="B1632" s="85">
        <v>42614</v>
      </c>
      <c r="C1632" s="49" t="s">
        <v>265</v>
      </c>
      <c r="D1632" s="49"/>
      <c r="E1632" s="49">
        <v>12007</v>
      </c>
      <c r="F1632" s="36" t="s">
        <v>1394</v>
      </c>
      <c r="G1632" s="49" t="s">
        <v>435</v>
      </c>
      <c r="H1632" s="38">
        <v>2</v>
      </c>
      <c r="I1632" s="50">
        <v>329647.5</v>
      </c>
      <c r="J1632" s="39">
        <f t="shared" si="585"/>
        <v>0</v>
      </c>
      <c r="K1632" s="39">
        <f t="shared" si="586"/>
        <v>0</v>
      </c>
      <c r="L1632" s="39">
        <f t="shared" si="587"/>
        <v>0</v>
      </c>
      <c r="M1632" s="39">
        <f>IF(E1632=12005,I1632,IF(E1632&lt;&gt;12005,0))</f>
        <v>0</v>
      </c>
      <c r="N1632" s="39">
        <f t="shared" si="597"/>
        <v>0</v>
      </c>
      <c r="O1632" s="39">
        <f t="shared" si="589"/>
        <v>329647.5</v>
      </c>
      <c r="P1632" s="39">
        <f t="shared" si="590"/>
        <v>0</v>
      </c>
      <c r="Q1632" s="39">
        <f t="shared" si="591"/>
        <v>0</v>
      </c>
      <c r="R1632" s="39">
        <f t="shared" si="592"/>
        <v>0</v>
      </c>
      <c r="S1632" s="39">
        <f t="shared" si="593"/>
        <v>0</v>
      </c>
      <c r="T1632" s="39"/>
      <c r="U1632" s="39">
        <f t="shared" si="594"/>
        <v>0</v>
      </c>
      <c r="V1632" s="39"/>
      <c r="W1632" s="39">
        <f>IF(E1632=12099,I1632,IF(E1632&lt;&gt;12099,0))</f>
        <v>0</v>
      </c>
      <c r="X1632" s="39">
        <f t="shared" si="576"/>
        <v>90.252566735112936</v>
      </c>
      <c r="Y1632" s="39">
        <f t="shared" si="577"/>
        <v>2747.0625</v>
      </c>
      <c r="Z1632" s="41">
        <f t="shared" si="578"/>
        <v>274638.56057494867</v>
      </c>
      <c r="AA1632" s="41">
        <v>241606.12114989731</v>
      </c>
      <c r="AB1632" s="41">
        <v>7570.2909222032104</v>
      </c>
      <c r="AC1632" s="41">
        <f t="shared" si="584"/>
        <v>249176.41207210053</v>
      </c>
      <c r="AD1632" s="42">
        <f t="shared" si="571"/>
        <v>33032.439425051358</v>
      </c>
      <c r="AE1632" s="41">
        <f t="shared" si="579"/>
        <v>282208.85149715189</v>
      </c>
      <c r="AF1632" s="42">
        <f t="shared" si="580"/>
        <v>47438.648502848111</v>
      </c>
      <c r="AG1632" s="43">
        <f>(365.25/30.4375*(IF(E1632=12002,1/3%,IF(E1632=12003,1/3%,IF(E1632=12004,1/3%,IF(E1632=12006,1/2%,IF(E1632=12007,1/10%,IF(E1632=12008,1/3%,IF(E1632=12009,1/10%,IF(E1632=12010,1/10%,IF(E1632=12011,1/20%,IF(E1632=12012,1/3%,IF(E1632=12099,1/10%)))))))))))))</f>
        <v>120</v>
      </c>
      <c r="AH1632" s="44">
        <f t="shared" si="581"/>
        <v>20.024640657084191</v>
      </c>
      <c r="AI1632" s="36">
        <f t="shared" si="582"/>
        <v>99.975359342915809</v>
      </c>
      <c r="AJ1632" s="36">
        <f t="shared" si="583"/>
        <v>3043</v>
      </c>
      <c r="AK1632" s="45">
        <v>45657</v>
      </c>
    </row>
    <row r="1633" spans="1:37" s="79" customFormat="1" ht="12.75" x14ac:dyDescent="0.25">
      <c r="A1633" s="36">
        <v>1627</v>
      </c>
      <c r="B1633" s="85">
        <v>42614</v>
      </c>
      <c r="C1633" s="49" t="s">
        <v>265</v>
      </c>
      <c r="D1633" s="49"/>
      <c r="E1633" s="49">
        <v>12007</v>
      </c>
      <c r="F1633" s="36" t="s">
        <v>1395</v>
      </c>
      <c r="G1633" s="49" t="s">
        <v>435</v>
      </c>
      <c r="H1633" s="38">
        <v>6</v>
      </c>
      <c r="I1633" s="50">
        <v>697882.5</v>
      </c>
      <c r="J1633" s="39">
        <f t="shared" si="585"/>
        <v>0</v>
      </c>
      <c r="K1633" s="39">
        <f t="shared" si="586"/>
        <v>0</v>
      </c>
      <c r="L1633" s="39">
        <f t="shared" si="587"/>
        <v>0</v>
      </c>
      <c r="M1633" s="39">
        <f>IF(E1633=12005,I1633,IF(E1633&lt;&gt;12005,0))</f>
        <v>0</v>
      </c>
      <c r="N1633" s="39">
        <f t="shared" si="597"/>
        <v>0</v>
      </c>
      <c r="O1633" s="39">
        <f t="shared" si="589"/>
        <v>697882.5</v>
      </c>
      <c r="P1633" s="39">
        <f t="shared" si="590"/>
        <v>0</v>
      </c>
      <c r="Q1633" s="39">
        <f t="shared" si="591"/>
        <v>0</v>
      </c>
      <c r="R1633" s="39">
        <f t="shared" si="592"/>
        <v>0</v>
      </c>
      <c r="S1633" s="39">
        <f t="shared" si="593"/>
        <v>0</v>
      </c>
      <c r="T1633" s="39"/>
      <c r="U1633" s="39">
        <f t="shared" si="594"/>
        <v>0</v>
      </c>
      <c r="V1633" s="39"/>
      <c r="W1633" s="39">
        <f>IF(E1633=12099,I1633,IF(E1633&lt;&gt;12099,0))</f>
        <v>0</v>
      </c>
      <c r="X1633" s="39">
        <f t="shared" si="576"/>
        <v>191.06981519507187</v>
      </c>
      <c r="Y1633" s="39">
        <f t="shared" si="577"/>
        <v>5815.6875</v>
      </c>
      <c r="Z1633" s="41">
        <f t="shared" si="578"/>
        <v>581425.44763860363</v>
      </c>
      <c r="AA1633" s="41">
        <v>511493.89527720737</v>
      </c>
      <c r="AB1633" s="41">
        <v>16026.736300182718</v>
      </c>
      <c r="AC1633" s="41">
        <f t="shared" si="584"/>
        <v>527520.63157739013</v>
      </c>
      <c r="AD1633" s="42">
        <f t="shared" si="571"/>
        <v>69931.552361396258</v>
      </c>
      <c r="AE1633" s="41">
        <f t="shared" si="579"/>
        <v>597452.18393878639</v>
      </c>
      <c r="AF1633" s="42">
        <f t="shared" si="580"/>
        <v>100430.31606121361</v>
      </c>
      <c r="AG1633" s="43">
        <f>(365.25/30.4375*(IF(E1633=12002,1/3%,IF(E1633=12003,1/3%,IF(E1633=12004,1/3%,IF(E1633=12006,1/2%,IF(E1633=12007,1/10%,IF(E1633=12008,1/3%,IF(E1633=12009,1/10%,IF(E1633=12010,1/10%,IF(E1633=12011,1/20%,IF(E1633=12012,1/3%,IF(E1633=12099,1/10%)))))))))))))</f>
        <v>120</v>
      </c>
      <c r="AH1633" s="44">
        <f t="shared" si="581"/>
        <v>20.024640657084191</v>
      </c>
      <c r="AI1633" s="36">
        <f t="shared" si="582"/>
        <v>99.975359342915809</v>
      </c>
      <c r="AJ1633" s="36">
        <f t="shared" si="583"/>
        <v>3043</v>
      </c>
      <c r="AK1633" s="45">
        <v>45657</v>
      </c>
    </row>
    <row r="1634" spans="1:37" s="79" customFormat="1" ht="25.5" x14ac:dyDescent="0.25">
      <c r="A1634" s="36">
        <v>1628</v>
      </c>
      <c r="B1634" s="85">
        <v>42614</v>
      </c>
      <c r="C1634" s="53" t="s">
        <v>533</v>
      </c>
      <c r="D1634" s="53"/>
      <c r="E1634" s="36">
        <v>12003</v>
      </c>
      <c r="F1634" s="36" t="s">
        <v>1396</v>
      </c>
      <c r="G1634" s="36" t="s">
        <v>544</v>
      </c>
      <c r="H1634" s="38">
        <v>1</v>
      </c>
      <c r="I1634" s="50">
        <v>4332643.25</v>
      </c>
      <c r="J1634" s="39">
        <f t="shared" si="585"/>
        <v>0</v>
      </c>
      <c r="K1634" s="39">
        <f t="shared" si="586"/>
        <v>4332643.25</v>
      </c>
      <c r="L1634" s="39">
        <f t="shared" si="587"/>
        <v>0</v>
      </c>
      <c r="M1634" s="39">
        <f>IF(C1634=12006,H1634,IF(C1634&lt;&gt;12006,0))</f>
        <v>0</v>
      </c>
      <c r="N1634" s="39">
        <f t="shared" si="597"/>
        <v>0</v>
      </c>
      <c r="O1634" s="39">
        <f t="shared" si="589"/>
        <v>0</v>
      </c>
      <c r="P1634" s="39">
        <f t="shared" si="590"/>
        <v>0</v>
      </c>
      <c r="Q1634" s="39">
        <f t="shared" si="591"/>
        <v>0</v>
      </c>
      <c r="R1634" s="39">
        <f t="shared" si="592"/>
        <v>0</v>
      </c>
      <c r="S1634" s="39">
        <f t="shared" si="593"/>
        <v>0</v>
      </c>
      <c r="T1634" s="39"/>
      <c r="U1634" s="39">
        <f t="shared" si="594"/>
        <v>0</v>
      </c>
      <c r="V1634" s="39"/>
      <c r="W1634" s="39"/>
      <c r="X1634" s="39">
        <f t="shared" si="576"/>
        <v>355.86392197125258</v>
      </c>
      <c r="Y1634" s="39">
        <f t="shared" si="577"/>
        <v>10831.608125000001</v>
      </c>
      <c r="Z1634" s="41">
        <f t="shared" si="578"/>
        <v>1082893.9145585217</v>
      </c>
      <c r="AA1634" s="41">
        <v>941971.80145790556</v>
      </c>
      <c r="AB1634" s="41">
        <v>-25404.684670138595</v>
      </c>
      <c r="AC1634" s="41">
        <f t="shared" si="584"/>
        <v>916567.11678776692</v>
      </c>
      <c r="AD1634" s="42">
        <f t="shared" si="571"/>
        <v>140922.11310061614</v>
      </c>
      <c r="AE1634" s="41">
        <f t="shared" si="579"/>
        <v>1057489.2298883831</v>
      </c>
      <c r="AF1634" s="42">
        <f t="shared" si="580"/>
        <v>3275154.0201116167</v>
      </c>
      <c r="AG1634" s="43">
        <f>(365.25/30.4375*(IF(E1634=12002,1/3%,IF(E1634=12003,1/3%,IF(E1634=12004,1/3%,IF(E1634=12006,1/2%,IF(E1634=12007,1/10%,IF(E1634=12008,1/3%,IF(E1634=12009,1/10%,IF(E1634=12010,1/10%,IF(E1634=12011,1/20%,IF(E1634=12012,1/3%))))))))))))</f>
        <v>400</v>
      </c>
      <c r="AH1634" s="44">
        <f t="shared" si="581"/>
        <v>300.02464065708421</v>
      </c>
      <c r="AI1634" s="36">
        <f t="shared" si="582"/>
        <v>99.975359342915809</v>
      </c>
      <c r="AJ1634" s="36">
        <f t="shared" si="583"/>
        <v>3043</v>
      </c>
      <c r="AK1634" s="45">
        <v>45657</v>
      </c>
    </row>
    <row r="1635" spans="1:37" s="79" customFormat="1" ht="12.75" x14ac:dyDescent="0.25">
      <c r="A1635" s="36">
        <v>1629</v>
      </c>
      <c r="B1635" s="85">
        <v>42621</v>
      </c>
      <c r="C1635" s="49" t="s">
        <v>431</v>
      </c>
      <c r="D1635" s="49"/>
      <c r="E1635" s="49">
        <v>12009</v>
      </c>
      <c r="F1635" s="36" t="s">
        <v>1397</v>
      </c>
      <c r="G1635" s="36" t="s">
        <v>435</v>
      </c>
      <c r="H1635" s="38">
        <v>1</v>
      </c>
      <c r="I1635" s="50">
        <v>606375</v>
      </c>
      <c r="J1635" s="39">
        <f t="shared" si="585"/>
        <v>0</v>
      </c>
      <c r="K1635" s="39">
        <f t="shared" si="586"/>
        <v>0</v>
      </c>
      <c r="L1635" s="39">
        <f t="shared" si="587"/>
        <v>0</v>
      </c>
      <c r="M1635" s="39">
        <f t="shared" ref="M1635:M1643" si="598">IF(E1635=12005,I1635,IF(E1635&lt;&gt;12005,0))</f>
        <v>0</v>
      </c>
      <c r="N1635" s="39">
        <f t="shared" si="597"/>
        <v>0</v>
      </c>
      <c r="O1635" s="39">
        <f t="shared" si="589"/>
        <v>0</v>
      </c>
      <c r="P1635" s="39">
        <f t="shared" si="590"/>
        <v>0</v>
      </c>
      <c r="Q1635" s="39">
        <f t="shared" si="591"/>
        <v>606375</v>
      </c>
      <c r="R1635" s="39">
        <f t="shared" si="592"/>
        <v>0</v>
      </c>
      <c r="S1635" s="39">
        <f t="shared" si="593"/>
        <v>0</v>
      </c>
      <c r="T1635" s="39"/>
      <c r="U1635" s="39">
        <f t="shared" si="594"/>
        <v>0</v>
      </c>
      <c r="V1635" s="39"/>
      <c r="W1635" s="39">
        <f t="shared" ref="W1635:W1643" si="599">IF(E1635=12099,I1635,IF(E1635&lt;&gt;12099,0))</f>
        <v>0</v>
      </c>
      <c r="X1635" s="39">
        <f t="shared" si="576"/>
        <v>166.01642710472279</v>
      </c>
      <c r="Y1635" s="39">
        <f t="shared" si="577"/>
        <v>5053.125</v>
      </c>
      <c r="Z1635" s="41">
        <f t="shared" si="578"/>
        <v>504025.87268993841</v>
      </c>
      <c r="AA1635" s="41">
        <v>443263.86036960984</v>
      </c>
      <c r="AB1635" s="41">
        <v>0</v>
      </c>
      <c r="AC1635" s="41">
        <f t="shared" si="584"/>
        <v>443263.86036960984</v>
      </c>
      <c r="AD1635" s="42">
        <f t="shared" si="571"/>
        <v>60762.012320328562</v>
      </c>
      <c r="AE1635" s="41">
        <f t="shared" si="579"/>
        <v>504025.87268993841</v>
      </c>
      <c r="AF1635" s="42">
        <f t="shared" si="580"/>
        <v>102349.12731006159</v>
      </c>
      <c r="AG1635" s="43">
        <f t="shared" ref="AG1635:AG1643" si="600">(365.25/30.4375*(IF(E1635=12002,1/3%,IF(E1635=12003,1/3%,IF(E1635=12004,1/3%,IF(E1635=12006,1/2%,IF(E1635=12007,1/10%,IF(E1635=12008,1/3%,IF(E1635=12009,1/10%,IF(E1635=12010,1/10%,IF(E1635=12011,1/20%,IF(E1635=12012,1/3%,IF(E1635=12099,1/10%)))))))))))))</f>
        <v>120</v>
      </c>
      <c r="AH1635" s="44">
        <f t="shared" si="581"/>
        <v>20.254620123203281</v>
      </c>
      <c r="AI1635" s="36">
        <f t="shared" si="582"/>
        <v>99.745379876796719</v>
      </c>
      <c r="AJ1635" s="36">
        <f t="shared" si="583"/>
        <v>3036</v>
      </c>
      <c r="AK1635" s="45">
        <v>45657</v>
      </c>
    </row>
    <row r="1636" spans="1:37" s="79" customFormat="1" ht="12.75" x14ac:dyDescent="0.25">
      <c r="A1636" s="36">
        <v>1630</v>
      </c>
      <c r="B1636" s="85">
        <v>42634</v>
      </c>
      <c r="C1636" s="49" t="s">
        <v>265</v>
      </c>
      <c r="D1636" s="49"/>
      <c r="E1636" s="36">
        <v>12007</v>
      </c>
      <c r="F1636" s="36" t="s">
        <v>1398</v>
      </c>
      <c r="G1636" s="65" t="s">
        <v>435</v>
      </c>
      <c r="H1636" s="38">
        <v>1</v>
      </c>
      <c r="I1636" s="50">
        <v>2954500</v>
      </c>
      <c r="J1636" s="39">
        <f t="shared" si="585"/>
        <v>0</v>
      </c>
      <c r="K1636" s="39">
        <f t="shared" si="586"/>
        <v>0</v>
      </c>
      <c r="L1636" s="39">
        <f t="shared" si="587"/>
        <v>0</v>
      </c>
      <c r="M1636" s="39">
        <f t="shared" si="598"/>
        <v>0</v>
      </c>
      <c r="N1636" s="39">
        <f t="shared" si="597"/>
        <v>0</v>
      </c>
      <c r="O1636" s="39">
        <f t="shared" si="589"/>
        <v>2954500</v>
      </c>
      <c r="P1636" s="39">
        <f t="shared" si="590"/>
        <v>0</v>
      </c>
      <c r="Q1636" s="39">
        <f t="shared" si="591"/>
        <v>0</v>
      </c>
      <c r="R1636" s="39">
        <f t="shared" si="592"/>
        <v>0</v>
      </c>
      <c r="S1636" s="39">
        <f t="shared" si="593"/>
        <v>0</v>
      </c>
      <c r="T1636" s="39"/>
      <c r="U1636" s="39">
        <f t="shared" si="594"/>
        <v>0</v>
      </c>
      <c r="V1636" s="39"/>
      <c r="W1636" s="39">
        <f t="shared" si="599"/>
        <v>0</v>
      </c>
      <c r="X1636" s="39">
        <f t="shared" si="576"/>
        <v>808.89801505817934</v>
      </c>
      <c r="Y1636" s="39">
        <f t="shared" si="577"/>
        <v>24620.833333333332</v>
      </c>
      <c r="Z1636" s="41">
        <f t="shared" si="578"/>
        <v>2445298.6995208762</v>
      </c>
      <c r="AA1636" s="41">
        <v>2149242.0260095824</v>
      </c>
      <c r="AB1636" s="41">
        <v>67342.612520249415</v>
      </c>
      <c r="AC1636" s="41">
        <f t="shared" si="584"/>
        <v>2216584.638529832</v>
      </c>
      <c r="AD1636" s="42">
        <f t="shared" si="571"/>
        <v>296056.67351129372</v>
      </c>
      <c r="AE1636" s="41">
        <f t="shared" si="579"/>
        <v>2512641.3120411257</v>
      </c>
      <c r="AF1636" s="42">
        <f t="shared" si="580"/>
        <v>441858.68795887427</v>
      </c>
      <c r="AG1636" s="43">
        <f t="shared" si="600"/>
        <v>120</v>
      </c>
      <c r="AH1636" s="44">
        <f t="shared" si="581"/>
        <v>20.681724845995888</v>
      </c>
      <c r="AI1636" s="36">
        <f t="shared" si="582"/>
        <v>99.318275154004112</v>
      </c>
      <c r="AJ1636" s="36">
        <f t="shared" si="583"/>
        <v>3023</v>
      </c>
      <c r="AK1636" s="45">
        <v>45657</v>
      </c>
    </row>
    <row r="1637" spans="1:37" s="79" customFormat="1" ht="12.75" x14ac:dyDescent="0.25">
      <c r="A1637" s="36">
        <v>1631</v>
      </c>
      <c r="B1637" s="85">
        <v>42634</v>
      </c>
      <c r="C1637" s="49" t="s">
        <v>272</v>
      </c>
      <c r="D1637" s="49"/>
      <c r="E1637" s="49">
        <v>12010</v>
      </c>
      <c r="F1637" s="36" t="s">
        <v>1303</v>
      </c>
      <c r="G1637" s="36" t="s">
        <v>435</v>
      </c>
      <c r="H1637" s="38">
        <v>30</v>
      </c>
      <c r="I1637" s="50">
        <v>116641.092</v>
      </c>
      <c r="J1637" s="39">
        <f t="shared" si="585"/>
        <v>0</v>
      </c>
      <c r="K1637" s="39">
        <f t="shared" si="586"/>
        <v>0</v>
      </c>
      <c r="L1637" s="39">
        <f t="shared" si="587"/>
        <v>0</v>
      </c>
      <c r="M1637" s="39">
        <f t="shared" si="598"/>
        <v>0</v>
      </c>
      <c r="N1637" s="39">
        <f t="shared" si="597"/>
        <v>0</v>
      </c>
      <c r="O1637" s="39">
        <f t="shared" si="589"/>
        <v>0</v>
      </c>
      <c r="P1637" s="39">
        <f t="shared" si="590"/>
        <v>0</v>
      </c>
      <c r="Q1637" s="39">
        <f t="shared" si="591"/>
        <v>0</v>
      </c>
      <c r="R1637" s="39">
        <f t="shared" si="592"/>
        <v>116641.092</v>
      </c>
      <c r="S1637" s="39">
        <f t="shared" si="593"/>
        <v>0</v>
      </c>
      <c r="T1637" s="39"/>
      <c r="U1637" s="39">
        <f t="shared" si="594"/>
        <v>0</v>
      </c>
      <c r="V1637" s="39"/>
      <c r="W1637" s="39">
        <f t="shared" si="599"/>
        <v>0</v>
      </c>
      <c r="X1637" s="39">
        <f t="shared" si="576"/>
        <v>31.934590554414786</v>
      </c>
      <c r="Y1637" s="39">
        <f t="shared" si="577"/>
        <v>972.0091000000001</v>
      </c>
      <c r="Z1637" s="41">
        <f t="shared" si="578"/>
        <v>96538.267245995914</v>
      </c>
      <c r="AA1637" s="41">
        <v>84850.207103080087</v>
      </c>
      <c r="AB1637" s="41">
        <v>5702.8663904319001</v>
      </c>
      <c r="AC1637" s="41">
        <f t="shared" si="584"/>
        <v>90553.073493511984</v>
      </c>
      <c r="AD1637" s="42">
        <f t="shared" si="571"/>
        <v>11688.060142915827</v>
      </c>
      <c r="AE1637" s="41">
        <f t="shared" si="579"/>
        <v>102241.13363642781</v>
      </c>
      <c r="AF1637" s="42">
        <f t="shared" si="580"/>
        <v>14399.958363572194</v>
      </c>
      <c r="AG1637" s="43">
        <f t="shared" si="600"/>
        <v>120</v>
      </c>
      <c r="AH1637" s="44">
        <f t="shared" si="581"/>
        <v>20.681724845995888</v>
      </c>
      <c r="AI1637" s="36">
        <f t="shared" si="582"/>
        <v>99.318275154004112</v>
      </c>
      <c r="AJ1637" s="36">
        <f t="shared" si="583"/>
        <v>3023</v>
      </c>
      <c r="AK1637" s="45">
        <v>45657</v>
      </c>
    </row>
    <row r="1638" spans="1:37" s="79" customFormat="1" ht="12.75" x14ac:dyDescent="0.25">
      <c r="A1638" s="36">
        <v>1632</v>
      </c>
      <c r="B1638" s="85">
        <v>42634</v>
      </c>
      <c r="C1638" s="49" t="s">
        <v>272</v>
      </c>
      <c r="D1638" s="49"/>
      <c r="E1638" s="49">
        <v>12010</v>
      </c>
      <c r="F1638" s="36" t="s">
        <v>1399</v>
      </c>
      <c r="G1638" s="36" t="s">
        <v>435</v>
      </c>
      <c r="H1638" s="38">
        <v>2</v>
      </c>
      <c r="I1638" s="50">
        <v>195387.41940000001</v>
      </c>
      <c r="J1638" s="39">
        <f t="shared" si="585"/>
        <v>0</v>
      </c>
      <c r="K1638" s="39">
        <f t="shared" si="586"/>
        <v>0</v>
      </c>
      <c r="L1638" s="39">
        <f t="shared" si="587"/>
        <v>0</v>
      </c>
      <c r="M1638" s="39">
        <f t="shared" si="598"/>
        <v>0</v>
      </c>
      <c r="N1638" s="39">
        <f t="shared" si="597"/>
        <v>0</v>
      </c>
      <c r="O1638" s="39">
        <f t="shared" si="589"/>
        <v>0</v>
      </c>
      <c r="P1638" s="39">
        <f t="shared" si="590"/>
        <v>0</v>
      </c>
      <c r="Q1638" s="39">
        <f t="shared" si="591"/>
        <v>0</v>
      </c>
      <c r="R1638" s="39">
        <f t="shared" si="592"/>
        <v>195387.41940000001</v>
      </c>
      <c r="S1638" s="39">
        <f t="shared" si="593"/>
        <v>0</v>
      </c>
      <c r="T1638" s="39"/>
      <c r="U1638" s="39">
        <f t="shared" si="594"/>
        <v>0</v>
      </c>
      <c r="V1638" s="39"/>
      <c r="W1638" s="39">
        <f t="shared" si="599"/>
        <v>0</v>
      </c>
      <c r="X1638" s="39">
        <f t="shared" si="576"/>
        <v>53.494160000000008</v>
      </c>
      <c r="Y1638" s="39">
        <f t="shared" si="577"/>
        <v>1628.2284950000003</v>
      </c>
      <c r="Z1638" s="41">
        <f t="shared" si="578"/>
        <v>161712.84568000003</v>
      </c>
      <c r="AA1638" s="41">
        <v>142133.98312000002</v>
      </c>
      <c r="AB1638" s="41">
        <v>9552.9656667607505</v>
      </c>
      <c r="AC1638" s="41">
        <f t="shared" si="584"/>
        <v>151686.94878676077</v>
      </c>
      <c r="AD1638" s="42">
        <f t="shared" si="571"/>
        <v>19578.862560000009</v>
      </c>
      <c r="AE1638" s="41">
        <f t="shared" si="579"/>
        <v>171265.81134676078</v>
      </c>
      <c r="AF1638" s="42">
        <f t="shared" si="580"/>
        <v>24121.608053239237</v>
      </c>
      <c r="AG1638" s="43">
        <f t="shared" si="600"/>
        <v>120</v>
      </c>
      <c r="AH1638" s="44">
        <f t="shared" si="581"/>
        <v>20.681724845995888</v>
      </c>
      <c r="AI1638" s="36">
        <f t="shared" si="582"/>
        <v>99.318275154004112</v>
      </c>
      <c r="AJ1638" s="36">
        <f t="shared" si="583"/>
        <v>3023</v>
      </c>
      <c r="AK1638" s="45">
        <v>45657</v>
      </c>
    </row>
    <row r="1639" spans="1:37" s="79" customFormat="1" ht="12.75" x14ac:dyDescent="0.25">
      <c r="A1639" s="36">
        <v>1633</v>
      </c>
      <c r="B1639" s="85">
        <v>42634</v>
      </c>
      <c r="C1639" s="49" t="s">
        <v>272</v>
      </c>
      <c r="D1639" s="49"/>
      <c r="E1639" s="49">
        <v>12010</v>
      </c>
      <c r="F1639" s="36" t="s">
        <v>1400</v>
      </c>
      <c r="G1639" s="36" t="s">
        <v>435</v>
      </c>
      <c r="H1639" s="38">
        <v>2</v>
      </c>
      <c r="I1639" s="50">
        <v>207094.1214</v>
      </c>
      <c r="J1639" s="39">
        <f t="shared" si="585"/>
        <v>0</v>
      </c>
      <c r="K1639" s="39">
        <f t="shared" si="586"/>
        <v>0</v>
      </c>
      <c r="L1639" s="39">
        <f t="shared" si="587"/>
        <v>0</v>
      </c>
      <c r="M1639" s="39">
        <f t="shared" si="598"/>
        <v>0</v>
      </c>
      <c r="N1639" s="39">
        <f t="shared" si="597"/>
        <v>0</v>
      </c>
      <c r="O1639" s="39">
        <f t="shared" si="589"/>
        <v>0</v>
      </c>
      <c r="P1639" s="39">
        <f t="shared" si="590"/>
        <v>0</v>
      </c>
      <c r="Q1639" s="39">
        <f t="shared" si="591"/>
        <v>0</v>
      </c>
      <c r="R1639" s="39">
        <f t="shared" si="592"/>
        <v>207094.1214</v>
      </c>
      <c r="S1639" s="39">
        <f t="shared" si="593"/>
        <v>0</v>
      </c>
      <c r="T1639" s="39"/>
      <c r="U1639" s="39">
        <f t="shared" si="594"/>
        <v>0</v>
      </c>
      <c r="V1639" s="39"/>
      <c r="W1639" s="39">
        <f t="shared" si="599"/>
        <v>0</v>
      </c>
      <c r="X1639" s="39">
        <f t="shared" si="576"/>
        <v>56.699280328542095</v>
      </c>
      <c r="Y1639" s="39">
        <f t="shared" si="577"/>
        <v>1725.784345</v>
      </c>
      <c r="Z1639" s="41">
        <f t="shared" si="578"/>
        <v>171401.92443318275</v>
      </c>
      <c r="AA1639" s="41">
        <v>150649.98783293634</v>
      </c>
      <c r="AB1639" s="41">
        <v>10125.334771283551</v>
      </c>
      <c r="AC1639" s="41">
        <f t="shared" si="584"/>
        <v>160775.32260421989</v>
      </c>
      <c r="AD1639" s="42">
        <f t="shared" si="571"/>
        <v>20751.936600246408</v>
      </c>
      <c r="AE1639" s="41">
        <f t="shared" si="579"/>
        <v>181527.2592044663</v>
      </c>
      <c r="AF1639" s="42">
        <f t="shared" si="580"/>
        <v>25566.8621955337</v>
      </c>
      <c r="AG1639" s="43">
        <f t="shared" si="600"/>
        <v>120</v>
      </c>
      <c r="AH1639" s="44">
        <f t="shared" si="581"/>
        <v>20.681724845995888</v>
      </c>
      <c r="AI1639" s="36">
        <f t="shared" si="582"/>
        <v>99.318275154004112</v>
      </c>
      <c r="AJ1639" s="36">
        <f t="shared" si="583"/>
        <v>3023</v>
      </c>
      <c r="AK1639" s="45">
        <v>45657</v>
      </c>
    </row>
    <row r="1640" spans="1:37" s="79" customFormat="1" ht="12.75" x14ac:dyDescent="0.25">
      <c r="A1640" s="36">
        <v>1634</v>
      </c>
      <c r="B1640" s="85">
        <v>42634</v>
      </c>
      <c r="C1640" s="49" t="s">
        <v>272</v>
      </c>
      <c r="D1640" s="49"/>
      <c r="E1640" s="49">
        <v>12010</v>
      </c>
      <c r="F1640" s="36" t="s">
        <v>1401</v>
      </c>
      <c r="G1640" s="36" t="s">
        <v>435</v>
      </c>
      <c r="H1640" s="38">
        <v>2</v>
      </c>
      <c r="I1640" s="50">
        <v>281061.95939999999</v>
      </c>
      <c r="J1640" s="39">
        <f t="shared" si="585"/>
        <v>0</v>
      </c>
      <c r="K1640" s="39">
        <f t="shared" si="586"/>
        <v>0</v>
      </c>
      <c r="L1640" s="39">
        <f t="shared" si="587"/>
        <v>0</v>
      </c>
      <c r="M1640" s="39">
        <f t="shared" si="598"/>
        <v>0</v>
      </c>
      <c r="N1640" s="39">
        <f t="shared" si="597"/>
        <v>0</v>
      </c>
      <c r="O1640" s="39">
        <f t="shared" si="589"/>
        <v>0</v>
      </c>
      <c r="P1640" s="39">
        <f t="shared" si="590"/>
        <v>0</v>
      </c>
      <c r="Q1640" s="39">
        <f t="shared" si="591"/>
        <v>0</v>
      </c>
      <c r="R1640" s="39">
        <f t="shared" si="592"/>
        <v>281061.95939999999</v>
      </c>
      <c r="S1640" s="39">
        <f t="shared" si="593"/>
        <v>0</v>
      </c>
      <c r="T1640" s="39"/>
      <c r="U1640" s="39">
        <f t="shared" si="594"/>
        <v>0</v>
      </c>
      <c r="V1640" s="39"/>
      <c r="W1640" s="39">
        <f t="shared" si="599"/>
        <v>0</v>
      </c>
      <c r="X1640" s="39">
        <f t="shared" si="576"/>
        <v>76.950570677618074</v>
      </c>
      <c r="Y1640" s="39">
        <f t="shared" si="577"/>
        <v>2342.1829950000001</v>
      </c>
      <c r="Z1640" s="41">
        <f t="shared" si="578"/>
        <v>232621.57515843946</v>
      </c>
      <c r="AA1640" s="41">
        <v>204457.66629043123</v>
      </c>
      <c r="AB1640" s="41">
        <v>13741.802090563378</v>
      </c>
      <c r="AC1640" s="41">
        <f t="shared" si="584"/>
        <v>218199.4683809946</v>
      </c>
      <c r="AD1640" s="42">
        <f t="shared" si="571"/>
        <v>28163.908868008235</v>
      </c>
      <c r="AE1640" s="41">
        <f t="shared" si="579"/>
        <v>246363.37724900284</v>
      </c>
      <c r="AF1640" s="42">
        <f t="shared" si="580"/>
        <v>34698.582150997157</v>
      </c>
      <c r="AG1640" s="43">
        <f t="shared" si="600"/>
        <v>120</v>
      </c>
      <c r="AH1640" s="44">
        <f t="shared" si="581"/>
        <v>20.681724845995888</v>
      </c>
      <c r="AI1640" s="36">
        <f t="shared" si="582"/>
        <v>99.318275154004112</v>
      </c>
      <c r="AJ1640" s="36">
        <f t="shared" si="583"/>
        <v>3023</v>
      </c>
      <c r="AK1640" s="45">
        <v>45657</v>
      </c>
    </row>
    <row r="1641" spans="1:37" s="79" customFormat="1" ht="12.75" x14ac:dyDescent="0.25">
      <c r="A1641" s="36">
        <v>1635</v>
      </c>
      <c r="B1641" s="85">
        <v>42634</v>
      </c>
      <c r="C1641" s="49" t="s">
        <v>272</v>
      </c>
      <c r="D1641" s="49"/>
      <c r="E1641" s="49">
        <v>12010</v>
      </c>
      <c r="F1641" s="36" t="s">
        <v>1402</v>
      </c>
      <c r="G1641" s="36" t="s">
        <v>435</v>
      </c>
      <c r="H1641" s="38">
        <v>3</v>
      </c>
      <c r="I1641" s="50">
        <v>343035.40409999999</v>
      </c>
      <c r="J1641" s="39">
        <f t="shared" si="585"/>
        <v>0</v>
      </c>
      <c r="K1641" s="39">
        <f t="shared" si="586"/>
        <v>0</v>
      </c>
      <c r="L1641" s="39">
        <f t="shared" si="587"/>
        <v>0</v>
      </c>
      <c r="M1641" s="39">
        <f t="shared" si="598"/>
        <v>0</v>
      </c>
      <c r="N1641" s="39">
        <f t="shared" si="597"/>
        <v>0</v>
      </c>
      <c r="O1641" s="39">
        <f t="shared" si="589"/>
        <v>0</v>
      </c>
      <c r="P1641" s="39">
        <f t="shared" si="590"/>
        <v>0</v>
      </c>
      <c r="Q1641" s="39">
        <f t="shared" si="591"/>
        <v>0</v>
      </c>
      <c r="R1641" s="39">
        <f t="shared" si="592"/>
        <v>343035.40409999999</v>
      </c>
      <c r="S1641" s="39">
        <f t="shared" si="593"/>
        <v>0</v>
      </c>
      <c r="T1641" s="39"/>
      <c r="U1641" s="39">
        <f t="shared" si="594"/>
        <v>0</v>
      </c>
      <c r="V1641" s="39"/>
      <c r="W1641" s="39">
        <f t="shared" si="599"/>
        <v>0</v>
      </c>
      <c r="X1641" s="39">
        <f t="shared" si="576"/>
        <v>93.917975112936347</v>
      </c>
      <c r="Y1641" s="39">
        <f t="shared" si="577"/>
        <v>2858.6283675</v>
      </c>
      <c r="Z1641" s="41">
        <f t="shared" si="578"/>
        <v>283914.03876640659</v>
      </c>
      <c r="AA1641" s="41">
        <v>249540.05987507186</v>
      </c>
      <c r="AB1641" s="41">
        <v>16771.834378660613</v>
      </c>
      <c r="AC1641" s="41">
        <f t="shared" si="584"/>
        <v>266311.89425373246</v>
      </c>
      <c r="AD1641" s="42">
        <f t="shared" si="571"/>
        <v>34373.978891334729</v>
      </c>
      <c r="AE1641" s="41">
        <f t="shared" si="579"/>
        <v>300685.87314506719</v>
      </c>
      <c r="AF1641" s="42">
        <f t="shared" si="580"/>
        <v>42349.530954932794</v>
      </c>
      <c r="AG1641" s="43">
        <f t="shared" si="600"/>
        <v>120</v>
      </c>
      <c r="AH1641" s="44">
        <f t="shared" si="581"/>
        <v>20.681724845995888</v>
      </c>
      <c r="AI1641" s="36">
        <f t="shared" si="582"/>
        <v>99.318275154004112</v>
      </c>
      <c r="AJ1641" s="36">
        <f t="shared" si="583"/>
        <v>3023</v>
      </c>
      <c r="AK1641" s="45">
        <v>45657</v>
      </c>
    </row>
    <row r="1642" spans="1:37" s="79" customFormat="1" ht="12.75" x14ac:dyDescent="0.25">
      <c r="A1642" s="36">
        <v>1636</v>
      </c>
      <c r="B1642" s="85">
        <v>42634</v>
      </c>
      <c r="C1642" s="49" t="s">
        <v>272</v>
      </c>
      <c r="D1642" s="49"/>
      <c r="E1642" s="49">
        <v>12010</v>
      </c>
      <c r="F1642" s="36" t="s">
        <v>1403</v>
      </c>
      <c r="G1642" s="36" t="s">
        <v>435</v>
      </c>
      <c r="H1642" s="38">
        <v>3</v>
      </c>
      <c r="I1642" s="50">
        <v>468301.45409999997</v>
      </c>
      <c r="J1642" s="39">
        <f t="shared" si="585"/>
        <v>0</v>
      </c>
      <c r="K1642" s="39">
        <f t="shared" si="586"/>
        <v>0</v>
      </c>
      <c r="L1642" s="39">
        <f t="shared" si="587"/>
        <v>0</v>
      </c>
      <c r="M1642" s="39">
        <f t="shared" si="598"/>
        <v>0</v>
      </c>
      <c r="N1642" s="39">
        <f t="shared" si="597"/>
        <v>0</v>
      </c>
      <c r="O1642" s="39">
        <f t="shared" si="589"/>
        <v>0</v>
      </c>
      <c r="P1642" s="39">
        <f t="shared" si="590"/>
        <v>0</v>
      </c>
      <c r="Q1642" s="39">
        <f t="shared" si="591"/>
        <v>0</v>
      </c>
      <c r="R1642" s="39">
        <f t="shared" si="592"/>
        <v>468301.45409999997</v>
      </c>
      <c r="S1642" s="39">
        <f t="shared" si="593"/>
        <v>0</v>
      </c>
      <c r="T1642" s="39"/>
      <c r="U1642" s="39">
        <f t="shared" si="594"/>
        <v>0</v>
      </c>
      <c r="V1642" s="39"/>
      <c r="W1642" s="39">
        <f t="shared" si="599"/>
        <v>0</v>
      </c>
      <c r="X1642" s="39">
        <f t="shared" si="576"/>
        <v>128.21395047227927</v>
      </c>
      <c r="Y1642" s="39">
        <f t="shared" si="577"/>
        <v>3902.5121174999999</v>
      </c>
      <c r="Z1642" s="41">
        <f t="shared" si="578"/>
        <v>387590.77227770025</v>
      </c>
      <c r="AA1642" s="41">
        <v>340664.466404846</v>
      </c>
      <c r="AB1642" s="41">
        <v>22896.395921750089</v>
      </c>
      <c r="AC1642" s="41">
        <f t="shared" si="584"/>
        <v>363560.86232659611</v>
      </c>
      <c r="AD1642" s="42">
        <f t="shared" si="571"/>
        <v>46926.305872854253</v>
      </c>
      <c r="AE1642" s="41">
        <f t="shared" si="579"/>
        <v>410487.16819945036</v>
      </c>
      <c r="AF1642" s="42">
        <f t="shared" si="580"/>
        <v>57814.285900549614</v>
      </c>
      <c r="AG1642" s="43">
        <f t="shared" si="600"/>
        <v>120</v>
      </c>
      <c r="AH1642" s="44">
        <f t="shared" si="581"/>
        <v>20.681724845995888</v>
      </c>
      <c r="AI1642" s="36">
        <f t="shared" si="582"/>
        <v>99.318275154004112</v>
      </c>
      <c r="AJ1642" s="36">
        <f t="shared" si="583"/>
        <v>3023</v>
      </c>
      <c r="AK1642" s="45">
        <v>45657</v>
      </c>
    </row>
    <row r="1643" spans="1:37" s="79" customFormat="1" ht="12.75" x14ac:dyDescent="0.25">
      <c r="A1643" s="36">
        <v>1637</v>
      </c>
      <c r="B1643" s="85">
        <v>42634</v>
      </c>
      <c r="C1643" s="49" t="s">
        <v>272</v>
      </c>
      <c r="D1643" s="49"/>
      <c r="E1643" s="49">
        <v>12010</v>
      </c>
      <c r="F1643" s="36" t="s">
        <v>1404</v>
      </c>
      <c r="G1643" s="36" t="s">
        <v>435</v>
      </c>
      <c r="H1643" s="38">
        <v>40</v>
      </c>
      <c r="I1643" s="50">
        <v>1874050.4291845495</v>
      </c>
      <c r="J1643" s="39">
        <f t="shared" si="585"/>
        <v>0</v>
      </c>
      <c r="K1643" s="39">
        <f t="shared" si="586"/>
        <v>0</v>
      </c>
      <c r="L1643" s="39">
        <f t="shared" si="587"/>
        <v>0</v>
      </c>
      <c r="M1643" s="39">
        <f t="shared" si="598"/>
        <v>0</v>
      </c>
      <c r="N1643" s="39">
        <f t="shared" si="597"/>
        <v>0</v>
      </c>
      <c r="O1643" s="39">
        <f t="shared" si="589"/>
        <v>0</v>
      </c>
      <c r="P1643" s="39">
        <f t="shared" si="590"/>
        <v>0</v>
      </c>
      <c r="Q1643" s="39">
        <f t="shared" si="591"/>
        <v>0</v>
      </c>
      <c r="R1643" s="39">
        <f t="shared" si="592"/>
        <v>1874050.4291845495</v>
      </c>
      <c r="S1643" s="39">
        <f t="shared" si="593"/>
        <v>0</v>
      </c>
      <c r="T1643" s="39"/>
      <c r="U1643" s="39">
        <f t="shared" si="594"/>
        <v>0</v>
      </c>
      <c r="V1643" s="39"/>
      <c r="W1643" s="39">
        <f t="shared" si="599"/>
        <v>0</v>
      </c>
      <c r="X1643" s="39">
        <f t="shared" si="576"/>
        <v>513.0870442668172</v>
      </c>
      <c r="Y1643" s="39">
        <f t="shared" si="577"/>
        <v>15617.086909871248</v>
      </c>
      <c r="Z1643" s="41">
        <f t="shared" si="578"/>
        <v>1551062.1348185884</v>
      </c>
      <c r="AA1643" s="41">
        <v>1363272.2766169333</v>
      </c>
      <c r="AB1643" s="41">
        <v>91626.878858190437</v>
      </c>
      <c r="AC1643" s="41">
        <f t="shared" si="584"/>
        <v>1454899.1554751238</v>
      </c>
      <c r="AD1643" s="42">
        <f t="shared" si="571"/>
        <v>187789.85820165509</v>
      </c>
      <c r="AE1643" s="41">
        <f t="shared" si="579"/>
        <v>1642689.0136767789</v>
      </c>
      <c r="AF1643" s="42">
        <f t="shared" si="580"/>
        <v>231361.41550777061</v>
      </c>
      <c r="AG1643" s="43">
        <f t="shared" si="600"/>
        <v>120</v>
      </c>
      <c r="AH1643" s="44">
        <f t="shared" si="581"/>
        <v>20.681724845995888</v>
      </c>
      <c r="AI1643" s="36">
        <f t="shared" si="582"/>
        <v>99.318275154004112</v>
      </c>
      <c r="AJ1643" s="36">
        <f t="shared" si="583"/>
        <v>3023</v>
      </c>
      <c r="AK1643" s="45">
        <v>45657</v>
      </c>
    </row>
    <row r="1644" spans="1:37" s="79" customFormat="1" ht="12.75" x14ac:dyDescent="0.25">
      <c r="A1644" s="36">
        <v>1638</v>
      </c>
      <c r="B1644" s="85">
        <v>42646</v>
      </c>
      <c r="C1644" s="49" t="s">
        <v>431</v>
      </c>
      <c r="D1644" s="49"/>
      <c r="E1644" s="49">
        <v>12009</v>
      </c>
      <c r="F1644" s="36" t="s">
        <v>1405</v>
      </c>
      <c r="G1644" s="36" t="s">
        <v>52</v>
      </c>
      <c r="H1644" s="38">
        <v>15</v>
      </c>
      <c r="I1644" s="50">
        <v>396000</v>
      </c>
      <c r="J1644" s="39">
        <f t="shared" si="585"/>
        <v>0</v>
      </c>
      <c r="K1644" s="39">
        <f t="shared" si="586"/>
        <v>0</v>
      </c>
      <c r="L1644" s="39">
        <f t="shared" si="587"/>
        <v>0</v>
      </c>
      <c r="M1644" s="39">
        <f t="shared" ref="M1644:M1649" si="601">IF(C1644=12006,H1644,IF(C1644&lt;&gt;12006,0))</f>
        <v>0</v>
      </c>
      <c r="N1644" s="39">
        <f t="shared" si="597"/>
        <v>0</v>
      </c>
      <c r="O1644" s="39">
        <f t="shared" si="589"/>
        <v>0</v>
      </c>
      <c r="P1644" s="39">
        <f t="shared" si="590"/>
        <v>0</v>
      </c>
      <c r="Q1644" s="39">
        <f t="shared" si="591"/>
        <v>396000</v>
      </c>
      <c r="R1644" s="39">
        <f t="shared" si="592"/>
        <v>0</v>
      </c>
      <c r="S1644" s="39">
        <f t="shared" si="593"/>
        <v>0</v>
      </c>
      <c r="T1644" s="39"/>
      <c r="U1644" s="39">
        <f t="shared" si="594"/>
        <v>0</v>
      </c>
      <c r="V1644" s="39"/>
      <c r="W1644" s="39"/>
      <c r="X1644" s="39">
        <f t="shared" si="576"/>
        <v>108.41889117043121</v>
      </c>
      <c r="Y1644" s="39">
        <f t="shared" si="577"/>
        <v>3300</v>
      </c>
      <c r="Z1644" s="41">
        <f t="shared" si="578"/>
        <v>326449.28131416836</v>
      </c>
      <c r="AA1644" s="41">
        <v>286767.96714579052</v>
      </c>
      <c r="AB1644" s="41">
        <v>0</v>
      </c>
      <c r="AC1644" s="41">
        <f t="shared" si="584"/>
        <v>286767.96714579052</v>
      </c>
      <c r="AD1644" s="42">
        <f t="shared" si="571"/>
        <v>39681.314168377838</v>
      </c>
      <c r="AE1644" s="41">
        <f t="shared" si="579"/>
        <v>326449.28131416836</v>
      </c>
      <c r="AF1644" s="42">
        <f t="shared" si="580"/>
        <v>69550.718685831642</v>
      </c>
      <c r="AG1644" s="43">
        <f t="shared" ref="AG1644:AG1649" si="602">(365.25/30.4375*(IF(E1644=12002,1/3%,IF(E1644=12003,1/3%,IF(E1644=12004,1/3%,IF(E1644=12006,1/2%,IF(E1644=12007,1/10%,IF(E1644=12008,1/3%,IF(E1644=12009,1/10%,IF(E1644=12010,1/10%,IF(E1644=12011,1/20%,IF(E1644=12012,1/3%))))))))))))</f>
        <v>120</v>
      </c>
      <c r="AH1644" s="44">
        <f t="shared" si="581"/>
        <v>21.07597535934292</v>
      </c>
      <c r="AI1644" s="36">
        <f t="shared" si="582"/>
        <v>98.92402464065708</v>
      </c>
      <c r="AJ1644" s="36">
        <f t="shared" si="583"/>
        <v>3011</v>
      </c>
      <c r="AK1644" s="45">
        <v>45657</v>
      </c>
    </row>
    <row r="1645" spans="1:37" s="79" customFormat="1" ht="12.75" x14ac:dyDescent="0.25">
      <c r="A1645" s="36">
        <v>1639</v>
      </c>
      <c r="B1645" s="85">
        <v>42646</v>
      </c>
      <c r="C1645" s="49" t="s">
        <v>431</v>
      </c>
      <c r="D1645" s="49"/>
      <c r="E1645" s="49">
        <v>12009</v>
      </c>
      <c r="F1645" s="36" t="s">
        <v>1406</v>
      </c>
      <c r="G1645" s="36" t="s">
        <v>52</v>
      </c>
      <c r="H1645" s="38">
        <v>15</v>
      </c>
      <c r="I1645" s="50">
        <v>412500</v>
      </c>
      <c r="J1645" s="39">
        <f t="shared" si="585"/>
        <v>0</v>
      </c>
      <c r="K1645" s="39">
        <f t="shared" si="586"/>
        <v>0</v>
      </c>
      <c r="L1645" s="39">
        <f t="shared" si="587"/>
        <v>0</v>
      </c>
      <c r="M1645" s="39">
        <f t="shared" si="601"/>
        <v>0</v>
      </c>
      <c r="N1645" s="39">
        <f t="shared" si="597"/>
        <v>0</v>
      </c>
      <c r="O1645" s="39">
        <f t="shared" si="589"/>
        <v>0</v>
      </c>
      <c r="P1645" s="39">
        <f t="shared" si="590"/>
        <v>0</v>
      </c>
      <c r="Q1645" s="39">
        <f t="shared" si="591"/>
        <v>412500</v>
      </c>
      <c r="R1645" s="39">
        <f t="shared" si="592"/>
        <v>0</v>
      </c>
      <c r="S1645" s="39">
        <f t="shared" si="593"/>
        <v>0</v>
      </c>
      <c r="T1645" s="39"/>
      <c r="U1645" s="39">
        <f t="shared" si="594"/>
        <v>0</v>
      </c>
      <c r="V1645" s="39"/>
      <c r="W1645" s="39"/>
      <c r="X1645" s="39">
        <f t="shared" si="576"/>
        <v>112.93634496919918</v>
      </c>
      <c r="Y1645" s="39">
        <f t="shared" si="577"/>
        <v>3437.5</v>
      </c>
      <c r="Z1645" s="41">
        <f t="shared" si="578"/>
        <v>340051.3347022587</v>
      </c>
      <c r="AA1645" s="41">
        <v>298716.63244353182</v>
      </c>
      <c r="AB1645" s="41">
        <v>0</v>
      </c>
      <c r="AC1645" s="41">
        <f t="shared" si="584"/>
        <v>298716.63244353182</v>
      </c>
      <c r="AD1645" s="42">
        <f t="shared" si="571"/>
        <v>41334.702258726873</v>
      </c>
      <c r="AE1645" s="41">
        <f t="shared" si="579"/>
        <v>340051.3347022587</v>
      </c>
      <c r="AF1645" s="42">
        <f t="shared" si="580"/>
        <v>72448.665297741303</v>
      </c>
      <c r="AG1645" s="43">
        <f t="shared" si="602"/>
        <v>120</v>
      </c>
      <c r="AH1645" s="44">
        <f t="shared" si="581"/>
        <v>21.07597535934292</v>
      </c>
      <c r="AI1645" s="36">
        <f t="shared" si="582"/>
        <v>98.92402464065708</v>
      </c>
      <c r="AJ1645" s="36">
        <f t="shared" si="583"/>
        <v>3011</v>
      </c>
      <c r="AK1645" s="45">
        <v>45657</v>
      </c>
    </row>
    <row r="1646" spans="1:37" s="79" customFormat="1" ht="12.75" x14ac:dyDescent="0.25">
      <c r="A1646" s="36">
        <v>1640</v>
      </c>
      <c r="B1646" s="85">
        <v>42646</v>
      </c>
      <c r="C1646" s="49" t="s">
        <v>431</v>
      </c>
      <c r="D1646" s="49"/>
      <c r="E1646" s="49">
        <v>12009</v>
      </c>
      <c r="F1646" s="36" t="s">
        <v>1407</v>
      </c>
      <c r="G1646" s="36" t="s">
        <v>52</v>
      </c>
      <c r="H1646" s="38">
        <v>21</v>
      </c>
      <c r="I1646" s="50">
        <v>554400</v>
      </c>
      <c r="J1646" s="39">
        <f t="shared" si="585"/>
        <v>0</v>
      </c>
      <c r="K1646" s="39">
        <f t="shared" si="586"/>
        <v>0</v>
      </c>
      <c r="L1646" s="39">
        <f t="shared" si="587"/>
        <v>0</v>
      </c>
      <c r="M1646" s="39">
        <f t="shared" si="601"/>
        <v>0</v>
      </c>
      <c r="N1646" s="39">
        <f t="shared" si="597"/>
        <v>0</v>
      </c>
      <c r="O1646" s="39">
        <f t="shared" si="589"/>
        <v>0</v>
      </c>
      <c r="P1646" s="39">
        <f t="shared" si="590"/>
        <v>0</v>
      </c>
      <c r="Q1646" s="39">
        <f t="shared" si="591"/>
        <v>554400</v>
      </c>
      <c r="R1646" s="39">
        <f t="shared" si="592"/>
        <v>0</v>
      </c>
      <c r="S1646" s="39">
        <f t="shared" si="593"/>
        <v>0</v>
      </c>
      <c r="T1646" s="39"/>
      <c r="U1646" s="39">
        <f t="shared" si="594"/>
        <v>0</v>
      </c>
      <c r="V1646" s="39"/>
      <c r="W1646" s="39"/>
      <c r="X1646" s="39">
        <f t="shared" si="576"/>
        <v>151.7864476386037</v>
      </c>
      <c r="Y1646" s="39">
        <f t="shared" si="577"/>
        <v>4620</v>
      </c>
      <c r="Z1646" s="41">
        <f t="shared" si="578"/>
        <v>457028.99383983569</v>
      </c>
      <c r="AA1646" s="41">
        <v>401475.15400410676</v>
      </c>
      <c r="AB1646" s="41">
        <v>0</v>
      </c>
      <c r="AC1646" s="41">
        <f t="shared" si="584"/>
        <v>401475.15400410676</v>
      </c>
      <c r="AD1646" s="42">
        <f t="shared" si="571"/>
        <v>55553.839835728926</v>
      </c>
      <c r="AE1646" s="41">
        <f t="shared" si="579"/>
        <v>457028.99383983569</v>
      </c>
      <c r="AF1646" s="42">
        <f t="shared" si="580"/>
        <v>97371.00616016431</v>
      </c>
      <c r="AG1646" s="43">
        <f t="shared" si="602"/>
        <v>120</v>
      </c>
      <c r="AH1646" s="44">
        <f t="shared" si="581"/>
        <v>21.07597535934292</v>
      </c>
      <c r="AI1646" s="36">
        <f t="shared" si="582"/>
        <v>98.92402464065708</v>
      </c>
      <c r="AJ1646" s="36">
        <f t="shared" si="583"/>
        <v>3011</v>
      </c>
      <c r="AK1646" s="45">
        <v>45657</v>
      </c>
    </row>
    <row r="1647" spans="1:37" s="79" customFormat="1" ht="12.75" x14ac:dyDescent="0.25">
      <c r="A1647" s="36">
        <v>1641</v>
      </c>
      <c r="B1647" s="85">
        <v>42646</v>
      </c>
      <c r="C1647" s="49" t="s">
        <v>431</v>
      </c>
      <c r="D1647" s="49"/>
      <c r="E1647" s="49">
        <v>12009</v>
      </c>
      <c r="F1647" s="36" t="s">
        <v>1408</v>
      </c>
      <c r="G1647" s="36" t="s">
        <v>52</v>
      </c>
      <c r="H1647" s="38">
        <v>1</v>
      </c>
      <c r="I1647" s="50">
        <v>572040</v>
      </c>
      <c r="J1647" s="39">
        <f t="shared" si="585"/>
        <v>0</v>
      </c>
      <c r="K1647" s="39">
        <f t="shared" si="586"/>
        <v>0</v>
      </c>
      <c r="L1647" s="39">
        <f t="shared" si="587"/>
        <v>0</v>
      </c>
      <c r="M1647" s="39">
        <f t="shared" si="601"/>
        <v>0</v>
      </c>
      <c r="N1647" s="39">
        <f t="shared" si="597"/>
        <v>0</v>
      </c>
      <c r="O1647" s="39">
        <f t="shared" si="589"/>
        <v>0</v>
      </c>
      <c r="P1647" s="39">
        <f t="shared" si="590"/>
        <v>0</v>
      </c>
      <c r="Q1647" s="39">
        <f t="shared" si="591"/>
        <v>572040</v>
      </c>
      <c r="R1647" s="39">
        <f t="shared" si="592"/>
        <v>0</v>
      </c>
      <c r="S1647" s="39">
        <f t="shared" si="593"/>
        <v>0</v>
      </c>
      <c r="T1647" s="39"/>
      <c r="U1647" s="39">
        <f t="shared" si="594"/>
        <v>0</v>
      </c>
      <c r="V1647" s="39"/>
      <c r="W1647" s="39"/>
      <c r="X1647" s="39">
        <f t="shared" si="576"/>
        <v>156.61601642710471</v>
      </c>
      <c r="Y1647" s="39">
        <f t="shared" si="577"/>
        <v>4767</v>
      </c>
      <c r="Z1647" s="41">
        <f t="shared" si="578"/>
        <v>471570.82546201232</v>
      </c>
      <c r="AA1647" s="41">
        <v>414249.36344969197</v>
      </c>
      <c r="AB1647" s="41">
        <v>0</v>
      </c>
      <c r="AC1647" s="41">
        <f t="shared" si="584"/>
        <v>414249.36344969197</v>
      </c>
      <c r="AD1647" s="42">
        <f t="shared" si="571"/>
        <v>57321.462012320349</v>
      </c>
      <c r="AE1647" s="41">
        <f t="shared" si="579"/>
        <v>471570.82546201232</v>
      </c>
      <c r="AF1647" s="42">
        <f t="shared" si="580"/>
        <v>100469.17453798768</v>
      </c>
      <c r="AG1647" s="43">
        <f t="shared" si="602"/>
        <v>120</v>
      </c>
      <c r="AH1647" s="44">
        <f t="shared" si="581"/>
        <v>21.07597535934292</v>
      </c>
      <c r="AI1647" s="36">
        <f t="shared" si="582"/>
        <v>98.92402464065708</v>
      </c>
      <c r="AJ1647" s="36">
        <f t="shared" si="583"/>
        <v>3011</v>
      </c>
      <c r="AK1647" s="45">
        <v>45657</v>
      </c>
    </row>
    <row r="1648" spans="1:37" s="79" customFormat="1" ht="12.75" x14ac:dyDescent="0.25">
      <c r="A1648" s="36">
        <v>1642</v>
      </c>
      <c r="B1648" s="85">
        <v>42646</v>
      </c>
      <c r="C1648" s="49" t="s">
        <v>431</v>
      </c>
      <c r="D1648" s="49"/>
      <c r="E1648" s="49">
        <v>12009</v>
      </c>
      <c r="F1648" s="36" t="s">
        <v>1409</v>
      </c>
      <c r="G1648" s="36" t="s">
        <v>52</v>
      </c>
      <c r="H1648" s="38">
        <v>21</v>
      </c>
      <c r="I1648" s="50">
        <v>577500</v>
      </c>
      <c r="J1648" s="39">
        <f t="shared" si="585"/>
        <v>0</v>
      </c>
      <c r="K1648" s="39">
        <f t="shared" si="586"/>
        <v>0</v>
      </c>
      <c r="L1648" s="39">
        <f t="shared" si="587"/>
        <v>0</v>
      </c>
      <c r="M1648" s="39">
        <f t="shared" si="601"/>
        <v>0</v>
      </c>
      <c r="N1648" s="39">
        <f t="shared" si="597"/>
        <v>0</v>
      </c>
      <c r="O1648" s="39">
        <f t="shared" si="589"/>
        <v>0</v>
      </c>
      <c r="P1648" s="39">
        <f t="shared" si="590"/>
        <v>0</v>
      </c>
      <c r="Q1648" s="39">
        <f t="shared" si="591"/>
        <v>577500</v>
      </c>
      <c r="R1648" s="39">
        <f t="shared" si="592"/>
        <v>0</v>
      </c>
      <c r="S1648" s="39">
        <f t="shared" si="593"/>
        <v>0</v>
      </c>
      <c r="T1648" s="39"/>
      <c r="U1648" s="39">
        <f t="shared" si="594"/>
        <v>0</v>
      </c>
      <c r="V1648" s="39"/>
      <c r="W1648" s="39"/>
      <c r="X1648" s="39">
        <f t="shared" si="576"/>
        <v>158.11088295687884</v>
      </c>
      <c r="Y1648" s="39">
        <f t="shared" si="577"/>
        <v>4812.5</v>
      </c>
      <c r="Z1648" s="41">
        <f t="shared" si="578"/>
        <v>476071.8685831622</v>
      </c>
      <c r="AA1648" s="41">
        <v>418203.28542094451</v>
      </c>
      <c r="AB1648" s="41">
        <v>0</v>
      </c>
      <c r="AC1648" s="41">
        <f t="shared" si="584"/>
        <v>418203.28542094451</v>
      </c>
      <c r="AD1648" s="42">
        <f t="shared" si="571"/>
        <v>57868.583162217692</v>
      </c>
      <c r="AE1648" s="41">
        <f t="shared" si="579"/>
        <v>476071.8685831622</v>
      </c>
      <c r="AF1648" s="42">
        <f t="shared" si="580"/>
        <v>101428.1314168378</v>
      </c>
      <c r="AG1648" s="43">
        <f t="shared" si="602"/>
        <v>120</v>
      </c>
      <c r="AH1648" s="44">
        <f t="shared" si="581"/>
        <v>21.07597535934292</v>
      </c>
      <c r="AI1648" s="36">
        <f t="shared" si="582"/>
        <v>98.92402464065708</v>
      </c>
      <c r="AJ1648" s="36">
        <f t="shared" si="583"/>
        <v>3011</v>
      </c>
      <c r="AK1648" s="45">
        <v>45657</v>
      </c>
    </row>
    <row r="1649" spans="1:37" s="79" customFormat="1" ht="12.75" x14ac:dyDescent="0.25">
      <c r="A1649" s="36">
        <v>1643</v>
      </c>
      <c r="B1649" s="85">
        <v>42646</v>
      </c>
      <c r="C1649" s="36" t="s">
        <v>315</v>
      </c>
      <c r="D1649" s="36"/>
      <c r="E1649" s="36">
        <v>12008</v>
      </c>
      <c r="F1649" s="36" t="s">
        <v>1410</v>
      </c>
      <c r="G1649" s="38" t="s">
        <v>320</v>
      </c>
      <c r="H1649" s="61">
        <v>1</v>
      </c>
      <c r="I1649" s="50">
        <v>661630</v>
      </c>
      <c r="J1649" s="39">
        <f t="shared" si="585"/>
        <v>0</v>
      </c>
      <c r="K1649" s="39">
        <f t="shared" si="586"/>
        <v>0</v>
      </c>
      <c r="L1649" s="39">
        <f t="shared" si="587"/>
        <v>0</v>
      </c>
      <c r="M1649" s="39">
        <f t="shared" si="601"/>
        <v>0</v>
      </c>
      <c r="N1649" s="39">
        <f t="shared" si="597"/>
        <v>0</v>
      </c>
      <c r="O1649" s="39">
        <f t="shared" si="589"/>
        <v>0</v>
      </c>
      <c r="P1649" s="39">
        <f t="shared" si="590"/>
        <v>661630</v>
      </c>
      <c r="Q1649" s="39">
        <f t="shared" si="591"/>
        <v>0</v>
      </c>
      <c r="R1649" s="39">
        <f t="shared" si="592"/>
        <v>0</v>
      </c>
      <c r="S1649" s="39">
        <f t="shared" si="593"/>
        <v>0</v>
      </c>
      <c r="T1649" s="39"/>
      <c r="U1649" s="39">
        <f t="shared" si="594"/>
        <v>0</v>
      </c>
      <c r="V1649" s="39"/>
      <c r="W1649" s="39"/>
      <c r="X1649" s="39">
        <f t="shared" si="576"/>
        <v>54.34332648870636</v>
      </c>
      <c r="Y1649" s="39">
        <f t="shared" si="577"/>
        <v>1654.0749999999998</v>
      </c>
      <c r="Z1649" s="41">
        <f t="shared" si="578"/>
        <v>163627.75605749484</v>
      </c>
      <c r="AA1649" s="41">
        <v>143738.09856262832</v>
      </c>
      <c r="AB1649" s="41">
        <v>0</v>
      </c>
      <c r="AC1649" s="41">
        <f t="shared" si="584"/>
        <v>143738.09856262832</v>
      </c>
      <c r="AD1649" s="42">
        <f t="shared" si="571"/>
        <v>19889.657494866522</v>
      </c>
      <c r="AE1649" s="41">
        <f t="shared" si="579"/>
        <v>163627.75605749484</v>
      </c>
      <c r="AF1649" s="42">
        <f t="shared" si="580"/>
        <v>498002.24394250516</v>
      </c>
      <c r="AG1649" s="43">
        <f t="shared" si="602"/>
        <v>400</v>
      </c>
      <c r="AH1649" s="44">
        <f t="shared" si="581"/>
        <v>301.07597535934292</v>
      </c>
      <c r="AI1649" s="36">
        <f t="shared" si="582"/>
        <v>98.92402464065708</v>
      </c>
      <c r="AJ1649" s="36">
        <f t="shared" si="583"/>
        <v>3011</v>
      </c>
      <c r="AK1649" s="45">
        <v>45657</v>
      </c>
    </row>
    <row r="1650" spans="1:37" s="79" customFormat="1" ht="12.75" x14ac:dyDescent="0.25">
      <c r="A1650" s="36">
        <v>1644</v>
      </c>
      <c r="B1650" s="85">
        <v>42646</v>
      </c>
      <c r="C1650" s="49" t="s">
        <v>431</v>
      </c>
      <c r="D1650" s="49"/>
      <c r="E1650" s="49">
        <v>12009</v>
      </c>
      <c r="F1650" s="36" t="s">
        <v>1411</v>
      </c>
      <c r="G1650" s="36" t="s">
        <v>435</v>
      </c>
      <c r="H1650" s="38">
        <v>21</v>
      </c>
      <c r="I1650" s="50">
        <v>346500</v>
      </c>
      <c r="J1650" s="39">
        <f t="shared" si="585"/>
        <v>0</v>
      </c>
      <c r="K1650" s="39">
        <f t="shared" si="586"/>
        <v>0</v>
      </c>
      <c r="L1650" s="39">
        <f t="shared" si="587"/>
        <v>0</v>
      </c>
      <c r="M1650" s="39">
        <f>IF(E1650=12005,I1650,IF(E1650&lt;&gt;12005,0))</f>
        <v>0</v>
      </c>
      <c r="N1650" s="39">
        <f t="shared" si="597"/>
        <v>0</v>
      </c>
      <c r="O1650" s="39">
        <f t="shared" si="589"/>
        <v>0</v>
      </c>
      <c r="P1650" s="39">
        <f t="shared" si="590"/>
        <v>0</v>
      </c>
      <c r="Q1650" s="39">
        <f t="shared" si="591"/>
        <v>346500</v>
      </c>
      <c r="R1650" s="39">
        <f t="shared" si="592"/>
        <v>0</v>
      </c>
      <c r="S1650" s="39">
        <f t="shared" si="593"/>
        <v>0</v>
      </c>
      <c r="T1650" s="39"/>
      <c r="U1650" s="39">
        <f t="shared" si="594"/>
        <v>0</v>
      </c>
      <c r="V1650" s="39"/>
      <c r="W1650" s="39">
        <f>IF(E1650=12099,I1650,IF(E1650&lt;&gt;12099,0))</f>
        <v>0</v>
      </c>
      <c r="X1650" s="39">
        <f t="shared" si="576"/>
        <v>94.866529774127315</v>
      </c>
      <c r="Y1650" s="39">
        <f t="shared" si="577"/>
        <v>2887.5</v>
      </c>
      <c r="Z1650" s="41">
        <f t="shared" si="578"/>
        <v>285643.12114989734</v>
      </c>
      <c r="AA1650" s="41">
        <v>250921.97125256673</v>
      </c>
      <c r="AB1650" s="41">
        <v>0</v>
      </c>
      <c r="AC1650" s="41">
        <f t="shared" si="584"/>
        <v>250921.97125256673</v>
      </c>
      <c r="AD1650" s="42">
        <f t="shared" si="571"/>
        <v>34721.149897330615</v>
      </c>
      <c r="AE1650" s="41">
        <f t="shared" si="579"/>
        <v>285643.12114989734</v>
      </c>
      <c r="AF1650" s="42">
        <f t="shared" si="580"/>
        <v>60856.878850102657</v>
      </c>
      <c r="AG1650" s="43">
        <f>(365.25/30.4375*(IF(E1650=12002,1/3%,IF(E1650=12003,1/3%,IF(E1650=12004,1/3%,IF(E1650=12006,1/2%,IF(E1650=12007,1/10%,IF(E1650=12008,1/3%,IF(E1650=12009,1/10%,IF(E1650=12010,1/10%,IF(E1650=12011,1/20%,IF(E1650=12012,1/3%,IF(E1650=12099,1/10%)))))))))))))</f>
        <v>120</v>
      </c>
      <c r="AH1650" s="44">
        <f t="shared" si="581"/>
        <v>21.07597535934292</v>
      </c>
      <c r="AI1650" s="36">
        <f t="shared" si="582"/>
        <v>98.92402464065708</v>
      </c>
      <c r="AJ1650" s="36">
        <f t="shared" si="583"/>
        <v>3011</v>
      </c>
      <c r="AK1650" s="45">
        <v>45657</v>
      </c>
    </row>
    <row r="1651" spans="1:37" s="79" customFormat="1" ht="12.75" x14ac:dyDescent="0.25">
      <c r="A1651" s="36">
        <v>1645</v>
      </c>
      <c r="B1651" s="85">
        <v>42657</v>
      </c>
      <c r="C1651" s="49" t="s">
        <v>265</v>
      </c>
      <c r="D1651" s="49"/>
      <c r="E1651" s="49">
        <v>12007</v>
      </c>
      <c r="F1651" s="36" t="s">
        <v>1412</v>
      </c>
      <c r="G1651" s="49" t="s">
        <v>435</v>
      </c>
      <c r="H1651" s="38">
        <v>1</v>
      </c>
      <c r="I1651" s="50">
        <v>151725</v>
      </c>
      <c r="J1651" s="39">
        <f t="shared" si="585"/>
        <v>0</v>
      </c>
      <c r="K1651" s="39">
        <f t="shared" si="586"/>
        <v>0</v>
      </c>
      <c r="L1651" s="39">
        <f t="shared" si="587"/>
        <v>0</v>
      </c>
      <c r="M1651" s="39">
        <f>IF(E1651=12005,I1651,IF(E1651&lt;&gt;12005,0))</f>
        <v>0</v>
      </c>
      <c r="N1651" s="39">
        <f t="shared" si="597"/>
        <v>0</v>
      </c>
      <c r="O1651" s="39">
        <f t="shared" si="589"/>
        <v>151725</v>
      </c>
      <c r="P1651" s="39">
        <f t="shared" si="590"/>
        <v>0</v>
      </c>
      <c r="Q1651" s="39">
        <f t="shared" si="591"/>
        <v>0</v>
      </c>
      <c r="R1651" s="39">
        <f t="shared" si="592"/>
        <v>0</v>
      </c>
      <c r="S1651" s="39">
        <f t="shared" si="593"/>
        <v>0</v>
      </c>
      <c r="T1651" s="39"/>
      <c r="U1651" s="39">
        <f t="shared" si="594"/>
        <v>0</v>
      </c>
      <c r="V1651" s="39"/>
      <c r="W1651" s="39">
        <f>IF(E1651=12099,I1651,IF(E1651&lt;&gt;12099,0))</f>
        <v>0</v>
      </c>
      <c r="X1651" s="39">
        <f t="shared" si="576"/>
        <v>41.540041067761805</v>
      </c>
      <c r="Y1651" s="39">
        <f t="shared" si="577"/>
        <v>1264.375</v>
      </c>
      <c r="Z1651" s="41">
        <f t="shared" si="578"/>
        <v>124620.12320328543</v>
      </c>
      <c r="AA1651" s="41">
        <v>109416.4681724846</v>
      </c>
      <c r="AB1651" s="41">
        <v>3428.3671779648075</v>
      </c>
      <c r="AC1651" s="41">
        <f t="shared" si="584"/>
        <v>112844.83535044942</v>
      </c>
      <c r="AD1651" s="42">
        <f t="shared" si="571"/>
        <v>15203.65503080083</v>
      </c>
      <c r="AE1651" s="41">
        <f t="shared" si="579"/>
        <v>128048.49038125025</v>
      </c>
      <c r="AF1651" s="42">
        <f t="shared" si="580"/>
        <v>23676.509618749755</v>
      </c>
      <c r="AG1651" s="43">
        <f>(365.25/30.4375*(IF(E1651=12002,1/3%,IF(E1651=12003,1/3%,IF(E1651=12004,1/3%,IF(E1651=12006,1/2%,IF(E1651=12007,1/10%,IF(E1651=12008,1/3%,IF(E1651=12009,1/10%,IF(E1651=12010,1/10%,IF(E1651=12011,1/20%,IF(E1651=12012,1/3%,IF(E1651=12099,1/10%)))))))))))))</f>
        <v>120</v>
      </c>
      <c r="AH1651" s="44">
        <f t="shared" si="581"/>
        <v>21.437371663244349</v>
      </c>
      <c r="AI1651" s="36">
        <f t="shared" si="582"/>
        <v>98.562628336755651</v>
      </c>
      <c r="AJ1651" s="36">
        <f t="shared" si="583"/>
        <v>3000</v>
      </c>
      <c r="AK1651" s="45">
        <v>45657</v>
      </c>
    </row>
    <row r="1652" spans="1:37" s="79" customFormat="1" ht="12.75" x14ac:dyDescent="0.25">
      <c r="A1652" s="36">
        <v>1646</v>
      </c>
      <c r="B1652" s="87">
        <v>42657</v>
      </c>
      <c r="C1652" s="37" t="s">
        <v>272</v>
      </c>
      <c r="D1652" s="37"/>
      <c r="E1652" s="36">
        <v>12010</v>
      </c>
      <c r="F1652" s="53" t="s">
        <v>1413</v>
      </c>
      <c r="G1652" s="36" t="s">
        <v>491</v>
      </c>
      <c r="H1652" s="49">
        <v>1</v>
      </c>
      <c r="I1652" s="39">
        <v>41000</v>
      </c>
      <c r="J1652" s="39"/>
      <c r="K1652" s="39"/>
      <c r="L1652" s="39"/>
      <c r="M1652" s="39"/>
      <c r="N1652" s="39"/>
      <c r="O1652" s="39"/>
      <c r="P1652" s="39"/>
      <c r="Q1652" s="39"/>
      <c r="R1652" s="39">
        <v>41000</v>
      </c>
      <c r="S1652" s="39"/>
      <c r="T1652" s="39"/>
      <c r="U1652" s="39"/>
      <c r="V1652" s="39"/>
      <c r="W1652" s="39"/>
      <c r="X1652" s="39">
        <f t="shared" si="576"/>
        <v>11.225188227241615</v>
      </c>
      <c r="Y1652" s="39">
        <f t="shared" si="577"/>
        <v>341.66666666666669</v>
      </c>
      <c r="Z1652" s="41">
        <f t="shared" si="578"/>
        <v>33675.564681724849</v>
      </c>
      <c r="AA1652" s="41">
        <v>29567.145790554416</v>
      </c>
      <c r="AB1652" s="41">
        <v>0</v>
      </c>
      <c r="AC1652" s="41">
        <f t="shared" si="584"/>
        <v>29567.145790554416</v>
      </c>
      <c r="AD1652" s="42">
        <f t="shared" ref="AD1652:AD1653" si="603">Z1652-AA1652</f>
        <v>4108.4188911704332</v>
      </c>
      <c r="AE1652" s="41">
        <f t="shared" si="579"/>
        <v>33675.564681724849</v>
      </c>
      <c r="AF1652" s="42">
        <f t="shared" si="580"/>
        <v>7324.4353182751511</v>
      </c>
      <c r="AG1652" s="43">
        <f t="shared" ref="AG1652:AG1664" si="604">(365.25/30.4375*(IF(E1652=12002,1/3%,IF(E1652=12003,1/3%,IF(E1652=12004,1/3%,IF(E1652=12006,1/2%,IF(E1652=12007,1/10%,IF(E1652=12008,1/3%,IF(E1652=12009,1/10%,IF(E1652=12010,1/10%,IF(E1652=12011,1/20%,IF(E1652=12012,1/3%))))))))))))</f>
        <v>120</v>
      </c>
      <c r="AH1652" s="44">
        <f t="shared" si="581"/>
        <v>21.437371663244349</v>
      </c>
      <c r="AI1652" s="36">
        <f t="shared" si="582"/>
        <v>98.562628336755651</v>
      </c>
      <c r="AJ1652" s="36">
        <f t="shared" si="583"/>
        <v>3000</v>
      </c>
      <c r="AK1652" s="45">
        <v>45657</v>
      </c>
    </row>
    <row r="1653" spans="1:37" s="79" customFormat="1" ht="12.75" x14ac:dyDescent="0.25">
      <c r="A1653" s="36">
        <v>1647</v>
      </c>
      <c r="B1653" s="85">
        <v>42657</v>
      </c>
      <c r="C1653" s="36" t="s">
        <v>823</v>
      </c>
      <c r="D1653" s="36"/>
      <c r="E1653" s="36">
        <v>12004</v>
      </c>
      <c r="F1653" s="36" t="s">
        <v>1414</v>
      </c>
      <c r="G1653" s="36" t="s">
        <v>540</v>
      </c>
      <c r="H1653" s="38">
        <v>4</v>
      </c>
      <c r="I1653" s="50">
        <v>5933400.0000000009</v>
      </c>
      <c r="J1653" s="39">
        <f t="shared" ref="J1653:J1658" si="605">IF(E1653=12002,I1653,IF(E1653&lt;&gt;12002,0))</f>
        <v>0</v>
      </c>
      <c r="K1653" s="39">
        <f t="shared" ref="K1653:K1658" si="606">IF(E1653=12003,I1653,IF(E1653&lt;&gt;12003,0))</f>
        <v>0</v>
      </c>
      <c r="L1653" s="39">
        <f t="shared" ref="L1653:L1658" si="607">IF(E1653=12004,I1653,IF(E1653&lt;&gt;12004,0))</f>
        <v>5933400.0000000009</v>
      </c>
      <c r="M1653" s="39">
        <f>IF(C1653=12006,H1653,IF(C1653&lt;&gt;12006,0))</f>
        <v>0</v>
      </c>
      <c r="N1653" s="39">
        <f t="shared" ref="N1653:N1658" si="608">IF(E1653=12006,I1653,IF(E1653&lt;&gt;12006,0))</f>
        <v>0</v>
      </c>
      <c r="O1653" s="39">
        <f t="shared" ref="O1653:O1658" si="609">IF(E1653=12007,I1653,IF(E1653&lt;&gt;12007,0))</f>
        <v>0</v>
      </c>
      <c r="P1653" s="39">
        <f t="shared" ref="P1653:P1658" si="610">IF(E1653=12008,I1653,IF(E1653&lt;&gt;12008,0))</f>
        <v>0</v>
      </c>
      <c r="Q1653" s="39">
        <f t="shared" ref="Q1653:Q1658" si="611">IF(E1653=12009,I1653,IF(E1653&lt;&gt;12009,0))</f>
        <v>0</v>
      </c>
      <c r="R1653" s="39">
        <f t="shared" ref="R1653:R1658" si="612">IF(E1653=12010,I1653,IF(E1653&lt;&gt;12010,0))</f>
        <v>0</v>
      </c>
      <c r="S1653" s="39">
        <f t="shared" ref="S1653:S1658" si="613">IF(E1653=12011,I1653,IF(E1653&lt;&gt;12011,0))</f>
        <v>0</v>
      </c>
      <c r="T1653" s="39"/>
      <c r="U1653" s="39">
        <f t="shared" ref="U1653:U1658" si="614">IF(E1653=12012,I1653,IF(E1653&lt;&gt;12012,0))</f>
        <v>0</v>
      </c>
      <c r="V1653" s="39"/>
      <c r="W1653" s="39"/>
      <c r="X1653" s="39">
        <f t="shared" si="576"/>
        <v>487.34291581108835</v>
      </c>
      <c r="Y1653" s="39">
        <f t="shared" si="577"/>
        <v>14833.500000000002</v>
      </c>
      <c r="Z1653" s="41">
        <f t="shared" si="578"/>
        <v>1462028.7474332652</v>
      </c>
      <c r="AA1653" s="41">
        <v>1269040.9527720741</v>
      </c>
      <c r="AB1653" s="41">
        <v>-34225.637316073626</v>
      </c>
      <c r="AC1653" s="41">
        <f t="shared" si="584"/>
        <v>1234815.3154560006</v>
      </c>
      <c r="AD1653" s="42">
        <f t="shared" si="603"/>
        <v>192987.79466119106</v>
      </c>
      <c r="AE1653" s="41">
        <f t="shared" si="579"/>
        <v>1427803.1101171917</v>
      </c>
      <c r="AF1653" s="42">
        <f t="shared" si="580"/>
        <v>4505596.8898828095</v>
      </c>
      <c r="AG1653" s="43">
        <f t="shared" si="604"/>
        <v>400</v>
      </c>
      <c r="AH1653" s="44">
        <f t="shared" si="581"/>
        <v>301.43737166324433</v>
      </c>
      <c r="AI1653" s="36">
        <f t="shared" si="582"/>
        <v>98.562628336755651</v>
      </c>
      <c r="AJ1653" s="36">
        <f t="shared" si="583"/>
        <v>3000</v>
      </c>
      <c r="AK1653" s="45">
        <v>45657</v>
      </c>
    </row>
    <row r="1654" spans="1:37" s="79" customFormat="1" ht="12.75" x14ac:dyDescent="0.25">
      <c r="A1654" s="36">
        <v>1648</v>
      </c>
      <c r="B1654" s="85">
        <v>42660</v>
      </c>
      <c r="C1654" s="49" t="s">
        <v>272</v>
      </c>
      <c r="D1654" s="49"/>
      <c r="E1654" s="49">
        <v>12010</v>
      </c>
      <c r="F1654" s="36" t="s">
        <v>1415</v>
      </c>
      <c r="G1654" s="36" t="s">
        <v>276</v>
      </c>
      <c r="H1654" s="38">
        <v>1</v>
      </c>
      <c r="I1654" s="50">
        <v>367500</v>
      </c>
      <c r="J1654" s="39">
        <f t="shared" si="605"/>
        <v>0</v>
      </c>
      <c r="K1654" s="39">
        <f t="shared" si="606"/>
        <v>0</v>
      </c>
      <c r="L1654" s="39">
        <f t="shared" si="607"/>
        <v>0</v>
      </c>
      <c r="M1654" s="39">
        <f>IF(C1654=12006,H1654,IF(C1654&lt;&gt;12006,0))</f>
        <v>0</v>
      </c>
      <c r="N1654" s="39">
        <f t="shared" si="608"/>
        <v>0</v>
      </c>
      <c r="O1654" s="39">
        <f t="shared" si="609"/>
        <v>0</v>
      </c>
      <c r="P1654" s="39">
        <f t="shared" si="610"/>
        <v>0</v>
      </c>
      <c r="Q1654" s="39">
        <f t="shared" si="611"/>
        <v>0</v>
      </c>
      <c r="R1654" s="39">
        <f t="shared" si="612"/>
        <v>367500</v>
      </c>
      <c r="S1654" s="39">
        <f t="shared" si="613"/>
        <v>0</v>
      </c>
      <c r="T1654" s="39"/>
      <c r="U1654" s="39">
        <f t="shared" si="614"/>
        <v>0</v>
      </c>
      <c r="V1654" s="39">
        <f>IF(E1654=12050,I1654,IF(E1654&lt;&gt;12050,0))</f>
        <v>0</v>
      </c>
      <c r="W1654" s="39"/>
      <c r="X1654" s="39">
        <f t="shared" si="576"/>
        <v>100.61601642710473</v>
      </c>
      <c r="Y1654" s="39">
        <f t="shared" si="577"/>
        <v>3062.5</v>
      </c>
      <c r="Z1654" s="41">
        <f t="shared" si="578"/>
        <v>301546.20123203285</v>
      </c>
      <c r="AA1654" s="41">
        <v>264720.73921971256</v>
      </c>
      <c r="AB1654" s="41">
        <v>81857.372764600572</v>
      </c>
      <c r="AC1654" s="41">
        <f t="shared" si="584"/>
        <v>346578.11198431312</v>
      </c>
      <c r="AD1654" s="42">
        <f>Z1654-AA1654-15903.57</f>
        <v>20921.892012320292</v>
      </c>
      <c r="AE1654" s="41">
        <f t="shared" si="579"/>
        <v>367500.0039966334</v>
      </c>
      <c r="AF1654" s="42">
        <f t="shared" si="580"/>
        <v>-3.9966334006749094E-3</v>
      </c>
      <c r="AG1654" s="43">
        <f t="shared" si="604"/>
        <v>120</v>
      </c>
      <c r="AH1654" s="44">
        <f t="shared" si="581"/>
        <v>21.535934291581114</v>
      </c>
      <c r="AI1654" s="36">
        <f t="shared" si="582"/>
        <v>98.464065708418886</v>
      </c>
      <c r="AJ1654" s="36">
        <f t="shared" si="583"/>
        <v>2997</v>
      </c>
      <c r="AK1654" s="45">
        <v>45657</v>
      </c>
    </row>
    <row r="1655" spans="1:37" s="79" customFormat="1" ht="12.75" x14ac:dyDescent="0.25">
      <c r="A1655" s="36">
        <v>1649</v>
      </c>
      <c r="B1655" s="85">
        <v>42663</v>
      </c>
      <c r="C1655" s="49" t="s">
        <v>431</v>
      </c>
      <c r="D1655" s="49"/>
      <c r="E1655" s="49">
        <v>12009</v>
      </c>
      <c r="F1655" s="36" t="s">
        <v>1416</v>
      </c>
      <c r="G1655" s="36" t="s">
        <v>52</v>
      </c>
      <c r="H1655" s="38">
        <v>4</v>
      </c>
      <c r="I1655" s="50">
        <v>176000</v>
      </c>
      <c r="J1655" s="39">
        <f t="shared" si="605"/>
        <v>0</v>
      </c>
      <c r="K1655" s="39">
        <f t="shared" si="606"/>
        <v>0</v>
      </c>
      <c r="L1655" s="39">
        <f t="shared" si="607"/>
        <v>0</v>
      </c>
      <c r="M1655" s="39">
        <f>IF(C1655=12006,H1655,IF(C1655&lt;&gt;12006,0))</f>
        <v>0</v>
      </c>
      <c r="N1655" s="39">
        <f t="shared" si="608"/>
        <v>0</v>
      </c>
      <c r="O1655" s="39">
        <f t="shared" si="609"/>
        <v>0</v>
      </c>
      <c r="P1655" s="39">
        <f t="shared" si="610"/>
        <v>0</v>
      </c>
      <c r="Q1655" s="39">
        <f t="shared" si="611"/>
        <v>176000</v>
      </c>
      <c r="R1655" s="39">
        <f t="shared" si="612"/>
        <v>0</v>
      </c>
      <c r="S1655" s="39">
        <f t="shared" si="613"/>
        <v>0</v>
      </c>
      <c r="T1655" s="39"/>
      <c r="U1655" s="39">
        <f t="shared" si="614"/>
        <v>0</v>
      </c>
      <c r="V1655" s="39"/>
      <c r="W1655" s="39"/>
      <c r="X1655" s="39">
        <f t="shared" si="576"/>
        <v>48.186173853524984</v>
      </c>
      <c r="Y1655" s="39">
        <f t="shared" si="577"/>
        <v>1466.6666666666667</v>
      </c>
      <c r="Z1655" s="41">
        <f t="shared" si="578"/>
        <v>144269.4045174538</v>
      </c>
      <c r="AA1655" s="41">
        <v>126633.26488706366</v>
      </c>
      <c r="AB1655" s="41">
        <v>0</v>
      </c>
      <c r="AC1655" s="41">
        <f t="shared" si="584"/>
        <v>126633.26488706366</v>
      </c>
      <c r="AD1655" s="42">
        <f t="shared" ref="AD1655:AD1683" si="615">Z1655-AA1655</f>
        <v>17636.139630390142</v>
      </c>
      <c r="AE1655" s="41">
        <f t="shared" si="579"/>
        <v>144269.4045174538</v>
      </c>
      <c r="AF1655" s="42">
        <f t="shared" si="580"/>
        <v>31730.595482546196</v>
      </c>
      <c r="AG1655" s="43">
        <f t="shared" si="604"/>
        <v>120</v>
      </c>
      <c r="AH1655" s="44">
        <f t="shared" si="581"/>
        <v>21.634496919917865</v>
      </c>
      <c r="AI1655" s="36">
        <f t="shared" si="582"/>
        <v>98.365503080082135</v>
      </c>
      <c r="AJ1655" s="36">
        <f t="shared" si="583"/>
        <v>2994</v>
      </c>
      <c r="AK1655" s="45">
        <v>45657</v>
      </c>
    </row>
    <row r="1656" spans="1:37" s="79" customFormat="1" ht="12.75" x14ac:dyDescent="0.25">
      <c r="A1656" s="36">
        <v>1650</v>
      </c>
      <c r="B1656" s="85">
        <v>42663</v>
      </c>
      <c r="C1656" s="49" t="s">
        <v>431</v>
      </c>
      <c r="D1656" s="49"/>
      <c r="E1656" s="49">
        <v>12009</v>
      </c>
      <c r="F1656" s="36" t="s">
        <v>1411</v>
      </c>
      <c r="G1656" s="36" t="s">
        <v>52</v>
      </c>
      <c r="H1656" s="38">
        <v>16</v>
      </c>
      <c r="I1656" s="50">
        <v>246400</v>
      </c>
      <c r="J1656" s="39">
        <f t="shared" si="605"/>
        <v>0</v>
      </c>
      <c r="K1656" s="39">
        <f t="shared" si="606"/>
        <v>0</v>
      </c>
      <c r="L1656" s="39">
        <f t="shared" si="607"/>
        <v>0</v>
      </c>
      <c r="M1656" s="39">
        <f>IF(C1656=12006,H1656,IF(C1656&lt;&gt;12006,0))</f>
        <v>0</v>
      </c>
      <c r="N1656" s="39">
        <f t="shared" si="608"/>
        <v>0</v>
      </c>
      <c r="O1656" s="39">
        <f t="shared" si="609"/>
        <v>0</v>
      </c>
      <c r="P1656" s="39">
        <f t="shared" si="610"/>
        <v>0</v>
      </c>
      <c r="Q1656" s="39">
        <f t="shared" si="611"/>
        <v>246400</v>
      </c>
      <c r="R1656" s="39">
        <f t="shared" si="612"/>
        <v>0</v>
      </c>
      <c r="S1656" s="39">
        <f t="shared" si="613"/>
        <v>0</v>
      </c>
      <c r="T1656" s="39"/>
      <c r="U1656" s="39">
        <f t="shared" si="614"/>
        <v>0</v>
      </c>
      <c r="V1656" s="39"/>
      <c r="W1656" s="39"/>
      <c r="X1656" s="39">
        <f t="shared" si="576"/>
        <v>67.460643394934976</v>
      </c>
      <c r="Y1656" s="39">
        <f t="shared" si="577"/>
        <v>2053.3333333333335</v>
      </c>
      <c r="Z1656" s="41">
        <f t="shared" si="578"/>
        <v>201977.16632443533</v>
      </c>
      <c r="AA1656" s="41">
        <v>177286.57084188913</v>
      </c>
      <c r="AB1656" s="41">
        <v>0</v>
      </c>
      <c r="AC1656" s="41">
        <f t="shared" si="584"/>
        <v>177286.57084188913</v>
      </c>
      <c r="AD1656" s="42">
        <f t="shared" si="615"/>
        <v>24690.595482546196</v>
      </c>
      <c r="AE1656" s="41">
        <f t="shared" si="579"/>
        <v>201977.16632443533</v>
      </c>
      <c r="AF1656" s="42">
        <f t="shared" si="580"/>
        <v>44422.833675564674</v>
      </c>
      <c r="AG1656" s="43">
        <f t="shared" si="604"/>
        <v>120</v>
      </c>
      <c r="AH1656" s="44">
        <f t="shared" si="581"/>
        <v>21.634496919917865</v>
      </c>
      <c r="AI1656" s="36">
        <f t="shared" si="582"/>
        <v>98.365503080082135</v>
      </c>
      <c r="AJ1656" s="36">
        <f t="shared" si="583"/>
        <v>2994</v>
      </c>
      <c r="AK1656" s="45">
        <v>45657</v>
      </c>
    </row>
    <row r="1657" spans="1:37" s="79" customFormat="1" ht="12.75" x14ac:dyDescent="0.25">
      <c r="A1657" s="36">
        <v>1651</v>
      </c>
      <c r="B1657" s="85">
        <v>42663</v>
      </c>
      <c r="C1657" s="49" t="s">
        <v>431</v>
      </c>
      <c r="D1657" s="49"/>
      <c r="E1657" s="49">
        <v>12009</v>
      </c>
      <c r="F1657" s="36" t="s">
        <v>1417</v>
      </c>
      <c r="G1657" s="36" t="s">
        <v>52</v>
      </c>
      <c r="H1657" s="38">
        <v>3</v>
      </c>
      <c r="I1657" s="50">
        <v>297000</v>
      </c>
      <c r="J1657" s="39">
        <f t="shared" si="605"/>
        <v>0</v>
      </c>
      <c r="K1657" s="39">
        <f t="shared" si="606"/>
        <v>0</v>
      </c>
      <c r="L1657" s="39">
        <f t="shared" si="607"/>
        <v>0</v>
      </c>
      <c r="M1657" s="39">
        <f>IF(C1657=12006,H1657,IF(C1657&lt;&gt;12006,0))</f>
        <v>0</v>
      </c>
      <c r="N1657" s="39">
        <f t="shared" si="608"/>
        <v>0</v>
      </c>
      <c r="O1657" s="39">
        <f t="shared" si="609"/>
        <v>0</v>
      </c>
      <c r="P1657" s="39">
        <f t="shared" si="610"/>
        <v>0</v>
      </c>
      <c r="Q1657" s="39">
        <f t="shared" si="611"/>
        <v>297000</v>
      </c>
      <c r="R1657" s="39">
        <f t="shared" si="612"/>
        <v>0</v>
      </c>
      <c r="S1657" s="39">
        <f t="shared" si="613"/>
        <v>0</v>
      </c>
      <c r="T1657" s="39"/>
      <c r="U1657" s="39">
        <f t="shared" si="614"/>
        <v>0</v>
      </c>
      <c r="V1657" s="39"/>
      <c r="W1657" s="39"/>
      <c r="X1657" s="39">
        <f t="shared" si="576"/>
        <v>81.314168377823407</v>
      </c>
      <c r="Y1657" s="39">
        <f t="shared" si="577"/>
        <v>2475</v>
      </c>
      <c r="Z1657" s="41">
        <f t="shared" si="578"/>
        <v>243454.62012320329</v>
      </c>
      <c r="AA1657" s="41">
        <v>213693.6344969199</v>
      </c>
      <c r="AB1657" s="41">
        <v>0</v>
      </c>
      <c r="AC1657" s="41">
        <f t="shared" si="584"/>
        <v>213693.6344969199</v>
      </c>
      <c r="AD1657" s="42">
        <f t="shared" si="615"/>
        <v>29760.985626283393</v>
      </c>
      <c r="AE1657" s="41">
        <f t="shared" si="579"/>
        <v>243454.62012320329</v>
      </c>
      <c r="AF1657" s="42">
        <f t="shared" si="580"/>
        <v>53545.379876796709</v>
      </c>
      <c r="AG1657" s="43">
        <f t="shared" si="604"/>
        <v>120</v>
      </c>
      <c r="AH1657" s="44">
        <f t="shared" si="581"/>
        <v>21.634496919917865</v>
      </c>
      <c r="AI1657" s="36">
        <f t="shared" si="582"/>
        <v>98.365503080082135</v>
      </c>
      <c r="AJ1657" s="36">
        <f t="shared" si="583"/>
        <v>2994</v>
      </c>
      <c r="AK1657" s="45">
        <v>45657</v>
      </c>
    </row>
    <row r="1658" spans="1:37" s="79" customFormat="1" ht="12.75" x14ac:dyDescent="0.25">
      <c r="A1658" s="36">
        <v>1652</v>
      </c>
      <c r="B1658" s="85">
        <v>42663</v>
      </c>
      <c r="C1658" s="49" t="s">
        <v>431</v>
      </c>
      <c r="D1658" s="49"/>
      <c r="E1658" s="49">
        <v>12009</v>
      </c>
      <c r="F1658" s="36" t="s">
        <v>1418</v>
      </c>
      <c r="G1658" s="36" t="s">
        <v>56</v>
      </c>
      <c r="H1658" s="38">
        <v>2</v>
      </c>
      <c r="I1658" s="50">
        <v>308000</v>
      </c>
      <c r="J1658" s="39">
        <f t="shared" si="605"/>
        <v>0</v>
      </c>
      <c r="K1658" s="39">
        <f t="shared" si="606"/>
        <v>0</v>
      </c>
      <c r="L1658" s="39">
        <f t="shared" si="607"/>
        <v>0</v>
      </c>
      <c r="M1658" s="39">
        <f>IF(C1658=12006,H1658,IF(C1658&lt;&gt;12006,0))</f>
        <v>0</v>
      </c>
      <c r="N1658" s="39">
        <f t="shared" si="608"/>
        <v>0</v>
      </c>
      <c r="O1658" s="39">
        <f t="shared" si="609"/>
        <v>0</v>
      </c>
      <c r="P1658" s="39">
        <f t="shared" si="610"/>
        <v>0</v>
      </c>
      <c r="Q1658" s="39">
        <f t="shared" si="611"/>
        <v>308000</v>
      </c>
      <c r="R1658" s="39">
        <f t="shared" si="612"/>
        <v>0</v>
      </c>
      <c r="S1658" s="39">
        <f t="shared" si="613"/>
        <v>0</v>
      </c>
      <c r="T1658" s="39"/>
      <c r="U1658" s="39">
        <f t="shared" si="614"/>
        <v>0</v>
      </c>
      <c r="V1658" s="39"/>
      <c r="W1658" s="39"/>
      <c r="X1658" s="39">
        <f t="shared" si="576"/>
        <v>84.325804243668713</v>
      </c>
      <c r="Y1658" s="39">
        <f t="shared" si="577"/>
        <v>2566.6666666666665</v>
      </c>
      <c r="Z1658" s="41">
        <f t="shared" si="578"/>
        <v>252471.45790554414</v>
      </c>
      <c r="AA1658" s="41">
        <v>221608.21355236138</v>
      </c>
      <c r="AB1658" s="41">
        <v>0</v>
      </c>
      <c r="AC1658" s="41">
        <f t="shared" si="584"/>
        <v>221608.21355236138</v>
      </c>
      <c r="AD1658" s="42">
        <f t="shared" si="615"/>
        <v>30863.244353182759</v>
      </c>
      <c r="AE1658" s="41">
        <f t="shared" si="579"/>
        <v>252471.45790554414</v>
      </c>
      <c r="AF1658" s="42">
        <f t="shared" si="580"/>
        <v>55528.542094455857</v>
      </c>
      <c r="AG1658" s="43">
        <f t="shared" si="604"/>
        <v>120</v>
      </c>
      <c r="AH1658" s="44">
        <f t="shared" si="581"/>
        <v>21.634496919917865</v>
      </c>
      <c r="AI1658" s="36">
        <f t="shared" si="582"/>
        <v>98.365503080082135</v>
      </c>
      <c r="AJ1658" s="36">
        <f t="shared" si="583"/>
        <v>2994</v>
      </c>
      <c r="AK1658" s="45">
        <v>45657</v>
      </c>
    </row>
    <row r="1659" spans="1:37" s="79" customFormat="1" ht="25.5" x14ac:dyDescent="0.25">
      <c r="A1659" s="36">
        <v>1653</v>
      </c>
      <c r="B1659" s="87">
        <v>42663</v>
      </c>
      <c r="C1659" s="37" t="s">
        <v>265</v>
      </c>
      <c r="D1659" s="37"/>
      <c r="E1659" s="36">
        <v>12007</v>
      </c>
      <c r="F1659" s="53" t="s">
        <v>1419</v>
      </c>
      <c r="G1659" s="36" t="s">
        <v>491</v>
      </c>
      <c r="H1659" s="49">
        <v>10</v>
      </c>
      <c r="I1659" s="39">
        <v>1163400</v>
      </c>
      <c r="J1659" s="39"/>
      <c r="K1659" s="39"/>
      <c r="L1659" s="39"/>
      <c r="M1659" s="39"/>
      <c r="N1659" s="39"/>
      <c r="O1659" s="39">
        <v>1163400</v>
      </c>
      <c r="P1659" s="39"/>
      <c r="Q1659" s="39"/>
      <c r="R1659" s="39"/>
      <c r="S1659" s="39"/>
      <c r="T1659" s="39"/>
      <c r="U1659" s="39"/>
      <c r="V1659" s="39"/>
      <c r="W1659" s="39"/>
      <c r="X1659" s="39">
        <f t="shared" si="576"/>
        <v>318.52156057494864</v>
      </c>
      <c r="Y1659" s="39">
        <f t="shared" si="577"/>
        <v>9695</v>
      </c>
      <c r="Z1659" s="41">
        <f t="shared" si="578"/>
        <v>953653.55236139626</v>
      </c>
      <c r="AA1659" s="41">
        <v>837074.6611909651</v>
      </c>
      <c r="AB1659" s="41">
        <v>0</v>
      </c>
      <c r="AC1659" s="41">
        <f t="shared" si="584"/>
        <v>837074.6611909651</v>
      </c>
      <c r="AD1659" s="42">
        <f t="shared" si="615"/>
        <v>116578.89117043116</v>
      </c>
      <c r="AE1659" s="41">
        <f t="shared" si="579"/>
        <v>953653.55236139626</v>
      </c>
      <c r="AF1659" s="42">
        <f t="shared" si="580"/>
        <v>209746.44763860374</v>
      </c>
      <c r="AG1659" s="43">
        <f t="shared" si="604"/>
        <v>120</v>
      </c>
      <c r="AH1659" s="44">
        <f t="shared" si="581"/>
        <v>21.634496919917865</v>
      </c>
      <c r="AI1659" s="36">
        <f t="shared" si="582"/>
        <v>98.365503080082135</v>
      </c>
      <c r="AJ1659" s="36">
        <f t="shared" si="583"/>
        <v>2994</v>
      </c>
      <c r="AK1659" s="45">
        <v>45657</v>
      </c>
    </row>
    <row r="1660" spans="1:37" s="79" customFormat="1" ht="25.5" x14ac:dyDescent="0.25">
      <c r="A1660" s="36">
        <v>1654</v>
      </c>
      <c r="B1660" s="87">
        <v>42663</v>
      </c>
      <c r="C1660" s="37" t="s">
        <v>265</v>
      </c>
      <c r="D1660" s="37"/>
      <c r="E1660" s="36">
        <v>12007</v>
      </c>
      <c r="F1660" s="53" t="s">
        <v>1420</v>
      </c>
      <c r="G1660" s="36" t="s">
        <v>491</v>
      </c>
      <c r="H1660" s="49">
        <v>4</v>
      </c>
      <c r="I1660" s="39">
        <v>337806</v>
      </c>
      <c r="J1660" s="39"/>
      <c r="K1660" s="39"/>
      <c r="L1660" s="39"/>
      <c r="M1660" s="39"/>
      <c r="N1660" s="39"/>
      <c r="O1660" s="39">
        <v>337806</v>
      </c>
      <c r="P1660" s="39"/>
      <c r="Q1660" s="39"/>
      <c r="R1660" s="39"/>
      <c r="S1660" s="39"/>
      <c r="T1660" s="39"/>
      <c r="U1660" s="39"/>
      <c r="V1660" s="39"/>
      <c r="W1660" s="39"/>
      <c r="X1660" s="39">
        <f t="shared" si="576"/>
        <v>92.486242299794654</v>
      </c>
      <c r="Y1660" s="39">
        <f t="shared" si="577"/>
        <v>2815.0499999999997</v>
      </c>
      <c r="Z1660" s="41">
        <f t="shared" si="578"/>
        <v>276903.80944558518</v>
      </c>
      <c r="AA1660" s="41">
        <v>243053.84476386034</v>
      </c>
      <c r="AB1660" s="41">
        <v>0</v>
      </c>
      <c r="AC1660" s="41">
        <f t="shared" si="584"/>
        <v>243053.84476386034</v>
      </c>
      <c r="AD1660" s="42">
        <f t="shared" si="615"/>
        <v>33849.964681724843</v>
      </c>
      <c r="AE1660" s="41">
        <f t="shared" si="579"/>
        <v>276903.80944558518</v>
      </c>
      <c r="AF1660" s="42">
        <f t="shared" si="580"/>
        <v>60902.190554414818</v>
      </c>
      <c r="AG1660" s="43">
        <f t="shared" si="604"/>
        <v>120</v>
      </c>
      <c r="AH1660" s="44">
        <f t="shared" si="581"/>
        <v>21.634496919917865</v>
      </c>
      <c r="AI1660" s="36">
        <f t="shared" si="582"/>
        <v>98.365503080082135</v>
      </c>
      <c r="AJ1660" s="36">
        <f t="shared" si="583"/>
        <v>2994</v>
      </c>
      <c r="AK1660" s="45">
        <v>45657</v>
      </c>
    </row>
    <row r="1661" spans="1:37" s="79" customFormat="1" ht="12.75" x14ac:dyDescent="0.25">
      <c r="A1661" s="36">
        <v>1655</v>
      </c>
      <c r="B1661" s="87">
        <v>42663</v>
      </c>
      <c r="C1661" s="37" t="s">
        <v>265</v>
      </c>
      <c r="D1661" s="37"/>
      <c r="E1661" s="36">
        <v>12007</v>
      </c>
      <c r="F1661" s="53" t="s">
        <v>1421</v>
      </c>
      <c r="G1661" s="36" t="s">
        <v>491</v>
      </c>
      <c r="H1661" s="49">
        <v>2</v>
      </c>
      <c r="I1661" s="39">
        <v>107604</v>
      </c>
      <c r="J1661" s="39"/>
      <c r="K1661" s="39"/>
      <c r="L1661" s="39"/>
      <c r="M1661" s="39"/>
      <c r="N1661" s="39"/>
      <c r="O1661" s="39">
        <v>107604</v>
      </c>
      <c r="P1661" s="39"/>
      <c r="Q1661" s="39"/>
      <c r="R1661" s="39"/>
      <c r="S1661" s="39"/>
      <c r="T1661" s="39"/>
      <c r="U1661" s="39"/>
      <c r="V1661" s="39"/>
      <c r="W1661" s="39"/>
      <c r="X1661" s="39">
        <f t="shared" si="576"/>
        <v>29.460369609856265</v>
      </c>
      <c r="Y1661" s="39">
        <f t="shared" si="577"/>
        <v>896.7</v>
      </c>
      <c r="Z1661" s="41">
        <f t="shared" si="578"/>
        <v>88204.346611909656</v>
      </c>
      <c r="AA1661" s="41">
        <v>77421.851334702267</v>
      </c>
      <c r="AB1661" s="41">
        <v>0</v>
      </c>
      <c r="AC1661" s="41">
        <f t="shared" si="584"/>
        <v>77421.851334702267</v>
      </c>
      <c r="AD1661" s="42">
        <f t="shared" si="615"/>
        <v>10782.495277207388</v>
      </c>
      <c r="AE1661" s="41">
        <f t="shared" si="579"/>
        <v>88204.346611909656</v>
      </c>
      <c r="AF1661" s="42">
        <f t="shared" si="580"/>
        <v>19399.653388090344</v>
      </c>
      <c r="AG1661" s="43">
        <f t="shared" si="604"/>
        <v>120</v>
      </c>
      <c r="AH1661" s="44">
        <f t="shared" si="581"/>
        <v>21.634496919917865</v>
      </c>
      <c r="AI1661" s="36">
        <f t="shared" si="582"/>
        <v>98.365503080082135</v>
      </c>
      <c r="AJ1661" s="36">
        <f t="shared" si="583"/>
        <v>2994</v>
      </c>
      <c r="AK1661" s="45">
        <v>45657</v>
      </c>
    </row>
    <row r="1662" spans="1:37" s="79" customFormat="1" ht="12.75" x14ac:dyDescent="0.25">
      <c r="A1662" s="36">
        <v>1656</v>
      </c>
      <c r="B1662" s="85">
        <v>42664</v>
      </c>
      <c r="C1662" s="36" t="s">
        <v>823</v>
      </c>
      <c r="D1662" s="36"/>
      <c r="E1662" s="36">
        <v>12004</v>
      </c>
      <c r="F1662" s="36" t="s">
        <v>1422</v>
      </c>
      <c r="G1662" s="38" t="s">
        <v>335</v>
      </c>
      <c r="H1662" s="61">
        <v>3</v>
      </c>
      <c r="I1662" s="50">
        <v>6300000</v>
      </c>
      <c r="J1662" s="39">
        <f t="shared" ref="J1662:J1674" si="616">IF(E1662=12002,I1662,IF(E1662&lt;&gt;12002,0))</f>
        <v>0</v>
      </c>
      <c r="K1662" s="39">
        <f t="shared" ref="K1662:K1674" si="617">IF(E1662=12003,I1662,IF(E1662&lt;&gt;12003,0))</f>
        <v>0</v>
      </c>
      <c r="L1662" s="39">
        <f t="shared" ref="L1662:L1674" si="618">IF(E1662=12004,I1662,IF(E1662&lt;&gt;12004,0))</f>
        <v>6300000</v>
      </c>
      <c r="M1662" s="39">
        <f>IF(C1662=12006,H1662,IF(C1662&lt;&gt;12006,0))</f>
        <v>0</v>
      </c>
      <c r="N1662" s="39">
        <f t="shared" ref="N1662:N1674" si="619">IF(E1662=12006,I1662,IF(E1662&lt;&gt;12006,0))</f>
        <v>0</v>
      </c>
      <c r="O1662" s="39">
        <f t="shared" ref="O1662:O1674" si="620">IF(E1662=12007,I1662,IF(E1662&lt;&gt;12007,0))</f>
        <v>0</v>
      </c>
      <c r="P1662" s="39">
        <f t="shared" ref="P1662:P1674" si="621">IF(E1662=12008,I1662,IF(E1662&lt;&gt;12008,0))</f>
        <v>0</v>
      </c>
      <c r="Q1662" s="39">
        <f t="shared" ref="Q1662:Q1674" si="622">IF(E1662=12009,I1662,IF(E1662&lt;&gt;12009,0))</f>
        <v>0</v>
      </c>
      <c r="R1662" s="39">
        <f t="shared" ref="R1662:R1674" si="623">IF(E1662=12010,I1662,IF(E1662&lt;&gt;12010,0))</f>
        <v>0</v>
      </c>
      <c r="S1662" s="39">
        <f t="shared" ref="S1662:S1674" si="624">IF(E1662=12011,I1662,IF(E1662&lt;&gt;12011,0))</f>
        <v>0</v>
      </c>
      <c r="T1662" s="39"/>
      <c r="U1662" s="39">
        <f t="shared" ref="U1662:U1674" si="625">IF(E1662=12012,I1662,IF(E1662&lt;&gt;12012,0))</f>
        <v>0</v>
      </c>
      <c r="V1662" s="39"/>
      <c r="W1662" s="39"/>
      <c r="X1662" s="39">
        <f t="shared" si="576"/>
        <v>517.4537987679671</v>
      </c>
      <c r="Y1662" s="39">
        <f t="shared" si="577"/>
        <v>15749.999999999998</v>
      </c>
      <c r="Z1662" s="41">
        <f t="shared" si="578"/>
        <v>1548739.2197125254</v>
      </c>
      <c r="AA1662" s="41">
        <v>1359351.1293634495</v>
      </c>
      <c r="AB1662" s="41">
        <v>0</v>
      </c>
      <c r="AC1662" s="41">
        <f t="shared" si="584"/>
        <v>1359351.1293634495</v>
      </c>
      <c r="AD1662" s="42">
        <f t="shared" si="615"/>
        <v>189388.09034907585</v>
      </c>
      <c r="AE1662" s="41">
        <f t="shared" si="579"/>
        <v>1548739.2197125254</v>
      </c>
      <c r="AF1662" s="42">
        <f t="shared" si="580"/>
        <v>4751260.7802874744</v>
      </c>
      <c r="AG1662" s="43">
        <f t="shared" si="604"/>
        <v>400</v>
      </c>
      <c r="AH1662" s="44">
        <f t="shared" si="581"/>
        <v>301.66735112936345</v>
      </c>
      <c r="AI1662" s="36">
        <f t="shared" si="582"/>
        <v>98.332648870636547</v>
      </c>
      <c r="AJ1662" s="36">
        <f t="shared" si="583"/>
        <v>2993</v>
      </c>
      <c r="AK1662" s="45">
        <v>45657</v>
      </c>
    </row>
    <row r="1663" spans="1:37" s="79" customFormat="1" ht="12.75" x14ac:dyDescent="0.25">
      <c r="A1663" s="36">
        <v>1657</v>
      </c>
      <c r="B1663" s="85">
        <v>42664</v>
      </c>
      <c r="C1663" s="36" t="s">
        <v>823</v>
      </c>
      <c r="D1663" s="36"/>
      <c r="E1663" s="36">
        <v>12004</v>
      </c>
      <c r="F1663" s="36" t="s">
        <v>1423</v>
      </c>
      <c r="G1663" s="38" t="s">
        <v>320</v>
      </c>
      <c r="H1663" s="61">
        <v>1</v>
      </c>
      <c r="I1663" s="50">
        <v>2100000</v>
      </c>
      <c r="J1663" s="39">
        <f t="shared" si="616"/>
        <v>0</v>
      </c>
      <c r="K1663" s="39">
        <f t="shared" si="617"/>
        <v>0</v>
      </c>
      <c r="L1663" s="39">
        <f t="shared" si="618"/>
        <v>2100000</v>
      </c>
      <c r="M1663" s="39">
        <f>IF(C1663=12006,H1663,IF(C1663&lt;&gt;12006,0))</f>
        <v>0</v>
      </c>
      <c r="N1663" s="39">
        <f t="shared" si="619"/>
        <v>0</v>
      </c>
      <c r="O1663" s="39">
        <f t="shared" si="620"/>
        <v>0</v>
      </c>
      <c r="P1663" s="39">
        <f t="shared" si="621"/>
        <v>0</v>
      </c>
      <c r="Q1663" s="39">
        <f t="shared" si="622"/>
        <v>0</v>
      </c>
      <c r="R1663" s="39">
        <f t="shared" si="623"/>
        <v>0</v>
      </c>
      <c r="S1663" s="39">
        <f t="shared" si="624"/>
        <v>0</v>
      </c>
      <c r="T1663" s="39"/>
      <c r="U1663" s="39">
        <f t="shared" si="625"/>
        <v>0</v>
      </c>
      <c r="V1663" s="39"/>
      <c r="W1663" s="39"/>
      <c r="X1663" s="39">
        <f t="shared" si="576"/>
        <v>172.48459958932239</v>
      </c>
      <c r="Y1663" s="39">
        <f t="shared" si="577"/>
        <v>5250</v>
      </c>
      <c r="Z1663" s="41">
        <f t="shared" si="578"/>
        <v>516246.40657084185</v>
      </c>
      <c r="AA1663" s="41">
        <v>453117.04312114988</v>
      </c>
      <c r="AB1663" s="41">
        <v>0</v>
      </c>
      <c r="AC1663" s="41">
        <f t="shared" si="584"/>
        <v>453117.04312114988</v>
      </c>
      <c r="AD1663" s="42">
        <f t="shared" si="615"/>
        <v>63129.363449691969</v>
      </c>
      <c r="AE1663" s="41">
        <f t="shared" si="579"/>
        <v>516246.40657084185</v>
      </c>
      <c r="AF1663" s="42">
        <f t="shared" si="580"/>
        <v>1583753.5934291582</v>
      </c>
      <c r="AG1663" s="43">
        <f t="shared" si="604"/>
        <v>400</v>
      </c>
      <c r="AH1663" s="44">
        <f t="shared" si="581"/>
        <v>301.66735112936345</v>
      </c>
      <c r="AI1663" s="36">
        <f t="shared" si="582"/>
        <v>98.332648870636547</v>
      </c>
      <c r="AJ1663" s="36">
        <f t="shared" si="583"/>
        <v>2993</v>
      </c>
      <c r="AK1663" s="45">
        <v>45657</v>
      </c>
    </row>
    <row r="1664" spans="1:37" s="79" customFormat="1" ht="12.75" x14ac:dyDescent="0.25">
      <c r="A1664" s="36">
        <v>1658</v>
      </c>
      <c r="B1664" s="85">
        <v>42664</v>
      </c>
      <c r="C1664" s="36" t="s">
        <v>823</v>
      </c>
      <c r="D1664" s="36"/>
      <c r="E1664" s="36">
        <v>12004</v>
      </c>
      <c r="F1664" s="36" t="s">
        <v>1424</v>
      </c>
      <c r="G1664" s="36" t="s">
        <v>544</v>
      </c>
      <c r="H1664" s="38">
        <v>1</v>
      </c>
      <c r="I1664" s="50">
        <v>1312500</v>
      </c>
      <c r="J1664" s="39">
        <f t="shared" si="616"/>
        <v>0</v>
      </c>
      <c r="K1664" s="39">
        <f t="shared" si="617"/>
        <v>0</v>
      </c>
      <c r="L1664" s="39">
        <f t="shared" si="618"/>
        <v>1312500</v>
      </c>
      <c r="M1664" s="39">
        <f>IF(C1664=12006,H1664,IF(C1664&lt;&gt;12006,0))</f>
        <v>0</v>
      </c>
      <c r="N1664" s="39">
        <f t="shared" si="619"/>
        <v>0</v>
      </c>
      <c r="O1664" s="39">
        <f t="shared" si="620"/>
        <v>0</v>
      </c>
      <c r="P1664" s="39">
        <f t="shared" si="621"/>
        <v>0</v>
      </c>
      <c r="Q1664" s="39">
        <f t="shared" si="622"/>
        <v>0</v>
      </c>
      <c r="R1664" s="39">
        <f t="shared" si="623"/>
        <v>0</v>
      </c>
      <c r="S1664" s="39">
        <f t="shared" si="624"/>
        <v>0</v>
      </c>
      <c r="T1664" s="39"/>
      <c r="U1664" s="39">
        <f t="shared" si="625"/>
        <v>0</v>
      </c>
      <c r="V1664" s="39"/>
      <c r="W1664" s="39"/>
      <c r="X1664" s="39">
        <f t="shared" si="576"/>
        <v>107.80287474332648</v>
      </c>
      <c r="Y1664" s="39">
        <f t="shared" si="577"/>
        <v>3281.25</v>
      </c>
      <c r="Z1664" s="41">
        <f t="shared" si="578"/>
        <v>322654.00410677615</v>
      </c>
      <c r="AA1664" s="41">
        <v>279964.0657084189</v>
      </c>
      <c r="AB1664" s="41">
        <v>-7550.5432299399681</v>
      </c>
      <c r="AC1664" s="41">
        <f t="shared" si="584"/>
        <v>272413.52247847896</v>
      </c>
      <c r="AD1664" s="42">
        <f t="shared" si="615"/>
        <v>42689.938398357248</v>
      </c>
      <c r="AE1664" s="41">
        <f t="shared" si="579"/>
        <v>315103.46087683621</v>
      </c>
      <c r="AF1664" s="42">
        <f t="shared" si="580"/>
        <v>997396.53912316379</v>
      </c>
      <c r="AG1664" s="43">
        <f t="shared" si="604"/>
        <v>400</v>
      </c>
      <c r="AH1664" s="44">
        <f t="shared" si="581"/>
        <v>301.66735112936345</v>
      </c>
      <c r="AI1664" s="36">
        <f t="shared" si="582"/>
        <v>98.332648870636547</v>
      </c>
      <c r="AJ1664" s="36">
        <f t="shared" si="583"/>
        <v>2993</v>
      </c>
      <c r="AK1664" s="45">
        <v>45657</v>
      </c>
    </row>
    <row r="1665" spans="1:37" s="79" customFormat="1" ht="12.75" x14ac:dyDescent="0.25">
      <c r="A1665" s="36">
        <v>1659</v>
      </c>
      <c r="B1665" s="85">
        <v>42670</v>
      </c>
      <c r="C1665" s="49" t="s">
        <v>272</v>
      </c>
      <c r="D1665" s="49"/>
      <c r="E1665" s="49">
        <v>12010</v>
      </c>
      <c r="F1665" s="36" t="s">
        <v>1425</v>
      </c>
      <c r="G1665" s="36" t="s">
        <v>435</v>
      </c>
      <c r="H1665" s="38">
        <v>10</v>
      </c>
      <c r="I1665" s="50">
        <v>3115000</v>
      </c>
      <c r="J1665" s="39">
        <f t="shared" si="616"/>
        <v>0</v>
      </c>
      <c r="K1665" s="39">
        <f t="shared" si="617"/>
        <v>0</v>
      </c>
      <c r="L1665" s="39">
        <f t="shared" si="618"/>
        <v>0</v>
      </c>
      <c r="M1665" s="39">
        <f>IF(E1665=12005,I1665,IF(E1665&lt;&gt;12005,0))</f>
        <v>0</v>
      </c>
      <c r="N1665" s="39">
        <f t="shared" si="619"/>
        <v>0</v>
      </c>
      <c r="O1665" s="39">
        <f t="shared" si="620"/>
        <v>0</v>
      </c>
      <c r="P1665" s="39">
        <f t="shared" si="621"/>
        <v>0</v>
      </c>
      <c r="Q1665" s="39">
        <f t="shared" si="622"/>
        <v>0</v>
      </c>
      <c r="R1665" s="39">
        <f t="shared" si="623"/>
        <v>3115000</v>
      </c>
      <c r="S1665" s="39">
        <f t="shared" si="624"/>
        <v>0</v>
      </c>
      <c r="T1665" s="39"/>
      <c r="U1665" s="39">
        <f t="shared" si="625"/>
        <v>0</v>
      </c>
      <c r="V1665" s="39"/>
      <c r="W1665" s="39">
        <f>IF(E1665=12099,I1665,IF(E1665&lt;&gt;12099,0))</f>
        <v>0</v>
      </c>
      <c r="X1665" s="39">
        <f t="shared" si="576"/>
        <v>852.84052019164949</v>
      </c>
      <c r="Y1665" s="39">
        <f t="shared" si="577"/>
        <v>25958.333333333332</v>
      </c>
      <c r="Z1665" s="41">
        <f t="shared" si="578"/>
        <v>2547434.6338124573</v>
      </c>
      <c r="AA1665" s="41">
        <v>2235295.0034223134</v>
      </c>
      <c r="AB1665" s="41">
        <v>150236.38931406601</v>
      </c>
      <c r="AC1665" s="41">
        <f t="shared" si="584"/>
        <v>2385531.3927363795</v>
      </c>
      <c r="AD1665" s="42">
        <f t="shared" si="615"/>
        <v>312139.63039014395</v>
      </c>
      <c r="AE1665" s="41">
        <f t="shared" si="579"/>
        <v>2697671.0231265235</v>
      </c>
      <c r="AF1665" s="42">
        <f t="shared" si="580"/>
        <v>417328.97687347652</v>
      </c>
      <c r="AG1665" s="43">
        <f>(365.25/30.4375*(IF(E1665=12002,1/3%,IF(E1665=12003,1/3%,IF(E1665=12004,1/3%,IF(E1665=12006,1/2%,IF(E1665=12007,1/10%,IF(E1665=12008,1/3%,IF(E1665=12009,1/10%,IF(E1665=12010,1/10%,IF(E1665=12011,1/20%,IF(E1665=12012,1/3%,IF(E1665=12099,1/10%)))))))))))))</f>
        <v>120</v>
      </c>
      <c r="AH1665" s="44">
        <f t="shared" si="581"/>
        <v>21.864476386036955</v>
      </c>
      <c r="AI1665" s="36">
        <f t="shared" si="582"/>
        <v>98.135523613963045</v>
      </c>
      <c r="AJ1665" s="36">
        <f t="shared" si="583"/>
        <v>2987</v>
      </c>
      <c r="AK1665" s="45">
        <v>45657</v>
      </c>
    </row>
    <row r="1666" spans="1:37" s="79" customFormat="1" ht="12.75" x14ac:dyDescent="0.25">
      <c r="A1666" s="36">
        <v>1660</v>
      </c>
      <c r="B1666" s="85">
        <v>42670</v>
      </c>
      <c r="C1666" s="49" t="s">
        <v>973</v>
      </c>
      <c r="D1666" s="49"/>
      <c r="E1666" s="49">
        <v>12006</v>
      </c>
      <c r="F1666" s="36" t="s">
        <v>1426</v>
      </c>
      <c r="G1666" s="56" t="s">
        <v>435</v>
      </c>
      <c r="H1666" s="38">
        <v>1</v>
      </c>
      <c r="I1666" s="50">
        <v>4331880</v>
      </c>
      <c r="J1666" s="39">
        <f t="shared" si="616"/>
        <v>0</v>
      </c>
      <c r="K1666" s="39">
        <f t="shared" si="617"/>
        <v>0</v>
      </c>
      <c r="L1666" s="39">
        <f t="shared" si="618"/>
        <v>0</v>
      </c>
      <c r="M1666" s="39">
        <f>IF(E1666=12005,I1666,IF(E1666&lt;&gt;12005,0))</f>
        <v>0</v>
      </c>
      <c r="N1666" s="39">
        <f t="shared" si="619"/>
        <v>4331880</v>
      </c>
      <c r="O1666" s="39">
        <f t="shared" si="620"/>
        <v>0</v>
      </c>
      <c r="P1666" s="39">
        <f t="shared" si="621"/>
        <v>0</v>
      </c>
      <c r="Q1666" s="39">
        <f t="shared" si="622"/>
        <v>0</v>
      </c>
      <c r="R1666" s="39">
        <f t="shared" si="623"/>
        <v>0</v>
      </c>
      <c r="S1666" s="39">
        <f t="shared" si="624"/>
        <v>0</v>
      </c>
      <c r="T1666" s="39"/>
      <c r="U1666" s="39">
        <f t="shared" si="625"/>
        <v>0</v>
      </c>
      <c r="V1666" s="39"/>
      <c r="W1666" s="39">
        <f>IF(E1666=12099,I1666,IF(E1666&lt;&gt;12099,0))</f>
        <v>0</v>
      </c>
      <c r="X1666" s="39">
        <f t="shared" si="576"/>
        <v>237.20082135523614</v>
      </c>
      <c r="Y1666" s="39">
        <f t="shared" si="577"/>
        <v>7219.8</v>
      </c>
      <c r="Z1666" s="41">
        <f t="shared" si="578"/>
        <v>708518.85338809039</v>
      </c>
      <c r="AA1666" s="41">
        <v>621703.35277207394</v>
      </c>
      <c r="AB1666" s="41">
        <v>0</v>
      </c>
      <c r="AC1666" s="41">
        <f t="shared" si="584"/>
        <v>621703.35277207394</v>
      </c>
      <c r="AD1666" s="42">
        <f t="shared" si="615"/>
        <v>86815.500616016448</v>
      </c>
      <c r="AE1666" s="41">
        <f t="shared" si="579"/>
        <v>708518.85338809039</v>
      </c>
      <c r="AF1666" s="42">
        <f t="shared" si="580"/>
        <v>3623361.1466119094</v>
      </c>
      <c r="AG1666" s="43">
        <f>(365.25/30.4375*(IF(E1666=12002,1/3%,IF(E1666=12003,1/3%,IF(E1666=12004,1/3%,IF(E1666=12006,1/2%,IF(E1666=12007,1/10%,IF(E1666=12008,1/3%,IF(E1666=12009,1/10%,IF(E1666=12010,1/10%,IF(E1666=12011,1/20%,IF(E1666=12012,1/3%,IF(E1666=12099,1/10%)))))))))))))</f>
        <v>600</v>
      </c>
      <c r="AH1666" s="44">
        <f t="shared" si="581"/>
        <v>501.86447638603693</v>
      </c>
      <c r="AI1666" s="36">
        <f t="shared" si="582"/>
        <v>98.135523613963045</v>
      </c>
      <c r="AJ1666" s="36">
        <f t="shared" si="583"/>
        <v>2987</v>
      </c>
      <c r="AK1666" s="45">
        <v>45657</v>
      </c>
    </row>
    <row r="1667" spans="1:37" s="79" customFormat="1" ht="12.75" x14ac:dyDescent="0.25">
      <c r="A1667" s="36">
        <v>1661</v>
      </c>
      <c r="B1667" s="74">
        <v>42676</v>
      </c>
      <c r="C1667" s="36" t="s">
        <v>534</v>
      </c>
      <c r="D1667" s="36"/>
      <c r="E1667" s="36">
        <v>12008</v>
      </c>
      <c r="F1667" s="36" t="s">
        <v>1427</v>
      </c>
      <c r="G1667" s="36" t="s">
        <v>52</v>
      </c>
      <c r="H1667" s="38">
        <v>1</v>
      </c>
      <c r="I1667" s="50">
        <v>586306</v>
      </c>
      <c r="J1667" s="39">
        <f t="shared" si="616"/>
        <v>0</v>
      </c>
      <c r="K1667" s="39">
        <f t="shared" si="617"/>
        <v>0</v>
      </c>
      <c r="L1667" s="39">
        <f t="shared" si="618"/>
        <v>0</v>
      </c>
      <c r="M1667" s="39">
        <f>IF(C1667=12006,H1667,IF(C1667&lt;&gt;12006,0))</f>
        <v>0</v>
      </c>
      <c r="N1667" s="39">
        <f t="shared" si="619"/>
        <v>0</v>
      </c>
      <c r="O1667" s="39">
        <f t="shared" si="620"/>
        <v>0</v>
      </c>
      <c r="P1667" s="39">
        <f t="shared" si="621"/>
        <v>586306</v>
      </c>
      <c r="Q1667" s="39">
        <f t="shared" si="622"/>
        <v>0</v>
      </c>
      <c r="R1667" s="39">
        <f t="shared" si="623"/>
        <v>0</v>
      </c>
      <c r="S1667" s="39">
        <f t="shared" si="624"/>
        <v>0</v>
      </c>
      <c r="T1667" s="39"/>
      <c r="U1667" s="39">
        <f t="shared" si="625"/>
        <v>0</v>
      </c>
      <c r="V1667" s="39"/>
      <c r="W1667" s="39"/>
      <c r="X1667" s="39">
        <f t="shared" si="576"/>
        <v>48.156550308008214</v>
      </c>
      <c r="Y1667" s="39">
        <f t="shared" si="577"/>
        <v>1465.7650000000001</v>
      </c>
      <c r="Z1667" s="41">
        <f t="shared" si="578"/>
        <v>143554.67646817249</v>
      </c>
      <c r="AA1667" s="41">
        <v>125929.37905544149</v>
      </c>
      <c r="AB1667" s="41">
        <v>-3396.2759402104502</v>
      </c>
      <c r="AC1667" s="41">
        <f t="shared" si="584"/>
        <v>122533.10311523103</v>
      </c>
      <c r="AD1667" s="42">
        <f t="shared" si="615"/>
        <v>17625.297412731001</v>
      </c>
      <c r="AE1667" s="41">
        <f t="shared" si="579"/>
        <v>140158.40052796202</v>
      </c>
      <c r="AF1667" s="42">
        <f t="shared" si="580"/>
        <v>446147.59947203798</v>
      </c>
      <c r="AG1667" s="43">
        <f>(365.25/30.4375*(IF(E1667=12002,1/3%,IF(E1667=12003,1/3%,IF(E1667=12004,1/3%,IF(E1667=12006,1/2%,IF(E1667=12007,1/10%,IF(E1667=12008,1/3%,IF(E1667=12009,1/10%,IF(E1667=12010,1/10%,IF(E1667=12011,1/20%,IF(E1667=12012,1/3%))))))))))))</f>
        <v>400</v>
      </c>
      <c r="AH1667" s="44">
        <f t="shared" si="581"/>
        <v>302.06160164271046</v>
      </c>
      <c r="AI1667" s="36">
        <f t="shared" si="582"/>
        <v>97.938398357289529</v>
      </c>
      <c r="AJ1667" s="36">
        <f t="shared" si="583"/>
        <v>2981</v>
      </c>
      <c r="AK1667" s="45">
        <v>45657</v>
      </c>
    </row>
    <row r="1668" spans="1:37" s="79" customFormat="1" ht="12.75" x14ac:dyDescent="0.25">
      <c r="A1668" s="36">
        <v>1662</v>
      </c>
      <c r="B1668" s="74">
        <v>42676</v>
      </c>
      <c r="C1668" s="36" t="s">
        <v>534</v>
      </c>
      <c r="D1668" s="36"/>
      <c r="E1668" s="36">
        <v>12008</v>
      </c>
      <c r="F1668" s="36" t="s">
        <v>1428</v>
      </c>
      <c r="G1668" s="36" t="s">
        <v>65</v>
      </c>
      <c r="H1668" s="38">
        <v>3</v>
      </c>
      <c r="I1668" s="50">
        <v>213000</v>
      </c>
      <c r="J1668" s="39">
        <f t="shared" si="616"/>
        <v>0</v>
      </c>
      <c r="K1668" s="39">
        <f t="shared" si="617"/>
        <v>0</v>
      </c>
      <c r="L1668" s="39">
        <f t="shared" si="618"/>
        <v>0</v>
      </c>
      <c r="M1668" s="39">
        <f>IF(C1668=12006,H1668,IF(C1668&lt;&gt;12006,0))</f>
        <v>0</v>
      </c>
      <c r="N1668" s="39">
        <f t="shared" si="619"/>
        <v>0</v>
      </c>
      <c r="O1668" s="39">
        <f t="shared" si="620"/>
        <v>0</v>
      </c>
      <c r="P1668" s="39">
        <f t="shared" si="621"/>
        <v>213000</v>
      </c>
      <c r="Q1668" s="39">
        <f t="shared" si="622"/>
        <v>0</v>
      </c>
      <c r="R1668" s="39">
        <f t="shared" si="623"/>
        <v>0</v>
      </c>
      <c r="S1668" s="39">
        <f t="shared" si="624"/>
        <v>0</v>
      </c>
      <c r="T1668" s="39"/>
      <c r="U1668" s="39">
        <f t="shared" si="625"/>
        <v>0</v>
      </c>
      <c r="V1668" s="39"/>
      <c r="W1668" s="39"/>
      <c r="X1668" s="39">
        <f t="shared" si="576"/>
        <v>17.494866529774129</v>
      </c>
      <c r="Y1668" s="39">
        <f t="shared" si="577"/>
        <v>532.5</v>
      </c>
      <c r="Z1668" s="41">
        <f t="shared" si="578"/>
        <v>52152.197125256673</v>
      </c>
      <c r="AA1668" s="41">
        <v>45749.075975359345</v>
      </c>
      <c r="AB1668" s="41">
        <v>-1233.8382606775742</v>
      </c>
      <c r="AC1668" s="41">
        <f t="shared" si="584"/>
        <v>44515.237714681767</v>
      </c>
      <c r="AD1668" s="42">
        <f t="shared" si="615"/>
        <v>6403.121149897328</v>
      </c>
      <c r="AE1668" s="41">
        <f t="shared" si="579"/>
        <v>50918.358864579095</v>
      </c>
      <c r="AF1668" s="42">
        <f t="shared" si="580"/>
        <v>162081.64113542091</v>
      </c>
      <c r="AG1668" s="43">
        <f>(365.25/30.4375*(IF(E1668=12002,1/3%,IF(E1668=12003,1/3%,IF(E1668=12004,1/3%,IF(E1668=12006,1/2%,IF(E1668=12007,1/10%,IF(E1668=12008,1/3%,IF(E1668=12009,1/10%,IF(E1668=12010,1/10%,IF(E1668=12011,1/20%,IF(E1668=12012,1/3%))))))))))))</f>
        <v>400</v>
      </c>
      <c r="AH1668" s="44">
        <f t="shared" si="581"/>
        <v>302.06160164271046</v>
      </c>
      <c r="AI1668" s="36">
        <f t="shared" si="582"/>
        <v>97.938398357289529</v>
      </c>
      <c r="AJ1668" s="36">
        <f t="shared" si="583"/>
        <v>2981</v>
      </c>
      <c r="AK1668" s="45">
        <v>45657</v>
      </c>
    </row>
    <row r="1669" spans="1:37" s="79" customFormat="1" ht="12.75" x14ac:dyDescent="0.25">
      <c r="A1669" s="36">
        <v>1663</v>
      </c>
      <c r="B1669" s="74">
        <v>42682</v>
      </c>
      <c r="C1669" s="36" t="s">
        <v>534</v>
      </c>
      <c r="D1669" s="36"/>
      <c r="E1669" s="36">
        <v>12008</v>
      </c>
      <c r="F1669" s="36" t="s">
        <v>1429</v>
      </c>
      <c r="G1669" s="36" t="s">
        <v>52</v>
      </c>
      <c r="H1669" s="38">
        <v>1</v>
      </c>
      <c r="I1669" s="50">
        <v>3467752</v>
      </c>
      <c r="J1669" s="39">
        <f t="shared" si="616"/>
        <v>0</v>
      </c>
      <c r="K1669" s="39">
        <f t="shared" si="617"/>
        <v>0</v>
      </c>
      <c r="L1669" s="39">
        <f t="shared" si="618"/>
        <v>0</v>
      </c>
      <c r="M1669" s="39">
        <f>IF(C1669=12006,H1669,IF(C1669&lt;&gt;12006,0))</f>
        <v>0</v>
      </c>
      <c r="N1669" s="39">
        <f t="shared" si="619"/>
        <v>0</v>
      </c>
      <c r="O1669" s="39">
        <f t="shared" si="620"/>
        <v>0</v>
      </c>
      <c r="P1669" s="39">
        <f t="shared" si="621"/>
        <v>3467752</v>
      </c>
      <c r="Q1669" s="39">
        <f t="shared" si="622"/>
        <v>0</v>
      </c>
      <c r="R1669" s="39">
        <f t="shared" si="623"/>
        <v>0</v>
      </c>
      <c r="S1669" s="39">
        <f t="shared" si="624"/>
        <v>0</v>
      </c>
      <c r="T1669" s="39"/>
      <c r="U1669" s="39">
        <f t="shared" si="625"/>
        <v>0</v>
      </c>
      <c r="V1669" s="39"/>
      <c r="W1669" s="39"/>
      <c r="X1669" s="39">
        <f t="shared" si="576"/>
        <v>284.82562628336757</v>
      </c>
      <c r="Y1669" s="39">
        <f t="shared" si="577"/>
        <v>8669.380000000001</v>
      </c>
      <c r="Z1669" s="41">
        <f t="shared" si="578"/>
        <v>847356.23819301859</v>
      </c>
      <c r="AA1669" s="41">
        <v>743110.05897330598</v>
      </c>
      <c r="AB1669" s="41">
        <v>-20041.445714651545</v>
      </c>
      <c r="AC1669" s="41">
        <f t="shared" si="584"/>
        <v>723068.61325865448</v>
      </c>
      <c r="AD1669" s="42">
        <f t="shared" si="615"/>
        <v>104246.17921971262</v>
      </c>
      <c r="AE1669" s="41">
        <f t="shared" si="579"/>
        <v>827314.7924783671</v>
      </c>
      <c r="AF1669" s="42">
        <f t="shared" si="580"/>
        <v>2640437.2075216328</v>
      </c>
      <c r="AG1669" s="43">
        <f>(365.25/30.4375*(IF(E1669=12002,1/3%,IF(E1669=12003,1/3%,IF(E1669=12004,1/3%,IF(E1669=12006,1/2%,IF(E1669=12007,1/10%,IF(E1669=12008,1/3%,IF(E1669=12009,1/10%,IF(E1669=12010,1/10%,IF(E1669=12011,1/20%,IF(E1669=12012,1/3%))))))))))))</f>
        <v>400</v>
      </c>
      <c r="AH1669" s="44">
        <f t="shared" si="581"/>
        <v>302.25872689938399</v>
      </c>
      <c r="AI1669" s="36">
        <f t="shared" si="582"/>
        <v>97.741273100616013</v>
      </c>
      <c r="AJ1669" s="36">
        <f t="shared" si="583"/>
        <v>2975</v>
      </c>
      <c r="AK1669" s="45">
        <v>45657</v>
      </c>
    </row>
    <row r="1670" spans="1:37" s="79" customFormat="1" ht="12.75" x14ac:dyDescent="0.25">
      <c r="A1670" s="36">
        <v>1664</v>
      </c>
      <c r="B1670" s="74">
        <v>42682</v>
      </c>
      <c r="C1670" s="36" t="s">
        <v>315</v>
      </c>
      <c r="D1670" s="36"/>
      <c r="E1670" s="36">
        <v>12008</v>
      </c>
      <c r="F1670" s="36" t="s">
        <v>1430</v>
      </c>
      <c r="G1670" s="38" t="s">
        <v>1431</v>
      </c>
      <c r="H1670" s="61">
        <v>1</v>
      </c>
      <c r="I1670" s="50">
        <v>274800</v>
      </c>
      <c r="J1670" s="39">
        <f t="shared" si="616"/>
        <v>0</v>
      </c>
      <c r="K1670" s="39">
        <f t="shared" si="617"/>
        <v>0</v>
      </c>
      <c r="L1670" s="39">
        <f t="shared" si="618"/>
        <v>0</v>
      </c>
      <c r="M1670" s="39">
        <f>IF(C1670=12006,H1670,IF(C1670&lt;&gt;12006,0))</f>
        <v>0</v>
      </c>
      <c r="N1670" s="39">
        <f t="shared" si="619"/>
        <v>0</v>
      </c>
      <c r="O1670" s="39">
        <f t="shared" si="620"/>
        <v>0</v>
      </c>
      <c r="P1670" s="39">
        <f t="shared" si="621"/>
        <v>274800</v>
      </c>
      <c r="Q1670" s="39">
        <f t="shared" si="622"/>
        <v>0</v>
      </c>
      <c r="R1670" s="39">
        <f t="shared" si="623"/>
        <v>0</v>
      </c>
      <c r="S1670" s="39">
        <f t="shared" si="624"/>
        <v>0</v>
      </c>
      <c r="T1670" s="39"/>
      <c r="U1670" s="39">
        <f t="shared" si="625"/>
        <v>0</v>
      </c>
      <c r="V1670" s="39"/>
      <c r="W1670" s="39"/>
      <c r="X1670" s="39">
        <f t="shared" si="576"/>
        <v>22.570841889117041</v>
      </c>
      <c r="Y1670" s="39">
        <f t="shared" si="577"/>
        <v>686.99999999999989</v>
      </c>
      <c r="Z1670" s="41">
        <f t="shared" si="578"/>
        <v>67148.254620123189</v>
      </c>
      <c r="AA1670" s="41">
        <v>58887.326488706349</v>
      </c>
      <c r="AB1670" s="41">
        <v>0</v>
      </c>
      <c r="AC1670" s="41">
        <f t="shared" si="584"/>
        <v>58887.326488706349</v>
      </c>
      <c r="AD1670" s="42">
        <f t="shared" si="615"/>
        <v>8260.9281314168402</v>
      </c>
      <c r="AE1670" s="41">
        <f t="shared" si="579"/>
        <v>67148.254620123189</v>
      </c>
      <c r="AF1670" s="42">
        <f t="shared" si="580"/>
        <v>207651.74537987681</v>
      </c>
      <c r="AG1670" s="43">
        <f>(365.25/30.4375*(IF(E1670=12002,1/3%,IF(E1670=12003,1/3%,IF(E1670=12004,1/3%,IF(E1670=12006,1/2%,IF(E1670=12007,1/10%,IF(E1670=12008,1/3%,IF(E1670=12009,1/10%,IF(E1670=12010,1/10%,IF(E1670=12011,1/20%,IF(E1670=12012,1/3%))))))))))))</f>
        <v>400</v>
      </c>
      <c r="AH1670" s="44">
        <f t="shared" si="581"/>
        <v>302.25872689938399</v>
      </c>
      <c r="AI1670" s="36">
        <f t="shared" si="582"/>
        <v>97.741273100616013</v>
      </c>
      <c r="AJ1670" s="36">
        <f t="shared" si="583"/>
        <v>2975</v>
      </c>
      <c r="AK1670" s="45">
        <v>45657</v>
      </c>
    </row>
    <row r="1671" spans="1:37" s="79" customFormat="1" ht="12.75" x14ac:dyDescent="0.25">
      <c r="A1671" s="36">
        <v>1665</v>
      </c>
      <c r="B1671" s="74">
        <v>42683</v>
      </c>
      <c r="C1671" s="49" t="s">
        <v>265</v>
      </c>
      <c r="D1671" s="49"/>
      <c r="E1671" s="49">
        <v>12007</v>
      </c>
      <c r="F1671" s="36" t="s">
        <v>1432</v>
      </c>
      <c r="G1671" s="49" t="s">
        <v>561</v>
      </c>
      <c r="H1671" s="38">
        <v>2</v>
      </c>
      <c r="I1671" s="50">
        <v>232680</v>
      </c>
      <c r="J1671" s="39">
        <f t="shared" si="616"/>
        <v>0</v>
      </c>
      <c r="K1671" s="39">
        <f t="shared" si="617"/>
        <v>0</v>
      </c>
      <c r="L1671" s="39">
        <f t="shared" si="618"/>
        <v>0</v>
      </c>
      <c r="M1671" s="39">
        <f>IF(C1671=12006,H1671,IF(C1671&lt;&gt;12006,0))</f>
        <v>0</v>
      </c>
      <c r="N1671" s="39">
        <f t="shared" si="619"/>
        <v>0</v>
      </c>
      <c r="O1671" s="39">
        <f t="shared" si="620"/>
        <v>232680</v>
      </c>
      <c r="P1671" s="39">
        <f t="shared" si="621"/>
        <v>0</v>
      </c>
      <c r="Q1671" s="39">
        <f t="shared" si="622"/>
        <v>0</v>
      </c>
      <c r="R1671" s="39">
        <f t="shared" si="623"/>
        <v>0</v>
      </c>
      <c r="S1671" s="39">
        <f t="shared" si="624"/>
        <v>0</v>
      </c>
      <c r="T1671" s="39"/>
      <c r="U1671" s="39">
        <f t="shared" si="625"/>
        <v>0</v>
      </c>
      <c r="V1671" s="39"/>
      <c r="W1671" s="39"/>
      <c r="X1671" s="39">
        <f t="shared" ref="X1671:X1734" si="626">IF(I1671&lt;0,0,IF(I1671&gt;0,((1/365.25*(IF(E1671=12002,I1671*3%,IF(E1671=12003,I1671*3%,IF(E1671=12004,I1671*3%,IF(E1671=12006,I1671*2%,IF(E1671=12007,I1671*10%,IF(E1671=12008,I1671*3%,IF(E1671=12009,I1671*10%,IF(E1671=12010,I1671*10%,IF(E1671=12011,I1671*20%,IF(E1671=12012,I1671*3%,IF(E1671=12099,I1671*10%))))))))))))))))</f>
        <v>63.704312114989733</v>
      </c>
      <c r="Y1671" s="39">
        <f t="shared" ref="Y1671:Y1734" si="627">X1671*30.4375</f>
        <v>1939</v>
      </c>
      <c r="Z1671" s="41">
        <f t="shared" ref="Z1671:Z1734" si="628">IF(I1671&lt;0,0,IF(I1671&gt;0,(IF(AI1671*Y1671&lt;=I1671,Y1671*AI1671,IF(Y1671*AI1671&gt;I1671,I1671,IF(AI1671*Y1671=I1671,I1671))))))</f>
        <v>189456.62422997944</v>
      </c>
      <c r="AA1671" s="41">
        <v>164229.71663244354</v>
      </c>
      <c r="AB1671" s="41">
        <v>0</v>
      </c>
      <c r="AC1671" s="41">
        <f t="shared" si="584"/>
        <v>164229.71663244354</v>
      </c>
      <c r="AD1671" s="42">
        <f t="shared" si="615"/>
        <v>25226.907597535901</v>
      </c>
      <c r="AE1671" s="41">
        <f t="shared" ref="AE1671:AE1734" si="629">AC1671+AD1671</f>
        <v>189456.62422997944</v>
      </c>
      <c r="AF1671" s="42">
        <f t="shared" ref="AF1671:AF1734" si="630">I1671-AE1671</f>
        <v>43223.375770020561</v>
      </c>
      <c r="AG1671" s="43">
        <f>(365.25/30.4375*(IF(E1671=12002,1/3%,IF(E1671=12003,1/3%,IF(E1671=12004,1/3%,IF(E1671=12006,1/2%,IF(E1671=12007,1/10%,IF(E1671=12008,1/3%,IF(E1671=12009,1/10%,IF(E1671=12010,1/10%,IF(E1671=12011,1/20%,IF(E1671=12012,1/3%))))))))))))</f>
        <v>120</v>
      </c>
      <c r="AH1671" s="44">
        <f t="shared" ref="AH1671:AH1734" si="631">IF(AG1671&gt;AI1671,AG1671-AI1671,IF(AG1671&lt;=AI1671,0))</f>
        <v>22.291581108829575</v>
      </c>
      <c r="AI1671" s="36">
        <f t="shared" ref="AI1671:AI1734" si="632">AJ1671/30.4375</f>
        <v>97.708418891170425</v>
      </c>
      <c r="AJ1671" s="36">
        <f t="shared" ref="AJ1671:AJ1734" si="633">AK1671-B1671</f>
        <v>2974</v>
      </c>
      <c r="AK1671" s="45">
        <v>45657</v>
      </c>
    </row>
    <row r="1672" spans="1:37" s="79" customFormat="1" ht="12.75" x14ac:dyDescent="0.25">
      <c r="A1672" s="36">
        <v>1666</v>
      </c>
      <c r="B1672" s="74">
        <v>42684</v>
      </c>
      <c r="C1672" s="49" t="s">
        <v>272</v>
      </c>
      <c r="D1672" s="49"/>
      <c r="E1672" s="49">
        <v>12010</v>
      </c>
      <c r="F1672" s="36" t="s">
        <v>1433</v>
      </c>
      <c r="G1672" s="36" t="s">
        <v>435</v>
      </c>
      <c r="H1672" s="38">
        <v>4</v>
      </c>
      <c r="I1672" s="50">
        <v>630461.5384615385</v>
      </c>
      <c r="J1672" s="39">
        <f t="shared" si="616"/>
        <v>0</v>
      </c>
      <c r="K1672" s="39">
        <f t="shared" si="617"/>
        <v>0</v>
      </c>
      <c r="L1672" s="39">
        <f t="shared" si="618"/>
        <v>0</v>
      </c>
      <c r="M1672" s="39">
        <f>IF(E1672=12005,I1672,IF(E1672&lt;&gt;12005,0))</f>
        <v>0</v>
      </c>
      <c r="N1672" s="39">
        <f t="shared" si="619"/>
        <v>0</v>
      </c>
      <c r="O1672" s="39">
        <f t="shared" si="620"/>
        <v>0</v>
      </c>
      <c r="P1672" s="39">
        <f t="shared" si="621"/>
        <v>0</v>
      </c>
      <c r="Q1672" s="39">
        <f t="shared" si="622"/>
        <v>0</v>
      </c>
      <c r="R1672" s="39">
        <f t="shared" si="623"/>
        <v>630461.5384615385</v>
      </c>
      <c r="S1672" s="39">
        <f t="shared" si="624"/>
        <v>0</v>
      </c>
      <c r="T1672" s="39"/>
      <c r="U1672" s="39">
        <f t="shared" si="625"/>
        <v>0</v>
      </c>
      <c r="V1672" s="39"/>
      <c r="W1672" s="39">
        <f>IF(E1672=12099,I1672,IF(E1672&lt;&gt;12099,0))</f>
        <v>0</v>
      </c>
      <c r="X1672" s="39">
        <f t="shared" si="626"/>
        <v>172.61096193334387</v>
      </c>
      <c r="Y1672" s="39">
        <f t="shared" si="627"/>
        <v>5253.8461538461543</v>
      </c>
      <c r="Z1672" s="41">
        <f t="shared" si="628"/>
        <v>513172.38982783136</v>
      </c>
      <c r="AA1672" s="41">
        <v>449996.7777602275</v>
      </c>
      <c r="AB1672" s="41">
        <v>30244.728767412733</v>
      </c>
      <c r="AC1672" s="41">
        <f t="shared" ref="AC1672:AC1735" si="634">AA1672+AB1672</f>
        <v>480241.50652764022</v>
      </c>
      <c r="AD1672" s="42">
        <f t="shared" si="615"/>
        <v>63175.612067603855</v>
      </c>
      <c r="AE1672" s="41">
        <f t="shared" si="629"/>
        <v>543417.11859524413</v>
      </c>
      <c r="AF1672" s="42">
        <f t="shared" si="630"/>
        <v>87044.419866294367</v>
      </c>
      <c r="AG1672" s="43">
        <f>(365.25/30.4375*(IF(E1672=12002,1/3%,IF(E1672=12003,1/3%,IF(E1672=12004,1/3%,IF(E1672=12006,1/2%,IF(E1672=12007,1/10%,IF(E1672=12008,1/3%,IF(E1672=12009,1/10%,IF(E1672=12010,1/10%,IF(E1672=12011,1/20%,IF(E1672=12012,1/3%,IF(E1672=12099,1/10%)))))))))))))</f>
        <v>120</v>
      </c>
      <c r="AH1672" s="44">
        <f t="shared" si="631"/>
        <v>22.32443531827515</v>
      </c>
      <c r="AI1672" s="36">
        <f t="shared" si="632"/>
        <v>97.67556468172485</v>
      </c>
      <c r="AJ1672" s="36">
        <f t="shared" si="633"/>
        <v>2973</v>
      </c>
      <c r="AK1672" s="45">
        <v>45657</v>
      </c>
    </row>
    <row r="1673" spans="1:37" s="79" customFormat="1" ht="12.75" x14ac:dyDescent="0.25">
      <c r="A1673" s="36">
        <v>1667</v>
      </c>
      <c r="B1673" s="74">
        <v>42686</v>
      </c>
      <c r="C1673" s="36" t="s">
        <v>431</v>
      </c>
      <c r="D1673" s="36"/>
      <c r="E1673" s="36">
        <v>12009</v>
      </c>
      <c r="F1673" s="36" t="s">
        <v>1434</v>
      </c>
      <c r="G1673" s="64" t="s">
        <v>335</v>
      </c>
      <c r="H1673" s="61">
        <v>2</v>
      </c>
      <c r="I1673" s="59">
        <v>418000.00000000006</v>
      </c>
      <c r="J1673" s="39">
        <f t="shared" si="616"/>
        <v>0</v>
      </c>
      <c r="K1673" s="39">
        <f t="shared" si="617"/>
        <v>0</v>
      </c>
      <c r="L1673" s="39">
        <f t="shared" si="618"/>
        <v>0</v>
      </c>
      <c r="M1673" s="39">
        <f>IF(C1673=12006,H1673,IF(C1673&lt;&gt;12006,0))</f>
        <v>0</v>
      </c>
      <c r="N1673" s="39">
        <f t="shared" si="619"/>
        <v>0</v>
      </c>
      <c r="O1673" s="39">
        <f t="shared" si="620"/>
        <v>0</v>
      </c>
      <c r="P1673" s="39">
        <f t="shared" si="621"/>
        <v>0</v>
      </c>
      <c r="Q1673" s="39">
        <f t="shared" si="622"/>
        <v>418000.00000000006</v>
      </c>
      <c r="R1673" s="39">
        <f t="shared" si="623"/>
        <v>0</v>
      </c>
      <c r="S1673" s="39">
        <f t="shared" si="624"/>
        <v>0</v>
      </c>
      <c r="T1673" s="39"/>
      <c r="U1673" s="39">
        <f t="shared" si="625"/>
        <v>0</v>
      </c>
      <c r="V1673" s="39"/>
      <c r="W1673" s="39"/>
      <c r="X1673" s="39">
        <f t="shared" si="626"/>
        <v>114.44216290212185</v>
      </c>
      <c r="Y1673" s="39">
        <f t="shared" si="627"/>
        <v>3483.3333333333339</v>
      </c>
      <c r="Z1673" s="41">
        <f t="shared" si="628"/>
        <v>340007.66598220402</v>
      </c>
      <c r="AA1673" s="41">
        <v>298121.83436002739</v>
      </c>
      <c r="AB1673" s="41">
        <v>-37546.528730143618</v>
      </c>
      <c r="AC1673" s="41">
        <f t="shared" si="634"/>
        <v>260575.30562988378</v>
      </c>
      <c r="AD1673" s="42">
        <f t="shared" si="615"/>
        <v>41885.831622176629</v>
      </c>
      <c r="AE1673" s="41">
        <f t="shared" si="629"/>
        <v>302461.13725206041</v>
      </c>
      <c r="AF1673" s="42">
        <f t="shared" si="630"/>
        <v>115538.86274793965</v>
      </c>
      <c r="AG1673" s="43">
        <f t="shared" ref="AG1673:AG1679" si="635">(365.25/30.4375*(IF(E1673=12002,1/3%,IF(E1673=12003,1/3%,IF(E1673=12004,1/3%,IF(E1673=12006,1/2%,IF(E1673=12007,1/10%,IF(E1673=12008,1/3%,IF(E1673=12009,1/10%,IF(E1673=12010,1/10%,IF(E1673=12011,1/20%,IF(E1673=12012,1/3%))))))))))))</f>
        <v>120</v>
      </c>
      <c r="AH1673" s="44">
        <f t="shared" si="631"/>
        <v>22.390143737166326</v>
      </c>
      <c r="AI1673" s="36">
        <f t="shared" si="632"/>
        <v>97.609856262833674</v>
      </c>
      <c r="AJ1673" s="36">
        <f t="shared" si="633"/>
        <v>2971</v>
      </c>
      <c r="AK1673" s="45">
        <v>45657</v>
      </c>
    </row>
    <row r="1674" spans="1:37" s="79" customFormat="1" ht="12.75" x14ac:dyDescent="0.25">
      <c r="A1674" s="36">
        <v>1668</v>
      </c>
      <c r="B1674" s="74">
        <v>42686</v>
      </c>
      <c r="C1674" s="36" t="s">
        <v>431</v>
      </c>
      <c r="D1674" s="36"/>
      <c r="E1674" s="36">
        <v>12009</v>
      </c>
      <c r="F1674" s="36" t="s">
        <v>1382</v>
      </c>
      <c r="G1674" s="64" t="s">
        <v>335</v>
      </c>
      <c r="H1674" s="61">
        <v>102</v>
      </c>
      <c r="I1674" s="59">
        <v>1570800.0000000002</v>
      </c>
      <c r="J1674" s="39">
        <f t="shared" si="616"/>
        <v>0</v>
      </c>
      <c r="K1674" s="39">
        <f t="shared" si="617"/>
        <v>0</v>
      </c>
      <c r="L1674" s="39">
        <f t="shared" si="618"/>
        <v>0</v>
      </c>
      <c r="M1674" s="39">
        <f>IF(C1674=12006,H1674,IF(C1674&lt;&gt;12006,0))</f>
        <v>0</v>
      </c>
      <c r="N1674" s="39">
        <f t="shared" si="619"/>
        <v>0</v>
      </c>
      <c r="O1674" s="39">
        <f t="shared" si="620"/>
        <v>0</v>
      </c>
      <c r="P1674" s="39">
        <f t="shared" si="621"/>
        <v>0</v>
      </c>
      <c r="Q1674" s="39">
        <f t="shared" si="622"/>
        <v>1570800.0000000002</v>
      </c>
      <c r="R1674" s="39">
        <f t="shared" si="623"/>
        <v>0</v>
      </c>
      <c r="S1674" s="39">
        <f t="shared" si="624"/>
        <v>0</v>
      </c>
      <c r="T1674" s="39"/>
      <c r="U1674" s="39">
        <f t="shared" si="625"/>
        <v>0</v>
      </c>
      <c r="V1674" s="39"/>
      <c r="W1674" s="39"/>
      <c r="X1674" s="39">
        <f t="shared" si="626"/>
        <v>430.06160164271057</v>
      </c>
      <c r="Y1674" s="39">
        <f t="shared" si="627"/>
        <v>13090.000000000004</v>
      </c>
      <c r="Z1674" s="41">
        <f t="shared" si="628"/>
        <v>1277713.0184804932</v>
      </c>
      <c r="AA1674" s="41">
        <v>1120310.4722792611</v>
      </c>
      <c r="AB1674" s="41">
        <v>-141095.90270169763</v>
      </c>
      <c r="AC1674" s="41">
        <f t="shared" si="634"/>
        <v>979214.56957756344</v>
      </c>
      <c r="AD1674" s="42">
        <f t="shared" si="615"/>
        <v>157402.54620123212</v>
      </c>
      <c r="AE1674" s="41">
        <f t="shared" si="629"/>
        <v>1136617.1157787954</v>
      </c>
      <c r="AF1674" s="42">
        <f t="shared" si="630"/>
        <v>434182.88422120479</v>
      </c>
      <c r="AG1674" s="43">
        <f t="shared" si="635"/>
        <v>120</v>
      </c>
      <c r="AH1674" s="44">
        <f t="shared" si="631"/>
        <v>22.390143737166326</v>
      </c>
      <c r="AI1674" s="36">
        <f t="shared" si="632"/>
        <v>97.609856262833674</v>
      </c>
      <c r="AJ1674" s="36">
        <f t="shared" si="633"/>
        <v>2971</v>
      </c>
      <c r="AK1674" s="45">
        <v>45657</v>
      </c>
    </row>
    <row r="1675" spans="1:37" s="79" customFormat="1" ht="12.75" x14ac:dyDescent="0.25">
      <c r="A1675" s="36">
        <v>1669</v>
      </c>
      <c r="B1675" s="88">
        <v>42686</v>
      </c>
      <c r="C1675" s="87" t="s">
        <v>431</v>
      </c>
      <c r="D1675" s="87"/>
      <c r="E1675" s="36">
        <v>12009</v>
      </c>
      <c r="F1675" s="53" t="s">
        <v>1435</v>
      </c>
      <c r="G1675" s="36" t="s">
        <v>491</v>
      </c>
      <c r="H1675" s="49">
        <v>3</v>
      </c>
      <c r="I1675" s="39">
        <v>82500.000000000015</v>
      </c>
      <c r="J1675" s="39"/>
      <c r="K1675" s="39"/>
      <c r="L1675" s="39"/>
      <c r="M1675" s="39"/>
      <c r="N1675" s="39"/>
      <c r="O1675" s="39"/>
      <c r="P1675" s="39"/>
      <c r="Q1675" s="39">
        <v>82500.000000000015</v>
      </c>
      <c r="R1675" s="39"/>
      <c r="S1675" s="39"/>
      <c r="T1675" s="39"/>
      <c r="U1675" s="39"/>
      <c r="V1675" s="39"/>
      <c r="W1675" s="39"/>
      <c r="X1675" s="39">
        <f t="shared" si="626"/>
        <v>22.587268993839839</v>
      </c>
      <c r="Y1675" s="39">
        <f t="shared" si="627"/>
        <v>687.50000000000011</v>
      </c>
      <c r="Z1675" s="41">
        <f t="shared" si="628"/>
        <v>67106.776180698158</v>
      </c>
      <c r="AA1675" s="41">
        <v>58839.835728952778</v>
      </c>
      <c r="AB1675" s="41">
        <v>0</v>
      </c>
      <c r="AC1675" s="41">
        <f t="shared" si="634"/>
        <v>58839.835728952778</v>
      </c>
      <c r="AD1675" s="42">
        <f t="shared" si="615"/>
        <v>8266.9404517453804</v>
      </c>
      <c r="AE1675" s="41">
        <f t="shared" si="629"/>
        <v>67106.776180698158</v>
      </c>
      <c r="AF1675" s="42">
        <f t="shared" si="630"/>
        <v>15393.223819301857</v>
      </c>
      <c r="AG1675" s="43">
        <f t="shared" si="635"/>
        <v>120</v>
      </c>
      <c r="AH1675" s="44">
        <f t="shared" si="631"/>
        <v>22.390143737166326</v>
      </c>
      <c r="AI1675" s="36">
        <f t="shared" si="632"/>
        <v>97.609856262833674</v>
      </c>
      <c r="AJ1675" s="36">
        <f t="shared" si="633"/>
        <v>2971</v>
      </c>
      <c r="AK1675" s="45">
        <v>45657</v>
      </c>
    </row>
    <row r="1676" spans="1:37" s="79" customFormat="1" ht="25.5" x14ac:dyDescent="0.25">
      <c r="A1676" s="36">
        <v>1670</v>
      </c>
      <c r="B1676" s="88">
        <v>42686</v>
      </c>
      <c r="C1676" s="87" t="s">
        <v>431</v>
      </c>
      <c r="D1676" s="87"/>
      <c r="E1676" s="36">
        <v>12009</v>
      </c>
      <c r="F1676" s="53" t="s">
        <v>1436</v>
      </c>
      <c r="G1676" s="36" t="s">
        <v>491</v>
      </c>
      <c r="H1676" s="49">
        <v>1</v>
      </c>
      <c r="I1676" s="39">
        <v>99000.000000000015</v>
      </c>
      <c r="J1676" s="39"/>
      <c r="K1676" s="39"/>
      <c r="L1676" s="39"/>
      <c r="M1676" s="39"/>
      <c r="N1676" s="39"/>
      <c r="O1676" s="39"/>
      <c r="P1676" s="39"/>
      <c r="Q1676" s="39">
        <v>99000.000000000015</v>
      </c>
      <c r="R1676" s="39"/>
      <c r="S1676" s="39"/>
      <c r="T1676" s="39"/>
      <c r="U1676" s="39"/>
      <c r="V1676" s="39"/>
      <c r="W1676" s="39"/>
      <c r="X1676" s="39">
        <f t="shared" si="626"/>
        <v>27.104722792607806</v>
      </c>
      <c r="Y1676" s="39">
        <f t="shared" si="627"/>
        <v>825.00000000000011</v>
      </c>
      <c r="Z1676" s="41">
        <f t="shared" si="628"/>
        <v>80528.131416837787</v>
      </c>
      <c r="AA1676" s="41">
        <v>70607.802874743327</v>
      </c>
      <c r="AB1676" s="41">
        <v>0</v>
      </c>
      <c r="AC1676" s="41">
        <f t="shared" si="634"/>
        <v>70607.802874743327</v>
      </c>
      <c r="AD1676" s="42">
        <f t="shared" si="615"/>
        <v>9920.3285420944594</v>
      </c>
      <c r="AE1676" s="41">
        <f t="shared" si="629"/>
        <v>80528.131416837787</v>
      </c>
      <c r="AF1676" s="42">
        <f t="shared" si="630"/>
        <v>18471.868583162228</v>
      </c>
      <c r="AG1676" s="43">
        <f t="shared" si="635"/>
        <v>120</v>
      </c>
      <c r="AH1676" s="44">
        <f t="shared" si="631"/>
        <v>22.390143737166326</v>
      </c>
      <c r="AI1676" s="36">
        <f t="shared" si="632"/>
        <v>97.609856262833674</v>
      </c>
      <c r="AJ1676" s="36">
        <f t="shared" si="633"/>
        <v>2971</v>
      </c>
      <c r="AK1676" s="45">
        <v>45657</v>
      </c>
    </row>
    <row r="1677" spans="1:37" s="79" customFormat="1" ht="12.75" x14ac:dyDescent="0.25">
      <c r="A1677" s="36">
        <v>1671</v>
      </c>
      <c r="B1677" s="88">
        <v>42686</v>
      </c>
      <c r="C1677" s="87" t="s">
        <v>431</v>
      </c>
      <c r="D1677" s="87"/>
      <c r="E1677" s="36">
        <v>12009</v>
      </c>
      <c r="F1677" s="53" t="s">
        <v>1437</v>
      </c>
      <c r="G1677" s="36" t="s">
        <v>491</v>
      </c>
      <c r="H1677" s="49">
        <v>1</v>
      </c>
      <c r="I1677" s="39">
        <v>88000</v>
      </c>
      <c r="J1677" s="39"/>
      <c r="K1677" s="39"/>
      <c r="L1677" s="39"/>
      <c r="M1677" s="39"/>
      <c r="N1677" s="39"/>
      <c r="O1677" s="39"/>
      <c r="P1677" s="39"/>
      <c r="Q1677" s="39">
        <v>88000</v>
      </c>
      <c r="R1677" s="39"/>
      <c r="S1677" s="39"/>
      <c r="T1677" s="39"/>
      <c r="U1677" s="39"/>
      <c r="V1677" s="39"/>
      <c r="W1677" s="39"/>
      <c r="X1677" s="39">
        <f t="shared" si="626"/>
        <v>24.093086926762492</v>
      </c>
      <c r="Y1677" s="39">
        <f t="shared" si="627"/>
        <v>733.33333333333337</v>
      </c>
      <c r="Z1677" s="41">
        <f t="shared" si="628"/>
        <v>71580.561259411363</v>
      </c>
      <c r="AA1677" s="41">
        <v>62762.491444216292</v>
      </c>
      <c r="AB1677" s="41">
        <v>0</v>
      </c>
      <c r="AC1677" s="41">
        <f t="shared" si="634"/>
        <v>62762.491444216292</v>
      </c>
      <c r="AD1677" s="42">
        <f t="shared" si="615"/>
        <v>8818.069815195071</v>
      </c>
      <c r="AE1677" s="41">
        <f t="shared" si="629"/>
        <v>71580.561259411363</v>
      </c>
      <c r="AF1677" s="42">
        <f t="shared" si="630"/>
        <v>16419.438740588637</v>
      </c>
      <c r="AG1677" s="43">
        <f t="shared" si="635"/>
        <v>120</v>
      </c>
      <c r="AH1677" s="44">
        <f t="shared" si="631"/>
        <v>22.390143737166326</v>
      </c>
      <c r="AI1677" s="36">
        <f t="shared" si="632"/>
        <v>97.609856262833674</v>
      </c>
      <c r="AJ1677" s="36">
        <f t="shared" si="633"/>
        <v>2971</v>
      </c>
      <c r="AK1677" s="45">
        <v>45657</v>
      </c>
    </row>
    <row r="1678" spans="1:37" s="79" customFormat="1" ht="12.75" x14ac:dyDescent="0.25">
      <c r="A1678" s="36">
        <v>1672</v>
      </c>
      <c r="B1678" s="88">
        <v>42686</v>
      </c>
      <c r="C1678" s="87" t="s">
        <v>431</v>
      </c>
      <c r="D1678" s="87"/>
      <c r="E1678" s="36">
        <v>12009</v>
      </c>
      <c r="F1678" s="53" t="s">
        <v>1434</v>
      </c>
      <c r="G1678" s="36" t="s">
        <v>491</v>
      </c>
      <c r="H1678" s="49">
        <v>1</v>
      </c>
      <c r="I1678" s="39">
        <v>209000.00000000003</v>
      </c>
      <c r="J1678" s="39"/>
      <c r="K1678" s="39"/>
      <c r="L1678" s="39"/>
      <c r="M1678" s="39"/>
      <c r="N1678" s="39"/>
      <c r="O1678" s="39"/>
      <c r="P1678" s="39"/>
      <c r="Q1678" s="39">
        <v>209000.00000000003</v>
      </c>
      <c r="R1678" s="39"/>
      <c r="S1678" s="39"/>
      <c r="T1678" s="39"/>
      <c r="U1678" s="39"/>
      <c r="V1678" s="39"/>
      <c r="W1678" s="39"/>
      <c r="X1678" s="39">
        <f t="shared" si="626"/>
        <v>57.221081451060925</v>
      </c>
      <c r="Y1678" s="39">
        <f t="shared" si="627"/>
        <v>1741.666666666667</v>
      </c>
      <c r="Z1678" s="41">
        <f t="shared" si="628"/>
        <v>170003.83299110201</v>
      </c>
      <c r="AA1678" s="41">
        <v>149060.9171800137</v>
      </c>
      <c r="AB1678" s="41">
        <v>0</v>
      </c>
      <c r="AC1678" s="41">
        <f t="shared" si="634"/>
        <v>149060.9171800137</v>
      </c>
      <c r="AD1678" s="42">
        <f t="shared" si="615"/>
        <v>20942.915811088315</v>
      </c>
      <c r="AE1678" s="41">
        <f t="shared" si="629"/>
        <v>170003.83299110201</v>
      </c>
      <c r="AF1678" s="42">
        <f t="shared" si="630"/>
        <v>38996.167008898017</v>
      </c>
      <c r="AG1678" s="43">
        <f t="shared" si="635"/>
        <v>120</v>
      </c>
      <c r="AH1678" s="44">
        <f t="shared" si="631"/>
        <v>22.390143737166326</v>
      </c>
      <c r="AI1678" s="36">
        <f t="shared" si="632"/>
        <v>97.609856262833674</v>
      </c>
      <c r="AJ1678" s="36">
        <f t="shared" si="633"/>
        <v>2971</v>
      </c>
      <c r="AK1678" s="45">
        <v>45657</v>
      </c>
    </row>
    <row r="1679" spans="1:37" s="79" customFormat="1" ht="12.75" x14ac:dyDescent="0.25">
      <c r="A1679" s="36">
        <v>1673</v>
      </c>
      <c r="B1679" s="88">
        <v>42686</v>
      </c>
      <c r="C1679" s="87" t="s">
        <v>431</v>
      </c>
      <c r="D1679" s="87"/>
      <c r="E1679" s="36">
        <v>12009</v>
      </c>
      <c r="F1679" s="53" t="s">
        <v>1382</v>
      </c>
      <c r="G1679" s="36" t="s">
        <v>491</v>
      </c>
      <c r="H1679" s="49">
        <v>51</v>
      </c>
      <c r="I1679" s="39">
        <v>785400.00000000012</v>
      </c>
      <c r="J1679" s="39"/>
      <c r="K1679" s="39"/>
      <c r="L1679" s="39"/>
      <c r="M1679" s="39"/>
      <c r="N1679" s="39"/>
      <c r="O1679" s="39"/>
      <c r="P1679" s="39"/>
      <c r="Q1679" s="39">
        <v>785400.00000000012</v>
      </c>
      <c r="R1679" s="39"/>
      <c r="S1679" s="39"/>
      <c r="T1679" s="39"/>
      <c r="U1679" s="39"/>
      <c r="V1679" s="39"/>
      <c r="W1679" s="39"/>
      <c r="X1679" s="39">
        <f t="shared" si="626"/>
        <v>215.03080082135529</v>
      </c>
      <c r="Y1679" s="39">
        <f t="shared" si="627"/>
        <v>6545.0000000000018</v>
      </c>
      <c r="Z1679" s="41">
        <f t="shared" si="628"/>
        <v>638856.50924024661</v>
      </c>
      <c r="AA1679" s="41">
        <v>560155.23613963055</v>
      </c>
      <c r="AB1679" s="41">
        <v>4673.7379755645525</v>
      </c>
      <c r="AC1679" s="41">
        <f t="shared" si="634"/>
        <v>564828.9741151951</v>
      </c>
      <c r="AD1679" s="42">
        <f t="shared" si="615"/>
        <v>78701.273100616061</v>
      </c>
      <c r="AE1679" s="41">
        <f t="shared" si="629"/>
        <v>643530.24721581116</v>
      </c>
      <c r="AF1679" s="42">
        <f t="shared" si="630"/>
        <v>141869.75278418895</v>
      </c>
      <c r="AG1679" s="43">
        <f t="shared" si="635"/>
        <v>120</v>
      </c>
      <c r="AH1679" s="44">
        <f t="shared" si="631"/>
        <v>22.390143737166326</v>
      </c>
      <c r="AI1679" s="36">
        <f t="shared" si="632"/>
        <v>97.609856262833674</v>
      </c>
      <c r="AJ1679" s="36">
        <f t="shared" si="633"/>
        <v>2971</v>
      </c>
      <c r="AK1679" s="45">
        <v>45657</v>
      </c>
    </row>
    <row r="1680" spans="1:37" s="79" customFormat="1" ht="12.75" x14ac:dyDescent="0.25">
      <c r="A1680" s="36">
        <v>1674</v>
      </c>
      <c r="B1680" s="74">
        <v>42689</v>
      </c>
      <c r="C1680" s="49" t="s">
        <v>272</v>
      </c>
      <c r="D1680" s="49"/>
      <c r="E1680" s="49">
        <v>12010</v>
      </c>
      <c r="F1680" s="36" t="s">
        <v>1438</v>
      </c>
      <c r="G1680" s="36" t="s">
        <v>435</v>
      </c>
      <c r="H1680" s="38">
        <v>3</v>
      </c>
      <c r="I1680" s="50">
        <v>1584525</v>
      </c>
      <c r="J1680" s="39">
        <f t="shared" ref="J1680:J1685" si="636">IF(E1680=12002,I1680,IF(E1680&lt;&gt;12002,0))</f>
        <v>0</v>
      </c>
      <c r="K1680" s="39">
        <f t="shared" ref="K1680:K1685" si="637">IF(E1680=12003,I1680,IF(E1680&lt;&gt;12003,0))</f>
        <v>0</v>
      </c>
      <c r="L1680" s="39">
        <f t="shared" ref="L1680:L1685" si="638">IF(E1680=12004,I1680,IF(E1680&lt;&gt;12004,0))</f>
        <v>0</v>
      </c>
      <c r="M1680" s="39">
        <f>IF(E1680=12005,I1680,IF(E1680&lt;&gt;12005,0))</f>
        <v>0</v>
      </c>
      <c r="N1680" s="39">
        <f t="shared" ref="N1680:N1685" si="639">IF(E1680=12006,I1680,IF(E1680&lt;&gt;12006,0))</f>
        <v>0</v>
      </c>
      <c r="O1680" s="39">
        <f t="shared" ref="O1680:O1685" si="640">IF(E1680=12007,I1680,IF(E1680&lt;&gt;12007,0))</f>
        <v>0</v>
      </c>
      <c r="P1680" s="39">
        <f t="shared" ref="P1680:P1685" si="641">IF(E1680=12008,I1680,IF(E1680&lt;&gt;12008,0))</f>
        <v>0</v>
      </c>
      <c r="Q1680" s="39">
        <f t="shared" ref="Q1680:Q1685" si="642">IF(E1680=12009,I1680,IF(E1680&lt;&gt;12009,0))</f>
        <v>0</v>
      </c>
      <c r="R1680" s="39">
        <f t="shared" ref="R1680:R1685" si="643">IF(E1680=12010,I1680,IF(E1680&lt;&gt;12010,0))</f>
        <v>1584525</v>
      </c>
      <c r="S1680" s="39">
        <f t="shared" ref="S1680:S1685" si="644">IF(E1680=12011,I1680,IF(E1680&lt;&gt;12011,0))</f>
        <v>0</v>
      </c>
      <c r="T1680" s="39"/>
      <c r="U1680" s="39">
        <f t="shared" ref="U1680:U1685" si="645">IF(E1680=12012,I1680,IF(E1680&lt;&gt;12012,0))</f>
        <v>0</v>
      </c>
      <c r="V1680" s="39"/>
      <c r="W1680" s="39">
        <f>IF(E1680=12099,I1680,IF(E1680&lt;&gt;12099,0))</f>
        <v>0</v>
      </c>
      <c r="X1680" s="39">
        <f t="shared" si="626"/>
        <v>433.81930184804929</v>
      </c>
      <c r="Y1680" s="39">
        <f t="shared" si="627"/>
        <v>13204.375</v>
      </c>
      <c r="Z1680" s="41">
        <f t="shared" si="628"/>
        <v>1287575.6878850104</v>
      </c>
      <c r="AA1680" s="41">
        <v>1128797.8234086242</v>
      </c>
      <c r="AB1680" s="41">
        <v>75867.618813107722</v>
      </c>
      <c r="AC1680" s="41">
        <f t="shared" si="634"/>
        <v>1204665.4422217319</v>
      </c>
      <c r="AD1680" s="42">
        <f t="shared" si="615"/>
        <v>158777.86447638622</v>
      </c>
      <c r="AE1680" s="41">
        <f t="shared" si="629"/>
        <v>1363443.3066981181</v>
      </c>
      <c r="AF1680" s="42">
        <f t="shared" si="630"/>
        <v>221081.6933018819</v>
      </c>
      <c r="AG1680" s="43">
        <f>(365.25/30.4375*(IF(E1680=12002,1/3%,IF(E1680=12003,1/3%,IF(E1680=12004,1/3%,IF(E1680=12006,1/2%,IF(E1680=12007,1/10%,IF(E1680=12008,1/3%,IF(E1680=12009,1/10%,IF(E1680=12010,1/10%,IF(E1680=12011,1/20%,IF(E1680=12012,1/3%,IF(E1680=12099,1/10%)))))))))))))</f>
        <v>120</v>
      </c>
      <c r="AH1680" s="44">
        <f t="shared" si="631"/>
        <v>22.488706365503077</v>
      </c>
      <c r="AI1680" s="36">
        <f t="shared" si="632"/>
        <v>97.511293634496923</v>
      </c>
      <c r="AJ1680" s="36">
        <f t="shared" si="633"/>
        <v>2968</v>
      </c>
      <c r="AK1680" s="45">
        <v>45657</v>
      </c>
    </row>
    <row r="1681" spans="1:37" s="79" customFormat="1" ht="15" customHeight="1" x14ac:dyDescent="0.2">
      <c r="A1681" s="36">
        <v>1675</v>
      </c>
      <c r="B1681" s="89">
        <v>42689</v>
      </c>
      <c r="C1681" s="70" t="s">
        <v>431</v>
      </c>
      <c r="D1681" s="70"/>
      <c r="E1681" s="70">
        <v>12009</v>
      </c>
      <c r="F1681" s="68" t="s">
        <v>1439</v>
      </c>
      <c r="G1681" s="36" t="s">
        <v>558</v>
      </c>
      <c r="H1681" s="71">
        <v>1</v>
      </c>
      <c r="I1681" s="72">
        <v>192800</v>
      </c>
      <c r="J1681" s="39">
        <f t="shared" si="636"/>
        <v>0</v>
      </c>
      <c r="K1681" s="39">
        <f t="shared" si="637"/>
        <v>0</v>
      </c>
      <c r="L1681" s="39">
        <f t="shared" si="638"/>
        <v>0</v>
      </c>
      <c r="M1681" s="39">
        <f>IF(C1681=12006,H1681,IF(C1681&lt;&gt;12006,0))</f>
        <v>0</v>
      </c>
      <c r="N1681" s="39">
        <f t="shared" si="639"/>
        <v>0</v>
      </c>
      <c r="O1681" s="39">
        <f t="shared" si="640"/>
        <v>0</v>
      </c>
      <c r="P1681" s="39">
        <f t="shared" si="641"/>
        <v>0</v>
      </c>
      <c r="Q1681" s="39">
        <f t="shared" si="642"/>
        <v>192800</v>
      </c>
      <c r="R1681" s="39">
        <f t="shared" si="643"/>
        <v>0</v>
      </c>
      <c r="S1681" s="39">
        <f t="shared" si="644"/>
        <v>0</v>
      </c>
      <c r="T1681" s="39"/>
      <c r="U1681" s="39">
        <f t="shared" si="645"/>
        <v>0</v>
      </c>
      <c r="V1681" s="39"/>
      <c r="W1681" s="39"/>
      <c r="X1681" s="39">
        <f t="shared" si="626"/>
        <v>52.785763175906915</v>
      </c>
      <c r="Y1681" s="39">
        <f t="shared" si="627"/>
        <v>1606.6666666666667</v>
      </c>
      <c r="Z1681" s="41">
        <f t="shared" si="628"/>
        <v>156668.14510609172</v>
      </c>
      <c r="AA1681" s="41">
        <v>135764.9828884326</v>
      </c>
      <c r="AB1681" s="41">
        <v>7105.0301595891397</v>
      </c>
      <c r="AC1681" s="41">
        <f t="shared" si="634"/>
        <v>142870.01304802173</v>
      </c>
      <c r="AD1681" s="42">
        <f t="shared" si="615"/>
        <v>20903.162217659119</v>
      </c>
      <c r="AE1681" s="41">
        <f t="shared" si="629"/>
        <v>163773.17526568085</v>
      </c>
      <c r="AF1681" s="42">
        <f t="shared" si="630"/>
        <v>29026.824734319147</v>
      </c>
      <c r="AG1681" s="43">
        <f t="shared" ref="AG1681:AG1690" si="646">(365.25/30.4375*(IF(E1681=12002,1/3%,IF(E1681=12003,1/3%,IF(E1681=12004,1/3%,IF(E1681=12006,1/2%,IF(E1681=12007,1/10%,IF(E1681=12008,1/3%,IF(E1681=12009,1/10%,IF(E1681=12010,1/10%,IF(E1681=12011,1/20%,IF(E1681=12012,1/3%))))))))))))</f>
        <v>120</v>
      </c>
      <c r="AH1681" s="44">
        <f t="shared" si="631"/>
        <v>22.488706365503077</v>
      </c>
      <c r="AI1681" s="36">
        <f t="shared" si="632"/>
        <v>97.511293634496923</v>
      </c>
      <c r="AJ1681" s="36">
        <f t="shared" si="633"/>
        <v>2968</v>
      </c>
      <c r="AK1681" s="45">
        <v>45657</v>
      </c>
    </row>
    <row r="1682" spans="1:37" s="79" customFormat="1" ht="12.75" x14ac:dyDescent="0.25">
      <c r="A1682" s="36">
        <v>1676</v>
      </c>
      <c r="B1682" s="74">
        <v>42690</v>
      </c>
      <c r="C1682" s="36" t="s">
        <v>980</v>
      </c>
      <c r="D1682" s="36"/>
      <c r="E1682" s="36">
        <v>12002</v>
      </c>
      <c r="F1682" s="36" t="s">
        <v>1440</v>
      </c>
      <c r="G1682" s="36" t="s">
        <v>558</v>
      </c>
      <c r="H1682" s="38">
        <v>150</v>
      </c>
      <c r="I1682" s="50">
        <v>2855000</v>
      </c>
      <c r="J1682" s="39">
        <f t="shared" si="636"/>
        <v>2855000</v>
      </c>
      <c r="K1682" s="39">
        <f t="shared" si="637"/>
        <v>0</v>
      </c>
      <c r="L1682" s="39">
        <f t="shared" si="638"/>
        <v>0</v>
      </c>
      <c r="M1682" s="39">
        <f>IF(C1682=12006,H1682,IF(C1682&lt;&gt;12006,0))</f>
        <v>0</v>
      </c>
      <c r="N1682" s="39">
        <f t="shared" si="639"/>
        <v>0</v>
      </c>
      <c r="O1682" s="39">
        <f t="shared" si="640"/>
        <v>0</v>
      </c>
      <c r="P1682" s="39">
        <f t="shared" si="641"/>
        <v>0</v>
      </c>
      <c r="Q1682" s="39">
        <f t="shared" si="642"/>
        <v>0</v>
      </c>
      <c r="R1682" s="39">
        <f t="shared" si="643"/>
        <v>0</v>
      </c>
      <c r="S1682" s="39">
        <f t="shared" si="644"/>
        <v>0</v>
      </c>
      <c r="T1682" s="39"/>
      <c r="U1682" s="39">
        <f t="shared" si="645"/>
        <v>0</v>
      </c>
      <c r="V1682" s="39"/>
      <c r="W1682" s="39"/>
      <c r="X1682" s="39">
        <f t="shared" si="626"/>
        <v>234.49691991786446</v>
      </c>
      <c r="Y1682" s="39">
        <f t="shared" si="627"/>
        <v>7137.4999999999991</v>
      </c>
      <c r="Z1682" s="41">
        <f t="shared" si="628"/>
        <v>695752.36139630387</v>
      </c>
      <c r="AA1682" s="41">
        <v>602891.58110882947</v>
      </c>
      <c r="AB1682" s="41">
        <v>-16259.797251516289</v>
      </c>
      <c r="AC1682" s="41">
        <f t="shared" si="634"/>
        <v>586631.78385731322</v>
      </c>
      <c r="AD1682" s="42">
        <f t="shared" si="615"/>
        <v>92860.780287474394</v>
      </c>
      <c r="AE1682" s="41">
        <f t="shared" si="629"/>
        <v>679492.56414478761</v>
      </c>
      <c r="AF1682" s="42">
        <f t="shared" si="630"/>
        <v>2175507.4358552126</v>
      </c>
      <c r="AG1682" s="43">
        <f t="shared" si="646"/>
        <v>400</v>
      </c>
      <c r="AH1682" s="44">
        <f t="shared" si="631"/>
        <v>302.52156057494869</v>
      </c>
      <c r="AI1682" s="36">
        <f t="shared" si="632"/>
        <v>97.478439425051334</v>
      </c>
      <c r="AJ1682" s="36">
        <f t="shared" si="633"/>
        <v>2967</v>
      </c>
      <c r="AK1682" s="45">
        <v>45657</v>
      </c>
    </row>
    <row r="1683" spans="1:37" s="79" customFormat="1" ht="12.75" x14ac:dyDescent="0.25">
      <c r="A1683" s="36">
        <v>1677</v>
      </c>
      <c r="B1683" s="74">
        <v>42706</v>
      </c>
      <c r="C1683" s="49" t="s">
        <v>431</v>
      </c>
      <c r="D1683" s="49"/>
      <c r="E1683" s="49">
        <v>12009</v>
      </c>
      <c r="F1683" s="36" t="s">
        <v>1441</v>
      </c>
      <c r="G1683" s="36" t="s">
        <v>56</v>
      </c>
      <c r="H1683" s="38">
        <v>3</v>
      </c>
      <c r="I1683" s="50">
        <v>124800</v>
      </c>
      <c r="J1683" s="39">
        <f t="shared" si="636"/>
        <v>0</v>
      </c>
      <c r="K1683" s="39">
        <f t="shared" si="637"/>
        <v>0</v>
      </c>
      <c r="L1683" s="39">
        <f t="shared" si="638"/>
        <v>0</v>
      </c>
      <c r="M1683" s="39">
        <f>IF(C1683=12006,H1683,IF(C1683&lt;&gt;12006,0))</f>
        <v>0</v>
      </c>
      <c r="N1683" s="39">
        <f t="shared" si="639"/>
        <v>0</v>
      </c>
      <c r="O1683" s="39">
        <f t="shared" si="640"/>
        <v>0</v>
      </c>
      <c r="P1683" s="39">
        <f t="shared" si="641"/>
        <v>0</v>
      </c>
      <c r="Q1683" s="39">
        <f t="shared" si="642"/>
        <v>124800</v>
      </c>
      <c r="R1683" s="39">
        <f t="shared" si="643"/>
        <v>0</v>
      </c>
      <c r="S1683" s="39">
        <f t="shared" si="644"/>
        <v>0</v>
      </c>
      <c r="T1683" s="39"/>
      <c r="U1683" s="39">
        <f t="shared" si="645"/>
        <v>0</v>
      </c>
      <c r="V1683" s="39"/>
      <c r="W1683" s="39"/>
      <c r="X1683" s="39">
        <f t="shared" si="626"/>
        <v>34.168377823408626</v>
      </c>
      <c r="Y1683" s="39">
        <f t="shared" si="627"/>
        <v>1040</v>
      </c>
      <c r="Z1683" s="41">
        <f t="shared" si="628"/>
        <v>100830.88295687885</v>
      </c>
      <c r="AA1683" s="41">
        <v>88325.256673511292</v>
      </c>
      <c r="AB1683" s="41">
        <v>0</v>
      </c>
      <c r="AC1683" s="41">
        <f t="shared" si="634"/>
        <v>88325.256673511292</v>
      </c>
      <c r="AD1683" s="42">
        <f t="shared" si="615"/>
        <v>12505.626283367557</v>
      </c>
      <c r="AE1683" s="41">
        <f t="shared" si="629"/>
        <v>100830.88295687885</v>
      </c>
      <c r="AF1683" s="42">
        <f t="shared" si="630"/>
        <v>23969.11704312115</v>
      </c>
      <c r="AG1683" s="43">
        <f t="shared" si="646"/>
        <v>120</v>
      </c>
      <c r="AH1683" s="44">
        <f t="shared" si="631"/>
        <v>23.047227926078023</v>
      </c>
      <c r="AI1683" s="36">
        <f t="shared" si="632"/>
        <v>96.952772073921977</v>
      </c>
      <c r="AJ1683" s="36">
        <f t="shared" si="633"/>
        <v>2951</v>
      </c>
      <c r="AK1683" s="45">
        <v>45657</v>
      </c>
    </row>
    <row r="1684" spans="1:37" s="79" customFormat="1" ht="12.75" x14ac:dyDescent="0.25">
      <c r="A1684" s="36">
        <v>1678</v>
      </c>
      <c r="B1684" s="74">
        <v>42706</v>
      </c>
      <c r="C1684" s="49" t="s">
        <v>265</v>
      </c>
      <c r="D1684" s="49"/>
      <c r="E1684" s="49">
        <v>12007</v>
      </c>
      <c r="F1684" s="36" t="s">
        <v>1442</v>
      </c>
      <c r="G1684" s="49" t="s">
        <v>276</v>
      </c>
      <c r="H1684" s="38">
        <v>1</v>
      </c>
      <c r="I1684" s="50">
        <v>126900</v>
      </c>
      <c r="J1684" s="39">
        <f t="shared" si="636"/>
        <v>0</v>
      </c>
      <c r="K1684" s="39">
        <f t="shared" si="637"/>
        <v>0</v>
      </c>
      <c r="L1684" s="39">
        <f t="shared" si="638"/>
        <v>0</v>
      </c>
      <c r="M1684" s="39">
        <f>IF(C1684=12006,H1684,IF(C1684&lt;&gt;12006,0))</f>
        <v>0</v>
      </c>
      <c r="N1684" s="39">
        <f t="shared" si="639"/>
        <v>0</v>
      </c>
      <c r="O1684" s="39">
        <f t="shared" si="640"/>
        <v>126900</v>
      </c>
      <c r="P1684" s="39">
        <f t="shared" si="641"/>
        <v>0</v>
      </c>
      <c r="Q1684" s="39">
        <f t="shared" si="642"/>
        <v>0</v>
      </c>
      <c r="R1684" s="39">
        <f t="shared" si="643"/>
        <v>0</v>
      </c>
      <c r="S1684" s="39">
        <f t="shared" si="644"/>
        <v>0</v>
      </c>
      <c r="T1684" s="39"/>
      <c r="U1684" s="39">
        <f t="shared" si="645"/>
        <v>0</v>
      </c>
      <c r="V1684" s="39">
        <f>IF(E1684=12050,I1684,IF(E1684&lt;&gt;12050,0))</f>
        <v>0</v>
      </c>
      <c r="W1684" s="39"/>
      <c r="X1684" s="39">
        <f t="shared" si="626"/>
        <v>34.743326488706366</v>
      </c>
      <c r="Y1684" s="39">
        <f t="shared" si="627"/>
        <v>1057.5</v>
      </c>
      <c r="Z1684" s="41">
        <f t="shared" si="628"/>
        <v>102527.55646817249</v>
      </c>
      <c r="AA1684" s="41">
        <v>89811.498973305963</v>
      </c>
      <c r="AB1684" s="41">
        <v>27771.656167459045</v>
      </c>
      <c r="AC1684" s="41">
        <f t="shared" si="634"/>
        <v>117583.15514076501</v>
      </c>
      <c r="AD1684" s="42">
        <f>Z1684-AA1684-3399.21</f>
        <v>9316.8474948665316</v>
      </c>
      <c r="AE1684" s="41">
        <f t="shared" si="629"/>
        <v>126900.00263563154</v>
      </c>
      <c r="AF1684" s="42">
        <f t="shared" si="630"/>
        <v>-2.6356315356679261E-3</v>
      </c>
      <c r="AG1684" s="43">
        <f t="shared" si="646"/>
        <v>120</v>
      </c>
      <c r="AH1684" s="44">
        <f t="shared" si="631"/>
        <v>23.047227926078023</v>
      </c>
      <c r="AI1684" s="36">
        <f t="shared" si="632"/>
        <v>96.952772073921977</v>
      </c>
      <c r="AJ1684" s="36">
        <f t="shared" si="633"/>
        <v>2951</v>
      </c>
      <c r="AK1684" s="45">
        <v>45657</v>
      </c>
    </row>
    <row r="1685" spans="1:37" s="79" customFormat="1" ht="12.75" x14ac:dyDescent="0.25">
      <c r="A1685" s="36">
        <v>1679</v>
      </c>
      <c r="B1685" s="74">
        <v>42708</v>
      </c>
      <c r="C1685" s="36" t="s">
        <v>315</v>
      </c>
      <c r="D1685" s="36"/>
      <c r="E1685" s="36">
        <v>12008</v>
      </c>
      <c r="F1685" s="36" t="s">
        <v>1443</v>
      </c>
      <c r="G1685" s="38" t="s">
        <v>320</v>
      </c>
      <c r="H1685" s="61">
        <v>5</v>
      </c>
      <c r="I1685" s="50">
        <v>660000</v>
      </c>
      <c r="J1685" s="39">
        <f t="shared" si="636"/>
        <v>0</v>
      </c>
      <c r="K1685" s="39">
        <f t="shared" si="637"/>
        <v>0</v>
      </c>
      <c r="L1685" s="39">
        <f t="shared" si="638"/>
        <v>0</v>
      </c>
      <c r="M1685" s="39">
        <f>IF(C1685=12006,H1685,IF(C1685&lt;&gt;12006,0))</f>
        <v>0</v>
      </c>
      <c r="N1685" s="39">
        <f t="shared" si="639"/>
        <v>0</v>
      </c>
      <c r="O1685" s="39">
        <f t="shared" si="640"/>
        <v>0</v>
      </c>
      <c r="P1685" s="39">
        <f t="shared" si="641"/>
        <v>660000</v>
      </c>
      <c r="Q1685" s="39">
        <f t="shared" si="642"/>
        <v>0</v>
      </c>
      <c r="R1685" s="39">
        <f t="shared" si="643"/>
        <v>0</v>
      </c>
      <c r="S1685" s="39">
        <f t="shared" si="644"/>
        <v>0</v>
      </c>
      <c r="T1685" s="39"/>
      <c r="U1685" s="39">
        <f t="shared" si="645"/>
        <v>0</v>
      </c>
      <c r="V1685" s="39"/>
      <c r="W1685" s="39"/>
      <c r="X1685" s="39">
        <f t="shared" si="626"/>
        <v>54.209445585215605</v>
      </c>
      <c r="Y1685" s="39">
        <f t="shared" si="627"/>
        <v>1650</v>
      </c>
      <c r="Z1685" s="41">
        <f t="shared" si="628"/>
        <v>159863.65503080082</v>
      </c>
      <c r="AA1685" s="41">
        <v>140022.9979466119</v>
      </c>
      <c r="AB1685" s="41">
        <v>0</v>
      </c>
      <c r="AC1685" s="41">
        <f t="shared" si="634"/>
        <v>140022.9979466119</v>
      </c>
      <c r="AD1685" s="42">
        <f t="shared" ref="AD1685:AD1748" si="647">Z1685-AA1685</f>
        <v>19840.657084188919</v>
      </c>
      <c r="AE1685" s="41">
        <f t="shared" si="629"/>
        <v>159863.65503080082</v>
      </c>
      <c r="AF1685" s="42">
        <f t="shared" si="630"/>
        <v>500136.34496919916</v>
      </c>
      <c r="AG1685" s="43">
        <f t="shared" si="646"/>
        <v>400</v>
      </c>
      <c r="AH1685" s="44">
        <f t="shared" si="631"/>
        <v>303.11293634496917</v>
      </c>
      <c r="AI1685" s="36">
        <f t="shared" si="632"/>
        <v>96.887063655030801</v>
      </c>
      <c r="AJ1685" s="36">
        <f t="shared" si="633"/>
        <v>2949</v>
      </c>
      <c r="AK1685" s="45">
        <v>45657</v>
      </c>
    </row>
    <row r="1686" spans="1:37" s="79" customFormat="1" ht="12.75" x14ac:dyDescent="0.25">
      <c r="A1686" s="36">
        <v>1680</v>
      </c>
      <c r="B1686" s="88">
        <v>42712</v>
      </c>
      <c r="C1686" s="37" t="s">
        <v>534</v>
      </c>
      <c r="D1686" s="37"/>
      <c r="E1686" s="36">
        <v>12008</v>
      </c>
      <c r="F1686" s="53" t="s">
        <v>1444</v>
      </c>
      <c r="G1686" s="36" t="s">
        <v>491</v>
      </c>
      <c r="H1686" s="49">
        <v>1</v>
      </c>
      <c r="I1686" s="39">
        <v>314400</v>
      </c>
      <c r="J1686" s="39"/>
      <c r="K1686" s="39"/>
      <c r="L1686" s="39"/>
      <c r="M1686" s="39"/>
      <c r="N1686" s="39"/>
      <c r="O1686" s="39"/>
      <c r="P1686" s="39">
        <v>314400</v>
      </c>
      <c r="Q1686" s="39"/>
      <c r="R1686" s="39"/>
      <c r="S1686" s="39"/>
      <c r="T1686" s="39"/>
      <c r="U1686" s="39"/>
      <c r="V1686" s="39"/>
      <c r="W1686" s="39"/>
      <c r="X1686" s="39">
        <f t="shared" si="626"/>
        <v>25.82340862422998</v>
      </c>
      <c r="Y1686" s="39">
        <f t="shared" si="627"/>
        <v>786</v>
      </c>
      <c r="Z1686" s="41">
        <f t="shared" si="628"/>
        <v>76049.938398357292</v>
      </c>
      <c r="AA1686" s="41">
        <v>66598.570841889115</v>
      </c>
      <c r="AB1686" s="41">
        <v>0</v>
      </c>
      <c r="AC1686" s="41">
        <f t="shared" si="634"/>
        <v>66598.570841889115</v>
      </c>
      <c r="AD1686" s="42">
        <f t="shared" si="647"/>
        <v>9451.3675564681762</v>
      </c>
      <c r="AE1686" s="41">
        <f t="shared" si="629"/>
        <v>76049.938398357292</v>
      </c>
      <c r="AF1686" s="42">
        <f t="shared" si="630"/>
        <v>238350.06160164269</v>
      </c>
      <c r="AG1686" s="43">
        <f t="shared" si="646"/>
        <v>400</v>
      </c>
      <c r="AH1686" s="44">
        <f t="shared" si="631"/>
        <v>303.24435318275152</v>
      </c>
      <c r="AI1686" s="36">
        <f t="shared" si="632"/>
        <v>96.755646817248461</v>
      </c>
      <c r="AJ1686" s="36">
        <f t="shared" si="633"/>
        <v>2945</v>
      </c>
      <c r="AK1686" s="45">
        <v>45657</v>
      </c>
    </row>
    <row r="1687" spans="1:37" s="79" customFormat="1" ht="12.75" x14ac:dyDescent="0.25">
      <c r="A1687" s="36">
        <v>1681</v>
      </c>
      <c r="B1687" s="74">
        <v>42717</v>
      </c>
      <c r="C1687" s="36" t="s">
        <v>721</v>
      </c>
      <c r="D1687" s="36"/>
      <c r="E1687" s="36">
        <v>12003</v>
      </c>
      <c r="F1687" s="36" t="s">
        <v>1445</v>
      </c>
      <c r="G1687" s="36" t="s">
        <v>276</v>
      </c>
      <c r="H1687" s="38">
        <v>1</v>
      </c>
      <c r="I1687" s="50">
        <v>2059959.2</v>
      </c>
      <c r="J1687" s="39">
        <f t="shared" ref="J1687:J1706" si="648">IF(E1687=12002,I1687,IF(E1687&lt;&gt;12002,0))</f>
        <v>0</v>
      </c>
      <c r="K1687" s="39">
        <f t="shared" ref="K1687:K1706" si="649">IF(E1687=12003,I1687,IF(E1687&lt;&gt;12003,0))</f>
        <v>2059959.2</v>
      </c>
      <c r="L1687" s="39">
        <f t="shared" ref="L1687:L1706" si="650">IF(E1687=12004,I1687,IF(E1687&lt;&gt;12004,0))</f>
        <v>0</v>
      </c>
      <c r="M1687" s="39">
        <f>IF(C1687=12006,H1687,IF(C1687&lt;&gt;12006,0))</f>
        <v>0</v>
      </c>
      <c r="N1687" s="39">
        <f t="shared" ref="N1687:N1702" si="651">IF(E1687=12006,I1687,IF(E1687&lt;&gt;12006,0))</f>
        <v>0</v>
      </c>
      <c r="O1687" s="39">
        <f t="shared" ref="O1687:O1706" si="652">IF(E1687=12007,I1687,IF(E1687&lt;&gt;12007,0))</f>
        <v>0</v>
      </c>
      <c r="P1687" s="39">
        <f t="shared" ref="P1687:P1706" si="653">IF(E1687=12008,I1687,IF(E1687&lt;&gt;12008,0))</f>
        <v>0</v>
      </c>
      <c r="Q1687" s="39">
        <f t="shared" ref="Q1687:Q1706" si="654">IF(E1687=12009,I1687,IF(E1687&lt;&gt;12009,0))</f>
        <v>0</v>
      </c>
      <c r="R1687" s="39">
        <f t="shared" ref="R1687:R1706" si="655">IF(E1687=12010,I1687,IF(E1687&lt;&gt;12010,0))</f>
        <v>0</v>
      </c>
      <c r="S1687" s="39">
        <f t="shared" ref="S1687:S1706" si="656">IF(E1687=12011,I1687,IF(E1687&lt;&gt;12011,0))</f>
        <v>0</v>
      </c>
      <c r="T1687" s="39"/>
      <c r="U1687" s="39">
        <f t="shared" ref="U1687:U1706" si="657">IF(E1687=12012,I1687,IF(E1687&lt;&gt;12012,0))</f>
        <v>0</v>
      </c>
      <c r="V1687" s="39">
        <f>IF(E1687=12050,I1687,IF(E1687&lt;&gt;12050,0))</f>
        <v>0</v>
      </c>
      <c r="W1687" s="39"/>
      <c r="X1687" s="39">
        <f t="shared" si="626"/>
        <v>169.1958275154004</v>
      </c>
      <c r="Y1687" s="39">
        <f t="shared" si="627"/>
        <v>5149.8979999999992</v>
      </c>
      <c r="Z1687" s="41">
        <f t="shared" si="628"/>
        <v>497435.73289527715</v>
      </c>
      <c r="AA1687" s="41">
        <v>435510.06002464058</v>
      </c>
      <c r="AB1687" s="41">
        <v>0</v>
      </c>
      <c r="AC1687" s="41">
        <f t="shared" si="634"/>
        <v>435510.06002464058</v>
      </c>
      <c r="AD1687" s="42">
        <f t="shared" si="647"/>
        <v>61925.672870636568</v>
      </c>
      <c r="AE1687" s="41">
        <f t="shared" si="629"/>
        <v>497435.73289527715</v>
      </c>
      <c r="AF1687" s="42">
        <f t="shared" si="630"/>
        <v>1562523.4671047227</v>
      </c>
      <c r="AG1687" s="43">
        <f t="shared" si="646"/>
        <v>400</v>
      </c>
      <c r="AH1687" s="44">
        <f t="shared" si="631"/>
        <v>303.40862422997947</v>
      </c>
      <c r="AI1687" s="36">
        <f t="shared" si="632"/>
        <v>96.591375770020534</v>
      </c>
      <c r="AJ1687" s="36">
        <f t="shared" si="633"/>
        <v>2940</v>
      </c>
      <c r="AK1687" s="45">
        <v>45657</v>
      </c>
    </row>
    <row r="1688" spans="1:37" s="79" customFormat="1" ht="12.75" x14ac:dyDescent="0.25">
      <c r="A1688" s="36">
        <v>1682</v>
      </c>
      <c r="B1688" s="74">
        <v>42719</v>
      </c>
      <c r="C1688" s="49" t="s">
        <v>431</v>
      </c>
      <c r="D1688" s="49"/>
      <c r="E1688" s="49">
        <v>12009</v>
      </c>
      <c r="F1688" s="36" t="s">
        <v>1446</v>
      </c>
      <c r="G1688" s="36" t="s">
        <v>56</v>
      </c>
      <c r="H1688" s="38">
        <v>1</v>
      </c>
      <c r="I1688" s="50">
        <v>485700</v>
      </c>
      <c r="J1688" s="39">
        <f t="shared" si="648"/>
        <v>0</v>
      </c>
      <c r="K1688" s="39">
        <f t="shared" si="649"/>
        <v>0</v>
      </c>
      <c r="L1688" s="39">
        <f t="shared" si="650"/>
        <v>0</v>
      </c>
      <c r="M1688" s="39">
        <f>IF(C1688=12006,H1688,IF(C1688&lt;&gt;12006,0))</f>
        <v>0</v>
      </c>
      <c r="N1688" s="39">
        <f t="shared" si="651"/>
        <v>0</v>
      </c>
      <c r="O1688" s="39">
        <f t="shared" si="652"/>
        <v>0</v>
      </c>
      <c r="P1688" s="39">
        <f t="shared" si="653"/>
        <v>0</v>
      </c>
      <c r="Q1688" s="39">
        <f t="shared" si="654"/>
        <v>485700</v>
      </c>
      <c r="R1688" s="39">
        <f t="shared" si="655"/>
        <v>0</v>
      </c>
      <c r="S1688" s="39">
        <f t="shared" si="656"/>
        <v>0</v>
      </c>
      <c r="T1688" s="39"/>
      <c r="U1688" s="39">
        <f t="shared" si="657"/>
        <v>0</v>
      </c>
      <c r="V1688" s="39"/>
      <c r="W1688" s="39"/>
      <c r="X1688" s="39">
        <f t="shared" si="626"/>
        <v>132.97741273100615</v>
      </c>
      <c r="Y1688" s="39">
        <f t="shared" si="627"/>
        <v>4047.5</v>
      </c>
      <c r="Z1688" s="41">
        <f t="shared" si="628"/>
        <v>390687.63860369608</v>
      </c>
      <c r="AA1688" s="41">
        <v>342017.90554414788</v>
      </c>
      <c r="AB1688" s="41">
        <v>0</v>
      </c>
      <c r="AC1688" s="41">
        <f t="shared" si="634"/>
        <v>342017.90554414788</v>
      </c>
      <c r="AD1688" s="42">
        <f t="shared" si="647"/>
        <v>48669.733059548191</v>
      </c>
      <c r="AE1688" s="41">
        <f t="shared" si="629"/>
        <v>390687.63860369608</v>
      </c>
      <c r="AF1688" s="42">
        <f t="shared" si="630"/>
        <v>95012.361396303924</v>
      </c>
      <c r="AG1688" s="43">
        <f t="shared" si="646"/>
        <v>120</v>
      </c>
      <c r="AH1688" s="44">
        <f t="shared" si="631"/>
        <v>23.474332648870643</v>
      </c>
      <c r="AI1688" s="36">
        <f t="shared" si="632"/>
        <v>96.525667351129357</v>
      </c>
      <c r="AJ1688" s="36">
        <f t="shared" si="633"/>
        <v>2938</v>
      </c>
      <c r="AK1688" s="45">
        <v>45657</v>
      </c>
    </row>
    <row r="1689" spans="1:37" s="79" customFormat="1" ht="12.75" x14ac:dyDescent="0.25">
      <c r="A1689" s="36">
        <v>1683</v>
      </c>
      <c r="B1689" s="74">
        <v>42720</v>
      </c>
      <c r="C1689" s="53" t="s">
        <v>534</v>
      </c>
      <c r="D1689" s="53"/>
      <c r="E1689" s="36">
        <v>12008</v>
      </c>
      <c r="F1689" s="36" t="s">
        <v>1447</v>
      </c>
      <c r="G1689" s="36" t="s">
        <v>544</v>
      </c>
      <c r="H1689" s="38">
        <v>1</v>
      </c>
      <c r="I1689" s="50">
        <v>404991</v>
      </c>
      <c r="J1689" s="39">
        <f t="shared" si="648"/>
        <v>0</v>
      </c>
      <c r="K1689" s="39">
        <f t="shared" si="649"/>
        <v>0</v>
      </c>
      <c r="L1689" s="39">
        <f t="shared" si="650"/>
        <v>0</v>
      </c>
      <c r="M1689" s="39">
        <f>IF(C1689=12006,H1689,IF(C1689&lt;&gt;12006,0))</f>
        <v>0</v>
      </c>
      <c r="N1689" s="39">
        <f t="shared" si="651"/>
        <v>0</v>
      </c>
      <c r="O1689" s="39">
        <f t="shared" si="652"/>
        <v>0</v>
      </c>
      <c r="P1689" s="39">
        <f t="shared" si="653"/>
        <v>404991</v>
      </c>
      <c r="Q1689" s="39">
        <f t="shared" si="654"/>
        <v>0</v>
      </c>
      <c r="R1689" s="39">
        <f t="shared" si="655"/>
        <v>0</v>
      </c>
      <c r="S1689" s="39">
        <f t="shared" si="656"/>
        <v>0</v>
      </c>
      <c r="T1689" s="39"/>
      <c r="U1689" s="39">
        <f t="shared" si="657"/>
        <v>0</v>
      </c>
      <c r="V1689" s="39"/>
      <c r="W1689" s="39"/>
      <c r="X1689" s="39">
        <f t="shared" si="626"/>
        <v>33.264147843942503</v>
      </c>
      <c r="Y1689" s="39">
        <f t="shared" si="627"/>
        <v>1012.4775</v>
      </c>
      <c r="Z1689" s="41">
        <f t="shared" si="628"/>
        <v>97696.802217659133</v>
      </c>
      <c r="AA1689" s="41">
        <v>84524.1996714579</v>
      </c>
      <c r="AB1689" s="41">
        <v>-2279.591211038156</v>
      </c>
      <c r="AC1689" s="41">
        <f t="shared" si="634"/>
        <v>82244.608460419739</v>
      </c>
      <c r="AD1689" s="42">
        <f t="shared" si="647"/>
        <v>13172.602546201233</v>
      </c>
      <c r="AE1689" s="41">
        <f t="shared" si="629"/>
        <v>95417.211006620972</v>
      </c>
      <c r="AF1689" s="42">
        <f t="shared" si="630"/>
        <v>309573.78899337904</v>
      </c>
      <c r="AG1689" s="43">
        <f t="shared" si="646"/>
        <v>400</v>
      </c>
      <c r="AH1689" s="44">
        <f t="shared" si="631"/>
        <v>303.50718685831623</v>
      </c>
      <c r="AI1689" s="36">
        <f t="shared" si="632"/>
        <v>96.492813141683783</v>
      </c>
      <c r="AJ1689" s="36">
        <f t="shared" si="633"/>
        <v>2937</v>
      </c>
      <c r="AK1689" s="45">
        <v>45657</v>
      </c>
    </row>
    <row r="1690" spans="1:37" s="79" customFormat="1" ht="12.75" x14ac:dyDescent="0.25">
      <c r="A1690" s="36">
        <v>1684</v>
      </c>
      <c r="B1690" s="74">
        <v>42723</v>
      </c>
      <c r="C1690" s="36" t="s">
        <v>823</v>
      </c>
      <c r="D1690" s="36"/>
      <c r="E1690" s="36">
        <v>12004</v>
      </c>
      <c r="F1690" s="36" t="s">
        <v>1448</v>
      </c>
      <c r="G1690" s="36" t="s">
        <v>276</v>
      </c>
      <c r="H1690" s="38">
        <v>1</v>
      </c>
      <c r="I1690" s="50">
        <v>1486721.25</v>
      </c>
      <c r="J1690" s="39">
        <f t="shared" si="648"/>
        <v>0</v>
      </c>
      <c r="K1690" s="39">
        <f t="shared" si="649"/>
        <v>0</v>
      </c>
      <c r="L1690" s="39">
        <f t="shared" si="650"/>
        <v>1486721.25</v>
      </c>
      <c r="M1690" s="39">
        <f>IF(C1690=12006,H1690,IF(C1690&lt;&gt;12006,0))</f>
        <v>0</v>
      </c>
      <c r="N1690" s="39">
        <f t="shared" si="651"/>
        <v>0</v>
      </c>
      <c r="O1690" s="39">
        <f t="shared" si="652"/>
        <v>0</v>
      </c>
      <c r="P1690" s="39">
        <f t="shared" si="653"/>
        <v>0</v>
      </c>
      <c r="Q1690" s="39">
        <f t="shared" si="654"/>
        <v>0</v>
      </c>
      <c r="R1690" s="39">
        <f t="shared" si="655"/>
        <v>0</v>
      </c>
      <c r="S1690" s="39">
        <f t="shared" si="656"/>
        <v>0</v>
      </c>
      <c r="T1690" s="39"/>
      <c r="U1690" s="39">
        <f t="shared" si="657"/>
        <v>0</v>
      </c>
      <c r="V1690" s="39">
        <f>IF(E1690=12050,I1690,IF(E1690&lt;&gt;12050,0))</f>
        <v>0</v>
      </c>
      <c r="W1690" s="39"/>
      <c r="X1690" s="39">
        <f t="shared" si="626"/>
        <v>122.11262833675563</v>
      </c>
      <c r="Y1690" s="39">
        <f t="shared" si="627"/>
        <v>3716.8031249999995</v>
      </c>
      <c r="Z1690" s="41">
        <f t="shared" si="628"/>
        <v>358278.45154004102</v>
      </c>
      <c r="AA1690" s="41">
        <v>313585.22956878849</v>
      </c>
      <c r="AB1690" s="41">
        <v>0</v>
      </c>
      <c r="AC1690" s="41">
        <f t="shared" si="634"/>
        <v>313585.22956878849</v>
      </c>
      <c r="AD1690" s="42">
        <f t="shared" si="647"/>
        <v>44693.221971252526</v>
      </c>
      <c r="AE1690" s="41">
        <f t="shared" si="629"/>
        <v>358278.45154004102</v>
      </c>
      <c r="AF1690" s="42">
        <f t="shared" si="630"/>
        <v>1128442.798459959</v>
      </c>
      <c r="AG1690" s="43">
        <f t="shared" si="646"/>
        <v>400</v>
      </c>
      <c r="AH1690" s="44">
        <f t="shared" si="631"/>
        <v>303.605749486653</v>
      </c>
      <c r="AI1690" s="36">
        <f t="shared" si="632"/>
        <v>96.394250513347018</v>
      </c>
      <c r="AJ1690" s="36">
        <f t="shared" si="633"/>
        <v>2934</v>
      </c>
      <c r="AK1690" s="45">
        <v>45657</v>
      </c>
    </row>
    <row r="1691" spans="1:37" s="79" customFormat="1" ht="12.75" x14ac:dyDescent="0.25">
      <c r="A1691" s="36">
        <v>1685</v>
      </c>
      <c r="B1691" s="74">
        <v>42723</v>
      </c>
      <c r="C1691" s="49" t="s">
        <v>272</v>
      </c>
      <c r="D1691" s="49"/>
      <c r="E1691" s="49">
        <v>12010</v>
      </c>
      <c r="F1691" s="36" t="s">
        <v>1304</v>
      </c>
      <c r="G1691" s="36" t="s">
        <v>435</v>
      </c>
      <c r="H1691" s="38">
        <v>4</v>
      </c>
      <c r="I1691" s="50">
        <v>167035.64000000001</v>
      </c>
      <c r="J1691" s="39">
        <f t="shared" si="648"/>
        <v>0</v>
      </c>
      <c r="K1691" s="39">
        <f t="shared" si="649"/>
        <v>0</v>
      </c>
      <c r="L1691" s="39">
        <f t="shared" si="650"/>
        <v>0</v>
      </c>
      <c r="M1691" s="39">
        <f>IF(E1691=12005,I1691,IF(E1691&lt;&gt;12005,0))</f>
        <v>0</v>
      </c>
      <c r="N1691" s="39">
        <f t="shared" si="651"/>
        <v>0</v>
      </c>
      <c r="O1691" s="39">
        <f t="shared" si="652"/>
        <v>0</v>
      </c>
      <c r="P1691" s="39">
        <f t="shared" si="653"/>
        <v>0</v>
      </c>
      <c r="Q1691" s="39">
        <f t="shared" si="654"/>
        <v>0</v>
      </c>
      <c r="R1691" s="39">
        <f t="shared" si="655"/>
        <v>167035.64000000001</v>
      </c>
      <c r="S1691" s="39">
        <f t="shared" si="656"/>
        <v>0</v>
      </c>
      <c r="T1691" s="39"/>
      <c r="U1691" s="39">
        <f t="shared" si="657"/>
        <v>0</v>
      </c>
      <c r="V1691" s="39"/>
      <c r="W1691" s="39">
        <f>IF(E1691=12099,I1691,IF(E1691&lt;&gt;12099,0))</f>
        <v>0</v>
      </c>
      <c r="X1691" s="39">
        <f t="shared" si="626"/>
        <v>45.731865845311432</v>
      </c>
      <c r="Y1691" s="39">
        <f t="shared" si="627"/>
        <v>1391.9636666666668</v>
      </c>
      <c r="Z1691" s="41">
        <f t="shared" si="628"/>
        <v>134177.29439014374</v>
      </c>
      <c r="AA1691" s="41">
        <v>117439.43149075977</v>
      </c>
      <c r="AB1691" s="41">
        <v>7893.2204130798382</v>
      </c>
      <c r="AC1691" s="41">
        <f t="shared" si="634"/>
        <v>125332.65190383961</v>
      </c>
      <c r="AD1691" s="42">
        <f t="shared" si="647"/>
        <v>16737.862899383967</v>
      </c>
      <c r="AE1691" s="41">
        <f t="shared" si="629"/>
        <v>142070.51480322357</v>
      </c>
      <c r="AF1691" s="42">
        <f t="shared" si="630"/>
        <v>24965.12519677644</v>
      </c>
      <c r="AG1691" s="43">
        <f>(365.25/30.4375*(IF(E1691=12002,1/3%,IF(E1691=12003,1/3%,IF(E1691=12004,1/3%,IF(E1691=12006,1/2%,IF(E1691=12007,1/10%,IF(E1691=12008,1/3%,IF(E1691=12009,1/10%,IF(E1691=12010,1/10%,IF(E1691=12011,1/20%,IF(E1691=12012,1/3%,IF(E1691=12099,1/10%)))))))))))))</f>
        <v>120</v>
      </c>
      <c r="AH1691" s="44">
        <f t="shared" si="631"/>
        <v>23.605749486652982</v>
      </c>
      <c r="AI1691" s="36">
        <f t="shared" si="632"/>
        <v>96.394250513347018</v>
      </c>
      <c r="AJ1691" s="36">
        <f t="shared" si="633"/>
        <v>2934</v>
      </c>
      <c r="AK1691" s="45">
        <v>45657</v>
      </c>
    </row>
    <row r="1692" spans="1:37" s="79" customFormat="1" ht="12.75" x14ac:dyDescent="0.25">
      <c r="A1692" s="36">
        <v>1686</v>
      </c>
      <c r="B1692" s="74">
        <v>42723</v>
      </c>
      <c r="C1692" s="49" t="s">
        <v>272</v>
      </c>
      <c r="D1692" s="49"/>
      <c r="E1692" s="49">
        <v>12010</v>
      </c>
      <c r="F1692" s="36" t="s">
        <v>1340</v>
      </c>
      <c r="G1692" s="36" t="s">
        <v>435</v>
      </c>
      <c r="H1692" s="38">
        <v>2</v>
      </c>
      <c r="I1692" s="50">
        <v>236397.82</v>
      </c>
      <c r="J1692" s="39">
        <f t="shared" si="648"/>
        <v>0</v>
      </c>
      <c r="K1692" s="39">
        <f t="shared" si="649"/>
        <v>0</v>
      </c>
      <c r="L1692" s="39">
        <f t="shared" si="650"/>
        <v>0</v>
      </c>
      <c r="M1692" s="39">
        <f>IF(E1692=12005,I1692,IF(E1692&lt;&gt;12005,0))</f>
        <v>0</v>
      </c>
      <c r="N1692" s="39">
        <f t="shared" si="651"/>
        <v>0</v>
      </c>
      <c r="O1692" s="39">
        <f t="shared" si="652"/>
        <v>0</v>
      </c>
      <c r="P1692" s="39">
        <f t="shared" si="653"/>
        <v>0</v>
      </c>
      <c r="Q1692" s="39">
        <f t="shared" si="654"/>
        <v>0</v>
      </c>
      <c r="R1692" s="39">
        <f t="shared" si="655"/>
        <v>236397.82</v>
      </c>
      <c r="S1692" s="39">
        <f t="shared" si="656"/>
        <v>0</v>
      </c>
      <c r="T1692" s="39"/>
      <c r="U1692" s="39">
        <f t="shared" si="657"/>
        <v>0</v>
      </c>
      <c r="V1692" s="39"/>
      <c r="W1692" s="39">
        <f>IF(E1692=12099,I1692,IF(E1692&lt;&gt;12099,0))</f>
        <v>0</v>
      </c>
      <c r="X1692" s="39">
        <f t="shared" si="626"/>
        <v>64.722195756331288</v>
      </c>
      <c r="Y1692" s="39">
        <f t="shared" si="627"/>
        <v>1969.9818333333335</v>
      </c>
      <c r="Z1692" s="41">
        <f t="shared" si="628"/>
        <v>189894.92234907599</v>
      </c>
      <c r="AA1692" s="41">
        <v>166206.59870225875</v>
      </c>
      <c r="AB1692" s="41">
        <v>11170.909983232159</v>
      </c>
      <c r="AC1692" s="41">
        <f t="shared" si="634"/>
        <v>177377.5086854909</v>
      </c>
      <c r="AD1692" s="42">
        <f t="shared" si="647"/>
        <v>23688.32364681724</v>
      </c>
      <c r="AE1692" s="41">
        <f t="shared" si="629"/>
        <v>201065.83233230814</v>
      </c>
      <c r="AF1692" s="42">
        <f t="shared" si="630"/>
        <v>35331.987667691865</v>
      </c>
      <c r="AG1692" s="43">
        <f>(365.25/30.4375*(IF(E1692=12002,1/3%,IF(E1692=12003,1/3%,IF(E1692=12004,1/3%,IF(E1692=12006,1/2%,IF(E1692=12007,1/10%,IF(E1692=12008,1/3%,IF(E1692=12009,1/10%,IF(E1692=12010,1/10%,IF(E1692=12011,1/20%,IF(E1692=12012,1/3%,IF(E1692=12099,1/10%)))))))))))))</f>
        <v>120</v>
      </c>
      <c r="AH1692" s="44">
        <f t="shared" si="631"/>
        <v>23.605749486652982</v>
      </c>
      <c r="AI1692" s="36">
        <f t="shared" si="632"/>
        <v>96.394250513347018</v>
      </c>
      <c r="AJ1692" s="36">
        <f t="shared" si="633"/>
        <v>2934</v>
      </c>
      <c r="AK1692" s="45">
        <v>45657</v>
      </c>
    </row>
    <row r="1693" spans="1:37" s="79" customFormat="1" ht="12.75" x14ac:dyDescent="0.25">
      <c r="A1693" s="36">
        <v>1687</v>
      </c>
      <c r="B1693" s="74">
        <v>42723</v>
      </c>
      <c r="C1693" s="49" t="s">
        <v>272</v>
      </c>
      <c r="D1693" s="49"/>
      <c r="E1693" s="49">
        <v>12010</v>
      </c>
      <c r="F1693" s="36" t="s">
        <v>1449</v>
      </c>
      <c r="G1693" s="36" t="s">
        <v>435</v>
      </c>
      <c r="H1693" s="38">
        <v>3</v>
      </c>
      <c r="I1693" s="50">
        <v>497921.73</v>
      </c>
      <c r="J1693" s="39">
        <f t="shared" si="648"/>
        <v>0</v>
      </c>
      <c r="K1693" s="39">
        <f t="shared" si="649"/>
        <v>0</v>
      </c>
      <c r="L1693" s="39">
        <f t="shared" si="650"/>
        <v>0</v>
      </c>
      <c r="M1693" s="39">
        <f>IF(E1693=12005,I1693,IF(E1693&lt;&gt;12005,0))</f>
        <v>0</v>
      </c>
      <c r="N1693" s="39">
        <f t="shared" si="651"/>
        <v>0</v>
      </c>
      <c r="O1693" s="39">
        <f t="shared" si="652"/>
        <v>0</v>
      </c>
      <c r="P1693" s="39">
        <f t="shared" si="653"/>
        <v>0</v>
      </c>
      <c r="Q1693" s="39">
        <f t="shared" si="654"/>
        <v>0</v>
      </c>
      <c r="R1693" s="39">
        <f t="shared" si="655"/>
        <v>497921.73</v>
      </c>
      <c r="S1693" s="39">
        <f t="shared" si="656"/>
        <v>0</v>
      </c>
      <c r="T1693" s="39"/>
      <c r="U1693" s="39">
        <f t="shared" si="657"/>
        <v>0</v>
      </c>
      <c r="V1693" s="39"/>
      <c r="W1693" s="39">
        <f>IF(E1693=12099,I1693,IF(E1693&lt;&gt;12099,0))</f>
        <v>0</v>
      </c>
      <c r="X1693" s="39">
        <f t="shared" si="626"/>
        <v>136.32354004106776</v>
      </c>
      <c r="Y1693" s="39">
        <f t="shared" si="627"/>
        <v>4149.3477499999999</v>
      </c>
      <c r="Z1693" s="41">
        <f t="shared" si="628"/>
        <v>399973.26648049278</v>
      </c>
      <c r="AA1693" s="41">
        <v>350078.85082546202</v>
      </c>
      <c r="AB1693" s="41">
        <v>23529.146015497208</v>
      </c>
      <c r="AC1693" s="41">
        <f t="shared" si="634"/>
        <v>373607.99684095924</v>
      </c>
      <c r="AD1693" s="42">
        <f t="shared" si="647"/>
        <v>49894.415655030753</v>
      </c>
      <c r="AE1693" s="41">
        <f t="shared" si="629"/>
        <v>423502.41249598999</v>
      </c>
      <c r="AF1693" s="42">
        <f t="shared" si="630"/>
        <v>74419.317504009989</v>
      </c>
      <c r="AG1693" s="43">
        <f>(365.25/30.4375*(IF(E1693=12002,1/3%,IF(E1693=12003,1/3%,IF(E1693=12004,1/3%,IF(E1693=12006,1/2%,IF(E1693=12007,1/10%,IF(E1693=12008,1/3%,IF(E1693=12009,1/10%,IF(E1693=12010,1/10%,IF(E1693=12011,1/20%,IF(E1693=12012,1/3%,IF(E1693=12099,1/10%)))))))))))))</f>
        <v>120</v>
      </c>
      <c r="AH1693" s="44">
        <f t="shared" si="631"/>
        <v>23.605749486652982</v>
      </c>
      <c r="AI1693" s="36">
        <f t="shared" si="632"/>
        <v>96.394250513347018</v>
      </c>
      <c r="AJ1693" s="36">
        <f t="shared" si="633"/>
        <v>2934</v>
      </c>
      <c r="AK1693" s="45">
        <v>45657</v>
      </c>
    </row>
    <row r="1694" spans="1:37" s="79" customFormat="1" ht="12.75" x14ac:dyDescent="0.25">
      <c r="A1694" s="36">
        <v>1688</v>
      </c>
      <c r="B1694" s="74">
        <v>42723</v>
      </c>
      <c r="C1694" s="49" t="s">
        <v>272</v>
      </c>
      <c r="D1694" s="49"/>
      <c r="E1694" s="49">
        <v>12010</v>
      </c>
      <c r="F1694" s="36" t="s">
        <v>1450</v>
      </c>
      <c r="G1694" s="36" t="s">
        <v>435</v>
      </c>
      <c r="H1694" s="38">
        <v>4</v>
      </c>
      <c r="I1694" s="50">
        <v>745795.64</v>
      </c>
      <c r="J1694" s="39">
        <f t="shared" si="648"/>
        <v>0</v>
      </c>
      <c r="K1694" s="39">
        <f t="shared" si="649"/>
        <v>0</v>
      </c>
      <c r="L1694" s="39">
        <f t="shared" si="650"/>
        <v>0</v>
      </c>
      <c r="M1694" s="39">
        <f>IF(E1694=12005,I1694,IF(E1694&lt;&gt;12005,0))</f>
        <v>0</v>
      </c>
      <c r="N1694" s="39">
        <f t="shared" si="651"/>
        <v>0</v>
      </c>
      <c r="O1694" s="39">
        <f t="shared" si="652"/>
        <v>0</v>
      </c>
      <c r="P1694" s="39">
        <f t="shared" si="653"/>
        <v>0</v>
      </c>
      <c r="Q1694" s="39">
        <f t="shared" si="654"/>
        <v>0</v>
      </c>
      <c r="R1694" s="39">
        <f t="shared" si="655"/>
        <v>745795.64</v>
      </c>
      <c r="S1694" s="39">
        <f t="shared" si="656"/>
        <v>0</v>
      </c>
      <c r="T1694" s="39"/>
      <c r="U1694" s="39">
        <f t="shared" si="657"/>
        <v>0</v>
      </c>
      <c r="V1694" s="39"/>
      <c r="W1694" s="39">
        <f>IF(E1694=12099,I1694,IF(E1694&lt;&gt;12099,0))</f>
        <v>0</v>
      </c>
      <c r="X1694" s="39">
        <f t="shared" si="626"/>
        <v>204.18771800136892</v>
      </c>
      <c r="Y1694" s="39">
        <f t="shared" si="627"/>
        <v>6214.9636666666665</v>
      </c>
      <c r="Z1694" s="41">
        <f t="shared" si="628"/>
        <v>599086.76461601641</v>
      </c>
      <c r="AA1694" s="41">
        <v>524354.05982751539</v>
      </c>
      <c r="AB1694" s="41">
        <v>35242.355281986172</v>
      </c>
      <c r="AC1694" s="41">
        <f t="shared" si="634"/>
        <v>559596.41510950157</v>
      </c>
      <c r="AD1694" s="42">
        <f t="shared" si="647"/>
        <v>74732.704788501025</v>
      </c>
      <c r="AE1694" s="41">
        <f t="shared" si="629"/>
        <v>634329.11989800259</v>
      </c>
      <c r="AF1694" s="42">
        <f t="shared" si="630"/>
        <v>111466.52010199742</v>
      </c>
      <c r="AG1694" s="43">
        <f>(365.25/30.4375*(IF(E1694=12002,1/3%,IF(E1694=12003,1/3%,IF(E1694=12004,1/3%,IF(E1694=12006,1/2%,IF(E1694=12007,1/10%,IF(E1694=12008,1/3%,IF(E1694=12009,1/10%,IF(E1694=12010,1/10%,IF(E1694=12011,1/20%,IF(E1694=12012,1/3%,IF(E1694=12099,1/10%)))))))))))))</f>
        <v>120</v>
      </c>
      <c r="AH1694" s="44">
        <f t="shared" si="631"/>
        <v>23.605749486652982</v>
      </c>
      <c r="AI1694" s="36">
        <f t="shared" si="632"/>
        <v>96.394250513347018</v>
      </c>
      <c r="AJ1694" s="36">
        <f t="shared" si="633"/>
        <v>2934</v>
      </c>
      <c r="AK1694" s="45">
        <v>45657</v>
      </c>
    </row>
    <row r="1695" spans="1:37" s="79" customFormat="1" ht="12.75" x14ac:dyDescent="0.25">
      <c r="A1695" s="36">
        <v>1689</v>
      </c>
      <c r="B1695" s="74">
        <v>42723</v>
      </c>
      <c r="C1695" s="49" t="s">
        <v>272</v>
      </c>
      <c r="D1695" s="49"/>
      <c r="E1695" s="49">
        <v>12010</v>
      </c>
      <c r="F1695" s="36" t="s">
        <v>1451</v>
      </c>
      <c r="G1695" s="36" t="s">
        <v>435</v>
      </c>
      <c r="H1695" s="38">
        <v>2</v>
      </c>
      <c r="I1695" s="50">
        <v>823347.82</v>
      </c>
      <c r="J1695" s="39">
        <f t="shared" si="648"/>
        <v>0</v>
      </c>
      <c r="K1695" s="39">
        <f t="shared" si="649"/>
        <v>0</v>
      </c>
      <c r="L1695" s="39">
        <f t="shared" si="650"/>
        <v>0</v>
      </c>
      <c r="M1695" s="39">
        <f>IF(E1695=12005,I1695,IF(E1695&lt;&gt;12005,0))</f>
        <v>0</v>
      </c>
      <c r="N1695" s="39">
        <f t="shared" si="651"/>
        <v>0</v>
      </c>
      <c r="O1695" s="39">
        <f t="shared" si="652"/>
        <v>0</v>
      </c>
      <c r="P1695" s="39">
        <f t="shared" si="653"/>
        <v>0</v>
      </c>
      <c r="Q1695" s="39">
        <f t="shared" si="654"/>
        <v>0</v>
      </c>
      <c r="R1695" s="39">
        <f t="shared" si="655"/>
        <v>823347.82</v>
      </c>
      <c r="S1695" s="39">
        <f t="shared" si="656"/>
        <v>0</v>
      </c>
      <c r="T1695" s="39"/>
      <c r="U1695" s="39">
        <f t="shared" si="657"/>
        <v>0</v>
      </c>
      <c r="V1695" s="39"/>
      <c r="W1695" s="39">
        <f>IF(E1695=12099,I1695,IF(E1695&lt;&gt;12099,0))</f>
        <v>0</v>
      </c>
      <c r="X1695" s="39">
        <f t="shared" si="626"/>
        <v>225.42034770704998</v>
      </c>
      <c r="Y1695" s="39">
        <f t="shared" si="627"/>
        <v>6861.2318333333342</v>
      </c>
      <c r="Z1695" s="41">
        <f t="shared" si="628"/>
        <v>661383.3001724846</v>
      </c>
      <c r="AA1695" s="41">
        <v>578879.45291170443</v>
      </c>
      <c r="AB1695" s="41">
        <v>38907.06091160416</v>
      </c>
      <c r="AC1695" s="41">
        <f t="shared" si="634"/>
        <v>617786.51382330863</v>
      </c>
      <c r="AD1695" s="42">
        <f t="shared" si="647"/>
        <v>82503.847260780167</v>
      </c>
      <c r="AE1695" s="41">
        <f t="shared" si="629"/>
        <v>700290.3610840888</v>
      </c>
      <c r="AF1695" s="42">
        <f t="shared" si="630"/>
        <v>123057.45891591115</v>
      </c>
      <c r="AG1695" s="43">
        <f>(365.25/30.4375*(IF(E1695=12002,1/3%,IF(E1695=12003,1/3%,IF(E1695=12004,1/3%,IF(E1695=12006,1/2%,IF(E1695=12007,1/10%,IF(E1695=12008,1/3%,IF(E1695=12009,1/10%,IF(E1695=12010,1/10%,IF(E1695=12011,1/20%,IF(E1695=12012,1/3%,IF(E1695=12099,1/10%)))))))))))))</f>
        <v>120</v>
      </c>
      <c r="AH1695" s="44">
        <f t="shared" si="631"/>
        <v>23.605749486652982</v>
      </c>
      <c r="AI1695" s="36">
        <f t="shared" si="632"/>
        <v>96.394250513347018</v>
      </c>
      <c r="AJ1695" s="36">
        <f t="shared" si="633"/>
        <v>2934</v>
      </c>
      <c r="AK1695" s="45">
        <v>45657</v>
      </c>
    </row>
    <row r="1696" spans="1:37" s="79" customFormat="1" ht="12.75" x14ac:dyDescent="0.25">
      <c r="A1696" s="36">
        <v>1690</v>
      </c>
      <c r="B1696" s="74">
        <v>42723</v>
      </c>
      <c r="C1696" s="36" t="s">
        <v>823</v>
      </c>
      <c r="D1696" s="36"/>
      <c r="E1696" s="36">
        <v>12004</v>
      </c>
      <c r="F1696" s="36" t="s">
        <v>1452</v>
      </c>
      <c r="G1696" s="36" t="s">
        <v>540</v>
      </c>
      <c r="H1696" s="38">
        <v>4</v>
      </c>
      <c r="I1696" s="50">
        <v>5946885</v>
      </c>
      <c r="J1696" s="39">
        <f t="shared" si="648"/>
        <v>0</v>
      </c>
      <c r="K1696" s="39">
        <f t="shared" si="649"/>
        <v>0</v>
      </c>
      <c r="L1696" s="39">
        <f t="shared" si="650"/>
        <v>5946885</v>
      </c>
      <c r="M1696" s="39">
        <f>IF(C1696=12006,H1696,IF(C1696&lt;&gt;12006,0))</f>
        <v>0</v>
      </c>
      <c r="N1696" s="39">
        <f t="shared" si="651"/>
        <v>0</v>
      </c>
      <c r="O1696" s="39">
        <f t="shared" si="652"/>
        <v>0</v>
      </c>
      <c r="P1696" s="39">
        <f t="shared" si="653"/>
        <v>0</v>
      </c>
      <c r="Q1696" s="39">
        <f t="shared" si="654"/>
        <v>0</v>
      </c>
      <c r="R1696" s="39">
        <f t="shared" si="655"/>
        <v>0</v>
      </c>
      <c r="S1696" s="39">
        <f t="shared" si="656"/>
        <v>0</v>
      </c>
      <c r="T1696" s="39"/>
      <c r="U1696" s="39">
        <f t="shared" si="657"/>
        <v>0</v>
      </c>
      <c r="V1696" s="39"/>
      <c r="W1696" s="39"/>
      <c r="X1696" s="39">
        <f t="shared" si="626"/>
        <v>488.45051334702254</v>
      </c>
      <c r="Y1696" s="39">
        <f t="shared" si="627"/>
        <v>14867.212499999998</v>
      </c>
      <c r="Z1696" s="41">
        <f t="shared" si="628"/>
        <v>1433113.8061601641</v>
      </c>
      <c r="AA1696" s="41">
        <v>1239687.4028747431</v>
      </c>
      <c r="AB1696" s="41">
        <v>-33433.981262318397</v>
      </c>
      <c r="AC1696" s="41">
        <f t="shared" si="634"/>
        <v>1206253.4216124248</v>
      </c>
      <c r="AD1696" s="42">
        <f t="shared" si="647"/>
        <v>193426.40328542097</v>
      </c>
      <c r="AE1696" s="41">
        <f t="shared" si="629"/>
        <v>1399679.8248978457</v>
      </c>
      <c r="AF1696" s="42">
        <f t="shared" si="630"/>
        <v>4547205.1751021538</v>
      </c>
      <c r="AG1696" s="43">
        <f t="shared" ref="AG1696:AG1720" si="658">(365.25/30.4375*(IF(E1696=12002,1/3%,IF(E1696=12003,1/3%,IF(E1696=12004,1/3%,IF(E1696=12006,1/2%,IF(E1696=12007,1/10%,IF(E1696=12008,1/3%,IF(E1696=12009,1/10%,IF(E1696=12010,1/10%,IF(E1696=12011,1/20%,IF(E1696=12012,1/3%))))))))))))</f>
        <v>400</v>
      </c>
      <c r="AH1696" s="44">
        <f t="shared" si="631"/>
        <v>303.605749486653</v>
      </c>
      <c r="AI1696" s="36">
        <f t="shared" si="632"/>
        <v>96.394250513347018</v>
      </c>
      <c r="AJ1696" s="36">
        <f t="shared" si="633"/>
        <v>2934</v>
      </c>
      <c r="AK1696" s="45">
        <v>45657</v>
      </c>
    </row>
    <row r="1697" spans="1:37" s="79" customFormat="1" ht="12.75" x14ac:dyDescent="0.25">
      <c r="A1697" s="36">
        <v>1691</v>
      </c>
      <c r="B1697" s="74">
        <v>42723</v>
      </c>
      <c r="C1697" s="36" t="s">
        <v>823</v>
      </c>
      <c r="D1697" s="36"/>
      <c r="E1697" s="36">
        <v>12004</v>
      </c>
      <c r="F1697" s="36" t="s">
        <v>1453</v>
      </c>
      <c r="G1697" s="36" t="s">
        <v>540</v>
      </c>
      <c r="H1697" s="38">
        <v>1</v>
      </c>
      <c r="I1697" s="50">
        <v>1486721.25</v>
      </c>
      <c r="J1697" s="39">
        <f t="shared" si="648"/>
        <v>0</v>
      </c>
      <c r="K1697" s="39">
        <f t="shared" si="649"/>
        <v>0</v>
      </c>
      <c r="L1697" s="39">
        <f t="shared" si="650"/>
        <v>1486721.25</v>
      </c>
      <c r="M1697" s="39">
        <f>IF(C1697=12006,H1697,IF(C1697&lt;&gt;12006,0))</f>
        <v>0</v>
      </c>
      <c r="N1697" s="39">
        <f t="shared" si="651"/>
        <v>0</v>
      </c>
      <c r="O1697" s="39">
        <f t="shared" si="652"/>
        <v>0</v>
      </c>
      <c r="P1697" s="39">
        <f t="shared" si="653"/>
        <v>0</v>
      </c>
      <c r="Q1697" s="39">
        <f t="shared" si="654"/>
        <v>0</v>
      </c>
      <c r="R1697" s="39">
        <f t="shared" si="655"/>
        <v>0</v>
      </c>
      <c r="S1697" s="39">
        <f t="shared" si="656"/>
        <v>0</v>
      </c>
      <c r="T1697" s="39"/>
      <c r="U1697" s="39">
        <f t="shared" si="657"/>
        <v>0</v>
      </c>
      <c r="V1697" s="39"/>
      <c r="W1697" s="39"/>
      <c r="X1697" s="39">
        <f t="shared" si="626"/>
        <v>122.11262833675563</v>
      </c>
      <c r="Y1697" s="39">
        <f t="shared" si="627"/>
        <v>3716.8031249999995</v>
      </c>
      <c r="Z1697" s="41">
        <f t="shared" si="628"/>
        <v>358278.45154004102</v>
      </c>
      <c r="AA1697" s="41">
        <v>309921.85071868578</v>
      </c>
      <c r="AB1697" s="41">
        <v>-8358.4953155795993</v>
      </c>
      <c r="AC1697" s="41">
        <f t="shared" si="634"/>
        <v>301563.35540310619</v>
      </c>
      <c r="AD1697" s="42">
        <f t="shared" si="647"/>
        <v>48356.600821355241</v>
      </c>
      <c r="AE1697" s="41">
        <f t="shared" si="629"/>
        <v>349919.95622446144</v>
      </c>
      <c r="AF1697" s="42">
        <f t="shared" si="630"/>
        <v>1136801.2937755384</v>
      </c>
      <c r="AG1697" s="43">
        <f t="shared" si="658"/>
        <v>400</v>
      </c>
      <c r="AH1697" s="44">
        <f t="shared" si="631"/>
        <v>303.605749486653</v>
      </c>
      <c r="AI1697" s="36">
        <f t="shared" si="632"/>
        <v>96.394250513347018</v>
      </c>
      <c r="AJ1697" s="36">
        <f t="shared" si="633"/>
        <v>2934</v>
      </c>
      <c r="AK1697" s="45">
        <v>45657</v>
      </c>
    </row>
    <row r="1698" spans="1:37" s="79" customFormat="1" ht="12.75" x14ac:dyDescent="0.25">
      <c r="A1698" s="36">
        <v>1692</v>
      </c>
      <c r="B1698" s="74">
        <v>42723</v>
      </c>
      <c r="C1698" s="36" t="s">
        <v>823</v>
      </c>
      <c r="D1698" s="36"/>
      <c r="E1698" s="36">
        <v>12004</v>
      </c>
      <c r="F1698" s="36" t="s">
        <v>1454</v>
      </c>
      <c r="G1698" s="36" t="s">
        <v>540</v>
      </c>
      <c r="H1698" s="38">
        <v>4</v>
      </c>
      <c r="I1698" s="50">
        <v>3486105</v>
      </c>
      <c r="J1698" s="39">
        <f t="shared" si="648"/>
        <v>0</v>
      </c>
      <c r="K1698" s="39">
        <f t="shared" si="649"/>
        <v>0</v>
      </c>
      <c r="L1698" s="39">
        <f t="shared" si="650"/>
        <v>3486105</v>
      </c>
      <c r="M1698" s="39">
        <f>IF(C1698=12006,H1698,IF(C1698&lt;&gt;12006,0))</f>
        <v>0</v>
      </c>
      <c r="N1698" s="39">
        <f t="shared" si="651"/>
        <v>0</v>
      </c>
      <c r="O1698" s="39">
        <f t="shared" si="652"/>
        <v>0</v>
      </c>
      <c r="P1698" s="39">
        <f t="shared" si="653"/>
        <v>0</v>
      </c>
      <c r="Q1698" s="39">
        <f t="shared" si="654"/>
        <v>0</v>
      </c>
      <c r="R1698" s="39">
        <f t="shared" si="655"/>
        <v>0</v>
      </c>
      <c r="S1698" s="39">
        <f t="shared" si="656"/>
        <v>0</v>
      </c>
      <c r="T1698" s="39"/>
      <c r="U1698" s="39">
        <f t="shared" si="657"/>
        <v>0</v>
      </c>
      <c r="V1698" s="39"/>
      <c r="W1698" s="39"/>
      <c r="X1698" s="39">
        <f t="shared" si="626"/>
        <v>286.3330595482546</v>
      </c>
      <c r="Y1698" s="39">
        <f t="shared" si="627"/>
        <v>8715.2624999999989</v>
      </c>
      <c r="Z1698" s="41">
        <f t="shared" si="628"/>
        <v>840101.19671457889</v>
      </c>
      <c r="AA1698" s="41">
        <v>726713.3051334701</v>
      </c>
      <c r="AB1698" s="41">
        <v>-19599.230395152164</v>
      </c>
      <c r="AC1698" s="41">
        <f t="shared" si="634"/>
        <v>707114.07473831798</v>
      </c>
      <c r="AD1698" s="42">
        <f t="shared" si="647"/>
        <v>113387.89158110879</v>
      </c>
      <c r="AE1698" s="41">
        <f t="shared" si="629"/>
        <v>820501.96631942678</v>
      </c>
      <c r="AF1698" s="42">
        <f t="shared" si="630"/>
        <v>2665603.0336805731</v>
      </c>
      <c r="AG1698" s="43">
        <f t="shared" si="658"/>
        <v>400</v>
      </c>
      <c r="AH1698" s="44">
        <f t="shared" si="631"/>
        <v>303.605749486653</v>
      </c>
      <c r="AI1698" s="36">
        <f t="shared" si="632"/>
        <v>96.394250513347018</v>
      </c>
      <c r="AJ1698" s="36">
        <f t="shared" si="633"/>
        <v>2934</v>
      </c>
      <c r="AK1698" s="45">
        <v>45657</v>
      </c>
    </row>
    <row r="1699" spans="1:37" s="79" customFormat="1" ht="12.75" x14ac:dyDescent="0.25">
      <c r="A1699" s="36">
        <v>1693</v>
      </c>
      <c r="B1699" s="74">
        <v>42727</v>
      </c>
      <c r="C1699" s="36" t="s">
        <v>533</v>
      </c>
      <c r="D1699" s="36"/>
      <c r="E1699" s="36">
        <v>12003</v>
      </c>
      <c r="F1699" s="36" t="s">
        <v>1455</v>
      </c>
      <c r="G1699" s="36" t="s">
        <v>56</v>
      </c>
      <c r="H1699" s="38">
        <v>1</v>
      </c>
      <c r="I1699" s="50">
        <v>9757432.1199999992</v>
      </c>
      <c r="J1699" s="39">
        <f t="shared" si="648"/>
        <v>0</v>
      </c>
      <c r="K1699" s="39">
        <f t="shared" si="649"/>
        <v>9757432.1199999992</v>
      </c>
      <c r="L1699" s="39">
        <f t="shared" si="650"/>
        <v>0</v>
      </c>
      <c r="M1699" s="39">
        <f>IF(C1699=12006,H1699,IF(C1699&lt;&gt;12006,0))</f>
        <v>0</v>
      </c>
      <c r="N1699" s="39">
        <f t="shared" si="651"/>
        <v>0</v>
      </c>
      <c r="O1699" s="39">
        <f t="shared" si="652"/>
        <v>0</v>
      </c>
      <c r="P1699" s="39">
        <f t="shared" si="653"/>
        <v>0</v>
      </c>
      <c r="Q1699" s="39">
        <f t="shared" si="654"/>
        <v>0</v>
      </c>
      <c r="R1699" s="39">
        <f t="shared" si="655"/>
        <v>0</v>
      </c>
      <c r="S1699" s="39">
        <f t="shared" si="656"/>
        <v>0</v>
      </c>
      <c r="T1699" s="39"/>
      <c r="U1699" s="39">
        <f t="shared" si="657"/>
        <v>0</v>
      </c>
      <c r="V1699" s="39"/>
      <c r="W1699" s="39"/>
      <c r="X1699" s="39">
        <f t="shared" si="626"/>
        <v>801.43179630390136</v>
      </c>
      <c r="Y1699" s="39">
        <f t="shared" si="627"/>
        <v>24393.580299999998</v>
      </c>
      <c r="Z1699" s="41">
        <f t="shared" si="628"/>
        <v>2348195.1631704308</v>
      </c>
      <c r="AA1699" s="41">
        <v>2054871.1257232029</v>
      </c>
      <c r="AB1699" s="41">
        <v>-55419.231134732683</v>
      </c>
      <c r="AC1699" s="41">
        <f t="shared" si="634"/>
        <v>1999451.8945884702</v>
      </c>
      <c r="AD1699" s="42">
        <f t="shared" si="647"/>
        <v>293324.03744722786</v>
      </c>
      <c r="AE1699" s="41">
        <f t="shared" si="629"/>
        <v>2292775.9320356981</v>
      </c>
      <c r="AF1699" s="42">
        <f t="shared" si="630"/>
        <v>7464656.1879643016</v>
      </c>
      <c r="AG1699" s="43">
        <f t="shared" si="658"/>
        <v>400</v>
      </c>
      <c r="AH1699" s="44">
        <f t="shared" si="631"/>
        <v>303.73716632443529</v>
      </c>
      <c r="AI1699" s="36">
        <f t="shared" si="632"/>
        <v>96.262833675564679</v>
      </c>
      <c r="AJ1699" s="36">
        <f t="shared" si="633"/>
        <v>2930</v>
      </c>
      <c r="AK1699" s="45">
        <v>45657</v>
      </c>
    </row>
    <row r="1700" spans="1:37" s="79" customFormat="1" ht="12.75" x14ac:dyDescent="0.25">
      <c r="A1700" s="36">
        <v>1694</v>
      </c>
      <c r="B1700" s="74">
        <v>42727</v>
      </c>
      <c r="C1700" s="36" t="s">
        <v>533</v>
      </c>
      <c r="D1700" s="36"/>
      <c r="E1700" s="36">
        <v>12003</v>
      </c>
      <c r="F1700" s="36" t="s">
        <v>1456</v>
      </c>
      <c r="G1700" s="36" t="s">
        <v>62</v>
      </c>
      <c r="H1700" s="38">
        <v>1</v>
      </c>
      <c r="I1700" s="50">
        <v>14088986.550000001</v>
      </c>
      <c r="J1700" s="39">
        <f t="shared" si="648"/>
        <v>0</v>
      </c>
      <c r="K1700" s="39">
        <f t="shared" si="649"/>
        <v>14088986.550000001</v>
      </c>
      <c r="L1700" s="39">
        <f t="shared" si="650"/>
        <v>0</v>
      </c>
      <c r="M1700" s="39">
        <f>IF(C1700=12006,H1700,IF(C1700&lt;&gt;12006,0))</f>
        <v>0</v>
      </c>
      <c r="N1700" s="39">
        <f t="shared" si="651"/>
        <v>0</v>
      </c>
      <c r="O1700" s="39">
        <f t="shared" si="652"/>
        <v>0</v>
      </c>
      <c r="P1700" s="39">
        <f t="shared" si="653"/>
        <v>0</v>
      </c>
      <c r="Q1700" s="39">
        <f t="shared" si="654"/>
        <v>0</v>
      </c>
      <c r="R1700" s="39">
        <f t="shared" si="655"/>
        <v>0</v>
      </c>
      <c r="S1700" s="39">
        <f t="shared" si="656"/>
        <v>0</v>
      </c>
      <c r="T1700" s="39"/>
      <c r="U1700" s="39">
        <f t="shared" si="657"/>
        <v>0</v>
      </c>
      <c r="V1700" s="39"/>
      <c r="W1700" s="39"/>
      <c r="X1700" s="39">
        <f t="shared" si="626"/>
        <v>1157.2062874743326</v>
      </c>
      <c r="Y1700" s="39">
        <f t="shared" si="627"/>
        <v>35222.466374999996</v>
      </c>
      <c r="Z1700" s="41">
        <f t="shared" si="628"/>
        <v>3390614.4222997944</v>
      </c>
      <c r="AA1700" s="41">
        <v>2967076.9210841884</v>
      </c>
      <c r="AB1700" s="41">
        <v>-80021.135936797073</v>
      </c>
      <c r="AC1700" s="41">
        <f t="shared" si="634"/>
        <v>2887055.7851473913</v>
      </c>
      <c r="AD1700" s="42">
        <f t="shared" si="647"/>
        <v>423537.501215606</v>
      </c>
      <c r="AE1700" s="41">
        <f t="shared" si="629"/>
        <v>3310593.2863629973</v>
      </c>
      <c r="AF1700" s="42">
        <f t="shared" si="630"/>
        <v>10778393.263637003</v>
      </c>
      <c r="AG1700" s="43">
        <f t="shared" si="658"/>
        <v>400</v>
      </c>
      <c r="AH1700" s="44">
        <f t="shared" si="631"/>
        <v>303.73716632443529</v>
      </c>
      <c r="AI1700" s="36">
        <f t="shared" si="632"/>
        <v>96.262833675564679</v>
      </c>
      <c r="AJ1700" s="36">
        <f t="shared" si="633"/>
        <v>2930</v>
      </c>
      <c r="AK1700" s="45">
        <v>45657</v>
      </c>
    </row>
    <row r="1701" spans="1:37" s="79" customFormat="1" ht="12.75" x14ac:dyDescent="0.25">
      <c r="A1701" s="36">
        <v>1695</v>
      </c>
      <c r="B1701" s="74">
        <v>42727</v>
      </c>
      <c r="C1701" s="36" t="s">
        <v>533</v>
      </c>
      <c r="D1701" s="36"/>
      <c r="E1701" s="36">
        <v>12003</v>
      </c>
      <c r="F1701" s="36" t="s">
        <v>1457</v>
      </c>
      <c r="G1701" s="36" t="s">
        <v>65</v>
      </c>
      <c r="H1701" s="38">
        <v>1</v>
      </c>
      <c r="I1701" s="50">
        <v>21181400.210000001</v>
      </c>
      <c r="J1701" s="39">
        <f t="shared" si="648"/>
        <v>0</v>
      </c>
      <c r="K1701" s="39">
        <f t="shared" si="649"/>
        <v>21181400.210000001</v>
      </c>
      <c r="L1701" s="39">
        <f t="shared" si="650"/>
        <v>0</v>
      </c>
      <c r="M1701" s="39">
        <f>IF(C1701=12006,H1701,IF(C1701&lt;&gt;12006,0))</f>
        <v>0</v>
      </c>
      <c r="N1701" s="39">
        <f t="shared" si="651"/>
        <v>0</v>
      </c>
      <c r="O1701" s="39">
        <f t="shared" si="652"/>
        <v>0</v>
      </c>
      <c r="P1701" s="39">
        <f t="shared" si="653"/>
        <v>0</v>
      </c>
      <c r="Q1701" s="39">
        <f t="shared" si="654"/>
        <v>0</v>
      </c>
      <c r="R1701" s="39">
        <f t="shared" si="655"/>
        <v>0</v>
      </c>
      <c r="S1701" s="39">
        <f t="shared" si="656"/>
        <v>0</v>
      </c>
      <c r="T1701" s="39"/>
      <c r="U1701" s="39">
        <f t="shared" si="657"/>
        <v>0</v>
      </c>
      <c r="V1701" s="39"/>
      <c r="W1701" s="39"/>
      <c r="X1701" s="39">
        <f t="shared" si="626"/>
        <v>1739.7453971252567</v>
      </c>
      <c r="Y1701" s="39">
        <f t="shared" si="627"/>
        <v>52953.500525000003</v>
      </c>
      <c r="Z1701" s="41">
        <f t="shared" si="628"/>
        <v>5097454.0135770021</v>
      </c>
      <c r="AA1701" s="41">
        <v>4460707.1982291583</v>
      </c>
      <c r="AB1701" s="41">
        <v>-120303.87704047545</v>
      </c>
      <c r="AC1701" s="41">
        <f t="shared" si="634"/>
        <v>4340403.3211886827</v>
      </c>
      <c r="AD1701" s="42">
        <f t="shared" si="647"/>
        <v>636746.8153478438</v>
      </c>
      <c r="AE1701" s="41">
        <f t="shared" si="629"/>
        <v>4977150.1365365265</v>
      </c>
      <c r="AF1701" s="42">
        <f t="shared" si="630"/>
        <v>16204250.073463473</v>
      </c>
      <c r="AG1701" s="43">
        <f t="shared" si="658"/>
        <v>400</v>
      </c>
      <c r="AH1701" s="44">
        <f t="shared" si="631"/>
        <v>303.73716632443529</v>
      </c>
      <c r="AI1701" s="36">
        <f t="shared" si="632"/>
        <v>96.262833675564679</v>
      </c>
      <c r="AJ1701" s="36">
        <f t="shared" si="633"/>
        <v>2930</v>
      </c>
      <c r="AK1701" s="45">
        <v>45657</v>
      </c>
    </row>
    <row r="1702" spans="1:37" s="79" customFormat="1" ht="12.75" x14ac:dyDescent="0.25">
      <c r="A1702" s="36">
        <v>1696</v>
      </c>
      <c r="B1702" s="74">
        <v>42727</v>
      </c>
      <c r="C1702" s="36" t="s">
        <v>533</v>
      </c>
      <c r="D1702" s="36"/>
      <c r="E1702" s="36">
        <v>12003</v>
      </c>
      <c r="F1702" s="36" t="s">
        <v>1458</v>
      </c>
      <c r="G1702" s="36" t="s">
        <v>70</v>
      </c>
      <c r="H1702" s="38">
        <v>1</v>
      </c>
      <c r="I1702" s="50">
        <v>2763365.81</v>
      </c>
      <c r="J1702" s="39">
        <f t="shared" si="648"/>
        <v>0</v>
      </c>
      <c r="K1702" s="39">
        <f t="shared" si="649"/>
        <v>2763365.81</v>
      </c>
      <c r="L1702" s="39">
        <f t="shared" si="650"/>
        <v>0</v>
      </c>
      <c r="M1702" s="39">
        <f>IF(C1702=12006,H1702,IF(C1702&lt;&gt;12006,0))</f>
        <v>0</v>
      </c>
      <c r="N1702" s="39">
        <f t="shared" si="651"/>
        <v>0</v>
      </c>
      <c r="O1702" s="39">
        <f t="shared" si="652"/>
        <v>0</v>
      </c>
      <c r="P1702" s="39">
        <f t="shared" si="653"/>
        <v>0</v>
      </c>
      <c r="Q1702" s="39">
        <f t="shared" si="654"/>
        <v>0</v>
      </c>
      <c r="R1702" s="39">
        <f t="shared" si="655"/>
        <v>0</v>
      </c>
      <c r="S1702" s="39">
        <f t="shared" si="656"/>
        <v>0</v>
      </c>
      <c r="T1702" s="39"/>
      <c r="U1702" s="39">
        <f t="shared" si="657"/>
        <v>0</v>
      </c>
      <c r="V1702" s="39"/>
      <c r="W1702" s="39"/>
      <c r="X1702" s="39">
        <f t="shared" si="626"/>
        <v>226.97049774127311</v>
      </c>
      <c r="Y1702" s="39">
        <f t="shared" si="627"/>
        <v>6908.4145250000001</v>
      </c>
      <c r="Z1702" s="41">
        <f t="shared" si="628"/>
        <v>665023.55838193023</v>
      </c>
      <c r="AA1702" s="41">
        <v>581952.3562086242</v>
      </c>
      <c r="AB1702" s="41">
        <v>-15695.072909634324</v>
      </c>
      <c r="AC1702" s="41">
        <f t="shared" si="634"/>
        <v>566257.28329898987</v>
      </c>
      <c r="AD1702" s="42">
        <f t="shared" si="647"/>
        <v>83071.202173306025</v>
      </c>
      <c r="AE1702" s="41">
        <f t="shared" si="629"/>
        <v>649328.4854722959</v>
      </c>
      <c r="AF1702" s="42">
        <f t="shared" si="630"/>
        <v>2114037.3245277042</v>
      </c>
      <c r="AG1702" s="43">
        <f t="shared" si="658"/>
        <v>400</v>
      </c>
      <c r="AH1702" s="44">
        <f t="shared" si="631"/>
        <v>303.73716632443529</v>
      </c>
      <c r="AI1702" s="36">
        <f t="shared" si="632"/>
        <v>96.262833675564679</v>
      </c>
      <c r="AJ1702" s="36">
        <f t="shared" si="633"/>
        <v>2930</v>
      </c>
      <c r="AK1702" s="45">
        <v>45657</v>
      </c>
    </row>
    <row r="1703" spans="1:37" s="79" customFormat="1" ht="12.75" x14ac:dyDescent="0.25">
      <c r="A1703" s="36">
        <v>1697</v>
      </c>
      <c r="B1703" s="74">
        <v>42727</v>
      </c>
      <c r="C1703" s="36" t="s">
        <v>533</v>
      </c>
      <c r="D1703" s="36"/>
      <c r="E1703" s="36">
        <v>12003</v>
      </c>
      <c r="F1703" s="36" t="s">
        <v>1459</v>
      </c>
      <c r="G1703" s="36" t="s">
        <v>58</v>
      </c>
      <c r="H1703" s="38">
        <v>1</v>
      </c>
      <c r="I1703" s="50">
        <v>29497063.98</v>
      </c>
      <c r="J1703" s="39">
        <f t="shared" si="648"/>
        <v>0</v>
      </c>
      <c r="K1703" s="39">
        <f t="shared" si="649"/>
        <v>29497063.98</v>
      </c>
      <c r="L1703" s="39">
        <f t="shared" si="650"/>
        <v>0</v>
      </c>
      <c r="M1703" s="39">
        <f>IF(C1703=12006,H1703,IF(C1703&lt;&gt;12006,0))</f>
        <v>0</v>
      </c>
      <c r="N1703" s="39">
        <f t="shared" ref="N1703:N1706" si="659">IF(E1703=12006,I1703,IF(E1703&lt;&gt;12006,0))</f>
        <v>0</v>
      </c>
      <c r="O1703" s="39">
        <f t="shared" si="652"/>
        <v>0</v>
      </c>
      <c r="P1703" s="39">
        <f t="shared" si="653"/>
        <v>0</v>
      </c>
      <c r="Q1703" s="39">
        <f t="shared" si="654"/>
        <v>0</v>
      </c>
      <c r="R1703" s="39">
        <f t="shared" si="655"/>
        <v>0</v>
      </c>
      <c r="S1703" s="39">
        <f t="shared" si="656"/>
        <v>0</v>
      </c>
      <c r="T1703" s="39"/>
      <c r="U1703" s="39">
        <f t="shared" si="657"/>
        <v>0</v>
      </c>
      <c r="V1703" s="39"/>
      <c r="W1703" s="39"/>
      <c r="X1703" s="39">
        <f t="shared" si="626"/>
        <v>2422.7567950718685</v>
      </c>
      <c r="Y1703" s="39">
        <f t="shared" si="627"/>
        <v>73742.659950000001</v>
      </c>
      <c r="Z1703" s="41">
        <f t="shared" si="628"/>
        <v>7098677.4095605751</v>
      </c>
      <c r="AA1703" s="41">
        <v>6211948.4225642709</v>
      </c>
      <c r="AB1703" s="41">
        <v>-167534.30476374333</v>
      </c>
      <c r="AC1703" s="41">
        <f t="shared" si="634"/>
        <v>6044414.1178005273</v>
      </c>
      <c r="AD1703" s="42">
        <f t="shared" si="647"/>
        <v>886728.98699630424</v>
      </c>
      <c r="AE1703" s="41">
        <f t="shared" si="629"/>
        <v>6931143.1047968315</v>
      </c>
      <c r="AF1703" s="42">
        <f t="shared" si="630"/>
        <v>22565920.87520317</v>
      </c>
      <c r="AG1703" s="43">
        <f t="shared" si="658"/>
        <v>400</v>
      </c>
      <c r="AH1703" s="44">
        <f t="shared" si="631"/>
        <v>303.73716632443529</v>
      </c>
      <c r="AI1703" s="36">
        <f t="shared" si="632"/>
        <v>96.262833675564679</v>
      </c>
      <c r="AJ1703" s="36">
        <f t="shared" si="633"/>
        <v>2930</v>
      </c>
      <c r="AK1703" s="45">
        <v>45657</v>
      </c>
    </row>
    <row r="1704" spans="1:37" s="79" customFormat="1" ht="25.5" x14ac:dyDescent="0.25">
      <c r="A1704" s="36">
        <v>1698</v>
      </c>
      <c r="B1704" s="74">
        <v>42727</v>
      </c>
      <c r="C1704" s="36" t="s">
        <v>315</v>
      </c>
      <c r="D1704" s="36"/>
      <c r="E1704" s="36">
        <v>12008</v>
      </c>
      <c r="F1704" s="53" t="s">
        <v>1460</v>
      </c>
      <c r="G1704" s="36" t="s">
        <v>276</v>
      </c>
      <c r="H1704" s="38">
        <v>1</v>
      </c>
      <c r="I1704" s="50">
        <v>1715910</v>
      </c>
      <c r="J1704" s="39">
        <f t="shared" si="648"/>
        <v>0</v>
      </c>
      <c r="K1704" s="39">
        <f t="shared" si="649"/>
        <v>0</v>
      </c>
      <c r="L1704" s="39">
        <f t="shared" si="650"/>
        <v>0</v>
      </c>
      <c r="M1704" s="39">
        <f>IF(C1704=12006,H1704,IF(C1704&lt;&gt;12006,0))</f>
        <v>0</v>
      </c>
      <c r="N1704" s="39">
        <f t="shared" si="659"/>
        <v>0</v>
      </c>
      <c r="O1704" s="39">
        <f t="shared" si="652"/>
        <v>0</v>
      </c>
      <c r="P1704" s="39">
        <f t="shared" si="653"/>
        <v>1715910</v>
      </c>
      <c r="Q1704" s="39">
        <f t="shared" si="654"/>
        <v>0</v>
      </c>
      <c r="R1704" s="39">
        <f t="shared" si="655"/>
        <v>0</v>
      </c>
      <c r="S1704" s="39">
        <f t="shared" si="656"/>
        <v>0</v>
      </c>
      <c r="T1704" s="39"/>
      <c r="U1704" s="39">
        <f t="shared" si="657"/>
        <v>0</v>
      </c>
      <c r="V1704" s="39">
        <f>IF(E1704=12050,I1704,IF(E1704&lt;&gt;12050,0))</f>
        <v>0</v>
      </c>
      <c r="W1704" s="39"/>
      <c r="X1704" s="39">
        <f t="shared" si="626"/>
        <v>140.93716632443531</v>
      </c>
      <c r="Y1704" s="39">
        <f t="shared" si="627"/>
        <v>4289.7749999999996</v>
      </c>
      <c r="Z1704" s="41">
        <f t="shared" si="628"/>
        <v>412945.89733059541</v>
      </c>
      <c r="AA1704" s="41">
        <v>361362.8944558521</v>
      </c>
      <c r="AB1704" s="41">
        <v>0</v>
      </c>
      <c r="AC1704" s="41">
        <f t="shared" si="634"/>
        <v>361362.8944558521</v>
      </c>
      <c r="AD1704" s="42">
        <f t="shared" si="647"/>
        <v>51583.00287474331</v>
      </c>
      <c r="AE1704" s="41">
        <f t="shared" si="629"/>
        <v>412945.89733059541</v>
      </c>
      <c r="AF1704" s="42">
        <f t="shared" si="630"/>
        <v>1302964.1026694046</v>
      </c>
      <c r="AG1704" s="43">
        <f t="shared" si="658"/>
        <v>400</v>
      </c>
      <c r="AH1704" s="44">
        <f t="shared" si="631"/>
        <v>303.73716632443529</v>
      </c>
      <c r="AI1704" s="36">
        <f t="shared" si="632"/>
        <v>96.262833675564679</v>
      </c>
      <c r="AJ1704" s="36">
        <f t="shared" si="633"/>
        <v>2930</v>
      </c>
      <c r="AK1704" s="45">
        <v>45657</v>
      </c>
    </row>
    <row r="1705" spans="1:37" s="79" customFormat="1" ht="25.5" x14ac:dyDescent="0.25">
      <c r="A1705" s="36">
        <v>1699</v>
      </c>
      <c r="B1705" s="74">
        <v>42727</v>
      </c>
      <c r="C1705" s="36" t="s">
        <v>315</v>
      </c>
      <c r="D1705" s="36"/>
      <c r="E1705" s="36">
        <v>12008</v>
      </c>
      <c r="F1705" s="53" t="s">
        <v>1461</v>
      </c>
      <c r="G1705" s="36" t="s">
        <v>276</v>
      </c>
      <c r="H1705" s="38">
        <v>1</v>
      </c>
      <c r="I1705" s="50">
        <v>2881443</v>
      </c>
      <c r="J1705" s="39">
        <f t="shared" si="648"/>
        <v>0</v>
      </c>
      <c r="K1705" s="39">
        <f t="shared" si="649"/>
        <v>0</v>
      </c>
      <c r="L1705" s="39">
        <f t="shared" si="650"/>
        <v>0</v>
      </c>
      <c r="M1705" s="39">
        <f>IF(C1705=12006,H1705,IF(C1705&lt;&gt;12006,0))</f>
        <v>0</v>
      </c>
      <c r="N1705" s="39">
        <f t="shared" si="659"/>
        <v>0</v>
      </c>
      <c r="O1705" s="39">
        <f t="shared" si="652"/>
        <v>0</v>
      </c>
      <c r="P1705" s="39">
        <f t="shared" si="653"/>
        <v>2881443</v>
      </c>
      <c r="Q1705" s="39">
        <f t="shared" si="654"/>
        <v>0</v>
      </c>
      <c r="R1705" s="39">
        <f t="shared" si="655"/>
        <v>0</v>
      </c>
      <c r="S1705" s="39">
        <f t="shared" si="656"/>
        <v>0</v>
      </c>
      <c r="T1705" s="39"/>
      <c r="U1705" s="39">
        <f t="shared" si="657"/>
        <v>0</v>
      </c>
      <c r="V1705" s="39">
        <f>IF(E1705=12050,I1705,IF(E1705&lt;&gt;12050,0))</f>
        <v>0</v>
      </c>
      <c r="W1705" s="39"/>
      <c r="X1705" s="39">
        <f t="shared" si="626"/>
        <v>236.66882956878848</v>
      </c>
      <c r="Y1705" s="39">
        <f t="shared" si="627"/>
        <v>7203.6074999999992</v>
      </c>
      <c r="Z1705" s="41">
        <f t="shared" si="628"/>
        <v>693439.67063655017</v>
      </c>
      <c r="AA1705" s="41">
        <v>606818.87901437364</v>
      </c>
      <c r="AB1705" s="41">
        <v>0</v>
      </c>
      <c r="AC1705" s="41">
        <f t="shared" si="634"/>
        <v>606818.87901437364</v>
      </c>
      <c r="AD1705" s="42">
        <f t="shared" si="647"/>
        <v>86620.791622176534</v>
      </c>
      <c r="AE1705" s="41">
        <f t="shared" si="629"/>
        <v>693439.67063655017</v>
      </c>
      <c r="AF1705" s="42">
        <f t="shared" si="630"/>
        <v>2188003.3293634499</v>
      </c>
      <c r="AG1705" s="43">
        <f t="shared" si="658"/>
        <v>400</v>
      </c>
      <c r="AH1705" s="44">
        <f t="shared" si="631"/>
        <v>303.73716632443529</v>
      </c>
      <c r="AI1705" s="36">
        <f t="shared" si="632"/>
        <v>96.262833675564679</v>
      </c>
      <c r="AJ1705" s="36">
        <f t="shared" si="633"/>
        <v>2930</v>
      </c>
      <c r="AK1705" s="45">
        <v>45657</v>
      </c>
    </row>
    <row r="1706" spans="1:37" s="79" customFormat="1" ht="38.25" x14ac:dyDescent="0.25">
      <c r="A1706" s="36">
        <v>1700</v>
      </c>
      <c r="B1706" s="74">
        <v>42727</v>
      </c>
      <c r="C1706" s="36" t="s">
        <v>315</v>
      </c>
      <c r="D1706" s="36"/>
      <c r="E1706" s="36">
        <v>12008</v>
      </c>
      <c r="F1706" s="53" t="s">
        <v>1462</v>
      </c>
      <c r="G1706" s="36" t="s">
        <v>276</v>
      </c>
      <c r="H1706" s="38">
        <v>1</v>
      </c>
      <c r="I1706" s="50">
        <v>818290</v>
      </c>
      <c r="J1706" s="39">
        <f t="shared" si="648"/>
        <v>0</v>
      </c>
      <c r="K1706" s="39">
        <f t="shared" si="649"/>
        <v>0</v>
      </c>
      <c r="L1706" s="39">
        <f t="shared" si="650"/>
        <v>0</v>
      </c>
      <c r="M1706" s="39">
        <f>IF(C1706=12006,H1706,IF(C1706&lt;&gt;12006,0))</f>
        <v>0</v>
      </c>
      <c r="N1706" s="39">
        <f t="shared" si="659"/>
        <v>0</v>
      </c>
      <c r="O1706" s="39">
        <f t="shared" si="652"/>
        <v>0</v>
      </c>
      <c r="P1706" s="39">
        <f t="shared" si="653"/>
        <v>818290</v>
      </c>
      <c r="Q1706" s="39">
        <f t="shared" si="654"/>
        <v>0</v>
      </c>
      <c r="R1706" s="39">
        <f t="shared" si="655"/>
        <v>0</v>
      </c>
      <c r="S1706" s="39">
        <f t="shared" si="656"/>
        <v>0</v>
      </c>
      <c r="T1706" s="39"/>
      <c r="U1706" s="39">
        <f t="shared" si="657"/>
        <v>0</v>
      </c>
      <c r="V1706" s="39">
        <f>IF(E1706=12050,I1706,IF(E1706&lt;&gt;12050,0))</f>
        <v>0</v>
      </c>
      <c r="W1706" s="39"/>
      <c r="X1706" s="39">
        <f t="shared" si="626"/>
        <v>67.210677618069809</v>
      </c>
      <c r="Y1706" s="39">
        <f t="shared" si="627"/>
        <v>2045.7249999999999</v>
      </c>
      <c r="Z1706" s="41">
        <f t="shared" si="628"/>
        <v>196927.28542094454</v>
      </c>
      <c r="AA1706" s="41">
        <v>172328.17741273099</v>
      </c>
      <c r="AB1706" s="41">
        <v>0</v>
      </c>
      <c r="AC1706" s="41">
        <f t="shared" si="634"/>
        <v>172328.17741273099</v>
      </c>
      <c r="AD1706" s="42">
        <f t="shared" si="647"/>
        <v>24599.108008213545</v>
      </c>
      <c r="AE1706" s="41">
        <f t="shared" si="629"/>
        <v>196927.28542094454</v>
      </c>
      <c r="AF1706" s="42">
        <f t="shared" si="630"/>
        <v>621362.71457905544</v>
      </c>
      <c r="AG1706" s="43">
        <f t="shared" si="658"/>
        <v>400</v>
      </c>
      <c r="AH1706" s="44">
        <f t="shared" si="631"/>
        <v>303.73716632443529</v>
      </c>
      <c r="AI1706" s="36">
        <f t="shared" si="632"/>
        <v>96.262833675564679</v>
      </c>
      <c r="AJ1706" s="36">
        <f t="shared" si="633"/>
        <v>2930</v>
      </c>
      <c r="AK1706" s="45">
        <v>45657</v>
      </c>
    </row>
    <row r="1707" spans="1:37" s="79" customFormat="1" ht="25.5" x14ac:dyDescent="0.25">
      <c r="A1707" s="36">
        <v>1701</v>
      </c>
      <c r="B1707" s="37">
        <v>42735</v>
      </c>
      <c r="C1707" s="37" t="s">
        <v>823</v>
      </c>
      <c r="D1707" s="37"/>
      <c r="E1707" s="36">
        <v>12004</v>
      </c>
      <c r="F1707" s="53" t="s">
        <v>1463</v>
      </c>
      <c r="G1707" s="36" t="s">
        <v>491</v>
      </c>
      <c r="H1707" s="49">
        <v>6</v>
      </c>
      <c r="I1707" s="39">
        <v>396916.46191964357</v>
      </c>
      <c r="J1707" s="39"/>
      <c r="K1707" s="39"/>
      <c r="L1707" s="39">
        <v>396916.46191964357</v>
      </c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>
        <f t="shared" si="626"/>
        <v>32.600941430771542</v>
      </c>
      <c r="Y1707" s="39">
        <f t="shared" si="627"/>
        <v>992.29115479910877</v>
      </c>
      <c r="Z1707" s="41">
        <f t="shared" si="628"/>
        <v>95259.950860714438</v>
      </c>
      <c r="AA1707" s="41">
        <v>83328.006297052052</v>
      </c>
      <c r="AB1707" s="41">
        <v>0</v>
      </c>
      <c r="AC1707" s="41">
        <f t="shared" si="634"/>
        <v>83328.006297052052</v>
      </c>
      <c r="AD1707" s="42">
        <f t="shared" si="647"/>
        <v>11931.944563662386</v>
      </c>
      <c r="AE1707" s="41">
        <f t="shared" si="629"/>
        <v>95259.950860714438</v>
      </c>
      <c r="AF1707" s="42">
        <f t="shared" si="630"/>
        <v>301656.51105892914</v>
      </c>
      <c r="AG1707" s="43">
        <f t="shared" si="658"/>
        <v>400</v>
      </c>
      <c r="AH1707" s="44">
        <f t="shared" si="631"/>
        <v>304</v>
      </c>
      <c r="AI1707" s="36">
        <f t="shared" si="632"/>
        <v>96</v>
      </c>
      <c r="AJ1707" s="36">
        <f t="shared" si="633"/>
        <v>2922</v>
      </c>
      <c r="AK1707" s="45">
        <v>45657</v>
      </c>
    </row>
    <row r="1708" spans="1:37" s="79" customFormat="1" ht="25.5" x14ac:dyDescent="0.25">
      <c r="A1708" s="36">
        <v>1702</v>
      </c>
      <c r="B1708" s="37">
        <v>42735</v>
      </c>
      <c r="C1708" s="37" t="s">
        <v>823</v>
      </c>
      <c r="D1708" s="37"/>
      <c r="E1708" s="36">
        <v>12004</v>
      </c>
      <c r="F1708" s="53" t="s">
        <v>1464</v>
      </c>
      <c r="G1708" s="36" t="s">
        <v>491</v>
      </c>
      <c r="H1708" s="49">
        <v>29</v>
      </c>
      <c r="I1708" s="39">
        <v>2479173.276663973</v>
      </c>
      <c r="J1708" s="39"/>
      <c r="K1708" s="39"/>
      <c r="L1708" s="39">
        <v>2479173.276663973</v>
      </c>
      <c r="M1708" s="39"/>
      <c r="N1708" s="39"/>
      <c r="O1708" s="39"/>
      <c r="P1708" s="39"/>
      <c r="Q1708" s="39"/>
      <c r="R1708" s="39"/>
      <c r="S1708" s="39"/>
      <c r="T1708" s="39"/>
      <c r="U1708" s="39"/>
      <c r="V1708" s="39"/>
      <c r="W1708" s="39"/>
      <c r="X1708" s="39">
        <f t="shared" si="626"/>
        <v>203.62819520853986</v>
      </c>
      <c r="Y1708" s="39">
        <f t="shared" si="627"/>
        <v>6197.9331916599322</v>
      </c>
      <c r="Z1708" s="41">
        <f t="shared" si="628"/>
        <v>595001.58639935346</v>
      </c>
      <c r="AA1708" s="41">
        <v>520473.66695302789</v>
      </c>
      <c r="AB1708" s="41">
        <v>0</v>
      </c>
      <c r="AC1708" s="41">
        <f t="shared" si="634"/>
        <v>520473.66695302789</v>
      </c>
      <c r="AD1708" s="42">
        <f t="shared" si="647"/>
        <v>74527.91944632557</v>
      </c>
      <c r="AE1708" s="41">
        <f t="shared" si="629"/>
        <v>595001.58639935346</v>
      </c>
      <c r="AF1708" s="42">
        <f t="shared" si="630"/>
        <v>1884171.6902646194</v>
      </c>
      <c r="AG1708" s="43">
        <f t="shared" si="658"/>
        <v>400</v>
      </c>
      <c r="AH1708" s="44">
        <f t="shared" si="631"/>
        <v>304</v>
      </c>
      <c r="AI1708" s="36">
        <f t="shared" si="632"/>
        <v>96</v>
      </c>
      <c r="AJ1708" s="36">
        <f t="shared" si="633"/>
        <v>2922</v>
      </c>
      <c r="AK1708" s="45">
        <v>45657</v>
      </c>
    </row>
    <row r="1709" spans="1:37" s="79" customFormat="1" ht="25.5" x14ac:dyDescent="0.25">
      <c r="A1709" s="36">
        <v>1703</v>
      </c>
      <c r="B1709" s="37">
        <v>42735</v>
      </c>
      <c r="C1709" s="37" t="s">
        <v>823</v>
      </c>
      <c r="D1709" s="37"/>
      <c r="E1709" s="36">
        <v>12004</v>
      </c>
      <c r="F1709" s="53" t="s">
        <v>1465</v>
      </c>
      <c r="G1709" s="36" t="s">
        <v>491</v>
      </c>
      <c r="H1709" s="49">
        <v>2</v>
      </c>
      <c r="I1709" s="39">
        <v>4890308.9036539625</v>
      </c>
      <c r="J1709" s="39"/>
      <c r="K1709" s="39"/>
      <c r="L1709" s="39">
        <v>4890308.9036539625</v>
      </c>
      <c r="M1709" s="39"/>
      <c r="N1709" s="39"/>
      <c r="O1709" s="39"/>
      <c r="P1709" s="39"/>
      <c r="Q1709" s="39"/>
      <c r="R1709" s="39"/>
      <c r="S1709" s="39"/>
      <c r="T1709" s="39"/>
      <c r="U1709" s="39"/>
      <c r="V1709" s="39"/>
      <c r="W1709" s="39"/>
      <c r="X1709" s="39">
        <f t="shared" si="626"/>
        <v>401.66808243564373</v>
      </c>
      <c r="Y1709" s="39">
        <f t="shared" si="627"/>
        <v>12225.772259134907</v>
      </c>
      <c r="Z1709" s="41">
        <f t="shared" si="628"/>
        <v>1173674.136876951</v>
      </c>
      <c r="AA1709" s="41">
        <v>1026663.6187055054</v>
      </c>
      <c r="AB1709" s="41">
        <v>0</v>
      </c>
      <c r="AC1709" s="41">
        <f t="shared" si="634"/>
        <v>1026663.6187055054</v>
      </c>
      <c r="AD1709" s="42">
        <f t="shared" si="647"/>
        <v>147010.51817144558</v>
      </c>
      <c r="AE1709" s="41">
        <f t="shared" si="629"/>
        <v>1173674.136876951</v>
      </c>
      <c r="AF1709" s="42">
        <f t="shared" si="630"/>
        <v>3716634.7667770116</v>
      </c>
      <c r="AG1709" s="43">
        <f t="shared" si="658"/>
        <v>400</v>
      </c>
      <c r="AH1709" s="44">
        <f t="shared" si="631"/>
        <v>304</v>
      </c>
      <c r="AI1709" s="36">
        <f t="shared" si="632"/>
        <v>96</v>
      </c>
      <c r="AJ1709" s="36">
        <f t="shared" si="633"/>
        <v>2922</v>
      </c>
      <c r="AK1709" s="45">
        <v>45657</v>
      </c>
    </row>
    <row r="1710" spans="1:37" s="79" customFormat="1" ht="25.5" x14ac:dyDescent="0.25">
      <c r="A1710" s="36">
        <v>1704</v>
      </c>
      <c r="B1710" s="37">
        <v>42735</v>
      </c>
      <c r="C1710" s="37" t="s">
        <v>823</v>
      </c>
      <c r="D1710" s="37"/>
      <c r="E1710" s="36">
        <v>12004</v>
      </c>
      <c r="F1710" s="53" t="s">
        <v>1466</v>
      </c>
      <c r="G1710" s="36" t="s">
        <v>491</v>
      </c>
      <c r="H1710" s="49">
        <v>3</v>
      </c>
      <c r="I1710" s="39">
        <v>1429185.4388361806</v>
      </c>
      <c r="J1710" s="39"/>
      <c r="K1710" s="39"/>
      <c r="L1710" s="39">
        <v>1429185.4388361806</v>
      </c>
      <c r="M1710" s="39"/>
      <c r="N1710" s="39"/>
      <c r="O1710" s="39"/>
      <c r="P1710" s="39"/>
      <c r="Q1710" s="39"/>
      <c r="R1710" s="39"/>
      <c r="S1710" s="39"/>
      <c r="T1710" s="39"/>
      <c r="U1710" s="39"/>
      <c r="V1710" s="39"/>
      <c r="W1710" s="39"/>
      <c r="X1710" s="39">
        <f t="shared" si="626"/>
        <v>117.38689436026124</v>
      </c>
      <c r="Y1710" s="39">
        <f t="shared" si="627"/>
        <v>3572.9635970904515</v>
      </c>
      <c r="Z1710" s="41">
        <f t="shared" si="628"/>
        <v>343004.50532068335</v>
      </c>
      <c r="AA1710" s="41">
        <v>300040.90198482771</v>
      </c>
      <c r="AB1710" s="41">
        <v>0</v>
      </c>
      <c r="AC1710" s="41">
        <f t="shared" si="634"/>
        <v>300040.90198482771</v>
      </c>
      <c r="AD1710" s="42">
        <f t="shared" si="647"/>
        <v>42963.603335855645</v>
      </c>
      <c r="AE1710" s="41">
        <f t="shared" si="629"/>
        <v>343004.50532068335</v>
      </c>
      <c r="AF1710" s="42">
        <f t="shared" si="630"/>
        <v>1086180.9335154973</v>
      </c>
      <c r="AG1710" s="43">
        <f t="shared" si="658"/>
        <v>400</v>
      </c>
      <c r="AH1710" s="44">
        <f t="shared" si="631"/>
        <v>304</v>
      </c>
      <c r="AI1710" s="36">
        <f t="shared" si="632"/>
        <v>96</v>
      </c>
      <c r="AJ1710" s="36">
        <f t="shared" si="633"/>
        <v>2922</v>
      </c>
      <c r="AK1710" s="45">
        <v>45657</v>
      </c>
    </row>
    <row r="1711" spans="1:37" s="79" customFormat="1" ht="12.75" x14ac:dyDescent="0.25">
      <c r="A1711" s="36">
        <v>1705</v>
      </c>
      <c r="B1711" s="74">
        <v>42744</v>
      </c>
      <c r="C1711" s="36" t="s">
        <v>534</v>
      </c>
      <c r="D1711" s="36"/>
      <c r="E1711" s="36">
        <v>12008</v>
      </c>
      <c r="F1711" s="36" t="s">
        <v>1467</v>
      </c>
      <c r="G1711" s="36" t="s">
        <v>836</v>
      </c>
      <c r="H1711" s="38">
        <v>1</v>
      </c>
      <c r="I1711" s="50">
        <v>1455718.55</v>
      </c>
      <c r="J1711" s="39">
        <f t="shared" ref="J1711:J1774" si="660">IF(E1711=12002,I1711,IF(E1711&lt;&gt;12002,0))</f>
        <v>0</v>
      </c>
      <c r="K1711" s="39">
        <f t="shared" ref="K1711:K1774" si="661">IF(E1711=12003,I1711,IF(E1711&lt;&gt;12003,0))</f>
        <v>0</v>
      </c>
      <c r="L1711" s="39">
        <f t="shared" ref="L1711:L1774" si="662">IF(E1711=12004,I1711,IF(E1711&lt;&gt;12004,0))</f>
        <v>0</v>
      </c>
      <c r="M1711" s="39">
        <f>IF(C1711=12006,H1711,IF(C1711&lt;&gt;12006,0))</f>
        <v>0</v>
      </c>
      <c r="N1711" s="39">
        <f t="shared" ref="N1711:N1726" si="663">IF(E1711=12006,I1711,IF(E1711&lt;&gt;12006,0))</f>
        <v>0</v>
      </c>
      <c r="O1711" s="39">
        <f t="shared" ref="O1711:O1774" si="664">IF(E1711=12007,I1711,IF(E1711&lt;&gt;12007,0))</f>
        <v>0</v>
      </c>
      <c r="P1711" s="39">
        <f t="shared" ref="P1711:P1774" si="665">IF(E1711=12008,I1711,IF(E1711&lt;&gt;12008,0))</f>
        <v>1455718.55</v>
      </c>
      <c r="Q1711" s="39">
        <f t="shared" ref="Q1711:Q1774" si="666">IF(E1711=12009,I1711,IF(E1711&lt;&gt;12009,0))</f>
        <v>0</v>
      </c>
      <c r="R1711" s="39">
        <f t="shared" ref="R1711:R1774" si="667">IF(E1711=12010,I1711,IF(E1711&lt;&gt;12010,0))</f>
        <v>0</v>
      </c>
      <c r="S1711" s="39">
        <f t="shared" ref="S1711:S1774" si="668">IF(E1711=12011,I1711,IF(E1711&lt;&gt;12011,0))</f>
        <v>0</v>
      </c>
      <c r="T1711" s="39"/>
      <c r="U1711" s="39">
        <f t="shared" ref="U1711:U1774" si="669">IF(E1711=12012,I1711,IF(E1711&lt;&gt;12012,0))</f>
        <v>0</v>
      </c>
      <c r="V1711" s="39"/>
      <c r="W1711" s="39"/>
      <c r="X1711" s="39">
        <f t="shared" si="626"/>
        <v>119.56620533880903</v>
      </c>
      <c r="Y1711" s="39">
        <f t="shared" si="627"/>
        <v>3639.2963749999999</v>
      </c>
      <c r="Z1711" s="41">
        <f t="shared" si="628"/>
        <v>348296.35615195072</v>
      </c>
      <c r="AA1711" s="41">
        <v>304535.12499794661</v>
      </c>
      <c r="AB1711" s="41">
        <v>-8213.2170089090578</v>
      </c>
      <c r="AC1711" s="41">
        <f t="shared" si="634"/>
        <v>296321.90798903757</v>
      </c>
      <c r="AD1711" s="42">
        <f t="shared" si="647"/>
        <v>43761.231154004112</v>
      </c>
      <c r="AE1711" s="41">
        <f t="shared" si="629"/>
        <v>340083.13914304168</v>
      </c>
      <c r="AF1711" s="42">
        <f t="shared" si="630"/>
        <v>1115635.4108569585</v>
      </c>
      <c r="AG1711" s="43">
        <f t="shared" si="658"/>
        <v>400</v>
      </c>
      <c r="AH1711" s="44">
        <f t="shared" si="631"/>
        <v>304.29568788501024</v>
      </c>
      <c r="AI1711" s="36">
        <f t="shared" si="632"/>
        <v>95.704312114989733</v>
      </c>
      <c r="AJ1711" s="36">
        <f t="shared" si="633"/>
        <v>2913</v>
      </c>
      <c r="AK1711" s="45">
        <v>45657</v>
      </c>
    </row>
    <row r="1712" spans="1:37" s="79" customFormat="1" ht="12.75" x14ac:dyDescent="0.25">
      <c r="A1712" s="36">
        <v>1706</v>
      </c>
      <c r="B1712" s="74">
        <v>42744</v>
      </c>
      <c r="C1712" s="36" t="s">
        <v>534</v>
      </c>
      <c r="D1712" s="36"/>
      <c r="E1712" s="36">
        <v>12008</v>
      </c>
      <c r="F1712" s="36" t="s">
        <v>1468</v>
      </c>
      <c r="G1712" s="36" t="s">
        <v>836</v>
      </c>
      <c r="H1712" s="38">
        <v>1</v>
      </c>
      <c r="I1712" s="50">
        <v>1196252.99</v>
      </c>
      <c r="J1712" s="39">
        <f t="shared" si="660"/>
        <v>0</v>
      </c>
      <c r="K1712" s="39">
        <f t="shared" si="661"/>
        <v>0</v>
      </c>
      <c r="L1712" s="39">
        <f t="shared" si="662"/>
        <v>0</v>
      </c>
      <c r="M1712" s="39">
        <f>IF(C1712=12006,H1712,IF(C1712&lt;&gt;12006,0))</f>
        <v>0</v>
      </c>
      <c r="N1712" s="39">
        <f t="shared" si="663"/>
        <v>0</v>
      </c>
      <c r="O1712" s="39">
        <f t="shared" si="664"/>
        <v>0</v>
      </c>
      <c r="P1712" s="39">
        <f t="shared" si="665"/>
        <v>1196252.99</v>
      </c>
      <c r="Q1712" s="39">
        <f t="shared" si="666"/>
        <v>0</v>
      </c>
      <c r="R1712" s="39">
        <f t="shared" si="667"/>
        <v>0</v>
      </c>
      <c r="S1712" s="39">
        <f t="shared" si="668"/>
        <v>0</v>
      </c>
      <c r="T1712" s="39"/>
      <c r="U1712" s="39">
        <f t="shared" si="669"/>
        <v>0</v>
      </c>
      <c r="V1712" s="39"/>
      <c r="W1712" s="39"/>
      <c r="X1712" s="39">
        <f t="shared" si="626"/>
        <v>98.254865708418876</v>
      </c>
      <c r="Y1712" s="39">
        <f t="shared" si="627"/>
        <v>2990.6324749999994</v>
      </c>
      <c r="Z1712" s="41">
        <f t="shared" si="628"/>
        <v>286216.42380862415</v>
      </c>
      <c r="AA1712" s="41">
        <v>250255.14295934286</v>
      </c>
      <c r="AB1712" s="41">
        <v>-6749.3028816774477</v>
      </c>
      <c r="AC1712" s="41">
        <f t="shared" si="634"/>
        <v>243505.8400776654</v>
      </c>
      <c r="AD1712" s="42">
        <f t="shared" si="647"/>
        <v>35961.280849281291</v>
      </c>
      <c r="AE1712" s="41">
        <f t="shared" si="629"/>
        <v>279467.12092694669</v>
      </c>
      <c r="AF1712" s="42">
        <f t="shared" si="630"/>
        <v>916785.86907305336</v>
      </c>
      <c r="AG1712" s="43">
        <f t="shared" si="658"/>
        <v>400</v>
      </c>
      <c r="AH1712" s="44">
        <f t="shared" si="631"/>
        <v>304.29568788501024</v>
      </c>
      <c r="AI1712" s="36">
        <f t="shared" si="632"/>
        <v>95.704312114989733</v>
      </c>
      <c r="AJ1712" s="36">
        <f t="shared" si="633"/>
        <v>2913</v>
      </c>
      <c r="AK1712" s="45">
        <v>45657</v>
      </c>
    </row>
    <row r="1713" spans="1:37" s="79" customFormat="1" ht="12.75" x14ac:dyDescent="0.25">
      <c r="A1713" s="36">
        <v>1707</v>
      </c>
      <c r="B1713" s="74">
        <v>42744</v>
      </c>
      <c r="C1713" s="36" t="s">
        <v>534</v>
      </c>
      <c r="D1713" s="36"/>
      <c r="E1713" s="36">
        <v>12008</v>
      </c>
      <c r="F1713" s="36" t="s">
        <v>1469</v>
      </c>
      <c r="G1713" s="36" t="s">
        <v>1470</v>
      </c>
      <c r="H1713" s="38">
        <v>1</v>
      </c>
      <c r="I1713" s="50">
        <v>1253879.73</v>
      </c>
      <c r="J1713" s="39">
        <f t="shared" si="660"/>
        <v>0</v>
      </c>
      <c r="K1713" s="39">
        <f t="shared" si="661"/>
        <v>0</v>
      </c>
      <c r="L1713" s="39">
        <f t="shared" si="662"/>
        <v>0</v>
      </c>
      <c r="M1713" s="39">
        <f>IF(C1713=12006,H1713,IF(C1713&lt;&gt;12006,0))</f>
        <v>0</v>
      </c>
      <c r="N1713" s="39">
        <f t="shared" si="663"/>
        <v>0</v>
      </c>
      <c r="O1713" s="39">
        <f t="shared" si="664"/>
        <v>0</v>
      </c>
      <c r="P1713" s="39">
        <f t="shared" si="665"/>
        <v>1253879.73</v>
      </c>
      <c r="Q1713" s="39">
        <f t="shared" si="666"/>
        <v>0</v>
      </c>
      <c r="R1713" s="39">
        <f t="shared" si="667"/>
        <v>0</v>
      </c>
      <c r="S1713" s="39">
        <f t="shared" si="668"/>
        <v>0</v>
      </c>
      <c r="T1713" s="39"/>
      <c r="U1713" s="39">
        <f t="shared" si="669"/>
        <v>0</v>
      </c>
      <c r="V1713" s="39"/>
      <c r="W1713" s="39"/>
      <c r="X1713" s="39">
        <f t="shared" si="626"/>
        <v>102.98806817248459</v>
      </c>
      <c r="Y1713" s="39">
        <f t="shared" si="627"/>
        <v>3134.6993249999996</v>
      </c>
      <c r="Z1713" s="41">
        <f t="shared" si="628"/>
        <v>300004.24258644762</v>
      </c>
      <c r="AA1713" s="41">
        <v>262310.60963531822</v>
      </c>
      <c r="AB1713" s="41">
        <v>-7074.4350448527948</v>
      </c>
      <c r="AC1713" s="41">
        <f t="shared" si="634"/>
        <v>255236.17459046544</v>
      </c>
      <c r="AD1713" s="42">
        <f t="shared" si="647"/>
        <v>37693.632951129402</v>
      </c>
      <c r="AE1713" s="41">
        <f t="shared" si="629"/>
        <v>292929.80754159484</v>
      </c>
      <c r="AF1713" s="42">
        <f t="shared" si="630"/>
        <v>960949.92245840514</v>
      </c>
      <c r="AG1713" s="43">
        <f t="shared" si="658"/>
        <v>400</v>
      </c>
      <c r="AH1713" s="44">
        <f t="shared" si="631"/>
        <v>304.29568788501024</v>
      </c>
      <c r="AI1713" s="36">
        <f t="shared" si="632"/>
        <v>95.704312114989733</v>
      </c>
      <c r="AJ1713" s="36">
        <f t="shared" si="633"/>
        <v>2913</v>
      </c>
      <c r="AK1713" s="45">
        <v>45657</v>
      </c>
    </row>
    <row r="1714" spans="1:37" s="79" customFormat="1" ht="12.75" x14ac:dyDescent="0.25">
      <c r="A1714" s="36">
        <v>1708</v>
      </c>
      <c r="B1714" s="74">
        <v>42744</v>
      </c>
      <c r="C1714" s="36" t="s">
        <v>534</v>
      </c>
      <c r="D1714" s="36"/>
      <c r="E1714" s="36">
        <v>12008</v>
      </c>
      <c r="F1714" s="36" t="s">
        <v>1471</v>
      </c>
      <c r="G1714" s="36" t="s">
        <v>1472</v>
      </c>
      <c r="H1714" s="38">
        <v>1</v>
      </c>
      <c r="I1714" s="50">
        <v>1211771.95</v>
      </c>
      <c r="J1714" s="39">
        <f t="shared" si="660"/>
        <v>0</v>
      </c>
      <c r="K1714" s="39">
        <f t="shared" si="661"/>
        <v>0</v>
      </c>
      <c r="L1714" s="39">
        <f t="shared" si="662"/>
        <v>0</v>
      </c>
      <c r="M1714" s="39">
        <f>IF(C1714=12006,H1714,IF(C1714&lt;&gt;12006,0))</f>
        <v>0</v>
      </c>
      <c r="N1714" s="39">
        <f t="shared" si="663"/>
        <v>0</v>
      </c>
      <c r="O1714" s="39">
        <f t="shared" si="664"/>
        <v>0</v>
      </c>
      <c r="P1714" s="39">
        <f t="shared" si="665"/>
        <v>1211771.95</v>
      </c>
      <c r="Q1714" s="39">
        <f t="shared" si="666"/>
        <v>0</v>
      </c>
      <c r="R1714" s="39">
        <f t="shared" si="667"/>
        <v>0</v>
      </c>
      <c r="S1714" s="39">
        <f t="shared" si="668"/>
        <v>0</v>
      </c>
      <c r="T1714" s="39"/>
      <c r="U1714" s="39">
        <f t="shared" si="669"/>
        <v>0</v>
      </c>
      <c r="V1714" s="39"/>
      <c r="W1714" s="39"/>
      <c r="X1714" s="39">
        <f t="shared" si="626"/>
        <v>99.529523613963036</v>
      </c>
      <c r="Y1714" s="39">
        <f t="shared" si="627"/>
        <v>3029.4298749999998</v>
      </c>
      <c r="Z1714" s="41">
        <f t="shared" si="628"/>
        <v>289929.50228747429</v>
      </c>
      <c r="AA1714" s="41">
        <v>253501.69664476384</v>
      </c>
      <c r="AB1714" s="41">
        <v>-6836.8614184787957</v>
      </c>
      <c r="AC1714" s="41">
        <f t="shared" si="634"/>
        <v>246664.83522628504</v>
      </c>
      <c r="AD1714" s="42">
        <f t="shared" si="647"/>
        <v>36427.805642710446</v>
      </c>
      <c r="AE1714" s="41">
        <f t="shared" si="629"/>
        <v>283092.64086899546</v>
      </c>
      <c r="AF1714" s="42">
        <f t="shared" si="630"/>
        <v>928679.3091310045</v>
      </c>
      <c r="AG1714" s="43">
        <f t="shared" si="658"/>
        <v>400</v>
      </c>
      <c r="AH1714" s="44">
        <f t="shared" si="631"/>
        <v>304.29568788501024</v>
      </c>
      <c r="AI1714" s="36">
        <f t="shared" si="632"/>
        <v>95.704312114989733</v>
      </c>
      <c r="AJ1714" s="36">
        <f t="shared" si="633"/>
        <v>2913</v>
      </c>
      <c r="AK1714" s="45">
        <v>45657</v>
      </c>
    </row>
    <row r="1715" spans="1:37" s="79" customFormat="1" ht="12.75" x14ac:dyDescent="0.25">
      <c r="A1715" s="36">
        <v>1709</v>
      </c>
      <c r="B1715" s="74">
        <v>42744</v>
      </c>
      <c r="C1715" s="36" t="s">
        <v>534</v>
      </c>
      <c r="D1715" s="36"/>
      <c r="E1715" s="36">
        <v>12008</v>
      </c>
      <c r="F1715" s="36" t="s">
        <v>1473</v>
      </c>
      <c r="G1715" s="36" t="s">
        <v>1474</v>
      </c>
      <c r="H1715" s="38">
        <v>1</v>
      </c>
      <c r="I1715" s="50">
        <v>1175246.1599999999</v>
      </c>
      <c r="J1715" s="39">
        <f t="shared" si="660"/>
        <v>0</v>
      </c>
      <c r="K1715" s="39">
        <f t="shared" si="661"/>
        <v>0</v>
      </c>
      <c r="L1715" s="39">
        <f t="shared" si="662"/>
        <v>0</v>
      </c>
      <c r="M1715" s="39">
        <f>IF(C1715=12006,H1715,IF(C1715&lt;&gt;12006,0))</f>
        <v>0</v>
      </c>
      <c r="N1715" s="39">
        <f t="shared" si="663"/>
        <v>0</v>
      </c>
      <c r="O1715" s="39">
        <f t="shared" si="664"/>
        <v>0</v>
      </c>
      <c r="P1715" s="39">
        <f t="shared" si="665"/>
        <v>1175246.1599999999</v>
      </c>
      <c r="Q1715" s="39">
        <f t="shared" si="666"/>
        <v>0</v>
      </c>
      <c r="R1715" s="39">
        <f t="shared" si="667"/>
        <v>0</v>
      </c>
      <c r="S1715" s="39">
        <f t="shared" si="668"/>
        <v>0</v>
      </c>
      <c r="T1715" s="39"/>
      <c r="U1715" s="39">
        <f t="shared" si="669"/>
        <v>0</v>
      </c>
      <c r="V1715" s="39"/>
      <c r="W1715" s="39"/>
      <c r="X1715" s="39">
        <f t="shared" si="626"/>
        <v>96.529458726899378</v>
      </c>
      <c r="Y1715" s="39">
        <f t="shared" si="627"/>
        <v>2938.1153999999997</v>
      </c>
      <c r="Z1715" s="41">
        <f t="shared" si="628"/>
        <v>281190.31327145785</v>
      </c>
      <c r="AA1715" s="41">
        <v>245860.5313774127</v>
      </c>
      <c r="AB1715" s="41">
        <v>-6630.7815827221921</v>
      </c>
      <c r="AC1715" s="41">
        <f t="shared" si="634"/>
        <v>239229.74979469052</v>
      </c>
      <c r="AD1715" s="42">
        <f t="shared" si="647"/>
        <v>35329.781894045154</v>
      </c>
      <c r="AE1715" s="41">
        <f t="shared" si="629"/>
        <v>274559.5316887357</v>
      </c>
      <c r="AF1715" s="42">
        <f t="shared" si="630"/>
        <v>900686.62831126421</v>
      </c>
      <c r="AG1715" s="43">
        <f t="shared" si="658"/>
        <v>400</v>
      </c>
      <c r="AH1715" s="44">
        <f t="shared" si="631"/>
        <v>304.29568788501024</v>
      </c>
      <c r="AI1715" s="36">
        <f t="shared" si="632"/>
        <v>95.704312114989733</v>
      </c>
      <c r="AJ1715" s="36">
        <f t="shared" si="633"/>
        <v>2913</v>
      </c>
      <c r="AK1715" s="45">
        <v>45657</v>
      </c>
    </row>
    <row r="1716" spans="1:37" s="79" customFormat="1" ht="12.75" x14ac:dyDescent="0.25">
      <c r="A1716" s="36">
        <v>1710</v>
      </c>
      <c r="B1716" s="74">
        <v>42744</v>
      </c>
      <c r="C1716" s="36" t="s">
        <v>534</v>
      </c>
      <c r="D1716" s="36"/>
      <c r="E1716" s="36">
        <v>12008</v>
      </c>
      <c r="F1716" s="36" t="s">
        <v>1475</v>
      </c>
      <c r="G1716" s="36" t="s">
        <v>1474</v>
      </c>
      <c r="H1716" s="38">
        <v>1</v>
      </c>
      <c r="I1716" s="50">
        <v>1206487.77</v>
      </c>
      <c r="J1716" s="39">
        <f t="shared" si="660"/>
        <v>0</v>
      </c>
      <c r="K1716" s="39">
        <f t="shared" si="661"/>
        <v>0</v>
      </c>
      <c r="L1716" s="39">
        <f t="shared" si="662"/>
        <v>0</v>
      </c>
      <c r="M1716" s="39">
        <f>IF(C1716=12006,H1716,IF(C1716&lt;&gt;12006,0))</f>
        <v>0</v>
      </c>
      <c r="N1716" s="39">
        <f t="shared" si="663"/>
        <v>0</v>
      </c>
      <c r="O1716" s="39">
        <f t="shared" si="664"/>
        <v>0</v>
      </c>
      <c r="P1716" s="39">
        <f t="shared" si="665"/>
        <v>1206487.77</v>
      </c>
      <c r="Q1716" s="39">
        <f t="shared" si="666"/>
        <v>0</v>
      </c>
      <c r="R1716" s="39">
        <f t="shared" si="667"/>
        <v>0</v>
      </c>
      <c r="S1716" s="39">
        <f t="shared" si="668"/>
        <v>0</v>
      </c>
      <c r="T1716" s="39"/>
      <c r="U1716" s="39">
        <f t="shared" si="669"/>
        <v>0</v>
      </c>
      <c r="V1716" s="39"/>
      <c r="W1716" s="39"/>
      <c r="X1716" s="39">
        <f t="shared" si="626"/>
        <v>99.095504722792597</v>
      </c>
      <c r="Y1716" s="39">
        <f t="shared" si="627"/>
        <v>3016.2194249999998</v>
      </c>
      <c r="Z1716" s="41">
        <f t="shared" si="628"/>
        <v>288665.20525749482</v>
      </c>
      <c r="AA1716" s="41">
        <v>252396.25052895275</v>
      </c>
      <c r="AB1716" s="41">
        <v>-6807.0478827138377</v>
      </c>
      <c r="AC1716" s="41">
        <f t="shared" si="634"/>
        <v>245589.2026462389</v>
      </c>
      <c r="AD1716" s="42">
        <f t="shared" si="647"/>
        <v>36268.95472854207</v>
      </c>
      <c r="AE1716" s="41">
        <f t="shared" si="629"/>
        <v>281858.15737478097</v>
      </c>
      <c r="AF1716" s="42">
        <f t="shared" si="630"/>
        <v>924629.61262521904</v>
      </c>
      <c r="AG1716" s="43">
        <f t="shared" si="658"/>
        <v>400</v>
      </c>
      <c r="AH1716" s="44">
        <f t="shared" si="631"/>
        <v>304.29568788501024</v>
      </c>
      <c r="AI1716" s="36">
        <f t="shared" si="632"/>
        <v>95.704312114989733</v>
      </c>
      <c r="AJ1716" s="36">
        <f t="shared" si="633"/>
        <v>2913</v>
      </c>
      <c r="AK1716" s="45">
        <v>45657</v>
      </c>
    </row>
    <row r="1717" spans="1:37" s="79" customFormat="1" ht="12.75" x14ac:dyDescent="0.25">
      <c r="A1717" s="36">
        <v>1711</v>
      </c>
      <c r="B1717" s="74">
        <v>42744</v>
      </c>
      <c r="C1717" s="36" t="s">
        <v>534</v>
      </c>
      <c r="D1717" s="36"/>
      <c r="E1717" s="36">
        <v>12008</v>
      </c>
      <c r="F1717" s="36" t="s">
        <v>1476</v>
      </c>
      <c r="G1717" s="36" t="s">
        <v>1477</v>
      </c>
      <c r="H1717" s="38">
        <v>1</v>
      </c>
      <c r="I1717" s="50">
        <v>1102232.06</v>
      </c>
      <c r="J1717" s="39">
        <f t="shared" si="660"/>
        <v>0</v>
      </c>
      <c r="K1717" s="39">
        <f t="shared" si="661"/>
        <v>0</v>
      </c>
      <c r="L1717" s="39">
        <f t="shared" si="662"/>
        <v>0</v>
      </c>
      <c r="M1717" s="39">
        <f>IF(C1717=12006,H1717,IF(C1717&lt;&gt;12006,0))</f>
        <v>0</v>
      </c>
      <c r="N1717" s="39">
        <f t="shared" si="663"/>
        <v>0</v>
      </c>
      <c r="O1717" s="39">
        <f t="shared" si="664"/>
        <v>0</v>
      </c>
      <c r="P1717" s="39">
        <f t="shared" si="665"/>
        <v>1102232.06</v>
      </c>
      <c r="Q1717" s="39">
        <f t="shared" si="666"/>
        <v>0</v>
      </c>
      <c r="R1717" s="39">
        <f t="shared" si="667"/>
        <v>0</v>
      </c>
      <c r="S1717" s="39">
        <f t="shared" si="668"/>
        <v>0</v>
      </c>
      <c r="T1717" s="39"/>
      <c r="U1717" s="39">
        <f t="shared" si="669"/>
        <v>0</v>
      </c>
      <c r="V1717" s="39"/>
      <c r="W1717" s="39"/>
      <c r="X1717" s="39">
        <f t="shared" si="626"/>
        <v>90.532407392197115</v>
      </c>
      <c r="Y1717" s="39">
        <f t="shared" si="627"/>
        <v>2755.5801499999998</v>
      </c>
      <c r="Z1717" s="41">
        <f t="shared" si="628"/>
        <v>263720.9027334702</v>
      </c>
      <c r="AA1717" s="41">
        <v>230586.04162792605</v>
      </c>
      <c r="AB1717" s="41">
        <v>-6218.8333747322704</v>
      </c>
      <c r="AC1717" s="41">
        <f t="shared" si="634"/>
        <v>224367.20825319379</v>
      </c>
      <c r="AD1717" s="42">
        <f t="shared" si="647"/>
        <v>33134.861105544143</v>
      </c>
      <c r="AE1717" s="41">
        <f t="shared" si="629"/>
        <v>257502.06935873794</v>
      </c>
      <c r="AF1717" s="42">
        <f t="shared" si="630"/>
        <v>844729.99064126215</v>
      </c>
      <c r="AG1717" s="43">
        <f t="shared" si="658"/>
        <v>400</v>
      </c>
      <c r="AH1717" s="44">
        <f t="shared" si="631"/>
        <v>304.29568788501024</v>
      </c>
      <c r="AI1717" s="36">
        <f t="shared" si="632"/>
        <v>95.704312114989733</v>
      </c>
      <c r="AJ1717" s="36">
        <f t="shared" si="633"/>
        <v>2913</v>
      </c>
      <c r="AK1717" s="45">
        <v>45657</v>
      </c>
    </row>
    <row r="1718" spans="1:37" s="79" customFormat="1" ht="12.75" x14ac:dyDescent="0.25">
      <c r="A1718" s="36">
        <v>1712</v>
      </c>
      <c r="B1718" s="74">
        <v>42744</v>
      </c>
      <c r="C1718" s="36" t="s">
        <v>534</v>
      </c>
      <c r="D1718" s="36"/>
      <c r="E1718" s="36">
        <v>12008</v>
      </c>
      <c r="F1718" s="36" t="s">
        <v>1478</v>
      </c>
      <c r="G1718" s="36" t="s">
        <v>1477</v>
      </c>
      <c r="H1718" s="38">
        <v>1</v>
      </c>
      <c r="I1718" s="50">
        <v>1102232.06</v>
      </c>
      <c r="J1718" s="39">
        <f t="shared" si="660"/>
        <v>0</v>
      </c>
      <c r="K1718" s="39">
        <f t="shared" si="661"/>
        <v>0</v>
      </c>
      <c r="L1718" s="39">
        <f t="shared" si="662"/>
        <v>0</v>
      </c>
      <c r="M1718" s="39">
        <f>IF(C1718=12006,H1718,IF(C1718&lt;&gt;12006,0))</f>
        <v>0</v>
      </c>
      <c r="N1718" s="39">
        <f t="shared" si="663"/>
        <v>0</v>
      </c>
      <c r="O1718" s="39">
        <f t="shared" si="664"/>
        <v>0</v>
      </c>
      <c r="P1718" s="39">
        <f t="shared" si="665"/>
        <v>1102232.06</v>
      </c>
      <c r="Q1718" s="39">
        <f t="shared" si="666"/>
        <v>0</v>
      </c>
      <c r="R1718" s="39">
        <f t="shared" si="667"/>
        <v>0</v>
      </c>
      <c r="S1718" s="39">
        <f t="shared" si="668"/>
        <v>0</v>
      </c>
      <c r="T1718" s="39"/>
      <c r="U1718" s="39">
        <f t="shared" si="669"/>
        <v>0</v>
      </c>
      <c r="V1718" s="39"/>
      <c r="W1718" s="39"/>
      <c r="X1718" s="39">
        <f t="shared" si="626"/>
        <v>90.532407392197115</v>
      </c>
      <c r="Y1718" s="39">
        <f t="shared" si="627"/>
        <v>2755.5801499999998</v>
      </c>
      <c r="Z1718" s="41">
        <f t="shared" si="628"/>
        <v>263720.9027334702</v>
      </c>
      <c r="AA1718" s="41">
        <v>230586.04162792605</v>
      </c>
      <c r="AB1718" s="41">
        <v>-6218.8333747322704</v>
      </c>
      <c r="AC1718" s="41">
        <f t="shared" si="634"/>
        <v>224367.20825319379</v>
      </c>
      <c r="AD1718" s="42">
        <f t="shared" si="647"/>
        <v>33134.861105544143</v>
      </c>
      <c r="AE1718" s="41">
        <f t="shared" si="629"/>
        <v>257502.06935873794</v>
      </c>
      <c r="AF1718" s="42">
        <f t="shared" si="630"/>
        <v>844729.99064126215</v>
      </c>
      <c r="AG1718" s="43">
        <f t="shared" si="658"/>
        <v>400</v>
      </c>
      <c r="AH1718" s="44">
        <f t="shared" si="631"/>
        <v>304.29568788501024</v>
      </c>
      <c r="AI1718" s="36">
        <f t="shared" si="632"/>
        <v>95.704312114989733</v>
      </c>
      <c r="AJ1718" s="36">
        <f t="shared" si="633"/>
        <v>2913</v>
      </c>
      <c r="AK1718" s="45">
        <v>45657</v>
      </c>
    </row>
    <row r="1719" spans="1:37" s="79" customFormat="1" ht="12.75" x14ac:dyDescent="0.25">
      <c r="A1719" s="36">
        <v>1713</v>
      </c>
      <c r="B1719" s="74">
        <v>42744</v>
      </c>
      <c r="C1719" s="36" t="s">
        <v>534</v>
      </c>
      <c r="D1719" s="36"/>
      <c r="E1719" s="36">
        <v>12008</v>
      </c>
      <c r="F1719" s="36" t="s">
        <v>1479</v>
      </c>
      <c r="G1719" s="36" t="s">
        <v>1480</v>
      </c>
      <c r="H1719" s="38">
        <v>1</v>
      </c>
      <c r="I1719" s="50">
        <v>1136632.94</v>
      </c>
      <c r="J1719" s="39">
        <f t="shared" si="660"/>
        <v>0</v>
      </c>
      <c r="K1719" s="39">
        <f t="shared" si="661"/>
        <v>0</v>
      </c>
      <c r="L1719" s="39">
        <f t="shared" si="662"/>
        <v>0</v>
      </c>
      <c r="M1719" s="39">
        <f>IF(C1719=12006,H1719,IF(C1719&lt;&gt;12006,0))</f>
        <v>0</v>
      </c>
      <c r="N1719" s="39">
        <f t="shared" si="663"/>
        <v>0</v>
      </c>
      <c r="O1719" s="39">
        <f t="shared" si="664"/>
        <v>0</v>
      </c>
      <c r="P1719" s="39">
        <f t="shared" si="665"/>
        <v>1136632.94</v>
      </c>
      <c r="Q1719" s="39">
        <f t="shared" si="666"/>
        <v>0</v>
      </c>
      <c r="R1719" s="39">
        <f t="shared" si="667"/>
        <v>0</v>
      </c>
      <c r="S1719" s="39">
        <f t="shared" si="668"/>
        <v>0</v>
      </c>
      <c r="T1719" s="39"/>
      <c r="U1719" s="39">
        <f t="shared" si="669"/>
        <v>0</v>
      </c>
      <c r="V1719" s="39"/>
      <c r="W1719" s="39"/>
      <c r="X1719" s="39">
        <f t="shared" si="626"/>
        <v>93.357941683778236</v>
      </c>
      <c r="Y1719" s="39">
        <f t="shared" si="627"/>
        <v>2841.5823500000001</v>
      </c>
      <c r="Z1719" s="41">
        <f t="shared" si="628"/>
        <v>271951.68412484601</v>
      </c>
      <c r="AA1719" s="41">
        <v>237782.67746858316</v>
      </c>
      <c r="AB1719" s="41">
        <v>-6412.9243909781244</v>
      </c>
      <c r="AC1719" s="41">
        <f t="shared" si="634"/>
        <v>231369.75307760504</v>
      </c>
      <c r="AD1719" s="42">
        <f t="shared" si="647"/>
        <v>34169.006656262849</v>
      </c>
      <c r="AE1719" s="41">
        <f t="shared" si="629"/>
        <v>265538.75973386789</v>
      </c>
      <c r="AF1719" s="42">
        <f t="shared" si="630"/>
        <v>871094.18026613211</v>
      </c>
      <c r="AG1719" s="43">
        <f t="shared" si="658"/>
        <v>400</v>
      </c>
      <c r="AH1719" s="44">
        <f t="shared" si="631"/>
        <v>304.29568788501024</v>
      </c>
      <c r="AI1719" s="36">
        <f t="shared" si="632"/>
        <v>95.704312114989733</v>
      </c>
      <c r="AJ1719" s="36">
        <f t="shared" si="633"/>
        <v>2913</v>
      </c>
      <c r="AK1719" s="45">
        <v>45657</v>
      </c>
    </row>
    <row r="1720" spans="1:37" s="79" customFormat="1" ht="12.75" x14ac:dyDescent="0.25">
      <c r="A1720" s="36">
        <v>1714</v>
      </c>
      <c r="B1720" s="74">
        <v>42744</v>
      </c>
      <c r="C1720" s="36" t="s">
        <v>534</v>
      </c>
      <c r="D1720" s="36"/>
      <c r="E1720" s="36">
        <v>12008</v>
      </c>
      <c r="F1720" s="36" t="s">
        <v>1481</v>
      </c>
      <c r="G1720" s="36" t="s">
        <v>1480</v>
      </c>
      <c r="H1720" s="38">
        <v>1</v>
      </c>
      <c r="I1720" s="50">
        <v>929525.64</v>
      </c>
      <c r="J1720" s="39">
        <f t="shared" si="660"/>
        <v>0</v>
      </c>
      <c r="K1720" s="39">
        <f t="shared" si="661"/>
        <v>0</v>
      </c>
      <c r="L1720" s="39">
        <f t="shared" si="662"/>
        <v>0</v>
      </c>
      <c r="M1720" s="39">
        <f>IF(C1720=12006,H1720,IF(C1720&lt;&gt;12006,0))</f>
        <v>0</v>
      </c>
      <c r="N1720" s="39">
        <f t="shared" si="663"/>
        <v>0</v>
      </c>
      <c r="O1720" s="39">
        <f t="shared" si="664"/>
        <v>0</v>
      </c>
      <c r="P1720" s="39">
        <f t="shared" si="665"/>
        <v>929525.64</v>
      </c>
      <c r="Q1720" s="39">
        <f t="shared" si="666"/>
        <v>0</v>
      </c>
      <c r="R1720" s="39">
        <f t="shared" si="667"/>
        <v>0</v>
      </c>
      <c r="S1720" s="39">
        <f t="shared" si="668"/>
        <v>0</v>
      </c>
      <c r="T1720" s="39"/>
      <c r="U1720" s="39">
        <f t="shared" si="669"/>
        <v>0</v>
      </c>
      <c r="V1720" s="39"/>
      <c r="W1720" s="39"/>
      <c r="X1720" s="39">
        <f t="shared" si="626"/>
        <v>76.347075154004102</v>
      </c>
      <c r="Y1720" s="39">
        <f t="shared" si="627"/>
        <v>2323.8141000000001</v>
      </c>
      <c r="Z1720" s="41">
        <f t="shared" si="628"/>
        <v>222399.02992361397</v>
      </c>
      <c r="AA1720" s="41">
        <v>194456.00041724846</v>
      </c>
      <c r="AB1720" s="41">
        <v>-5244.4174711279711</v>
      </c>
      <c r="AC1720" s="41">
        <f t="shared" si="634"/>
        <v>189211.5829461205</v>
      </c>
      <c r="AD1720" s="42">
        <f t="shared" si="647"/>
        <v>27943.029506365507</v>
      </c>
      <c r="AE1720" s="41">
        <f t="shared" si="629"/>
        <v>217154.61245248601</v>
      </c>
      <c r="AF1720" s="42">
        <f t="shared" si="630"/>
        <v>712371.02754751407</v>
      </c>
      <c r="AG1720" s="43">
        <f t="shared" si="658"/>
        <v>400</v>
      </c>
      <c r="AH1720" s="44">
        <f t="shared" si="631"/>
        <v>304.29568788501024</v>
      </c>
      <c r="AI1720" s="36">
        <f t="shared" si="632"/>
        <v>95.704312114989733</v>
      </c>
      <c r="AJ1720" s="36">
        <f t="shared" si="633"/>
        <v>2913</v>
      </c>
      <c r="AK1720" s="45">
        <v>45657</v>
      </c>
    </row>
    <row r="1721" spans="1:37" s="79" customFormat="1" ht="12.75" x14ac:dyDescent="0.25">
      <c r="A1721" s="36">
        <v>1715</v>
      </c>
      <c r="B1721" s="45">
        <v>42747</v>
      </c>
      <c r="C1721" s="49" t="s">
        <v>265</v>
      </c>
      <c r="D1721" s="49"/>
      <c r="E1721" s="49">
        <v>12007</v>
      </c>
      <c r="F1721" s="36" t="s">
        <v>1482</v>
      </c>
      <c r="G1721" s="49" t="s">
        <v>435</v>
      </c>
      <c r="H1721" s="38">
        <v>2</v>
      </c>
      <c r="I1721" s="50">
        <v>154245</v>
      </c>
      <c r="J1721" s="39">
        <f t="shared" si="660"/>
        <v>0</v>
      </c>
      <c r="K1721" s="39">
        <f t="shared" si="661"/>
        <v>0</v>
      </c>
      <c r="L1721" s="39">
        <f t="shared" si="662"/>
        <v>0</v>
      </c>
      <c r="M1721" s="39">
        <f>IF(E1721=12005,I1721,IF(E1721&lt;&gt;12005,0))</f>
        <v>0</v>
      </c>
      <c r="N1721" s="39">
        <f t="shared" si="663"/>
        <v>0</v>
      </c>
      <c r="O1721" s="39">
        <f t="shared" si="664"/>
        <v>154245</v>
      </c>
      <c r="P1721" s="39">
        <f t="shared" si="665"/>
        <v>0</v>
      </c>
      <c r="Q1721" s="39">
        <f t="shared" si="666"/>
        <v>0</v>
      </c>
      <c r="R1721" s="39">
        <f t="shared" si="667"/>
        <v>0</v>
      </c>
      <c r="S1721" s="39">
        <f t="shared" si="668"/>
        <v>0</v>
      </c>
      <c r="T1721" s="39"/>
      <c r="U1721" s="39">
        <f t="shared" si="669"/>
        <v>0</v>
      </c>
      <c r="V1721" s="39"/>
      <c r="W1721" s="39">
        <f>IF(E1721=12099,I1721,IF(E1721&lt;&gt;12099,0))</f>
        <v>0</v>
      </c>
      <c r="X1721" s="39">
        <f t="shared" si="626"/>
        <v>42.229979466119097</v>
      </c>
      <c r="Y1721" s="39">
        <f t="shared" si="627"/>
        <v>1285.375</v>
      </c>
      <c r="Z1721" s="41">
        <f t="shared" si="628"/>
        <v>122889.24024640658</v>
      </c>
      <c r="AA1721" s="41">
        <v>107433.06776180699</v>
      </c>
      <c r="AB1721" s="41">
        <v>3366.22091257805</v>
      </c>
      <c r="AC1721" s="41">
        <f t="shared" si="634"/>
        <v>110799.28867438504</v>
      </c>
      <c r="AD1721" s="42">
        <f t="shared" si="647"/>
        <v>15456.172484599592</v>
      </c>
      <c r="AE1721" s="41">
        <f t="shared" si="629"/>
        <v>126255.46115898463</v>
      </c>
      <c r="AF1721" s="42">
        <f t="shared" si="630"/>
        <v>27989.538841015368</v>
      </c>
      <c r="AG1721" s="43">
        <f>(365.25/30.4375*(IF(E1721=12002,1/3%,IF(E1721=12003,1/3%,IF(E1721=12004,1/3%,IF(E1721=12006,1/2%,IF(E1721=12007,1/10%,IF(E1721=12008,1/3%,IF(E1721=12009,1/10%,IF(E1721=12010,1/10%,IF(E1721=12011,1/20%,IF(E1721=12012,1/3%,IF(E1721=12099,1/10%)))))))))))))</f>
        <v>120</v>
      </c>
      <c r="AH1721" s="44">
        <f t="shared" si="631"/>
        <v>24.394250513347018</v>
      </c>
      <c r="AI1721" s="36">
        <f t="shared" si="632"/>
        <v>95.605749486652982</v>
      </c>
      <c r="AJ1721" s="36">
        <f t="shared" si="633"/>
        <v>2910</v>
      </c>
      <c r="AK1721" s="45">
        <v>45657</v>
      </c>
    </row>
    <row r="1722" spans="1:37" s="79" customFormat="1" ht="12.75" x14ac:dyDescent="0.25">
      <c r="A1722" s="36">
        <v>1716</v>
      </c>
      <c r="B1722" s="45">
        <v>42752</v>
      </c>
      <c r="C1722" s="56" t="s">
        <v>272</v>
      </c>
      <c r="D1722" s="56"/>
      <c r="E1722" s="36">
        <v>12010</v>
      </c>
      <c r="F1722" s="36" t="s">
        <v>1483</v>
      </c>
      <c r="G1722" s="38" t="s">
        <v>320</v>
      </c>
      <c r="H1722" s="61">
        <v>2</v>
      </c>
      <c r="I1722" s="66">
        <v>290000</v>
      </c>
      <c r="J1722" s="39">
        <f t="shared" si="660"/>
        <v>0</v>
      </c>
      <c r="K1722" s="39">
        <f t="shared" si="661"/>
        <v>0</v>
      </c>
      <c r="L1722" s="39">
        <f t="shared" si="662"/>
        <v>0</v>
      </c>
      <c r="M1722" s="39">
        <f>IF(C1722=12006,H1722,IF(C1722&lt;&gt;12006,0))</f>
        <v>0</v>
      </c>
      <c r="N1722" s="39">
        <f t="shared" si="663"/>
        <v>0</v>
      </c>
      <c r="O1722" s="39">
        <f t="shared" si="664"/>
        <v>0</v>
      </c>
      <c r="P1722" s="39">
        <f t="shared" si="665"/>
        <v>0</v>
      </c>
      <c r="Q1722" s="39">
        <f t="shared" si="666"/>
        <v>0</v>
      </c>
      <c r="R1722" s="39">
        <f t="shared" si="667"/>
        <v>290000</v>
      </c>
      <c r="S1722" s="39">
        <f t="shared" si="668"/>
        <v>0</v>
      </c>
      <c r="T1722" s="39"/>
      <c r="U1722" s="39">
        <f t="shared" si="669"/>
        <v>0</v>
      </c>
      <c r="V1722" s="39"/>
      <c r="W1722" s="39"/>
      <c r="X1722" s="39">
        <f t="shared" si="626"/>
        <v>79.397672826830942</v>
      </c>
      <c r="Y1722" s="39">
        <f t="shared" si="627"/>
        <v>2416.666666666667</v>
      </c>
      <c r="Z1722" s="41">
        <f t="shared" si="628"/>
        <v>230650.23956194392</v>
      </c>
      <c r="AA1722" s="41">
        <v>201590.69130732378</v>
      </c>
      <c r="AB1722" s="41">
        <v>19413.720567778098</v>
      </c>
      <c r="AC1722" s="41">
        <f t="shared" si="634"/>
        <v>221004.41187510188</v>
      </c>
      <c r="AD1722" s="42">
        <f t="shared" si="647"/>
        <v>29059.548254620138</v>
      </c>
      <c r="AE1722" s="41">
        <f t="shared" si="629"/>
        <v>250063.96012972202</v>
      </c>
      <c r="AF1722" s="42">
        <f t="shared" si="630"/>
        <v>39936.039870277978</v>
      </c>
      <c r="AG1722" s="43">
        <f>(365.25/30.4375*(IF(E1722=12002,1/3%,IF(E1722=12003,1/3%,IF(E1722=12004,1/3%,IF(E1722=12006,1/2%,IF(E1722=12007,1/10%,IF(E1722=12008,1/3%,IF(E1722=12009,1/10%,IF(E1722=12010,1/10%,IF(E1722=12011,1/20%,IF(E1722=12012,1/3%))))))))))))</f>
        <v>120</v>
      </c>
      <c r="AH1722" s="44">
        <f t="shared" si="631"/>
        <v>24.558521560574945</v>
      </c>
      <c r="AI1722" s="36">
        <f t="shared" si="632"/>
        <v>95.441478439425055</v>
      </c>
      <c r="AJ1722" s="36">
        <f t="shared" si="633"/>
        <v>2905</v>
      </c>
      <c r="AK1722" s="45">
        <v>45657</v>
      </c>
    </row>
    <row r="1723" spans="1:37" s="79" customFormat="1" ht="12.75" x14ac:dyDescent="0.25">
      <c r="A1723" s="36">
        <v>1717</v>
      </c>
      <c r="B1723" s="45">
        <v>42752</v>
      </c>
      <c r="C1723" s="56" t="s">
        <v>272</v>
      </c>
      <c r="D1723" s="56"/>
      <c r="E1723" s="36">
        <v>12010</v>
      </c>
      <c r="F1723" s="36" t="s">
        <v>1484</v>
      </c>
      <c r="G1723" s="38" t="s">
        <v>320</v>
      </c>
      <c r="H1723" s="61">
        <v>2</v>
      </c>
      <c r="I1723" s="66">
        <v>125000</v>
      </c>
      <c r="J1723" s="39">
        <f t="shared" si="660"/>
        <v>0</v>
      </c>
      <c r="K1723" s="39">
        <f t="shared" si="661"/>
        <v>0</v>
      </c>
      <c r="L1723" s="39">
        <f t="shared" si="662"/>
        <v>0</v>
      </c>
      <c r="M1723" s="39">
        <f>IF(C1723=12006,H1723,IF(C1723&lt;&gt;12006,0))</f>
        <v>0</v>
      </c>
      <c r="N1723" s="39">
        <f t="shared" si="663"/>
        <v>0</v>
      </c>
      <c r="O1723" s="39">
        <f t="shared" si="664"/>
        <v>0</v>
      </c>
      <c r="P1723" s="39">
        <f t="shared" si="665"/>
        <v>0</v>
      </c>
      <c r="Q1723" s="39">
        <f t="shared" si="666"/>
        <v>0</v>
      </c>
      <c r="R1723" s="39">
        <f t="shared" si="667"/>
        <v>125000</v>
      </c>
      <c r="S1723" s="39">
        <f t="shared" si="668"/>
        <v>0</v>
      </c>
      <c r="T1723" s="39"/>
      <c r="U1723" s="39">
        <f t="shared" si="669"/>
        <v>0</v>
      </c>
      <c r="V1723" s="39"/>
      <c r="W1723" s="39"/>
      <c r="X1723" s="39">
        <f t="shared" si="626"/>
        <v>34.223134839151264</v>
      </c>
      <c r="Y1723" s="39">
        <f t="shared" si="627"/>
        <v>1041.6666666666665</v>
      </c>
      <c r="Z1723" s="41">
        <f t="shared" si="628"/>
        <v>99418.206707734411</v>
      </c>
      <c r="AA1723" s="41">
        <v>86892.539356605048</v>
      </c>
      <c r="AB1723" s="41">
        <v>8367.983003352625</v>
      </c>
      <c r="AC1723" s="41">
        <f t="shared" si="634"/>
        <v>95260.522359957671</v>
      </c>
      <c r="AD1723" s="42">
        <f t="shared" si="647"/>
        <v>12525.667351129363</v>
      </c>
      <c r="AE1723" s="41">
        <f t="shared" si="629"/>
        <v>107786.18971108703</v>
      </c>
      <c r="AF1723" s="42">
        <f t="shared" si="630"/>
        <v>17213.810288912966</v>
      </c>
      <c r="AG1723" s="43">
        <f>(365.25/30.4375*(IF(E1723=12002,1/3%,IF(E1723=12003,1/3%,IF(E1723=12004,1/3%,IF(E1723=12006,1/2%,IF(E1723=12007,1/10%,IF(E1723=12008,1/3%,IF(E1723=12009,1/10%,IF(E1723=12010,1/10%,IF(E1723=12011,1/20%,IF(E1723=12012,1/3%))))))))))))</f>
        <v>120</v>
      </c>
      <c r="AH1723" s="44">
        <f t="shared" si="631"/>
        <v>24.558521560574945</v>
      </c>
      <c r="AI1723" s="36">
        <f t="shared" si="632"/>
        <v>95.441478439425055</v>
      </c>
      <c r="AJ1723" s="36">
        <f t="shared" si="633"/>
        <v>2905</v>
      </c>
      <c r="AK1723" s="45">
        <v>45657</v>
      </c>
    </row>
    <row r="1724" spans="1:37" s="79" customFormat="1" ht="12.75" x14ac:dyDescent="0.25">
      <c r="A1724" s="36">
        <v>1718</v>
      </c>
      <c r="B1724" s="74">
        <v>42752</v>
      </c>
      <c r="C1724" s="49" t="s">
        <v>272</v>
      </c>
      <c r="D1724" s="49"/>
      <c r="E1724" s="49">
        <v>12010</v>
      </c>
      <c r="F1724" s="36" t="s">
        <v>1485</v>
      </c>
      <c r="G1724" s="36" t="s">
        <v>435</v>
      </c>
      <c r="H1724" s="38">
        <v>47</v>
      </c>
      <c r="I1724" s="50">
        <v>239700</v>
      </c>
      <c r="J1724" s="39">
        <f t="shared" si="660"/>
        <v>0</v>
      </c>
      <c r="K1724" s="39">
        <f t="shared" si="661"/>
        <v>0</v>
      </c>
      <c r="L1724" s="39">
        <f t="shared" si="662"/>
        <v>0</v>
      </c>
      <c r="M1724" s="39">
        <f>IF(E1724=12005,I1724,IF(E1724&lt;&gt;12005,0))</f>
        <v>0</v>
      </c>
      <c r="N1724" s="39">
        <f t="shared" si="663"/>
        <v>0</v>
      </c>
      <c r="O1724" s="39">
        <f t="shared" si="664"/>
        <v>0</v>
      </c>
      <c r="P1724" s="39">
        <f t="shared" si="665"/>
        <v>0</v>
      </c>
      <c r="Q1724" s="39">
        <f t="shared" si="666"/>
        <v>0</v>
      </c>
      <c r="R1724" s="39">
        <f t="shared" si="667"/>
        <v>239700</v>
      </c>
      <c r="S1724" s="39">
        <f t="shared" si="668"/>
        <v>0</v>
      </c>
      <c r="T1724" s="39"/>
      <c r="U1724" s="39">
        <f t="shared" si="669"/>
        <v>0</v>
      </c>
      <c r="V1724" s="39"/>
      <c r="W1724" s="39">
        <f>IF(E1724=12099,I1724,IF(E1724&lt;&gt;12099,0))</f>
        <v>0</v>
      </c>
      <c r="X1724" s="39">
        <f t="shared" si="626"/>
        <v>65.626283367556468</v>
      </c>
      <c r="Y1724" s="39">
        <f t="shared" si="627"/>
        <v>1997.5</v>
      </c>
      <c r="Z1724" s="41">
        <f t="shared" si="628"/>
        <v>190644.35318275154</v>
      </c>
      <c r="AA1724" s="41">
        <v>166625.13347022588</v>
      </c>
      <c r="AB1724" s="41">
        <v>11199.040119185362</v>
      </c>
      <c r="AC1724" s="41">
        <f t="shared" si="634"/>
        <v>177824.17358941125</v>
      </c>
      <c r="AD1724" s="42">
        <f t="shared" si="647"/>
        <v>24019.219712525664</v>
      </c>
      <c r="AE1724" s="41">
        <f t="shared" si="629"/>
        <v>201843.39330193691</v>
      </c>
      <c r="AF1724" s="42">
        <f t="shared" si="630"/>
        <v>37856.606698063086</v>
      </c>
      <c r="AG1724" s="43">
        <f>(365.25/30.4375*(IF(E1724=12002,1/3%,IF(E1724=12003,1/3%,IF(E1724=12004,1/3%,IF(E1724=12006,1/2%,IF(E1724=12007,1/10%,IF(E1724=12008,1/3%,IF(E1724=12009,1/10%,IF(E1724=12010,1/10%,IF(E1724=12011,1/20%,IF(E1724=12012,1/3%,IF(E1724=12099,1/10%)))))))))))))</f>
        <v>120</v>
      </c>
      <c r="AH1724" s="44">
        <f t="shared" si="631"/>
        <v>24.558521560574945</v>
      </c>
      <c r="AI1724" s="36">
        <f t="shared" si="632"/>
        <v>95.441478439425055</v>
      </c>
      <c r="AJ1724" s="36">
        <f t="shared" si="633"/>
        <v>2905</v>
      </c>
      <c r="AK1724" s="45">
        <v>45657</v>
      </c>
    </row>
    <row r="1725" spans="1:37" s="79" customFormat="1" ht="12.75" x14ac:dyDescent="0.25">
      <c r="A1725" s="36">
        <v>1719</v>
      </c>
      <c r="B1725" s="45">
        <v>42765</v>
      </c>
      <c r="C1725" s="49" t="s">
        <v>482</v>
      </c>
      <c r="D1725" s="49"/>
      <c r="E1725" s="49">
        <v>12099</v>
      </c>
      <c r="F1725" s="36" t="s">
        <v>1486</v>
      </c>
      <c r="G1725" s="36" t="s">
        <v>435</v>
      </c>
      <c r="H1725" s="38">
        <v>3</v>
      </c>
      <c r="I1725" s="50">
        <v>554400.00000000012</v>
      </c>
      <c r="J1725" s="39">
        <f t="shared" si="660"/>
        <v>0</v>
      </c>
      <c r="K1725" s="39">
        <f t="shared" si="661"/>
        <v>0</v>
      </c>
      <c r="L1725" s="39">
        <f t="shared" si="662"/>
        <v>0</v>
      </c>
      <c r="M1725" s="39">
        <f>IF(E1725=12005,I1725,IF(E1725&lt;&gt;12005,0))</f>
        <v>0</v>
      </c>
      <c r="N1725" s="39">
        <f t="shared" si="663"/>
        <v>0</v>
      </c>
      <c r="O1725" s="39">
        <f t="shared" si="664"/>
        <v>0</v>
      </c>
      <c r="P1725" s="39">
        <f t="shared" si="665"/>
        <v>0</v>
      </c>
      <c r="Q1725" s="39">
        <f t="shared" si="666"/>
        <v>0</v>
      </c>
      <c r="R1725" s="39">
        <f t="shared" si="667"/>
        <v>0</v>
      </c>
      <c r="S1725" s="39">
        <f t="shared" si="668"/>
        <v>0</v>
      </c>
      <c r="T1725" s="39"/>
      <c r="U1725" s="39">
        <f t="shared" si="669"/>
        <v>0</v>
      </c>
      <c r="V1725" s="39"/>
      <c r="W1725" s="39">
        <f>IF(E1725=12099,I1725,IF(E1725&lt;&gt;12099,0))</f>
        <v>554400.00000000012</v>
      </c>
      <c r="X1725" s="39">
        <f t="shared" si="626"/>
        <v>151.78644763860373</v>
      </c>
      <c r="Y1725" s="39">
        <f t="shared" si="627"/>
        <v>4620.0000000000009</v>
      </c>
      <c r="Z1725" s="41">
        <f t="shared" si="628"/>
        <v>438966.40657084202</v>
      </c>
      <c r="AA1725" s="41">
        <v>383412.56673511304</v>
      </c>
      <c r="AB1725" s="41">
        <v>58826.972246858473</v>
      </c>
      <c r="AC1725" s="41">
        <f t="shared" si="634"/>
        <v>442239.53898197151</v>
      </c>
      <c r="AD1725" s="42">
        <f t="shared" si="647"/>
        <v>55553.839835728984</v>
      </c>
      <c r="AE1725" s="41">
        <f t="shared" si="629"/>
        <v>497793.37881770049</v>
      </c>
      <c r="AF1725" s="42">
        <f t="shared" si="630"/>
        <v>56606.621182299627</v>
      </c>
      <c r="AG1725" s="43">
        <f>(365.25/30.4375*(IF(E1725=12002,1/3%,IF(E1725=12003,1/3%,IF(E1725=12004,1/3%,IF(E1725=12006,1/2%,IF(E1725=12007,1/10%,IF(E1725=12008,1/3%,IF(E1725=12009,1/10%,IF(E1725=12010,1/10%,IF(E1725=12011,1/20%,IF(E1725=12012,1/3%,IF(E1725=12099,1/10%)))))))))))))</f>
        <v>120</v>
      </c>
      <c r="AH1725" s="44">
        <f t="shared" si="631"/>
        <v>24.985626283367552</v>
      </c>
      <c r="AI1725" s="36">
        <f t="shared" si="632"/>
        <v>95.014373716632448</v>
      </c>
      <c r="AJ1725" s="36">
        <f t="shared" si="633"/>
        <v>2892</v>
      </c>
      <c r="AK1725" s="45">
        <v>45657</v>
      </c>
    </row>
    <row r="1726" spans="1:37" s="79" customFormat="1" ht="12.75" x14ac:dyDescent="0.25">
      <c r="A1726" s="36">
        <v>1720</v>
      </c>
      <c r="B1726" s="45">
        <v>42767</v>
      </c>
      <c r="C1726" s="53" t="s">
        <v>534</v>
      </c>
      <c r="D1726" s="53"/>
      <c r="E1726" s="36">
        <v>12008</v>
      </c>
      <c r="F1726" s="36" t="s">
        <v>1487</v>
      </c>
      <c r="G1726" s="36" t="s">
        <v>544</v>
      </c>
      <c r="H1726" s="38">
        <v>1</v>
      </c>
      <c r="I1726" s="90">
        <v>117400</v>
      </c>
      <c r="J1726" s="39">
        <f t="shared" si="660"/>
        <v>0</v>
      </c>
      <c r="K1726" s="39">
        <f t="shared" si="661"/>
        <v>0</v>
      </c>
      <c r="L1726" s="39">
        <f t="shared" si="662"/>
        <v>0</v>
      </c>
      <c r="M1726" s="39">
        <f>IF(C1726=12006,H1726,IF(C1726&lt;&gt;12006,0))</f>
        <v>0</v>
      </c>
      <c r="N1726" s="39">
        <f t="shared" si="663"/>
        <v>0</v>
      </c>
      <c r="O1726" s="39">
        <f t="shared" si="664"/>
        <v>0</v>
      </c>
      <c r="P1726" s="39">
        <f t="shared" si="665"/>
        <v>117400</v>
      </c>
      <c r="Q1726" s="39">
        <f t="shared" si="666"/>
        <v>0</v>
      </c>
      <c r="R1726" s="39">
        <f t="shared" si="667"/>
        <v>0</v>
      </c>
      <c r="S1726" s="39">
        <f t="shared" si="668"/>
        <v>0</v>
      </c>
      <c r="T1726" s="39"/>
      <c r="U1726" s="39">
        <f t="shared" si="669"/>
        <v>0</v>
      </c>
      <c r="V1726" s="39"/>
      <c r="W1726" s="39"/>
      <c r="X1726" s="39">
        <f t="shared" si="626"/>
        <v>9.6427104722792603</v>
      </c>
      <c r="Y1726" s="39">
        <f t="shared" si="627"/>
        <v>293.5</v>
      </c>
      <c r="Z1726" s="41">
        <f t="shared" si="628"/>
        <v>27867.433264887062</v>
      </c>
      <c r="AA1726" s="41">
        <v>24048.919917864478</v>
      </c>
      <c r="AB1726" s="41">
        <v>-648.59184343435413</v>
      </c>
      <c r="AC1726" s="41">
        <f t="shared" si="634"/>
        <v>23400.328074430123</v>
      </c>
      <c r="AD1726" s="42">
        <f t="shared" si="647"/>
        <v>3818.5133470225846</v>
      </c>
      <c r="AE1726" s="41">
        <f t="shared" si="629"/>
        <v>27218.841421452707</v>
      </c>
      <c r="AF1726" s="42">
        <f t="shared" si="630"/>
        <v>90181.1585785473</v>
      </c>
      <c r="AG1726" s="43">
        <f>(365.25/30.4375*(IF(E1726=12002,1/3%,IF(E1726=12003,1/3%,IF(E1726=12004,1/3%,IF(E1726=12006,1/2%,IF(E1726=12007,1/10%,IF(E1726=12008,1/3%,IF(E1726=12009,1/10%,IF(E1726=12010,1/10%,IF(E1726=12011,1/20%,IF(E1726=12012,1/3%))))))))))))</f>
        <v>400</v>
      </c>
      <c r="AH1726" s="44">
        <f t="shared" si="631"/>
        <v>305.05133470225871</v>
      </c>
      <c r="AI1726" s="36">
        <f t="shared" si="632"/>
        <v>94.948665297741272</v>
      </c>
      <c r="AJ1726" s="36">
        <f t="shared" si="633"/>
        <v>2890</v>
      </c>
      <c r="AK1726" s="45">
        <v>45657</v>
      </c>
    </row>
    <row r="1727" spans="1:37" s="79" customFormat="1" ht="12.75" x14ac:dyDescent="0.25">
      <c r="A1727" s="36">
        <v>1721</v>
      </c>
      <c r="B1727" s="74">
        <v>42774</v>
      </c>
      <c r="C1727" s="36" t="s">
        <v>534</v>
      </c>
      <c r="D1727" s="36"/>
      <c r="E1727" s="36">
        <v>12008</v>
      </c>
      <c r="F1727" s="36" t="s">
        <v>1488</v>
      </c>
      <c r="G1727" s="36" t="s">
        <v>1477</v>
      </c>
      <c r="H1727" s="38">
        <v>9</v>
      </c>
      <c r="I1727" s="90">
        <v>847620</v>
      </c>
      <c r="J1727" s="39">
        <f t="shared" si="660"/>
        <v>0</v>
      </c>
      <c r="K1727" s="39">
        <f t="shared" si="661"/>
        <v>0</v>
      </c>
      <c r="L1727" s="39">
        <f t="shared" si="662"/>
        <v>0</v>
      </c>
      <c r="M1727" s="39">
        <f>IF(C1727=12006,H1727,IF(C1727&lt;&gt;12006,0))</f>
        <v>0</v>
      </c>
      <c r="N1727" s="39">
        <f t="shared" ref="N1727:N1781" si="670">IF(E1727=12006,I1727,IF(E1727&lt;&gt;12006,0))</f>
        <v>0</v>
      </c>
      <c r="O1727" s="39">
        <f t="shared" si="664"/>
        <v>0</v>
      </c>
      <c r="P1727" s="39">
        <f t="shared" si="665"/>
        <v>847620</v>
      </c>
      <c r="Q1727" s="39">
        <f t="shared" si="666"/>
        <v>0</v>
      </c>
      <c r="R1727" s="39">
        <f t="shared" si="667"/>
        <v>0</v>
      </c>
      <c r="S1727" s="39">
        <f t="shared" si="668"/>
        <v>0</v>
      </c>
      <c r="T1727" s="39"/>
      <c r="U1727" s="39">
        <f t="shared" si="669"/>
        <v>0</v>
      </c>
      <c r="V1727" s="39"/>
      <c r="W1727" s="39"/>
      <c r="X1727" s="39">
        <f t="shared" si="626"/>
        <v>69.619712525667353</v>
      </c>
      <c r="Y1727" s="39">
        <f t="shared" si="627"/>
        <v>2119.0500000000002</v>
      </c>
      <c r="Z1727" s="41">
        <f t="shared" si="628"/>
        <v>200713.63121149901</v>
      </c>
      <c r="AA1727" s="41">
        <v>175232.81642710476</v>
      </c>
      <c r="AB1727" s="41">
        <v>-4725.9742153153584</v>
      </c>
      <c r="AC1727" s="41">
        <f t="shared" si="634"/>
        <v>170506.84221178939</v>
      </c>
      <c r="AD1727" s="42">
        <f t="shared" si="647"/>
        <v>25480.814784394257</v>
      </c>
      <c r="AE1727" s="41">
        <f t="shared" si="629"/>
        <v>195987.65699618365</v>
      </c>
      <c r="AF1727" s="42">
        <f t="shared" si="630"/>
        <v>651632.34300381632</v>
      </c>
      <c r="AG1727" s="43">
        <f>(365.25/30.4375*(IF(E1727=12002,1/3%,IF(E1727=12003,1/3%,IF(E1727=12004,1/3%,IF(E1727=12006,1/2%,IF(E1727=12007,1/10%,IF(E1727=12008,1/3%,IF(E1727=12009,1/10%,IF(E1727=12010,1/10%,IF(E1727=12011,1/20%,IF(E1727=12012,1/3%))))))))))))</f>
        <v>400</v>
      </c>
      <c r="AH1727" s="44">
        <f t="shared" si="631"/>
        <v>305.28131416837783</v>
      </c>
      <c r="AI1727" s="36">
        <f t="shared" si="632"/>
        <v>94.718685831622182</v>
      </c>
      <c r="AJ1727" s="36">
        <f t="shared" si="633"/>
        <v>2883</v>
      </c>
      <c r="AK1727" s="45">
        <v>45657</v>
      </c>
    </row>
    <row r="1728" spans="1:37" s="79" customFormat="1" ht="12.75" x14ac:dyDescent="0.25">
      <c r="A1728" s="36">
        <v>1722</v>
      </c>
      <c r="B1728" s="74">
        <v>42774</v>
      </c>
      <c r="C1728" s="49" t="s">
        <v>431</v>
      </c>
      <c r="D1728" s="49"/>
      <c r="E1728" s="49">
        <v>12009</v>
      </c>
      <c r="F1728" s="36" t="s">
        <v>1489</v>
      </c>
      <c r="G1728" s="36" t="s">
        <v>56</v>
      </c>
      <c r="H1728" s="38">
        <v>110</v>
      </c>
      <c r="I1728" s="90">
        <v>1790800.0000000002</v>
      </c>
      <c r="J1728" s="39">
        <f t="shared" si="660"/>
        <v>0</v>
      </c>
      <c r="K1728" s="39">
        <f t="shared" si="661"/>
        <v>0</v>
      </c>
      <c r="L1728" s="39">
        <f t="shared" si="662"/>
        <v>0</v>
      </c>
      <c r="M1728" s="39">
        <f>IF(C1728=12006,H1728,IF(C1728&lt;&gt;12006,0))</f>
        <v>0</v>
      </c>
      <c r="N1728" s="39">
        <f t="shared" si="670"/>
        <v>0</v>
      </c>
      <c r="O1728" s="39">
        <f t="shared" si="664"/>
        <v>0</v>
      </c>
      <c r="P1728" s="39">
        <f t="shared" si="665"/>
        <v>0</v>
      </c>
      <c r="Q1728" s="39">
        <f t="shared" si="666"/>
        <v>1790800.0000000002</v>
      </c>
      <c r="R1728" s="39">
        <f t="shared" si="667"/>
        <v>0</v>
      </c>
      <c r="S1728" s="39">
        <f t="shared" si="668"/>
        <v>0</v>
      </c>
      <c r="T1728" s="39"/>
      <c r="U1728" s="39">
        <f t="shared" si="669"/>
        <v>0</v>
      </c>
      <c r="V1728" s="39"/>
      <c r="W1728" s="39"/>
      <c r="X1728" s="39">
        <f t="shared" si="626"/>
        <v>490.29431895961676</v>
      </c>
      <c r="Y1728" s="39">
        <f t="shared" si="627"/>
        <v>14923.333333333336</v>
      </c>
      <c r="Z1728" s="41">
        <f t="shared" si="628"/>
        <v>1413518.5215605753</v>
      </c>
      <c r="AA1728" s="41">
        <v>1234070.8008213555</v>
      </c>
      <c r="AB1728" s="41">
        <v>0</v>
      </c>
      <c r="AC1728" s="41">
        <f t="shared" si="634"/>
        <v>1234070.8008213555</v>
      </c>
      <c r="AD1728" s="42">
        <f t="shared" si="647"/>
        <v>179447.7207392198</v>
      </c>
      <c r="AE1728" s="41">
        <f t="shared" si="629"/>
        <v>1413518.5215605753</v>
      </c>
      <c r="AF1728" s="42">
        <f t="shared" si="630"/>
        <v>377281.47843942489</v>
      </c>
      <c r="AG1728" s="43">
        <f>(365.25/30.4375*(IF(E1728=12002,1/3%,IF(E1728=12003,1/3%,IF(E1728=12004,1/3%,IF(E1728=12006,1/2%,IF(E1728=12007,1/10%,IF(E1728=12008,1/3%,IF(E1728=12009,1/10%,IF(E1728=12010,1/10%,IF(E1728=12011,1/20%,IF(E1728=12012,1/3%))))))))))))</f>
        <v>120</v>
      </c>
      <c r="AH1728" s="44">
        <f t="shared" si="631"/>
        <v>25.281314168377818</v>
      </c>
      <c r="AI1728" s="36">
        <f t="shared" si="632"/>
        <v>94.718685831622182</v>
      </c>
      <c r="AJ1728" s="36">
        <f t="shared" si="633"/>
        <v>2883</v>
      </c>
      <c r="AK1728" s="45">
        <v>45657</v>
      </c>
    </row>
    <row r="1729" spans="1:37" s="79" customFormat="1" ht="12.75" x14ac:dyDescent="0.25">
      <c r="A1729" s="36">
        <v>1723</v>
      </c>
      <c r="B1729" s="74">
        <v>42774</v>
      </c>
      <c r="C1729" s="56" t="s">
        <v>1043</v>
      </c>
      <c r="D1729" s="56"/>
      <c r="E1729" s="36">
        <v>12002</v>
      </c>
      <c r="F1729" s="36" t="s">
        <v>1490</v>
      </c>
      <c r="G1729" s="38" t="s">
        <v>387</v>
      </c>
      <c r="H1729" s="61">
        <v>1</v>
      </c>
      <c r="I1729" s="50">
        <v>160000</v>
      </c>
      <c r="J1729" s="39">
        <f t="shared" si="660"/>
        <v>160000</v>
      </c>
      <c r="K1729" s="39">
        <f t="shared" si="661"/>
        <v>0</v>
      </c>
      <c r="L1729" s="39">
        <f t="shared" si="662"/>
        <v>0</v>
      </c>
      <c r="M1729" s="39">
        <f>IF(C1729=12006,H1729,IF(C1729&lt;&gt;12006,0))</f>
        <v>0</v>
      </c>
      <c r="N1729" s="39">
        <f t="shared" si="670"/>
        <v>0</v>
      </c>
      <c r="O1729" s="39">
        <f t="shared" si="664"/>
        <v>0</v>
      </c>
      <c r="P1729" s="39">
        <f t="shared" si="665"/>
        <v>0</v>
      </c>
      <c r="Q1729" s="39">
        <f t="shared" si="666"/>
        <v>0</v>
      </c>
      <c r="R1729" s="39">
        <f t="shared" si="667"/>
        <v>0</v>
      </c>
      <c r="S1729" s="39">
        <f t="shared" si="668"/>
        <v>0</v>
      </c>
      <c r="T1729" s="39"/>
      <c r="U1729" s="39">
        <f t="shared" si="669"/>
        <v>0</v>
      </c>
      <c r="V1729" s="39"/>
      <c r="W1729" s="39"/>
      <c r="X1729" s="39">
        <f t="shared" si="626"/>
        <v>13.141683778234086</v>
      </c>
      <c r="Y1729" s="39">
        <f t="shared" si="627"/>
        <v>400</v>
      </c>
      <c r="Z1729" s="41">
        <f t="shared" si="628"/>
        <v>37887.474332648875</v>
      </c>
      <c r="AA1729" s="41">
        <v>33077.618069815195</v>
      </c>
      <c r="AB1729" s="41">
        <v>0</v>
      </c>
      <c r="AC1729" s="41">
        <f t="shared" si="634"/>
        <v>33077.618069815195</v>
      </c>
      <c r="AD1729" s="42">
        <f t="shared" si="647"/>
        <v>4809.8562628336804</v>
      </c>
      <c r="AE1729" s="41">
        <f t="shared" si="629"/>
        <v>37887.474332648875</v>
      </c>
      <c r="AF1729" s="42">
        <f t="shared" si="630"/>
        <v>122112.52566735112</v>
      </c>
      <c r="AG1729" s="43">
        <f>(365.25/30.4375*(IF(E1729=12002,1/3%,IF(E1729=12003,1/3%,IF(E1729=12004,1/3%,IF(E1729=12006,1/2%,IF(E1729=12007,1/10%,IF(E1729=12008,1/3%,IF(E1729=12009,1/10%,IF(E1729=12010,1/10%,IF(E1729=12011,1/20%,IF(E1729=12012,1/3%))))))))))))</f>
        <v>400</v>
      </c>
      <c r="AH1729" s="44">
        <f t="shared" si="631"/>
        <v>305.28131416837783</v>
      </c>
      <c r="AI1729" s="36">
        <f t="shared" si="632"/>
        <v>94.718685831622182</v>
      </c>
      <c r="AJ1729" s="36">
        <f t="shared" si="633"/>
        <v>2883</v>
      </c>
      <c r="AK1729" s="45">
        <v>45657</v>
      </c>
    </row>
    <row r="1730" spans="1:37" s="79" customFormat="1" ht="12.75" x14ac:dyDescent="0.25">
      <c r="A1730" s="36">
        <v>1724</v>
      </c>
      <c r="B1730" s="74">
        <v>42775</v>
      </c>
      <c r="C1730" s="49" t="s">
        <v>272</v>
      </c>
      <c r="D1730" s="49"/>
      <c r="E1730" s="49">
        <v>12010</v>
      </c>
      <c r="F1730" s="36" t="s">
        <v>1491</v>
      </c>
      <c r="G1730" s="36" t="s">
        <v>435</v>
      </c>
      <c r="H1730" s="38">
        <v>52</v>
      </c>
      <c r="I1730" s="90">
        <v>11917729.365079364</v>
      </c>
      <c r="J1730" s="39">
        <f t="shared" si="660"/>
        <v>0</v>
      </c>
      <c r="K1730" s="39">
        <f t="shared" si="661"/>
        <v>0</v>
      </c>
      <c r="L1730" s="39">
        <f t="shared" si="662"/>
        <v>0</v>
      </c>
      <c r="M1730" s="39">
        <f>IF(E1730=12005,I1730,IF(E1730&lt;&gt;12005,0))</f>
        <v>0</v>
      </c>
      <c r="N1730" s="39">
        <f t="shared" si="670"/>
        <v>0</v>
      </c>
      <c r="O1730" s="39">
        <f t="shared" si="664"/>
        <v>0</v>
      </c>
      <c r="P1730" s="39">
        <f t="shared" si="665"/>
        <v>0</v>
      </c>
      <c r="Q1730" s="39">
        <f t="shared" si="666"/>
        <v>0</v>
      </c>
      <c r="R1730" s="39">
        <f t="shared" si="667"/>
        <v>11917729.365079364</v>
      </c>
      <c r="S1730" s="39">
        <f t="shared" si="668"/>
        <v>0</v>
      </c>
      <c r="T1730" s="39"/>
      <c r="U1730" s="39">
        <f t="shared" si="669"/>
        <v>0</v>
      </c>
      <c r="V1730" s="39"/>
      <c r="W1730" s="39">
        <f>IF(E1730=12099,I1730,IF(E1730&lt;&gt;12099,0))</f>
        <v>0</v>
      </c>
      <c r="X1730" s="39">
        <f t="shared" si="626"/>
        <v>3262.8964723009894</v>
      </c>
      <c r="Y1730" s="39">
        <f t="shared" si="627"/>
        <v>99314.411375661366</v>
      </c>
      <c r="Z1730" s="41">
        <f t="shared" si="628"/>
        <v>9403667.6331714522</v>
      </c>
      <c r="AA1730" s="41">
        <v>8209447.5243092896</v>
      </c>
      <c r="AB1730" s="41">
        <v>551765.09249437461</v>
      </c>
      <c r="AC1730" s="41">
        <f t="shared" si="634"/>
        <v>8761212.6168036647</v>
      </c>
      <c r="AD1730" s="42">
        <f t="shared" si="647"/>
        <v>1194220.1088621626</v>
      </c>
      <c r="AE1730" s="41">
        <f t="shared" si="629"/>
        <v>9955432.7256658264</v>
      </c>
      <c r="AF1730" s="42">
        <f t="shared" si="630"/>
        <v>1962296.6394135375</v>
      </c>
      <c r="AG1730" s="43">
        <f>(365.25/30.4375*(IF(E1730=12002,1/3%,IF(E1730=12003,1/3%,IF(E1730=12004,1/3%,IF(E1730=12006,1/2%,IF(E1730=12007,1/10%,IF(E1730=12008,1/3%,IF(E1730=12009,1/10%,IF(E1730=12010,1/10%,IF(E1730=12011,1/20%,IF(E1730=12012,1/3%,IF(E1730=12099,1/10%)))))))))))))</f>
        <v>120</v>
      </c>
      <c r="AH1730" s="44">
        <f t="shared" si="631"/>
        <v>25.314168377823407</v>
      </c>
      <c r="AI1730" s="36">
        <f t="shared" si="632"/>
        <v>94.685831622176593</v>
      </c>
      <c r="AJ1730" s="36">
        <f t="shared" si="633"/>
        <v>2882</v>
      </c>
      <c r="AK1730" s="45">
        <v>45657</v>
      </c>
    </row>
    <row r="1731" spans="1:37" s="79" customFormat="1" ht="12.75" x14ac:dyDescent="0.25">
      <c r="A1731" s="36">
        <v>1725</v>
      </c>
      <c r="B1731" s="74">
        <v>42776</v>
      </c>
      <c r="C1731" s="49" t="s">
        <v>973</v>
      </c>
      <c r="D1731" s="49"/>
      <c r="E1731" s="49">
        <v>12006</v>
      </c>
      <c r="F1731" s="36" t="s">
        <v>1492</v>
      </c>
      <c r="G1731" s="36" t="s">
        <v>435</v>
      </c>
      <c r="H1731" s="38">
        <v>1</v>
      </c>
      <c r="I1731" s="50">
        <v>300000</v>
      </c>
      <c r="J1731" s="39">
        <f t="shared" si="660"/>
        <v>0</v>
      </c>
      <c r="K1731" s="39">
        <f t="shared" si="661"/>
        <v>0</v>
      </c>
      <c r="L1731" s="39">
        <f t="shared" si="662"/>
        <v>0</v>
      </c>
      <c r="M1731" s="39">
        <f>IF(E1731=12005,I1731,IF(E1731&lt;&gt;12005,0))</f>
        <v>0</v>
      </c>
      <c r="N1731" s="39">
        <f t="shared" si="670"/>
        <v>300000</v>
      </c>
      <c r="O1731" s="39">
        <f t="shared" si="664"/>
        <v>0</v>
      </c>
      <c r="P1731" s="39">
        <f t="shared" si="665"/>
        <v>0</v>
      </c>
      <c r="Q1731" s="39">
        <f t="shared" si="666"/>
        <v>0</v>
      </c>
      <c r="R1731" s="39">
        <f t="shared" si="667"/>
        <v>0</v>
      </c>
      <c r="S1731" s="39">
        <f t="shared" si="668"/>
        <v>0</v>
      </c>
      <c r="T1731" s="39"/>
      <c r="U1731" s="39">
        <f t="shared" si="669"/>
        <v>0</v>
      </c>
      <c r="V1731" s="39"/>
      <c r="W1731" s="39">
        <f>IF(E1731=12099,I1731,IF(E1731&lt;&gt;12099,0))</f>
        <v>0</v>
      </c>
      <c r="X1731" s="39">
        <f t="shared" si="626"/>
        <v>16.427104722792606</v>
      </c>
      <c r="Y1731" s="39">
        <f t="shared" si="627"/>
        <v>499.99999999999994</v>
      </c>
      <c r="Z1731" s="41">
        <f t="shared" si="628"/>
        <v>47326.488706365497</v>
      </c>
      <c r="AA1731" s="41">
        <v>41314.1683778234</v>
      </c>
      <c r="AB1731" s="41">
        <v>0</v>
      </c>
      <c r="AC1731" s="41">
        <f t="shared" si="634"/>
        <v>41314.1683778234</v>
      </c>
      <c r="AD1731" s="42">
        <f t="shared" si="647"/>
        <v>6012.3203285420968</v>
      </c>
      <c r="AE1731" s="41">
        <f t="shared" si="629"/>
        <v>47326.488706365497</v>
      </c>
      <c r="AF1731" s="42">
        <f t="shared" si="630"/>
        <v>252673.51129363451</v>
      </c>
      <c r="AG1731" s="43">
        <f>(365.25/30.4375*(IF(E1731=12002,1/3%,IF(E1731=12003,1/3%,IF(E1731=12004,1/3%,IF(E1731=12006,1/2%,IF(E1731=12007,1/10%,IF(E1731=12008,1/3%,IF(E1731=12009,1/10%,IF(E1731=12010,1/10%,IF(E1731=12011,1/20%,IF(E1731=12012,1/3%,IF(E1731=12099,1/10%)))))))))))))</f>
        <v>600</v>
      </c>
      <c r="AH1731" s="44">
        <f t="shared" si="631"/>
        <v>505.34702258726901</v>
      </c>
      <c r="AI1731" s="36">
        <f t="shared" si="632"/>
        <v>94.652977412731005</v>
      </c>
      <c r="AJ1731" s="36">
        <f t="shared" si="633"/>
        <v>2881</v>
      </c>
      <c r="AK1731" s="45">
        <v>45657</v>
      </c>
    </row>
    <row r="1732" spans="1:37" s="79" customFormat="1" ht="12.75" x14ac:dyDescent="0.25">
      <c r="A1732" s="36">
        <v>1726</v>
      </c>
      <c r="B1732" s="74">
        <v>42779</v>
      </c>
      <c r="C1732" s="36" t="s">
        <v>823</v>
      </c>
      <c r="D1732" s="36"/>
      <c r="E1732" s="36">
        <v>12004</v>
      </c>
      <c r="F1732" s="36" t="s">
        <v>1493</v>
      </c>
      <c r="G1732" s="36" t="s">
        <v>276</v>
      </c>
      <c r="H1732" s="38">
        <v>50</v>
      </c>
      <c r="I1732" s="90">
        <v>9900000.0000000019</v>
      </c>
      <c r="J1732" s="39">
        <f t="shared" si="660"/>
        <v>0</v>
      </c>
      <c r="K1732" s="39">
        <f t="shared" si="661"/>
        <v>0</v>
      </c>
      <c r="L1732" s="39">
        <f t="shared" si="662"/>
        <v>9900000.0000000019</v>
      </c>
      <c r="M1732" s="39">
        <f t="shared" ref="M1732:M1743" si="671">IF(C1732=12006,H1732,IF(C1732&lt;&gt;12006,0))</f>
        <v>0</v>
      </c>
      <c r="N1732" s="39">
        <f t="shared" si="670"/>
        <v>0</v>
      </c>
      <c r="O1732" s="39">
        <f t="shared" si="664"/>
        <v>0</v>
      </c>
      <c r="P1732" s="39">
        <f t="shared" si="665"/>
        <v>0</v>
      </c>
      <c r="Q1732" s="39">
        <f t="shared" si="666"/>
        <v>0</v>
      </c>
      <c r="R1732" s="39">
        <f t="shared" si="667"/>
        <v>0</v>
      </c>
      <c r="S1732" s="39">
        <f t="shared" si="668"/>
        <v>0</v>
      </c>
      <c r="T1732" s="39"/>
      <c r="U1732" s="39">
        <f t="shared" si="669"/>
        <v>0</v>
      </c>
      <c r="V1732" s="39">
        <f>IF(E1732=12050,I1732,IF(E1732&lt;&gt;12050,0))</f>
        <v>0</v>
      </c>
      <c r="W1732" s="39"/>
      <c r="X1732" s="39">
        <f t="shared" si="626"/>
        <v>813.14168377823421</v>
      </c>
      <c r="Y1732" s="39">
        <f t="shared" si="627"/>
        <v>24750.000000000004</v>
      </c>
      <c r="Z1732" s="41">
        <f t="shared" si="628"/>
        <v>2340221.765913758</v>
      </c>
      <c r="AA1732" s="41">
        <v>2042611.9096509244</v>
      </c>
      <c r="AB1732" s="41">
        <v>0</v>
      </c>
      <c r="AC1732" s="41">
        <f t="shared" si="634"/>
        <v>2042611.9096509244</v>
      </c>
      <c r="AD1732" s="42">
        <f t="shared" si="647"/>
        <v>297609.85626283358</v>
      </c>
      <c r="AE1732" s="41">
        <f t="shared" si="629"/>
        <v>2340221.765913758</v>
      </c>
      <c r="AF1732" s="42">
        <f t="shared" si="630"/>
        <v>7559778.2340862434</v>
      </c>
      <c r="AG1732" s="43">
        <f t="shared" ref="AG1732:AG1743" si="672">(365.25/30.4375*(IF(E1732=12002,1/3%,IF(E1732=12003,1/3%,IF(E1732=12004,1/3%,IF(E1732=12006,1/2%,IF(E1732=12007,1/10%,IF(E1732=12008,1/3%,IF(E1732=12009,1/10%,IF(E1732=12010,1/10%,IF(E1732=12011,1/20%,IF(E1732=12012,1/3%))))))))))))</f>
        <v>400</v>
      </c>
      <c r="AH1732" s="44">
        <f t="shared" si="631"/>
        <v>305.44558521560577</v>
      </c>
      <c r="AI1732" s="36">
        <f t="shared" si="632"/>
        <v>94.554414784394254</v>
      </c>
      <c r="AJ1732" s="36">
        <f t="shared" si="633"/>
        <v>2878</v>
      </c>
      <c r="AK1732" s="45">
        <v>45657</v>
      </c>
    </row>
    <row r="1733" spans="1:37" s="79" customFormat="1" ht="12.75" x14ac:dyDescent="0.25">
      <c r="A1733" s="36">
        <v>1727</v>
      </c>
      <c r="B1733" s="74">
        <v>42779</v>
      </c>
      <c r="C1733" s="36" t="s">
        <v>823</v>
      </c>
      <c r="D1733" s="36"/>
      <c r="E1733" s="36">
        <v>12004</v>
      </c>
      <c r="F1733" s="36" t="s">
        <v>1494</v>
      </c>
      <c r="G1733" s="36" t="s">
        <v>540</v>
      </c>
      <c r="H1733" s="38">
        <v>50</v>
      </c>
      <c r="I1733" s="90">
        <v>9900000.0000000019</v>
      </c>
      <c r="J1733" s="39">
        <f t="shared" si="660"/>
        <v>0</v>
      </c>
      <c r="K1733" s="39">
        <f t="shared" si="661"/>
        <v>0</v>
      </c>
      <c r="L1733" s="39">
        <f t="shared" si="662"/>
        <v>9900000.0000000019</v>
      </c>
      <c r="M1733" s="39">
        <f t="shared" si="671"/>
        <v>0</v>
      </c>
      <c r="N1733" s="39">
        <f t="shared" si="670"/>
        <v>0</v>
      </c>
      <c r="O1733" s="39">
        <f t="shared" si="664"/>
        <v>0</v>
      </c>
      <c r="P1733" s="39">
        <f t="shared" si="665"/>
        <v>0</v>
      </c>
      <c r="Q1733" s="39">
        <f t="shared" si="666"/>
        <v>0</v>
      </c>
      <c r="R1733" s="39">
        <f t="shared" si="667"/>
        <v>0</v>
      </c>
      <c r="S1733" s="39">
        <f t="shared" si="668"/>
        <v>0</v>
      </c>
      <c r="T1733" s="39"/>
      <c r="U1733" s="39">
        <f t="shared" si="669"/>
        <v>0</v>
      </c>
      <c r="V1733" s="39"/>
      <c r="W1733" s="39"/>
      <c r="X1733" s="39">
        <f t="shared" si="626"/>
        <v>813.14168377823421</v>
      </c>
      <c r="Y1733" s="39">
        <f t="shared" si="627"/>
        <v>24750.000000000004</v>
      </c>
      <c r="Z1733" s="41">
        <f t="shared" si="628"/>
        <v>2340221.765913758</v>
      </c>
      <c r="AA1733" s="41">
        <v>2018217.6591375775</v>
      </c>
      <c r="AB1733" s="41">
        <v>-54430.6986119336</v>
      </c>
      <c r="AC1733" s="41">
        <f t="shared" si="634"/>
        <v>1963786.960525644</v>
      </c>
      <c r="AD1733" s="42">
        <f t="shared" si="647"/>
        <v>322004.10677618044</v>
      </c>
      <c r="AE1733" s="41">
        <f t="shared" si="629"/>
        <v>2285791.0673018247</v>
      </c>
      <c r="AF1733" s="42">
        <f t="shared" si="630"/>
        <v>7614208.9326981772</v>
      </c>
      <c r="AG1733" s="43">
        <f t="shared" si="672"/>
        <v>400</v>
      </c>
      <c r="AH1733" s="44">
        <f t="shared" si="631"/>
        <v>305.44558521560577</v>
      </c>
      <c r="AI1733" s="36">
        <f t="shared" si="632"/>
        <v>94.554414784394254</v>
      </c>
      <c r="AJ1733" s="36">
        <f t="shared" si="633"/>
        <v>2878</v>
      </c>
      <c r="AK1733" s="45">
        <v>45657</v>
      </c>
    </row>
    <row r="1734" spans="1:37" s="79" customFormat="1" ht="12.75" x14ac:dyDescent="0.25">
      <c r="A1734" s="36">
        <v>1728</v>
      </c>
      <c r="B1734" s="74">
        <v>42779</v>
      </c>
      <c r="C1734" s="36" t="s">
        <v>823</v>
      </c>
      <c r="D1734" s="36"/>
      <c r="E1734" s="36">
        <v>12004</v>
      </c>
      <c r="F1734" s="36" t="s">
        <v>1495</v>
      </c>
      <c r="G1734" s="36" t="s">
        <v>540</v>
      </c>
      <c r="H1734" s="38">
        <v>50</v>
      </c>
      <c r="I1734" s="90">
        <v>9900000.0000000019</v>
      </c>
      <c r="J1734" s="39">
        <f t="shared" si="660"/>
        <v>0</v>
      </c>
      <c r="K1734" s="39">
        <f t="shared" si="661"/>
        <v>0</v>
      </c>
      <c r="L1734" s="39">
        <f t="shared" si="662"/>
        <v>9900000.0000000019</v>
      </c>
      <c r="M1734" s="39">
        <f t="shared" si="671"/>
        <v>0</v>
      </c>
      <c r="N1734" s="39">
        <f t="shared" si="670"/>
        <v>0</v>
      </c>
      <c r="O1734" s="39">
        <f t="shared" si="664"/>
        <v>0</v>
      </c>
      <c r="P1734" s="39">
        <f t="shared" si="665"/>
        <v>0</v>
      </c>
      <c r="Q1734" s="39">
        <f t="shared" si="666"/>
        <v>0</v>
      </c>
      <c r="R1734" s="39">
        <f t="shared" si="667"/>
        <v>0</v>
      </c>
      <c r="S1734" s="39">
        <f t="shared" si="668"/>
        <v>0</v>
      </c>
      <c r="T1734" s="39"/>
      <c r="U1734" s="39">
        <f t="shared" si="669"/>
        <v>0</v>
      </c>
      <c r="V1734" s="39"/>
      <c r="W1734" s="39"/>
      <c r="X1734" s="39">
        <f t="shared" si="626"/>
        <v>813.14168377823421</v>
      </c>
      <c r="Y1734" s="39">
        <f t="shared" si="627"/>
        <v>24750.000000000004</v>
      </c>
      <c r="Z1734" s="41">
        <f t="shared" si="628"/>
        <v>2340221.765913758</v>
      </c>
      <c r="AA1734" s="41">
        <v>2018217.6591375775</v>
      </c>
      <c r="AB1734" s="41">
        <v>-54430.6986119336</v>
      </c>
      <c r="AC1734" s="41">
        <f t="shared" si="634"/>
        <v>1963786.960525644</v>
      </c>
      <c r="AD1734" s="42">
        <f t="shared" si="647"/>
        <v>322004.10677618044</v>
      </c>
      <c r="AE1734" s="41">
        <f t="shared" si="629"/>
        <v>2285791.0673018247</v>
      </c>
      <c r="AF1734" s="42">
        <f t="shared" si="630"/>
        <v>7614208.9326981772</v>
      </c>
      <c r="AG1734" s="43">
        <f t="shared" si="672"/>
        <v>400</v>
      </c>
      <c r="AH1734" s="44">
        <f t="shared" si="631"/>
        <v>305.44558521560577</v>
      </c>
      <c r="AI1734" s="36">
        <f t="shared" si="632"/>
        <v>94.554414784394254</v>
      </c>
      <c r="AJ1734" s="36">
        <f t="shared" si="633"/>
        <v>2878</v>
      </c>
      <c r="AK1734" s="45">
        <v>45657</v>
      </c>
    </row>
    <row r="1735" spans="1:37" s="79" customFormat="1" ht="12.75" x14ac:dyDescent="0.25">
      <c r="A1735" s="36">
        <v>1729</v>
      </c>
      <c r="B1735" s="74">
        <v>42779</v>
      </c>
      <c r="C1735" s="36" t="s">
        <v>823</v>
      </c>
      <c r="D1735" s="36"/>
      <c r="E1735" s="36">
        <v>12004</v>
      </c>
      <c r="F1735" s="36" t="s">
        <v>1496</v>
      </c>
      <c r="G1735" s="36" t="s">
        <v>540</v>
      </c>
      <c r="H1735" s="38">
        <v>50</v>
      </c>
      <c r="I1735" s="90">
        <v>9900000.0000000019</v>
      </c>
      <c r="J1735" s="39">
        <f t="shared" si="660"/>
        <v>0</v>
      </c>
      <c r="K1735" s="39">
        <f t="shared" si="661"/>
        <v>0</v>
      </c>
      <c r="L1735" s="39">
        <f t="shared" si="662"/>
        <v>9900000.0000000019</v>
      </c>
      <c r="M1735" s="39">
        <f t="shared" si="671"/>
        <v>0</v>
      </c>
      <c r="N1735" s="39">
        <f t="shared" si="670"/>
        <v>0</v>
      </c>
      <c r="O1735" s="39">
        <f t="shared" si="664"/>
        <v>0</v>
      </c>
      <c r="P1735" s="39">
        <f t="shared" si="665"/>
        <v>0</v>
      </c>
      <c r="Q1735" s="39">
        <f t="shared" si="666"/>
        <v>0</v>
      </c>
      <c r="R1735" s="39">
        <f t="shared" si="667"/>
        <v>0</v>
      </c>
      <c r="S1735" s="39">
        <f t="shared" si="668"/>
        <v>0</v>
      </c>
      <c r="T1735" s="39"/>
      <c r="U1735" s="39">
        <f t="shared" si="669"/>
        <v>0</v>
      </c>
      <c r="V1735" s="39"/>
      <c r="W1735" s="39"/>
      <c r="X1735" s="39">
        <f t="shared" ref="X1735:X1798" si="673">IF(I1735&lt;0,0,IF(I1735&gt;0,((1/365.25*(IF(E1735=12002,I1735*3%,IF(E1735=12003,I1735*3%,IF(E1735=12004,I1735*3%,IF(E1735=12006,I1735*2%,IF(E1735=12007,I1735*10%,IF(E1735=12008,I1735*3%,IF(E1735=12009,I1735*10%,IF(E1735=12010,I1735*10%,IF(E1735=12011,I1735*20%,IF(E1735=12012,I1735*3%,IF(E1735=12099,I1735*10%))))))))))))))))</f>
        <v>813.14168377823421</v>
      </c>
      <c r="Y1735" s="39">
        <f t="shared" ref="Y1735:Y1798" si="674">X1735*30.4375</f>
        <v>24750.000000000004</v>
      </c>
      <c r="Z1735" s="41">
        <f t="shared" ref="Z1735:Z1798" si="675">IF(I1735&lt;0,0,IF(I1735&gt;0,(IF(AI1735*Y1735&lt;=I1735,Y1735*AI1735,IF(Y1735*AI1735&gt;I1735,I1735,IF(AI1735*Y1735=I1735,I1735))))))</f>
        <v>2340221.765913758</v>
      </c>
      <c r="AA1735" s="41">
        <v>2018217.6591375775</v>
      </c>
      <c r="AB1735" s="41">
        <v>-54430.6986119336</v>
      </c>
      <c r="AC1735" s="41">
        <f t="shared" si="634"/>
        <v>1963786.960525644</v>
      </c>
      <c r="AD1735" s="42">
        <f t="shared" si="647"/>
        <v>322004.10677618044</v>
      </c>
      <c r="AE1735" s="41">
        <f t="shared" ref="AE1735:AE1798" si="676">AC1735+AD1735</f>
        <v>2285791.0673018247</v>
      </c>
      <c r="AF1735" s="42">
        <f t="shared" ref="AF1735:AF1798" si="677">I1735-AE1735</f>
        <v>7614208.9326981772</v>
      </c>
      <c r="AG1735" s="43">
        <f t="shared" si="672"/>
        <v>400</v>
      </c>
      <c r="AH1735" s="44">
        <f t="shared" ref="AH1735:AH1798" si="678">IF(AG1735&gt;AI1735,AG1735-AI1735,IF(AG1735&lt;=AI1735,0))</f>
        <v>305.44558521560577</v>
      </c>
      <c r="AI1735" s="36">
        <f t="shared" ref="AI1735:AI1798" si="679">AJ1735/30.4375</f>
        <v>94.554414784394254</v>
      </c>
      <c r="AJ1735" s="36">
        <f t="shared" ref="AJ1735:AJ1798" si="680">AK1735-B1735</f>
        <v>2878</v>
      </c>
      <c r="AK1735" s="45">
        <v>45657</v>
      </c>
    </row>
    <row r="1736" spans="1:37" s="79" customFormat="1" ht="12.75" x14ac:dyDescent="0.25">
      <c r="A1736" s="36">
        <v>1730</v>
      </c>
      <c r="B1736" s="45">
        <v>42780</v>
      </c>
      <c r="C1736" s="36" t="s">
        <v>534</v>
      </c>
      <c r="D1736" s="36"/>
      <c r="E1736" s="36">
        <v>12008</v>
      </c>
      <c r="F1736" s="36" t="s">
        <v>1497</v>
      </c>
      <c r="G1736" s="36" t="s">
        <v>58</v>
      </c>
      <c r="H1736" s="38">
        <v>50</v>
      </c>
      <c r="I1736" s="90">
        <v>7150000</v>
      </c>
      <c r="J1736" s="39">
        <f t="shared" si="660"/>
        <v>0</v>
      </c>
      <c r="K1736" s="39">
        <f t="shared" si="661"/>
        <v>0</v>
      </c>
      <c r="L1736" s="39">
        <f t="shared" si="662"/>
        <v>0</v>
      </c>
      <c r="M1736" s="39">
        <f t="shared" si="671"/>
        <v>0</v>
      </c>
      <c r="N1736" s="39">
        <f t="shared" si="670"/>
        <v>0</v>
      </c>
      <c r="O1736" s="39">
        <f t="shared" si="664"/>
        <v>0</v>
      </c>
      <c r="P1736" s="39">
        <f t="shared" si="665"/>
        <v>7150000</v>
      </c>
      <c r="Q1736" s="39">
        <f t="shared" si="666"/>
        <v>0</v>
      </c>
      <c r="R1736" s="39">
        <f t="shared" si="667"/>
        <v>0</v>
      </c>
      <c r="S1736" s="39">
        <f t="shared" si="668"/>
        <v>0</v>
      </c>
      <c r="T1736" s="39"/>
      <c r="U1736" s="39">
        <f t="shared" si="669"/>
        <v>0</v>
      </c>
      <c r="V1736" s="39"/>
      <c r="W1736" s="39"/>
      <c r="X1736" s="39">
        <f t="shared" si="673"/>
        <v>587.26899383983573</v>
      </c>
      <c r="Y1736" s="39">
        <f t="shared" si="674"/>
        <v>17875</v>
      </c>
      <c r="Z1736" s="41">
        <f t="shared" si="675"/>
        <v>1689572.8952772075</v>
      </c>
      <c r="AA1736" s="41">
        <v>1474632.4435318275</v>
      </c>
      <c r="AB1736" s="41">
        <v>-39770.375477004156</v>
      </c>
      <c r="AC1736" s="41">
        <f t="shared" ref="AC1736:AC1799" si="681">AA1736+AB1736</f>
        <v>1434862.0680548234</v>
      </c>
      <c r="AD1736" s="42">
        <f t="shared" si="647"/>
        <v>214940.45174537995</v>
      </c>
      <c r="AE1736" s="41">
        <f t="shared" si="676"/>
        <v>1649802.5198002034</v>
      </c>
      <c r="AF1736" s="42">
        <f t="shared" si="677"/>
        <v>5500197.4801997971</v>
      </c>
      <c r="AG1736" s="43">
        <f t="shared" si="672"/>
        <v>400</v>
      </c>
      <c r="AH1736" s="44">
        <f t="shared" si="678"/>
        <v>305.47843942505131</v>
      </c>
      <c r="AI1736" s="36">
        <f t="shared" si="679"/>
        <v>94.521560574948666</v>
      </c>
      <c r="AJ1736" s="36">
        <f t="shared" si="680"/>
        <v>2877</v>
      </c>
      <c r="AK1736" s="45">
        <v>45657</v>
      </c>
    </row>
    <row r="1737" spans="1:37" s="79" customFormat="1" ht="12.75" x14ac:dyDescent="0.25">
      <c r="A1737" s="36">
        <v>1731</v>
      </c>
      <c r="B1737" s="45">
        <v>42780</v>
      </c>
      <c r="C1737" s="36" t="s">
        <v>534</v>
      </c>
      <c r="D1737" s="36"/>
      <c r="E1737" s="36">
        <v>12008</v>
      </c>
      <c r="F1737" s="36" t="s">
        <v>1498</v>
      </c>
      <c r="G1737" s="36" t="s">
        <v>58</v>
      </c>
      <c r="H1737" s="38">
        <v>20</v>
      </c>
      <c r="I1737" s="90">
        <v>2200000.0000000005</v>
      </c>
      <c r="J1737" s="39">
        <f t="shared" si="660"/>
        <v>0</v>
      </c>
      <c r="K1737" s="39">
        <f t="shared" si="661"/>
        <v>0</v>
      </c>
      <c r="L1737" s="39">
        <f t="shared" si="662"/>
        <v>0</v>
      </c>
      <c r="M1737" s="39">
        <f t="shared" si="671"/>
        <v>0</v>
      </c>
      <c r="N1737" s="39">
        <f t="shared" si="670"/>
        <v>0</v>
      </c>
      <c r="O1737" s="39">
        <f t="shared" si="664"/>
        <v>0</v>
      </c>
      <c r="P1737" s="39">
        <f t="shared" si="665"/>
        <v>2200000.0000000005</v>
      </c>
      <c r="Q1737" s="39">
        <f t="shared" si="666"/>
        <v>0</v>
      </c>
      <c r="R1737" s="39">
        <f t="shared" si="667"/>
        <v>0</v>
      </c>
      <c r="S1737" s="39">
        <f t="shared" si="668"/>
        <v>0</v>
      </c>
      <c r="T1737" s="39"/>
      <c r="U1737" s="39">
        <f t="shared" si="669"/>
        <v>0</v>
      </c>
      <c r="V1737" s="39"/>
      <c r="W1737" s="39"/>
      <c r="X1737" s="39">
        <f t="shared" si="673"/>
        <v>180.69815195071871</v>
      </c>
      <c r="Y1737" s="39">
        <f t="shared" si="674"/>
        <v>5500.0000000000009</v>
      </c>
      <c r="Z1737" s="41">
        <f t="shared" si="675"/>
        <v>519868.58316221775</v>
      </c>
      <c r="AA1737" s="41">
        <v>453733.05954825471</v>
      </c>
      <c r="AB1737" s="41">
        <v>-12237.038608308974</v>
      </c>
      <c r="AC1737" s="41">
        <f t="shared" si="681"/>
        <v>441496.02093994571</v>
      </c>
      <c r="AD1737" s="42">
        <f t="shared" si="647"/>
        <v>66135.523613963043</v>
      </c>
      <c r="AE1737" s="41">
        <f t="shared" si="676"/>
        <v>507631.54455390875</v>
      </c>
      <c r="AF1737" s="42">
        <f t="shared" si="677"/>
        <v>1692368.4554460917</v>
      </c>
      <c r="AG1737" s="43">
        <f t="shared" si="672"/>
        <v>400</v>
      </c>
      <c r="AH1737" s="44">
        <f t="shared" si="678"/>
        <v>305.47843942505131</v>
      </c>
      <c r="AI1737" s="36">
        <f t="shared" si="679"/>
        <v>94.521560574948666</v>
      </c>
      <c r="AJ1737" s="36">
        <f t="shared" si="680"/>
        <v>2877</v>
      </c>
      <c r="AK1737" s="45">
        <v>45657</v>
      </c>
    </row>
    <row r="1738" spans="1:37" s="79" customFormat="1" ht="12.75" x14ac:dyDescent="0.25">
      <c r="A1738" s="36">
        <v>1732</v>
      </c>
      <c r="B1738" s="74">
        <v>42780</v>
      </c>
      <c r="C1738" s="36" t="s">
        <v>980</v>
      </c>
      <c r="D1738" s="36"/>
      <c r="E1738" s="36">
        <v>12002</v>
      </c>
      <c r="F1738" s="36" t="s">
        <v>1499</v>
      </c>
      <c r="G1738" s="36" t="s">
        <v>544</v>
      </c>
      <c r="H1738" s="38">
        <v>100</v>
      </c>
      <c r="I1738" s="90">
        <v>11840000</v>
      </c>
      <c r="J1738" s="39">
        <f t="shared" si="660"/>
        <v>11840000</v>
      </c>
      <c r="K1738" s="39">
        <f t="shared" si="661"/>
        <v>0</v>
      </c>
      <c r="L1738" s="39">
        <f t="shared" si="662"/>
        <v>0</v>
      </c>
      <c r="M1738" s="39">
        <f t="shared" si="671"/>
        <v>0</v>
      </c>
      <c r="N1738" s="39">
        <f t="shared" si="670"/>
        <v>0</v>
      </c>
      <c r="O1738" s="39">
        <f t="shared" si="664"/>
        <v>0</v>
      </c>
      <c r="P1738" s="39">
        <f t="shared" si="665"/>
        <v>0</v>
      </c>
      <c r="Q1738" s="39">
        <f t="shared" si="666"/>
        <v>0</v>
      </c>
      <c r="R1738" s="39">
        <f t="shared" si="667"/>
        <v>0</v>
      </c>
      <c r="S1738" s="39">
        <f t="shared" si="668"/>
        <v>0</v>
      </c>
      <c r="T1738" s="39"/>
      <c r="U1738" s="39">
        <f t="shared" si="669"/>
        <v>0</v>
      </c>
      <c r="V1738" s="39"/>
      <c r="W1738" s="39"/>
      <c r="X1738" s="39">
        <f t="shared" si="673"/>
        <v>972.48459958932233</v>
      </c>
      <c r="Y1738" s="39">
        <f t="shared" si="674"/>
        <v>29600</v>
      </c>
      <c r="Z1738" s="41">
        <f t="shared" si="675"/>
        <v>2797838.1930184807</v>
      </c>
      <c r="AA1738" s="41">
        <v>2412734.2915811087</v>
      </c>
      <c r="AB1738" s="41">
        <v>-65070.688714440686</v>
      </c>
      <c r="AC1738" s="41">
        <f t="shared" si="681"/>
        <v>2347663.6028666678</v>
      </c>
      <c r="AD1738" s="42">
        <f t="shared" si="647"/>
        <v>385103.90143737197</v>
      </c>
      <c r="AE1738" s="41">
        <f t="shared" si="676"/>
        <v>2732767.5043040398</v>
      </c>
      <c r="AF1738" s="42">
        <f t="shared" si="677"/>
        <v>9107232.4956959598</v>
      </c>
      <c r="AG1738" s="43">
        <f t="shared" si="672"/>
        <v>400</v>
      </c>
      <c r="AH1738" s="44">
        <f t="shared" si="678"/>
        <v>305.47843942505131</v>
      </c>
      <c r="AI1738" s="36">
        <f t="shared" si="679"/>
        <v>94.521560574948666</v>
      </c>
      <c r="AJ1738" s="36">
        <f t="shared" si="680"/>
        <v>2877</v>
      </c>
      <c r="AK1738" s="45">
        <v>45657</v>
      </c>
    </row>
    <row r="1739" spans="1:37" s="79" customFormat="1" ht="12.75" x14ac:dyDescent="0.25">
      <c r="A1739" s="36">
        <v>1733</v>
      </c>
      <c r="B1739" s="45">
        <v>42780</v>
      </c>
      <c r="C1739" s="36" t="s">
        <v>980</v>
      </c>
      <c r="D1739" s="36"/>
      <c r="E1739" s="36">
        <v>12002</v>
      </c>
      <c r="F1739" s="36" t="s">
        <v>1500</v>
      </c>
      <c r="G1739" s="36" t="s">
        <v>544</v>
      </c>
      <c r="H1739" s="38">
        <v>100</v>
      </c>
      <c r="I1739" s="50">
        <v>10265000</v>
      </c>
      <c r="J1739" s="39">
        <f t="shared" si="660"/>
        <v>10265000</v>
      </c>
      <c r="K1739" s="39">
        <f t="shared" si="661"/>
        <v>0</v>
      </c>
      <c r="L1739" s="39">
        <f t="shared" si="662"/>
        <v>0</v>
      </c>
      <c r="M1739" s="39">
        <f t="shared" si="671"/>
        <v>0</v>
      </c>
      <c r="N1739" s="39">
        <f t="shared" si="670"/>
        <v>0</v>
      </c>
      <c r="O1739" s="39">
        <f t="shared" si="664"/>
        <v>0</v>
      </c>
      <c r="P1739" s="39">
        <f t="shared" si="665"/>
        <v>0</v>
      </c>
      <c r="Q1739" s="39">
        <f t="shared" si="666"/>
        <v>0</v>
      </c>
      <c r="R1739" s="39">
        <f t="shared" si="667"/>
        <v>0</v>
      </c>
      <c r="S1739" s="39">
        <f t="shared" si="668"/>
        <v>0</v>
      </c>
      <c r="T1739" s="39"/>
      <c r="U1739" s="39">
        <f t="shared" si="669"/>
        <v>0</v>
      </c>
      <c r="V1739" s="39"/>
      <c r="W1739" s="39"/>
      <c r="X1739" s="39">
        <f t="shared" si="673"/>
        <v>843.12114989733061</v>
      </c>
      <c r="Y1739" s="39">
        <f t="shared" si="674"/>
        <v>25662.5</v>
      </c>
      <c r="Z1739" s="41">
        <f t="shared" si="675"/>
        <v>2425659.5482546203</v>
      </c>
      <c r="AA1739" s="41">
        <v>2091783.5728952773</v>
      </c>
      <c r="AB1739" s="41">
        <v>-56414.748281565349</v>
      </c>
      <c r="AC1739" s="41">
        <f t="shared" si="681"/>
        <v>2035368.824613712</v>
      </c>
      <c r="AD1739" s="42">
        <f t="shared" si="647"/>
        <v>333875.97535934299</v>
      </c>
      <c r="AE1739" s="41">
        <f t="shared" si="676"/>
        <v>2369244.7999730548</v>
      </c>
      <c r="AF1739" s="42">
        <f t="shared" si="677"/>
        <v>7895755.2000269452</v>
      </c>
      <c r="AG1739" s="43">
        <f t="shared" si="672"/>
        <v>400</v>
      </c>
      <c r="AH1739" s="44">
        <f t="shared" si="678"/>
        <v>305.47843942505131</v>
      </c>
      <c r="AI1739" s="36">
        <f t="shared" si="679"/>
        <v>94.521560574948666</v>
      </c>
      <c r="AJ1739" s="36">
        <f t="shared" si="680"/>
        <v>2877</v>
      </c>
      <c r="AK1739" s="45">
        <v>45657</v>
      </c>
    </row>
    <row r="1740" spans="1:37" s="79" customFormat="1" ht="12.75" x14ac:dyDescent="0.25">
      <c r="A1740" s="36">
        <v>1734</v>
      </c>
      <c r="B1740" s="74">
        <v>42783</v>
      </c>
      <c r="C1740" s="36" t="s">
        <v>315</v>
      </c>
      <c r="D1740" s="36"/>
      <c r="E1740" s="36">
        <v>12008</v>
      </c>
      <c r="F1740" s="36" t="s">
        <v>1501</v>
      </c>
      <c r="G1740" s="38" t="s">
        <v>387</v>
      </c>
      <c r="H1740" s="61">
        <v>1</v>
      </c>
      <c r="I1740" s="90">
        <v>2812309.6978002107</v>
      </c>
      <c r="J1740" s="39">
        <f t="shared" si="660"/>
        <v>0</v>
      </c>
      <c r="K1740" s="39">
        <f t="shared" si="661"/>
        <v>0</v>
      </c>
      <c r="L1740" s="39">
        <f t="shared" si="662"/>
        <v>0</v>
      </c>
      <c r="M1740" s="39">
        <f t="shared" si="671"/>
        <v>0</v>
      </c>
      <c r="N1740" s="39">
        <f t="shared" si="670"/>
        <v>0</v>
      </c>
      <c r="O1740" s="39">
        <f t="shared" si="664"/>
        <v>0</v>
      </c>
      <c r="P1740" s="39">
        <f t="shared" si="665"/>
        <v>2812309.6978002107</v>
      </c>
      <c r="Q1740" s="39">
        <f t="shared" si="666"/>
        <v>0</v>
      </c>
      <c r="R1740" s="39">
        <f t="shared" si="667"/>
        <v>0</v>
      </c>
      <c r="S1740" s="39">
        <f t="shared" si="668"/>
        <v>0</v>
      </c>
      <c r="T1740" s="39"/>
      <c r="U1740" s="39">
        <f t="shared" si="669"/>
        <v>0</v>
      </c>
      <c r="V1740" s="39"/>
      <c r="W1740" s="39"/>
      <c r="X1740" s="39">
        <f t="shared" si="673"/>
        <v>230.99052959344647</v>
      </c>
      <c r="Y1740" s="39">
        <f t="shared" si="674"/>
        <v>7030.7742445005269</v>
      </c>
      <c r="Z1740" s="41">
        <f t="shared" si="675"/>
        <v>663866.78205156524</v>
      </c>
      <c r="AA1740" s="41">
        <v>579324.24822036375</v>
      </c>
      <c r="AB1740" s="41">
        <v>0</v>
      </c>
      <c r="AC1740" s="41">
        <f t="shared" si="681"/>
        <v>579324.24822036375</v>
      </c>
      <c r="AD1740" s="42">
        <f t="shared" si="647"/>
        <v>84542.533831201494</v>
      </c>
      <c r="AE1740" s="41">
        <f t="shared" si="676"/>
        <v>663866.78205156524</v>
      </c>
      <c r="AF1740" s="42">
        <f t="shared" si="677"/>
        <v>2148442.9157486456</v>
      </c>
      <c r="AG1740" s="43">
        <f t="shared" si="672"/>
        <v>400</v>
      </c>
      <c r="AH1740" s="44">
        <f t="shared" si="678"/>
        <v>305.57700205338807</v>
      </c>
      <c r="AI1740" s="36">
        <f t="shared" si="679"/>
        <v>94.422997946611915</v>
      </c>
      <c r="AJ1740" s="36">
        <f t="shared" si="680"/>
        <v>2874</v>
      </c>
      <c r="AK1740" s="45">
        <v>45657</v>
      </c>
    </row>
    <row r="1741" spans="1:37" s="79" customFormat="1" ht="12.75" x14ac:dyDescent="0.25">
      <c r="A1741" s="36">
        <v>1735</v>
      </c>
      <c r="B1741" s="74">
        <v>42783</v>
      </c>
      <c r="C1741" s="36" t="s">
        <v>315</v>
      </c>
      <c r="D1741" s="36"/>
      <c r="E1741" s="36">
        <v>12008</v>
      </c>
      <c r="F1741" s="36" t="s">
        <v>1502</v>
      </c>
      <c r="G1741" s="38" t="s">
        <v>387</v>
      </c>
      <c r="H1741" s="61">
        <v>1</v>
      </c>
      <c r="I1741" s="90">
        <v>2088104.37872704</v>
      </c>
      <c r="J1741" s="39">
        <f t="shared" si="660"/>
        <v>0</v>
      </c>
      <c r="K1741" s="39">
        <f t="shared" si="661"/>
        <v>0</v>
      </c>
      <c r="L1741" s="39">
        <f t="shared" si="662"/>
        <v>0</v>
      </c>
      <c r="M1741" s="39">
        <f t="shared" si="671"/>
        <v>0</v>
      </c>
      <c r="N1741" s="39">
        <f t="shared" si="670"/>
        <v>0</v>
      </c>
      <c r="O1741" s="39">
        <f t="shared" si="664"/>
        <v>0</v>
      </c>
      <c r="P1741" s="39">
        <f t="shared" si="665"/>
        <v>2088104.37872704</v>
      </c>
      <c r="Q1741" s="39">
        <f t="shared" si="666"/>
        <v>0</v>
      </c>
      <c r="R1741" s="39">
        <f t="shared" si="667"/>
        <v>0</v>
      </c>
      <c r="S1741" s="39">
        <f t="shared" si="668"/>
        <v>0</v>
      </c>
      <c r="T1741" s="39"/>
      <c r="U1741" s="39">
        <f t="shared" si="669"/>
        <v>0</v>
      </c>
      <c r="V1741" s="39"/>
      <c r="W1741" s="39"/>
      <c r="X1741" s="39">
        <f t="shared" si="673"/>
        <v>171.50754650735439</v>
      </c>
      <c r="Y1741" s="39">
        <f t="shared" si="674"/>
        <v>5220.2609468175997</v>
      </c>
      <c r="Z1741" s="41">
        <f t="shared" si="675"/>
        <v>492912.68866213661</v>
      </c>
      <c r="AA1741" s="41">
        <v>430140.92664044484</v>
      </c>
      <c r="AB1741" s="41">
        <v>0</v>
      </c>
      <c r="AC1741" s="41">
        <f t="shared" si="681"/>
        <v>430140.92664044484</v>
      </c>
      <c r="AD1741" s="42">
        <f t="shared" si="647"/>
        <v>62771.762021691771</v>
      </c>
      <c r="AE1741" s="41">
        <f t="shared" si="676"/>
        <v>492912.68866213661</v>
      </c>
      <c r="AF1741" s="42">
        <f t="shared" si="677"/>
        <v>1595191.6900649033</v>
      </c>
      <c r="AG1741" s="43">
        <f t="shared" si="672"/>
        <v>400</v>
      </c>
      <c r="AH1741" s="44">
        <f t="shared" si="678"/>
        <v>305.57700205338807</v>
      </c>
      <c r="AI1741" s="36">
        <f t="shared" si="679"/>
        <v>94.422997946611915</v>
      </c>
      <c r="AJ1741" s="36">
        <f t="shared" si="680"/>
        <v>2874</v>
      </c>
      <c r="AK1741" s="45">
        <v>45657</v>
      </c>
    </row>
    <row r="1742" spans="1:37" s="79" customFormat="1" ht="12.75" x14ac:dyDescent="0.25">
      <c r="A1742" s="36">
        <v>1736</v>
      </c>
      <c r="B1742" s="74">
        <v>42783</v>
      </c>
      <c r="C1742" s="36" t="s">
        <v>315</v>
      </c>
      <c r="D1742" s="36"/>
      <c r="E1742" s="36">
        <v>12008</v>
      </c>
      <c r="F1742" s="36" t="s">
        <v>1503</v>
      </c>
      <c r="G1742" s="38" t="s">
        <v>387</v>
      </c>
      <c r="H1742" s="61">
        <v>1</v>
      </c>
      <c r="I1742" s="90">
        <v>3497850.8748280685</v>
      </c>
      <c r="J1742" s="39">
        <f t="shared" si="660"/>
        <v>0</v>
      </c>
      <c r="K1742" s="39">
        <f t="shared" si="661"/>
        <v>0</v>
      </c>
      <c r="L1742" s="39">
        <f t="shared" si="662"/>
        <v>0</v>
      </c>
      <c r="M1742" s="39">
        <f t="shared" si="671"/>
        <v>0</v>
      </c>
      <c r="N1742" s="39">
        <f t="shared" si="670"/>
        <v>0</v>
      </c>
      <c r="O1742" s="39">
        <f t="shared" si="664"/>
        <v>0</v>
      </c>
      <c r="P1742" s="39">
        <f t="shared" si="665"/>
        <v>3497850.8748280685</v>
      </c>
      <c r="Q1742" s="39">
        <f t="shared" si="666"/>
        <v>0</v>
      </c>
      <c r="R1742" s="39">
        <f t="shared" si="667"/>
        <v>0</v>
      </c>
      <c r="S1742" s="39">
        <f t="shared" si="668"/>
        <v>0</v>
      </c>
      <c r="T1742" s="39"/>
      <c r="U1742" s="39">
        <f t="shared" si="669"/>
        <v>0</v>
      </c>
      <c r="V1742" s="39"/>
      <c r="W1742" s="39"/>
      <c r="X1742" s="39">
        <f t="shared" si="673"/>
        <v>287.29781312756211</v>
      </c>
      <c r="Y1742" s="39">
        <f t="shared" si="674"/>
        <v>8744.6271870701712</v>
      </c>
      <c r="Z1742" s="41">
        <f t="shared" si="675"/>
        <v>825693.91492861346</v>
      </c>
      <c r="AA1742" s="41">
        <v>720542.91532392579</v>
      </c>
      <c r="AB1742" s="41">
        <v>0</v>
      </c>
      <c r="AC1742" s="41">
        <f t="shared" si="681"/>
        <v>720542.91532392579</v>
      </c>
      <c r="AD1742" s="42">
        <f t="shared" si="647"/>
        <v>105150.99960468768</v>
      </c>
      <c r="AE1742" s="41">
        <f t="shared" si="676"/>
        <v>825693.91492861346</v>
      </c>
      <c r="AF1742" s="42">
        <f t="shared" si="677"/>
        <v>2672156.9598994553</v>
      </c>
      <c r="AG1742" s="43">
        <f t="shared" si="672"/>
        <v>400</v>
      </c>
      <c r="AH1742" s="44">
        <f t="shared" si="678"/>
        <v>305.57700205338807</v>
      </c>
      <c r="AI1742" s="36">
        <f t="shared" si="679"/>
        <v>94.422997946611915</v>
      </c>
      <c r="AJ1742" s="36">
        <f t="shared" si="680"/>
        <v>2874</v>
      </c>
      <c r="AK1742" s="45">
        <v>45657</v>
      </c>
    </row>
    <row r="1743" spans="1:37" s="79" customFormat="1" ht="12.75" x14ac:dyDescent="0.25">
      <c r="A1743" s="36">
        <v>1737</v>
      </c>
      <c r="B1743" s="74">
        <v>42783</v>
      </c>
      <c r="C1743" s="36" t="s">
        <v>315</v>
      </c>
      <c r="D1743" s="36"/>
      <c r="E1743" s="36">
        <v>12008</v>
      </c>
      <c r="F1743" s="36" t="s">
        <v>1504</v>
      </c>
      <c r="G1743" s="38" t="s">
        <v>1431</v>
      </c>
      <c r="H1743" s="61">
        <v>1</v>
      </c>
      <c r="I1743" s="90">
        <v>2328491.0486446805</v>
      </c>
      <c r="J1743" s="39">
        <f t="shared" si="660"/>
        <v>0</v>
      </c>
      <c r="K1743" s="39">
        <f t="shared" si="661"/>
        <v>0</v>
      </c>
      <c r="L1743" s="39">
        <f t="shared" si="662"/>
        <v>0</v>
      </c>
      <c r="M1743" s="39">
        <f t="shared" si="671"/>
        <v>0</v>
      </c>
      <c r="N1743" s="39">
        <f t="shared" si="670"/>
        <v>0</v>
      </c>
      <c r="O1743" s="39">
        <f t="shared" si="664"/>
        <v>0</v>
      </c>
      <c r="P1743" s="39">
        <f t="shared" si="665"/>
        <v>2328491.0486446805</v>
      </c>
      <c r="Q1743" s="39">
        <f t="shared" si="666"/>
        <v>0</v>
      </c>
      <c r="R1743" s="39">
        <f t="shared" si="667"/>
        <v>0</v>
      </c>
      <c r="S1743" s="39">
        <f t="shared" si="668"/>
        <v>0</v>
      </c>
      <c r="T1743" s="39"/>
      <c r="U1743" s="39">
        <f t="shared" si="669"/>
        <v>0</v>
      </c>
      <c r="V1743" s="39"/>
      <c r="W1743" s="39"/>
      <c r="X1743" s="39">
        <f t="shared" si="673"/>
        <v>191.2518315108567</v>
      </c>
      <c r="Y1743" s="39">
        <f t="shared" si="674"/>
        <v>5821.2276216117007</v>
      </c>
      <c r="Z1743" s="41">
        <f t="shared" si="675"/>
        <v>549657.76376220223</v>
      </c>
      <c r="AA1743" s="41">
        <v>479659.59342922858</v>
      </c>
      <c r="AB1743" s="41">
        <v>0</v>
      </c>
      <c r="AC1743" s="41">
        <f t="shared" si="681"/>
        <v>479659.59342922858</v>
      </c>
      <c r="AD1743" s="42">
        <f t="shared" si="647"/>
        <v>69998.170332973648</v>
      </c>
      <c r="AE1743" s="41">
        <f t="shared" si="676"/>
        <v>549657.76376220223</v>
      </c>
      <c r="AF1743" s="42">
        <f t="shared" si="677"/>
        <v>1778833.2848824784</v>
      </c>
      <c r="AG1743" s="43">
        <f t="shared" si="672"/>
        <v>400</v>
      </c>
      <c r="AH1743" s="44">
        <f t="shared" si="678"/>
        <v>305.57700205338807</v>
      </c>
      <c r="AI1743" s="36">
        <f t="shared" si="679"/>
        <v>94.422997946611915</v>
      </c>
      <c r="AJ1743" s="36">
        <f t="shared" si="680"/>
        <v>2874</v>
      </c>
      <c r="AK1743" s="45">
        <v>45657</v>
      </c>
    </row>
    <row r="1744" spans="1:37" s="79" customFormat="1" ht="12.75" x14ac:dyDescent="0.25">
      <c r="A1744" s="36">
        <v>1738</v>
      </c>
      <c r="B1744" s="45">
        <v>42788</v>
      </c>
      <c r="C1744" s="49" t="s">
        <v>272</v>
      </c>
      <c r="D1744" s="49"/>
      <c r="E1744" s="49">
        <v>12010</v>
      </c>
      <c r="F1744" s="36" t="s">
        <v>1505</v>
      </c>
      <c r="G1744" s="36" t="s">
        <v>435</v>
      </c>
      <c r="H1744" s="38">
        <v>2</v>
      </c>
      <c r="I1744" s="90">
        <v>698614.79817614588</v>
      </c>
      <c r="J1744" s="39">
        <f t="shared" si="660"/>
        <v>0</v>
      </c>
      <c r="K1744" s="39">
        <f t="shared" si="661"/>
        <v>0</v>
      </c>
      <c r="L1744" s="39">
        <f t="shared" si="662"/>
        <v>0</v>
      </c>
      <c r="M1744" s="39">
        <f>IF(E1744=12005,I1744,IF(E1744&lt;&gt;12005,0))</f>
        <v>0</v>
      </c>
      <c r="N1744" s="39">
        <f t="shared" si="670"/>
        <v>0</v>
      </c>
      <c r="O1744" s="39">
        <f t="shared" si="664"/>
        <v>0</v>
      </c>
      <c r="P1744" s="39">
        <f t="shared" si="665"/>
        <v>0</v>
      </c>
      <c r="Q1744" s="39">
        <f t="shared" si="666"/>
        <v>0</v>
      </c>
      <c r="R1744" s="39">
        <f t="shared" si="667"/>
        <v>698614.79817614588</v>
      </c>
      <c r="S1744" s="39">
        <f t="shared" si="668"/>
        <v>0</v>
      </c>
      <c r="T1744" s="39"/>
      <c r="U1744" s="39">
        <f t="shared" si="669"/>
        <v>0</v>
      </c>
      <c r="V1744" s="39"/>
      <c r="W1744" s="39">
        <f>IF(E1744=12099,I1744,IF(E1744&lt;&gt;12099,0))</f>
        <v>0</v>
      </c>
      <c r="X1744" s="39">
        <f t="shared" si="673"/>
        <v>191.27030750886951</v>
      </c>
      <c r="Y1744" s="39">
        <f t="shared" si="674"/>
        <v>5821.7899848012157</v>
      </c>
      <c r="Z1744" s="41">
        <f t="shared" si="675"/>
        <v>548754.51224294666</v>
      </c>
      <c r="AA1744" s="41">
        <v>478749.57969470037</v>
      </c>
      <c r="AB1744" s="41">
        <v>32177.23304030918</v>
      </c>
      <c r="AC1744" s="41">
        <f t="shared" si="681"/>
        <v>510926.81273500953</v>
      </c>
      <c r="AD1744" s="42">
        <f t="shared" si="647"/>
        <v>70004.932548246288</v>
      </c>
      <c r="AE1744" s="41">
        <f t="shared" si="676"/>
        <v>580931.74528325582</v>
      </c>
      <c r="AF1744" s="42">
        <f t="shared" si="677"/>
        <v>117683.05289289006</v>
      </c>
      <c r="AG1744" s="43">
        <f>(365.25/30.4375*(IF(E1744=12002,1/3%,IF(E1744=12003,1/3%,IF(E1744=12004,1/3%,IF(E1744=12006,1/2%,IF(E1744=12007,1/10%,IF(E1744=12008,1/3%,IF(E1744=12009,1/10%,IF(E1744=12010,1/10%,IF(E1744=12011,1/20%,IF(E1744=12012,1/3%,IF(E1744=12099,1/10%)))))))))))))</f>
        <v>120</v>
      </c>
      <c r="AH1744" s="44">
        <f t="shared" si="678"/>
        <v>25.741273100616013</v>
      </c>
      <c r="AI1744" s="36">
        <f t="shared" si="679"/>
        <v>94.258726899383987</v>
      </c>
      <c r="AJ1744" s="36">
        <f t="shared" si="680"/>
        <v>2869</v>
      </c>
      <c r="AK1744" s="45">
        <v>45657</v>
      </c>
    </row>
    <row r="1745" spans="1:37" s="79" customFormat="1" ht="12.75" x14ac:dyDescent="0.25">
      <c r="A1745" s="36">
        <v>1739</v>
      </c>
      <c r="B1745" s="45">
        <v>42790</v>
      </c>
      <c r="C1745" s="49" t="s">
        <v>973</v>
      </c>
      <c r="D1745" s="49"/>
      <c r="E1745" s="36">
        <v>12006</v>
      </c>
      <c r="F1745" s="36" t="s">
        <v>1506</v>
      </c>
      <c r="G1745" s="36" t="s">
        <v>276</v>
      </c>
      <c r="H1745" s="38">
        <v>1</v>
      </c>
      <c r="I1745" s="90">
        <v>313399.99950000003</v>
      </c>
      <c r="J1745" s="39">
        <f t="shared" si="660"/>
        <v>0</v>
      </c>
      <c r="K1745" s="39">
        <f t="shared" si="661"/>
        <v>0</v>
      </c>
      <c r="L1745" s="39">
        <f t="shared" si="662"/>
        <v>0</v>
      </c>
      <c r="M1745" s="39">
        <f>IF(C1745=12006,H1745,IF(C1745&lt;&gt;12006,0))</f>
        <v>0</v>
      </c>
      <c r="N1745" s="39">
        <f t="shared" si="670"/>
        <v>313399.99950000003</v>
      </c>
      <c r="O1745" s="39">
        <f t="shared" si="664"/>
        <v>0</v>
      </c>
      <c r="P1745" s="39">
        <f t="shared" si="665"/>
        <v>0</v>
      </c>
      <c r="Q1745" s="39">
        <f t="shared" si="666"/>
        <v>0</v>
      </c>
      <c r="R1745" s="39">
        <f t="shared" si="667"/>
        <v>0</v>
      </c>
      <c r="S1745" s="39">
        <f t="shared" si="668"/>
        <v>0</v>
      </c>
      <c r="T1745" s="39"/>
      <c r="U1745" s="39">
        <f t="shared" si="669"/>
        <v>0</v>
      </c>
      <c r="V1745" s="39">
        <f>IF(E1745=12050,I1745,IF(E1745&lt;&gt;12050,0))</f>
        <v>0</v>
      </c>
      <c r="W1745" s="39"/>
      <c r="X1745" s="39">
        <f t="shared" si="673"/>
        <v>17.160848706365506</v>
      </c>
      <c r="Y1745" s="39">
        <f t="shared" si="674"/>
        <v>522.3333325000001</v>
      </c>
      <c r="Z1745" s="41">
        <f t="shared" si="675"/>
        <v>49200.153241149907</v>
      </c>
      <c r="AA1745" s="41">
        <v>42919.282614620126</v>
      </c>
      <c r="AB1745" s="41">
        <v>0</v>
      </c>
      <c r="AC1745" s="41">
        <f t="shared" si="681"/>
        <v>42919.282614620126</v>
      </c>
      <c r="AD1745" s="42">
        <f t="shared" si="647"/>
        <v>6280.8706265297806</v>
      </c>
      <c r="AE1745" s="41">
        <f t="shared" si="676"/>
        <v>49200.153241149907</v>
      </c>
      <c r="AF1745" s="42">
        <f t="shared" si="677"/>
        <v>264199.84625885013</v>
      </c>
      <c r="AG1745" s="43">
        <f>(365.25/30.4375*(IF(E1745=12002,1/3%,IF(E1745=12003,1/3%,IF(E1745=12004,1/3%,IF(E1745=12006,1/2%,IF(E1745=12007,1/10%,IF(E1745=12008,1/3%,IF(E1745=12009,1/10%,IF(E1745=12010,1/10%,IF(E1745=12011,1/20%,IF(E1745=12012,1/3%))))))))))))</f>
        <v>600</v>
      </c>
      <c r="AH1745" s="44">
        <f t="shared" si="678"/>
        <v>505.80698151950719</v>
      </c>
      <c r="AI1745" s="36">
        <f t="shared" si="679"/>
        <v>94.19301848049281</v>
      </c>
      <c r="AJ1745" s="36">
        <f t="shared" si="680"/>
        <v>2867</v>
      </c>
      <c r="AK1745" s="45">
        <v>45657</v>
      </c>
    </row>
    <row r="1746" spans="1:37" s="79" customFormat="1" ht="12.75" x14ac:dyDescent="0.25">
      <c r="A1746" s="36">
        <v>1740</v>
      </c>
      <c r="B1746" s="74">
        <v>42795</v>
      </c>
      <c r="C1746" s="49" t="s">
        <v>431</v>
      </c>
      <c r="D1746" s="49"/>
      <c r="E1746" s="49">
        <v>12009</v>
      </c>
      <c r="F1746" s="36" t="s">
        <v>1507</v>
      </c>
      <c r="G1746" s="36" t="s">
        <v>56</v>
      </c>
      <c r="H1746" s="38">
        <v>55</v>
      </c>
      <c r="I1746" s="90">
        <v>2238500</v>
      </c>
      <c r="J1746" s="39">
        <f t="shared" si="660"/>
        <v>0</v>
      </c>
      <c r="K1746" s="39">
        <f t="shared" si="661"/>
        <v>0</v>
      </c>
      <c r="L1746" s="39">
        <f t="shared" si="662"/>
        <v>0</v>
      </c>
      <c r="M1746" s="39">
        <f>IF(C1746=12006,H1746,IF(C1746&lt;&gt;12006,0))</f>
        <v>0</v>
      </c>
      <c r="N1746" s="39">
        <f t="shared" si="670"/>
        <v>0</v>
      </c>
      <c r="O1746" s="39">
        <f t="shared" si="664"/>
        <v>0</v>
      </c>
      <c r="P1746" s="39">
        <f t="shared" si="665"/>
        <v>0</v>
      </c>
      <c r="Q1746" s="39">
        <f t="shared" si="666"/>
        <v>2238500</v>
      </c>
      <c r="R1746" s="39">
        <f t="shared" si="667"/>
        <v>0</v>
      </c>
      <c r="S1746" s="39">
        <f t="shared" si="668"/>
        <v>0</v>
      </c>
      <c r="T1746" s="39"/>
      <c r="U1746" s="39">
        <f t="shared" si="669"/>
        <v>0</v>
      </c>
      <c r="V1746" s="39"/>
      <c r="W1746" s="39"/>
      <c r="X1746" s="39">
        <f t="shared" si="673"/>
        <v>612.86789869952088</v>
      </c>
      <c r="Y1746" s="39">
        <f t="shared" si="674"/>
        <v>18654.166666666668</v>
      </c>
      <c r="Z1746" s="41">
        <f t="shared" si="675"/>
        <v>1754027.9260780287</v>
      </c>
      <c r="AA1746" s="41">
        <v>1529718.2751540041</v>
      </c>
      <c r="AB1746" s="41">
        <v>0</v>
      </c>
      <c r="AC1746" s="41">
        <f t="shared" si="681"/>
        <v>1529718.2751540041</v>
      </c>
      <c r="AD1746" s="42">
        <f t="shared" si="647"/>
        <v>224309.65092402464</v>
      </c>
      <c r="AE1746" s="41">
        <f t="shared" si="676"/>
        <v>1754027.9260780287</v>
      </c>
      <c r="AF1746" s="42">
        <f t="shared" si="677"/>
        <v>484472.07392197126</v>
      </c>
      <c r="AG1746" s="43">
        <f>(365.25/30.4375*(IF(E1746=12002,1/3%,IF(E1746=12003,1/3%,IF(E1746=12004,1/3%,IF(E1746=12006,1/2%,IF(E1746=12007,1/10%,IF(E1746=12008,1/3%,IF(E1746=12009,1/10%,IF(E1746=12010,1/10%,IF(E1746=12011,1/20%,IF(E1746=12012,1/3%))))))))))))</f>
        <v>120</v>
      </c>
      <c r="AH1746" s="44">
        <f t="shared" si="678"/>
        <v>25.971252566735117</v>
      </c>
      <c r="AI1746" s="36">
        <f t="shared" si="679"/>
        <v>94.028747433264883</v>
      </c>
      <c r="AJ1746" s="36">
        <f t="shared" si="680"/>
        <v>2862</v>
      </c>
      <c r="AK1746" s="45">
        <v>45657</v>
      </c>
    </row>
    <row r="1747" spans="1:37" s="79" customFormat="1" ht="12.75" x14ac:dyDescent="0.25">
      <c r="A1747" s="36">
        <v>1741</v>
      </c>
      <c r="B1747" s="45">
        <v>42795</v>
      </c>
      <c r="C1747" s="49" t="s">
        <v>265</v>
      </c>
      <c r="D1747" s="49"/>
      <c r="E1747" s="36">
        <v>12007</v>
      </c>
      <c r="F1747" s="36" t="s">
        <v>1508</v>
      </c>
      <c r="G1747" s="65" t="s">
        <v>435</v>
      </c>
      <c r="H1747" s="38">
        <v>1</v>
      </c>
      <c r="I1747" s="50">
        <v>1391550</v>
      </c>
      <c r="J1747" s="39">
        <f t="shared" si="660"/>
        <v>0</v>
      </c>
      <c r="K1747" s="39">
        <f t="shared" si="661"/>
        <v>0</v>
      </c>
      <c r="L1747" s="39">
        <f t="shared" si="662"/>
        <v>0</v>
      </c>
      <c r="M1747" s="39">
        <f>IF(E1747=12005,I1747,IF(E1747&lt;&gt;12005,0))</f>
        <v>0</v>
      </c>
      <c r="N1747" s="39">
        <f t="shared" si="670"/>
        <v>0</v>
      </c>
      <c r="O1747" s="39">
        <f t="shared" si="664"/>
        <v>1391550</v>
      </c>
      <c r="P1747" s="39">
        <f t="shared" si="665"/>
        <v>0</v>
      </c>
      <c r="Q1747" s="39">
        <f t="shared" si="666"/>
        <v>0</v>
      </c>
      <c r="R1747" s="39">
        <f t="shared" si="667"/>
        <v>0</v>
      </c>
      <c r="S1747" s="39">
        <f t="shared" si="668"/>
        <v>0</v>
      </c>
      <c r="T1747" s="39"/>
      <c r="U1747" s="39">
        <f t="shared" si="669"/>
        <v>0</v>
      </c>
      <c r="V1747" s="39"/>
      <c r="W1747" s="39">
        <f>IF(E1747=12099,I1747,IF(E1747&lt;&gt;12099,0))</f>
        <v>0</v>
      </c>
      <c r="X1747" s="39">
        <f t="shared" si="673"/>
        <v>380.98562628336754</v>
      </c>
      <c r="Y1747" s="39">
        <f t="shared" si="674"/>
        <v>11596.25</v>
      </c>
      <c r="Z1747" s="41">
        <f t="shared" si="675"/>
        <v>1090380.8624229978</v>
      </c>
      <c r="AA1747" s="41">
        <v>950940.12320328539</v>
      </c>
      <c r="AB1747" s="41">
        <v>29795.989224040801</v>
      </c>
      <c r="AC1747" s="41">
        <f t="shared" si="681"/>
        <v>980736.11242732615</v>
      </c>
      <c r="AD1747" s="42">
        <f t="shared" si="647"/>
        <v>139440.73921971244</v>
      </c>
      <c r="AE1747" s="41">
        <f t="shared" si="676"/>
        <v>1120176.8516470385</v>
      </c>
      <c r="AF1747" s="42">
        <f t="shared" si="677"/>
        <v>271373.14835296152</v>
      </c>
      <c r="AG1747" s="43">
        <f>(365.25/30.4375*(IF(E1747=12002,1/3%,IF(E1747=12003,1/3%,IF(E1747=12004,1/3%,IF(E1747=12006,1/2%,IF(E1747=12007,1/10%,IF(E1747=12008,1/3%,IF(E1747=12009,1/10%,IF(E1747=12010,1/10%,IF(E1747=12011,1/20%,IF(E1747=12012,1/3%,IF(E1747=12099,1/10%)))))))))))))</f>
        <v>120</v>
      </c>
      <c r="AH1747" s="44">
        <f t="shared" si="678"/>
        <v>25.971252566735117</v>
      </c>
      <c r="AI1747" s="36">
        <f t="shared" si="679"/>
        <v>94.028747433264883</v>
      </c>
      <c r="AJ1747" s="36">
        <f t="shared" si="680"/>
        <v>2862</v>
      </c>
      <c r="AK1747" s="45">
        <v>45657</v>
      </c>
    </row>
    <row r="1748" spans="1:37" s="79" customFormat="1" ht="12.75" x14ac:dyDescent="0.25">
      <c r="A1748" s="36">
        <v>1742</v>
      </c>
      <c r="B1748" s="74">
        <v>42796</v>
      </c>
      <c r="C1748" s="36" t="s">
        <v>823</v>
      </c>
      <c r="D1748" s="36"/>
      <c r="E1748" s="36">
        <v>12004</v>
      </c>
      <c r="F1748" s="36" t="s">
        <v>1509</v>
      </c>
      <c r="G1748" s="36" t="s">
        <v>276</v>
      </c>
      <c r="H1748" s="38">
        <v>168</v>
      </c>
      <c r="I1748" s="90">
        <v>71121191.400000006</v>
      </c>
      <c r="J1748" s="39">
        <f t="shared" si="660"/>
        <v>0</v>
      </c>
      <c r="K1748" s="39">
        <f t="shared" si="661"/>
        <v>0</v>
      </c>
      <c r="L1748" s="39">
        <f t="shared" si="662"/>
        <v>71121191.400000006</v>
      </c>
      <c r="M1748" s="39">
        <f>IF(C1748=12006,H1748,IF(C1748&lt;&gt;12006,0))</f>
        <v>0</v>
      </c>
      <c r="N1748" s="39">
        <f t="shared" si="670"/>
        <v>0</v>
      </c>
      <c r="O1748" s="39">
        <f t="shared" si="664"/>
        <v>0</v>
      </c>
      <c r="P1748" s="39">
        <f t="shared" si="665"/>
        <v>0</v>
      </c>
      <c r="Q1748" s="39">
        <f t="shared" si="666"/>
        <v>0</v>
      </c>
      <c r="R1748" s="39">
        <f t="shared" si="667"/>
        <v>0</v>
      </c>
      <c r="S1748" s="39">
        <f t="shared" si="668"/>
        <v>0</v>
      </c>
      <c r="T1748" s="39"/>
      <c r="U1748" s="39">
        <f t="shared" si="669"/>
        <v>0</v>
      </c>
      <c r="V1748" s="39">
        <f>IF(E1748=12050,I1748,IF(E1748&lt;&gt;12050,0))</f>
        <v>0</v>
      </c>
      <c r="W1748" s="39"/>
      <c r="X1748" s="39">
        <f t="shared" si="673"/>
        <v>5841.5762956878852</v>
      </c>
      <c r="Y1748" s="39">
        <f t="shared" si="674"/>
        <v>177802.9785</v>
      </c>
      <c r="Z1748" s="41">
        <f t="shared" si="675"/>
        <v>16712749.781963039</v>
      </c>
      <c r="AA1748" s="41">
        <v>14574732.857741274</v>
      </c>
      <c r="AB1748" s="41">
        <v>0</v>
      </c>
      <c r="AC1748" s="41">
        <f t="shared" si="681"/>
        <v>14574732.857741274</v>
      </c>
      <c r="AD1748" s="42">
        <f t="shared" si="647"/>
        <v>2138016.9242217652</v>
      </c>
      <c r="AE1748" s="41">
        <f t="shared" si="676"/>
        <v>16712749.781963039</v>
      </c>
      <c r="AF1748" s="42">
        <f t="shared" si="677"/>
        <v>54408441.61803697</v>
      </c>
      <c r="AG1748" s="43">
        <f>(365.25/30.4375*(IF(E1748=12002,1/3%,IF(E1748=12003,1/3%,IF(E1748=12004,1/3%,IF(E1748=12006,1/2%,IF(E1748=12007,1/10%,IF(E1748=12008,1/3%,IF(E1748=12009,1/10%,IF(E1748=12010,1/10%,IF(E1748=12011,1/20%,IF(E1748=12012,1/3%))))))))))))</f>
        <v>400</v>
      </c>
      <c r="AH1748" s="44">
        <f t="shared" si="678"/>
        <v>306.00410677618072</v>
      </c>
      <c r="AI1748" s="36">
        <f t="shared" si="679"/>
        <v>93.995893223819309</v>
      </c>
      <c r="AJ1748" s="36">
        <f t="shared" si="680"/>
        <v>2861</v>
      </c>
      <c r="AK1748" s="45">
        <v>45657</v>
      </c>
    </row>
    <row r="1749" spans="1:37" s="79" customFormat="1" ht="12.75" x14ac:dyDescent="0.25">
      <c r="A1749" s="36">
        <v>1743</v>
      </c>
      <c r="B1749" s="74">
        <v>42796</v>
      </c>
      <c r="C1749" s="36" t="s">
        <v>823</v>
      </c>
      <c r="D1749" s="36"/>
      <c r="E1749" s="36">
        <v>12004</v>
      </c>
      <c r="F1749" s="36" t="s">
        <v>1494</v>
      </c>
      <c r="G1749" s="38" t="s">
        <v>335</v>
      </c>
      <c r="H1749" s="61">
        <v>282</v>
      </c>
      <c r="I1749" s="90">
        <v>119381999.84999999</v>
      </c>
      <c r="J1749" s="39">
        <f t="shared" si="660"/>
        <v>0</v>
      </c>
      <c r="K1749" s="39">
        <f t="shared" si="661"/>
        <v>0</v>
      </c>
      <c r="L1749" s="39">
        <f t="shared" si="662"/>
        <v>119381999.84999999</v>
      </c>
      <c r="M1749" s="39">
        <f>IF(C1749=12006,H1749,IF(C1749&lt;&gt;12006,0))</f>
        <v>0</v>
      </c>
      <c r="N1749" s="39">
        <f t="shared" si="670"/>
        <v>0</v>
      </c>
      <c r="O1749" s="39">
        <f t="shared" si="664"/>
        <v>0</v>
      </c>
      <c r="P1749" s="39">
        <f t="shared" si="665"/>
        <v>0</v>
      </c>
      <c r="Q1749" s="39">
        <f t="shared" si="666"/>
        <v>0</v>
      </c>
      <c r="R1749" s="39">
        <f t="shared" si="667"/>
        <v>0</v>
      </c>
      <c r="S1749" s="39">
        <f t="shared" si="668"/>
        <v>0</v>
      </c>
      <c r="T1749" s="39"/>
      <c r="U1749" s="39">
        <f t="shared" si="669"/>
        <v>0</v>
      </c>
      <c r="V1749" s="39"/>
      <c r="W1749" s="39"/>
      <c r="X1749" s="39">
        <f t="shared" si="673"/>
        <v>9805.503067761807</v>
      </c>
      <c r="Y1749" s="39">
        <f t="shared" si="674"/>
        <v>298454.999625</v>
      </c>
      <c r="Z1749" s="41">
        <f t="shared" si="675"/>
        <v>28053544.276866533</v>
      </c>
      <c r="AA1749" s="41">
        <v>24464730.15406571</v>
      </c>
      <c r="AB1749" s="41">
        <v>0</v>
      </c>
      <c r="AC1749" s="41">
        <f t="shared" si="681"/>
        <v>24464730.15406571</v>
      </c>
      <c r="AD1749" s="42">
        <f t="shared" ref="AD1749:AD1812" si="682">Z1749-AA1749</f>
        <v>3588814.1228008233</v>
      </c>
      <c r="AE1749" s="41">
        <f t="shared" si="676"/>
        <v>28053544.276866533</v>
      </c>
      <c r="AF1749" s="42">
        <f t="shared" si="677"/>
        <v>91328455.573133469</v>
      </c>
      <c r="AG1749" s="43">
        <f>(365.25/30.4375*(IF(E1749=12002,1/3%,IF(E1749=12003,1/3%,IF(E1749=12004,1/3%,IF(E1749=12006,1/2%,IF(E1749=12007,1/10%,IF(E1749=12008,1/3%,IF(E1749=12009,1/10%,IF(E1749=12010,1/10%,IF(E1749=12011,1/20%,IF(E1749=12012,1/3%))))))))))))</f>
        <v>400</v>
      </c>
      <c r="AH1749" s="44">
        <f t="shared" si="678"/>
        <v>306.00410677618072</v>
      </c>
      <c r="AI1749" s="36">
        <f t="shared" si="679"/>
        <v>93.995893223819309</v>
      </c>
      <c r="AJ1749" s="36">
        <f t="shared" si="680"/>
        <v>2861</v>
      </c>
      <c r="AK1749" s="45">
        <v>45657</v>
      </c>
    </row>
    <row r="1750" spans="1:37" s="79" customFormat="1" ht="12.75" x14ac:dyDescent="0.25">
      <c r="A1750" s="36">
        <v>1744</v>
      </c>
      <c r="B1750" s="74">
        <v>42796</v>
      </c>
      <c r="C1750" s="36" t="s">
        <v>823</v>
      </c>
      <c r="D1750" s="36"/>
      <c r="E1750" s="36">
        <v>12004</v>
      </c>
      <c r="F1750" s="36" t="s">
        <v>1493</v>
      </c>
      <c r="G1750" s="38" t="s">
        <v>320</v>
      </c>
      <c r="H1750" s="61">
        <v>114</v>
      </c>
      <c r="I1750" s="90">
        <v>56652090.524999999</v>
      </c>
      <c r="J1750" s="39">
        <f t="shared" si="660"/>
        <v>0</v>
      </c>
      <c r="K1750" s="39">
        <f t="shared" si="661"/>
        <v>0</v>
      </c>
      <c r="L1750" s="39">
        <f t="shared" si="662"/>
        <v>56652090.524999999</v>
      </c>
      <c r="M1750" s="39">
        <f>IF(C1750=12006,H1750,IF(C1750&lt;&gt;12006,0))</f>
        <v>0</v>
      </c>
      <c r="N1750" s="39">
        <f t="shared" si="670"/>
        <v>0</v>
      </c>
      <c r="O1750" s="39">
        <f t="shared" si="664"/>
        <v>0</v>
      </c>
      <c r="P1750" s="39">
        <f t="shared" si="665"/>
        <v>0</v>
      </c>
      <c r="Q1750" s="39">
        <f t="shared" si="666"/>
        <v>0</v>
      </c>
      <c r="R1750" s="39">
        <f t="shared" si="667"/>
        <v>0</v>
      </c>
      <c r="S1750" s="39">
        <f t="shared" si="668"/>
        <v>0</v>
      </c>
      <c r="T1750" s="39"/>
      <c r="U1750" s="39">
        <f t="shared" si="669"/>
        <v>0</v>
      </c>
      <c r="V1750" s="39"/>
      <c r="W1750" s="39"/>
      <c r="X1750" s="39">
        <f t="shared" si="673"/>
        <v>4653.1491190965089</v>
      </c>
      <c r="Y1750" s="39">
        <f t="shared" si="674"/>
        <v>141630.22631249999</v>
      </c>
      <c r="Z1750" s="41">
        <f t="shared" si="675"/>
        <v>13312659.629735112</v>
      </c>
      <c r="AA1750" s="41">
        <v>11609607.05214579</v>
      </c>
      <c r="AB1750" s="41">
        <v>0</v>
      </c>
      <c r="AC1750" s="41">
        <f t="shared" si="681"/>
        <v>11609607.05214579</v>
      </c>
      <c r="AD1750" s="42">
        <f t="shared" si="682"/>
        <v>1703052.5775893219</v>
      </c>
      <c r="AE1750" s="41">
        <f t="shared" si="676"/>
        <v>13312659.629735112</v>
      </c>
      <c r="AF1750" s="42">
        <f t="shared" si="677"/>
        <v>43339430.895264886</v>
      </c>
      <c r="AG1750" s="43">
        <f>(365.25/30.4375*(IF(E1750=12002,1/3%,IF(E1750=12003,1/3%,IF(E1750=12004,1/3%,IF(E1750=12006,1/2%,IF(E1750=12007,1/10%,IF(E1750=12008,1/3%,IF(E1750=12009,1/10%,IF(E1750=12010,1/10%,IF(E1750=12011,1/20%,IF(E1750=12012,1/3%))))))))))))</f>
        <v>400</v>
      </c>
      <c r="AH1750" s="44">
        <f t="shared" si="678"/>
        <v>306.00410677618072</v>
      </c>
      <c r="AI1750" s="36">
        <f t="shared" si="679"/>
        <v>93.995893223819309</v>
      </c>
      <c r="AJ1750" s="36">
        <f t="shared" si="680"/>
        <v>2861</v>
      </c>
      <c r="AK1750" s="45">
        <v>45657</v>
      </c>
    </row>
    <row r="1751" spans="1:37" s="79" customFormat="1" ht="12.75" x14ac:dyDescent="0.25">
      <c r="A1751" s="36">
        <v>1745</v>
      </c>
      <c r="B1751" s="74">
        <v>42796</v>
      </c>
      <c r="C1751" s="36" t="s">
        <v>823</v>
      </c>
      <c r="D1751" s="36"/>
      <c r="E1751" s="36">
        <v>12004</v>
      </c>
      <c r="F1751" s="36" t="s">
        <v>1495</v>
      </c>
      <c r="G1751" s="36" t="s">
        <v>540</v>
      </c>
      <c r="H1751" s="38">
        <v>399</v>
      </c>
      <c r="I1751" s="90">
        <v>168912829.57499999</v>
      </c>
      <c r="J1751" s="39">
        <f t="shared" si="660"/>
        <v>0</v>
      </c>
      <c r="K1751" s="39">
        <f t="shared" si="661"/>
        <v>0</v>
      </c>
      <c r="L1751" s="39">
        <f t="shared" si="662"/>
        <v>168912829.57499999</v>
      </c>
      <c r="M1751" s="39">
        <f>IF(C1751=12006,H1751,IF(C1751&lt;&gt;12006,0))</f>
        <v>0</v>
      </c>
      <c r="N1751" s="39">
        <f t="shared" si="670"/>
        <v>0</v>
      </c>
      <c r="O1751" s="39">
        <f t="shared" si="664"/>
        <v>0</v>
      </c>
      <c r="P1751" s="39">
        <f t="shared" si="665"/>
        <v>0</v>
      </c>
      <c r="Q1751" s="39">
        <f t="shared" si="666"/>
        <v>0</v>
      </c>
      <c r="R1751" s="39">
        <f t="shared" si="667"/>
        <v>0</v>
      </c>
      <c r="S1751" s="39">
        <f t="shared" si="668"/>
        <v>0</v>
      </c>
      <c r="T1751" s="39"/>
      <c r="U1751" s="39">
        <f t="shared" si="669"/>
        <v>0</v>
      </c>
      <c r="V1751" s="39"/>
      <c r="W1751" s="39"/>
      <c r="X1751" s="39">
        <f t="shared" si="673"/>
        <v>13873.743702258726</v>
      </c>
      <c r="Y1751" s="39">
        <f t="shared" si="674"/>
        <v>422282.07393749995</v>
      </c>
      <c r="Z1751" s="41">
        <f t="shared" si="675"/>
        <v>39692780.732162215</v>
      </c>
      <c r="AA1751" s="41">
        <v>34198778.226067759</v>
      </c>
      <c r="AB1751" s="41">
        <v>-922330.34533792059</v>
      </c>
      <c r="AC1751" s="41">
        <f t="shared" si="681"/>
        <v>33276447.880729839</v>
      </c>
      <c r="AD1751" s="42">
        <f t="shared" si="682"/>
        <v>5494002.5060944557</v>
      </c>
      <c r="AE1751" s="41">
        <f t="shared" si="676"/>
        <v>38770450.386824295</v>
      </c>
      <c r="AF1751" s="42">
        <f t="shared" si="677"/>
        <v>130142379.18817569</v>
      </c>
      <c r="AG1751" s="43">
        <f>(365.25/30.4375*(IF(E1751=12002,1/3%,IF(E1751=12003,1/3%,IF(E1751=12004,1/3%,IF(E1751=12006,1/2%,IF(E1751=12007,1/10%,IF(E1751=12008,1/3%,IF(E1751=12009,1/10%,IF(E1751=12010,1/10%,IF(E1751=12011,1/20%,IF(E1751=12012,1/3%))))))))))))</f>
        <v>400</v>
      </c>
      <c r="AH1751" s="44">
        <f t="shared" si="678"/>
        <v>306.00410677618072</v>
      </c>
      <c r="AI1751" s="36">
        <f t="shared" si="679"/>
        <v>93.995893223819309</v>
      </c>
      <c r="AJ1751" s="36">
        <f t="shared" si="680"/>
        <v>2861</v>
      </c>
      <c r="AK1751" s="45">
        <v>45657</v>
      </c>
    </row>
    <row r="1752" spans="1:37" s="79" customFormat="1" ht="12.75" x14ac:dyDescent="0.25">
      <c r="A1752" s="36">
        <v>1746</v>
      </c>
      <c r="B1752" s="45">
        <v>42800</v>
      </c>
      <c r="C1752" s="49" t="s">
        <v>272</v>
      </c>
      <c r="D1752" s="49"/>
      <c r="E1752" s="49">
        <v>12010</v>
      </c>
      <c r="F1752" s="36" t="s">
        <v>1510</v>
      </c>
      <c r="G1752" s="36" t="s">
        <v>435</v>
      </c>
      <c r="H1752" s="38">
        <v>1</v>
      </c>
      <c r="I1752" s="90">
        <v>1386000</v>
      </c>
      <c r="J1752" s="39">
        <f t="shared" si="660"/>
        <v>0</v>
      </c>
      <c r="K1752" s="39">
        <f t="shared" si="661"/>
        <v>0</v>
      </c>
      <c r="L1752" s="39">
        <f t="shared" si="662"/>
        <v>0</v>
      </c>
      <c r="M1752" s="39">
        <f>IF(E1752=12005,I1752,IF(E1752&lt;&gt;12005,0))</f>
        <v>0</v>
      </c>
      <c r="N1752" s="39">
        <f t="shared" si="670"/>
        <v>0</v>
      </c>
      <c r="O1752" s="39">
        <f t="shared" si="664"/>
        <v>0</v>
      </c>
      <c r="P1752" s="39">
        <f t="shared" si="665"/>
        <v>0</v>
      </c>
      <c r="Q1752" s="39">
        <f t="shared" si="666"/>
        <v>0</v>
      </c>
      <c r="R1752" s="39">
        <f t="shared" si="667"/>
        <v>1386000</v>
      </c>
      <c r="S1752" s="39">
        <f t="shared" si="668"/>
        <v>0</v>
      </c>
      <c r="T1752" s="39"/>
      <c r="U1752" s="39">
        <f t="shared" si="669"/>
        <v>0</v>
      </c>
      <c r="V1752" s="39"/>
      <c r="W1752" s="39">
        <f>IF(E1752=12099,I1752,IF(E1752&lt;&gt;12099,0))</f>
        <v>0</v>
      </c>
      <c r="X1752" s="39">
        <f t="shared" si="673"/>
        <v>379.46611909650926</v>
      </c>
      <c r="Y1752" s="39">
        <f t="shared" si="674"/>
        <v>11550</v>
      </c>
      <c r="Z1752" s="41">
        <f t="shared" si="675"/>
        <v>1084134.7022587268</v>
      </c>
      <c r="AA1752" s="41">
        <v>945250.10266940459</v>
      </c>
      <c r="AB1752" s="41">
        <v>63531.19485632897</v>
      </c>
      <c r="AC1752" s="41">
        <f t="shared" si="681"/>
        <v>1008781.2975257336</v>
      </c>
      <c r="AD1752" s="42">
        <f t="shared" si="682"/>
        <v>138884.59958932223</v>
      </c>
      <c r="AE1752" s="41">
        <f t="shared" si="676"/>
        <v>1147665.8971150559</v>
      </c>
      <c r="AF1752" s="42">
        <f t="shared" si="677"/>
        <v>238334.10288494406</v>
      </c>
      <c r="AG1752" s="43">
        <f>(365.25/30.4375*(IF(E1752=12002,1/3%,IF(E1752=12003,1/3%,IF(E1752=12004,1/3%,IF(E1752=12006,1/2%,IF(E1752=12007,1/10%,IF(E1752=12008,1/3%,IF(E1752=12009,1/10%,IF(E1752=12010,1/10%,IF(E1752=12011,1/20%,IF(E1752=12012,1/3%,IF(E1752=12099,1/10%)))))))))))))</f>
        <v>120</v>
      </c>
      <c r="AH1752" s="44">
        <f t="shared" si="678"/>
        <v>26.135523613963045</v>
      </c>
      <c r="AI1752" s="36">
        <f t="shared" si="679"/>
        <v>93.864476386036955</v>
      </c>
      <c r="AJ1752" s="36">
        <f t="shared" si="680"/>
        <v>2857</v>
      </c>
      <c r="AK1752" s="45">
        <v>45657</v>
      </c>
    </row>
    <row r="1753" spans="1:37" s="79" customFormat="1" ht="12.75" x14ac:dyDescent="0.25">
      <c r="A1753" s="36">
        <v>1747</v>
      </c>
      <c r="B1753" s="45">
        <v>42800</v>
      </c>
      <c r="C1753" s="49" t="s">
        <v>272</v>
      </c>
      <c r="D1753" s="49"/>
      <c r="E1753" s="49">
        <v>12010</v>
      </c>
      <c r="F1753" s="36" t="s">
        <v>1511</v>
      </c>
      <c r="G1753" s="36" t="s">
        <v>435</v>
      </c>
      <c r="H1753" s="38">
        <v>10</v>
      </c>
      <c r="I1753" s="90">
        <v>3465000</v>
      </c>
      <c r="J1753" s="39">
        <f t="shared" si="660"/>
        <v>0</v>
      </c>
      <c r="K1753" s="39">
        <f t="shared" si="661"/>
        <v>0</v>
      </c>
      <c r="L1753" s="39">
        <f t="shared" si="662"/>
        <v>0</v>
      </c>
      <c r="M1753" s="39">
        <f>IF(E1753=12005,I1753,IF(E1753&lt;&gt;12005,0))</f>
        <v>0</v>
      </c>
      <c r="N1753" s="39">
        <f t="shared" si="670"/>
        <v>0</v>
      </c>
      <c r="O1753" s="39">
        <f t="shared" si="664"/>
        <v>0</v>
      </c>
      <c r="P1753" s="39">
        <f t="shared" si="665"/>
        <v>0</v>
      </c>
      <c r="Q1753" s="39">
        <f t="shared" si="666"/>
        <v>0</v>
      </c>
      <c r="R1753" s="39">
        <f t="shared" si="667"/>
        <v>3465000</v>
      </c>
      <c r="S1753" s="39">
        <f t="shared" si="668"/>
        <v>0</v>
      </c>
      <c r="T1753" s="39"/>
      <c r="U1753" s="39">
        <f t="shared" si="669"/>
        <v>0</v>
      </c>
      <c r="V1753" s="39"/>
      <c r="W1753" s="39">
        <f>IF(E1753=12099,I1753,IF(E1753&lt;&gt;12099,0))</f>
        <v>0</v>
      </c>
      <c r="X1753" s="39">
        <f t="shared" si="673"/>
        <v>948.66529774127309</v>
      </c>
      <c r="Y1753" s="39">
        <f t="shared" si="674"/>
        <v>28875</v>
      </c>
      <c r="Z1753" s="41">
        <f t="shared" si="675"/>
        <v>2710336.7556468169</v>
      </c>
      <c r="AA1753" s="41">
        <v>2363125.2566735116</v>
      </c>
      <c r="AB1753" s="41">
        <v>158827.98714082243</v>
      </c>
      <c r="AC1753" s="41">
        <f t="shared" si="681"/>
        <v>2521953.2438143338</v>
      </c>
      <c r="AD1753" s="42">
        <f t="shared" si="682"/>
        <v>347211.49897330534</v>
      </c>
      <c r="AE1753" s="41">
        <f t="shared" si="676"/>
        <v>2869164.7427876391</v>
      </c>
      <c r="AF1753" s="42">
        <f t="shared" si="677"/>
        <v>595835.25721236086</v>
      </c>
      <c r="AG1753" s="43">
        <f>(365.25/30.4375*(IF(E1753=12002,1/3%,IF(E1753=12003,1/3%,IF(E1753=12004,1/3%,IF(E1753=12006,1/2%,IF(E1753=12007,1/10%,IF(E1753=12008,1/3%,IF(E1753=12009,1/10%,IF(E1753=12010,1/10%,IF(E1753=12011,1/20%,IF(E1753=12012,1/3%,IF(E1753=12099,1/10%)))))))))))))</f>
        <v>120</v>
      </c>
      <c r="AH1753" s="44">
        <f t="shared" si="678"/>
        <v>26.135523613963045</v>
      </c>
      <c r="AI1753" s="36">
        <f t="shared" si="679"/>
        <v>93.864476386036955</v>
      </c>
      <c r="AJ1753" s="36">
        <f t="shared" si="680"/>
        <v>2857</v>
      </c>
      <c r="AK1753" s="45">
        <v>45657</v>
      </c>
    </row>
    <row r="1754" spans="1:37" s="79" customFormat="1" ht="12.75" x14ac:dyDescent="0.25">
      <c r="A1754" s="36">
        <v>1748</v>
      </c>
      <c r="B1754" s="74">
        <v>42804</v>
      </c>
      <c r="C1754" s="36" t="s">
        <v>823</v>
      </c>
      <c r="D1754" s="36"/>
      <c r="E1754" s="36">
        <v>12004</v>
      </c>
      <c r="F1754" s="36" t="s">
        <v>1496</v>
      </c>
      <c r="G1754" s="36" t="s">
        <v>56</v>
      </c>
      <c r="H1754" s="38">
        <v>104</v>
      </c>
      <c r="I1754" s="90">
        <v>47089528.200000003</v>
      </c>
      <c r="J1754" s="39">
        <f t="shared" si="660"/>
        <v>0</v>
      </c>
      <c r="K1754" s="39">
        <f t="shared" si="661"/>
        <v>0</v>
      </c>
      <c r="L1754" s="39">
        <f t="shared" si="662"/>
        <v>47089528.200000003</v>
      </c>
      <c r="M1754" s="39">
        <f t="shared" ref="M1754:M1769" si="683">IF(C1754=12006,H1754,IF(C1754&lt;&gt;12006,0))</f>
        <v>0</v>
      </c>
      <c r="N1754" s="39">
        <f t="shared" si="670"/>
        <v>0</v>
      </c>
      <c r="O1754" s="39">
        <f t="shared" si="664"/>
        <v>0</v>
      </c>
      <c r="P1754" s="39">
        <f t="shared" si="665"/>
        <v>0</v>
      </c>
      <c r="Q1754" s="39">
        <f t="shared" si="666"/>
        <v>0</v>
      </c>
      <c r="R1754" s="39">
        <f t="shared" si="667"/>
        <v>0</v>
      </c>
      <c r="S1754" s="39">
        <f t="shared" si="668"/>
        <v>0</v>
      </c>
      <c r="T1754" s="39"/>
      <c r="U1754" s="39">
        <f t="shared" si="669"/>
        <v>0</v>
      </c>
      <c r="V1754" s="39"/>
      <c r="W1754" s="39"/>
      <c r="X1754" s="39">
        <f t="shared" si="673"/>
        <v>3867.7230554414787</v>
      </c>
      <c r="Y1754" s="39">
        <f t="shared" si="674"/>
        <v>117723.8205</v>
      </c>
      <c r="Z1754" s="41">
        <f t="shared" si="675"/>
        <v>11034613.877174538</v>
      </c>
      <c r="AA1754" s="41">
        <v>9619027.238882957</v>
      </c>
      <c r="AB1754" s="41">
        <v>-259422.15410483678</v>
      </c>
      <c r="AC1754" s="41">
        <f t="shared" si="681"/>
        <v>9359605.0847781207</v>
      </c>
      <c r="AD1754" s="42">
        <f t="shared" si="682"/>
        <v>1415586.6382915806</v>
      </c>
      <c r="AE1754" s="41">
        <f t="shared" si="676"/>
        <v>10775191.723069701</v>
      </c>
      <c r="AF1754" s="42">
        <f t="shared" si="677"/>
        <v>36314336.476930305</v>
      </c>
      <c r="AG1754" s="43">
        <f t="shared" ref="AG1754:AG1769" si="684">(365.25/30.4375*(IF(E1754=12002,1/3%,IF(E1754=12003,1/3%,IF(E1754=12004,1/3%,IF(E1754=12006,1/2%,IF(E1754=12007,1/10%,IF(E1754=12008,1/3%,IF(E1754=12009,1/10%,IF(E1754=12010,1/10%,IF(E1754=12011,1/20%,IF(E1754=12012,1/3%))))))))))))</f>
        <v>400</v>
      </c>
      <c r="AH1754" s="44">
        <f t="shared" si="678"/>
        <v>306.26694045174537</v>
      </c>
      <c r="AI1754" s="36">
        <f t="shared" si="679"/>
        <v>93.733059548254616</v>
      </c>
      <c r="AJ1754" s="36">
        <f t="shared" si="680"/>
        <v>2853</v>
      </c>
      <c r="AK1754" s="45">
        <v>45657</v>
      </c>
    </row>
    <row r="1755" spans="1:37" s="79" customFormat="1" ht="12.75" x14ac:dyDescent="0.25">
      <c r="A1755" s="36">
        <v>1749</v>
      </c>
      <c r="B1755" s="74">
        <v>42804</v>
      </c>
      <c r="C1755" s="36" t="s">
        <v>823</v>
      </c>
      <c r="D1755" s="36"/>
      <c r="E1755" s="36">
        <v>12004</v>
      </c>
      <c r="F1755" s="36" t="s">
        <v>1509</v>
      </c>
      <c r="G1755" s="38" t="s">
        <v>318</v>
      </c>
      <c r="H1755" s="61">
        <v>3</v>
      </c>
      <c r="I1755" s="90">
        <v>892417.5</v>
      </c>
      <c r="J1755" s="39">
        <f t="shared" si="660"/>
        <v>0</v>
      </c>
      <c r="K1755" s="39">
        <f t="shared" si="661"/>
        <v>0</v>
      </c>
      <c r="L1755" s="39">
        <f t="shared" si="662"/>
        <v>892417.5</v>
      </c>
      <c r="M1755" s="39">
        <f t="shared" si="683"/>
        <v>0</v>
      </c>
      <c r="N1755" s="39">
        <f t="shared" si="670"/>
        <v>0</v>
      </c>
      <c r="O1755" s="39">
        <f t="shared" si="664"/>
        <v>0</v>
      </c>
      <c r="P1755" s="39">
        <f t="shared" si="665"/>
        <v>0</v>
      </c>
      <c r="Q1755" s="39">
        <f t="shared" si="666"/>
        <v>0</v>
      </c>
      <c r="R1755" s="39">
        <f t="shared" si="667"/>
        <v>0</v>
      </c>
      <c r="S1755" s="39">
        <f t="shared" si="668"/>
        <v>0</v>
      </c>
      <c r="T1755" s="39"/>
      <c r="U1755" s="39">
        <f t="shared" si="669"/>
        <v>0</v>
      </c>
      <c r="V1755" s="39"/>
      <c r="W1755" s="39"/>
      <c r="X1755" s="39">
        <f t="shared" si="673"/>
        <v>73.299178644763856</v>
      </c>
      <c r="Y1755" s="39">
        <f t="shared" si="674"/>
        <v>2231.0437499999998</v>
      </c>
      <c r="Z1755" s="41">
        <f t="shared" si="675"/>
        <v>209122.55667351128</v>
      </c>
      <c r="AA1755" s="41">
        <v>182295.0572895277</v>
      </c>
      <c r="AB1755" s="41">
        <v>0</v>
      </c>
      <c r="AC1755" s="41">
        <f t="shared" si="681"/>
        <v>182295.0572895277</v>
      </c>
      <c r="AD1755" s="42">
        <f t="shared" si="682"/>
        <v>26827.499383983581</v>
      </c>
      <c r="AE1755" s="41">
        <f t="shared" si="676"/>
        <v>209122.55667351128</v>
      </c>
      <c r="AF1755" s="42">
        <f t="shared" si="677"/>
        <v>683294.94332648872</v>
      </c>
      <c r="AG1755" s="43">
        <f t="shared" si="684"/>
        <v>400</v>
      </c>
      <c r="AH1755" s="44">
        <f t="shared" si="678"/>
        <v>306.26694045174537</v>
      </c>
      <c r="AI1755" s="36">
        <f t="shared" si="679"/>
        <v>93.733059548254616</v>
      </c>
      <c r="AJ1755" s="36">
        <f t="shared" si="680"/>
        <v>2853</v>
      </c>
      <c r="AK1755" s="45">
        <v>45657</v>
      </c>
    </row>
    <row r="1756" spans="1:37" s="79" customFormat="1" ht="12.75" x14ac:dyDescent="0.25">
      <c r="A1756" s="36">
        <v>1750</v>
      </c>
      <c r="B1756" s="74">
        <v>42804</v>
      </c>
      <c r="C1756" s="36" t="s">
        <v>823</v>
      </c>
      <c r="D1756" s="36"/>
      <c r="E1756" s="36">
        <v>12004</v>
      </c>
      <c r="F1756" s="36" t="s">
        <v>1494</v>
      </c>
      <c r="G1756" s="38" t="s">
        <v>318</v>
      </c>
      <c r="H1756" s="61">
        <v>3</v>
      </c>
      <c r="I1756" s="90">
        <v>892417.5</v>
      </c>
      <c r="J1756" s="39">
        <f t="shared" si="660"/>
        <v>0</v>
      </c>
      <c r="K1756" s="39">
        <f t="shared" si="661"/>
        <v>0</v>
      </c>
      <c r="L1756" s="39">
        <f t="shared" si="662"/>
        <v>892417.5</v>
      </c>
      <c r="M1756" s="39">
        <f t="shared" si="683"/>
        <v>0</v>
      </c>
      <c r="N1756" s="39">
        <f t="shared" si="670"/>
        <v>0</v>
      </c>
      <c r="O1756" s="39">
        <f t="shared" si="664"/>
        <v>0</v>
      </c>
      <c r="P1756" s="39">
        <f t="shared" si="665"/>
        <v>0</v>
      </c>
      <c r="Q1756" s="39">
        <f t="shared" si="666"/>
        <v>0</v>
      </c>
      <c r="R1756" s="39">
        <f t="shared" si="667"/>
        <v>0</v>
      </c>
      <c r="S1756" s="39">
        <f t="shared" si="668"/>
        <v>0</v>
      </c>
      <c r="T1756" s="39"/>
      <c r="U1756" s="39">
        <f t="shared" si="669"/>
        <v>0</v>
      </c>
      <c r="V1756" s="39"/>
      <c r="W1756" s="39"/>
      <c r="X1756" s="39">
        <f t="shared" si="673"/>
        <v>73.299178644763856</v>
      </c>
      <c r="Y1756" s="39">
        <f t="shared" si="674"/>
        <v>2231.0437499999998</v>
      </c>
      <c r="Z1756" s="41">
        <f t="shared" si="675"/>
        <v>209122.55667351128</v>
      </c>
      <c r="AA1756" s="41">
        <v>182295.0572895277</v>
      </c>
      <c r="AB1756" s="41">
        <v>0</v>
      </c>
      <c r="AC1756" s="41">
        <f t="shared" si="681"/>
        <v>182295.0572895277</v>
      </c>
      <c r="AD1756" s="42">
        <f t="shared" si="682"/>
        <v>26827.499383983581</v>
      </c>
      <c r="AE1756" s="41">
        <f t="shared" si="676"/>
        <v>209122.55667351128</v>
      </c>
      <c r="AF1756" s="42">
        <f t="shared" si="677"/>
        <v>683294.94332648872</v>
      </c>
      <c r="AG1756" s="43">
        <f t="shared" si="684"/>
        <v>400</v>
      </c>
      <c r="AH1756" s="44">
        <f t="shared" si="678"/>
        <v>306.26694045174537</v>
      </c>
      <c r="AI1756" s="36">
        <f t="shared" si="679"/>
        <v>93.733059548254616</v>
      </c>
      <c r="AJ1756" s="36">
        <f t="shared" si="680"/>
        <v>2853</v>
      </c>
      <c r="AK1756" s="45">
        <v>45657</v>
      </c>
    </row>
    <row r="1757" spans="1:37" s="79" customFormat="1" ht="12.75" x14ac:dyDescent="0.25">
      <c r="A1757" s="36">
        <v>1751</v>
      </c>
      <c r="B1757" s="74">
        <v>42804</v>
      </c>
      <c r="C1757" s="36" t="s">
        <v>823</v>
      </c>
      <c r="D1757" s="36"/>
      <c r="E1757" s="36">
        <v>12004</v>
      </c>
      <c r="F1757" s="36" t="s">
        <v>1495</v>
      </c>
      <c r="G1757" s="38" t="s">
        <v>318</v>
      </c>
      <c r="H1757" s="61">
        <v>3</v>
      </c>
      <c r="I1757" s="90">
        <v>892417.5</v>
      </c>
      <c r="J1757" s="39">
        <f t="shared" si="660"/>
        <v>0</v>
      </c>
      <c r="K1757" s="39">
        <f t="shared" si="661"/>
        <v>0</v>
      </c>
      <c r="L1757" s="39">
        <f t="shared" si="662"/>
        <v>892417.5</v>
      </c>
      <c r="M1757" s="39">
        <f t="shared" si="683"/>
        <v>0</v>
      </c>
      <c r="N1757" s="39">
        <f t="shared" si="670"/>
        <v>0</v>
      </c>
      <c r="O1757" s="39">
        <f t="shared" si="664"/>
        <v>0</v>
      </c>
      <c r="P1757" s="39">
        <f t="shared" si="665"/>
        <v>0</v>
      </c>
      <c r="Q1757" s="39">
        <f t="shared" si="666"/>
        <v>0</v>
      </c>
      <c r="R1757" s="39">
        <f t="shared" si="667"/>
        <v>0</v>
      </c>
      <c r="S1757" s="39">
        <f t="shared" si="668"/>
        <v>0</v>
      </c>
      <c r="T1757" s="39"/>
      <c r="U1757" s="39">
        <f t="shared" si="669"/>
        <v>0</v>
      </c>
      <c r="V1757" s="39"/>
      <c r="W1757" s="39"/>
      <c r="X1757" s="39">
        <f t="shared" si="673"/>
        <v>73.299178644763856</v>
      </c>
      <c r="Y1757" s="39">
        <f t="shared" si="674"/>
        <v>2231.0437499999998</v>
      </c>
      <c r="Z1757" s="41">
        <f t="shared" si="675"/>
        <v>209122.55667351128</v>
      </c>
      <c r="AA1757" s="41">
        <v>182295.0572895277</v>
      </c>
      <c r="AB1757" s="41">
        <v>0</v>
      </c>
      <c r="AC1757" s="41">
        <f t="shared" si="681"/>
        <v>182295.0572895277</v>
      </c>
      <c r="AD1757" s="42">
        <f t="shared" si="682"/>
        <v>26827.499383983581</v>
      </c>
      <c r="AE1757" s="41">
        <f t="shared" si="676"/>
        <v>209122.55667351128</v>
      </c>
      <c r="AF1757" s="42">
        <f t="shared" si="677"/>
        <v>683294.94332648872</v>
      </c>
      <c r="AG1757" s="43">
        <f t="shared" si="684"/>
        <v>400</v>
      </c>
      <c r="AH1757" s="44">
        <f t="shared" si="678"/>
        <v>306.26694045174537</v>
      </c>
      <c r="AI1757" s="36">
        <f t="shared" si="679"/>
        <v>93.733059548254616</v>
      </c>
      <c r="AJ1757" s="36">
        <f t="shared" si="680"/>
        <v>2853</v>
      </c>
      <c r="AK1757" s="45">
        <v>45657</v>
      </c>
    </row>
    <row r="1758" spans="1:37" s="79" customFormat="1" ht="12.75" x14ac:dyDescent="0.25">
      <c r="A1758" s="36">
        <v>1752</v>
      </c>
      <c r="B1758" s="74">
        <v>42804</v>
      </c>
      <c r="C1758" s="36" t="s">
        <v>823</v>
      </c>
      <c r="D1758" s="36"/>
      <c r="E1758" s="36">
        <v>12004</v>
      </c>
      <c r="F1758" s="36" t="s">
        <v>1496</v>
      </c>
      <c r="G1758" s="38" t="s">
        <v>318</v>
      </c>
      <c r="H1758" s="61">
        <v>3</v>
      </c>
      <c r="I1758" s="90">
        <v>953775</v>
      </c>
      <c r="J1758" s="39">
        <f t="shared" si="660"/>
        <v>0</v>
      </c>
      <c r="K1758" s="39">
        <f t="shared" si="661"/>
        <v>0</v>
      </c>
      <c r="L1758" s="39">
        <f t="shared" si="662"/>
        <v>953775</v>
      </c>
      <c r="M1758" s="39">
        <f t="shared" si="683"/>
        <v>0</v>
      </c>
      <c r="N1758" s="39">
        <f t="shared" si="670"/>
        <v>0</v>
      </c>
      <c r="O1758" s="39">
        <f t="shared" si="664"/>
        <v>0</v>
      </c>
      <c r="P1758" s="39">
        <f t="shared" si="665"/>
        <v>0</v>
      </c>
      <c r="Q1758" s="39">
        <f t="shared" si="666"/>
        <v>0</v>
      </c>
      <c r="R1758" s="39">
        <f t="shared" si="667"/>
        <v>0</v>
      </c>
      <c r="S1758" s="39">
        <f t="shared" si="668"/>
        <v>0</v>
      </c>
      <c r="T1758" s="39"/>
      <c r="U1758" s="39">
        <f t="shared" si="669"/>
        <v>0</v>
      </c>
      <c r="V1758" s="39"/>
      <c r="W1758" s="39"/>
      <c r="X1758" s="39">
        <f t="shared" si="673"/>
        <v>78.338809034907598</v>
      </c>
      <c r="Y1758" s="39">
        <f t="shared" si="674"/>
        <v>2384.4375</v>
      </c>
      <c r="Z1758" s="41">
        <f t="shared" si="675"/>
        <v>223500.62217659137</v>
      </c>
      <c r="AA1758" s="41">
        <v>194828.61806981519</v>
      </c>
      <c r="AB1758" s="41">
        <v>0</v>
      </c>
      <c r="AC1758" s="41">
        <f t="shared" si="681"/>
        <v>194828.61806981519</v>
      </c>
      <c r="AD1758" s="42">
        <f t="shared" si="682"/>
        <v>28672.004106776178</v>
      </c>
      <c r="AE1758" s="41">
        <f t="shared" si="676"/>
        <v>223500.62217659137</v>
      </c>
      <c r="AF1758" s="42">
        <f t="shared" si="677"/>
        <v>730274.37782340869</v>
      </c>
      <c r="AG1758" s="43">
        <f t="shared" si="684"/>
        <v>400</v>
      </c>
      <c r="AH1758" s="44">
        <f t="shared" si="678"/>
        <v>306.26694045174537</v>
      </c>
      <c r="AI1758" s="36">
        <f t="shared" si="679"/>
        <v>93.733059548254616</v>
      </c>
      <c r="AJ1758" s="36">
        <f t="shared" si="680"/>
        <v>2853</v>
      </c>
      <c r="AK1758" s="45">
        <v>45657</v>
      </c>
    </row>
    <row r="1759" spans="1:37" s="79" customFormat="1" ht="12.75" x14ac:dyDescent="0.25">
      <c r="A1759" s="36">
        <v>1753</v>
      </c>
      <c r="B1759" s="74">
        <v>42804</v>
      </c>
      <c r="C1759" s="36" t="s">
        <v>823</v>
      </c>
      <c r="D1759" s="36"/>
      <c r="E1759" s="36">
        <v>12004</v>
      </c>
      <c r="F1759" s="36" t="s">
        <v>1493</v>
      </c>
      <c r="G1759" s="38" t="s">
        <v>318</v>
      </c>
      <c r="H1759" s="61">
        <v>1</v>
      </c>
      <c r="I1759" s="90">
        <v>348603.75</v>
      </c>
      <c r="J1759" s="39">
        <f t="shared" si="660"/>
        <v>0</v>
      </c>
      <c r="K1759" s="39">
        <f t="shared" si="661"/>
        <v>0</v>
      </c>
      <c r="L1759" s="39">
        <f t="shared" si="662"/>
        <v>348603.75</v>
      </c>
      <c r="M1759" s="39">
        <f t="shared" si="683"/>
        <v>0</v>
      </c>
      <c r="N1759" s="39">
        <f t="shared" si="670"/>
        <v>0</v>
      </c>
      <c r="O1759" s="39">
        <f t="shared" si="664"/>
        <v>0</v>
      </c>
      <c r="P1759" s="39">
        <f t="shared" si="665"/>
        <v>0</v>
      </c>
      <c r="Q1759" s="39">
        <f t="shared" si="666"/>
        <v>0</v>
      </c>
      <c r="R1759" s="39">
        <f t="shared" si="667"/>
        <v>0</v>
      </c>
      <c r="S1759" s="39">
        <f t="shared" si="668"/>
        <v>0</v>
      </c>
      <c r="T1759" s="39"/>
      <c r="U1759" s="39">
        <f t="shared" si="669"/>
        <v>0</v>
      </c>
      <c r="V1759" s="39"/>
      <c r="W1759" s="39"/>
      <c r="X1759" s="39">
        <f t="shared" si="673"/>
        <v>28.632751540041067</v>
      </c>
      <c r="Y1759" s="39">
        <f t="shared" si="674"/>
        <v>871.50937499999998</v>
      </c>
      <c r="Z1759" s="41">
        <f t="shared" si="675"/>
        <v>81689.240143737159</v>
      </c>
      <c r="AA1759" s="41">
        <v>71209.653080082135</v>
      </c>
      <c r="AB1759" s="41">
        <v>0</v>
      </c>
      <c r="AC1759" s="41">
        <f t="shared" si="681"/>
        <v>71209.653080082135</v>
      </c>
      <c r="AD1759" s="42">
        <f t="shared" si="682"/>
        <v>10479.587063655024</v>
      </c>
      <c r="AE1759" s="41">
        <f t="shared" si="676"/>
        <v>81689.240143737159</v>
      </c>
      <c r="AF1759" s="42">
        <f t="shared" si="677"/>
        <v>266914.50985626283</v>
      </c>
      <c r="AG1759" s="43">
        <f t="shared" si="684"/>
        <v>400</v>
      </c>
      <c r="AH1759" s="44">
        <f t="shared" si="678"/>
        <v>306.26694045174537</v>
      </c>
      <c r="AI1759" s="36">
        <f t="shared" si="679"/>
        <v>93.733059548254616</v>
      </c>
      <c r="AJ1759" s="36">
        <f t="shared" si="680"/>
        <v>2853</v>
      </c>
      <c r="AK1759" s="45">
        <v>45657</v>
      </c>
    </row>
    <row r="1760" spans="1:37" s="79" customFormat="1" ht="12.75" x14ac:dyDescent="0.25">
      <c r="A1760" s="36">
        <v>1754</v>
      </c>
      <c r="B1760" s="74">
        <v>42804</v>
      </c>
      <c r="C1760" s="36" t="s">
        <v>823</v>
      </c>
      <c r="D1760" s="36"/>
      <c r="E1760" s="36">
        <v>12004</v>
      </c>
      <c r="F1760" s="36" t="s">
        <v>1495</v>
      </c>
      <c r="G1760" s="36" t="s">
        <v>544</v>
      </c>
      <c r="H1760" s="38">
        <v>492</v>
      </c>
      <c r="I1760" s="90">
        <v>208283489.09999999</v>
      </c>
      <c r="J1760" s="39">
        <f t="shared" si="660"/>
        <v>0</v>
      </c>
      <c r="K1760" s="39">
        <f t="shared" si="661"/>
        <v>0</v>
      </c>
      <c r="L1760" s="39">
        <f t="shared" si="662"/>
        <v>208283489.09999999</v>
      </c>
      <c r="M1760" s="39">
        <f t="shared" si="683"/>
        <v>0</v>
      </c>
      <c r="N1760" s="39">
        <f t="shared" si="670"/>
        <v>0</v>
      </c>
      <c r="O1760" s="39">
        <f t="shared" si="664"/>
        <v>0</v>
      </c>
      <c r="P1760" s="39">
        <f t="shared" si="665"/>
        <v>0</v>
      </c>
      <c r="Q1760" s="39">
        <f t="shared" si="666"/>
        <v>0</v>
      </c>
      <c r="R1760" s="39">
        <f t="shared" si="667"/>
        <v>0</v>
      </c>
      <c r="S1760" s="39">
        <f t="shared" si="668"/>
        <v>0</v>
      </c>
      <c r="T1760" s="39"/>
      <c r="U1760" s="39">
        <f t="shared" si="669"/>
        <v>0</v>
      </c>
      <c r="V1760" s="39"/>
      <c r="W1760" s="39"/>
      <c r="X1760" s="39">
        <f t="shared" si="673"/>
        <v>17107.47343737166</v>
      </c>
      <c r="Y1760" s="39">
        <f t="shared" si="674"/>
        <v>520708.7227499999</v>
      </c>
      <c r="Z1760" s="41">
        <f t="shared" si="675"/>
        <v>48807621.716821343</v>
      </c>
      <c r="AA1760" s="41">
        <v>42033062.235622168</v>
      </c>
      <c r="AB1760" s="41">
        <v>-1133618.5331276194</v>
      </c>
      <c r="AC1760" s="41">
        <f t="shared" si="681"/>
        <v>40899443.702494547</v>
      </c>
      <c r="AD1760" s="42">
        <f t="shared" si="682"/>
        <v>6774559.4811991751</v>
      </c>
      <c r="AE1760" s="41">
        <f t="shared" si="676"/>
        <v>47674003.183693722</v>
      </c>
      <c r="AF1760" s="42">
        <f t="shared" si="677"/>
        <v>160609485.91630626</v>
      </c>
      <c r="AG1760" s="43">
        <f t="shared" si="684"/>
        <v>400</v>
      </c>
      <c r="AH1760" s="44">
        <f t="shared" si="678"/>
        <v>306.26694045174537</v>
      </c>
      <c r="AI1760" s="36">
        <f t="shared" si="679"/>
        <v>93.733059548254616</v>
      </c>
      <c r="AJ1760" s="36">
        <f t="shared" si="680"/>
        <v>2853</v>
      </c>
      <c r="AK1760" s="45">
        <v>45657</v>
      </c>
    </row>
    <row r="1761" spans="1:37" s="79" customFormat="1" ht="12.75" x14ac:dyDescent="0.25">
      <c r="A1761" s="36">
        <v>1755</v>
      </c>
      <c r="B1761" s="74">
        <v>42810</v>
      </c>
      <c r="C1761" s="36" t="s">
        <v>823</v>
      </c>
      <c r="D1761" s="36"/>
      <c r="E1761" s="36">
        <v>12004</v>
      </c>
      <c r="F1761" s="36" t="s">
        <v>1512</v>
      </c>
      <c r="G1761" s="36" t="s">
        <v>56</v>
      </c>
      <c r="H1761" s="38">
        <v>549</v>
      </c>
      <c r="I1761" s="90">
        <v>33970754.307238318</v>
      </c>
      <c r="J1761" s="39">
        <f t="shared" si="660"/>
        <v>0</v>
      </c>
      <c r="K1761" s="39">
        <f t="shared" si="661"/>
        <v>0</v>
      </c>
      <c r="L1761" s="39">
        <f t="shared" si="662"/>
        <v>33970754.307238318</v>
      </c>
      <c r="M1761" s="39">
        <f t="shared" si="683"/>
        <v>0</v>
      </c>
      <c r="N1761" s="39">
        <f t="shared" si="670"/>
        <v>0</v>
      </c>
      <c r="O1761" s="39">
        <f t="shared" si="664"/>
        <v>0</v>
      </c>
      <c r="P1761" s="39">
        <f t="shared" si="665"/>
        <v>0</v>
      </c>
      <c r="Q1761" s="39">
        <f t="shared" si="666"/>
        <v>0</v>
      </c>
      <c r="R1761" s="39">
        <f t="shared" si="667"/>
        <v>0</v>
      </c>
      <c r="S1761" s="39">
        <f t="shared" si="668"/>
        <v>0</v>
      </c>
      <c r="T1761" s="39"/>
      <c r="U1761" s="39">
        <f t="shared" si="669"/>
        <v>0</v>
      </c>
      <c r="V1761" s="39"/>
      <c r="W1761" s="39"/>
      <c r="X1761" s="39">
        <f t="shared" si="673"/>
        <v>2790.2056925863094</v>
      </c>
      <c r="Y1761" s="39">
        <f t="shared" si="674"/>
        <v>84926.885768095788</v>
      </c>
      <c r="Z1761" s="41">
        <f t="shared" si="675"/>
        <v>7943715.6067932229</v>
      </c>
      <c r="AA1761" s="41">
        <v>6922500.3233066332</v>
      </c>
      <c r="AB1761" s="41">
        <v>-186697.66714083918</v>
      </c>
      <c r="AC1761" s="41">
        <f t="shared" si="681"/>
        <v>6735802.6561657935</v>
      </c>
      <c r="AD1761" s="42">
        <f t="shared" si="682"/>
        <v>1021215.2834865898</v>
      </c>
      <c r="AE1761" s="41">
        <f t="shared" si="676"/>
        <v>7757017.9396523833</v>
      </c>
      <c r="AF1761" s="42">
        <f t="shared" si="677"/>
        <v>26213736.367585935</v>
      </c>
      <c r="AG1761" s="43">
        <f t="shared" si="684"/>
        <v>400</v>
      </c>
      <c r="AH1761" s="44">
        <f t="shared" si="678"/>
        <v>306.4640657084189</v>
      </c>
      <c r="AI1761" s="36">
        <f t="shared" si="679"/>
        <v>93.535934291581114</v>
      </c>
      <c r="AJ1761" s="36">
        <f t="shared" si="680"/>
        <v>2847</v>
      </c>
      <c r="AK1761" s="45">
        <v>45657</v>
      </c>
    </row>
    <row r="1762" spans="1:37" s="79" customFormat="1" ht="12.75" x14ac:dyDescent="0.25">
      <c r="A1762" s="36">
        <v>1756</v>
      </c>
      <c r="B1762" s="74">
        <v>42810</v>
      </c>
      <c r="C1762" s="36" t="s">
        <v>823</v>
      </c>
      <c r="D1762" s="36"/>
      <c r="E1762" s="36">
        <v>12004</v>
      </c>
      <c r="F1762" s="36" t="s">
        <v>1512</v>
      </c>
      <c r="G1762" s="36" t="s">
        <v>56</v>
      </c>
      <c r="H1762" s="38">
        <v>3650</v>
      </c>
      <c r="I1762" s="90">
        <v>160856988.10740361</v>
      </c>
      <c r="J1762" s="39">
        <f t="shared" si="660"/>
        <v>0</v>
      </c>
      <c r="K1762" s="39">
        <f t="shared" si="661"/>
        <v>0</v>
      </c>
      <c r="L1762" s="39">
        <f t="shared" si="662"/>
        <v>160856988.10740361</v>
      </c>
      <c r="M1762" s="39">
        <f t="shared" si="683"/>
        <v>0</v>
      </c>
      <c r="N1762" s="39">
        <f t="shared" si="670"/>
        <v>0</v>
      </c>
      <c r="O1762" s="39">
        <f t="shared" si="664"/>
        <v>0</v>
      </c>
      <c r="P1762" s="39">
        <f t="shared" si="665"/>
        <v>0</v>
      </c>
      <c r="Q1762" s="39">
        <f t="shared" si="666"/>
        <v>0</v>
      </c>
      <c r="R1762" s="39">
        <f t="shared" si="667"/>
        <v>0</v>
      </c>
      <c r="S1762" s="39">
        <f t="shared" si="668"/>
        <v>0</v>
      </c>
      <c r="T1762" s="39"/>
      <c r="U1762" s="39">
        <f t="shared" si="669"/>
        <v>0</v>
      </c>
      <c r="V1762" s="39"/>
      <c r="W1762" s="39"/>
      <c r="X1762" s="39">
        <f t="shared" si="673"/>
        <v>13212.072945166619</v>
      </c>
      <c r="Y1762" s="39">
        <f t="shared" si="674"/>
        <v>402142.470268509</v>
      </c>
      <c r="Z1762" s="41">
        <f t="shared" si="675"/>
        <v>37614771.674889371</v>
      </c>
      <c r="AA1762" s="41">
        <v>32779152.976958387</v>
      </c>
      <c r="AB1762" s="41">
        <v>-884043.49668959167</v>
      </c>
      <c r="AC1762" s="41">
        <f t="shared" si="681"/>
        <v>31895109.480268795</v>
      </c>
      <c r="AD1762" s="42">
        <f t="shared" si="682"/>
        <v>4835618.6979309842</v>
      </c>
      <c r="AE1762" s="41">
        <f t="shared" si="676"/>
        <v>36730728.178199783</v>
      </c>
      <c r="AF1762" s="42">
        <f t="shared" si="677"/>
        <v>124126259.92920382</v>
      </c>
      <c r="AG1762" s="43">
        <f t="shared" si="684"/>
        <v>400</v>
      </c>
      <c r="AH1762" s="44">
        <f t="shared" si="678"/>
        <v>306.4640657084189</v>
      </c>
      <c r="AI1762" s="36">
        <f t="shared" si="679"/>
        <v>93.535934291581114</v>
      </c>
      <c r="AJ1762" s="36">
        <f t="shared" si="680"/>
        <v>2847</v>
      </c>
      <c r="AK1762" s="45">
        <v>45657</v>
      </c>
    </row>
    <row r="1763" spans="1:37" s="79" customFormat="1" ht="12.75" x14ac:dyDescent="0.25">
      <c r="A1763" s="36">
        <v>1757</v>
      </c>
      <c r="B1763" s="74">
        <v>42810</v>
      </c>
      <c r="C1763" s="36" t="s">
        <v>823</v>
      </c>
      <c r="D1763" s="36"/>
      <c r="E1763" s="36">
        <v>12004</v>
      </c>
      <c r="F1763" s="36" t="s">
        <v>1513</v>
      </c>
      <c r="G1763" s="36" t="s">
        <v>276</v>
      </c>
      <c r="H1763" s="38">
        <v>3286</v>
      </c>
      <c r="I1763" s="90">
        <v>139791442.52276167</v>
      </c>
      <c r="J1763" s="39">
        <f t="shared" si="660"/>
        <v>0</v>
      </c>
      <c r="K1763" s="39">
        <f t="shared" si="661"/>
        <v>0</v>
      </c>
      <c r="L1763" s="39">
        <f t="shared" si="662"/>
        <v>139791442.52276167</v>
      </c>
      <c r="M1763" s="39">
        <f t="shared" si="683"/>
        <v>0</v>
      </c>
      <c r="N1763" s="39">
        <f t="shared" si="670"/>
        <v>0</v>
      </c>
      <c r="O1763" s="39">
        <f t="shared" si="664"/>
        <v>0</v>
      </c>
      <c r="P1763" s="39">
        <f t="shared" si="665"/>
        <v>0</v>
      </c>
      <c r="Q1763" s="39">
        <f t="shared" si="666"/>
        <v>0</v>
      </c>
      <c r="R1763" s="39">
        <f t="shared" si="667"/>
        <v>0</v>
      </c>
      <c r="S1763" s="39">
        <f t="shared" si="668"/>
        <v>0</v>
      </c>
      <c r="T1763" s="39"/>
      <c r="U1763" s="39">
        <f t="shared" si="669"/>
        <v>0</v>
      </c>
      <c r="V1763" s="39">
        <f>IF(E1763=12050,I1763,IF(E1763&lt;&gt;12050,0))</f>
        <v>0</v>
      </c>
      <c r="W1763" s="39"/>
      <c r="X1763" s="39">
        <f t="shared" si="673"/>
        <v>11481.843328358247</v>
      </c>
      <c r="Y1763" s="39">
        <f t="shared" si="674"/>
        <v>349478.60630690417</v>
      </c>
      <c r="Z1763" s="41">
        <f t="shared" si="675"/>
        <v>32688807.955835935</v>
      </c>
      <c r="AA1763" s="41">
        <v>28486453.297656815</v>
      </c>
      <c r="AB1763" s="41">
        <v>0</v>
      </c>
      <c r="AC1763" s="41">
        <f t="shared" si="681"/>
        <v>28486453.297656815</v>
      </c>
      <c r="AD1763" s="42">
        <f t="shared" si="682"/>
        <v>4202354.6581791192</v>
      </c>
      <c r="AE1763" s="41">
        <f t="shared" si="676"/>
        <v>32688807.955835935</v>
      </c>
      <c r="AF1763" s="42">
        <f t="shared" si="677"/>
        <v>107102634.56692573</v>
      </c>
      <c r="AG1763" s="43">
        <f t="shared" si="684"/>
        <v>400</v>
      </c>
      <c r="AH1763" s="44">
        <f t="shared" si="678"/>
        <v>306.4640657084189</v>
      </c>
      <c r="AI1763" s="36">
        <f t="shared" si="679"/>
        <v>93.535934291581114</v>
      </c>
      <c r="AJ1763" s="36">
        <f t="shared" si="680"/>
        <v>2847</v>
      </c>
      <c r="AK1763" s="45">
        <v>45657</v>
      </c>
    </row>
    <row r="1764" spans="1:37" s="79" customFormat="1" ht="12.75" x14ac:dyDescent="0.25">
      <c r="A1764" s="36">
        <v>1758</v>
      </c>
      <c r="B1764" s="74">
        <v>42810</v>
      </c>
      <c r="C1764" s="36" t="s">
        <v>823</v>
      </c>
      <c r="D1764" s="36"/>
      <c r="E1764" s="36">
        <v>12004</v>
      </c>
      <c r="F1764" s="36" t="s">
        <v>1513</v>
      </c>
      <c r="G1764" s="36" t="s">
        <v>276</v>
      </c>
      <c r="H1764" s="38">
        <v>1316</v>
      </c>
      <c r="I1764" s="90">
        <v>39911663.792596385</v>
      </c>
      <c r="J1764" s="39">
        <f t="shared" si="660"/>
        <v>0</v>
      </c>
      <c r="K1764" s="39">
        <f t="shared" si="661"/>
        <v>0</v>
      </c>
      <c r="L1764" s="39">
        <f t="shared" si="662"/>
        <v>39911663.792596385</v>
      </c>
      <c r="M1764" s="39">
        <f t="shared" si="683"/>
        <v>0</v>
      </c>
      <c r="N1764" s="39">
        <f t="shared" si="670"/>
        <v>0</v>
      </c>
      <c r="O1764" s="39">
        <f t="shared" si="664"/>
        <v>0</v>
      </c>
      <c r="P1764" s="39">
        <f t="shared" si="665"/>
        <v>0</v>
      </c>
      <c r="Q1764" s="39">
        <f t="shared" si="666"/>
        <v>0</v>
      </c>
      <c r="R1764" s="39">
        <f t="shared" si="667"/>
        <v>0</v>
      </c>
      <c r="S1764" s="39">
        <f t="shared" si="668"/>
        <v>0</v>
      </c>
      <c r="T1764" s="39"/>
      <c r="U1764" s="39">
        <f t="shared" si="669"/>
        <v>0</v>
      </c>
      <c r="V1764" s="39">
        <f>IF(E1764=12050,I1764,IF(E1764&lt;&gt;12050,0))</f>
        <v>0</v>
      </c>
      <c r="W1764" s="39"/>
      <c r="X1764" s="39">
        <f t="shared" si="673"/>
        <v>3278.1654039093542</v>
      </c>
      <c r="Y1764" s="39">
        <f t="shared" si="674"/>
        <v>99779.159481490962</v>
      </c>
      <c r="Z1764" s="41">
        <f t="shared" si="675"/>
        <v>9332936.9049299322</v>
      </c>
      <c r="AA1764" s="41">
        <v>8133128.3670991072</v>
      </c>
      <c r="AB1764" s="41">
        <v>0</v>
      </c>
      <c r="AC1764" s="41">
        <f t="shared" si="681"/>
        <v>8133128.3670991072</v>
      </c>
      <c r="AD1764" s="42">
        <f t="shared" si="682"/>
        <v>1199808.537830825</v>
      </c>
      <c r="AE1764" s="41">
        <f t="shared" si="676"/>
        <v>9332936.9049299322</v>
      </c>
      <c r="AF1764" s="42">
        <f t="shared" si="677"/>
        <v>30578726.887666453</v>
      </c>
      <c r="AG1764" s="43">
        <f t="shared" si="684"/>
        <v>400</v>
      </c>
      <c r="AH1764" s="44">
        <f t="shared" si="678"/>
        <v>306.4640657084189</v>
      </c>
      <c r="AI1764" s="36">
        <f t="shared" si="679"/>
        <v>93.535934291581114</v>
      </c>
      <c r="AJ1764" s="36">
        <f t="shared" si="680"/>
        <v>2847</v>
      </c>
      <c r="AK1764" s="45">
        <v>45657</v>
      </c>
    </row>
    <row r="1765" spans="1:37" s="79" customFormat="1" ht="12.75" x14ac:dyDescent="0.25">
      <c r="A1765" s="36">
        <v>1759</v>
      </c>
      <c r="B1765" s="74">
        <v>42811</v>
      </c>
      <c r="C1765" s="36" t="s">
        <v>823</v>
      </c>
      <c r="D1765" s="36"/>
      <c r="E1765" s="36">
        <v>12004</v>
      </c>
      <c r="F1765" s="36" t="s">
        <v>1514</v>
      </c>
      <c r="G1765" s="36" t="s">
        <v>540</v>
      </c>
      <c r="H1765" s="38">
        <v>1</v>
      </c>
      <c r="I1765" s="90">
        <v>119000</v>
      </c>
      <c r="J1765" s="39">
        <f t="shared" si="660"/>
        <v>0</v>
      </c>
      <c r="K1765" s="39">
        <f t="shared" si="661"/>
        <v>0</v>
      </c>
      <c r="L1765" s="39">
        <f t="shared" si="662"/>
        <v>119000</v>
      </c>
      <c r="M1765" s="39">
        <f t="shared" si="683"/>
        <v>0</v>
      </c>
      <c r="N1765" s="39">
        <f t="shared" si="670"/>
        <v>0</v>
      </c>
      <c r="O1765" s="39">
        <f t="shared" si="664"/>
        <v>0</v>
      </c>
      <c r="P1765" s="39">
        <f t="shared" si="665"/>
        <v>0</v>
      </c>
      <c r="Q1765" s="39">
        <f t="shared" si="666"/>
        <v>0</v>
      </c>
      <c r="R1765" s="39">
        <f t="shared" si="667"/>
        <v>0</v>
      </c>
      <c r="S1765" s="39">
        <f t="shared" si="668"/>
        <v>0</v>
      </c>
      <c r="T1765" s="39"/>
      <c r="U1765" s="39">
        <f t="shared" si="669"/>
        <v>0</v>
      </c>
      <c r="V1765" s="39"/>
      <c r="W1765" s="39"/>
      <c r="X1765" s="39">
        <f t="shared" si="673"/>
        <v>9.7741273100616013</v>
      </c>
      <c r="Y1765" s="39">
        <f t="shared" si="674"/>
        <v>297.5</v>
      </c>
      <c r="Z1765" s="41">
        <f t="shared" si="675"/>
        <v>27817.166324435319</v>
      </c>
      <c r="AA1765" s="41">
        <v>23946.611909650925</v>
      </c>
      <c r="AB1765" s="41">
        <v>-645.83262847285255</v>
      </c>
      <c r="AC1765" s="41">
        <f t="shared" si="681"/>
        <v>23300.779281178071</v>
      </c>
      <c r="AD1765" s="42">
        <f t="shared" si="682"/>
        <v>3870.5544147843939</v>
      </c>
      <c r="AE1765" s="41">
        <f t="shared" si="676"/>
        <v>27171.333695962465</v>
      </c>
      <c r="AF1765" s="42">
        <f t="shared" si="677"/>
        <v>91828.666304037528</v>
      </c>
      <c r="AG1765" s="43">
        <f t="shared" si="684"/>
        <v>400</v>
      </c>
      <c r="AH1765" s="44">
        <f t="shared" si="678"/>
        <v>306.49691991786449</v>
      </c>
      <c r="AI1765" s="36">
        <f t="shared" si="679"/>
        <v>93.503080082135526</v>
      </c>
      <c r="AJ1765" s="36">
        <f t="shared" si="680"/>
        <v>2846</v>
      </c>
      <c r="AK1765" s="45">
        <v>45657</v>
      </c>
    </row>
    <row r="1766" spans="1:37" s="79" customFormat="1" ht="12.75" x14ac:dyDescent="0.25">
      <c r="A1766" s="36">
        <v>1760</v>
      </c>
      <c r="B1766" s="91">
        <v>42830</v>
      </c>
      <c r="C1766" s="36" t="s">
        <v>823</v>
      </c>
      <c r="D1766" s="36"/>
      <c r="E1766" s="36">
        <v>12004</v>
      </c>
      <c r="F1766" s="56" t="s">
        <v>1515</v>
      </c>
      <c r="G1766" s="36" t="s">
        <v>540</v>
      </c>
      <c r="H1766" s="38">
        <v>14500</v>
      </c>
      <c r="I1766" s="48">
        <v>557858070.67999995</v>
      </c>
      <c r="J1766" s="39">
        <f t="shared" si="660"/>
        <v>0</v>
      </c>
      <c r="K1766" s="39">
        <f t="shared" si="661"/>
        <v>0</v>
      </c>
      <c r="L1766" s="39">
        <f t="shared" si="662"/>
        <v>557858070.67999995</v>
      </c>
      <c r="M1766" s="39">
        <f t="shared" si="683"/>
        <v>0</v>
      </c>
      <c r="N1766" s="39">
        <f t="shared" si="670"/>
        <v>0</v>
      </c>
      <c r="O1766" s="39">
        <f t="shared" si="664"/>
        <v>0</v>
      </c>
      <c r="P1766" s="39">
        <f t="shared" si="665"/>
        <v>0</v>
      </c>
      <c r="Q1766" s="39">
        <f t="shared" si="666"/>
        <v>0</v>
      </c>
      <c r="R1766" s="39">
        <f t="shared" si="667"/>
        <v>0</v>
      </c>
      <c r="S1766" s="39">
        <f t="shared" si="668"/>
        <v>0</v>
      </c>
      <c r="T1766" s="39"/>
      <c r="U1766" s="39">
        <f t="shared" si="669"/>
        <v>0</v>
      </c>
      <c r="V1766" s="39"/>
      <c r="W1766" s="39"/>
      <c r="X1766" s="39">
        <f t="shared" si="673"/>
        <v>45819.964737577</v>
      </c>
      <c r="Y1766" s="39">
        <f t="shared" si="674"/>
        <v>1394645.1767</v>
      </c>
      <c r="Z1766" s="41">
        <f t="shared" si="675"/>
        <v>129533040.31313019</v>
      </c>
      <c r="AA1766" s="41">
        <v>111388334.27704969</v>
      </c>
      <c r="AB1766" s="41">
        <v>-3004108.5135040469</v>
      </c>
      <c r="AC1766" s="41">
        <f t="shared" si="681"/>
        <v>108384225.76354565</v>
      </c>
      <c r="AD1766" s="42">
        <f t="shared" si="682"/>
        <v>18144706.036080495</v>
      </c>
      <c r="AE1766" s="41">
        <f t="shared" si="676"/>
        <v>126528931.79962614</v>
      </c>
      <c r="AF1766" s="42">
        <f t="shared" si="677"/>
        <v>431329138.88037384</v>
      </c>
      <c r="AG1766" s="43">
        <f t="shared" si="684"/>
        <v>400</v>
      </c>
      <c r="AH1766" s="44">
        <f t="shared" si="678"/>
        <v>307.12114989733061</v>
      </c>
      <c r="AI1766" s="36">
        <f t="shared" si="679"/>
        <v>92.878850102669404</v>
      </c>
      <c r="AJ1766" s="36">
        <f t="shared" si="680"/>
        <v>2827</v>
      </c>
      <c r="AK1766" s="45">
        <v>45657</v>
      </c>
    </row>
    <row r="1767" spans="1:37" s="79" customFormat="1" ht="12.75" x14ac:dyDescent="0.25">
      <c r="A1767" s="36">
        <v>1761</v>
      </c>
      <c r="B1767" s="74">
        <v>42831</v>
      </c>
      <c r="C1767" s="49" t="s">
        <v>431</v>
      </c>
      <c r="D1767" s="49"/>
      <c r="E1767" s="49">
        <v>12009</v>
      </c>
      <c r="F1767" s="36" t="s">
        <v>1516</v>
      </c>
      <c r="G1767" s="36" t="s">
        <v>56</v>
      </c>
      <c r="H1767" s="38">
        <v>25</v>
      </c>
      <c r="I1767" s="90">
        <v>990000</v>
      </c>
      <c r="J1767" s="39">
        <f t="shared" si="660"/>
        <v>0</v>
      </c>
      <c r="K1767" s="39">
        <f t="shared" si="661"/>
        <v>0</v>
      </c>
      <c r="L1767" s="39">
        <f t="shared" si="662"/>
        <v>0</v>
      </c>
      <c r="M1767" s="39">
        <f t="shared" si="683"/>
        <v>0</v>
      </c>
      <c r="N1767" s="39">
        <f t="shared" si="670"/>
        <v>0</v>
      </c>
      <c r="O1767" s="39">
        <f t="shared" si="664"/>
        <v>0</v>
      </c>
      <c r="P1767" s="39">
        <f t="shared" si="665"/>
        <v>0</v>
      </c>
      <c r="Q1767" s="39">
        <f t="shared" si="666"/>
        <v>990000</v>
      </c>
      <c r="R1767" s="39">
        <f t="shared" si="667"/>
        <v>0</v>
      </c>
      <c r="S1767" s="39">
        <f t="shared" si="668"/>
        <v>0</v>
      </c>
      <c r="T1767" s="39"/>
      <c r="U1767" s="39">
        <f t="shared" si="669"/>
        <v>0</v>
      </c>
      <c r="V1767" s="39"/>
      <c r="W1767" s="39"/>
      <c r="X1767" s="39">
        <f t="shared" si="673"/>
        <v>271.04722792607805</v>
      </c>
      <c r="Y1767" s="39">
        <f t="shared" si="674"/>
        <v>8250</v>
      </c>
      <c r="Z1767" s="41">
        <f t="shared" si="675"/>
        <v>765979.4661190965</v>
      </c>
      <c r="AA1767" s="41">
        <v>666776.18069815193</v>
      </c>
      <c r="AB1767" s="41">
        <v>0</v>
      </c>
      <c r="AC1767" s="41">
        <f t="shared" si="681"/>
        <v>666776.18069815193</v>
      </c>
      <c r="AD1767" s="42">
        <f t="shared" si="682"/>
        <v>99203.285420944565</v>
      </c>
      <c r="AE1767" s="41">
        <f t="shared" si="676"/>
        <v>765979.4661190965</v>
      </c>
      <c r="AF1767" s="42">
        <f t="shared" si="677"/>
        <v>224020.5338809035</v>
      </c>
      <c r="AG1767" s="43">
        <f t="shared" si="684"/>
        <v>120</v>
      </c>
      <c r="AH1767" s="44">
        <f t="shared" si="678"/>
        <v>27.154004106776185</v>
      </c>
      <c r="AI1767" s="36">
        <f t="shared" si="679"/>
        <v>92.845995893223815</v>
      </c>
      <c r="AJ1767" s="36">
        <f t="shared" si="680"/>
        <v>2826</v>
      </c>
      <c r="AK1767" s="45">
        <v>45657</v>
      </c>
    </row>
    <row r="1768" spans="1:37" s="79" customFormat="1" ht="12.75" x14ac:dyDescent="0.25">
      <c r="A1768" s="36">
        <v>1762</v>
      </c>
      <c r="B1768" s="74">
        <v>42831</v>
      </c>
      <c r="C1768" s="36" t="s">
        <v>823</v>
      </c>
      <c r="D1768" s="36"/>
      <c r="E1768" s="36">
        <v>12004</v>
      </c>
      <c r="F1768" s="36" t="s">
        <v>1517</v>
      </c>
      <c r="G1768" s="36" t="s">
        <v>544</v>
      </c>
      <c r="H1768" s="38">
        <v>2</v>
      </c>
      <c r="I1768" s="90">
        <v>880000.00000000012</v>
      </c>
      <c r="J1768" s="39">
        <f t="shared" si="660"/>
        <v>0</v>
      </c>
      <c r="K1768" s="39">
        <f t="shared" si="661"/>
        <v>0</v>
      </c>
      <c r="L1768" s="39">
        <f t="shared" si="662"/>
        <v>880000.00000000012</v>
      </c>
      <c r="M1768" s="39">
        <f t="shared" si="683"/>
        <v>0</v>
      </c>
      <c r="N1768" s="39">
        <f t="shared" si="670"/>
        <v>0</v>
      </c>
      <c r="O1768" s="39">
        <f t="shared" si="664"/>
        <v>0</v>
      </c>
      <c r="P1768" s="39">
        <f t="shared" si="665"/>
        <v>0</v>
      </c>
      <c r="Q1768" s="39">
        <f t="shared" si="666"/>
        <v>0</v>
      </c>
      <c r="R1768" s="39">
        <f t="shared" si="667"/>
        <v>0</v>
      </c>
      <c r="S1768" s="39">
        <f t="shared" si="668"/>
        <v>0</v>
      </c>
      <c r="T1768" s="39"/>
      <c r="U1768" s="39">
        <f t="shared" si="669"/>
        <v>0</v>
      </c>
      <c r="V1768" s="39"/>
      <c r="W1768" s="39"/>
      <c r="X1768" s="39">
        <f t="shared" si="673"/>
        <v>72.279260780287487</v>
      </c>
      <c r="Y1768" s="39">
        <f t="shared" si="674"/>
        <v>2200.0000000000005</v>
      </c>
      <c r="Z1768" s="41">
        <f t="shared" si="675"/>
        <v>204261.19096509245</v>
      </c>
      <c r="AA1768" s="41">
        <v>175638.60369609861</v>
      </c>
      <c r="AB1768" s="41">
        <v>-4736.9181709015556</v>
      </c>
      <c r="AC1768" s="41">
        <f t="shared" si="681"/>
        <v>170901.68552519704</v>
      </c>
      <c r="AD1768" s="42">
        <f t="shared" si="682"/>
        <v>28622.587268993841</v>
      </c>
      <c r="AE1768" s="41">
        <f t="shared" si="676"/>
        <v>199524.27279419088</v>
      </c>
      <c r="AF1768" s="42">
        <f t="shared" si="677"/>
        <v>680475.72720580921</v>
      </c>
      <c r="AG1768" s="43">
        <f t="shared" si="684"/>
        <v>400</v>
      </c>
      <c r="AH1768" s="44">
        <f t="shared" si="678"/>
        <v>307.1540041067762</v>
      </c>
      <c r="AI1768" s="36">
        <f t="shared" si="679"/>
        <v>92.845995893223815</v>
      </c>
      <c r="AJ1768" s="36">
        <f t="shared" si="680"/>
        <v>2826</v>
      </c>
      <c r="AK1768" s="45">
        <v>45657</v>
      </c>
    </row>
    <row r="1769" spans="1:37" s="79" customFormat="1" ht="12.75" x14ac:dyDescent="0.25">
      <c r="A1769" s="36">
        <v>1763</v>
      </c>
      <c r="B1769" s="74">
        <v>42831</v>
      </c>
      <c r="C1769" s="36" t="s">
        <v>980</v>
      </c>
      <c r="D1769" s="36"/>
      <c r="E1769" s="36">
        <v>12002</v>
      </c>
      <c r="F1769" s="36" t="s">
        <v>1518</v>
      </c>
      <c r="G1769" s="36" t="s">
        <v>540</v>
      </c>
      <c r="H1769" s="38">
        <v>1</v>
      </c>
      <c r="I1769" s="90">
        <v>165000</v>
      </c>
      <c r="J1769" s="39">
        <f t="shared" si="660"/>
        <v>165000</v>
      </c>
      <c r="K1769" s="39">
        <f t="shared" si="661"/>
        <v>0</v>
      </c>
      <c r="L1769" s="39">
        <f t="shared" si="662"/>
        <v>0</v>
      </c>
      <c r="M1769" s="39">
        <f t="shared" si="683"/>
        <v>0</v>
      </c>
      <c r="N1769" s="39">
        <f t="shared" si="670"/>
        <v>0</v>
      </c>
      <c r="O1769" s="39">
        <f t="shared" si="664"/>
        <v>0</v>
      </c>
      <c r="P1769" s="39">
        <f t="shared" si="665"/>
        <v>0</v>
      </c>
      <c r="Q1769" s="39">
        <f t="shared" si="666"/>
        <v>0</v>
      </c>
      <c r="R1769" s="39">
        <f t="shared" si="667"/>
        <v>0</v>
      </c>
      <c r="S1769" s="39">
        <f t="shared" si="668"/>
        <v>0</v>
      </c>
      <c r="T1769" s="39"/>
      <c r="U1769" s="39">
        <f t="shared" si="669"/>
        <v>0</v>
      </c>
      <c r="V1769" s="39"/>
      <c r="W1769" s="39"/>
      <c r="X1769" s="39">
        <f t="shared" si="673"/>
        <v>13.552361396303901</v>
      </c>
      <c r="Y1769" s="39">
        <f t="shared" si="674"/>
        <v>412.5</v>
      </c>
      <c r="Z1769" s="41">
        <f t="shared" si="675"/>
        <v>38298.973305954823</v>
      </c>
      <c r="AA1769" s="41">
        <v>32932.238193018478</v>
      </c>
      <c r="AB1769" s="41">
        <v>-888.17215704404123</v>
      </c>
      <c r="AC1769" s="41">
        <f t="shared" si="681"/>
        <v>32044.066035974436</v>
      </c>
      <c r="AD1769" s="42">
        <f t="shared" si="682"/>
        <v>5366.7351129363451</v>
      </c>
      <c r="AE1769" s="41">
        <f t="shared" si="676"/>
        <v>37410.801148910781</v>
      </c>
      <c r="AF1769" s="42">
        <f t="shared" si="677"/>
        <v>127589.19885108923</v>
      </c>
      <c r="AG1769" s="43">
        <f t="shared" si="684"/>
        <v>400</v>
      </c>
      <c r="AH1769" s="44">
        <f t="shared" si="678"/>
        <v>307.1540041067762</v>
      </c>
      <c r="AI1769" s="36">
        <f t="shared" si="679"/>
        <v>92.845995893223815</v>
      </c>
      <c r="AJ1769" s="36">
        <f t="shared" si="680"/>
        <v>2826</v>
      </c>
      <c r="AK1769" s="45">
        <v>45657</v>
      </c>
    </row>
    <row r="1770" spans="1:37" s="79" customFormat="1" ht="12.75" x14ac:dyDescent="0.25">
      <c r="A1770" s="36">
        <v>1764</v>
      </c>
      <c r="B1770" s="74">
        <v>42832</v>
      </c>
      <c r="C1770" s="49" t="s">
        <v>272</v>
      </c>
      <c r="D1770" s="49"/>
      <c r="E1770" s="49">
        <v>12010</v>
      </c>
      <c r="F1770" s="36" t="s">
        <v>1519</v>
      </c>
      <c r="G1770" s="36" t="s">
        <v>435</v>
      </c>
      <c r="H1770" s="38">
        <v>30</v>
      </c>
      <c r="I1770" s="90">
        <v>714062.49999999895</v>
      </c>
      <c r="J1770" s="39">
        <f t="shared" si="660"/>
        <v>0</v>
      </c>
      <c r="K1770" s="39">
        <f t="shared" si="661"/>
        <v>0</v>
      </c>
      <c r="L1770" s="39">
        <f t="shared" si="662"/>
        <v>0</v>
      </c>
      <c r="M1770" s="39">
        <f>IF(E1770=12005,I1770,IF(E1770&lt;&gt;12005,0))</f>
        <v>0</v>
      </c>
      <c r="N1770" s="39">
        <f t="shared" si="670"/>
        <v>0</v>
      </c>
      <c r="O1770" s="39">
        <f t="shared" si="664"/>
        <v>0</v>
      </c>
      <c r="P1770" s="39">
        <f t="shared" si="665"/>
        <v>0</v>
      </c>
      <c r="Q1770" s="39">
        <f t="shared" si="666"/>
        <v>0</v>
      </c>
      <c r="R1770" s="39">
        <f t="shared" si="667"/>
        <v>714062.49999999895</v>
      </c>
      <c r="S1770" s="39">
        <f t="shared" si="668"/>
        <v>0</v>
      </c>
      <c r="T1770" s="39"/>
      <c r="U1770" s="39">
        <f t="shared" si="669"/>
        <v>0</v>
      </c>
      <c r="V1770" s="39"/>
      <c r="W1770" s="39">
        <f>IF(E1770=12099,I1770,IF(E1770&lt;&gt;12099,0))</f>
        <v>0</v>
      </c>
      <c r="X1770" s="39">
        <f t="shared" si="673"/>
        <v>195.49965776865133</v>
      </c>
      <c r="Y1770" s="39">
        <f t="shared" si="674"/>
        <v>5950.5208333333248</v>
      </c>
      <c r="Z1770" s="41">
        <f t="shared" si="675"/>
        <v>552286.53319644008</v>
      </c>
      <c r="AA1770" s="41">
        <v>480733.65845311363</v>
      </c>
      <c r="AB1770" s="41">
        <v>32310.58493718291</v>
      </c>
      <c r="AC1770" s="41">
        <f t="shared" si="681"/>
        <v>513044.24339029653</v>
      </c>
      <c r="AD1770" s="42">
        <f t="shared" si="682"/>
        <v>71552.874743326451</v>
      </c>
      <c r="AE1770" s="41">
        <f t="shared" si="676"/>
        <v>584597.11813362292</v>
      </c>
      <c r="AF1770" s="42">
        <f t="shared" si="677"/>
        <v>129465.38186637603</v>
      </c>
      <c r="AG1770" s="43">
        <f>(365.25/30.4375*(IF(E1770=12002,1/3%,IF(E1770=12003,1/3%,IF(E1770=12004,1/3%,IF(E1770=12006,1/2%,IF(E1770=12007,1/10%,IF(E1770=12008,1/3%,IF(E1770=12009,1/10%,IF(E1770=12010,1/10%,IF(E1770=12011,1/20%,IF(E1770=12012,1/3%,IF(E1770=12099,1/10%)))))))))))))</f>
        <v>120</v>
      </c>
      <c r="AH1770" s="44">
        <f t="shared" si="678"/>
        <v>27.186858316221759</v>
      </c>
      <c r="AI1770" s="36">
        <f t="shared" si="679"/>
        <v>92.813141683778241</v>
      </c>
      <c r="AJ1770" s="36">
        <f t="shared" si="680"/>
        <v>2825</v>
      </c>
      <c r="AK1770" s="45">
        <v>45657</v>
      </c>
    </row>
    <row r="1771" spans="1:37" s="79" customFormat="1" ht="12.75" x14ac:dyDescent="0.25">
      <c r="A1771" s="36">
        <v>1765</v>
      </c>
      <c r="B1771" s="74">
        <v>42835</v>
      </c>
      <c r="C1771" s="49" t="s">
        <v>431</v>
      </c>
      <c r="D1771" s="49"/>
      <c r="E1771" s="49">
        <v>12009</v>
      </c>
      <c r="F1771" s="36" t="s">
        <v>1520</v>
      </c>
      <c r="G1771" s="36" t="s">
        <v>58</v>
      </c>
      <c r="H1771" s="38">
        <v>1</v>
      </c>
      <c r="I1771" s="90">
        <v>253700</v>
      </c>
      <c r="J1771" s="39">
        <f t="shared" si="660"/>
        <v>0</v>
      </c>
      <c r="K1771" s="39">
        <f t="shared" si="661"/>
        <v>0</v>
      </c>
      <c r="L1771" s="39">
        <f t="shared" si="662"/>
        <v>0</v>
      </c>
      <c r="M1771" s="39">
        <f>IF(C1771=12006,H1771,IF(C1771&lt;&gt;12006,0))</f>
        <v>0</v>
      </c>
      <c r="N1771" s="39">
        <f t="shared" si="670"/>
        <v>0</v>
      </c>
      <c r="O1771" s="39">
        <f t="shared" si="664"/>
        <v>0</v>
      </c>
      <c r="P1771" s="39">
        <f t="shared" si="665"/>
        <v>0</v>
      </c>
      <c r="Q1771" s="39">
        <f t="shared" si="666"/>
        <v>253700</v>
      </c>
      <c r="R1771" s="39">
        <f t="shared" si="667"/>
        <v>0</v>
      </c>
      <c r="S1771" s="39">
        <f t="shared" si="668"/>
        <v>0</v>
      </c>
      <c r="T1771" s="39"/>
      <c r="U1771" s="39">
        <f t="shared" si="669"/>
        <v>0</v>
      </c>
      <c r="V1771" s="39"/>
      <c r="W1771" s="39"/>
      <c r="X1771" s="39">
        <f t="shared" si="673"/>
        <v>69.459274469541413</v>
      </c>
      <c r="Y1771" s="39">
        <f t="shared" si="674"/>
        <v>2114.166666666667</v>
      </c>
      <c r="Z1771" s="41">
        <f t="shared" si="675"/>
        <v>196014.07255304587</v>
      </c>
      <c r="AA1771" s="41">
        <v>170591.97809719373</v>
      </c>
      <c r="AB1771" s="41">
        <v>0</v>
      </c>
      <c r="AC1771" s="41">
        <f t="shared" si="681"/>
        <v>170591.97809719373</v>
      </c>
      <c r="AD1771" s="42">
        <f t="shared" si="682"/>
        <v>25422.094455852144</v>
      </c>
      <c r="AE1771" s="41">
        <f t="shared" si="676"/>
        <v>196014.07255304587</v>
      </c>
      <c r="AF1771" s="42">
        <f t="shared" si="677"/>
        <v>57685.927446954127</v>
      </c>
      <c r="AG1771" s="43">
        <f>(365.25/30.4375*(IF(E1771=12002,1/3%,IF(E1771=12003,1/3%,IF(E1771=12004,1/3%,IF(E1771=12006,1/2%,IF(E1771=12007,1/10%,IF(E1771=12008,1/3%,IF(E1771=12009,1/10%,IF(E1771=12010,1/10%,IF(E1771=12011,1/20%,IF(E1771=12012,1/3%))))))))))))</f>
        <v>120</v>
      </c>
      <c r="AH1771" s="44">
        <f t="shared" si="678"/>
        <v>27.285420944558524</v>
      </c>
      <c r="AI1771" s="36">
        <f t="shared" si="679"/>
        <v>92.714579055441476</v>
      </c>
      <c r="AJ1771" s="36">
        <f t="shared" si="680"/>
        <v>2822</v>
      </c>
      <c r="AK1771" s="45">
        <v>45657</v>
      </c>
    </row>
    <row r="1772" spans="1:37" s="79" customFormat="1" ht="12.75" x14ac:dyDescent="0.25">
      <c r="A1772" s="36">
        <v>1766</v>
      </c>
      <c r="B1772" s="74">
        <v>42844</v>
      </c>
      <c r="C1772" s="49" t="s">
        <v>272</v>
      </c>
      <c r="D1772" s="49"/>
      <c r="E1772" s="49">
        <v>12010</v>
      </c>
      <c r="F1772" s="36" t="s">
        <v>1521</v>
      </c>
      <c r="G1772" s="36" t="s">
        <v>435</v>
      </c>
      <c r="H1772" s="38">
        <v>1</v>
      </c>
      <c r="I1772" s="90">
        <v>315958.25</v>
      </c>
      <c r="J1772" s="39">
        <f t="shared" si="660"/>
        <v>0</v>
      </c>
      <c r="K1772" s="39">
        <f t="shared" si="661"/>
        <v>0</v>
      </c>
      <c r="L1772" s="39">
        <f t="shared" si="662"/>
        <v>0</v>
      </c>
      <c r="M1772" s="39">
        <f>IF(E1772=12005,I1772,IF(E1772&lt;&gt;12005,0))</f>
        <v>0</v>
      </c>
      <c r="N1772" s="39">
        <f t="shared" si="670"/>
        <v>0</v>
      </c>
      <c r="O1772" s="39">
        <f t="shared" si="664"/>
        <v>0</v>
      </c>
      <c r="P1772" s="39">
        <f t="shared" si="665"/>
        <v>0</v>
      </c>
      <c r="Q1772" s="39">
        <f t="shared" si="666"/>
        <v>0</v>
      </c>
      <c r="R1772" s="39">
        <f t="shared" si="667"/>
        <v>315958.25</v>
      </c>
      <c r="S1772" s="39">
        <f t="shared" si="668"/>
        <v>0</v>
      </c>
      <c r="T1772" s="39"/>
      <c r="U1772" s="39">
        <f t="shared" si="669"/>
        <v>0</v>
      </c>
      <c r="V1772" s="39"/>
      <c r="W1772" s="39">
        <f>IF(E1772=12099,I1772,IF(E1772&lt;&gt;12099,0))</f>
        <v>0</v>
      </c>
      <c r="X1772" s="39">
        <f t="shared" si="673"/>
        <v>86.504654346338128</v>
      </c>
      <c r="Y1772" s="39">
        <f t="shared" si="674"/>
        <v>2632.9854166666669</v>
      </c>
      <c r="Z1772" s="41">
        <f t="shared" si="675"/>
        <v>243337.59267624916</v>
      </c>
      <c r="AA1772" s="41">
        <v>211676.88918548939</v>
      </c>
      <c r="AB1772" s="41">
        <v>14227.013205761341</v>
      </c>
      <c r="AC1772" s="41">
        <f t="shared" si="681"/>
        <v>225903.90239125074</v>
      </c>
      <c r="AD1772" s="42">
        <f t="shared" si="682"/>
        <v>31660.70349075977</v>
      </c>
      <c r="AE1772" s="41">
        <f t="shared" si="676"/>
        <v>257564.60588201051</v>
      </c>
      <c r="AF1772" s="42">
        <f t="shared" si="677"/>
        <v>58393.64411798949</v>
      </c>
      <c r="AG1772" s="43">
        <f>(365.25/30.4375*(IF(E1772=12002,1/3%,IF(E1772=12003,1/3%,IF(E1772=12004,1/3%,IF(E1772=12006,1/2%,IF(E1772=12007,1/10%,IF(E1772=12008,1/3%,IF(E1772=12009,1/10%,IF(E1772=12010,1/10%,IF(E1772=12011,1/20%,IF(E1772=12012,1/3%,IF(E1772=12099,1/10%)))))))))))))</f>
        <v>120</v>
      </c>
      <c r="AH1772" s="44">
        <f t="shared" si="678"/>
        <v>27.581108829568791</v>
      </c>
      <c r="AI1772" s="36">
        <f t="shared" si="679"/>
        <v>92.418891170431209</v>
      </c>
      <c r="AJ1772" s="36">
        <f t="shared" si="680"/>
        <v>2813</v>
      </c>
      <c r="AK1772" s="45">
        <v>45657</v>
      </c>
    </row>
    <row r="1773" spans="1:37" s="79" customFormat="1" ht="12.75" x14ac:dyDescent="0.25">
      <c r="A1773" s="36">
        <v>1767</v>
      </c>
      <c r="B1773" s="74">
        <v>42851</v>
      </c>
      <c r="C1773" s="49" t="s">
        <v>431</v>
      </c>
      <c r="D1773" s="49"/>
      <c r="E1773" s="49">
        <v>12009</v>
      </c>
      <c r="F1773" s="36" t="s">
        <v>1522</v>
      </c>
      <c r="G1773" s="36" t="s">
        <v>270</v>
      </c>
      <c r="H1773" s="38">
        <v>1</v>
      </c>
      <c r="I1773" s="90">
        <v>115000</v>
      </c>
      <c r="J1773" s="39">
        <f t="shared" si="660"/>
        <v>0</v>
      </c>
      <c r="K1773" s="39">
        <f t="shared" si="661"/>
        <v>0</v>
      </c>
      <c r="L1773" s="39">
        <f t="shared" si="662"/>
        <v>0</v>
      </c>
      <c r="M1773" s="39">
        <f>IF(C1773=12006,H1773,IF(C1773&lt;&gt;12006,0))</f>
        <v>0</v>
      </c>
      <c r="N1773" s="39">
        <f t="shared" si="670"/>
        <v>0</v>
      </c>
      <c r="O1773" s="39">
        <f t="shared" si="664"/>
        <v>0</v>
      </c>
      <c r="P1773" s="39">
        <f t="shared" si="665"/>
        <v>0</v>
      </c>
      <c r="Q1773" s="39">
        <f t="shared" si="666"/>
        <v>115000</v>
      </c>
      <c r="R1773" s="39">
        <f t="shared" si="667"/>
        <v>0</v>
      </c>
      <c r="S1773" s="39">
        <f t="shared" si="668"/>
        <v>0</v>
      </c>
      <c r="T1773" s="39"/>
      <c r="U1773" s="39">
        <f t="shared" si="669"/>
        <v>0</v>
      </c>
      <c r="V1773" s="39"/>
      <c r="W1773" s="39"/>
      <c r="X1773" s="39">
        <f t="shared" si="673"/>
        <v>31.485284052019164</v>
      </c>
      <c r="Y1773" s="39">
        <f t="shared" si="674"/>
        <v>958.33333333333326</v>
      </c>
      <c r="Z1773" s="41">
        <f t="shared" si="675"/>
        <v>88347.707049965771</v>
      </c>
      <c r="AA1773" s="41">
        <v>76824.093086926761</v>
      </c>
      <c r="AB1773" s="41">
        <v>0</v>
      </c>
      <c r="AC1773" s="41">
        <f t="shared" si="681"/>
        <v>76824.093086926761</v>
      </c>
      <c r="AD1773" s="42">
        <f t="shared" si="682"/>
        <v>11523.61396303901</v>
      </c>
      <c r="AE1773" s="41">
        <f t="shared" si="676"/>
        <v>88347.707049965771</v>
      </c>
      <c r="AF1773" s="42">
        <f t="shared" si="677"/>
        <v>26652.292950034229</v>
      </c>
      <c r="AG1773" s="43">
        <f>(365.25/30.4375*(IF(E1773=12002,1/3%,IF(E1773=12003,1/3%,IF(E1773=12004,1/3%,IF(E1773=12006,1/2%,IF(E1773=12007,1/10%,IF(E1773=12008,1/3%,IF(E1773=12009,1/10%,IF(E1773=12010,1/10%,IF(E1773=12011,1/20%,IF(E1773=12012,1/3%))))))))))))</f>
        <v>120</v>
      </c>
      <c r="AH1773" s="44">
        <f t="shared" si="678"/>
        <v>27.811088295687881</v>
      </c>
      <c r="AI1773" s="36">
        <f t="shared" si="679"/>
        <v>92.188911704312119</v>
      </c>
      <c r="AJ1773" s="36">
        <f t="shared" si="680"/>
        <v>2806</v>
      </c>
      <c r="AK1773" s="45">
        <v>45657</v>
      </c>
    </row>
    <row r="1774" spans="1:37" s="79" customFormat="1" ht="12.75" x14ac:dyDescent="0.25">
      <c r="A1774" s="36">
        <v>1768</v>
      </c>
      <c r="B1774" s="74">
        <v>42851</v>
      </c>
      <c r="C1774" s="49" t="s">
        <v>272</v>
      </c>
      <c r="D1774" s="49"/>
      <c r="E1774" s="49">
        <v>12010</v>
      </c>
      <c r="F1774" s="36" t="s">
        <v>1523</v>
      </c>
      <c r="G1774" s="36" t="s">
        <v>435</v>
      </c>
      <c r="H1774" s="38">
        <v>100</v>
      </c>
      <c r="I1774" s="90">
        <v>3780000</v>
      </c>
      <c r="J1774" s="39">
        <f t="shared" si="660"/>
        <v>0</v>
      </c>
      <c r="K1774" s="39">
        <f t="shared" si="661"/>
        <v>0</v>
      </c>
      <c r="L1774" s="39">
        <f t="shared" si="662"/>
        <v>0</v>
      </c>
      <c r="M1774" s="39">
        <f>IF(E1774=12005,I1774,IF(E1774&lt;&gt;12005,0))</f>
        <v>0</v>
      </c>
      <c r="N1774" s="39">
        <f t="shared" si="670"/>
        <v>0</v>
      </c>
      <c r="O1774" s="39">
        <f t="shared" si="664"/>
        <v>0</v>
      </c>
      <c r="P1774" s="39">
        <f t="shared" si="665"/>
        <v>0</v>
      </c>
      <c r="Q1774" s="39">
        <f t="shared" si="666"/>
        <v>0</v>
      </c>
      <c r="R1774" s="39">
        <f t="shared" si="667"/>
        <v>3780000</v>
      </c>
      <c r="S1774" s="39">
        <f t="shared" si="668"/>
        <v>0</v>
      </c>
      <c r="T1774" s="39"/>
      <c r="U1774" s="39">
        <f t="shared" si="669"/>
        <v>0</v>
      </c>
      <c r="V1774" s="39"/>
      <c r="W1774" s="39">
        <f>IF(E1774=12099,I1774,IF(E1774&lt;&gt;12099,0))</f>
        <v>0</v>
      </c>
      <c r="X1774" s="39">
        <f t="shared" si="673"/>
        <v>1034.9075975359342</v>
      </c>
      <c r="Y1774" s="39">
        <f t="shared" si="674"/>
        <v>31499.999999999996</v>
      </c>
      <c r="Z1774" s="41">
        <f t="shared" si="675"/>
        <v>2903950.7186858314</v>
      </c>
      <c r="AA1774" s="41">
        <v>2525174.5379876792</v>
      </c>
      <c r="AB1774" s="41">
        <v>169719.47970815955</v>
      </c>
      <c r="AC1774" s="41">
        <f t="shared" si="681"/>
        <v>2694894.0176958386</v>
      </c>
      <c r="AD1774" s="42">
        <f t="shared" si="682"/>
        <v>378776.18069815217</v>
      </c>
      <c r="AE1774" s="41">
        <f t="shared" si="676"/>
        <v>3073670.1983939908</v>
      </c>
      <c r="AF1774" s="42">
        <f t="shared" si="677"/>
        <v>706329.80160600925</v>
      </c>
      <c r="AG1774" s="43">
        <f>(365.25/30.4375*(IF(E1774=12002,1/3%,IF(E1774=12003,1/3%,IF(E1774=12004,1/3%,IF(E1774=12006,1/2%,IF(E1774=12007,1/10%,IF(E1774=12008,1/3%,IF(E1774=12009,1/10%,IF(E1774=12010,1/10%,IF(E1774=12011,1/20%,IF(E1774=12012,1/3%,IF(E1774=12099,1/10%)))))))))))))</f>
        <v>120</v>
      </c>
      <c r="AH1774" s="44">
        <f t="shared" si="678"/>
        <v>27.811088295687881</v>
      </c>
      <c r="AI1774" s="36">
        <f t="shared" si="679"/>
        <v>92.188911704312119</v>
      </c>
      <c r="AJ1774" s="36">
        <f t="shared" si="680"/>
        <v>2806</v>
      </c>
      <c r="AK1774" s="45">
        <v>45657</v>
      </c>
    </row>
    <row r="1775" spans="1:37" s="79" customFormat="1" ht="12.75" x14ac:dyDescent="0.25">
      <c r="A1775" s="36">
        <v>1769</v>
      </c>
      <c r="B1775" s="74">
        <v>42852</v>
      </c>
      <c r="C1775" s="36" t="s">
        <v>315</v>
      </c>
      <c r="D1775" s="36"/>
      <c r="E1775" s="36">
        <v>12008</v>
      </c>
      <c r="F1775" s="36" t="s">
        <v>1524</v>
      </c>
      <c r="G1775" s="38" t="s">
        <v>318</v>
      </c>
      <c r="H1775" s="61">
        <v>2</v>
      </c>
      <c r="I1775" s="90">
        <v>177000</v>
      </c>
      <c r="J1775" s="39">
        <f t="shared" ref="J1775:J1781" si="685">IF(E1775=12002,I1775,IF(E1775&lt;&gt;12002,0))</f>
        <v>0</v>
      </c>
      <c r="K1775" s="39">
        <f t="shared" ref="K1775:K1781" si="686">IF(E1775=12003,I1775,IF(E1775&lt;&gt;12003,0))</f>
        <v>0</v>
      </c>
      <c r="L1775" s="39">
        <f t="shared" ref="L1775:L1781" si="687">IF(E1775=12004,I1775,IF(E1775&lt;&gt;12004,0))</f>
        <v>0</v>
      </c>
      <c r="M1775" s="39">
        <f>IF(C1775=12006,H1775,IF(C1775&lt;&gt;12006,0))</f>
        <v>0</v>
      </c>
      <c r="N1775" s="39">
        <f t="shared" si="670"/>
        <v>0</v>
      </c>
      <c r="O1775" s="39">
        <f t="shared" ref="O1775:O1781" si="688">IF(E1775=12007,I1775,IF(E1775&lt;&gt;12007,0))</f>
        <v>0</v>
      </c>
      <c r="P1775" s="39">
        <f t="shared" ref="P1775:P1781" si="689">IF(E1775=12008,I1775,IF(E1775&lt;&gt;12008,0))</f>
        <v>177000</v>
      </c>
      <c r="Q1775" s="39">
        <f t="shared" ref="Q1775:Q1781" si="690">IF(E1775=12009,I1775,IF(E1775&lt;&gt;12009,0))</f>
        <v>0</v>
      </c>
      <c r="R1775" s="39">
        <f t="shared" ref="R1775:R1781" si="691">IF(E1775=12010,I1775,IF(E1775&lt;&gt;12010,0))</f>
        <v>0</v>
      </c>
      <c r="S1775" s="39">
        <f t="shared" ref="S1775:S1781" si="692">IF(E1775=12011,I1775,IF(E1775&lt;&gt;12011,0))</f>
        <v>0</v>
      </c>
      <c r="T1775" s="39"/>
      <c r="U1775" s="39">
        <f t="shared" ref="U1775:U1781" si="693">IF(E1775=12012,I1775,IF(E1775&lt;&gt;12012,0))</f>
        <v>0</v>
      </c>
      <c r="V1775" s="39"/>
      <c r="W1775" s="39"/>
      <c r="X1775" s="39">
        <f t="shared" si="673"/>
        <v>14.537987679671458</v>
      </c>
      <c r="Y1775" s="39">
        <f t="shared" si="674"/>
        <v>442.5</v>
      </c>
      <c r="Z1775" s="41">
        <f t="shared" si="675"/>
        <v>40779.055441478442</v>
      </c>
      <c r="AA1775" s="41">
        <v>35458.151950718682</v>
      </c>
      <c r="AB1775" s="41">
        <v>0</v>
      </c>
      <c r="AC1775" s="41">
        <f t="shared" si="681"/>
        <v>35458.151950718682</v>
      </c>
      <c r="AD1775" s="42">
        <f t="shared" si="682"/>
        <v>5320.9034907597597</v>
      </c>
      <c r="AE1775" s="41">
        <f t="shared" si="676"/>
        <v>40779.055441478442</v>
      </c>
      <c r="AF1775" s="42">
        <f t="shared" si="677"/>
        <v>136220.94455852156</v>
      </c>
      <c r="AG1775" s="43">
        <f>(365.25/30.4375*(IF(E1775=12002,1/3%,IF(E1775=12003,1/3%,IF(E1775=12004,1/3%,IF(E1775=12006,1/2%,IF(E1775=12007,1/10%,IF(E1775=12008,1/3%,IF(E1775=12009,1/10%,IF(E1775=12010,1/10%,IF(E1775=12011,1/20%,IF(E1775=12012,1/3%))))))))))))</f>
        <v>400</v>
      </c>
      <c r="AH1775" s="44">
        <f t="shared" si="678"/>
        <v>307.84394250513344</v>
      </c>
      <c r="AI1775" s="36">
        <f t="shared" si="679"/>
        <v>92.156057494866531</v>
      </c>
      <c r="AJ1775" s="36">
        <f t="shared" si="680"/>
        <v>2805</v>
      </c>
      <c r="AK1775" s="45">
        <v>45657</v>
      </c>
    </row>
    <row r="1776" spans="1:37" s="79" customFormat="1" ht="12.75" x14ac:dyDescent="0.25">
      <c r="A1776" s="36">
        <v>1770</v>
      </c>
      <c r="B1776" s="74">
        <v>42852</v>
      </c>
      <c r="C1776" s="36" t="s">
        <v>315</v>
      </c>
      <c r="D1776" s="36"/>
      <c r="E1776" s="36">
        <v>12008</v>
      </c>
      <c r="F1776" s="36" t="s">
        <v>1524</v>
      </c>
      <c r="G1776" s="38" t="s">
        <v>320</v>
      </c>
      <c r="H1776" s="61">
        <v>4</v>
      </c>
      <c r="I1776" s="90">
        <v>353000</v>
      </c>
      <c r="J1776" s="39">
        <f t="shared" si="685"/>
        <v>0</v>
      </c>
      <c r="K1776" s="39">
        <f t="shared" si="686"/>
        <v>0</v>
      </c>
      <c r="L1776" s="39">
        <f t="shared" si="687"/>
        <v>0</v>
      </c>
      <c r="M1776" s="39">
        <f>IF(C1776=12006,H1776,IF(C1776&lt;&gt;12006,0))</f>
        <v>0</v>
      </c>
      <c r="N1776" s="39">
        <f t="shared" si="670"/>
        <v>0</v>
      </c>
      <c r="O1776" s="39">
        <f t="shared" si="688"/>
        <v>0</v>
      </c>
      <c r="P1776" s="39">
        <f t="shared" si="689"/>
        <v>353000</v>
      </c>
      <c r="Q1776" s="39">
        <f t="shared" si="690"/>
        <v>0</v>
      </c>
      <c r="R1776" s="39">
        <f t="shared" si="691"/>
        <v>0</v>
      </c>
      <c r="S1776" s="39">
        <f t="shared" si="692"/>
        <v>0</v>
      </c>
      <c r="T1776" s="39"/>
      <c r="U1776" s="39">
        <f t="shared" si="693"/>
        <v>0</v>
      </c>
      <c r="V1776" s="39"/>
      <c r="W1776" s="39"/>
      <c r="X1776" s="39">
        <f t="shared" si="673"/>
        <v>28.993839835728952</v>
      </c>
      <c r="Y1776" s="39">
        <f t="shared" si="674"/>
        <v>882.5</v>
      </c>
      <c r="Z1776" s="41">
        <f t="shared" si="675"/>
        <v>81327.720739219716</v>
      </c>
      <c r="AA1776" s="41">
        <v>70715.97535934292</v>
      </c>
      <c r="AB1776" s="41">
        <v>0</v>
      </c>
      <c r="AC1776" s="41">
        <f t="shared" si="681"/>
        <v>70715.97535934292</v>
      </c>
      <c r="AD1776" s="42">
        <f t="shared" si="682"/>
        <v>10611.745379876797</v>
      </c>
      <c r="AE1776" s="41">
        <f t="shared" si="676"/>
        <v>81327.720739219716</v>
      </c>
      <c r="AF1776" s="42">
        <f t="shared" si="677"/>
        <v>271672.27926078031</v>
      </c>
      <c r="AG1776" s="43">
        <f>(365.25/30.4375*(IF(E1776=12002,1/3%,IF(E1776=12003,1/3%,IF(E1776=12004,1/3%,IF(E1776=12006,1/2%,IF(E1776=12007,1/10%,IF(E1776=12008,1/3%,IF(E1776=12009,1/10%,IF(E1776=12010,1/10%,IF(E1776=12011,1/20%,IF(E1776=12012,1/3%))))))))))))</f>
        <v>400</v>
      </c>
      <c r="AH1776" s="44">
        <f t="shared" si="678"/>
        <v>307.84394250513344</v>
      </c>
      <c r="AI1776" s="36">
        <f t="shared" si="679"/>
        <v>92.156057494866531</v>
      </c>
      <c r="AJ1776" s="36">
        <f t="shared" si="680"/>
        <v>2805</v>
      </c>
      <c r="AK1776" s="45">
        <v>45657</v>
      </c>
    </row>
    <row r="1777" spans="1:37" s="79" customFormat="1" ht="12.75" x14ac:dyDescent="0.25">
      <c r="A1777" s="36">
        <v>1771</v>
      </c>
      <c r="B1777" s="74">
        <v>42857</v>
      </c>
      <c r="C1777" s="36" t="s">
        <v>721</v>
      </c>
      <c r="D1777" s="36"/>
      <c r="E1777" s="36">
        <v>12003</v>
      </c>
      <c r="F1777" s="36" t="s">
        <v>1525</v>
      </c>
      <c r="G1777" s="38" t="s">
        <v>318</v>
      </c>
      <c r="H1777" s="61">
        <v>1</v>
      </c>
      <c r="I1777" s="90">
        <v>1956497.4</v>
      </c>
      <c r="J1777" s="39">
        <f t="shared" si="685"/>
        <v>0</v>
      </c>
      <c r="K1777" s="39">
        <f t="shared" si="686"/>
        <v>1956497.4</v>
      </c>
      <c r="L1777" s="39">
        <f t="shared" si="687"/>
        <v>0</v>
      </c>
      <c r="M1777" s="39">
        <f>IF(C1777=12006,H1777,IF(C1777&lt;&gt;12006,0))</f>
        <v>0</v>
      </c>
      <c r="N1777" s="39">
        <f t="shared" si="670"/>
        <v>0</v>
      </c>
      <c r="O1777" s="39">
        <f t="shared" si="688"/>
        <v>0</v>
      </c>
      <c r="P1777" s="39">
        <f t="shared" si="689"/>
        <v>0</v>
      </c>
      <c r="Q1777" s="39">
        <f t="shared" si="690"/>
        <v>0</v>
      </c>
      <c r="R1777" s="39">
        <f t="shared" si="691"/>
        <v>0</v>
      </c>
      <c r="S1777" s="39">
        <f t="shared" si="692"/>
        <v>0</v>
      </c>
      <c r="T1777" s="39"/>
      <c r="U1777" s="39">
        <f t="shared" si="693"/>
        <v>0</v>
      </c>
      <c r="V1777" s="39"/>
      <c r="W1777" s="39"/>
      <c r="X1777" s="39">
        <f t="shared" si="673"/>
        <v>160.69793839835728</v>
      </c>
      <c r="Y1777" s="39">
        <f t="shared" si="674"/>
        <v>4891.2434999999996</v>
      </c>
      <c r="Z1777" s="41">
        <f t="shared" si="675"/>
        <v>449954.22751540039</v>
      </c>
      <c r="AA1777" s="41">
        <v>391138.78206160158</v>
      </c>
      <c r="AB1777" s="41">
        <v>0</v>
      </c>
      <c r="AC1777" s="41">
        <f t="shared" si="681"/>
        <v>391138.78206160158</v>
      </c>
      <c r="AD1777" s="42">
        <f t="shared" si="682"/>
        <v>58815.445453798806</v>
      </c>
      <c r="AE1777" s="41">
        <f t="shared" si="676"/>
        <v>449954.22751540039</v>
      </c>
      <c r="AF1777" s="42">
        <f t="shared" si="677"/>
        <v>1506543.1724845995</v>
      </c>
      <c r="AG1777" s="43">
        <f>(365.25/30.4375*(IF(E1777=12002,1/3%,IF(E1777=12003,1/3%,IF(E1777=12004,1/3%,IF(E1777=12006,1/2%,IF(E1777=12007,1/10%,IF(E1777=12008,1/3%,IF(E1777=12009,1/10%,IF(E1777=12010,1/10%,IF(E1777=12011,1/20%,IF(E1777=12012,1/3%))))))))))))</f>
        <v>400</v>
      </c>
      <c r="AH1777" s="44">
        <f t="shared" si="678"/>
        <v>308.00821355236138</v>
      </c>
      <c r="AI1777" s="36">
        <f t="shared" si="679"/>
        <v>91.991786447638603</v>
      </c>
      <c r="AJ1777" s="36">
        <f t="shared" si="680"/>
        <v>2800</v>
      </c>
      <c r="AK1777" s="45">
        <v>45657</v>
      </c>
    </row>
    <row r="1778" spans="1:37" s="79" customFormat="1" ht="12.75" x14ac:dyDescent="0.25">
      <c r="A1778" s="36">
        <v>1772</v>
      </c>
      <c r="B1778" s="74">
        <v>42858</v>
      </c>
      <c r="C1778" s="49" t="s">
        <v>272</v>
      </c>
      <c r="D1778" s="49"/>
      <c r="E1778" s="49">
        <v>12010</v>
      </c>
      <c r="F1778" s="36" t="s">
        <v>1526</v>
      </c>
      <c r="G1778" s="36" t="s">
        <v>435</v>
      </c>
      <c r="H1778" s="38">
        <v>5</v>
      </c>
      <c r="I1778" s="90">
        <v>1701000</v>
      </c>
      <c r="J1778" s="39">
        <f t="shared" si="685"/>
        <v>0</v>
      </c>
      <c r="K1778" s="39">
        <f t="shared" si="686"/>
        <v>0</v>
      </c>
      <c r="L1778" s="39">
        <f t="shared" si="687"/>
        <v>0</v>
      </c>
      <c r="M1778" s="39">
        <f>IF(E1778=12005,I1778,IF(E1778&lt;&gt;12005,0))</f>
        <v>0</v>
      </c>
      <c r="N1778" s="39">
        <f t="shared" si="670"/>
        <v>0</v>
      </c>
      <c r="O1778" s="39">
        <f t="shared" si="688"/>
        <v>0</v>
      </c>
      <c r="P1778" s="39">
        <f t="shared" si="689"/>
        <v>0</v>
      </c>
      <c r="Q1778" s="39">
        <f t="shared" si="690"/>
        <v>0</v>
      </c>
      <c r="R1778" s="39">
        <f t="shared" si="691"/>
        <v>1701000</v>
      </c>
      <c r="S1778" s="39">
        <f t="shared" si="692"/>
        <v>0</v>
      </c>
      <c r="T1778" s="39"/>
      <c r="U1778" s="39">
        <f t="shared" si="693"/>
        <v>0</v>
      </c>
      <c r="V1778" s="39"/>
      <c r="W1778" s="39">
        <f>IF(E1778=12099,I1778,IF(E1778&lt;&gt;12099,0))</f>
        <v>0</v>
      </c>
      <c r="X1778" s="39">
        <f t="shared" si="673"/>
        <v>465.70841889117042</v>
      </c>
      <c r="Y1778" s="39">
        <f t="shared" si="674"/>
        <v>14175</v>
      </c>
      <c r="Z1778" s="41">
        <f t="shared" si="675"/>
        <v>1303517.864476386</v>
      </c>
      <c r="AA1778" s="41">
        <v>1133068.5831622176</v>
      </c>
      <c r="AB1778" s="41">
        <v>76154.660802655126</v>
      </c>
      <c r="AC1778" s="41">
        <f t="shared" si="681"/>
        <v>1209223.2439648728</v>
      </c>
      <c r="AD1778" s="42">
        <f t="shared" si="682"/>
        <v>170449.28131416836</v>
      </c>
      <c r="AE1778" s="41">
        <f t="shared" si="676"/>
        <v>1379672.5252790411</v>
      </c>
      <c r="AF1778" s="42">
        <f t="shared" si="677"/>
        <v>321327.47472095885</v>
      </c>
      <c r="AG1778" s="43">
        <f>(365.25/30.4375*(IF(E1778=12002,1/3%,IF(E1778=12003,1/3%,IF(E1778=12004,1/3%,IF(E1778=12006,1/2%,IF(E1778=12007,1/10%,IF(E1778=12008,1/3%,IF(E1778=12009,1/10%,IF(E1778=12010,1/10%,IF(E1778=12011,1/20%,IF(E1778=12012,1/3%,IF(E1778=12099,1/10%)))))))))))))</f>
        <v>120</v>
      </c>
      <c r="AH1778" s="44">
        <f t="shared" si="678"/>
        <v>28.041067761806985</v>
      </c>
      <c r="AI1778" s="36">
        <f t="shared" si="679"/>
        <v>91.958932238193015</v>
      </c>
      <c r="AJ1778" s="36">
        <f t="shared" si="680"/>
        <v>2799</v>
      </c>
      <c r="AK1778" s="45">
        <v>45657</v>
      </c>
    </row>
    <row r="1779" spans="1:37" s="79" customFormat="1" ht="12.75" x14ac:dyDescent="0.25">
      <c r="A1779" s="36">
        <v>1773</v>
      </c>
      <c r="B1779" s="74">
        <v>42859</v>
      </c>
      <c r="C1779" s="49" t="s">
        <v>272</v>
      </c>
      <c r="D1779" s="49"/>
      <c r="E1779" s="49">
        <v>12010</v>
      </c>
      <c r="F1779" s="36" t="s">
        <v>1527</v>
      </c>
      <c r="G1779" s="36" t="s">
        <v>435</v>
      </c>
      <c r="H1779" s="38">
        <v>36</v>
      </c>
      <c r="I1779" s="90">
        <v>7826472.8131999997</v>
      </c>
      <c r="J1779" s="39">
        <f t="shared" si="685"/>
        <v>0</v>
      </c>
      <c r="K1779" s="39">
        <f t="shared" si="686"/>
        <v>0</v>
      </c>
      <c r="L1779" s="39">
        <f t="shared" si="687"/>
        <v>0</v>
      </c>
      <c r="M1779" s="39">
        <f>IF(E1779=12005,I1779,IF(E1779&lt;&gt;12005,0))</f>
        <v>0</v>
      </c>
      <c r="N1779" s="39">
        <f t="shared" si="670"/>
        <v>0</v>
      </c>
      <c r="O1779" s="39">
        <f t="shared" si="688"/>
        <v>0</v>
      </c>
      <c r="P1779" s="39">
        <f t="shared" si="689"/>
        <v>0</v>
      </c>
      <c r="Q1779" s="39">
        <f t="shared" si="690"/>
        <v>0</v>
      </c>
      <c r="R1779" s="39">
        <f t="shared" si="691"/>
        <v>7826472.8131999997</v>
      </c>
      <c r="S1779" s="39">
        <f t="shared" si="692"/>
        <v>0</v>
      </c>
      <c r="T1779" s="39"/>
      <c r="U1779" s="39">
        <f t="shared" si="693"/>
        <v>0</v>
      </c>
      <c r="V1779" s="39"/>
      <c r="W1779" s="39">
        <f>IF(E1779=12099,I1779,IF(E1779&lt;&gt;12099,0))</f>
        <v>0</v>
      </c>
      <c r="X1779" s="39">
        <f t="shared" si="673"/>
        <v>2142.7714752087613</v>
      </c>
      <c r="Y1779" s="39">
        <f t="shared" si="674"/>
        <v>65220.606776666675</v>
      </c>
      <c r="Z1779" s="41">
        <f t="shared" si="675"/>
        <v>5995474.5876341136</v>
      </c>
      <c r="AA1779" s="41">
        <v>5211220.2277077083</v>
      </c>
      <c r="AB1779" s="41">
        <v>350251.26872853981</v>
      </c>
      <c r="AC1779" s="41">
        <f t="shared" si="681"/>
        <v>5561471.4964362476</v>
      </c>
      <c r="AD1779" s="42">
        <f t="shared" si="682"/>
        <v>784254.35992640536</v>
      </c>
      <c r="AE1779" s="41">
        <f t="shared" si="676"/>
        <v>6345725.856362653</v>
      </c>
      <c r="AF1779" s="42">
        <f t="shared" si="677"/>
        <v>1480746.9568373468</v>
      </c>
      <c r="AG1779" s="43">
        <f>(365.25/30.4375*(IF(E1779=12002,1/3%,IF(E1779=12003,1/3%,IF(E1779=12004,1/3%,IF(E1779=12006,1/2%,IF(E1779=12007,1/10%,IF(E1779=12008,1/3%,IF(E1779=12009,1/10%,IF(E1779=12010,1/10%,IF(E1779=12011,1/20%,IF(E1779=12012,1/3%,IF(E1779=12099,1/10%)))))))))))))</f>
        <v>120</v>
      </c>
      <c r="AH1779" s="44">
        <f t="shared" si="678"/>
        <v>28.073921971252574</v>
      </c>
      <c r="AI1779" s="36">
        <f t="shared" si="679"/>
        <v>91.926078028747426</v>
      </c>
      <c r="AJ1779" s="36">
        <f t="shared" si="680"/>
        <v>2798</v>
      </c>
      <c r="AK1779" s="45">
        <v>45657</v>
      </c>
    </row>
    <row r="1780" spans="1:37" s="79" customFormat="1" ht="12.75" x14ac:dyDescent="0.25">
      <c r="A1780" s="36">
        <v>1774</v>
      </c>
      <c r="B1780" s="74">
        <v>42863</v>
      </c>
      <c r="C1780" s="49" t="s">
        <v>431</v>
      </c>
      <c r="D1780" s="49"/>
      <c r="E1780" s="49">
        <v>12009</v>
      </c>
      <c r="F1780" s="36" t="s">
        <v>1528</v>
      </c>
      <c r="G1780" s="36" t="s">
        <v>58</v>
      </c>
      <c r="H1780" s="38">
        <v>1</v>
      </c>
      <c r="I1780" s="90">
        <v>121200</v>
      </c>
      <c r="J1780" s="39">
        <f t="shared" si="685"/>
        <v>0</v>
      </c>
      <c r="K1780" s="39">
        <f t="shared" si="686"/>
        <v>0</v>
      </c>
      <c r="L1780" s="39">
        <f t="shared" si="687"/>
        <v>0</v>
      </c>
      <c r="M1780" s="39">
        <f>IF(C1780=12006,H1780,IF(C1780&lt;&gt;12006,0))</f>
        <v>0</v>
      </c>
      <c r="N1780" s="39">
        <f t="shared" si="670"/>
        <v>0</v>
      </c>
      <c r="O1780" s="39">
        <f t="shared" si="688"/>
        <v>0</v>
      </c>
      <c r="P1780" s="39">
        <f t="shared" si="689"/>
        <v>0</v>
      </c>
      <c r="Q1780" s="39">
        <f t="shared" si="690"/>
        <v>121200</v>
      </c>
      <c r="R1780" s="39">
        <f t="shared" si="691"/>
        <v>0</v>
      </c>
      <c r="S1780" s="39">
        <f t="shared" si="692"/>
        <v>0</v>
      </c>
      <c r="T1780" s="39"/>
      <c r="U1780" s="39">
        <f t="shared" si="693"/>
        <v>0</v>
      </c>
      <c r="V1780" s="39"/>
      <c r="W1780" s="39"/>
      <c r="X1780" s="39">
        <f t="shared" si="673"/>
        <v>33.182751540041068</v>
      </c>
      <c r="Y1780" s="39">
        <f t="shared" si="674"/>
        <v>1010</v>
      </c>
      <c r="Z1780" s="41">
        <f t="shared" si="675"/>
        <v>92712.607802874743</v>
      </c>
      <c r="AA1780" s="41">
        <v>80567.720739219716</v>
      </c>
      <c r="AB1780" s="41">
        <v>0</v>
      </c>
      <c r="AC1780" s="41">
        <f t="shared" si="681"/>
        <v>80567.720739219716</v>
      </c>
      <c r="AD1780" s="42">
        <f t="shared" si="682"/>
        <v>12144.887063655027</v>
      </c>
      <c r="AE1780" s="41">
        <f t="shared" si="676"/>
        <v>92712.607802874743</v>
      </c>
      <c r="AF1780" s="42">
        <f t="shared" si="677"/>
        <v>28487.392197125257</v>
      </c>
      <c r="AG1780" s="43">
        <f>(365.25/30.4375*(IF(E1780=12002,1/3%,IF(E1780=12003,1/3%,IF(E1780=12004,1/3%,IF(E1780=12006,1/2%,IF(E1780=12007,1/10%,IF(E1780=12008,1/3%,IF(E1780=12009,1/10%,IF(E1780=12010,1/10%,IF(E1780=12011,1/20%,IF(E1780=12012,1/3%))))))))))))</f>
        <v>120</v>
      </c>
      <c r="AH1780" s="44">
        <f t="shared" si="678"/>
        <v>28.205338809034913</v>
      </c>
      <c r="AI1780" s="36">
        <f t="shared" si="679"/>
        <v>91.794661190965087</v>
      </c>
      <c r="AJ1780" s="36">
        <f t="shared" si="680"/>
        <v>2794</v>
      </c>
      <c r="AK1780" s="45">
        <v>45657</v>
      </c>
    </row>
    <row r="1781" spans="1:37" s="79" customFormat="1" ht="12.75" customHeight="1" x14ac:dyDescent="0.2">
      <c r="A1781" s="36">
        <v>1775</v>
      </c>
      <c r="B1781" s="89">
        <v>42864</v>
      </c>
      <c r="C1781" s="70" t="s">
        <v>265</v>
      </c>
      <c r="D1781" s="70"/>
      <c r="E1781" s="70">
        <v>12007</v>
      </c>
      <c r="F1781" s="68" t="s">
        <v>1529</v>
      </c>
      <c r="G1781" s="92" t="s">
        <v>692</v>
      </c>
      <c r="H1781" s="71">
        <v>2</v>
      </c>
      <c r="I1781" s="93">
        <v>134000</v>
      </c>
      <c r="J1781" s="39">
        <f t="shared" si="685"/>
        <v>0</v>
      </c>
      <c r="K1781" s="39">
        <f t="shared" si="686"/>
        <v>0</v>
      </c>
      <c r="L1781" s="39">
        <f t="shared" si="687"/>
        <v>0</v>
      </c>
      <c r="M1781" s="39">
        <f>IF(C1781=12006,H1781,IF(C1781&lt;&gt;12006,0))</f>
        <v>0</v>
      </c>
      <c r="N1781" s="39">
        <f t="shared" si="670"/>
        <v>0</v>
      </c>
      <c r="O1781" s="39">
        <f t="shared" si="688"/>
        <v>134000</v>
      </c>
      <c r="P1781" s="39">
        <f t="shared" si="689"/>
        <v>0</v>
      </c>
      <c r="Q1781" s="39">
        <f t="shared" si="690"/>
        <v>0</v>
      </c>
      <c r="R1781" s="39">
        <f t="shared" si="691"/>
        <v>0</v>
      </c>
      <c r="S1781" s="39">
        <f t="shared" si="692"/>
        <v>0</v>
      </c>
      <c r="T1781" s="39"/>
      <c r="U1781" s="39">
        <f t="shared" si="693"/>
        <v>0</v>
      </c>
      <c r="V1781" s="39"/>
      <c r="W1781" s="39"/>
      <c r="X1781" s="39">
        <f t="shared" si="673"/>
        <v>36.687200547570157</v>
      </c>
      <c r="Y1781" s="39">
        <f t="shared" si="674"/>
        <v>1116.6666666666667</v>
      </c>
      <c r="Z1781" s="41">
        <f t="shared" si="675"/>
        <v>102467.35112936347</v>
      </c>
      <c r="AA1781" s="41">
        <v>87939.219712525664</v>
      </c>
      <c r="AB1781" s="41">
        <v>13654.163126712761</v>
      </c>
      <c r="AC1781" s="41">
        <f t="shared" si="681"/>
        <v>101593.38283923843</v>
      </c>
      <c r="AD1781" s="42">
        <f t="shared" si="682"/>
        <v>14528.131416837801</v>
      </c>
      <c r="AE1781" s="41">
        <f t="shared" si="676"/>
        <v>116121.51425607623</v>
      </c>
      <c r="AF1781" s="42">
        <f t="shared" si="677"/>
        <v>17878.485743923768</v>
      </c>
      <c r="AG1781" s="43">
        <f>(365.25/30.4375*(IF(E1781=12002,1/3%,IF(E1781=12003,1/3%,IF(E1781=12004,1/3%,IF(E1781=12006,1/2%,IF(E1781=12007,1/10%,IF(E1781=12008,1/3%,IF(E1781=12009,1/10%,IF(E1781=12010,1/10%,IF(E1781=12011,1/20%,IF(E1781=12012,1/3%))))))))))))</f>
        <v>120</v>
      </c>
      <c r="AH1781" s="44">
        <f t="shared" si="678"/>
        <v>28.238193018480487</v>
      </c>
      <c r="AI1781" s="36">
        <f t="shared" si="679"/>
        <v>91.761806981519513</v>
      </c>
      <c r="AJ1781" s="36">
        <f t="shared" si="680"/>
        <v>2793</v>
      </c>
      <c r="AK1781" s="45">
        <v>45657</v>
      </c>
    </row>
    <row r="1782" spans="1:37" s="79" customFormat="1" ht="38.25" x14ac:dyDescent="0.25">
      <c r="A1782" s="36">
        <v>1776</v>
      </c>
      <c r="B1782" s="88">
        <v>42872</v>
      </c>
      <c r="C1782" s="37" t="s">
        <v>534</v>
      </c>
      <c r="D1782" s="37"/>
      <c r="E1782" s="36">
        <v>12008</v>
      </c>
      <c r="F1782" s="53" t="s">
        <v>1530</v>
      </c>
      <c r="G1782" s="36" t="s">
        <v>491</v>
      </c>
      <c r="H1782" s="49">
        <v>1</v>
      </c>
      <c r="I1782" s="39">
        <v>116480</v>
      </c>
      <c r="J1782" s="39"/>
      <c r="K1782" s="39"/>
      <c r="L1782" s="39"/>
      <c r="M1782" s="39"/>
      <c r="N1782" s="39"/>
      <c r="O1782" s="39"/>
      <c r="P1782" s="39">
        <v>116480</v>
      </c>
      <c r="Q1782" s="39"/>
      <c r="R1782" s="39"/>
      <c r="S1782" s="39"/>
      <c r="T1782" s="39"/>
      <c r="U1782" s="39"/>
      <c r="V1782" s="39"/>
      <c r="W1782" s="39"/>
      <c r="X1782" s="39">
        <f t="shared" si="673"/>
        <v>9.5671457905544148</v>
      </c>
      <c r="Y1782" s="39">
        <f t="shared" si="674"/>
        <v>291.2</v>
      </c>
      <c r="Z1782" s="41">
        <f t="shared" si="675"/>
        <v>26644.501026694041</v>
      </c>
      <c r="AA1782" s="41">
        <v>23142.92566735113</v>
      </c>
      <c r="AB1782" s="41">
        <v>0</v>
      </c>
      <c r="AC1782" s="41">
        <f t="shared" si="681"/>
        <v>23142.92566735113</v>
      </c>
      <c r="AD1782" s="42">
        <f t="shared" si="682"/>
        <v>3501.5753593429108</v>
      </c>
      <c r="AE1782" s="41">
        <f t="shared" si="676"/>
        <v>26644.501026694041</v>
      </c>
      <c r="AF1782" s="42">
        <f t="shared" si="677"/>
        <v>89835.498973305963</v>
      </c>
      <c r="AG1782" s="43">
        <f>(365.25/30.4375*(IF(E1782=12002,1/3%,IF(E1782=12003,1/3%,IF(E1782=12004,1/3%,IF(E1782=12006,1/2%,IF(E1782=12007,1/10%,IF(E1782=12008,1/3%,IF(E1782=12009,1/10%,IF(E1782=12010,1/10%,IF(E1782=12011,1/20%,IF(E1782=12012,1/3%))))))))))))</f>
        <v>400</v>
      </c>
      <c r="AH1782" s="44">
        <f t="shared" si="678"/>
        <v>308.50102669404521</v>
      </c>
      <c r="AI1782" s="36">
        <f t="shared" si="679"/>
        <v>91.49897330595482</v>
      </c>
      <c r="AJ1782" s="36">
        <f t="shared" si="680"/>
        <v>2785</v>
      </c>
      <c r="AK1782" s="45">
        <v>45657</v>
      </c>
    </row>
    <row r="1783" spans="1:37" s="79" customFormat="1" ht="12.75" x14ac:dyDescent="0.25">
      <c r="A1783" s="36">
        <v>1777</v>
      </c>
      <c r="B1783" s="74">
        <v>42872</v>
      </c>
      <c r="C1783" s="53" t="s">
        <v>534</v>
      </c>
      <c r="D1783" s="53"/>
      <c r="E1783" s="36">
        <v>12008</v>
      </c>
      <c r="F1783" s="36" t="s">
        <v>1530</v>
      </c>
      <c r="G1783" s="36" t="s">
        <v>544</v>
      </c>
      <c r="H1783" s="38">
        <v>1</v>
      </c>
      <c r="I1783" s="90">
        <v>116480</v>
      </c>
      <c r="J1783" s="39">
        <f t="shared" ref="J1783:J1812" si="694">IF(E1783=12002,I1783,IF(E1783&lt;&gt;12002,0))</f>
        <v>0</v>
      </c>
      <c r="K1783" s="39">
        <f t="shared" ref="K1783:K1812" si="695">IF(E1783=12003,I1783,IF(E1783&lt;&gt;12003,0))</f>
        <v>0</v>
      </c>
      <c r="L1783" s="39">
        <f t="shared" ref="L1783:L1812" si="696">IF(E1783=12004,I1783,IF(E1783&lt;&gt;12004,0))</f>
        <v>0</v>
      </c>
      <c r="M1783" s="39">
        <f>IF(C1783=12006,H1783,IF(C1783&lt;&gt;12006,0))</f>
        <v>0</v>
      </c>
      <c r="N1783" s="39">
        <f>IF(E1783=12006,I1783,IF(E1783&lt;&gt;12006,0))</f>
        <v>0</v>
      </c>
      <c r="O1783" s="39">
        <f t="shared" ref="O1783:O1812" si="697">IF(E1783=12007,I1783,IF(E1783&lt;&gt;12007,0))</f>
        <v>0</v>
      </c>
      <c r="P1783" s="39">
        <f t="shared" ref="P1783:P1812" si="698">IF(E1783=12008,I1783,IF(E1783&lt;&gt;12008,0))</f>
        <v>116480</v>
      </c>
      <c r="Q1783" s="39">
        <f t="shared" ref="Q1783:Q1812" si="699">IF(E1783=12009,I1783,IF(E1783&lt;&gt;12009,0))</f>
        <v>0</v>
      </c>
      <c r="R1783" s="39">
        <f t="shared" ref="R1783:R1812" si="700">IF(E1783=12010,I1783,IF(E1783&lt;&gt;12010,0))</f>
        <v>0</v>
      </c>
      <c r="S1783" s="39">
        <f t="shared" ref="S1783:S1812" si="701">IF(E1783=12011,I1783,IF(E1783&lt;&gt;12011,0))</f>
        <v>0</v>
      </c>
      <c r="T1783" s="39"/>
      <c r="U1783" s="39">
        <f t="shared" ref="U1783:U1812" si="702">IF(E1783=12012,I1783,IF(E1783&lt;&gt;12012,0))</f>
        <v>0</v>
      </c>
      <c r="V1783" s="39"/>
      <c r="W1783" s="39"/>
      <c r="X1783" s="39">
        <f t="shared" si="673"/>
        <v>9.5671457905544148</v>
      </c>
      <c r="Y1783" s="39">
        <f t="shared" si="674"/>
        <v>291.2</v>
      </c>
      <c r="Z1783" s="41">
        <f t="shared" si="675"/>
        <v>26644.501026694041</v>
      </c>
      <c r="AA1783" s="41">
        <v>22855.911293634494</v>
      </c>
      <c r="AB1783" s="41">
        <v>-616.41677422271709</v>
      </c>
      <c r="AC1783" s="41">
        <f t="shared" si="681"/>
        <v>22239.494519411775</v>
      </c>
      <c r="AD1783" s="42">
        <f t="shared" si="682"/>
        <v>3788.5897330595471</v>
      </c>
      <c r="AE1783" s="41">
        <f t="shared" si="676"/>
        <v>26028.084252471323</v>
      </c>
      <c r="AF1783" s="42">
        <f t="shared" si="677"/>
        <v>90451.915747528677</v>
      </c>
      <c r="AG1783" s="43">
        <f>(365.25/30.4375*(IF(E1783=12002,1/3%,IF(E1783=12003,1/3%,IF(E1783=12004,1/3%,IF(E1783=12006,1/2%,IF(E1783=12007,1/10%,IF(E1783=12008,1/3%,IF(E1783=12009,1/10%,IF(E1783=12010,1/10%,IF(E1783=12011,1/20%,IF(E1783=12012,1/3%))))))))))))</f>
        <v>400</v>
      </c>
      <c r="AH1783" s="44">
        <f t="shared" si="678"/>
        <v>308.50102669404521</v>
      </c>
      <c r="AI1783" s="36">
        <f t="shared" si="679"/>
        <v>91.49897330595482</v>
      </c>
      <c r="AJ1783" s="36">
        <f t="shared" si="680"/>
        <v>2785</v>
      </c>
      <c r="AK1783" s="45">
        <v>45657</v>
      </c>
    </row>
    <row r="1784" spans="1:37" s="79" customFormat="1" ht="12.75" x14ac:dyDescent="0.25">
      <c r="A1784" s="36">
        <v>1778</v>
      </c>
      <c r="B1784" s="74">
        <v>42885</v>
      </c>
      <c r="C1784" s="49" t="s">
        <v>265</v>
      </c>
      <c r="D1784" s="49"/>
      <c r="E1784" s="36">
        <v>12007</v>
      </c>
      <c r="F1784" s="36" t="s">
        <v>1531</v>
      </c>
      <c r="G1784" s="65" t="s">
        <v>435</v>
      </c>
      <c r="H1784" s="38">
        <v>1</v>
      </c>
      <c r="I1784" s="50">
        <v>3815300</v>
      </c>
      <c r="J1784" s="39">
        <f t="shared" si="694"/>
        <v>0</v>
      </c>
      <c r="K1784" s="39">
        <f t="shared" si="695"/>
        <v>0</v>
      </c>
      <c r="L1784" s="39">
        <f t="shared" si="696"/>
        <v>0</v>
      </c>
      <c r="M1784" s="39">
        <f>IF(E1784=12005,I1784,IF(E1784&lt;&gt;12005,0))</f>
        <v>0</v>
      </c>
      <c r="N1784" s="39">
        <f t="shared" ref="N1784:N1812" si="703">IF(E1784=12006,I1784,IF(E1784&lt;&gt;12006,0))</f>
        <v>0</v>
      </c>
      <c r="O1784" s="39">
        <f t="shared" si="697"/>
        <v>3815300</v>
      </c>
      <c r="P1784" s="39">
        <f t="shared" si="698"/>
        <v>0</v>
      </c>
      <c r="Q1784" s="39">
        <f t="shared" si="699"/>
        <v>0</v>
      </c>
      <c r="R1784" s="39">
        <f t="shared" si="700"/>
        <v>0</v>
      </c>
      <c r="S1784" s="39">
        <f t="shared" si="701"/>
        <v>0</v>
      </c>
      <c r="T1784" s="39"/>
      <c r="U1784" s="39">
        <f t="shared" si="702"/>
        <v>0</v>
      </c>
      <c r="V1784" s="39"/>
      <c r="W1784" s="39">
        <f>IF(E1784=12099,I1784,IF(E1784&lt;&gt;12099,0))</f>
        <v>0</v>
      </c>
      <c r="X1784" s="39">
        <f t="shared" si="673"/>
        <v>1044.5722108145105</v>
      </c>
      <c r="Y1784" s="39">
        <f t="shared" si="674"/>
        <v>31794.166666666664</v>
      </c>
      <c r="Z1784" s="41">
        <f t="shared" si="675"/>
        <v>2895554.1683778232</v>
      </c>
      <c r="AA1784" s="41">
        <v>2513240.7392197121</v>
      </c>
      <c r="AB1784" s="41">
        <v>78747.853998376871</v>
      </c>
      <c r="AC1784" s="41">
        <f t="shared" si="681"/>
        <v>2591988.5932180891</v>
      </c>
      <c r="AD1784" s="42">
        <f t="shared" si="682"/>
        <v>382313.4291581111</v>
      </c>
      <c r="AE1784" s="41">
        <f t="shared" si="676"/>
        <v>2974302.0223762002</v>
      </c>
      <c r="AF1784" s="42">
        <f t="shared" si="677"/>
        <v>840997.97762379982</v>
      </c>
      <c r="AG1784" s="43">
        <f>(365.25/30.4375*(IF(E1784=12002,1/3%,IF(E1784=12003,1/3%,IF(E1784=12004,1/3%,IF(E1784=12006,1/2%,IF(E1784=12007,1/10%,IF(E1784=12008,1/3%,IF(E1784=12009,1/10%,IF(E1784=12010,1/10%,IF(E1784=12011,1/20%,IF(E1784=12012,1/3%,IF(E1784=12099,1/10%)))))))))))))</f>
        <v>120</v>
      </c>
      <c r="AH1784" s="44">
        <f t="shared" si="678"/>
        <v>28.928131416837786</v>
      </c>
      <c r="AI1784" s="36">
        <f t="shared" si="679"/>
        <v>91.071868583162214</v>
      </c>
      <c r="AJ1784" s="36">
        <f t="shared" si="680"/>
        <v>2772</v>
      </c>
      <c r="AK1784" s="45">
        <v>45657</v>
      </c>
    </row>
    <row r="1785" spans="1:37" s="79" customFormat="1" ht="12.75" x14ac:dyDescent="0.25">
      <c r="A1785" s="36">
        <v>1779</v>
      </c>
      <c r="B1785" s="74">
        <v>42887</v>
      </c>
      <c r="C1785" s="36" t="s">
        <v>534</v>
      </c>
      <c r="D1785" s="36"/>
      <c r="E1785" s="36">
        <v>12008</v>
      </c>
      <c r="F1785" s="36" t="s">
        <v>1532</v>
      </c>
      <c r="G1785" s="36" t="s">
        <v>836</v>
      </c>
      <c r="H1785" s="38">
        <v>1</v>
      </c>
      <c r="I1785" s="90">
        <v>210800</v>
      </c>
      <c r="J1785" s="39">
        <f t="shared" si="694"/>
        <v>0</v>
      </c>
      <c r="K1785" s="39">
        <f t="shared" si="695"/>
        <v>0</v>
      </c>
      <c r="L1785" s="39">
        <f t="shared" si="696"/>
        <v>0</v>
      </c>
      <c r="M1785" s="39">
        <f>IF(C1785=12006,H1785,IF(C1785&lt;&gt;12006,0))</f>
        <v>0</v>
      </c>
      <c r="N1785" s="39">
        <f t="shared" si="703"/>
        <v>0</v>
      </c>
      <c r="O1785" s="39">
        <f t="shared" si="697"/>
        <v>0</v>
      </c>
      <c r="P1785" s="39">
        <f t="shared" si="698"/>
        <v>210800</v>
      </c>
      <c r="Q1785" s="39">
        <f t="shared" si="699"/>
        <v>0</v>
      </c>
      <c r="R1785" s="39">
        <f t="shared" si="700"/>
        <v>0</v>
      </c>
      <c r="S1785" s="39">
        <f t="shared" si="701"/>
        <v>0</v>
      </c>
      <c r="T1785" s="39"/>
      <c r="U1785" s="39">
        <f t="shared" si="702"/>
        <v>0</v>
      </c>
      <c r="V1785" s="39"/>
      <c r="W1785" s="39"/>
      <c r="X1785" s="39">
        <f t="shared" si="673"/>
        <v>17.314168377823407</v>
      </c>
      <c r="Y1785" s="39">
        <f t="shared" si="674"/>
        <v>527</v>
      </c>
      <c r="Z1785" s="41">
        <f t="shared" si="675"/>
        <v>47960.246406570841</v>
      </c>
      <c r="AA1785" s="41">
        <v>41623.260780287477</v>
      </c>
      <c r="AB1785" s="41">
        <v>-1122.5663161489811</v>
      </c>
      <c r="AC1785" s="41">
        <f t="shared" si="681"/>
        <v>40500.694464138498</v>
      </c>
      <c r="AD1785" s="42">
        <f t="shared" si="682"/>
        <v>6336.9856262833637</v>
      </c>
      <c r="AE1785" s="41">
        <f t="shared" si="676"/>
        <v>46837.680090421862</v>
      </c>
      <c r="AF1785" s="42">
        <f t="shared" si="677"/>
        <v>163962.31990957813</v>
      </c>
      <c r="AG1785" s="43">
        <f>(365.25/30.4375*(IF(E1785=12002,1/3%,IF(E1785=12003,1/3%,IF(E1785=12004,1/3%,IF(E1785=12006,1/2%,IF(E1785=12007,1/10%,IF(E1785=12008,1/3%,IF(E1785=12009,1/10%,IF(E1785=12010,1/10%,IF(E1785=12011,1/20%,IF(E1785=12012,1/3%))))))))))))</f>
        <v>400</v>
      </c>
      <c r="AH1785" s="44">
        <f t="shared" si="678"/>
        <v>308.99383983572898</v>
      </c>
      <c r="AI1785" s="36">
        <f t="shared" si="679"/>
        <v>91.006160164271051</v>
      </c>
      <c r="AJ1785" s="36">
        <f t="shared" si="680"/>
        <v>2770</v>
      </c>
      <c r="AK1785" s="45">
        <v>45657</v>
      </c>
    </row>
    <row r="1786" spans="1:37" s="79" customFormat="1" ht="12.75" x14ac:dyDescent="0.25">
      <c r="A1786" s="36">
        <v>1780</v>
      </c>
      <c r="B1786" s="74">
        <v>42887</v>
      </c>
      <c r="C1786" s="49" t="s">
        <v>272</v>
      </c>
      <c r="D1786" s="49"/>
      <c r="E1786" s="49">
        <v>12010</v>
      </c>
      <c r="F1786" s="36" t="s">
        <v>1533</v>
      </c>
      <c r="G1786" s="36" t="s">
        <v>435</v>
      </c>
      <c r="H1786" s="38">
        <v>50</v>
      </c>
      <c r="I1786" s="90">
        <v>225000</v>
      </c>
      <c r="J1786" s="39">
        <f t="shared" si="694"/>
        <v>0</v>
      </c>
      <c r="K1786" s="39">
        <f t="shared" si="695"/>
        <v>0</v>
      </c>
      <c r="L1786" s="39">
        <f t="shared" si="696"/>
        <v>0</v>
      </c>
      <c r="M1786" s="39">
        <f>IF(E1786=12005,I1786,IF(E1786&lt;&gt;12005,0))</f>
        <v>0</v>
      </c>
      <c r="N1786" s="39">
        <f t="shared" si="703"/>
        <v>0</v>
      </c>
      <c r="O1786" s="39">
        <f t="shared" si="697"/>
        <v>0</v>
      </c>
      <c r="P1786" s="39">
        <f t="shared" si="698"/>
        <v>0</v>
      </c>
      <c r="Q1786" s="39">
        <f t="shared" si="699"/>
        <v>0</v>
      </c>
      <c r="R1786" s="39">
        <f t="shared" si="700"/>
        <v>225000</v>
      </c>
      <c r="S1786" s="39">
        <f t="shared" si="701"/>
        <v>0</v>
      </c>
      <c r="T1786" s="39"/>
      <c r="U1786" s="39">
        <f t="shared" si="702"/>
        <v>0</v>
      </c>
      <c r="V1786" s="39"/>
      <c r="W1786" s="39">
        <f>IF(E1786=12099,I1786,IF(E1786&lt;&gt;12099,0))</f>
        <v>0</v>
      </c>
      <c r="X1786" s="39">
        <f t="shared" si="673"/>
        <v>61.601642710472277</v>
      </c>
      <c r="Y1786" s="39">
        <f t="shared" si="674"/>
        <v>1875</v>
      </c>
      <c r="Z1786" s="41">
        <f t="shared" si="675"/>
        <v>170636.55030800821</v>
      </c>
      <c r="AA1786" s="41">
        <v>148090.34907597536</v>
      </c>
      <c r="AB1786" s="41">
        <v>9953.2989173110764</v>
      </c>
      <c r="AC1786" s="41">
        <f t="shared" si="681"/>
        <v>158043.64799328643</v>
      </c>
      <c r="AD1786" s="42">
        <f t="shared" si="682"/>
        <v>22546.20123203285</v>
      </c>
      <c r="AE1786" s="41">
        <f t="shared" si="676"/>
        <v>180589.84922531928</v>
      </c>
      <c r="AF1786" s="42">
        <f t="shared" si="677"/>
        <v>44410.150774680718</v>
      </c>
      <c r="AG1786" s="43">
        <f>(365.25/30.4375*(IF(E1786=12002,1/3%,IF(E1786=12003,1/3%,IF(E1786=12004,1/3%,IF(E1786=12006,1/2%,IF(E1786=12007,1/10%,IF(E1786=12008,1/3%,IF(E1786=12009,1/10%,IF(E1786=12010,1/10%,IF(E1786=12011,1/20%,IF(E1786=12012,1/3%,IF(E1786=12099,1/10%)))))))))))))</f>
        <v>120</v>
      </c>
      <c r="AH1786" s="44">
        <f t="shared" si="678"/>
        <v>28.993839835728949</v>
      </c>
      <c r="AI1786" s="36">
        <f t="shared" si="679"/>
        <v>91.006160164271051</v>
      </c>
      <c r="AJ1786" s="36">
        <f t="shared" si="680"/>
        <v>2770</v>
      </c>
      <c r="AK1786" s="45">
        <v>45657</v>
      </c>
    </row>
    <row r="1787" spans="1:37" s="79" customFormat="1" ht="12.75" x14ac:dyDescent="0.25">
      <c r="A1787" s="36">
        <v>1781</v>
      </c>
      <c r="B1787" s="74">
        <v>42887</v>
      </c>
      <c r="C1787" s="49" t="s">
        <v>265</v>
      </c>
      <c r="D1787" s="49"/>
      <c r="E1787" s="49">
        <v>12007</v>
      </c>
      <c r="F1787" s="36" t="s">
        <v>1534</v>
      </c>
      <c r="G1787" s="49" t="s">
        <v>435</v>
      </c>
      <c r="H1787" s="38">
        <v>1</v>
      </c>
      <c r="I1787" s="90">
        <v>633507</v>
      </c>
      <c r="J1787" s="39">
        <f t="shared" si="694"/>
        <v>0</v>
      </c>
      <c r="K1787" s="39">
        <f t="shared" si="695"/>
        <v>0</v>
      </c>
      <c r="L1787" s="39">
        <f t="shared" si="696"/>
        <v>0</v>
      </c>
      <c r="M1787" s="39">
        <f>IF(E1787=12005,I1787,IF(E1787&lt;&gt;12005,0))</f>
        <v>0</v>
      </c>
      <c r="N1787" s="39">
        <f t="shared" si="703"/>
        <v>0</v>
      </c>
      <c r="O1787" s="39">
        <f t="shared" si="697"/>
        <v>633507</v>
      </c>
      <c r="P1787" s="39">
        <f t="shared" si="698"/>
        <v>0</v>
      </c>
      <c r="Q1787" s="39">
        <f t="shared" si="699"/>
        <v>0</v>
      </c>
      <c r="R1787" s="39">
        <f t="shared" si="700"/>
        <v>0</v>
      </c>
      <c r="S1787" s="39">
        <f t="shared" si="701"/>
        <v>0</v>
      </c>
      <c r="T1787" s="39"/>
      <c r="U1787" s="39">
        <f t="shared" si="702"/>
        <v>0</v>
      </c>
      <c r="V1787" s="39"/>
      <c r="W1787" s="39">
        <f>IF(E1787=12099,I1787,IF(E1787&lt;&gt;12099,0))</f>
        <v>0</v>
      </c>
      <c r="X1787" s="39">
        <f t="shared" si="673"/>
        <v>173.44476386036962</v>
      </c>
      <c r="Y1787" s="39">
        <f t="shared" si="674"/>
        <v>5279.2250000000004</v>
      </c>
      <c r="Z1787" s="41">
        <f t="shared" si="675"/>
        <v>480441.99589322385</v>
      </c>
      <c r="AA1787" s="41">
        <v>416961.21232032857</v>
      </c>
      <c r="AB1787" s="41">
        <v>13064.725618359076</v>
      </c>
      <c r="AC1787" s="41">
        <f t="shared" si="681"/>
        <v>430025.93793868762</v>
      </c>
      <c r="AD1787" s="42">
        <f t="shared" si="682"/>
        <v>63480.783572895278</v>
      </c>
      <c r="AE1787" s="41">
        <f t="shared" si="676"/>
        <v>493506.7215115829</v>
      </c>
      <c r="AF1787" s="42">
        <f t="shared" si="677"/>
        <v>140000.2784884171</v>
      </c>
      <c r="AG1787" s="43">
        <f>(365.25/30.4375*(IF(E1787=12002,1/3%,IF(E1787=12003,1/3%,IF(E1787=12004,1/3%,IF(E1787=12006,1/2%,IF(E1787=12007,1/10%,IF(E1787=12008,1/3%,IF(E1787=12009,1/10%,IF(E1787=12010,1/10%,IF(E1787=12011,1/20%,IF(E1787=12012,1/3%,IF(E1787=12099,1/10%)))))))))))))</f>
        <v>120</v>
      </c>
      <c r="AH1787" s="44">
        <f t="shared" si="678"/>
        <v>28.993839835728949</v>
      </c>
      <c r="AI1787" s="36">
        <f t="shared" si="679"/>
        <v>91.006160164271051</v>
      </c>
      <c r="AJ1787" s="36">
        <f t="shared" si="680"/>
        <v>2770</v>
      </c>
      <c r="AK1787" s="45">
        <v>45657</v>
      </c>
    </row>
    <row r="1788" spans="1:37" s="79" customFormat="1" ht="12.75" x14ac:dyDescent="0.25">
      <c r="A1788" s="36">
        <v>1782</v>
      </c>
      <c r="B1788" s="74">
        <v>42887</v>
      </c>
      <c r="C1788" s="49" t="s">
        <v>272</v>
      </c>
      <c r="D1788" s="49"/>
      <c r="E1788" s="49">
        <v>12010</v>
      </c>
      <c r="F1788" s="36" t="s">
        <v>1526</v>
      </c>
      <c r="G1788" s="36" t="s">
        <v>435</v>
      </c>
      <c r="H1788" s="38">
        <v>6</v>
      </c>
      <c r="I1788" s="90">
        <v>2096200</v>
      </c>
      <c r="J1788" s="39">
        <f t="shared" si="694"/>
        <v>0</v>
      </c>
      <c r="K1788" s="39">
        <f t="shared" si="695"/>
        <v>0</v>
      </c>
      <c r="L1788" s="39">
        <f t="shared" si="696"/>
        <v>0</v>
      </c>
      <c r="M1788" s="39">
        <f>IF(E1788=12005,I1788,IF(E1788&lt;&gt;12005,0))</f>
        <v>0</v>
      </c>
      <c r="N1788" s="39">
        <f t="shared" si="703"/>
        <v>0</v>
      </c>
      <c r="O1788" s="39">
        <f t="shared" si="697"/>
        <v>0</v>
      </c>
      <c r="P1788" s="39">
        <f t="shared" si="698"/>
        <v>0</v>
      </c>
      <c r="Q1788" s="39">
        <f t="shared" si="699"/>
        <v>0</v>
      </c>
      <c r="R1788" s="39">
        <f t="shared" si="700"/>
        <v>2096200</v>
      </c>
      <c r="S1788" s="39">
        <f t="shared" si="701"/>
        <v>0</v>
      </c>
      <c r="T1788" s="39"/>
      <c r="U1788" s="39">
        <f t="shared" si="702"/>
        <v>0</v>
      </c>
      <c r="V1788" s="39"/>
      <c r="W1788" s="39">
        <f>IF(E1788=12099,I1788,IF(E1788&lt;&gt;12099,0))</f>
        <v>0</v>
      </c>
      <c r="X1788" s="39">
        <f t="shared" si="673"/>
        <v>573.90828199863108</v>
      </c>
      <c r="Y1788" s="39">
        <f t="shared" si="674"/>
        <v>17468.333333333332</v>
      </c>
      <c r="Z1788" s="41">
        <f t="shared" si="675"/>
        <v>1589725.9411362081</v>
      </c>
      <c r="AA1788" s="41">
        <v>1379675.5099247091</v>
      </c>
      <c r="AB1788" s="41">
        <v>92729.356402077698</v>
      </c>
      <c r="AC1788" s="41">
        <f t="shared" si="681"/>
        <v>1472404.8663267868</v>
      </c>
      <c r="AD1788" s="42">
        <f t="shared" si="682"/>
        <v>210050.43121149903</v>
      </c>
      <c r="AE1788" s="41">
        <f t="shared" si="676"/>
        <v>1682455.2975382858</v>
      </c>
      <c r="AF1788" s="42">
        <f t="shared" si="677"/>
        <v>413744.70246171416</v>
      </c>
      <c r="AG1788" s="43">
        <f>(365.25/30.4375*(IF(E1788=12002,1/3%,IF(E1788=12003,1/3%,IF(E1788=12004,1/3%,IF(E1788=12006,1/2%,IF(E1788=12007,1/10%,IF(E1788=12008,1/3%,IF(E1788=12009,1/10%,IF(E1788=12010,1/10%,IF(E1788=12011,1/20%,IF(E1788=12012,1/3%,IF(E1788=12099,1/10%)))))))))))))</f>
        <v>120</v>
      </c>
      <c r="AH1788" s="44">
        <f t="shared" si="678"/>
        <v>28.993839835728949</v>
      </c>
      <c r="AI1788" s="36">
        <f t="shared" si="679"/>
        <v>91.006160164271051</v>
      </c>
      <c r="AJ1788" s="36">
        <f t="shared" si="680"/>
        <v>2770</v>
      </c>
      <c r="AK1788" s="45">
        <v>45657</v>
      </c>
    </row>
    <row r="1789" spans="1:37" s="79" customFormat="1" ht="12.75" x14ac:dyDescent="0.25">
      <c r="A1789" s="36">
        <v>1783</v>
      </c>
      <c r="B1789" s="74">
        <v>42895</v>
      </c>
      <c r="C1789" s="49" t="s">
        <v>431</v>
      </c>
      <c r="D1789" s="49"/>
      <c r="E1789" s="49">
        <v>12009</v>
      </c>
      <c r="F1789" s="36" t="s">
        <v>1535</v>
      </c>
      <c r="G1789" s="36" t="s">
        <v>58</v>
      </c>
      <c r="H1789" s="38">
        <v>1</v>
      </c>
      <c r="I1789" s="90">
        <v>173850</v>
      </c>
      <c r="J1789" s="39">
        <f t="shared" si="694"/>
        <v>0</v>
      </c>
      <c r="K1789" s="39">
        <f t="shared" si="695"/>
        <v>0</v>
      </c>
      <c r="L1789" s="39">
        <f t="shared" si="696"/>
        <v>0</v>
      </c>
      <c r="M1789" s="39">
        <f>IF(C1789=12006,H1789,IF(C1789&lt;&gt;12006,0))</f>
        <v>0</v>
      </c>
      <c r="N1789" s="39">
        <f t="shared" si="703"/>
        <v>0</v>
      </c>
      <c r="O1789" s="39">
        <f t="shared" si="697"/>
        <v>0</v>
      </c>
      <c r="P1789" s="39">
        <f t="shared" si="698"/>
        <v>0</v>
      </c>
      <c r="Q1789" s="39">
        <f t="shared" si="699"/>
        <v>173850</v>
      </c>
      <c r="R1789" s="39">
        <f t="shared" si="700"/>
        <v>0</v>
      </c>
      <c r="S1789" s="39">
        <f t="shared" si="701"/>
        <v>0</v>
      </c>
      <c r="T1789" s="39"/>
      <c r="U1789" s="39">
        <f t="shared" si="702"/>
        <v>0</v>
      </c>
      <c r="V1789" s="39"/>
      <c r="W1789" s="39"/>
      <c r="X1789" s="39">
        <f t="shared" si="673"/>
        <v>47.597535934291578</v>
      </c>
      <c r="Y1789" s="39">
        <f t="shared" si="674"/>
        <v>1448.75</v>
      </c>
      <c r="Z1789" s="41">
        <f t="shared" si="675"/>
        <v>131464.39425051335</v>
      </c>
      <c r="AA1789" s="41">
        <v>114043.69609856264</v>
      </c>
      <c r="AB1789" s="41">
        <v>0</v>
      </c>
      <c r="AC1789" s="41">
        <f t="shared" si="681"/>
        <v>114043.69609856264</v>
      </c>
      <c r="AD1789" s="42">
        <f t="shared" si="682"/>
        <v>17420.69815195071</v>
      </c>
      <c r="AE1789" s="41">
        <f t="shared" si="676"/>
        <v>131464.39425051335</v>
      </c>
      <c r="AF1789" s="42">
        <f t="shared" si="677"/>
        <v>42385.605749486655</v>
      </c>
      <c r="AG1789" s="43">
        <f>(365.25/30.4375*(IF(E1789=12002,1/3%,IF(E1789=12003,1/3%,IF(E1789=12004,1/3%,IF(E1789=12006,1/2%,IF(E1789=12007,1/10%,IF(E1789=12008,1/3%,IF(E1789=12009,1/10%,IF(E1789=12010,1/10%,IF(E1789=12011,1/20%,IF(E1789=12012,1/3%))))))))))))</f>
        <v>120</v>
      </c>
      <c r="AH1789" s="44">
        <f t="shared" si="678"/>
        <v>29.256673511293641</v>
      </c>
      <c r="AI1789" s="36">
        <f t="shared" si="679"/>
        <v>90.743326488706359</v>
      </c>
      <c r="AJ1789" s="36">
        <f t="shared" si="680"/>
        <v>2762</v>
      </c>
      <c r="AK1789" s="45">
        <v>45657</v>
      </c>
    </row>
    <row r="1790" spans="1:37" s="79" customFormat="1" ht="12.75" x14ac:dyDescent="0.25">
      <c r="A1790" s="36">
        <v>1784</v>
      </c>
      <c r="B1790" s="74">
        <v>42899</v>
      </c>
      <c r="C1790" s="49" t="s">
        <v>265</v>
      </c>
      <c r="D1790" s="49"/>
      <c r="E1790" s="36">
        <v>12007</v>
      </c>
      <c r="F1790" s="36" t="s">
        <v>1536</v>
      </c>
      <c r="G1790" s="65" t="s">
        <v>435</v>
      </c>
      <c r="H1790" s="38">
        <v>1</v>
      </c>
      <c r="I1790" s="50">
        <v>4707800</v>
      </c>
      <c r="J1790" s="39">
        <f t="shared" si="694"/>
        <v>0</v>
      </c>
      <c r="K1790" s="39">
        <f t="shared" si="695"/>
        <v>0</v>
      </c>
      <c r="L1790" s="39">
        <f t="shared" si="696"/>
        <v>0</v>
      </c>
      <c r="M1790" s="39">
        <f>IF(E1790=12005,I1790,IF(E1790&lt;&gt;12005,0))</f>
        <v>0</v>
      </c>
      <c r="N1790" s="39">
        <f t="shared" si="703"/>
        <v>0</v>
      </c>
      <c r="O1790" s="39">
        <f t="shared" si="697"/>
        <v>4707800</v>
      </c>
      <c r="P1790" s="39">
        <f t="shared" si="698"/>
        <v>0</v>
      </c>
      <c r="Q1790" s="39">
        <f t="shared" si="699"/>
        <v>0</v>
      </c>
      <c r="R1790" s="39">
        <f t="shared" si="700"/>
        <v>0</v>
      </c>
      <c r="S1790" s="39">
        <f t="shared" si="701"/>
        <v>0</v>
      </c>
      <c r="T1790" s="39"/>
      <c r="U1790" s="39">
        <f t="shared" si="702"/>
        <v>0</v>
      </c>
      <c r="V1790" s="39"/>
      <c r="W1790" s="39">
        <f>IF(E1790=12099,I1790,IF(E1790&lt;&gt;12099,0))</f>
        <v>0</v>
      </c>
      <c r="X1790" s="39">
        <f t="shared" si="673"/>
        <v>1288.9253935660506</v>
      </c>
      <c r="Y1790" s="39">
        <f t="shared" si="674"/>
        <v>39231.666666666664</v>
      </c>
      <c r="Z1790" s="41">
        <f t="shared" si="675"/>
        <v>3554856.2354551675</v>
      </c>
      <c r="AA1790" s="41">
        <v>3083109.5414099931</v>
      </c>
      <c r="AB1790" s="41">
        <v>96603.662450313277</v>
      </c>
      <c r="AC1790" s="41">
        <f t="shared" si="681"/>
        <v>3179713.2038603062</v>
      </c>
      <c r="AD1790" s="42">
        <f t="shared" si="682"/>
        <v>471746.6940451744</v>
      </c>
      <c r="AE1790" s="41">
        <f t="shared" si="676"/>
        <v>3651459.8979054806</v>
      </c>
      <c r="AF1790" s="42">
        <f t="shared" si="677"/>
        <v>1056340.1020945194</v>
      </c>
      <c r="AG1790" s="43">
        <f>(365.25/30.4375*(IF(E1790=12002,1/3%,IF(E1790=12003,1/3%,IF(E1790=12004,1/3%,IF(E1790=12006,1/2%,IF(E1790=12007,1/10%,IF(E1790=12008,1/3%,IF(E1790=12009,1/10%,IF(E1790=12010,1/10%,IF(E1790=12011,1/20%,IF(E1790=12012,1/3%,IF(E1790=12099,1/10%)))))))))))))</f>
        <v>120</v>
      </c>
      <c r="AH1790" s="44">
        <f t="shared" si="678"/>
        <v>29.388090349075981</v>
      </c>
      <c r="AI1790" s="36">
        <f t="shared" si="679"/>
        <v>90.611909650924019</v>
      </c>
      <c r="AJ1790" s="36">
        <f t="shared" si="680"/>
        <v>2758</v>
      </c>
      <c r="AK1790" s="45">
        <v>45657</v>
      </c>
    </row>
    <row r="1791" spans="1:37" s="79" customFormat="1" ht="12.75" x14ac:dyDescent="0.25">
      <c r="A1791" s="36">
        <v>1785</v>
      </c>
      <c r="B1791" s="74">
        <v>42899</v>
      </c>
      <c r="C1791" s="49" t="s">
        <v>272</v>
      </c>
      <c r="D1791" s="49"/>
      <c r="E1791" s="49">
        <v>12010</v>
      </c>
      <c r="F1791" s="36" t="s">
        <v>1537</v>
      </c>
      <c r="G1791" s="36" t="s">
        <v>435</v>
      </c>
      <c r="H1791" s="38">
        <v>138</v>
      </c>
      <c r="I1791" s="90">
        <v>4879150</v>
      </c>
      <c r="J1791" s="39">
        <f t="shared" si="694"/>
        <v>0</v>
      </c>
      <c r="K1791" s="39">
        <f t="shared" si="695"/>
        <v>0</v>
      </c>
      <c r="L1791" s="39">
        <f t="shared" si="696"/>
        <v>0</v>
      </c>
      <c r="M1791" s="39">
        <f>IF(E1791=12005,I1791,IF(E1791&lt;&gt;12005,0))</f>
        <v>0</v>
      </c>
      <c r="N1791" s="39">
        <f t="shared" si="703"/>
        <v>0</v>
      </c>
      <c r="O1791" s="39">
        <f t="shared" si="697"/>
        <v>0</v>
      </c>
      <c r="P1791" s="39">
        <f t="shared" si="698"/>
        <v>0</v>
      </c>
      <c r="Q1791" s="39">
        <f t="shared" si="699"/>
        <v>0</v>
      </c>
      <c r="R1791" s="39">
        <f t="shared" si="700"/>
        <v>4879150</v>
      </c>
      <c r="S1791" s="39">
        <f t="shared" si="701"/>
        <v>0</v>
      </c>
      <c r="T1791" s="39"/>
      <c r="U1791" s="39">
        <f t="shared" si="702"/>
        <v>0</v>
      </c>
      <c r="V1791" s="39"/>
      <c r="W1791" s="39">
        <f>IF(E1791=12099,I1791,IF(E1791&lt;&gt;12099,0))</f>
        <v>0</v>
      </c>
      <c r="X1791" s="39">
        <f t="shared" si="673"/>
        <v>1335.8384668035592</v>
      </c>
      <c r="Y1791" s="39">
        <f t="shared" si="674"/>
        <v>40659.583333333336</v>
      </c>
      <c r="Z1791" s="41">
        <f t="shared" si="675"/>
        <v>3684242.4914442161</v>
      </c>
      <c r="AA1791" s="41">
        <v>3195325.6125941142</v>
      </c>
      <c r="AB1791" s="41">
        <v>214760.99663977971</v>
      </c>
      <c r="AC1791" s="41">
        <f t="shared" si="681"/>
        <v>3410086.6092338939</v>
      </c>
      <c r="AD1791" s="42">
        <f t="shared" si="682"/>
        <v>488916.87885010196</v>
      </c>
      <c r="AE1791" s="41">
        <f t="shared" si="676"/>
        <v>3899003.4880839959</v>
      </c>
      <c r="AF1791" s="42">
        <f t="shared" si="677"/>
        <v>980146.51191600412</v>
      </c>
      <c r="AG1791" s="43">
        <f>(365.25/30.4375*(IF(E1791=12002,1/3%,IF(E1791=12003,1/3%,IF(E1791=12004,1/3%,IF(E1791=12006,1/2%,IF(E1791=12007,1/10%,IF(E1791=12008,1/3%,IF(E1791=12009,1/10%,IF(E1791=12010,1/10%,IF(E1791=12011,1/20%,IF(E1791=12012,1/3%,IF(E1791=12099,1/10%)))))))))))))</f>
        <v>120</v>
      </c>
      <c r="AH1791" s="44">
        <f t="shared" si="678"/>
        <v>29.388090349075981</v>
      </c>
      <c r="AI1791" s="36">
        <f t="shared" si="679"/>
        <v>90.611909650924019</v>
      </c>
      <c r="AJ1791" s="36">
        <f t="shared" si="680"/>
        <v>2758</v>
      </c>
      <c r="AK1791" s="45">
        <v>45657</v>
      </c>
    </row>
    <row r="1792" spans="1:37" s="79" customFormat="1" ht="12.75" x14ac:dyDescent="0.25">
      <c r="A1792" s="36">
        <v>1786</v>
      </c>
      <c r="B1792" s="45">
        <v>42915</v>
      </c>
      <c r="C1792" s="36" t="s">
        <v>980</v>
      </c>
      <c r="D1792" s="36"/>
      <c r="E1792" s="36">
        <v>12002</v>
      </c>
      <c r="F1792" s="36" t="s">
        <v>1538</v>
      </c>
      <c r="G1792" s="36" t="s">
        <v>544</v>
      </c>
      <c r="H1792" s="38">
        <v>1</v>
      </c>
      <c r="I1792" s="48">
        <v>260400</v>
      </c>
      <c r="J1792" s="39">
        <f t="shared" si="694"/>
        <v>260400</v>
      </c>
      <c r="K1792" s="39">
        <f t="shared" si="695"/>
        <v>0</v>
      </c>
      <c r="L1792" s="39">
        <f t="shared" si="696"/>
        <v>0</v>
      </c>
      <c r="M1792" s="39">
        <f t="shared" ref="M1792:M1807" si="704">IF(C1792=12006,H1792,IF(C1792&lt;&gt;12006,0))</f>
        <v>0</v>
      </c>
      <c r="N1792" s="39">
        <f t="shared" si="703"/>
        <v>0</v>
      </c>
      <c r="O1792" s="39">
        <f t="shared" si="697"/>
        <v>0</v>
      </c>
      <c r="P1792" s="39">
        <f t="shared" si="698"/>
        <v>0</v>
      </c>
      <c r="Q1792" s="39">
        <f t="shared" si="699"/>
        <v>0</v>
      </c>
      <c r="R1792" s="39">
        <f t="shared" si="700"/>
        <v>0</v>
      </c>
      <c r="S1792" s="39">
        <f t="shared" si="701"/>
        <v>0</v>
      </c>
      <c r="T1792" s="39"/>
      <c r="U1792" s="39">
        <f t="shared" si="702"/>
        <v>0</v>
      </c>
      <c r="V1792" s="39"/>
      <c r="W1792" s="39"/>
      <c r="X1792" s="39">
        <f t="shared" si="673"/>
        <v>21.388090349075974</v>
      </c>
      <c r="Y1792" s="39">
        <f t="shared" si="674"/>
        <v>651</v>
      </c>
      <c r="Z1792" s="41">
        <f t="shared" si="675"/>
        <v>58646.143737166327</v>
      </c>
      <c r="AA1792" s="41">
        <v>50176.459958932239</v>
      </c>
      <c r="AB1792" s="41">
        <v>-1353.2434210319329</v>
      </c>
      <c r="AC1792" s="41">
        <f t="shared" si="681"/>
        <v>48823.216537900305</v>
      </c>
      <c r="AD1792" s="42">
        <f t="shared" si="682"/>
        <v>8469.6837782340881</v>
      </c>
      <c r="AE1792" s="41">
        <f t="shared" si="676"/>
        <v>57292.900316134394</v>
      </c>
      <c r="AF1792" s="42">
        <f t="shared" si="677"/>
        <v>203107.09968386561</v>
      </c>
      <c r="AG1792" s="43">
        <f t="shared" ref="AG1792:AG1807" si="705">(365.25/30.4375*(IF(E1792=12002,1/3%,IF(E1792=12003,1/3%,IF(E1792=12004,1/3%,IF(E1792=12006,1/2%,IF(E1792=12007,1/10%,IF(E1792=12008,1/3%,IF(E1792=12009,1/10%,IF(E1792=12010,1/10%,IF(E1792=12011,1/20%,IF(E1792=12012,1/3%))))))))))))</f>
        <v>400</v>
      </c>
      <c r="AH1792" s="44">
        <f t="shared" si="678"/>
        <v>309.91375770020534</v>
      </c>
      <c r="AI1792" s="36">
        <f t="shared" si="679"/>
        <v>90.086242299794662</v>
      </c>
      <c r="AJ1792" s="36">
        <f t="shared" si="680"/>
        <v>2742</v>
      </c>
      <c r="AK1792" s="45">
        <v>45657</v>
      </c>
    </row>
    <row r="1793" spans="1:37" s="79" customFormat="1" ht="12.75" x14ac:dyDescent="0.25">
      <c r="A1793" s="36">
        <v>1787</v>
      </c>
      <c r="B1793" s="45">
        <v>42916</v>
      </c>
      <c r="C1793" s="36" t="s">
        <v>315</v>
      </c>
      <c r="D1793" s="36"/>
      <c r="E1793" s="36">
        <v>12008</v>
      </c>
      <c r="F1793" s="36" t="s">
        <v>1539</v>
      </c>
      <c r="G1793" s="36" t="s">
        <v>276</v>
      </c>
      <c r="H1793" s="38">
        <v>1</v>
      </c>
      <c r="I1793" s="48">
        <v>3439397.47</v>
      </c>
      <c r="J1793" s="39">
        <f t="shared" si="694"/>
        <v>0</v>
      </c>
      <c r="K1793" s="39">
        <f t="shared" si="695"/>
        <v>0</v>
      </c>
      <c r="L1793" s="39">
        <f t="shared" si="696"/>
        <v>0</v>
      </c>
      <c r="M1793" s="39">
        <f t="shared" si="704"/>
        <v>0</v>
      </c>
      <c r="N1793" s="39">
        <f t="shared" si="703"/>
        <v>0</v>
      </c>
      <c r="O1793" s="39">
        <f t="shared" si="697"/>
        <v>0</v>
      </c>
      <c r="P1793" s="39">
        <f t="shared" si="698"/>
        <v>3439397.47</v>
      </c>
      <c r="Q1793" s="39">
        <f t="shared" si="699"/>
        <v>0</v>
      </c>
      <c r="R1793" s="39">
        <f t="shared" si="700"/>
        <v>0</v>
      </c>
      <c r="S1793" s="39">
        <f t="shared" si="701"/>
        <v>0</v>
      </c>
      <c r="T1793" s="39"/>
      <c r="U1793" s="39">
        <f t="shared" si="702"/>
        <v>0</v>
      </c>
      <c r="V1793" s="39">
        <f>IF(E1793=12050,I1793,IF(E1793&lt;&gt;12050,0))</f>
        <v>0</v>
      </c>
      <c r="W1793" s="39"/>
      <c r="X1793" s="39">
        <f t="shared" si="673"/>
        <v>282.49671211498975</v>
      </c>
      <c r="Y1793" s="39">
        <f t="shared" si="674"/>
        <v>8598.4936749999997</v>
      </c>
      <c r="Z1793" s="41">
        <f t="shared" si="675"/>
        <v>774323.48790718685</v>
      </c>
      <c r="AA1793" s="41">
        <v>670929.69127310056</v>
      </c>
      <c r="AB1793" s="41">
        <v>0</v>
      </c>
      <c r="AC1793" s="41">
        <f t="shared" si="681"/>
        <v>670929.69127310056</v>
      </c>
      <c r="AD1793" s="42">
        <f t="shared" si="682"/>
        <v>103393.79663408629</v>
      </c>
      <c r="AE1793" s="41">
        <f t="shared" si="676"/>
        <v>774323.48790718685</v>
      </c>
      <c r="AF1793" s="42">
        <f t="shared" si="677"/>
        <v>2665073.9820928136</v>
      </c>
      <c r="AG1793" s="43">
        <f t="shared" si="705"/>
        <v>400</v>
      </c>
      <c r="AH1793" s="44">
        <f t="shared" si="678"/>
        <v>309.94661190965093</v>
      </c>
      <c r="AI1793" s="36">
        <f t="shared" si="679"/>
        <v>90.053388090349074</v>
      </c>
      <c r="AJ1793" s="36">
        <f t="shared" si="680"/>
        <v>2741</v>
      </c>
      <c r="AK1793" s="45">
        <v>45657</v>
      </c>
    </row>
    <row r="1794" spans="1:37" s="79" customFormat="1" ht="12.75" x14ac:dyDescent="0.25">
      <c r="A1794" s="36">
        <v>1788</v>
      </c>
      <c r="B1794" s="45">
        <v>42916</v>
      </c>
      <c r="C1794" s="36" t="s">
        <v>721</v>
      </c>
      <c r="D1794" s="36"/>
      <c r="E1794" s="36">
        <v>12003</v>
      </c>
      <c r="F1794" s="36" t="s">
        <v>1540</v>
      </c>
      <c r="G1794" s="36" t="s">
        <v>276</v>
      </c>
      <c r="H1794" s="64"/>
      <c r="I1794" s="48">
        <v>752324</v>
      </c>
      <c r="J1794" s="39">
        <f t="shared" si="694"/>
        <v>0</v>
      </c>
      <c r="K1794" s="39">
        <f t="shared" si="695"/>
        <v>752324</v>
      </c>
      <c r="L1794" s="39">
        <f t="shared" si="696"/>
        <v>0</v>
      </c>
      <c r="M1794" s="39">
        <f t="shared" si="704"/>
        <v>0</v>
      </c>
      <c r="N1794" s="39">
        <f t="shared" si="703"/>
        <v>0</v>
      </c>
      <c r="O1794" s="39">
        <f t="shared" si="697"/>
        <v>0</v>
      </c>
      <c r="P1794" s="39">
        <f t="shared" si="698"/>
        <v>0</v>
      </c>
      <c r="Q1794" s="39">
        <f t="shared" si="699"/>
        <v>0</v>
      </c>
      <c r="R1794" s="39">
        <f t="shared" si="700"/>
        <v>0</v>
      </c>
      <c r="S1794" s="39">
        <f t="shared" si="701"/>
        <v>0</v>
      </c>
      <c r="T1794" s="39"/>
      <c r="U1794" s="39">
        <f t="shared" si="702"/>
        <v>0</v>
      </c>
      <c r="V1794" s="39">
        <f>IF(E1794=12050,I1794,IF(E1794&lt;&gt;12050,0))</f>
        <v>0</v>
      </c>
      <c r="W1794" s="39"/>
      <c r="X1794" s="39">
        <f t="shared" si="673"/>
        <v>61.792525667351121</v>
      </c>
      <c r="Y1794" s="39">
        <f t="shared" si="674"/>
        <v>1880.8099999999997</v>
      </c>
      <c r="Z1794" s="41">
        <f t="shared" si="675"/>
        <v>169373.31285420942</v>
      </c>
      <c r="AA1794" s="41">
        <v>146757.24845995891</v>
      </c>
      <c r="AB1794" s="41">
        <v>0</v>
      </c>
      <c r="AC1794" s="41">
        <f t="shared" si="681"/>
        <v>146757.24845995891</v>
      </c>
      <c r="AD1794" s="42">
        <f t="shared" si="682"/>
        <v>22616.064394250512</v>
      </c>
      <c r="AE1794" s="41">
        <f t="shared" si="676"/>
        <v>169373.31285420942</v>
      </c>
      <c r="AF1794" s="42">
        <f t="shared" si="677"/>
        <v>582950.68714579055</v>
      </c>
      <c r="AG1794" s="43">
        <f t="shared" si="705"/>
        <v>400</v>
      </c>
      <c r="AH1794" s="44">
        <f t="shared" si="678"/>
        <v>309.94661190965093</v>
      </c>
      <c r="AI1794" s="36">
        <f t="shared" si="679"/>
        <v>90.053388090349074</v>
      </c>
      <c r="AJ1794" s="36">
        <f t="shared" si="680"/>
        <v>2741</v>
      </c>
      <c r="AK1794" s="45">
        <v>45657</v>
      </c>
    </row>
    <row r="1795" spans="1:37" s="79" customFormat="1" ht="12.75" x14ac:dyDescent="0.25">
      <c r="A1795" s="36">
        <v>1789</v>
      </c>
      <c r="B1795" s="45">
        <v>42921</v>
      </c>
      <c r="C1795" s="49" t="s">
        <v>431</v>
      </c>
      <c r="D1795" s="49"/>
      <c r="E1795" s="49">
        <v>12009</v>
      </c>
      <c r="F1795" s="36" t="s">
        <v>1541</v>
      </c>
      <c r="G1795" s="36" t="s">
        <v>58</v>
      </c>
      <c r="H1795" s="38">
        <v>2</v>
      </c>
      <c r="I1795" s="90">
        <v>300000</v>
      </c>
      <c r="J1795" s="39">
        <f t="shared" si="694"/>
        <v>0</v>
      </c>
      <c r="K1795" s="39">
        <f t="shared" si="695"/>
        <v>0</v>
      </c>
      <c r="L1795" s="39">
        <f t="shared" si="696"/>
        <v>0</v>
      </c>
      <c r="M1795" s="39">
        <f t="shared" si="704"/>
        <v>0</v>
      </c>
      <c r="N1795" s="39">
        <f t="shared" si="703"/>
        <v>0</v>
      </c>
      <c r="O1795" s="39">
        <f t="shared" si="697"/>
        <v>0</v>
      </c>
      <c r="P1795" s="39">
        <f t="shared" si="698"/>
        <v>0</v>
      </c>
      <c r="Q1795" s="39">
        <f t="shared" si="699"/>
        <v>300000</v>
      </c>
      <c r="R1795" s="39">
        <f t="shared" si="700"/>
        <v>0</v>
      </c>
      <c r="S1795" s="39">
        <f t="shared" si="701"/>
        <v>0</v>
      </c>
      <c r="T1795" s="39"/>
      <c r="U1795" s="39">
        <f t="shared" si="702"/>
        <v>0</v>
      </c>
      <c r="V1795" s="39"/>
      <c r="W1795" s="39"/>
      <c r="X1795" s="39">
        <f t="shared" si="673"/>
        <v>82.135523613963031</v>
      </c>
      <c r="Y1795" s="39">
        <f t="shared" si="674"/>
        <v>2499.9999999999995</v>
      </c>
      <c r="Z1795" s="41">
        <f t="shared" si="675"/>
        <v>224722.79260780284</v>
      </c>
      <c r="AA1795" s="41">
        <v>194661.19096509236</v>
      </c>
      <c r="AB1795" s="41">
        <v>0</v>
      </c>
      <c r="AC1795" s="41">
        <f t="shared" si="681"/>
        <v>194661.19096509236</v>
      </c>
      <c r="AD1795" s="42">
        <f t="shared" si="682"/>
        <v>30061.601642710477</v>
      </c>
      <c r="AE1795" s="41">
        <f t="shared" si="676"/>
        <v>224722.79260780284</v>
      </c>
      <c r="AF1795" s="42">
        <f t="shared" si="677"/>
        <v>75277.207392197161</v>
      </c>
      <c r="AG1795" s="43">
        <f t="shared" si="705"/>
        <v>120</v>
      </c>
      <c r="AH1795" s="44">
        <f t="shared" si="678"/>
        <v>30.110882956878854</v>
      </c>
      <c r="AI1795" s="36">
        <f t="shared" si="679"/>
        <v>89.889117043121146</v>
      </c>
      <c r="AJ1795" s="36">
        <f t="shared" si="680"/>
        <v>2736</v>
      </c>
      <c r="AK1795" s="45">
        <v>45657</v>
      </c>
    </row>
    <row r="1796" spans="1:37" s="79" customFormat="1" ht="12.75" x14ac:dyDescent="0.25">
      <c r="A1796" s="36">
        <v>1790</v>
      </c>
      <c r="B1796" s="74">
        <v>42923</v>
      </c>
      <c r="C1796" s="36" t="s">
        <v>721</v>
      </c>
      <c r="D1796" s="36"/>
      <c r="E1796" s="36">
        <v>12003</v>
      </c>
      <c r="F1796" s="36" t="s">
        <v>1542</v>
      </c>
      <c r="G1796" s="38" t="s">
        <v>320</v>
      </c>
      <c r="H1796" s="61">
        <v>1</v>
      </c>
      <c r="I1796" s="90">
        <v>216853.88</v>
      </c>
      <c r="J1796" s="39">
        <f t="shared" si="694"/>
        <v>0</v>
      </c>
      <c r="K1796" s="39">
        <f t="shared" si="695"/>
        <v>216853.88</v>
      </c>
      <c r="L1796" s="39">
        <f t="shared" si="696"/>
        <v>0</v>
      </c>
      <c r="M1796" s="39">
        <f t="shared" si="704"/>
        <v>0</v>
      </c>
      <c r="N1796" s="39">
        <f t="shared" si="703"/>
        <v>0</v>
      </c>
      <c r="O1796" s="39">
        <f t="shared" si="697"/>
        <v>0</v>
      </c>
      <c r="P1796" s="39">
        <f t="shared" si="698"/>
        <v>0</v>
      </c>
      <c r="Q1796" s="39">
        <f t="shared" si="699"/>
        <v>0</v>
      </c>
      <c r="R1796" s="39">
        <f t="shared" si="700"/>
        <v>0</v>
      </c>
      <c r="S1796" s="39">
        <f t="shared" si="701"/>
        <v>0</v>
      </c>
      <c r="T1796" s="39"/>
      <c r="U1796" s="39">
        <f t="shared" si="702"/>
        <v>0</v>
      </c>
      <c r="V1796" s="39"/>
      <c r="W1796" s="39"/>
      <c r="X1796" s="39">
        <f t="shared" si="673"/>
        <v>17.811406981519507</v>
      </c>
      <c r="Y1796" s="39">
        <f t="shared" si="674"/>
        <v>542.13469999999995</v>
      </c>
      <c r="Z1796" s="41">
        <f t="shared" si="675"/>
        <v>48696.386687474333</v>
      </c>
      <c r="AA1796" s="41">
        <v>42177.411732238194</v>
      </c>
      <c r="AB1796" s="41">
        <v>0</v>
      </c>
      <c r="AC1796" s="41">
        <f t="shared" si="681"/>
        <v>42177.411732238194</v>
      </c>
      <c r="AD1796" s="42">
        <f t="shared" si="682"/>
        <v>6518.9749552361391</v>
      </c>
      <c r="AE1796" s="41">
        <f t="shared" si="676"/>
        <v>48696.386687474333</v>
      </c>
      <c r="AF1796" s="42">
        <f t="shared" si="677"/>
        <v>168157.49331252568</v>
      </c>
      <c r="AG1796" s="43">
        <f t="shared" si="705"/>
        <v>400</v>
      </c>
      <c r="AH1796" s="44">
        <f t="shared" si="678"/>
        <v>310.17659137577004</v>
      </c>
      <c r="AI1796" s="36">
        <f t="shared" si="679"/>
        <v>89.823408624229984</v>
      </c>
      <c r="AJ1796" s="36">
        <f t="shared" si="680"/>
        <v>2734</v>
      </c>
      <c r="AK1796" s="45">
        <v>45657</v>
      </c>
    </row>
    <row r="1797" spans="1:37" s="79" customFormat="1" ht="12.75" x14ac:dyDescent="0.25">
      <c r="A1797" s="36">
        <v>1791</v>
      </c>
      <c r="B1797" s="74">
        <v>42926</v>
      </c>
      <c r="C1797" s="36" t="s">
        <v>823</v>
      </c>
      <c r="D1797" s="36"/>
      <c r="E1797" s="36">
        <v>12004</v>
      </c>
      <c r="F1797" s="36" t="s">
        <v>1543</v>
      </c>
      <c r="G1797" s="36" t="s">
        <v>836</v>
      </c>
      <c r="H1797" s="38">
        <v>147</v>
      </c>
      <c r="I1797" s="90">
        <v>64922024.475000001</v>
      </c>
      <c r="J1797" s="39">
        <f t="shared" si="694"/>
        <v>0</v>
      </c>
      <c r="K1797" s="39">
        <f t="shared" si="695"/>
        <v>0</v>
      </c>
      <c r="L1797" s="39">
        <f t="shared" si="696"/>
        <v>64922024.475000001</v>
      </c>
      <c r="M1797" s="39">
        <f t="shared" si="704"/>
        <v>0</v>
      </c>
      <c r="N1797" s="39">
        <f t="shared" si="703"/>
        <v>0</v>
      </c>
      <c r="O1797" s="39">
        <f t="shared" si="697"/>
        <v>0</v>
      </c>
      <c r="P1797" s="39">
        <f t="shared" si="698"/>
        <v>0</v>
      </c>
      <c r="Q1797" s="39">
        <f t="shared" si="699"/>
        <v>0</v>
      </c>
      <c r="R1797" s="39">
        <f t="shared" si="700"/>
        <v>0</v>
      </c>
      <c r="S1797" s="39">
        <f t="shared" si="701"/>
        <v>0</v>
      </c>
      <c r="T1797" s="39"/>
      <c r="U1797" s="39">
        <f t="shared" si="702"/>
        <v>0</v>
      </c>
      <c r="V1797" s="39"/>
      <c r="W1797" s="39"/>
      <c r="X1797" s="39">
        <f t="shared" si="673"/>
        <v>5332.4044743326485</v>
      </c>
      <c r="Y1797" s="39">
        <f t="shared" si="674"/>
        <v>162305.06118749999</v>
      </c>
      <c r="Z1797" s="41">
        <f t="shared" si="675"/>
        <v>14562796.619402463</v>
      </c>
      <c r="AA1797" s="41">
        <v>12611136.581796715</v>
      </c>
      <c r="AB1797" s="41">
        <v>-340118.40662382182</v>
      </c>
      <c r="AC1797" s="41">
        <f t="shared" si="681"/>
        <v>12271018.175172893</v>
      </c>
      <c r="AD1797" s="42">
        <f t="shared" si="682"/>
        <v>1951660.0376057476</v>
      </c>
      <c r="AE1797" s="41">
        <f t="shared" si="676"/>
        <v>14222678.212778641</v>
      </c>
      <c r="AF1797" s="42">
        <f t="shared" si="677"/>
        <v>50699346.262221359</v>
      </c>
      <c r="AG1797" s="43">
        <f t="shared" si="705"/>
        <v>400</v>
      </c>
      <c r="AH1797" s="44">
        <f t="shared" si="678"/>
        <v>310.27515400410675</v>
      </c>
      <c r="AI1797" s="36">
        <f t="shared" si="679"/>
        <v>89.724845995893219</v>
      </c>
      <c r="AJ1797" s="36">
        <f t="shared" si="680"/>
        <v>2731</v>
      </c>
      <c r="AK1797" s="45">
        <v>45657</v>
      </c>
    </row>
    <row r="1798" spans="1:37" s="79" customFormat="1" ht="12.75" x14ac:dyDescent="0.25">
      <c r="A1798" s="36">
        <v>1792</v>
      </c>
      <c r="B1798" s="74">
        <v>42926</v>
      </c>
      <c r="C1798" s="36" t="s">
        <v>823</v>
      </c>
      <c r="D1798" s="36"/>
      <c r="E1798" s="36">
        <v>12004</v>
      </c>
      <c r="F1798" s="36" t="s">
        <v>1544</v>
      </c>
      <c r="G1798" s="36" t="s">
        <v>276</v>
      </c>
      <c r="H1798" s="38">
        <v>117</v>
      </c>
      <c r="I1798" s="90">
        <v>48227742.225000001</v>
      </c>
      <c r="J1798" s="39">
        <f t="shared" si="694"/>
        <v>0</v>
      </c>
      <c r="K1798" s="39">
        <f t="shared" si="695"/>
        <v>0</v>
      </c>
      <c r="L1798" s="39">
        <f t="shared" si="696"/>
        <v>48227742.225000001</v>
      </c>
      <c r="M1798" s="39">
        <f t="shared" si="704"/>
        <v>0</v>
      </c>
      <c r="N1798" s="39">
        <f t="shared" si="703"/>
        <v>0</v>
      </c>
      <c r="O1798" s="39">
        <f t="shared" si="697"/>
        <v>0</v>
      </c>
      <c r="P1798" s="39">
        <f t="shared" si="698"/>
        <v>0</v>
      </c>
      <c r="Q1798" s="39">
        <f t="shared" si="699"/>
        <v>0</v>
      </c>
      <c r="R1798" s="39">
        <f t="shared" si="700"/>
        <v>0</v>
      </c>
      <c r="S1798" s="39">
        <f t="shared" si="701"/>
        <v>0</v>
      </c>
      <c r="T1798" s="39"/>
      <c r="U1798" s="39">
        <f t="shared" si="702"/>
        <v>0</v>
      </c>
      <c r="V1798" s="39">
        <f>IF(E1798=12050,I1798,IF(E1798&lt;&gt;12050,0))</f>
        <v>0</v>
      </c>
      <c r="W1798" s="39"/>
      <c r="X1798" s="39">
        <f t="shared" si="673"/>
        <v>3961.2108603696097</v>
      </c>
      <c r="Y1798" s="39">
        <f t="shared" si="674"/>
        <v>120569.3555625</v>
      </c>
      <c r="Z1798" s="41">
        <f t="shared" si="675"/>
        <v>10818066.859669404</v>
      </c>
      <c r="AA1798" s="41">
        <v>9368263.6847741287</v>
      </c>
      <c r="AB1798" s="41">
        <v>0</v>
      </c>
      <c r="AC1798" s="41">
        <f t="shared" si="681"/>
        <v>9368263.6847741287</v>
      </c>
      <c r="AD1798" s="42">
        <f t="shared" si="682"/>
        <v>1449803.1748952754</v>
      </c>
      <c r="AE1798" s="41">
        <f t="shared" si="676"/>
        <v>10818066.859669404</v>
      </c>
      <c r="AF1798" s="42">
        <f t="shared" si="677"/>
        <v>37409675.365330599</v>
      </c>
      <c r="AG1798" s="43">
        <f t="shared" si="705"/>
        <v>400</v>
      </c>
      <c r="AH1798" s="44">
        <f t="shared" si="678"/>
        <v>310.27515400410675</v>
      </c>
      <c r="AI1798" s="36">
        <f t="shared" si="679"/>
        <v>89.724845995893219</v>
      </c>
      <c r="AJ1798" s="36">
        <f t="shared" si="680"/>
        <v>2731</v>
      </c>
      <c r="AK1798" s="45">
        <v>45657</v>
      </c>
    </row>
    <row r="1799" spans="1:37" s="79" customFormat="1" ht="12.75" x14ac:dyDescent="0.25">
      <c r="A1799" s="36">
        <v>1793</v>
      </c>
      <c r="B1799" s="74">
        <v>42926</v>
      </c>
      <c r="C1799" s="36" t="s">
        <v>823</v>
      </c>
      <c r="D1799" s="36"/>
      <c r="E1799" s="36">
        <v>12004</v>
      </c>
      <c r="F1799" s="36" t="s">
        <v>1545</v>
      </c>
      <c r="G1799" s="36" t="s">
        <v>276</v>
      </c>
      <c r="H1799" s="38">
        <v>708</v>
      </c>
      <c r="I1799" s="90">
        <v>32753044.153873757</v>
      </c>
      <c r="J1799" s="39">
        <f t="shared" si="694"/>
        <v>0</v>
      </c>
      <c r="K1799" s="39">
        <f t="shared" si="695"/>
        <v>0</v>
      </c>
      <c r="L1799" s="39">
        <f t="shared" si="696"/>
        <v>32753044.153873757</v>
      </c>
      <c r="M1799" s="39">
        <f t="shared" si="704"/>
        <v>0</v>
      </c>
      <c r="N1799" s="39">
        <f t="shared" si="703"/>
        <v>0</v>
      </c>
      <c r="O1799" s="39">
        <f t="shared" si="697"/>
        <v>0</v>
      </c>
      <c r="P1799" s="39">
        <f t="shared" si="698"/>
        <v>0</v>
      </c>
      <c r="Q1799" s="39">
        <f t="shared" si="699"/>
        <v>0</v>
      </c>
      <c r="R1799" s="39">
        <f t="shared" si="700"/>
        <v>0</v>
      </c>
      <c r="S1799" s="39">
        <f t="shared" si="701"/>
        <v>0</v>
      </c>
      <c r="T1799" s="39"/>
      <c r="U1799" s="39">
        <f t="shared" si="702"/>
        <v>0</v>
      </c>
      <c r="V1799" s="39">
        <f>IF(E1799=12050,I1799,IF(E1799&lt;&gt;12050,0))</f>
        <v>0</v>
      </c>
      <c r="W1799" s="39"/>
      <c r="X1799" s="39">
        <f t="shared" ref="X1799:X1862" si="706">IF(I1799&lt;0,0,IF(I1799&gt;0,((1/365.25*(IF(E1799=12002,I1799*3%,IF(E1799=12003,I1799*3%,IF(E1799=12004,I1799*3%,IF(E1799=12006,I1799*2%,IF(E1799=12007,I1799*10%,IF(E1799=12008,I1799*3%,IF(E1799=12009,I1799*10%,IF(E1799=12010,I1799*10%,IF(E1799=12011,I1799*20%,IF(E1799=12012,I1799*3%,IF(E1799=12099,I1799*10%))))))))))))))))</f>
        <v>2690.1884315296716</v>
      </c>
      <c r="Y1799" s="39">
        <f t="shared" ref="Y1799:Y1862" si="707">X1799*30.4375</f>
        <v>81882.610384684376</v>
      </c>
      <c r="Z1799" s="41">
        <f t="shared" ref="Z1799:Z1862" si="708">IF(I1799&lt;0,0,IF(I1799&gt;0,(IF(AI1799*Y1799&lt;=I1799,Y1799*AI1799,IF(Y1799*AI1799&gt;I1799,I1799,IF(AI1799*Y1799=I1799,I1799))))))</f>
        <v>7346904.6065075323</v>
      </c>
      <c r="AA1799" s="41">
        <v>6362295.6405676734</v>
      </c>
      <c r="AB1799" s="41">
        <v>0</v>
      </c>
      <c r="AC1799" s="41">
        <f t="shared" si="681"/>
        <v>6362295.6405676734</v>
      </c>
      <c r="AD1799" s="42">
        <f t="shared" si="682"/>
        <v>984608.96593985893</v>
      </c>
      <c r="AE1799" s="41">
        <f t="shared" ref="AE1799:AE1835" si="709">AC1799+AD1799</f>
        <v>7346904.6065075323</v>
      </c>
      <c r="AF1799" s="42">
        <f t="shared" ref="AF1799:AF1835" si="710">I1799-AE1799</f>
        <v>25406139.547366224</v>
      </c>
      <c r="AG1799" s="43">
        <f t="shared" si="705"/>
        <v>400</v>
      </c>
      <c r="AH1799" s="44">
        <f t="shared" ref="AH1799:AH1835" si="711">IF(AG1799&gt;AI1799,AG1799-AI1799,IF(AG1799&lt;=AI1799,0))</f>
        <v>310.27515400410675</v>
      </c>
      <c r="AI1799" s="36">
        <f t="shared" ref="AI1799:AI1835" si="712">AJ1799/30.4375</f>
        <v>89.724845995893219</v>
      </c>
      <c r="AJ1799" s="36">
        <f t="shared" ref="AJ1799:AJ1835" si="713">AK1799-B1799</f>
        <v>2731</v>
      </c>
      <c r="AK1799" s="45">
        <v>45657</v>
      </c>
    </row>
    <row r="1800" spans="1:37" s="79" customFormat="1" ht="12.75" x14ac:dyDescent="0.25">
      <c r="A1800" s="36">
        <v>1794</v>
      </c>
      <c r="B1800" s="74">
        <v>42926</v>
      </c>
      <c r="C1800" s="36" t="s">
        <v>823</v>
      </c>
      <c r="D1800" s="36"/>
      <c r="E1800" s="36">
        <v>12004</v>
      </c>
      <c r="F1800" s="36" t="s">
        <v>1545</v>
      </c>
      <c r="G1800" s="36" t="s">
        <v>276</v>
      </c>
      <c r="H1800" s="38">
        <v>969</v>
      </c>
      <c r="I1800" s="90">
        <v>62638936.95612625</v>
      </c>
      <c r="J1800" s="39">
        <f t="shared" si="694"/>
        <v>0</v>
      </c>
      <c r="K1800" s="39">
        <f t="shared" si="695"/>
        <v>0</v>
      </c>
      <c r="L1800" s="39">
        <f t="shared" si="696"/>
        <v>62638936.95612625</v>
      </c>
      <c r="M1800" s="39">
        <f t="shared" si="704"/>
        <v>0</v>
      </c>
      <c r="N1800" s="39">
        <f t="shared" si="703"/>
        <v>0</v>
      </c>
      <c r="O1800" s="39">
        <f t="shared" si="697"/>
        <v>0</v>
      </c>
      <c r="P1800" s="39">
        <f t="shared" si="698"/>
        <v>0</v>
      </c>
      <c r="Q1800" s="39">
        <f t="shared" si="699"/>
        <v>0</v>
      </c>
      <c r="R1800" s="39">
        <f t="shared" si="700"/>
        <v>0</v>
      </c>
      <c r="S1800" s="39">
        <f t="shared" si="701"/>
        <v>0</v>
      </c>
      <c r="T1800" s="39"/>
      <c r="U1800" s="39">
        <f t="shared" si="702"/>
        <v>0</v>
      </c>
      <c r="V1800" s="39">
        <f>IF(E1800=12050,I1800,IF(E1800&lt;&gt;12050,0))</f>
        <v>0</v>
      </c>
      <c r="W1800" s="39"/>
      <c r="X1800" s="39">
        <f t="shared" si="706"/>
        <v>5144.8818855134496</v>
      </c>
      <c r="Y1800" s="39">
        <f t="shared" si="707"/>
        <v>156597.34239031561</v>
      </c>
      <c r="Z1800" s="41">
        <f t="shared" si="708"/>
        <v>14050672.42933723</v>
      </c>
      <c r="AA1800" s="41">
        <v>12167645.659239309</v>
      </c>
      <c r="AB1800" s="41">
        <v>0</v>
      </c>
      <c r="AC1800" s="41">
        <f t="shared" ref="AC1800:AC1835" si="714">AA1800+AB1800</f>
        <v>12167645.659239309</v>
      </c>
      <c r="AD1800" s="42">
        <f t="shared" si="682"/>
        <v>1883026.7700979207</v>
      </c>
      <c r="AE1800" s="41">
        <f t="shared" si="709"/>
        <v>14050672.42933723</v>
      </c>
      <c r="AF1800" s="42">
        <f t="shared" si="710"/>
        <v>48588264.526789024</v>
      </c>
      <c r="AG1800" s="43">
        <f t="shared" si="705"/>
        <v>400</v>
      </c>
      <c r="AH1800" s="44">
        <f t="shared" si="711"/>
        <v>310.27515400410675</v>
      </c>
      <c r="AI1800" s="36">
        <f t="shared" si="712"/>
        <v>89.724845995893219</v>
      </c>
      <c r="AJ1800" s="36">
        <f t="shared" si="713"/>
        <v>2731</v>
      </c>
      <c r="AK1800" s="45">
        <v>45657</v>
      </c>
    </row>
    <row r="1801" spans="1:37" s="79" customFormat="1" ht="12.75" x14ac:dyDescent="0.25">
      <c r="A1801" s="36">
        <v>1795</v>
      </c>
      <c r="B1801" s="74">
        <v>42926</v>
      </c>
      <c r="C1801" s="36" t="s">
        <v>823</v>
      </c>
      <c r="D1801" s="36"/>
      <c r="E1801" s="36">
        <v>12004</v>
      </c>
      <c r="F1801" s="36" t="s">
        <v>1545</v>
      </c>
      <c r="G1801" s="36" t="s">
        <v>276</v>
      </c>
      <c r="H1801" s="38">
        <v>1000</v>
      </c>
      <c r="I1801" s="90">
        <v>39997772.380000003</v>
      </c>
      <c r="J1801" s="39">
        <f t="shared" si="694"/>
        <v>0</v>
      </c>
      <c r="K1801" s="39">
        <f t="shared" si="695"/>
        <v>0</v>
      </c>
      <c r="L1801" s="39">
        <f t="shared" si="696"/>
        <v>39997772.380000003</v>
      </c>
      <c r="M1801" s="39">
        <f t="shared" si="704"/>
        <v>0</v>
      </c>
      <c r="N1801" s="39">
        <f t="shared" si="703"/>
        <v>0</v>
      </c>
      <c r="O1801" s="39">
        <f t="shared" si="697"/>
        <v>0</v>
      </c>
      <c r="P1801" s="39">
        <f t="shared" si="698"/>
        <v>0</v>
      </c>
      <c r="Q1801" s="39">
        <f t="shared" si="699"/>
        <v>0</v>
      </c>
      <c r="R1801" s="39">
        <f t="shared" si="700"/>
        <v>0</v>
      </c>
      <c r="S1801" s="39">
        <f t="shared" si="701"/>
        <v>0</v>
      </c>
      <c r="T1801" s="39"/>
      <c r="U1801" s="39">
        <f t="shared" si="702"/>
        <v>0</v>
      </c>
      <c r="V1801" s="39">
        <f>IF(E1801=12050,I1801,IF(E1801&lt;&gt;12050,0))</f>
        <v>0</v>
      </c>
      <c r="W1801" s="39"/>
      <c r="X1801" s="39">
        <f t="shared" si="706"/>
        <v>3285.237977823409</v>
      </c>
      <c r="Y1801" s="39">
        <f t="shared" si="707"/>
        <v>99994.430950000009</v>
      </c>
      <c r="Z1801" s="41">
        <f t="shared" si="708"/>
        <v>8971984.9174357299</v>
      </c>
      <c r="AA1801" s="41">
        <v>7769587.8175523626</v>
      </c>
      <c r="AB1801" s="41">
        <v>0</v>
      </c>
      <c r="AC1801" s="41">
        <f t="shared" si="714"/>
        <v>7769587.8175523626</v>
      </c>
      <c r="AD1801" s="42">
        <f t="shared" si="682"/>
        <v>1202397.0998833673</v>
      </c>
      <c r="AE1801" s="41">
        <f t="shared" si="709"/>
        <v>8971984.9174357299</v>
      </c>
      <c r="AF1801" s="42">
        <f t="shared" si="710"/>
        <v>31025787.462564275</v>
      </c>
      <c r="AG1801" s="43">
        <f t="shared" si="705"/>
        <v>400</v>
      </c>
      <c r="AH1801" s="44">
        <f t="shared" si="711"/>
        <v>310.27515400410675</v>
      </c>
      <c r="AI1801" s="36">
        <f t="shared" si="712"/>
        <v>89.724845995893219</v>
      </c>
      <c r="AJ1801" s="36">
        <f t="shared" si="713"/>
        <v>2731</v>
      </c>
      <c r="AK1801" s="45">
        <v>45657</v>
      </c>
    </row>
    <row r="1802" spans="1:37" s="79" customFormat="1" ht="12.75" x14ac:dyDescent="0.25">
      <c r="A1802" s="36">
        <v>1796</v>
      </c>
      <c r="B1802" s="74">
        <v>42926</v>
      </c>
      <c r="C1802" s="36" t="s">
        <v>823</v>
      </c>
      <c r="D1802" s="36"/>
      <c r="E1802" s="36">
        <v>12004</v>
      </c>
      <c r="F1802" s="36" t="s">
        <v>1543</v>
      </c>
      <c r="G1802" s="38" t="s">
        <v>320</v>
      </c>
      <c r="H1802" s="61">
        <v>192</v>
      </c>
      <c r="I1802" s="90">
        <v>84796113.599999994</v>
      </c>
      <c r="J1802" s="39">
        <f t="shared" si="694"/>
        <v>0</v>
      </c>
      <c r="K1802" s="39">
        <f t="shared" si="695"/>
        <v>0</v>
      </c>
      <c r="L1802" s="39">
        <f t="shared" si="696"/>
        <v>84796113.599999994</v>
      </c>
      <c r="M1802" s="39">
        <f t="shared" si="704"/>
        <v>0</v>
      </c>
      <c r="N1802" s="39">
        <f t="shared" si="703"/>
        <v>0</v>
      </c>
      <c r="O1802" s="39">
        <f t="shared" si="697"/>
        <v>0</v>
      </c>
      <c r="P1802" s="39">
        <f t="shared" si="698"/>
        <v>0</v>
      </c>
      <c r="Q1802" s="39">
        <f t="shared" si="699"/>
        <v>0</v>
      </c>
      <c r="R1802" s="39">
        <f t="shared" si="700"/>
        <v>0</v>
      </c>
      <c r="S1802" s="39">
        <f t="shared" si="701"/>
        <v>0</v>
      </c>
      <c r="T1802" s="39"/>
      <c r="U1802" s="39">
        <f t="shared" si="702"/>
        <v>0</v>
      </c>
      <c r="V1802" s="39"/>
      <c r="W1802" s="39"/>
      <c r="X1802" s="39">
        <f t="shared" si="706"/>
        <v>6964.773190965092</v>
      </c>
      <c r="Y1802" s="39">
        <f t="shared" si="707"/>
        <v>211990.28399999999</v>
      </c>
      <c r="Z1802" s="41">
        <f t="shared" si="708"/>
        <v>19020795.584525663</v>
      </c>
      <c r="AA1802" s="41">
        <v>16471688.596632443</v>
      </c>
      <c r="AB1802" s="41">
        <v>0</v>
      </c>
      <c r="AC1802" s="41">
        <f t="shared" si="714"/>
        <v>16471688.596632443</v>
      </c>
      <c r="AD1802" s="42">
        <f t="shared" si="682"/>
        <v>2549106.98789322</v>
      </c>
      <c r="AE1802" s="41">
        <f t="shared" si="709"/>
        <v>19020795.584525663</v>
      </c>
      <c r="AF1802" s="42">
        <f t="shared" si="710"/>
        <v>65775318.015474334</v>
      </c>
      <c r="AG1802" s="43">
        <f t="shared" si="705"/>
        <v>400</v>
      </c>
      <c r="AH1802" s="44">
        <f t="shared" si="711"/>
        <v>310.27515400410675</v>
      </c>
      <c r="AI1802" s="36">
        <f t="shared" si="712"/>
        <v>89.724845995893219</v>
      </c>
      <c r="AJ1802" s="36">
        <f t="shared" si="713"/>
        <v>2731</v>
      </c>
      <c r="AK1802" s="45">
        <v>45657</v>
      </c>
    </row>
    <row r="1803" spans="1:37" s="79" customFormat="1" ht="12.75" x14ac:dyDescent="0.25">
      <c r="A1803" s="36">
        <v>1797</v>
      </c>
      <c r="B1803" s="74">
        <v>42926</v>
      </c>
      <c r="C1803" s="36" t="s">
        <v>823</v>
      </c>
      <c r="D1803" s="36"/>
      <c r="E1803" s="36">
        <v>12004</v>
      </c>
      <c r="F1803" s="36" t="s">
        <v>1544</v>
      </c>
      <c r="G1803" s="38" t="s">
        <v>335</v>
      </c>
      <c r="H1803" s="61">
        <v>162</v>
      </c>
      <c r="I1803" s="90">
        <v>66776873.850000001</v>
      </c>
      <c r="J1803" s="39">
        <f t="shared" si="694"/>
        <v>0</v>
      </c>
      <c r="K1803" s="39">
        <f t="shared" si="695"/>
        <v>0</v>
      </c>
      <c r="L1803" s="39">
        <f t="shared" si="696"/>
        <v>66776873.850000001</v>
      </c>
      <c r="M1803" s="39">
        <f t="shared" si="704"/>
        <v>0</v>
      </c>
      <c r="N1803" s="39">
        <f t="shared" si="703"/>
        <v>0</v>
      </c>
      <c r="O1803" s="39">
        <f t="shared" si="697"/>
        <v>0</v>
      </c>
      <c r="P1803" s="39">
        <f t="shared" si="698"/>
        <v>0</v>
      </c>
      <c r="Q1803" s="39">
        <f t="shared" si="699"/>
        <v>0</v>
      </c>
      <c r="R1803" s="39">
        <f t="shared" si="700"/>
        <v>0</v>
      </c>
      <c r="S1803" s="39">
        <f t="shared" si="701"/>
        <v>0</v>
      </c>
      <c r="T1803" s="39"/>
      <c r="U1803" s="39">
        <f t="shared" si="702"/>
        <v>0</v>
      </c>
      <c r="V1803" s="39"/>
      <c r="W1803" s="39"/>
      <c r="X1803" s="39">
        <f t="shared" si="706"/>
        <v>5484.7534989733058</v>
      </c>
      <c r="Y1803" s="39">
        <f t="shared" si="707"/>
        <v>166942.18462499999</v>
      </c>
      <c r="Z1803" s="41">
        <f t="shared" si="708"/>
        <v>14978861.805696098</v>
      </c>
      <c r="AA1803" s="41">
        <v>12971442.025071869</v>
      </c>
      <c r="AB1803" s="41">
        <v>0</v>
      </c>
      <c r="AC1803" s="41">
        <f t="shared" si="714"/>
        <v>12971442.025071869</v>
      </c>
      <c r="AD1803" s="42">
        <f t="shared" si="682"/>
        <v>2007419.7806242295</v>
      </c>
      <c r="AE1803" s="41">
        <f t="shared" si="709"/>
        <v>14978861.805696098</v>
      </c>
      <c r="AF1803" s="42">
        <f t="shared" si="710"/>
        <v>51798012.044303901</v>
      </c>
      <c r="AG1803" s="43">
        <f t="shared" si="705"/>
        <v>400</v>
      </c>
      <c r="AH1803" s="44">
        <f t="shared" si="711"/>
        <v>310.27515400410675</v>
      </c>
      <c r="AI1803" s="36">
        <f t="shared" si="712"/>
        <v>89.724845995893219</v>
      </c>
      <c r="AJ1803" s="36">
        <f t="shared" si="713"/>
        <v>2731</v>
      </c>
      <c r="AK1803" s="45">
        <v>45657</v>
      </c>
    </row>
    <row r="1804" spans="1:37" s="79" customFormat="1" ht="12.75" x14ac:dyDescent="0.25">
      <c r="A1804" s="36">
        <v>1798</v>
      </c>
      <c r="B1804" s="74">
        <v>42926</v>
      </c>
      <c r="C1804" s="36" t="s">
        <v>823</v>
      </c>
      <c r="D1804" s="36"/>
      <c r="E1804" s="36">
        <v>12004</v>
      </c>
      <c r="F1804" s="36" t="s">
        <v>1546</v>
      </c>
      <c r="G1804" s="36" t="s">
        <v>561</v>
      </c>
      <c r="H1804" s="38">
        <v>1500</v>
      </c>
      <c r="I1804" s="90">
        <v>87474393.599999994</v>
      </c>
      <c r="J1804" s="39">
        <f t="shared" si="694"/>
        <v>0</v>
      </c>
      <c r="K1804" s="39">
        <f t="shared" si="695"/>
        <v>0</v>
      </c>
      <c r="L1804" s="39">
        <f t="shared" si="696"/>
        <v>87474393.599999994</v>
      </c>
      <c r="M1804" s="39">
        <f t="shared" si="704"/>
        <v>0</v>
      </c>
      <c r="N1804" s="39">
        <f t="shared" si="703"/>
        <v>0</v>
      </c>
      <c r="O1804" s="39">
        <f t="shared" si="697"/>
        <v>0</v>
      </c>
      <c r="P1804" s="39">
        <f t="shared" si="698"/>
        <v>0</v>
      </c>
      <c r="Q1804" s="39">
        <f t="shared" si="699"/>
        <v>0</v>
      </c>
      <c r="R1804" s="39">
        <f t="shared" si="700"/>
        <v>0</v>
      </c>
      <c r="S1804" s="39">
        <f t="shared" si="701"/>
        <v>0</v>
      </c>
      <c r="T1804" s="39"/>
      <c r="U1804" s="39">
        <f t="shared" si="702"/>
        <v>0</v>
      </c>
      <c r="V1804" s="39"/>
      <c r="W1804" s="39"/>
      <c r="X1804" s="39">
        <f t="shared" si="706"/>
        <v>7184.7551211498967</v>
      </c>
      <c r="Y1804" s="39">
        <f t="shared" si="707"/>
        <v>218685.98399999997</v>
      </c>
      <c r="Z1804" s="41">
        <f t="shared" si="708"/>
        <v>19621566.235860366</v>
      </c>
      <c r="AA1804" s="41">
        <v>16776403.207885006</v>
      </c>
      <c r="AB1804" s="41">
        <v>-452454.3438941426</v>
      </c>
      <c r="AC1804" s="41">
        <f t="shared" si="714"/>
        <v>16323948.863990864</v>
      </c>
      <c r="AD1804" s="42">
        <f t="shared" si="682"/>
        <v>2845163.0279753599</v>
      </c>
      <c r="AE1804" s="41">
        <f t="shared" si="709"/>
        <v>19169111.891966224</v>
      </c>
      <c r="AF1804" s="42">
        <f t="shared" si="710"/>
        <v>68305281.70803377</v>
      </c>
      <c r="AG1804" s="43">
        <f t="shared" si="705"/>
        <v>400</v>
      </c>
      <c r="AH1804" s="44">
        <f t="shared" si="711"/>
        <v>310.27515400410675</v>
      </c>
      <c r="AI1804" s="36">
        <f t="shared" si="712"/>
        <v>89.724845995893219</v>
      </c>
      <c r="AJ1804" s="36">
        <f t="shared" si="713"/>
        <v>2731</v>
      </c>
      <c r="AK1804" s="45">
        <v>45657</v>
      </c>
    </row>
    <row r="1805" spans="1:37" s="79" customFormat="1" ht="12.75" x14ac:dyDescent="0.25">
      <c r="A1805" s="36">
        <v>1799</v>
      </c>
      <c r="B1805" s="74">
        <v>42927</v>
      </c>
      <c r="C1805" s="49" t="s">
        <v>272</v>
      </c>
      <c r="D1805" s="49"/>
      <c r="E1805" s="49">
        <v>12010</v>
      </c>
      <c r="F1805" s="36" t="s">
        <v>1547</v>
      </c>
      <c r="G1805" s="56" t="s">
        <v>62</v>
      </c>
      <c r="H1805" s="38">
        <v>1</v>
      </c>
      <c r="I1805" s="90">
        <v>515025</v>
      </c>
      <c r="J1805" s="39">
        <f t="shared" si="694"/>
        <v>0</v>
      </c>
      <c r="K1805" s="39">
        <f t="shared" si="695"/>
        <v>0</v>
      </c>
      <c r="L1805" s="39">
        <f t="shared" si="696"/>
        <v>0</v>
      </c>
      <c r="M1805" s="39">
        <f t="shared" si="704"/>
        <v>0</v>
      </c>
      <c r="N1805" s="39">
        <f t="shared" si="703"/>
        <v>0</v>
      </c>
      <c r="O1805" s="39">
        <f t="shared" si="697"/>
        <v>0</v>
      </c>
      <c r="P1805" s="39">
        <f t="shared" si="698"/>
        <v>0</v>
      </c>
      <c r="Q1805" s="39">
        <f t="shared" si="699"/>
        <v>0</v>
      </c>
      <c r="R1805" s="39">
        <f t="shared" si="700"/>
        <v>515025</v>
      </c>
      <c r="S1805" s="39">
        <f t="shared" si="701"/>
        <v>0</v>
      </c>
      <c r="T1805" s="39"/>
      <c r="U1805" s="39">
        <f t="shared" si="702"/>
        <v>0</v>
      </c>
      <c r="V1805" s="39"/>
      <c r="W1805" s="39"/>
      <c r="X1805" s="39">
        <f t="shared" si="706"/>
        <v>141.00616016427105</v>
      </c>
      <c r="Y1805" s="39">
        <f t="shared" si="707"/>
        <v>4291.875</v>
      </c>
      <c r="Z1805" s="41">
        <f t="shared" si="708"/>
        <v>384946.81724845996</v>
      </c>
      <c r="AA1805" s="41">
        <v>333338.56262833677</v>
      </c>
      <c r="AB1805" s="41">
        <v>0</v>
      </c>
      <c r="AC1805" s="41">
        <f t="shared" si="714"/>
        <v>333338.56262833677</v>
      </c>
      <c r="AD1805" s="42">
        <f t="shared" si="682"/>
        <v>51608.254620123189</v>
      </c>
      <c r="AE1805" s="41">
        <f t="shared" si="709"/>
        <v>384946.81724845996</v>
      </c>
      <c r="AF1805" s="42">
        <f t="shared" si="710"/>
        <v>130078.18275154004</v>
      </c>
      <c r="AG1805" s="43">
        <f t="shared" si="705"/>
        <v>120</v>
      </c>
      <c r="AH1805" s="44">
        <f t="shared" si="711"/>
        <v>30.308008213552355</v>
      </c>
      <c r="AI1805" s="36">
        <f t="shared" si="712"/>
        <v>89.691991786447645</v>
      </c>
      <c r="AJ1805" s="36">
        <f t="shared" si="713"/>
        <v>2730</v>
      </c>
      <c r="AK1805" s="45">
        <v>45657</v>
      </c>
    </row>
    <row r="1806" spans="1:37" s="79" customFormat="1" ht="12.75" x14ac:dyDescent="0.25">
      <c r="A1806" s="36">
        <v>1800</v>
      </c>
      <c r="B1806" s="74">
        <v>42927</v>
      </c>
      <c r="C1806" s="56" t="s">
        <v>1043</v>
      </c>
      <c r="D1806" s="56"/>
      <c r="E1806" s="36">
        <v>12002</v>
      </c>
      <c r="F1806" s="36" t="s">
        <v>1548</v>
      </c>
      <c r="G1806" s="38" t="s">
        <v>320</v>
      </c>
      <c r="H1806" s="61">
        <v>1</v>
      </c>
      <c r="I1806" s="90">
        <v>2252040</v>
      </c>
      <c r="J1806" s="39">
        <f t="shared" si="694"/>
        <v>2252040</v>
      </c>
      <c r="K1806" s="39">
        <f t="shared" si="695"/>
        <v>0</v>
      </c>
      <c r="L1806" s="39">
        <f t="shared" si="696"/>
        <v>0</v>
      </c>
      <c r="M1806" s="39">
        <f t="shared" si="704"/>
        <v>0</v>
      </c>
      <c r="N1806" s="39">
        <f t="shared" si="703"/>
        <v>0</v>
      </c>
      <c r="O1806" s="39">
        <f t="shared" si="697"/>
        <v>0</v>
      </c>
      <c r="P1806" s="39">
        <f t="shared" si="698"/>
        <v>0</v>
      </c>
      <c r="Q1806" s="39">
        <f t="shared" si="699"/>
        <v>0</v>
      </c>
      <c r="R1806" s="39">
        <f t="shared" si="700"/>
        <v>0</v>
      </c>
      <c r="S1806" s="39">
        <f t="shared" si="701"/>
        <v>0</v>
      </c>
      <c r="T1806" s="39"/>
      <c r="U1806" s="39">
        <f t="shared" si="702"/>
        <v>0</v>
      </c>
      <c r="V1806" s="39"/>
      <c r="W1806" s="39"/>
      <c r="X1806" s="39">
        <f t="shared" si="706"/>
        <v>184.97248459958931</v>
      </c>
      <c r="Y1806" s="39">
        <f t="shared" si="707"/>
        <v>5630.0999999999995</v>
      </c>
      <c r="Z1806" s="41">
        <f t="shared" si="708"/>
        <v>504974.88295687881</v>
      </c>
      <c r="AA1806" s="41">
        <v>437274.95359342912</v>
      </c>
      <c r="AB1806" s="41">
        <v>0</v>
      </c>
      <c r="AC1806" s="41">
        <f t="shared" si="714"/>
        <v>437274.95359342912</v>
      </c>
      <c r="AD1806" s="42">
        <f t="shared" si="682"/>
        <v>67699.929363449686</v>
      </c>
      <c r="AE1806" s="41">
        <f t="shared" si="709"/>
        <v>504974.88295687881</v>
      </c>
      <c r="AF1806" s="42">
        <f t="shared" si="710"/>
        <v>1747065.1170431213</v>
      </c>
      <c r="AG1806" s="43">
        <f t="shared" si="705"/>
        <v>400</v>
      </c>
      <c r="AH1806" s="44">
        <f t="shared" si="711"/>
        <v>310.30800821355234</v>
      </c>
      <c r="AI1806" s="36">
        <f t="shared" si="712"/>
        <v>89.691991786447645</v>
      </c>
      <c r="AJ1806" s="36">
        <f t="shared" si="713"/>
        <v>2730</v>
      </c>
      <c r="AK1806" s="45">
        <v>45657</v>
      </c>
    </row>
    <row r="1807" spans="1:37" s="79" customFormat="1" ht="12.75" x14ac:dyDescent="0.25">
      <c r="A1807" s="36">
        <v>1801</v>
      </c>
      <c r="B1807" s="74">
        <v>42927</v>
      </c>
      <c r="C1807" s="56" t="s">
        <v>272</v>
      </c>
      <c r="D1807" s="56"/>
      <c r="E1807" s="36">
        <v>12010</v>
      </c>
      <c r="F1807" s="36" t="s">
        <v>1549</v>
      </c>
      <c r="G1807" s="64" t="s">
        <v>335</v>
      </c>
      <c r="H1807" s="61">
        <v>1</v>
      </c>
      <c r="I1807" s="39">
        <v>903000</v>
      </c>
      <c r="J1807" s="39">
        <f t="shared" si="694"/>
        <v>0</v>
      </c>
      <c r="K1807" s="39">
        <f t="shared" si="695"/>
        <v>0</v>
      </c>
      <c r="L1807" s="39">
        <f t="shared" si="696"/>
        <v>0</v>
      </c>
      <c r="M1807" s="39">
        <f t="shared" si="704"/>
        <v>0</v>
      </c>
      <c r="N1807" s="39">
        <f t="shared" si="703"/>
        <v>0</v>
      </c>
      <c r="O1807" s="39">
        <f t="shared" si="697"/>
        <v>0</v>
      </c>
      <c r="P1807" s="39">
        <f t="shared" si="698"/>
        <v>0</v>
      </c>
      <c r="Q1807" s="39">
        <f t="shared" si="699"/>
        <v>0</v>
      </c>
      <c r="R1807" s="39">
        <f t="shared" si="700"/>
        <v>903000</v>
      </c>
      <c r="S1807" s="39">
        <f t="shared" si="701"/>
        <v>0</v>
      </c>
      <c r="T1807" s="39"/>
      <c r="U1807" s="39">
        <f t="shared" si="702"/>
        <v>0</v>
      </c>
      <c r="V1807" s="39"/>
      <c r="W1807" s="39"/>
      <c r="X1807" s="39">
        <f t="shared" si="706"/>
        <v>247.22792607802873</v>
      </c>
      <c r="Y1807" s="39">
        <f t="shared" si="707"/>
        <v>7524.9999999999991</v>
      </c>
      <c r="Z1807" s="41">
        <f t="shared" si="708"/>
        <v>674932.23819301848</v>
      </c>
      <c r="AA1807" s="41">
        <v>584446.81724845991</v>
      </c>
      <c r="AB1807" s="41">
        <v>58614.245343498464</v>
      </c>
      <c r="AC1807" s="41">
        <f t="shared" si="714"/>
        <v>643061.06259195833</v>
      </c>
      <c r="AD1807" s="42">
        <f t="shared" si="682"/>
        <v>90485.420944558573</v>
      </c>
      <c r="AE1807" s="41">
        <f t="shared" si="709"/>
        <v>733546.4835365169</v>
      </c>
      <c r="AF1807" s="42">
        <f t="shared" si="710"/>
        <v>169453.5164634831</v>
      </c>
      <c r="AG1807" s="43">
        <f t="shared" si="705"/>
        <v>120</v>
      </c>
      <c r="AH1807" s="44">
        <f t="shared" si="711"/>
        <v>30.308008213552355</v>
      </c>
      <c r="AI1807" s="36">
        <f t="shared" si="712"/>
        <v>89.691991786447645</v>
      </c>
      <c r="AJ1807" s="36">
        <f t="shared" si="713"/>
        <v>2730</v>
      </c>
      <c r="AK1807" s="45">
        <v>45657</v>
      </c>
    </row>
    <row r="1808" spans="1:37" s="79" customFormat="1" ht="12.75" x14ac:dyDescent="0.25">
      <c r="A1808" s="36">
        <v>1802</v>
      </c>
      <c r="B1808" s="74">
        <v>42927</v>
      </c>
      <c r="C1808" s="49" t="s">
        <v>265</v>
      </c>
      <c r="D1808" s="49"/>
      <c r="E1808" s="36">
        <v>12007</v>
      </c>
      <c r="F1808" s="36" t="s">
        <v>1550</v>
      </c>
      <c r="G1808" s="65" t="s">
        <v>435</v>
      </c>
      <c r="H1808" s="38">
        <v>40</v>
      </c>
      <c r="I1808" s="50">
        <v>4939200</v>
      </c>
      <c r="J1808" s="39">
        <f t="shared" si="694"/>
        <v>0</v>
      </c>
      <c r="K1808" s="39">
        <f t="shared" si="695"/>
        <v>0</v>
      </c>
      <c r="L1808" s="39">
        <f t="shared" si="696"/>
        <v>0</v>
      </c>
      <c r="M1808" s="39">
        <f>IF(E1808=12005,I1808,IF(E1808&lt;&gt;12005,0))</f>
        <v>0</v>
      </c>
      <c r="N1808" s="39">
        <f t="shared" si="703"/>
        <v>0</v>
      </c>
      <c r="O1808" s="39">
        <f t="shared" si="697"/>
        <v>4939200</v>
      </c>
      <c r="P1808" s="39">
        <f t="shared" si="698"/>
        <v>0</v>
      </c>
      <c r="Q1808" s="39">
        <f t="shared" si="699"/>
        <v>0</v>
      </c>
      <c r="R1808" s="39">
        <f t="shared" si="700"/>
        <v>0</v>
      </c>
      <c r="S1808" s="39">
        <f t="shared" si="701"/>
        <v>0</v>
      </c>
      <c r="T1808" s="39"/>
      <c r="U1808" s="39">
        <f t="shared" si="702"/>
        <v>0</v>
      </c>
      <c r="V1808" s="39"/>
      <c r="W1808" s="39">
        <f>IF(E1808=12099,I1808,IF(E1808&lt;&gt;12099,0))</f>
        <v>0</v>
      </c>
      <c r="X1808" s="39">
        <f t="shared" si="706"/>
        <v>1352.2792607802874</v>
      </c>
      <c r="Y1808" s="39">
        <f t="shared" si="707"/>
        <v>41160</v>
      </c>
      <c r="Z1808" s="41">
        <f t="shared" si="708"/>
        <v>3691722.381930185</v>
      </c>
      <c r="AA1808" s="41">
        <v>3196788.1724845995</v>
      </c>
      <c r="AB1808" s="41">
        <v>100165.57679576427</v>
      </c>
      <c r="AC1808" s="41">
        <f t="shared" si="714"/>
        <v>3296953.7492803638</v>
      </c>
      <c r="AD1808" s="42">
        <f t="shared" si="682"/>
        <v>494934.2094455855</v>
      </c>
      <c r="AE1808" s="41">
        <f t="shared" si="709"/>
        <v>3791887.9587259493</v>
      </c>
      <c r="AF1808" s="42">
        <f t="shared" si="710"/>
        <v>1147312.0412740507</v>
      </c>
      <c r="AG1808" s="43">
        <f>(365.25/30.4375*(IF(E1808=12002,1/3%,IF(E1808=12003,1/3%,IF(E1808=12004,1/3%,IF(E1808=12006,1/2%,IF(E1808=12007,1/10%,IF(E1808=12008,1/3%,IF(E1808=12009,1/10%,IF(E1808=12010,1/10%,IF(E1808=12011,1/20%,IF(E1808=12012,1/3%,IF(E1808=12099,1/10%)))))))))))))</f>
        <v>120</v>
      </c>
      <c r="AH1808" s="44">
        <f t="shared" si="711"/>
        <v>30.308008213552355</v>
      </c>
      <c r="AI1808" s="36">
        <f t="shared" si="712"/>
        <v>89.691991786447645</v>
      </c>
      <c r="AJ1808" s="36">
        <f t="shared" si="713"/>
        <v>2730</v>
      </c>
      <c r="AK1808" s="45">
        <v>45657</v>
      </c>
    </row>
    <row r="1809" spans="1:37" s="79" customFormat="1" ht="12.75" x14ac:dyDescent="0.25">
      <c r="A1809" s="36">
        <v>1803</v>
      </c>
      <c r="B1809" s="74">
        <v>42927</v>
      </c>
      <c r="C1809" s="49" t="s">
        <v>272</v>
      </c>
      <c r="D1809" s="49"/>
      <c r="E1809" s="49">
        <v>12010</v>
      </c>
      <c r="F1809" s="36" t="s">
        <v>1551</v>
      </c>
      <c r="G1809" s="36" t="s">
        <v>435</v>
      </c>
      <c r="H1809" s="38">
        <v>20</v>
      </c>
      <c r="I1809" s="90">
        <v>337070.17415730335</v>
      </c>
      <c r="J1809" s="39">
        <f t="shared" si="694"/>
        <v>0</v>
      </c>
      <c r="K1809" s="39">
        <f t="shared" si="695"/>
        <v>0</v>
      </c>
      <c r="L1809" s="39">
        <f t="shared" si="696"/>
        <v>0</v>
      </c>
      <c r="M1809" s="39">
        <f>IF(E1809=12005,I1809,IF(E1809&lt;&gt;12005,0))</f>
        <v>0</v>
      </c>
      <c r="N1809" s="39">
        <f t="shared" si="703"/>
        <v>0</v>
      </c>
      <c r="O1809" s="39">
        <f t="shared" si="697"/>
        <v>0</v>
      </c>
      <c r="P1809" s="39">
        <f t="shared" si="698"/>
        <v>0</v>
      </c>
      <c r="Q1809" s="39">
        <f t="shared" si="699"/>
        <v>0</v>
      </c>
      <c r="R1809" s="39">
        <f t="shared" si="700"/>
        <v>337070.17415730335</v>
      </c>
      <c r="S1809" s="39">
        <f t="shared" si="701"/>
        <v>0</v>
      </c>
      <c r="T1809" s="39"/>
      <c r="U1809" s="39">
        <f t="shared" si="702"/>
        <v>0</v>
      </c>
      <c r="V1809" s="39"/>
      <c r="W1809" s="39">
        <f>IF(E1809=12099,I1809,IF(E1809&lt;&gt;12099,0))</f>
        <v>0</v>
      </c>
      <c r="X1809" s="39">
        <f t="shared" si="706"/>
        <v>92.284784163532734</v>
      </c>
      <c r="Y1809" s="39">
        <f t="shared" si="707"/>
        <v>2808.9181179775278</v>
      </c>
      <c r="Z1809" s="41">
        <f t="shared" si="708"/>
        <v>251937.46076644439</v>
      </c>
      <c r="AA1809" s="41">
        <v>218161.22976259142</v>
      </c>
      <c r="AB1809" s="41">
        <v>14662.832153101619</v>
      </c>
      <c r="AC1809" s="41">
        <f t="shared" si="714"/>
        <v>232824.06191569305</v>
      </c>
      <c r="AD1809" s="42">
        <f t="shared" si="682"/>
        <v>33776.231003852969</v>
      </c>
      <c r="AE1809" s="41">
        <f t="shared" si="709"/>
        <v>266600.29291954602</v>
      </c>
      <c r="AF1809" s="42">
        <f t="shared" si="710"/>
        <v>70469.881237757334</v>
      </c>
      <c r="AG1809" s="43">
        <f>(365.25/30.4375*(IF(E1809=12002,1/3%,IF(E1809=12003,1/3%,IF(E1809=12004,1/3%,IF(E1809=12006,1/2%,IF(E1809=12007,1/10%,IF(E1809=12008,1/3%,IF(E1809=12009,1/10%,IF(E1809=12010,1/10%,IF(E1809=12011,1/20%,IF(E1809=12012,1/3%,IF(E1809=12099,1/10%)))))))))))))</f>
        <v>120</v>
      </c>
      <c r="AH1809" s="44">
        <f t="shared" si="711"/>
        <v>30.308008213552355</v>
      </c>
      <c r="AI1809" s="36">
        <f t="shared" si="712"/>
        <v>89.691991786447645</v>
      </c>
      <c r="AJ1809" s="36">
        <f t="shared" si="713"/>
        <v>2730</v>
      </c>
      <c r="AK1809" s="45">
        <v>45657</v>
      </c>
    </row>
    <row r="1810" spans="1:37" s="79" customFormat="1" ht="12.75" x14ac:dyDescent="0.25">
      <c r="A1810" s="36">
        <v>1804</v>
      </c>
      <c r="B1810" s="74">
        <v>42927</v>
      </c>
      <c r="C1810" s="49" t="s">
        <v>272</v>
      </c>
      <c r="D1810" s="49"/>
      <c r="E1810" s="49">
        <v>12010</v>
      </c>
      <c r="F1810" s="36" t="s">
        <v>1552</v>
      </c>
      <c r="G1810" s="36" t="s">
        <v>435</v>
      </c>
      <c r="H1810" s="38">
        <v>20</v>
      </c>
      <c r="I1810" s="90">
        <v>786497.07303370791</v>
      </c>
      <c r="J1810" s="39">
        <f t="shared" si="694"/>
        <v>0</v>
      </c>
      <c r="K1810" s="39">
        <f t="shared" si="695"/>
        <v>0</v>
      </c>
      <c r="L1810" s="39">
        <f t="shared" si="696"/>
        <v>0</v>
      </c>
      <c r="M1810" s="39">
        <f>IF(E1810=12005,I1810,IF(E1810&lt;&gt;12005,0))</f>
        <v>0</v>
      </c>
      <c r="N1810" s="39">
        <f t="shared" si="703"/>
        <v>0</v>
      </c>
      <c r="O1810" s="39">
        <f t="shared" si="697"/>
        <v>0</v>
      </c>
      <c r="P1810" s="39">
        <f t="shared" si="698"/>
        <v>0</v>
      </c>
      <c r="Q1810" s="39">
        <f t="shared" si="699"/>
        <v>0</v>
      </c>
      <c r="R1810" s="39">
        <f t="shared" si="700"/>
        <v>786497.07303370791</v>
      </c>
      <c r="S1810" s="39">
        <f t="shared" si="701"/>
        <v>0</v>
      </c>
      <c r="T1810" s="39"/>
      <c r="U1810" s="39">
        <f t="shared" si="702"/>
        <v>0</v>
      </c>
      <c r="V1810" s="39"/>
      <c r="W1810" s="39">
        <f>IF(E1810=12099,I1810,IF(E1810&lt;&gt;12099,0))</f>
        <v>0</v>
      </c>
      <c r="X1810" s="39">
        <f t="shared" si="706"/>
        <v>215.33116304824313</v>
      </c>
      <c r="Y1810" s="39">
        <f t="shared" si="707"/>
        <v>6554.1422752809003</v>
      </c>
      <c r="Z1810" s="41">
        <f t="shared" si="708"/>
        <v>587854.07512170379</v>
      </c>
      <c r="AA1810" s="41">
        <v>509042.86944604677</v>
      </c>
      <c r="AB1810" s="41">
        <v>34213.275023903778</v>
      </c>
      <c r="AC1810" s="41">
        <f t="shared" si="714"/>
        <v>543256.14446995058</v>
      </c>
      <c r="AD1810" s="42">
        <f t="shared" si="682"/>
        <v>78811.205675657024</v>
      </c>
      <c r="AE1810" s="41">
        <f t="shared" si="709"/>
        <v>622067.3501456076</v>
      </c>
      <c r="AF1810" s="42">
        <f t="shared" si="710"/>
        <v>164429.72288810031</v>
      </c>
      <c r="AG1810" s="43">
        <f>(365.25/30.4375*(IF(E1810=12002,1/3%,IF(E1810=12003,1/3%,IF(E1810=12004,1/3%,IF(E1810=12006,1/2%,IF(E1810=12007,1/10%,IF(E1810=12008,1/3%,IF(E1810=12009,1/10%,IF(E1810=12010,1/10%,IF(E1810=12011,1/20%,IF(E1810=12012,1/3%,IF(E1810=12099,1/10%)))))))))))))</f>
        <v>120</v>
      </c>
      <c r="AH1810" s="44">
        <f t="shared" si="711"/>
        <v>30.308008213552355</v>
      </c>
      <c r="AI1810" s="36">
        <f t="shared" si="712"/>
        <v>89.691991786447645</v>
      </c>
      <c r="AJ1810" s="36">
        <f t="shared" si="713"/>
        <v>2730</v>
      </c>
      <c r="AK1810" s="45">
        <v>45657</v>
      </c>
    </row>
    <row r="1811" spans="1:37" s="79" customFormat="1" ht="12.75" x14ac:dyDescent="0.25">
      <c r="A1811" s="36">
        <v>1805</v>
      </c>
      <c r="B1811" s="74">
        <v>42927</v>
      </c>
      <c r="C1811" s="49" t="s">
        <v>272</v>
      </c>
      <c r="D1811" s="49"/>
      <c r="E1811" s="49">
        <v>12010</v>
      </c>
      <c r="F1811" s="36" t="s">
        <v>1553</v>
      </c>
      <c r="G1811" s="36" t="s">
        <v>435</v>
      </c>
      <c r="H1811" s="38">
        <v>150</v>
      </c>
      <c r="I1811" s="90">
        <v>1026750</v>
      </c>
      <c r="J1811" s="39">
        <f t="shared" si="694"/>
        <v>0</v>
      </c>
      <c r="K1811" s="39">
        <f t="shared" si="695"/>
        <v>0</v>
      </c>
      <c r="L1811" s="39">
        <f t="shared" si="696"/>
        <v>0</v>
      </c>
      <c r="M1811" s="39">
        <f>IF(E1811=12005,I1811,IF(E1811&lt;&gt;12005,0))</f>
        <v>0</v>
      </c>
      <c r="N1811" s="39">
        <f t="shared" si="703"/>
        <v>0</v>
      </c>
      <c r="O1811" s="39">
        <f t="shared" si="697"/>
        <v>0</v>
      </c>
      <c r="P1811" s="39">
        <f t="shared" si="698"/>
        <v>0</v>
      </c>
      <c r="Q1811" s="39">
        <f t="shared" si="699"/>
        <v>0</v>
      </c>
      <c r="R1811" s="39">
        <f t="shared" si="700"/>
        <v>1026750</v>
      </c>
      <c r="S1811" s="39">
        <f t="shared" si="701"/>
        <v>0</v>
      </c>
      <c r="T1811" s="39"/>
      <c r="U1811" s="39">
        <f t="shared" si="702"/>
        <v>0</v>
      </c>
      <c r="V1811" s="39"/>
      <c r="W1811" s="39">
        <f>IF(E1811=12099,I1811,IF(E1811&lt;&gt;12099,0))</f>
        <v>0</v>
      </c>
      <c r="X1811" s="39">
        <f t="shared" si="706"/>
        <v>281.10882956878851</v>
      </c>
      <c r="Y1811" s="39">
        <f t="shared" si="707"/>
        <v>8556.25</v>
      </c>
      <c r="Z1811" s="41">
        <f t="shared" si="708"/>
        <v>767427.10472279263</v>
      </c>
      <c r="AA1811" s="41">
        <v>664541.27310061606</v>
      </c>
      <c r="AB1811" s="41">
        <v>44664.47662073838</v>
      </c>
      <c r="AC1811" s="41">
        <f t="shared" si="714"/>
        <v>709205.74972135446</v>
      </c>
      <c r="AD1811" s="42">
        <f t="shared" si="682"/>
        <v>102885.83162217657</v>
      </c>
      <c r="AE1811" s="41">
        <f t="shared" si="709"/>
        <v>812091.58134353103</v>
      </c>
      <c r="AF1811" s="42">
        <f t="shared" si="710"/>
        <v>214658.41865646897</v>
      </c>
      <c r="AG1811" s="43">
        <f>(365.25/30.4375*(IF(E1811=12002,1/3%,IF(E1811=12003,1/3%,IF(E1811=12004,1/3%,IF(E1811=12006,1/2%,IF(E1811=12007,1/10%,IF(E1811=12008,1/3%,IF(E1811=12009,1/10%,IF(E1811=12010,1/10%,IF(E1811=12011,1/20%,IF(E1811=12012,1/3%,IF(E1811=12099,1/10%)))))))))))))</f>
        <v>120</v>
      </c>
      <c r="AH1811" s="44">
        <f t="shared" si="711"/>
        <v>30.308008213552355</v>
      </c>
      <c r="AI1811" s="36">
        <f t="shared" si="712"/>
        <v>89.691991786447645</v>
      </c>
      <c r="AJ1811" s="36">
        <f t="shared" si="713"/>
        <v>2730</v>
      </c>
      <c r="AK1811" s="45">
        <v>45657</v>
      </c>
    </row>
    <row r="1812" spans="1:37" s="79" customFormat="1" ht="12.75" x14ac:dyDescent="0.25">
      <c r="A1812" s="36">
        <v>1806</v>
      </c>
      <c r="B1812" s="74">
        <v>42927</v>
      </c>
      <c r="C1812" s="49" t="s">
        <v>272</v>
      </c>
      <c r="D1812" s="49"/>
      <c r="E1812" s="49">
        <v>12010</v>
      </c>
      <c r="F1812" s="36" t="s">
        <v>1519</v>
      </c>
      <c r="G1812" s="36" t="s">
        <v>435</v>
      </c>
      <c r="H1812" s="38">
        <v>150</v>
      </c>
      <c r="I1812" s="90">
        <v>3470312.5</v>
      </c>
      <c r="J1812" s="39">
        <f t="shared" si="694"/>
        <v>0</v>
      </c>
      <c r="K1812" s="39">
        <f t="shared" si="695"/>
        <v>0</v>
      </c>
      <c r="L1812" s="39">
        <f t="shared" si="696"/>
        <v>0</v>
      </c>
      <c r="M1812" s="39">
        <f>IF(E1812=12005,I1812,IF(E1812&lt;&gt;12005,0))</f>
        <v>0</v>
      </c>
      <c r="N1812" s="39">
        <f t="shared" si="703"/>
        <v>0</v>
      </c>
      <c r="O1812" s="39">
        <f t="shared" si="697"/>
        <v>0</v>
      </c>
      <c r="P1812" s="39">
        <f t="shared" si="698"/>
        <v>0</v>
      </c>
      <c r="Q1812" s="39">
        <f t="shared" si="699"/>
        <v>0</v>
      </c>
      <c r="R1812" s="39">
        <f t="shared" si="700"/>
        <v>3470312.5</v>
      </c>
      <c r="S1812" s="39">
        <f t="shared" si="701"/>
        <v>0</v>
      </c>
      <c r="T1812" s="39"/>
      <c r="U1812" s="39">
        <f t="shared" si="702"/>
        <v>0</v>
      </c>
      <c r="V1812" s="39"/>
      <c r="W1812" s="39">
        <f>IF(E1812=12099,I1812,IF(E1812&lt;&gt;12099,0))</f>
        <v>0</v>
      </c>
      <c r="X1812" s="39">
        <f t="shared" si="706"/>
        <v>950.11978097193696</v>
      </c>
      <c r="Y1812" s="39">
        <f t="shared" si="707"/>
        <v>28919.270833333332</v>
      </c>
      <c r="Z1812" s="41">
        <f t="shared" si="708"/>
        <v>2593827.0020533879</v>
      </c>
      <c r="AA1812" s="41">
        <v>2246083.1622176589</v>
      </c>
      <c r="AB1812" s="41">
        <v>150961.47214307875</v>
      </c>
      <c r="AC1812" s="41">
        <f t="shared" si="714"/>
        <v>2397044.6343607376</v>
      </c>
      <c r="AD1812" s="42">
        <f t="shared" si="682"/>
        <v>347743.83983572898</v>
      </c>
      <c r="AE1812" s="41">
        <f t="shared" si="709"/>
        <v>2744788.4741964666</v>
      </c>
      <c r="AF1812" s="42">
        <f t="shared" si="710"/>
        <v>725524.02580353338</v>
      </c>
      <c r="AG1812" s="43">
        <f>(365.25/30.4375*(IF(E1812=12002,1/3%,IF(E1812=12003,1/3%,IF(E1812=12004,1/3%,IF(E1812=12006,1/2%,IF(E1812=12007,1/10%,IF(E1812=12008,1/3%,IF(E1812=12009,1/10%,IF(E1812=12010,1/10%,IF(E1812=12011,1/20%,IF(E1812=12012,1/3%,IF(E1812=12099,1/10%)))))))))))))</f>
        <v>120</v>
      </c>
      <c r="AH1812" s="44">
        <f t="shared" si="711"/>
        <v>30.308008213552355</v>
      </c>
      <c r="AI1812" s="36">
        <f t="shared" si="712"/>
        <v>89.691991786447645</v>
      </c>
      <c r="AJ1812" s="36">
        <f t="shared" si="713"/>
        <v>2730</v>
      </c>
      <c r="AK1812" s="45">
        <v>45657</v>
      </c>
    </row>
    <row r="1813" spans="1:37" s="79" customFormat="1" ht="25.5" x14ac:dyDescent="0.25">
      <c r="A1813" s="36">
        <v>1807</v>
      </c>
      <c r="B1813" s="88">
        <v>42927</v>
      </c>
      <c r="C1813" s="37" t="s">
        <v>534</v>
      </c>
      <c r="D1813" s="37"/>
      <c r="E1813" s="36">
        <v>12008</v>
      </c>
      <c r="F1813" s="53" t="s">
        <v>1548</v>
      </c>
      <c r="G1813" s="36" t="s">
        <v>491</v>
      </c>
      <c r="H1813" s="49">
        <v>1</v>
      </c>
      <c r="I1813" s="39">
        <v>2252040</v>
      </c>
      <c r="J1813" s="39"/>
      <c r="K1813" s="39"/>
      <c r="L1813" s="39"/>
      <c r="M1813" s="39"/>
      <c r="N1813" s="39"/>
      <c r="O1813" s="39"/>
      <c r="P1813" s="39">
        <v>2252040</v>
      </c>
      <c r="Q1813" s="39"/>
      <c r="R1813" s="39"/>
      <c r="S1813" s="39"/>
      <c r="T1813" s="39"/>
      <c r="U1813" s="39"/>
      <c r="V1813" s="39"/>
      <c r="W1813" s="39"/>
      <c r="X1813" s="39">
        <f t="shared" si="706"/>
        <v>184.97248459958931</v>
      </c>
      <c r="Y1813" s="39">
        <f t="shared" si="707"/>
        <v>5630.0999999999995</v>
      </c>
      <c r="Z1813" s="41">
        <f t="shared" si="708"/>
        <v>504974.88295687881</v>
      </c>
      <c r="AA1813" s="41">
        <v>437274.95359342912</v>
      </c>
      <c r="AB1813" s="41">
        <v>0</v>
      </c>
      <c r="AC1813" s="41">
        <f t="shared" si="714"/>
        <v>437274.95359342912</v>
      </c>
      <c r="AD1813" s="42">
        <f t="shared" ref="AD1813:AD1835" si="715">Z1813-AA1813</f>
        <v>67699.929363449686</v>
      </c>
      <c r="AE1813" s="41">
        <f t="shared" si="709"/>
        <v>504974.88295687881</v>
      </c>
      <c r="AF1813" s="42">
        <f t="shared" si="710"/>
        <v>1747065.1170431213</v>
      </c>
      <c r="AG1813" s="43">
        <f>(365.25/30.4375*(IF(E1813=12002,1/3%,IF(E1813=12003,1/3%,IF(E1813=12004,1/3%,IF(E1813=12006,1/2%,IF(E1813=12007,1/10%,IF(E1813=12008,1/3%,IF(E1813=12009,1/10%,IF(E1813=12010,1/10%,IF(E1813=12011,1/20%,IF(E1813=12012,1/3%))))))))))))</f>
        <v>400</v>
      </c>
      <c r="AH1813" s="44">
        <f t="shared" si="711"/>
        <v>310.30800821355234</v>
      </c>
      <c r="AI1813" s="36">
        <f t="shared" si="712"/>
        <v>89.691991786447645</v>
      </c>
      <c r="AJ1813" s="36">
        <f t="shared" si="713"/>
        <v>2730</v>
      </c>
      <c r="AK1813" s="45">
        <v>45657</v>
      </c>
    </row>
    <row r="1814" spans="1:37" s="79" customFormat="1" ht="12.75" x14ac:dyDescent="0.25">
      <c r="A1814" s="36">
        <v>1808</v>
      </c>
      <c r="B1814" s="74">
        <v>42929</v>
      </c>
      <c r="C1814" s="36" t="s">
        <v>721</v>
      </c>
      <c r="D1814" s="36"/>
      <c r="E1814" s="36">
        <v>12003</v>
      </c>
      <c r="F1814" s="36" t="s">
        <v>1554</v>
      </c>
      <c r="G1814" s="38" t="s">
        <v>320</v>
      </c>
      <c r="H1814" s="61">
        <v>7</v>
      </c>
      <c r="I1814" s="90">
        <v>458500</v>
      </c>
      <c r="J1814" s="39">
        <f t="shared" ref="J1814:J1835" si="716">IF(E1814=12002,I1814,IF(E1814&lt;&gt;12002,0))</f>
        <v>0</v>
      </c>
      <c r="K1814" s="39">
        <f t="shared" ref="K1814:K1835" si="717">IF(E1814=12003,I1814,IF(E1814&lt;&gt;12003,0))</f>
        <v>458500</v>
      </c>
      <c r="L1814" s="39">
        <f t="shared" ref="L1814:L1835" si="718">IF(E1814=12004,I1814,IF(E1814&lt;&gt;12004,0))</f>
        <v>0</v>
      </c>
      <c r="M1814" s="39">
        <f>IF(C1814=12006,H1814,IF(C1814&lt;&gt;12006,0))</f>
        <v>0</v>
      </c>
      <c r="N1814" s="39">
        <f>IF(E1814=12006,I1814,IF(E1814&lt;&gt;12006,0))</f>
        <v>0</v>
      </c>
      <c r="O1814" s="39">
        <f t="shared" ref="O1814:O1835" si="719">IF(E1814=12007,I1814,IF(E1814&lt;&gt;12007,0))</f>
        <v>0</v>
      </c>
      <c r="P1814" s="39">
        <f t="shared" ref="P1814:P1835" si="720">IF(E1814=12008,I1814,IF(E1814&lt;&gt;12008,0))</f>
        <v>0</v>
      </c>
      <c r="Q1814" s="39">
        <f t="shared" ref="Q1814:Q1835" si="721">IF(E1814=12009,I1814,IF(E1814&lt;&gt;12009,0))</f>
        <v>0</v>
      </c>
      <c r="R1814" s="39">
        <f t="shared" ref="R1814:R1835" si="722">IF(E1814=12010,I1814,IF(E1814&lt;&gt;12010,0))</f>
        <v>0</v>
      </c>
      <c r="S1814" s="39">
        <f t="shared" ref="S1814:S1835" si="723">IF(E1814=12011,I1814,IF(E1814&lt;&gt;12011,0))</f>
        <v>0</v>
      </c>
      <c r="T1814" s="39"/>
      <c r="U1814" s="39">
        <f t="shared" ref="U1814:U1835" si="724">IF(E1814=12012,I1814,IF(E1814&lt;&gt;12012,0))</f>
        <v>0</v>
      </c>
      <c r="V1814" s="39"/>
      <c r="W1814" s="39"/>
      <c r="X1814" s="39">
        <f t="shared" si="706"/>
        <v>37.659137577002056</v>
      </c>
      <c r="Y1814" s="39">
        <f t="shared" si="707"/>
        <v>1146.25</v>
      </c>
      <c r="Z1814" s="41">
        <f t="shared" si="708"/>
        <v>102734.12731006159</v>
      </c>
      <c r="AA1814" s="41">
        <v>88950.88295687885</v>
      </c>
      <c r="AB1814" s="41">
        <v>0</v>
      </c>
      <c r="AC1814" s="41">
        <f t="shared" si="714"/>
        <v>88950.88295687885</v>
      </c>
      <c r="AD1814" s="42">
        <f t="shared" si="715"/>
        <v>13783.244353182745</v>
      </c>
      <c r="AE1814" s="41">
        <f t="shared" si="709"/>
        <v>102734.12731006159</v>
      </c>
      <c r="AF1814" s="42">
        <f t="shared" si="710"/>
        <v>355765.87268993841</v>
      </c>
      <c r="AG1814" s="43">
        <f>(365.25/30.4375*(IF(E1814=12002,1/3%,IF(E1814=12003,1/3%,IF(E1814=12004,1/3%,IF(E1814=12006,1/2%,IF(E1814=12007,1/10%,IF(E1814=12008,1/3%,IF(E1814=12009,1/10%,IF(E1814=12010,1/10%,IF(E1814=12011,1/20%,IF(E1814=12012,1/3%))))))))))))</f>
        <v>400</v>
      </c>
      <c r="AH1814" s="44">
        <f t="shared" si="711"/>
        <v>310.37371663244352</v>
      </c>
      <c r="AI1814" s="36">
        <f t="shared" si="712"/>
        <v>89.626283367556468</v>
      </c>
      <c r="AJ1814" s="36">
        <f t="shared" si="713"/>
        <v>2728</v>
      </c>
      <c r="AK1814" s="45">
        <v>45657</v>
      </c>
    </row>
    <row r="1815" spans="1:37" s="79" customFormat="1" ht="12.75" x14ac:dyDescent="0.25">
      <c r="A1815" s="36">
        <v>1809</v>
      </c>
      <c r="B1815" s="45">
        <v>42929</v>
      </c>
      <c r="C1815" s="49" t="s">
        <v>265</v>
      </c>
      <c r="D1815" s="49"/>
      <c r="E1815" s="49">
        <v>12007</v>
      </c>
      <c r="F1815" s="36" t="s">
        <v>1555</v>
      </c>
      <c r="G1815" s="49" t="s">
        <v>435</v>
      </c>
      <c r="H1815" s="38">
        <v>1</v>
      </c>
      <c r="I1815" s="90">
        <v>148500</v>
      </c>
      <c r="J1815" s="39">
        <f t="shared" si="716"/>
        <v>0</v>
      </c>
      <c r="K1815" s="39">
        <f t="shared" si="717"/>
        <v>0</v>
      </c>
      <c r="L1815" s="39">
        <f t="shared" si="718"/>
        <v>0</v>
      </c>
      <c r="M1815" s="39">
        <f>IF(E1815=12005,I1815,IF(E1815&lt;&gt;12005,0))</f>
        <v>0</v>
      </c>
      <c r="N1815" s="39">
        <f t="shared" ref="N1815:N1835" si="725">IF(E1815=12006,I1815,IF(E1815&lt;&gt;12006,0))</f>
        <v>0</v>
      </c>
      <c r="O1815" s="39">
        <f t="shared" si="719"/>
        <v>148500</v>
      </c>
      <c r="P1815" s="39">
        <f t="shared" si="720"/>
        <v>0</v>
      </c>
      <c r="Q1815" s="39">
        <f t="shared" si="721"/>
        <v>0</v>
      </c>
      <c r="R1815" s="39">
        <f t="shared" si="722"/>
        <v>0</v>
      </c>
      <c r="S1815" s="39">
        <f t="shared" si="723"/>
        <v>0</v>
      </c>
      <c r="T1815" s="39"/>
      <c r="U1815" s="39">
        <f t="shared" si="724"/>
        <v>0</v>
      </c>
      <c r="V1815" s="39"/>
      <c r="W1815" s="39">
        <f>IF(E1815=12099,I1815,IF(E1815&lt;&gt;12099,0))</f>
        <v>0</v>
      </c>
      <c r="X1815" s="39">
        <f t="shared" si="706"/>
        <v>40.657084188911703</v>
      </c>
      <c r="Y1815" s="39">
        <f t="shared" si="707"/>
        <v>1237.5</v>
      </c>
      <c r="Z1815" s="41">
        <f t="shared" si="708"/>
        <v>110912.52566735113</v>
      </c>
      <c r="AA1815" s="41">
        <v>96032.032854209436</v>
      </c>
      <c r="AB1815" s="41">
        <v>3008.9900996585375</v>
      </c>
      <c r="AC1815" s="41">
        <f t="shared" si="714"/>
        <v>99041.022953867971</v>
      </c>
      <c r="AD1815" s="42">
        <f t="shared" si="715"/>
        <v>14880.492813141696</v>
      </c>
      <c r="AE1815" s="41">
        <f t="shared" si="709"/>
        <v>113921.51576700967</v>
      </c>
      <c r="AF1815" s="42">
        <f t="shared" si="710"/>
        <v>34578.484232990333</v>
      </c>
      <c r="AG1815" s="43">
        <f>(365.25/30.4375*(IF(E1815=12002,1/3%,IF(E1815=12003,1/3%,IF(E1815=12004,1/3%,IF(E1815=12006,1/2%,IF(E1815=12007,1/10%,IF(E1815=12008,1/3%,IF(E1815=12009,1/10%,IF(E1815=12010,1/10%,IF(E1815=12011,1/20%,IF(E1815=12012,1/3%,IF(E1815=12099,1/10%)))))))))))))</f>
        <v>120</v>
      </c>
      <c r="AH1815" s="44">
        <f t="shared" si="711"/>
        <v>30.373716632443532</v>
      </c>
      <c r="AI1815" s="36">
        <f t="shared" si="712"/>
        <v>89.626283367556468</v>
      </c>
      <c r="AJ1815" s="36">
        <f t="shared" si="713"/>
        <v>2728</v>
      </c>
      <c r="AK1815" s="45">
        <v>45657</v>
      </c>
    </row>
    <row r="1816" spans="1:37" s="79" customFormat="1" ht="12.75" x14ac:dyDescent="0.25">
      <c r="A1816" s="36">
        <v>1810</v>
      </c>
      <c r="B1816" s="45">
        <v>42936</v>
      </c>
      <c r="C1816" s="49" t="s">
        <v>272</v>
      </c>
      <c r="D1816" s="49"/>
      <c r="E1816" s="49">
        <v>12010</v>
      </c>
      <c r="F1816" s="49" t="s">
        <v>1556</v>
      </c>
      <c r="G1816" s="36" t="s">
        <v>435</v>
      </c>
      <c r="H1816" s="38">
        <v>100</v>
      </c>
      <c r="I1816" s="48">
        <v>430000</v>
      </c>
      <c r="J1816" s="39">
        <f t="shared" si="716"/>
        <v>0</v>
      </c>
      <c r="K1816" s="39">
        <f t="shared" si="717"/>
        <v>0</v>
      </c>
      <c r="L1816" s="39">
        <f t="shared" si="718"/>
        <v>0</v>
      </c>
      <c r="M1816" s="39">
        <f>IF(E1816=12005,I1816,IF(E1816&lt;&gt;12005,0))</f>
        <v>0</v>
      </c>
      <c r="N1816" s="39">
        <f t="shared" si="725"/>
        <v>0</v>
      </c>
      <c r="O1816" s="39">
        <f t="shared" si="719"/>
        <v>0</v>
      </c>
      <c r="P1816" s="39">
        <f t="shared" si="720"/>
        <v>0</v>
      </c>
      <c r="Q1816" s="39">
        <f t="shared" si="721"/>
        <v>0</v>
      </c>
      <c r="R1816" s="39">
        <f t="shared" si="722"/>
        <v>430000</v>
      </c>
      <c r="S1816" s="39">
        <f t="shared" si="723"/>
        <v>0</v>
      </c>
      <c r="T1816" s="39"/>
      <c r="U1816" s="39">
        <f t="shared" si="724"/>
        <v>0</v>
      </c>
      <c r="V1816" s="39"/>
      <c r="W1816" s="39">
        <f>IF(E1816=12099,I1816,IF(E1816&lt;&gt;12099,0))</f>
        <v>0</v>
      </c>
      <c r="X1816" s="39">
        <f t="shared" si="706"/>
        <v>117.72758384668036</v>
      </c>
      <c r="Y1816" s="39">
        <f t="shared" si="707"/>
        <v>3583.3333333333335</v>
      </c>
      <c r="Z1816" s="41">
        <f t="shared" si="708"/>
        <v>320336.75564681727</v>
      </c>
      <c r="AA1816" s="41">
        <v>277248.45995893225</v>
      </c>
      <c r="AB1816" s="41">
        <v>18634.143369597081</v>
      </c>
      <c r="AC1816" s="41">
        <f t="shared" si="714"/>
        <v>295882.60332852934</v>
      </c>
      <c r="AD1816" s="42">
        <f t="shared" si="715"/>
        <v>43088.295687885024</v>
      </c>
      <c r="AE1816" s="41">
        <f t="shared" si="709"/>
        <v>338970.89901641436</v>
      </c>
      <c r="AF1816" s="42">
        <f t="shared" si="710"/>
        <v>91029.100983585638</v>
      </c>
      <c r="AG1816" s="43">
        <f>(365.25/30.4375*(IF(E1816=12002,1/3%,IF(E1816=12003,1/3%,IF(E1816=12004,1/3%,IF(E1816=12006,1/2%,IF(E1816=12007,1/10%,IF(E1816=12008,1/3%,IF(E1816=12009,1/10%,IF(E1816=12010,1/10%,IF(E1816=12011,1/20%,IF(E1816=12012,1/3%,IF(E1816=12099,1/10%)))))))))))))</f>
        <v>120</v>
      </c>
      <c r="AH1816" s="44">
        <f t="shared" si="711"/>
        <v>30.603696098562622</v>
      </c>
      <c r="AI1816" s="36">
        <f t="shared" si="712"/>
        <v>89.396303901437378</v>
      </c>
      <c r="AJ1816" s="36">
        <f t="shared" si="713"/>
        <v>2721</v>
      </c>
      <c r="AK1816" s="45">
        <v>45657</v>
      </c>
    </row>
    <row r="1817" spans="1:37" s="79" customFormat="1" ht="12.75" x14ac:dyDescent="0.25">
      <c r="A1817" s="36">
        <v>1811</v>
      </c>
      <c r="B1817" s="45">
        <v>42937</v>
      </c>
      <c r="C1817" s="49" t="s">
        <v>431</v>
      </c>
      <c r="D1817" s="49"/>
      <c r="E1817" s="49">
        <v>12009</v>
      </c>
      <c r="F1817" s="36" t="s">
        <v>1557</v>
      </c>
      <c r="G1817" s="36" t="s">
        <v>58</v>
      </c>
      <c r="H1817" s="38">
        <v>5</v>
      </c>
      <c r="I1817" s="90">
        <v>158200</v>
      </c>
      <c r="J1817" s="39">
        <f t="shared" si="716"/>
        <v>0</v>
      </c>
      <c r="K1817" s="39">
        <f t="shared" si="717"/>
        <v>0</v>
      </c>
      <c r="L1817" s="39">
        <f t="shared" si="718"/>
        <v>0</v>
      </c>
      <c r="M1817" s="39">
        <f>IF(C1817=12006,H1817,IF(C1817&lt;&gt;12006,0))</f>
        <v>0</v>
      </c>
      <c r="N1817" s="39">
        <f t="shared" si="725"/>
        <v>0</v>
      </c>
      <c r="O1817" s="39">
        <f t="shared" si="719"/>
        <v>0</v>
      </c>
      <c r="P1817" s="39">
        <f t="shared" si="720"/>
        <v>0</v>
      </c>
      <c r="Q1817" s="39">
        <f t="shared" si="721"/>
        <v>158200</v>
      </c>
      <c r="R1817" s="39">
        <f t="shared" si="722"/>
        <v>0</v>
      </c>
      <c r="S1817" s="39">
        <f t="shared" si="723"/>
        <v>0</v>
      </c>
      <c r="T1817" s="39"/>
      <c r="U1817" s="39">
        <f t="shared" si="724"/>
        <v>0</v>
      </c>
      <c r="V1817" s="39"/>
      <c r="W1817" s="39"/>
      <c r="X1817" s="39">
        <f t="shared" si="706"/>
        <v>43.312799452429843</v>
      </c>
      <c r="Y1817" s="39">
        <f t="shared" si="707"/>
        <v>1318.3333333333333</v>
      </c>
      <c r="Z1817" s="41">
        <f t="shared" si="708"/>
        <v>117810.81451060917</v>
      </c>
      <c r="AA1817" s="41">
        <v>101958.32991101984</v>
      </c>
      <c r="AB1817" s="41">
        <v>0</v>
      </c>
      <c r="AC1817" s="41">
        <f t="shared" si="714"/>
        <v>101958.32991101984</v>
      </c>
      <c r="AD1817" s="42">
        <f t="shared" si="715"/>
        <v>15852.484599589327</v>
      </c>
      <c r="AE1817" s="41">
        <f t="shared" si="709"/>
        <v>117810.81451060917</v>
      </c>
      <c r="AF1817" s="42">
        <f t="shared" si="710"/>
        <v>40389.185489390831</v>
      </c>
      <c r="AG1817" s="43">
        <f>(365.25/30.4375*(IF(E1817=12002,1/3%,IF(E1817=12003,1/3%,IF(E1817=12004,1/3%,IF(E1817=12006,1/2%,IF(E1817=12007,1/10%,IF(E1817=12008,1/3%,IF(E1817=12009,1/10%,IF(E1817=12010,1/10%,IF(E1817=12011,1/20%,IF(E1817=12012,1/3%))))))))))))</f>
        <v>120</v>
      </c>
      <c r="AH1817" s="44">
        <f t="shared" si="711"/>
        <v>30.636550308008211</v>
      </c>
      <c r="AI1817" s="36">
        <f t="shared" si="712"/>
        <v>89.363449691991789</v>
      </c>
      <c r="AJ1817" s="36">
        <f t="shared" si="713"/>
        <v>2720</v>
      </c>
      <c r="AK1817" s="45">
        <v>45657</v>
      </c>
    </row>
    <row r="1818" spans="1:37" s="79" customFormat="1" ht="12.75" x14ac:dyDescent="0.25">
      <c r="A1818" s="36">
        <v>1812</v>
      </c>
      <c r="B1818" s="45">
        <v>42947</v>
      </c>
      <c r="C1818" s="49" t="s">
        <v>431</v>
      </c>
      <c r="D1818" s="49"/>
      <c r="E1818" s="49">
        <v>12009</v>
      </c>
      <c r="F1818" s="36" t="s">
        <v>1558</v>
      </c>
      <c r="G1818" s="36" t="s">
        <v>58</v>
      </c>
      <c r="H1818" s="38">
        <v>1</v>
      </c>
      <c r="I1818" s="48">
        <v>176800</v>
      </c>
      <c r="J1818" s="39">
        <f t="shared" si="716"/>
        <v>0</v>
      </c>
      <c r="K1818" s="39">
        <f t="shared" si="717"/>
        <v>0</v>
      </c>
      <c r="L1818" s="39">
        <f t="shared" si="718"/>
        <v>0</v>
      </c>
      <c r="M1818" s="39">
        <f>IF(C1818=12006,H1818,IF(C1818&lt;&gt;12006,0))</f>
        <v>0</v>
      </c>
      <c r="N1818" s="39">
        <f t="shared" si="725"/>
        <v>0</v>
      </c>
      <c r="O1818" s="39">
        <f t="shared" si="719"/>
        <v>0</v>
      </c>
      <c r="P1818" s="39">
        <f t="shared" si="720"/>
        <v>0</v>
      </c>
      <c r="Q1818" s="39">
        <f t="shared" si="721"/>
        <v>176800</v>
      </c>
      <c r="R1818" s="39">
        <f t="shared" si="722"/>
        <v>0</v>
      </c>
      <c r="S1818" s="39">
        <f t="shared" si="723"/>
        <v>0</v>
      </c>
      <c r="T1818" s="39"/>
      <c r="U1818" s="39">
        <f t="shared" si="724"/>
        <v>0</v>
      </c>
      <c r="V1818" s="39"/>
      <c r="W1818" s="39"/>
      <c r="X1818" s="39">
        <f t="shared" si="706"/>
        <v>48.40520191649555</v>
      </c>
      <c r="Y1818" s="39">
        <f t="shared" si="707"/>
        <v>1473.3333333333333</v>
      </c>
      <c r="Z1818" s="41">
        <f t="shared" si="708"/>
        <v>131178.09719370294</v>
      </c>
      <c r="AA1818" s="41">
        <v>113461.79329226556</v>
      </c>
      <c r="AB1818" s="41">
        <v>0</v>
      </c>
      <c r="AC1818" s="41">
        <f t="shared" si="714"/>
        <v>113461.79329226556</v>
      </c>
      <c r="AD1818" s="42">
        <f t="shared" si="715"/>
        <v>17716.303901437379</v>
      </c>
      <c r="AE1818" s="41">
        <f t="shared" si="709"/>
        <v>131178.09719370294</v>
      </c>
      <c r="AF1818" s="42">
        <f t="shared" si="710"/>
        <v>45621.902806297061</v>
      </c>
      <c r="AG1818" s="43">
        <f>(365.25/30.4375*(IF(E1818=12002,1/3%,IF(E1818=12003,1/3%,IF(E1818=12004,1/3%,IF(E1818=12006,1/2%,IF(E1818=12007,1/10%,IF(E1818=12008,1/3%,IF(E1818=12009,1/10%,IF(E1818=12010,1/10%,IF(E1818=12011,1/20%,IF(E1818=12012,1/3%))))))))))))</f>
        <v>120</v>
      </c>
      <c r="AH1818" s="44">
        <f t="shared" si="711"/>
        <v>30.965092402464066</v>
      </c>
      <c r="AI1818" s="36">
        <f t="shared" si="712"/>
        <v>89.034907597535934</v>
      </c>
      <c r="AJ1818" s="36">
        <f t="shared" si="713"/>
        <v>2710</v>
      </c>
      <c r="AK1818" s="45">
        <v>45657</v>
      </c>
    </row>
    <row r="1819" spans="1:37" s="79" customFormat="1" ht="12.75" x14ac:dyDescent="0.25">
      <c r="A1819" s="36">
        <v>1813</v>
      </c>
      <c r="B1819" s="45">
        <v>42947</v>
      </c>
      <c r="C1819" s="49" t="s">
        <v>973</v>
      </c>
      <c r="D1819" s="49"/>
      <c r="E1819" s="36">
        <v>12006</v>
      </c>
      <c r="F1819" s="36" t="s">
        <v>1559</v>
      </c>
      <c r="G1819" s="36" t="s">
        <v>276</v>
      </c>
      <c r="H1819" s="38">
        <v>1</v>
      </c>
      <c r="I1819" s="48">
        <v>364250</v>
      </c>
      <c r="J1819" s="39">
        <f t="shared" si="716"/>
        <v>0</v>
      </c>
      <c r="K1819" s="39">
        <f t="shared" si="717"/>
        <v>0</v>
      </c>
      <c r="L1819" s="39">
        <f t="shared" si="718"/>
        <v>0</v>
      </c>
      <c r="M1819" s="39">
        <f>IF(C1819=12006,H1819,IF(C1819&lt;&gt;12006,0))</f>
        <v>0</v>
      </c>
      <c r="N1819" s="39">
        <f t="shared" si="725"/>
        <v>364250</v>
      </c>
      <c r="O1819" s="39">
        <f t="shared" si="719"/>
        <v>0</v>
      </c>
      <c r="P1819" s="39">
        <f t="shared" si="720"/>
        <v>0</v>
      </c>
      <c r="Q1819" s="39">
        <f t="shared" si="721"/>
        <v>0</v>
      </c>
      <c r="R1819" s="39">
        <f t="shared" si="722"/>
        <v>0</v>
      </c>
      <c r="S1819" s="39">
        <f t="shared" si="723"/>
        <v>0</v>
      </c>
      <c r="T1819" s="39"/>
      <c r="U1819" s="39">
        <f t="shared" si="724"/>
        <v>0</v>
      </c>
      <c r="V1819" s="39">
        <f>IF(E1819=12050,I1819,IF(E1819&lt;&gt;12050,0))</f>
        <v>0</v>
      </c>
      <c r="W1819" s="39"/>
      <c r="X1819" s="39">
        <f t="shared" si="706"/>
        <v>19.945242984257359</v>
      </c>
      <c r="Y1819" s="39">
        <f t="shared" si="707"/>
        <v>607.08333333333337</v>
      </c>
      <c r="Z1819" s="41">
        <f t="shared" si="708"/>
        <v>54051.608487337442</v>
      </c>
      <c r="AA1819" s="41">
        <v>46751.649555099248</v>
      </c>
      <c r="AB1819" s="41">
        <v>0</v>
      </c>
      <c r="AC1819" s="41">
        <f t="shared" si="714"/>
        <v>46751.649555099248</v>
      </c>
      <c r="AD1819" s="42">
        <f t="shared" si="715"/>
        <v>7299.9589322381944</v>
      </c>
      <c r="AE1819" s="41">
        <f t="shared" si="709"/>
        <v>54051.608487337442</v>
      </c>
      <c r="AF1819" s="42">
        <f t="shared" si="710"/>
        <v>310198.39151266258</v>
      </c>
      <c r="AG1819" s="43">
        <f>(365.25/30.4375*(IF(E1819=12002,1/3%,IF(E1819=12003,1/3%,IF(E1819=12004,1/3%,IF(E1819=12006,1/2%,IF(E1819=12007,1/10%,IF(E1819=12008,1/3%,IF(E1819=12009,1/10%,IF(E1819=12010,1/10%,IF(E1819=12011,1/20%,IF(E1819=12012,1/3%))))))))))))</f>
        <v>600</v>
      </c>
      <c r="AH1819" s="44">
        <f t="shared" si="711"/>
        <v>510.96509240246405</v>
      </c>
      <c r="AI1819" s="36">
        <f t="shared" si="712"/>
        <v>89.034907597535934</v>
      </c>
      <c r="AJ1819" s="36">
        <f t="shared" si="713"/>
        <v>2710</v>
      </c>
      <c r="AK1819" s="45">
        <v>45657</v>
      </c>
    </row>
    <row r="1820" spans="1:37" s="79" customFormat="1" ht="12.75" x14ac:dyDescent="0.25">
      <c r="A1820" s="36">
        <v>1814</v>
      </c>
      <c r="B1820" s="45">
        <v>42954</v>
      </c>
      <c r="C1820" s="49" t="s">
        <v>431</v>
      </c>
      <c r="D1820" s="49"/>
      <c r="E1820" s="49">
        <v>12009</v>
      </c>
      <c r="F1820" s="36" t="s">
        <v>776</v>
      </c>
      <c r="G1820" s="36" t="s">
        <v>435</v>
      </c>
      <c r="H1820" s="38">
        <v>1</v>
      </c>
      <c r="I1820" s="48">
        <v>194000</v>
      </c>
      <c r="J1820" s="39">
        <f t="shared" si="716"/>
        <v>0</v>
      </c>
      <c r="K1820" s="39">
        <f t="shared" si="717"/>
        <v>0</v>
      </c>
      <c r="L1820" s="39">
        <f t="shared" si="718"/>
        <v>0</v>
      </c>
      <c r="M1820" s="39">
        <f>IF(E1820=12005,I1820,IF(E1820&lt;&gt;12005,0))</f>
        <v>0</v>
      </c>
      <c r="N1820" s="39">
        <f t="shared" si="725"/>
        <v>0</v>
      </c>
      <c r="O1820" s="39">
        <f t="shared" si="719"/>
        <v>0</v>
      </c>
      <c r="P1820" s="39">
        <f t="shared" si="720"/>
        <v>0</v>
      </c>
      <c r="Q1820" s="39">
        <f t="shared" si="721"/>
        <v>194000</v>
      </c>
      <c r="R1820" s="39">
        <f t="shared" si="722"/>
        <v>0</v>
      </c>
      <c r="S1820" s="39">
        <f t="shared" si="723"/>
        <v>0</v>
      </c>
      <c r="T1820" s="39"/>
      <c r="U1820" s="39">
        <f t="shared" si="724"/>
        <v>0</v>
      </c>
      <c r="V1820" s="39"/>
      <c r="W1820" s="39">
        <f>IF(E1820=12099,I1820,IF(E1820&lt;&gt;12099,0))</f>
        <v>0</v>
      </c>
      <c r="X1820" s="39">
        <f t="shared" si="706"/>
        <v>53.114305270362763</v>
      </c>
      <c r="Y1820" s="39">
        <f t="shared" si="707"/>
        <v>1616.6666666666665</v>
      </c>
      <c r="Z1820" s="41">
        <f t="shared" si="708"/>
        <v>143567.96714579055</v>
      </c>
      <c r="AA1820" s="41">
        <v>124128.13141683777</v>
      </c>
      <c r="AB1820" s="41">
        <v>0</v>
      </c>
      <c r="AC1820" s="41">
        <f t="shared" si="714"/>
        <v>124128.13141683777</v>
      </c>
      <c r="AD1820" s="42">
        <f t="shared" si="715"/>
        <v>19439.835728952778</v>
      </c>
      <c r="AE1820" s="41">
        <f t="shared" si="709"/>
        <v>143567.96714579055</v>
      </c>
      <c r="AF1820" s="42">
        <f t="shared" si="710"/>
        <v>50432.03285420945</v>
      </c>
      <c r="AG1820" s="43">
        <f>(365.25/30.4375*(IF(E1820=12002,1/3%,IF(E1820=12003,1/3%,IF(E1820=12004,1/3%,IF(E1820=12006,1/2%,IF(E1820=12007,1/10%,IF(E1820=12008,1/3%,IF(E1820=12009,1/10%,IF(E1820=12010,1/10%,IF(E1820=12011,1/20%,IF(E1820=12012,1/3%,IF(E1820=12099,1/10%)))))))))))))</f>
        <v>120</v>
      </c>
      <c r="AH1820" s="44">
        <f t="shared" si="711"/>
        <v>31.195071868583156</v>
      </c>
      <c r="AI1820" s="36">
        <f t="shared" si="712"/>
        <v>88.804928131416844</v>
      </c>
      <c r="AJ1820" s="36">
        <f t="shared" si="713"/>
        <v>2703</v>
      </c>
      <c r="AK1820" s="45">
        <v>45657</v>
      </c>
    </row>
    <row r="1821" spans="1:37" s="79" customFormat="1" ht="12.75" x14ac:dyDescent="0.25">
      <c r="A1821" s="36">
        <v>1815</v>
      </c>
      <c r="B1821" s="45">
        <v>42954</v>
      </c>
      <c r="C1821" s="49" t="s">
        <v>431</v>
      </c>
      <c r="D1821" s="49"/>
      <c r="E1821" s="49">
        <v>12009</v>
      </c>
      <c r="F1821" s="36" t="s">
        <v>1560</v>
      </c>
      <c r="G1821" s="36" t="s">
        <v>435</v>
      </c>
      <c r="H1821" s="38">
        <v>66</v>
      </c>
      <c r="I1821" s="48">
        <v>5082000</v>
      </c>
      <c r="J1821" s="39">
        <f t="shared" si="716"/>
        <v>0</v>
      </c>
      <c r="K1821" s="39">
        <f t="shared" si="717"/>
        <v>0</v>
      </c>
      <c r="L1821" s="39">
        <f t="shared" si="718"/>
        <v>0</v>
      </c>
      <c r="M1821" s="39">
        <f>IF(E1821=12005,I1821,IF(E1821&lt;&gt;12005,0))</f>
        <v>0</v>
      </c>
      <c r="N1821" s="39">
        <f t="shared" si="725"/>
        <v>0</v>
      </c>
      <c r="O1821" s="39">
        <f t="shared" si="719"/>
        <v>0</v>
      </c>
      <c r="P1821" s="39">
        <f t="shared" si="720"/>
        <v>0</v>
      </c>
      <c r="Q1821" s="39">
        <f t="shared" si="721"/>
        <v>5082000</v>
      </c>
      <c r="R1821" s="39">
        <f t="shared" si="722"/>
        <v>0</v>
      </c>
      <c r="S1821" s="39">
        <f t="shared" si="723"/>
        <v>0</v>
      </c>
      <c r="T1821" s="39"/>
      <c r="U1821" s="39">
        <f t="shared" si="724"/>
        <v>0</v>
      </c>
      <c r="V1821" s="39"/>
      <c r="W1821" s="39">
        <f>IF(E1821=12099,I1821,IF(E1821&lt;&gt;12099,0))</f>
        <v>0</v>
      </c>
      <c r="X1821" s="39">
        <f t="shared" si="706"/>
        <v>1391.3757700205338</v>
      </c>
      <c r="Y1821" s="39">
        <f t="shared" si="707"/>
        <v>42350</v>
      </c>
      <c r="Z1821" s="41">
        <f t="shared" si="708"/>
        <v>3760888.7063655034</v>
      </c>
      <c r="AA1821" s="41">
        <v>3251645.1745379879</v>
      </c>
      <c r="AB1821" s="41">
        <v>0</v>
      </c>
      <c r="AC1821" s="41">
        <f t="shared" si="714"/>
        <v>3251645.1745379879</v>
      </c>
      <c r="AD1821" s="42">
        <f t="shared" si="715"/>
        <v>509243.53182751546</v>
      </c>
      <c r="AE1821" s="41">
        <f t="shared" si="709"/>
        <v>3760888.7063655034</v>
      </c>
      <c r="AF1821" s="42">
        <f t="shared" si="710"/>
        <v>1321111.2936344966</v>
      </c>
      <c r="AG1821" s="43">
        <f>(365.25/30.4375*(IF(E1821=12002,1/3%,IF(E1821=12003,1/3%,IF(E1821=12004,1/3%,IF(E1821=12006,1/2%,IF(E1821=12007,1/10%,IF(E1821=12008,1/3%,IF(E1821=12009,1/10%,IF(E1821=12010,1/10%,IF(E1821=12011,1/20%,IF(E1821=12012,1/3%,IF(E1821=12099,1/10%)))))))))))))</f>
        <v>120</v>
      </c>
      <c r="AH1821" s="44">
        <f t="shared" si="711"/>
        <v>31.195071868583156</v>
      </c>
      <c r="AI1821" s="36">
        <f t="shared" si="712"/>
        <v>88.804928131416844</v>
      </c>
      <c r="AJ1821" s="36">
        <f t="shared" si="713"/>
        <v>2703</v>
      </c>
      <c r="AK1821" s="45">
        <v>45657</v>
      </c>
    </row>
    <row r="1822" spans="1:37" s="79" customFormat="1" ht="12.75" x14ac:dyDescent="0.25">
      <c r="A1822" s="36">
        <v>1816</v>
      </c>
      <c r="B1822" s="45">
        <v>42954</v>
      </c>
      <c r="C1822" s="49" t="s">
        <v>272</v>
      </c>
      <c r="D1822" s="49"/>
      <c r="E1822" s="49">
        <v>12010</v>
      </c>
      <c r="F1822" s="36" t="s">
        <v>1561</v>
      </c>
      <c r="G1822" s="36" t="s">
        <v>435</v>
      </c>
      <c r="H1822" s="38">
        <v>20</v>
      </c>
      <c r="I1822" s="48">
        <v>3908702.702702703</v>
      </c>
      <c r="J1822" s="39">
        <f t="shared" si="716"/>
        <v>0</v>
      </c>
      <c r="K1822" s="39">
        <f t="shared" si="717"/>
        <v>0</v>
      </c>
      <c r="L1822" s="39">
        <f t="shared" si="718"/>
        <v>0</v>
      </c>
      <c r="M1822" s="39">
        <f>IF(E1822=12005,I1822,IF(E1822&lt;&gt;12005,0))</f>
        <v>0</v>
      </c>
      <c r="N1822" s="39">
        <f t="shared" si="725"/>
        <v>0</v>
      </c>
      <c r="O1822" s="39">
        <f t="shared" si="719"/>
        <v>0</v>
      </c>
      <c r="P1822" s="39">
        <f t="shared" si="720"/>
        <v>0</v>
      </c>
      <c r="Q1822" s="39">
        <f t="shared" si="721"/>
        <v>0</v>
      </c>
      <c r="R1822" s="39">
        <f t="shared" si="722"/>
        <v>3908702.702702703</v>
      </c>
      <c r="S1822" s="39">
        <f t="shared" si="723"/>
        <v>0</v>
      </c>
      <c r="T1822" s="39"/>
      <c r="U1822" s="39">
        <f t="shared" si="724"/>
        <v>0</v>
      </c>
      <c r="V1822" s="39"/>
      <c r="W1822" s="39">
        <f>IF(E1822=12099,I1822,IF(E1822&lt;&gt;12099,0))</f>
        <v>0</v>
      </c>
      <c r="X1822" s="39">
        <f t="shared" si="706"/>
        <v>1070.1444771259967</v>
      </c>
      <c r="Y1822" s="39">
        <f t="shared" si="707"/>
        <v>32572.522522522522</v>
      </c>
      <c r="Z1822" s="41">
        <f t="shared" si="708"/>
        <v>2892600.521671569</v>
      </c>
      <c r="AA1822" s="41">
        <v>2500927.6430434543</v>
      </c>
      <c r="AB1822" s="41">
        <v>168089.82190329683</v>
      </c>
      <c r="AC1822" s="41">
        <f t="shared" si="714"/>
        <v>2669017.464946751</v>
      </c>
      <c r="AD1822" s="42">
        <f t="shared" si="715"/>
        <v>391672.8786281147</v>
      </c>
      <c r="AE1822" s="41">
        <f t="shared" si="709"/>
        <v>3060690.3435748657</v>
      </c>
      <c r="AF1822" s="42">
        <f t="shared" si="710"/>
        <v>848012.35912783723</v>
      </c>
      <c r="AG1822" s="43">
        <f>(365.25/30.4375*(IF(E1822=12002,1/3%,IF(E1822=12003,1/3%,IF(E1822=12004,1/3%,IF(E1822=12006,1/2%,IF(E1822=12007,1/10%,IF(E1822=12008,1/3%,IF(E1822=12009,1/10%,IF(E1822=12010,1/10%,IF(E1822=12011,1/20%,IF(E1822=12012,1/3%,IF(E1822=12099,1/10%)))))))))))))</f>
        <v>120</v>
      </c>
      <c r="AH1822" s="44">
        <f t="shared" si="711"/>
        <v>31.195071868583156</v>
      </c>
      <c r="AI1822" s="36">
        <f t="shared" si="712"/>
        <v>88.804928131416844</v>
      </c>
      <c r="AJ1822" s="36">
        <f t="shared" si="713"/>
        <v>2703</v>
      </c>
      <c r="AK1822" s="45">
        <v>45657</v>
      </c>
    </row>
    <row r="1823" spans="1:37" s="79" customFormat="1" ht="12.75" x14ac:dyDescent="0.25">
      <c r="A1823" s="36">
        <v>1817</v>
      </c>
      <c r="B1823" s="45">
        <v>42954</v>
      </c>
      <c r="C1823" s="49" t="s">
        <v>272</v>
      </c>
      <c r="D1823" s="49"/>
      <c r="E1823" s="49">
        <v>12010</v>
      </c>
      <c r="F1823" s="36" t="s">
        <v>1562</v>
      </c>
      <c r="G1823" s="36" t="s">
        <v>544</v>
      </c>
      <c r="H1823" s="38">
        <v>1</v>
      </c>
      <c r="I1823" s="48">
        <v>130685</v>
      </c>
      <c r="J1823" s="39">
        <f t="shared" si="716"/>
        <v>0</v>
      </c>
      <c r="K1823" s="39">
        <f t="shared" si="717"/>
        <v>0</v>
      </c>
      <c r="L1823" s="39">
        <f t="shared" si="718"/>
        <v>0</v>
      </c>
      <c r="M1823" s="39">
        <f>IF(C1823=12006,H1823,IF(C1823&lt;&gt;12006,0))</f>
        <v>0</v>
      </c>
      <c r="N1823" s="39">
        <f t="shared" si="725"/>
        <v>0</v>
      </c>
      <c r="O1823" s="39">
        <f t="shared" si="719"/>
        <v>0</v>
      </c>
      <c r="P1823" s="39">
        <f t="shared" si="720"/>
        <v>0</v>
      </c>
      <c r="Q1823" s="39">
        <f t="shared" si="721"/>
        <v>0</v>
      </c>
      <c r="R1823" s="39">
        <f t="shared" si="722"/>
        <v>130685</v>
      </c>
      <c r="S1823" s="39">
        <f t="shared" si="723"/>
        <v>0</v>
      </c>
      <c r="T1823" s="39"/>
      <c r="U1823" s="39">
        <f t="shared" si="724"/>
        <v>0</v>
      </c>
      <c r="V1823" s="39"/>
      <c r="W1823" s="39"/>
      <c r="X1823" s="39">
        <f t="shared" si="706"/>
        <v>35.779603011635864</v>
      </c>
      <c r="Y1823" s="39">
        <f t="shared" si="707"/>
        <v>1089.0416666666665</v>
      </c>
      <c r="Z1823" s="41">
        <f t="shared" si="708"/>
        <v>96712.266940451736</v>
      </c>
      <c r="AA1823" s="41">
        <v>82543.544147843932</v>
      </c>
      <c r="AB1823" s="41">
        <v>12816.386369313484</v>
      </c>
      <c r="AC1823" s="41">
        <f t="shared" si="714"/>
        <v>95359.930517157423</v>
      </c>
      <c r="AD1823" s="42">
        <f t="shared" si="715"/>
        <v>14168.722792607805</v>
      </c>
      <c r="AE1823" s="41">
        <f t="shared" si="709"/>
        <v>109528.65330976523</v>
      </c>
      <c r="AF1823" s="42">
        <f t="shared" si="710"/>
        <v>21156.346690234772</v>
      </c>
      <c r="AG1823" s="43">
        <f>(365.25/30.4375*(IF(E1823=12002,1/3%,IF(E1823=12003,1/3%,IF(E1823=12004,1/3%,IF(E1823=12006,1/2%,IF(E1823=12007,1/10%,IF(E1823=12008,1/3%,IF(E1823=12009,1/10%,IF(E1823=12010,1/10%,IF(E1823=12011,1/20%,IF(E1823=12012,1/3%))))))))))))</f>
        <v>120</v>
      </c>
      <c r="AH1823" s="44">
        <f t="shared" si="711"/>
        <v>31.195071868583156</v>
      </c>
      <c r="AI1823" s="36">
        <f t="shared" si="712"/>
        <v>88.804928131416844</v>
      </c>
      <c r="AJ1823" s="36">
        <f t="shared" si="713"/>
        <v>2703</v>
      </c>
      <c r="AK1823" s="45">
        <v>45657</v>
      </c>
    </row>
    <row r="1824" spans="1:37" s="79" customFormat="1" ht="12.75" x14ac:dyDescent="0.25">
      <c r="A1824" s="36">
        <v>1818</v>
      </c>
      <c r="B1824" s="45">
        <v>42954</v>
      </c>
      <c r="C1824" s="49" t="s">
        <v>272</v>
      </c>
      <c r="D1824" s="49"/>
      <c r="E1824" s="49">
        <v>12010</v>
      </c>
      <c r="F1824" s="94" t="s">
        <v>1563</v>
      </c>
      <c r="G1824" s="36" t="s">
        <v>544</v>
      </c>
      <c r="H1824" s="38">
        <v>2</v>
      </c>
      <c r="I1824" s="48">
        <v>427620.2702702703</v>
      </c>
      <c r="J1824" s="39">
        <f t="shared" si="716"/>
        <v>0</v>
      </c>
      <c r="K1824" s="39">
        <f t="shared" si="717"/>
        <v>0</v>
      </c>
      <c r="L1824" s="39">
        <f t="shared" si="718"/>
        <v>0</v>
      </c>
      <c r="M1824" s="39">
        <f>IF(C1824=12006,H1824,IF(C1824&lt;&gt;12006,0))</f>
        <v>0</v>
      </c>
      <c r="N1824" s="39">
        <f t="shared" si="725"/>
        <v>0</v>
      </c>
      <c r="O1824" s="39">
        <f t="shared" si="719"/>
        <v>0</v>
      </c>
      <c r="P1824" s="39">
        <f t="shared" si="720"/>
        <v>0</v>
      </c>
      <c r="Q1824" s="39">
        <f t="shared" si="721"/>
        <v>0</v>
      </c>
      <c r="R1824" s="39">
        <f t="shared" si="722"/>
        <v>427620.2702702703</v>
      </c>
      <c r="S1824" s="39">
        <f t="shared" si="723"/>
        <v>0</v>
      </c>
      <c r="T1824" s="39"/>
      <c r="U1824" s="39">
        <f t="shared" si="724"/>
        <v>0</v>
      </c>
      <c r="V1824" s="39"/>
      <c r="W1824" s="39"/>
      <c r="X1824" s="39">
        <f t="shared" si="706"/>
        <v>117.07604935531015</v>
      </c>
      <c r="Y1824" s="39">
        <f t="shared" si="707"/>
        <v>3563.5022522522527</v>
      </c>
      <c r="Z1824" s="41">
        <f t="shared" si="708"/>
        <v>316456.56140740338</v>
      </c>
      <c r="AA1824" s="41">
        <v>270094.44586270052</v>
      </c>
      <c r="AB1824" s="41">
        <v>41937.074669120724</v>
      </c>
      <c r="AC1824" s="41">
        <f t="shared" si="714"/>
        <v>312031.52053182124</v>
      </c>
      <c r="AD1824" s="42">
        <f t="shared" si="715"/>
        <v>46362.115544702858</v>
      </c>
      <c r="AE1824" s="41">
        <f t="shared" si="709"/>
        <v>358393.6360765241</v>
      </c>
      <c r="AF1824" s="42">
        <f t="shared" si="710"/>
        <v>69226.634193746198</v>
      </c>
      <c r="AG1824" s="43">
        <f>(365.25/30.4375*(IF(E1824=12002,1/3%,IF(E1824=12003,1/3%,IF(E1824=12004,1/3%,IF(E1824=12006,1/2%,IF(E1824=12007,1/10%,IF(E1824=12008,1/3%,IF(E1824=12009,1/10%,IF(E1824=12010,1/10%,IF(E1824=12011,1/20%,IF(E1824=12012,1/3%))))))))))))</f>
        <v>120</v>
      </c>
      <c r="AH1824" s="44">
        <f t="shared" si="711"/>
        <v>31.195071868583156</v>
      </c>
      <c r="AI1824" s="36">
        <f t="shared" si="712"/>
        <v>88.804928131416844</v>
      </c>
      <c r="AJ1824" s="36">
        <f t="shared" si="713"/>
        <v>2703</v>
      </c>
      <c r="AK1824" s="45">
        <v>45657</v>
      </c>
    </row>
    <row r="1825" spans="1:37" s="79" customFormat="1" ht="12.75" x14ac:dyDescent="0.25">
      <c r="A1825" s="36">
        <v>1819</v>
      </c>
      <c r="B1825" s="45">
        <v>42954</v>
      </c>
      <c r="C1825" s="36" t="s">
        <v>980</v>
      </c>
      <c r="D1825" s="36"/>
      <c r="E1825" s="36">
        <v>12002</v>
      </c>
      <c r="F1825" s="36" t="s">
        <v>1564</v>
      </c>
      <c r="G1825" s="36" t="s">
        <v>540</v>
      </c>
      <c r="H1825" s="38">
        <v>1</v>
      </c>
      <c r="I1825" s="48">
        <v>7859673.5</v>
      </c>
      <c r="J1825" s="39">
        <f t="shared" si="716"/>
        <v>7859673.5</v>
      </c>
      <c r="K1825" s="39">
        <f t="shared" si="717"/>
        <v>0</v>
      </c>
      <c r="L1825" s="39">
        <f t="shared" si="718"/>
        <v>0</v>
      </c>
      <c r="M1825" s="39">
        <f>IF(C1825=12006,H1825,IF(C1825&lt;&gt;12006,0))</f>
        <v>0</v>
      </c>
      <c r="N1825" s="39">
        <f t="shared" si="725"/>
        <v>0</v>
      </c>
      <c r="O1825" s="39">
        <f t="shared" si="719"/>
        <v>0</v>
      </c>
      <c r="P1825" s="39">
        <f t="shared" si="720"/>
        <v>0</v>
      </c>
      <c r="Q1825" s="39">
        <f t="shared" si="721"/>
        <v>0</v>
      </c>
      <c r="R1825" s="39">
        <f t="shared" si="722"/>
        <v>0</v>
      </c>
      <c r="S1825" s="39">
        <f t="shared" si="723"/>
        <v>0</v>
      </c>
      <c r="T1825" s="39"/>
      <c r="U1825" s="39">
        <f t="shared" si="724"/>
        <v>0</v>
      </c>
      <c r="V1825" s="39"/>
      <c r="W1825" s="39"/>
      <c r="X1825" s="39">
        <f t="shared" si="706"/>
        <v>645.55839835728943</v>
      </c>
      <c r="Y1825" s="39">
        <f t="shared" si="707"/>
        <v>19649.183749999997</v>
      </c>
      <c r="Z1825" s="41">
        <f t="shared" si="708"/>
        <v>1744944.3507597535</v>
      </c>
      <c r="AA1825" s="41">
        <v>1489303.2250102665</v>
      </c>
      <c r="AB1825" s="41">
        <v>-40166.041861389051</v>
      </c>
      <c r="AC1825" s="41">
        <f t="shared" si="714"/>
        <v>1449137.1831488775</v>
      </c>
      <c r="AD1825" s="42">
        <f t="shared" si="715"/>
        <v>255641.12574948696</v>
      </c>
      <c r="AE1825" s="41">
        <f t="shared" si="709"/>
        <v>1704778.3088983644</v>
      </c>
      <c r="AF1825" s="42">
        <f t="shared" si="710"/>
        <v>6154895.1911016358</v>
      </c>
      <c r="AG1825" s="43">
        <f>(365.25/30.4375*(IF(E1825=12002,1/3%,IF(E1825=12003,1/3%,IF(E1825=12004,1/3%,IF(E1825=12006,1/2%,IF(E1825=12007,1/10%,IF(E1825=12008,1/3%,IF(E1825=12009,1/10%,IF(E1825=12010,1/10%,IF(E1825=12011,1/20%,IF(E1825=12012,1/3%))))))))))))</f>
        <v>400</v>
      </c>
      <c r="AH1825" s="44">
        <f t="shared" si="711"/>
        <v>311.19507186858317</v>
      </c>
      <c r="AI1825" s="36">
        <f t="shared" si="712"/>
        <v>88.804928131416844</v>
      </c>
      <c r="AJ1825" s="36">
        <f t="shared" si="713"/>
        <v>2703</v>
      </c>
      <c r="AK1825" s="45">
        <v>45657</v>
      </c>
    </row>
    <row r="1826" spans="1:37" s="79" customFormat="1" ht="12.75" x14ac:dyDescent="0.25">
      <c r="A1826" s="36">
        <v>1820</v>
      </c>
      <c r="B1826" s="45">
        <v>42957</v>
      </c>
      <c r="C1826" s="49" t="s">
        <v>431</v>
      </c>
      <c r="D1826" s="49"/>
      <c r="E1826" s="49">
        <v>12009</v>
      </c>
      <c r="F1826" s="36" t="s">
        <v>1565</v>
      </c>
      <c r="G1826" s="36" t="s">
        <v>270</v>
      </c>
      <c r="H1826" s="38">
        <v>3</v>
      </c>
      <c r="I1826" s="48">
        <v>167000</v>
      </c>
      <c r="J1826" s="39">
        <f t="shared" si="716"/>
        <v>0</v>
      </c>
      <c r="K1826" s="39">
        <f t="shared" si="717"/>
        <v>0</v>
      </c>
      <c r="L1826" s="39">
        <f t="shared" si="718"/>
        <v>0</v>
      </c>
      <c r="M1826" s="39">
        <f>IF(C1826=12006,H1826,IF(C1826&lt;&gt;12006,0))</f>
        <v>0</v>
      </c>
      <c r="N1826" s="39">
        <f t="shared" si="725"/>
        <v>0</v>
      </c>
      <c r="O1826" s="39">
        <f t="shared" si="719"/>
        <v>0</v>
      </c>
      <c r="P1826" s="39">
        <f t="shared" si="720"/>
        <v>0</v>
      </c>
      <c r="Q1826" s="39">
        <f t="shared" si="721"/>
        <v>167000</v>
      </c>
      <c r="R1826" s="39">
        <f t="shared" si="722"/>
        <v>0</v>
      </c>
      <c r="S1826" s="39">
        <f t="shared" si="723"/>
        <v>0</v>
      </c>
      <c r="T1826" s="39"/>
      <c r="U1826" s="39">
        <f t="shared" si="724"/>
        <v>0</v>
      </c>
      <c r="V1826" s="39"/>
      <c r="W1826" s="39"/>
      <c r="X1826" s="39">
        <f t="shared" si="706"/>
        <v>45.722108145106091</v>
      </c>
      <c r="Y1826" s="39">
        <f t="shared" si="707"/>
        <v>1391.6666666666667</v>
      </c>
      <c r="Z1826" s="41">
        <f t="shared" si="708"/>
        <v>123449.69199178644</v>
      </c>
      <c r="AA1826" s="41">
        <v>106715.40041067761</v>
      </c>
      <c r="AB1826" s="41">
        <v>0</v>
      </c>
      <c r="AC1826" s="41">
        <f t="shared" si="714"/>
        <v>106715.40041067761</v>
      </c>
      <c r="AD1826" s="42">
        <f t="shared" si="715"/>
        <v>16734.291581108831</v>
      </c>
      <c r="AE1826" s="41">
        <f t="shared" si="709"/>
        <v>123449.69199178644</v>
      </c>
      <c r="AF1826" s="42">
        <f t="shared" si="710"/>
        <v>43550.308008213557</v>
      </c>
      <c r="AG1826" s="43">
        <f>(365.25/30.4375*(IF(E1826=12002,1/3%,IF(E1826=12003,1/3%,IF(E1826=12004,1/3%,IF(E1826=12006,1/2%,IF(E1826=12007,1/10%,IF(E1826=12008,1/3%,IF(E1826=12009,1/10%,IF(E1826=12010,1/10%,IF(E1826=12011,1/20%,IF(E1826=12012,1/3%))))))))))))</f>
        <v>120</v>
      </c>
      <c r="AH1826" s="44">
        <f t="shared" si="711"/>
        <v>31.293634496919921</v>
      </c>
      <c r="AI1826" s="36">
        <f t="shared" si="712"/>
        <v>88.706365503080079</v>
      </c>
      <c r="AJ1826" s="36">
        <f t="shared" si="713"/>
        <v>2700</v>
      </c>
      <c r="AK1826" s="45">
        <v>45657</v>
      </c>
    </row>
    <row r="1827" spans="1:37" s="79" customFormat="1" ht="12.75" x14ac:dyDescent="0.25">
      <c r="A1827" s="36">
        <v>1821</v>
      </c>
      <c r="B1827" s="45">
        <v>42958</v>
      </c>
      <c r="C1827" s="49" t="s">
        <v>272</v>
      </c>
      <c r="D1827" s="49"/>
      <c r="E1827" s="49">
        <v>12010</v>
      </c>
      <c r="F1827" s="36" t="s">
        <v>1566</v>
      </c>
      <c r="G1827" s="36" t="s">
        <v>435</v>
      </c>
      <c r="H1827" s="38">
        <v>18</v>
      </c>
      <c r="I1827" s="48">
        <v>257611.85018679162</v>
      </c>
      <c r="J1827" s="39">
        <f t="shared" si="716"/>
        <v>0</v>
      </c>
      <c r="K1827" s="39">
        <f t="shared" si="717"/>
        <v>0</v>
      </c>
      <c r="L1827" s="39">
        <f t="shared" si="718"/>
        <v>0</v>
      </c>
      <c r="M1827" s="39">
        <f>IF(E1827=12005,I1827,IF(E1827&lt;&gt;12005,0))</f>
        <v>0</v>
      </c>
      <c r="N1827" s="39">
        <f t="shared" si="725"/>
        <v>0</v>
      </c>
      <c r="O1827" s="39">
        <f t="shared" si="719"/>
        <v>0</v>
      </c>
      <c r="P1827" s="39">
        <f t="shared" si="720"/>
        <v>0</v>
      </c>
      <c r="Q1827" s="39">
        <f t="shared" si="721"/>
        <v>0</v>
      </c>
      <c r="R1827" s="39">
        <f t="shared" si="722"/>
        <v>257611.85018679162</v>
      </c>
      <c r="S1827" s="39">
        <f t="shared" si="723"/>
        <v>0</v>
      </c>
      <c r="T1827" s="39"/>
      <c r="U1827" s="39">
        <f t="shared" si="724"/>
        <v>0</v>
      </c>
      <c r="V1827" s="39"/>
      <c r="W1827" s="39">
        <f>IF(E1827=12099,I1827,IF(E1827&lt;&gt;12099,0))</f>
        <v>0</v>
      </c>
      <c r="X1827" s="39">
        <f t="shared" si="706"/>
        <v>70.530280680846445</v>
      </c>
      <c r="Y1827" s="39">
        <f t="shared" si="707"/>
        <v>2146.7654182232636</v>
      </c>
      <c r="Z1827" s="41">
        <f t="shared" si="708"/>
        <v>190361.22755760455</v>
      </c>
      <c r="AA1827" s="41">
        <v>164547.14482841478</v>
      </c>
      <c r="AB1827" s="41">
        <v>11059.376446111621</v>
      </c>
      <c r="AC1827" s="41">
        <f t="shared" si="714"/>
        <v>175606.5212745264</v>
      </c>
      <c r="AD1827" s="42">
        <f t="shared" si="715"/>
        <v>25814.082729189773</v>
      </c>
      <c r="AE1827" s="41">
        <f t="shared" si="709"/>
        <v>201420.60400371617</v>
      </c>
      <c r="AF1827" s="42">
        <f t="shared" si="710"/>
        <v>56191.246183075447</v>
      </c>
      <c r="AG1827" s="43">
        <f>(365.25/30.4375*(IF(E1827=12002,1/3%,IF(E1827=12003,1/3%,IF(E1827=12004,1/3%,IF(E1827=12006,1/2%,IF(E1827=12007,1/10%,IF(E1827=12008,1/3%,IF(E1827=12009,1/10%,IF(E1827=12010,1/10%,IF(E1827=12011,1/20%,IF(E1827=12012,1/3%,IF(E1827=12099,1/10%)))))))))))))</f>
        <v>120</v>
      </c>
      <c r="AH1827" s="44">
        <f t="shared" si="711"/>
        <v>31.32648870636551</v>
      </c>
      <c r="AI1827" s="36">
        <f t="shared" si="712"/>
        <v>88.67351129363449</v>
      </c>
      <c r="AJ1827" s="36">
        <f t="shared" si="713"/>
        <v>2699</v>
      </c>
      <c r="AK1827" s="45">
        <v>45657</v>
      </c>
    </row>
    <row r="1828" spans="1:37" s="79" customFormat="1" ht="12.75" x14ac:dyDescent="0.25">
      <c r="A1828" s="36">
        <v>1822</v>
      </c>
      <c r="B1828" s="45">
        <v>42958</v>
      </c>
      <c r="C1828" s="49" t="s">
        <v>272</v>
      </c>
      <c r="D1828" s="49"/>
      <c r="E1828" s="49">
        <v>12010</v>
      </c>
      <c r="F1828" s="36" t="s">
        <v>1567</v>
      </c>
      <c r="G1828" s="36" t="s">
        <v>435</v>
      </c>
      <c r="H1828" s="38">
        <v>10</v>
      </c>
      <c r="I1828" s="48">
        <v>1452379.5668967264</v>
      </c>
      <c r="J1828" s="39">
        <f t="shared" si="716"/>
        <v>0</v>
      </c>
      <c r="K1828" s="39">
        <f t="shared" si="717"/>
        <v>0</v>
      </c>
      <c r="L1828" s="39">
        <f t="shared" si="718"/>
        <v>0</v>
      </c>
      <c r="M1828" s="39">
        <f>IF(E1828=12005,I1828,IF(E1828&lt;&gt;12005,0))</f>
        <v>0</v>
      </c>
      <c r="N1828" s="39">
        <f t="shared" si="725"/>
        <v>0</v>
      </c>
      <c r="O1828" s="39">
        <f t="shared" si="719"/>
        <v>0</v>
      </c>
      <c r="P1828" s="39">
        <f t="shared" si="720"/>
        <v>0</v>
      </c>
      <c r="Q1828" s="39">
        <f t="shared" si="721"/>
        <v>0</v>
      </c>
      <c r="R1828" s="39">
        <f t="shared" si="722"/>
        <v>1452379.5668967264</v>
      </c>
      <c r="S1828" s="39">
        <f t="shared" si="723"/>
        <v>0</v>
      </c>
      <c r="T1828" s="39"/>
      <c r="U1828" s="39">
        <f t="shared" si="724"/>
        <v>0</v>
      </c>
      <c r="V1828" s="39"/>
      <c r="W1828" s="39">
        <f>IF(E1828=12099,I1828,IF(E1828&lt;&gt;12099,0))</f>
        <v>0</v>
      </c>
      <c r="X1828" s="39">
        <f t="shared" si="706"/>
        <v>397.63985404427825</v>
      </c>
      <c r="Y1828" s="39">
        <f t="shared" si="707"/>
        <v>12103.163057472719</v>
      </c>
      <c r="Z1828" s="41">
        <f t="shared" si="708"/>
        <v>1073229.9660655069</v>
      </c>
      <c r="AA1828" s="41">
        <v>927693.77948530123</v>
      </c>
      <c r="AB1828" s="41">
        <v>62351.2170007116</v>
      </c>
      <c r="AC1828" s="41">
        <f t="shared" si="714"/>
        <v>990044.99648601282</v>
      </c>
      <c r="AD1828" s="42">
        <f t="shared" si="715"/>
        <v>145536.18658020569</v>
      </c>
      <c r="AE1828" s="41">
        <f t="shared" si="709"/>
        <v>1135581.1830662186</v>
      </c>
      <c r="AF1828" s="42">
        <f t="shared" si="710"/>
        <v>316798.38383050775</v>
      </c>
      <c r="AG1828" s="43">
        <f>(365.25/30.4375*(IF(E1828=12002,1/3%,IF(E1828=12003,1/3%,IF(E1828=12004,1/3%,IF(E1828=12006,1/2%,IF(E1828=12007,1/10%,IF(E1828=12008,1/3%,IF(E1828=12009,1/10%,IF(E1828=12010,1/10%,IF(E1828=12011,1/20%,IF(E1828=12012,1/3%,IF(E1828=12099,1/10%)))))))))))))</f>
        <v>120</v>
      </c>
      <c r="AH1828" s="44">
        <f t="shared" si="711"/>
        <v>31.32648870636551</v>
      </c>
      <c r="AI1828" s="36">
        <f t="shared" si="712"/>
        <v>88.67351129363449</v>
      </c>
      <c r="AJ1828" s="36">
        <f t="shared" si="713"/>
        <v>2699</v>
      </c>
      <c r="AK1828" s="45">
        <v>45657</v>
      </c>
    </row>
    <row r="1829" spans="1:37" s="79" customFormat="1" ht="12.75" x14ac:dyDescent="0.25">
      <c r="A1829" s="36">
        <v>1823</v>
      </c>
      <c r="B1829" s="45">
        <v>42958</v>
      </c>
      <c r="C1829" s="49" t="s">
        <v>272</v>
      </c>
      <c r="D1829" s="49"/>
      <c r="E1829" s="49">
        <v>12010</v>
      </c>
      <c r="F1829" s="36" t="s">
        <v>1568</v>
      </c>
      <c r="G1829" s="36" t="s">
        <v>435</v>
      </c>
      <c r="H1829" s="38">
        <v>20</v>
      </c>
      <c r="I1829" s="48">
        <v>2088458.2093332489</v>
      </c>
      <c r="J1829" s="39">
        <f t="shared" si="716"/>
        <v>0</v>
      </c>
      <c r="K1829" s="39">
        <f t="shared" si="717"/>
        <v>0</v>
      </c>
      <c r="L1829" s="39">
        <f t="shared" si="718"/>
        <v>0</v>
      </c>
      <c r="M1829" s="39">
        <f>IF(E1829=12005,I1829,IF(E1829&lt;&gt;12005,0))</f>
        <v>0</v>
      </c>
      <c r="N1829" s="39">
        <f t="shared" si="725"/>
        <v>0</v>
      </c>
      <c r="O1829" s="39">
        <f t="shared" si="719"/>
        <v>0</v>
      </c>
      <c r="P1829" s="39">
        <f t="shared" si="720"/>
        <v>0</v>
      </c>
      <c r="Q1829" s="39">
        <f t="shared" si="721"/>
        <v>0</v>
      </c>
      <c r="R1829" s="39">
        <f t="shared" si="722"/>
        <v>2088458.2093332489</v>
      </c>
      <c r="S1829" s="39">
        <f t="shared" si="723"/>
        <v>0</v>
      </c>
      <c r="T1829" s="39"/>
      <c r="U1829" s="39">
        <f t="shared" si="724"/>
        <v>0</v>
      </c>
      <c r="V1829" s="39"/>
      <c r="W1829" s="39">
        <f>IF(E1829=12099,I1829,IF(E1829&lt;&gt;12099,0))</f>
        <v>0</v>
      </c>
      <c r="X1829" s="39">
        <f t="shared" si="706"/>
        <v>571.78869523155345</v>
      </c>
      <c r="Y1829" s="39">
        <f t="shared" si="707"/>
        <v>17403.818411110409</v>
      </c>
      <c r="Z1829" s="41">
        <f t="shared" si="708"/>
        <v>1543257.6884299628</v>
      </c>
      <c r="AA1829" s="41">
        <v>1333983.0259752143</v>
      </c>
      <c r="AB1829" s="41">
        <v>89658.31933678966</v>
      </c>
      <c r="AC1829" s="41">
        <f t="shared" si="714"/>
        <v>1423641.345312004</v>
      </c>
      <c r="AD1829" s="42">
        <f t="shared" si="715"/>
        <v>209274.66245474853</v>
      </c>
      <c r="AE1829" s="41">
        <f t="shared" si="709"/>
        <v>1632916.0077667525</v>
      </c>
      <c r="AF1829" s="42">
        <f t="shared" si="710"/>
        <v>455542.2015664964</v>
      </c>
      <c r="AG1829" s="43">
        <f>(365.25/30.4375*(IF(E1829=12002,1/3%,IF(E1829=12003,1/3%,IF(E1829=12004,1/3%,IF(E1829=12006,1/2%,IF(E1829=12007,1/10%,IF(E1829=12008,1/3%,IF(E1829=12009,1/10%,IF(E1829=12010,1/10%,IF(E1829=12011,1/20%,IF(E1829=12012,1/3%,IF(E1829=12099,1/10%)))))))))))))</f>
        <v>120</v>
      </c>
      <c r="AH1829" s="44">
        <f t="shared" si="711"/>
        <v>31.32648870636551</v>
      </c>
      <c r="AI1829" s="36">
        <f t="shared" si="712"/>
        <v>88.67351129363449</v>
      </c>
      <c r="AJ1829" s="36">
        <f t="shared" si="713"/>
        <v>2699</v>
      </c>
      <c r="AK1829" s="45">
        <v>45657</v>
      </c>
    </row>
    <row r="1830" spans="1:37" s="79" customFormat="1" ht="12.75" x14ac:dyDescent="0.25">
      <c r="A1830" s="36">
        <v>1824</v>
      </c>
      <c r="B1830" s="45">
        <v>42958</v>
      </c>
      <c r="C1830" s="49" t="s">
        <v>272</v>
      </c>
      <c r="D1830" s="49"/>
      <c r="E1830" s="49">
        <v>12010</v>
      </c>
      <c r="F1830" s="36" t="s">
        <v>1569</v>
      </c>
      <c r="G1830" s="36" t="s">
        <v>544</v>
      </c>
      <c r="H1830" s="38">
        <v>18</v>
      </c>
      <c r="I1830" s="48">
        <v>166016.52567593235</v>
      </c>
      <c r="J1830" s="39">
        <f t="shared" si="716"/>
        <v>0</v>
      </c>
      <c r="K1830" s="39">
        <f t="shared" si="717"/>
        <v>0</v>
      </c>
      <c r="L1830" s="39">
        <f t="shared" si="718"/>
        <v>0</v>
      </c>
      <c r="M1830" s="39">
        <f>IF(C1830=12006,H1830,IF(C1830&lt;&gt;12006,0))</f>
        <v>0</v>
      </c>
      <c r="N1830" s="39">
        <f t="shared" si="725"/>
        <v>0</v>
      </c>
      <c r="O1830" s="39">
        <f t="shared" si="719"/>
        <v>0</v>
      </c>
      <c r="P1830" s="39">
        <f t="shared" si="720"/>
        <v>0</v>
      </c>
      <c r="Q1830" s="39">
        <f t="shared" si="721"/>
        <v>0</v>
      </c>
      <c r="R1830" s="39">
        <f t="shared" si="722"/>
        <v>166016.52567593235</v>
      </c>
      <c r="S1830" s="39">
        <f t="shared" si="723"/>
        <v>0</v>
      </c>
      <c r="T1830" s="39"/>
      <c r="U1830" s="39">
        <f t="shared" si="724"/>
        <v>0</v>
      </c>
      <c r="V1830" s="39"/>
      <c r="W1830" s="39"/>
      <c r="X1830" s="39">
        <f t="shared" si="706"/>
        <v>45.452847549878811</v>
      </c>
      <c r="Y1830" s="39">
        <f t="shared" si="707"/>
        <v>1383.4710472994363</v>
      </c>
      <c r="Z1830" s="41">
        <f t="shared" si="708"/>
        <v>122677.23553712291</v>
      </c>
      <c r="AA1830" s="41">
        <v>104677.9079073709</v>
      </c>
      <c r="AB1830" s="41">
        <v>16253.148879449023</v>
      </c>
      <c r="AC1830" s="41">
        <f t="shared" si="714"/>
        <v>120931.05678681993</v>
      </c>
      <c r="AD1830" s="42">
        <f t="shared" si="715"/>
        <v>17999.327629752006</v>
      </c>
      <c r="AE1830" s="41">
        <f t="shared" si="709"/>
        <v>138930.38441657193</v>
      </c>
      <c r="AF1830" s="42">
        <f t="shared" si="710"/>
        <v>27086.141259360418</v>
      </c>
      <c r="AG1830" s="43">
        <f>(365.25/30.4375*(IF(E1830=12002,1/3%,IF(E1830=12003,1/3%,IF(E1830=12004,1/3%,IF(E1830=12006,1/2%,IF(E1830=12007,1/10%,IF(E1830=12008,1/3%,IF(E1830=12009,1/10%,IF(E1830=12010,1/10%,IF(E1830=12011,1/20%,IF(E1830=12012,1/3%))))))))))))</f>
        <v>120</v>
      </c>
      <c r="AH1830" s="44">
        <f t="shared" si="711"/>
        <v>31.32648870636551</v>
      </c>
      <c r="AI1830" s="36">
        <f t="shared" si="712"/>
        <v>88.67351129363449</v>
      </c>
      <c r="AJ1830" s="36">
        <f t="shared" si="713"/>
        <v>2699</v>
      </c>
      <c r="AK1830" s="45">
        <v>45657</v>
      </c>
    </row>
    <row r="1831" spans="1:37" s="79" customFormat="1" ht="12.75" x14ac:dyDescent="0.25">
      <c r="A1831" s="36">
        <v>1825</v>
      </c>
      <c r="B1831" s="45">
        <v>42958</v>
      </c>
      <c r="C1831" s="49" t="s">
        <v>272</v>
      </c>
      <c r="D1831" s="49"/>
      <c r="E1831" s="49">
        <v>12010</v>
      </c>
      <c r="F1831" s="36" t="s">
        <v>1570</v>
      </c>
      <c r="G1831" s="36" t="s">
        <v>544</v>
      </c>
      <c r="H1831" s="38">
        <v>18</v>
      </c>
      <c r="I1831" s="48">
        <v>175909.69123979</v>
      </c>
      <c r="J1831" s="39">
        <f t="shared" si="716"/>
        <v>0</v>
      </c>
      <c r="K1831" s="39">
        <f t="shared" si="717"/>
        <v>0</v>
      </c>
      <c r="L1831" s="39">
        <f t="shared" si="718"/>
        <v>0</v>
      </c>
      <c r="M1831" s="39">
        <f>IF(C1831=12006,H1831,IF(C1831&lt;&gt;12006,0))</f>
        <v>0</v>
      </c>
      <c r="N1831" s="39">
        <f t="shared" si="725"/>
        <v>0</v>
      </c>
      <c r="O1831" s="39">
        <f t="shared" si="719"/>
        <v>0</v>
      </c>
      <c r="P1831" s="39">
        <f t="shared" si="720"/>
        <v>0</v>
      </c>
      <c r="Q1831" s="39">
        <f t="shared" si="721"/>
        <v>0</v>
      </c>
      <c r="R1831" s="39">
        <f t="shared" si="722"/>
        <v>175909.69123979</v>
      </c>
      <c r="S1831" s="39">
        <f t="shared" si="723"/>
        <v>0</v>
      </c>
      <c r="T1831" s="39"/>
      <c r="U1831" s="39">
        <f t="shared" si="724"/>
        <v>0</v>
      </c>
      <c r="V1831" s="39"/>
      <c r="W1831" s="39"/>
      <c r="X1831" s="39">
        <f t="shared" si="706"/>
        <v>48.161448662502394</v>
      </c>
      <c r="Y1831" s="39">
        <f t="shared" si="707"/>
        <v>1465.9140936649167</v>
      </c>
      <c r="Z1831" s="41">
        <f t="shared" si="708"/>
        <v>129987.74994009396</v>
      </c>
      <c r="AA1831" s="41">
        <v>110915.81626974301</v>
      </c>
      <c r="AB1831" s="41">
        <v>17221.697595570764</v>
      </c>
      <c r="AC1831" s="41">
        <f t="shared" si="714"/>
        <v>128137.51386531377</v>
      </c>
      <c r="AD1831" s="42">
        <f t="shared" si="715"/>
        <v>19071.933670350947</v>
      </c>
      <c r="AE1831" s="41">
        <f t="shared" si="709"/>
        <v>147209.44753566472</v>
      </c>
      <c r="AF1831" s="42">
        <f t="shared" si="710"/>
        <v>28700.243704125285</v>
      </c>
      <c r="AG1831" s="43">
        <f>(365.25/30.4375*(IF(E1831=12002,1/3%,IF(E1831=12003,1/3%,IF(E1831=12004,1/3%,IF(E1831=12006,1/2%,IF(E1831=12007,1/10%,IF(E1831=12008,1/3%,IF(E1831=12009,1/10%,IF(E1831=12010,1/10%,IF(E1831=12011,1/20%,IF(E1831=12012,1/3%))))))))))))</f>
        <v>120</v>
      </c>
      <c r="AH1831" s="44">
        <f t="shared" si="711"/>
        <v>31.32648870636551</v>
      </c>
      <c r="AI1831" s="36">
        <f t="shared" si="712"/>
        <v>88.67351129363449</v>
      </c>
      <c r="AJ1831" s="36">
        <f t="shared" si="713"/>
        <v>2699</v>
      </c>
      <c r="AK1831" s="45">
        <v>45657</v>
      </c>
    </row>
    <row r="1832" spans="1:37" s="79" customFormat="1" ht="12.75" x14ac:dyDescent="0.25">
      <c r="A1832" s="36">
        <v>1826</v>
      </c>
      <c r="B1832" s="45">
        <v>42964</v>
      </c>
      <c r="C1832" s="49" t="s">
        <v>33</v>
      </c>
      <c r="D1832" s="49"/>
      <c r="E1832" s="49">
        <v>12012</v>
      </c>
      <c r="F1832" s="36" t="s">
        <v>1571</v>
      </c>
      <c r="G1832" s="36" t="s">
        <v>65</v>
      </c>
      <c r="H1832" s="38">
        <v>18</v>
      </c>
      <c r="I1832" s="48">
        <v>3564000</v>
      </c>
      <c r="J1832" s="39">
        <f t="shared" si="716"/>
        <v>0</v>
      </c>
      <c r="K1832" s="39">
        <f t="shared" si="717"/>
        <v>0</v>
      </c>
      <c r="L1832" s="39">
        <f t="shared" si="718"/>
        <v>0</v>
      </c>
      <c r="M1832" s="39">
        <f>IF(C1832=12006,H1832,IF(C1832&lt;&gt;12006,0))</f>
        <v>0</v>
      </c>
      <c r="N1832" s="39">
        <f t="shared" si="725"/>
        <v>0</v>
      </c>
      <c r="O1832" s="39">
        <f t="shared" si="719"/>
        <v>0</v>
      </c>
      <c r="P1832" s="39">
        <f t="shared" si="720"/>
        <v>0</v>
      </c>
      <c r="Q1832" s="39">
        <f t="shared" si="721"/>
        <v>0</v>
      </c>
      <c r="R1832" s="39">
        <f t="shared" si="722"/>
        <v>0</v>
      </c>
      <c r="S1832" s="39">
        <f t="shared" si="723"/>
        <v>0</v>
      </c>
      <c r="T1832" s="39"/>
      <c r="U1832" s="39">
        <f t="shared" si="724"/>
        <v>3564000</v>
      </c>
      <c r="V1832" s="39"/>
      <c r="W1832" s="39"/>
      <c r="X1832" s="39">
        <f t="shared" si="706"/>
        <v>292.73100616016427</v>
      </c>
      <c r="Y1832" s="39">
        <f t="shared" si="707"/>
        <v>8910</v>
      </c>
      <c r="Z1832" s="41">
        <f t="shared" si="708"/>
        <v>788324.59958932246</v>
      </c>
      <c r="AA1832" s="41">
        <v>681185.05133470229</v>
      </c>
      <c r="AB1832" s="41">
        <v>-18371.347639699987</v>
      </c>
      <c r="AC1832" s="41">
        <f t="shared" si="714"/>
        <v>662813.70369500236</v>
      </c>
      <c r="AD1832" s="42">
        <f t="shared" si="715"/>
        <v>107139.54825462017</v>
      </c>
      <c r="AE1832" s="41">
        <f t="shared" si="709"/>
        <v>769953.25194962253</v>
      </c>
      <c r="AF1832" s="42">
        <f t="shared" si="710"/>
        <v>2794046.7480503777</v>
      </c>
      <c r="AG1832" s="43">
        <f>(365.25/30.4375*(IF(E1832=12002,1/3%,IF(E1832=12003,1/3%,IF(E1832=12004,1/3%,IF(E1832=12006,1/2%,IF(E1832=12007,1/10%,IF(E1832=12008,1/3%,IF(E1832=12009,1/10%,IF(E1832=12010,1/10%,IF(E1832=12011,1/20%,IF(E1832=12012,1/3%))))))))))))</f>
        <v>400</v>
      </c>
      <c r="AH1832" s="44">
        <f t="shared" si="711"/>
        <v>311.523613963039</v>
      </c>
      <c r="AI1832" s="36">
        <f t="shared" si="712"/>
        <v>88.476386036960989</v>
      </c>
      <c r="AJ1832" s="36">
        <f t="shared" si="713"/>
        <v>2693</v>
      </c>
      <c r="AK1832" s="45">
        <v>45657</v>
      </c>
    </row>
    <row r="1833" spans="1:37" s="79" customFormat="1" ht="12.75" x14ac:dyDescent="0.25">
      <c r="A1833" s="36">
        <v>1827</v>
      </c>
      <c r="B1833" s="45">
        <v>42969</v>
      </c>
      <c r="C1833" s="49" t="s">
        <v>265</v>
      </c>
      <c r="D1833" s="49"/>
      <c r="E1833" s="49">
        <v>12007</v>
      </c>
      <c r="F1833" s="49" t="s">
        <v>1572</v>
      </c>
      <c r="G1833" s="73" t="s">
        <v>435</v>
      </c>
      <c r="H1833" s="38">
        <v>6</v>
      </c>
      <c r="I1833" s="48">
        <v>330000</v>
      </c>
      <c r="J1833" s="39">
        <f t="shared" si="716"/>
        <v>0</v>
      </c>
      <c r="K1833" s="39">
        <f t="shared" si="717"/>
        <v>0</v>
      </c>
      <c r="L1833" s="39">
        <f t="shared" si="718"/>
        <v>0</v>
      </c>
      <c r="M1833" s="39">
        <f>IF(E1833=12005,I1833,IF(E1833&lt;&gt;12005,0))</f>
        <v>0</v>
      </c>
      <c r="N1833" s="39">
        <f t="shared" si="725"/>
        <v>0</v>
      </c>
      <c r="O1833" s="39">
        <f t="shared" si="719"/>
        <v>330000</v>
      </c>
      <c r="P1833" s="39">
        <f t="shared" si="720"/>
        <v>0</v>
      </c>
      <c r="Q1833" s="39">
        <f t="shared" si="721"/>
        <v>0</v>
      </c>
      <c r="R1833" s="39">
        <f t="shared" si="722"/>
        <v>0</v>
      </c>
      <c r="S1833" s="39">
        <f t="shared" si="723"/>
        <v>0</v>
      </c>
      <c r="T1833" s="39"/>
      <c r="U1833" s="39">
        <f t="shared" si="724"/>
        <v>0</v>
      </c>
      <c r="V1833" s="39"/>
      <c r="W1833" s="39">
        <f>IF(E1833=12099,I1833,IF(E1833&lt;&gt;12099,0))</f>
        <v>0</v>
      </c>
      <c r="X1833" s="39">
        <f t="shared" si="706"/>
        <v>90.349075975359341</v>
      </c>
      <c r="Y1833" s="39">
        <f t="shared" si="707"/>
        <v>2750</v>
      </c>
      <c r="Z1833" s="41">
        <f t="shared" si="708"/>
        <v>242858.31622176591</v>
      </c>
      <c r="AA1833" s="41">
        <v>209790.55441478439</v>
      </c>
      <c r="AB1833" s="41">
        <v>6573.407669025426</v>
      </c>
      <c r="AC1833" s="41">
        <f t="shared" si="714"/>
        <v>216363.96208380981</v>
      </c>
      <c r="AD1833" s="42">
        <f t="shared" si="715"/>
        <v>33067.761806981522</v>
      </c>
      <c r="AE1833" s="41">
        <f t="shared" si="709"/>
        <v>249431.72389079133</v>
      </c>
      <c r="AF1833" s="42">
        <f t="shared" si="710"/>
        <v>80568.276109208673</v>
      </c>
      <c r="AG1833" s="43">
        <f>(365.25/30.4375*(IF(E1833=12002,1/3%,IF(E1833=12003,1/3%,IF(E1833=12004,1/3%,IF(E1833=12006,1/2%,IF(E1833=12007,1/10%,IF(E1833=12008,1/3%,IF(E1833=12009,1/10%,IF(E1833=12010,1/10%,IF(E1833=12011,1/20%,IF(E1833=12012,1/3%,IF(E1833=12099,1/10%)))))))))))))</f>
        <v>120</v>
      </c>
      <c r="AH1833" s="44">
        <f t="shared" si="711"/>
        <v>31.687885010266939</v>
      </c>
      <c r="AI1833" s="36">
        <f t="shared" si="712"/>
        <v>88.312114989733061</v>
      </c>
      <c r="AJ1833" s="36">
        <f t="shared" si="713"/>
        <v>2688</v>
      </c>
      <c r="AK1833" s="45">
        <v>45657</v>
      </c>
    </row>
    <row r="1834" spans="1:37" s="79" customFormat="1" ht="12.75" x14ac:dyDescent="0.25">
      <c r="A1834" s="36">
        <v>1828</v>
      </c>
      <c r="B1834" s="45">
        <v>42970</v>
      </c>
      <c r="C1834" s="49" t="s">
        <v>431</v>
      </c>
      <c r="D1834" s="49"/>
      <c r="E1834" s="49">
        <v>12009</v>
      </c>
      <c r="F1834" s="36" t="s">
        <v>1573</v>
      </c>
      <c r="G1834" s="36" t="s">
        <v>435</v>
      </c>
      <c r="H1834" s="38">
        <v>260</v>
      </c>
      <c r="I1834" s="48">
        <v>3685500</v>
      </c>
      <c r="J1834" s="39">
        <f t="shared" si="716"/>
        <v>0</v>
      </c>
      <c r="K1834" s="39">
        <f t="shared" si="717"/>
        <v>0</v>
      </c>
      <c r="L1834" s="39">
        <f t="shared" si="718"/>
        <v>0</v>
      </c>
      <c r="M1834" s="39">
        <f>IF(E1834=12005,I1834,IF(E1834&lt;&gt;12005,0))</f>
        <v>0</v>
      </c>
      <c r="N1834" s="39">
        <f t="shared" si="725"/>
        <v>0</v>
      </c>
      <c r="O1834" s="39">
        <f t="shared" si="719"/>
        <v>0</v>
      </c>
      <c r="P1834" s="39">
        <f t="shared" si="720"/>
        <v>0</v>
      </c>
      <c r="Q1834" s="39">
        <f t="shared" si="721"/>
        <v>3685500</v>
      </c>
      <c r="R1834" s="39">
        <f t="shared" si="722"/>
        <v>0</v>
      </c>
      <c r="S1834" s="39">
        <f t="shared" si="723"/>
        <v>0</v>
      </c>
      <c r="T1834" s="39"/>
      <c r="U1834" s="39">
        <f t="shared" si="724"/>
        <v>0</v>
      </c>
      <c r="V1834" s="39"/>
      <c r="W1834" s="39">
        <f>IF(E1834=12099,I1834,IF(E1834&lt;&gt;12099,0))</f>
        <v>0</v>
      </c>
      <c r="X1834" s="39">
        <f t="shared" si="706"/>
        <v>1009.0349075975359</v>
      </c>
      <c r="Y1834" s="39">
        <f t="shared" si="707"/>
        <v>30712.5</v>
      </c>
      <c r="Z1834" s="41">
        <f t="shared" si="708"/>
        <v>2711276.7967145792</v>
      </c>
      <c r="AA1834" s="41">
        <v>2341970.0205338807</v>
      </c>
      <c r="AB1834" s="41">
        <v>0</v>
      </c>
      <c r="AC1834" s="41">
        <f t="shared" si="714"/>
        <v>2341970.0205338807</v>
      </c>
      <c r="AD1834" s="42">
        <f t="shared" si="715"/>
        <v>369306.77618069854</v>
      </c>
      <c r="AE1834" s="41">
        <f t="shared" si="709"/>
        <v>2711276.7967145792</v>
      </c>
      <c r="AF1834" s="42">
        <f t="shared" si="710"/>
        <v>974223.20328542078</v>
      </c>
      <c r="AG1834" s="43">
        <f>(365.25/30.4375*(IF(E1834=12002,1/3%,IF(E1834=12003,1/3%,IF(E1834=12004,1/3%,IF(E1834=12006,1/2%,IF(E1834=12007,1/10%,IF(E1834=12008,1/3%,IF(E1834=12009,1/10%,IF(E1834=12010,1/10%,IF(E1834=12011,1/20%,IF(E1834=12012,1/3%,IF(E1834=12099,1/10%)))))))))))))</f>
        <v>120</v>
      </c>
      <c r="AH1834" s="44">
        <f t="shared" si="711"/>
        <v>31.720739219712527</v>
      </c>
      <c r="AI1834" s="36">
        <f t="shared" si="712"/>
        <v>88.279260780287473</v>
      </c>
      <c r="AJ1834" s="36">
        <f t="shared" si="713"/>
        <v>2687</v>
      </c>
      <c r="AK1834" s="45">
        <v>45657</v>
      </c>
    </row>
    <row r="1835" spans="1:37" s="79" customFormat="1" ht="12.75" x14ac:dyDescent="0.25">
      <c r="A1835" s="36">
        <v>1829</v>
      </c>
      <c r="B1835" s="45">
        <v>42970</v>
      </c>
      <c r="C1835" s="49" t="s">
        <v>431</v>
      </c>
      <c r="D1835" s="49"/>
      <c r="E1835" s="49">
        <v>12009</v>
      </c>
      <c r="F1835" s="36" t="s">
        <v>1574</v>
      </c>
      <c r="G1835" s="36" t="s">
        <v>435</v>
      </c>
      <c r="H1835" s="38">
        <v>196</v>
      </c>
      <c r="I1835" s="48">
        <v>6174000</v>
      </c>
      <c r="J1835" s="39">
        <f t="shared" si="716"/>
        <v>0</v>
      </c>
      <c r="K1835" s="39">
        <f t="shared" si="717"/>
        <v>0</v>
      </c>
      <c r="L1835" s="39">
        <f t="shared" si="718"/>
        <v>0</v>
      </c>
      <c r="M1835" s="39">
        <f>IF(E1835=12005,I1835,IF(E1835&lt;&gt;12005,0))</f>
        <v>0</v>
      </c>
      <c r="N1835" s="39">
        <f t="shared" si="725"/>
        <v>0</v>
      </c>
      <c r="O1835" s="39">
        <f t="shared" si="719"/>
        <v>0</v>
      </c>
      <c r="P1835" s="39">
        <f t="shared" si="720"/>
        <v>0</v>
      </c>
      <c r="Q1835" s="39">
        <f t="shared" si="721"/>
        <v>6174000</v>
      </c>
      <c r="R1835" s="39">
        <f t="shared" si="722"/>
        <v>0</v>
      </c>
      <c r="S1835" s="39">
        <f t="shared" si="723"/>
        <v>0</v>
      </c>
      <c r="T1835" s="39"/>
      <c r="U1835" s="39">
        <f t="shared" si="724"/>
        <v>0</v>
      </c>
      <c r="V1835" s="39"/>
      <c r="W1835" s="39">
        <f>IF(E1835=12099,I1835,IF(E1835&lt;&gt;12099,0))</f>
        <v>0</v>
      </c>
      <c r="X1835" s="39">
        <f t="shared" si="706"/>
        <v>1690.3490759753593</v>
      </c>
      <c r="Y1835" s="39">
        <f t="shared" si="707"/>
        <v>51450</v>
      </c>
      <c r="Z1835" s="41">
        <f t="shared" si="708"/>
        <v>4541967.9671457903</v>
      </c>
      <c r="AA1835" s="41">
        <v>3923300.2053388087</v>
      </c>
      <c r="AB1835" s="41">
        <v>0</v>
      </c>
      <c r="AC1835" s="41">
        <f t="shared" si="714"/>
        <v>3923300.2053388087</v>
      </c>
      <c r="AD1835" s="42">
        <f t="shared" si="715"/>
        <v>618667.76180698164</v>
      </c>
      <c r="AE1835" s="41">
        <f t="shared" si="709"/>
        <v>4541967.9671457903</v>
      </c>
      <c r="AF1835" s="42">
        <f t="shared" si="710"/>
        <v>1632032.0328542097</v>
      </c>
      <c r="AG1835" s="43">
        <f>(365.25/30.4375*(IF(E1835=12002,1/3%,IF(E1835=12003,1/3%,IF(E1835=12004,1/3%,IF(E1835=12006,1/2%,IF(E1835=12007,1/10%,IF(E1835=12008,1/3%,IF(E1835=12009,1/10%,IF(E1835=12010,1/10%,IF(E1835=12011,1/20%,IF(E1835=12012,1/3%,IF(E1835=12099,1/10%)))))))))))))</f>
        <v>120</v>
      </c>
      <c r="AH1835" s="44">
        <f t="shared" si="711"/>
        <v>31.720739219712527</v>
      </c>
      <c r="AI1835" s="36">
        <f t="shared" si="712"/>
        <v>88.279260780287473</v>
      </c>
      <c r="AJ1835" s="36">
        <f t="shared" si="713"/>
        <v>2687</v>
      </c>
      <c r="AK1835" s="45">
        <v>45657</v>
      </c>
    </row>
    <row r="1836" spans="1:37" s="79" customFormat="1" ht="12.75" x14ac:dyDescent="0.25">
      <c r="A1836" s="36">
        <v>1830</v>
      </c>
      <c r="B1836" s="45">
        <v>42970</v>
      </c>
      <c r="C1836" s="36" t="s">
        <v>33</v>
      </c>
      <c r="D1836" s="36"/>
      <c r="E1836" s="36">
        <v>12012</v>
      </c>
      <c r="F1836" s="38" t="s">
        <v>1575</v>
      </c>
      <c r="G1836" s="48" t="s">
        <v>540</v>
      </c>
      <c r="H1836" s="38">
        <v>6</v>
      </c>
      <c r="I1836" s="48">
        <v>8389332</v>
      </c>
      <c r="J1836" s="39">
        <v>0</v>
      </c>
      <c r="K1836" s="39">
        <v>0</v>
      </c>
      <c r="L1836" s="39">
        <v>0</v>
      </c>
      <c r="M1836" s="39">
        <v>0</v>
      </c>
      <c r="N1836" s="39">
        <v>0</v>
      </c>
      <c r="O1836" s="39">
        <v>0</v>
      </c>
      <c r="P1836" s="39">
        <v>0</v>
      </c>
      <c r="Q1836" s="39">
        <v>0</v>
      </c>
      <c r="R1836" s="39">
        <v>0</v>
      </c>
      <c r="S1836" s="39">
        <v>0</v>
      </c>
      <c r="T1836" s="39"/>
      <c r="U1836" s="39">
        <v>8389332</v>
      </c>
      <c r="V1836" s="39"/>
      <c r="W1836" s="39">
        <v>0</v>
      </c>
      <c r="X1836" s="39">
        <f t="shared" si="706"/>
        <v>689.06217659137576</v>
      </c>
      <c r="Y1836" s="39">
        <f t="shared" si="707"/>
        <v>20973.329999999998</v>
      </c>
      <c r="Z1836" s="41">
        <f t="shared" si="708"/>
        <v>1851510.0685010266</v>
      </c>
      <c r="AA1836" s="41">
        <v>1599313.3118685829</v>
      </c>
      <c r="AB1836" s="41">
        <v>0</v>
      </c>
      <c r="AC1836" s="41">
        <v>1599313.3118685829</v>
      </c>
      <c r="AD1836" s="42">
        <v>252196.75663244375</v>
      </c>
      <c r="AE1836" s="41">
        <v>1851510.0685010266</v>
      </c>
      <c r="AF1836" s="42">
        <v>6537821.9314989736</v>
      </c>
      <c r="AG1836" s="43">
        <v>400</v>
      </c>
      <c r="AH1836" s="44">
        <v>311.72073921971253</v>
      </c>
      <c r="AI1836" s="36">
        <v>88.279260780287473</v>
      </c>
      <c r="AJ1836" s="36">
        <v>2687</v>
      </c>
      <c r="AK1836" s="45">
        <v>45657</v>
      </c>
    </row>
    <row r="1837" spans="1:37" s="79" customFormat="1" ht="12.75" x14ac:dyDescent="0.25">
      <c r="A1837" s="36">
        <v>1831</v>
      </c>
      <c r="B1837" s="45">
        <v>42975</v>
      </c>
      <c r="C1837" s="36" t="s">
        <v>527</v>
      </c>
      <c r="D1837" s="36"/>
      <c r="E1837" s="36">
        <v>12002</v>
      </c>
      <c r="F1837" s="36" t="s">
        <v>1576</v>
      </c>
      <c r="G1837" s="36" t="s">
        <v>937</v>
      </c>
      <c r="H1837" s="38">
        <v>4</v>
      </c>
      <c r="I1837" s="48">
        <v>4437468</v>
      </c>
      <c r="J1837" s="39">
        <f t="shared" ref="J1837:J1897" si="726">IF(E1837=12002,I1837,IF(E1837&lt;&gt;12002,0))</f>
        <v>4437468</v>
      </c>
      <c r="K1837" s="39">
        <f t="shared" ref="K1837:K1897" si="727">IF(E1837=12003,I1837,IF(E1837&lt;&gt;12003,0))</f>
        <v>0</v>
      </c>
      <c r="L1837" s="39">
        <f t="shared" ref="L1837:L1897" si="728">IF(E1837=12004,I1837,IF(E1837&lt;&gt;12004,0))</f>
        <v>0</v>
      </c>
      <c r="M1837" s="39">
        <f>IF(C1837=12006,H1837,IF(C1837&lt;&gt;12006,0))</f>
        <v>0</v>
      </c>
      <c r="N1837" s="39">
        <f t="shared" ref="N1837:N1852" si="729">IF(E1837=12006,I1837,IF(E1837&lt;&gt;12006,0))</f>
        <v>0</v>
      </c>
      <c r="O1837" s="39">
        <f t="shared" ref="O1837:O1897" si="730">IF(E1837=12007,I1837,IF(E1837&lt;&gt;12007,0))</f>
        <v>0</v>
      </c>
      <c r="P1837" s="39">
        <f t="shared" ref="P1837:P1897" si="731">IF(E1837=12008,I1837,IF(E1837&lt;&gt;12008,0))</f>
        <v>0</v>
      </c>
      <c r="Q1837" s="39">
        <f t="shared" ref="Q1837:Q1897" si="732">IF(E1837=12009,I1837,IF(E1837&lt;&gt;12009,0))</f>
        <v>0</v>
      </c>
      <c r="R1837" s="39">
        <f t="shared" ref="R1837:R1897" si="733">IF(E1837=12010,I1837,IF(E1837&lt;&gt;12010,0))</f>
        <v>0</v>
      </c>
      <c r="S1837" s="39">
        <f t="shared" ref="S1837:S1897" si="734">IF(E1837=12011,I1837,IF(E1837&lt;&gt;12011,0))</f>
        <v>0</v>
      </c>
      <c r="T1837" s="39"/>
      <c r="U1837" s="39">
        <f t="shared" ref="U1837:U1897" si="735">IF(E1837=12012,I1837,IF(E1837&lt;&gt;12012,0))</f>
        <v>0</v>
      </c>
      <c r="V1837" s="39"/>
      <c r="W1837" s="39"/>
      <c r="X1837" s="39">
        <f t="shared" si="706"/>
        <v>364.47375770020534</v>
      </c>
      <c r="Y1837" s="39">
        <f t="shared" si="707"/>
        <v>11093.67</v>
      </c>
      <c r="Z1837" s="41">
        <f t="shared" si="708"/>
        <v>977518.61815195065</v>
      </c>
      <c r="AA1837" s="41">
        <v>844121.22283367557</v>
      </c>
      <c r="AB1837" s="41">
        <v>-22765.68518986243</v>
      </c>
      <c r="AC1837" s="41">
        <f t="shared" ref="AC1837:AC1900" si="736">AA1837+AB1837</f>
        <v>821355.53764381318</v>
      </c>
      <c r="AD1837" s="42">
        <f t="shared" ref="AD1837:AD1900" si="737">Z1837-AA1837</f>
        <v>133397.39531827508</v>
      </c>
      <c r="AE1837" s="41">
        <f t="shared" ref="AE1837:AE1900" si="738">AC1837+AD1837</f>
        <v>954752.93296208826</v>
      </c>
      <c r="AF1837" s="42">
        <f t="shared" ref="AF1837:AF1900" si="739">I1837-AE1837</f>
        <v>3482715.0670379116</v>
      </c>
      <c r="AG1837" s="43">
        <f t="shared" ref="AG1837:AG1842" si="740">(365.25/30.4375*(IF(E1837=12002,1/3%,IF(E1837=12003,1/3%,IF(E1837=12004,1/3%,IF(E1837=12006,1/2%,IF(E1837=12007,1/10%,IF(E1837=12008,1/3%,IF(E1837=12009,1/10%,IF(E1837=12010,1/10%,IF(E1837=12011,1/20%,IF(E1837=12012,1/3%))))))))))))</f>
        <v>400</v>
      </c>
      <c r="AH1837" s="44">
        <f t="shared" ref="AH1837:AH1900" si="741">IF(AG1837&gt;AI1837,AG1837-AI1837,IF(AG1837&lt;=AI1837,0))</f>
        <v>311.88501026694047</v>
      </c>
      <c r="AI1837" s="36">
        <f t="shared" ref="AI1837:AI1900" si="742">AJ1837/30.4375</f>
        <v>88.114989733059545</v>
      </c>
      <c r="AJ1837" s="36">
        <f t="shared" ref="AJ1837:AJ1900" si="743">AK1837-B1837</f>
        <v>2682</v>
      </c>
      <c r="AK1837" s="45">
        <v>45657</v>
      </c>
    </row>
    <row r="1838" spans="1:37" s="79" customFormat="1" ht="12.75" x14ac:dyDescent="0.25">
      <c r="A1838" s="36">
        <v>1832</v>
      </c>
      <c r="B1838" s="45">
        <v>42975</v>
      </c>
      <c r="C1838" s="49" t="s">
        <v>431</v>
      </c>
      <c r="D1838" s="49"/>
      <c r="E1838" s="49">
        <v>12009</v>
      </c>
      <c r="F1838" s="36" t="s">
        <v>1577</v>
      </c>
      <c r="G1838" s="36" t="s">
        <v>62</v>
      </c>
      <c r="H1838" s="38">
        <v>4</v>
      </c>
      <c r="I1838" s="48">
        <v>274560</v>
      </c>
      <c r="J1838" s="39">
        <f t="shared" si="726"/>
        <v>0</v>
      </c>
      <c r="K1838" s="39">
        <f t="shared" si="727"/>
        <v>0</v>
      </c>
      <c r="L1838" s="39">
        <f t="shared" si="728"/>
        <v>0</v>
      </c>
      <c r="M1838" s="39">
        <f>IF(C1838=12006,H1838,IF(C1838&lt;&gt;12006,0))</f>
        <v>0</v>
      </c>
      <c r="N1838" s="39">
        <f t="shared" si="729"/>
        <v>0</v>
      </c>
      <c r="O1838" s="39">
        <f t="shared" si="730"/>
        <v>0</v>
      </c>
      <c r="P1838" s="39">
        <f t="shared" si="731"/>
        <v>0</v>
      </c>
      <c r="Q1838" s="39">
        <f t="shared" si="732"/>
        <v>274560</v>
      </c>
      <c r="R1838" s="39">
        <f t="shared" si="733"/>
        <v>0</v>
      </c>
      <c r="S1838" s="39">
        <f t="shared" si="734"/>
        <v>0</v>
      </c>
      <c r="T1838" s="39"/>
      <c r="U1838" s="39">
        <f t="shared" si="735"/>
        <v>0</v>
      </c>
      <c r="V1838" s="39"/>
      <c r="W1838" s="39"/>
      <c r="X1838" s="39">
        <f t="shared" si="706"/>
        <v>75.170431211498979</v>
      </c>
      <c r="Y1838" s="39">
        <f t="shared" si="707"/>
        <v>2288</v>
      </c>
      <c r="Z1838" s="41">
        <f t="shared" si="708"/>
        <v>201607.09650924025</v>
      </c>
      <c r="AA1838" s="41">
        <v>174094.71868583161</v>
      </c>
      <c r="AB1838" s="41">
        <v>0</v>
      </c>
      <c r="AC1838" s="41">
        <f t="shared" si="736"/>
        <v>174094.71868583161</v>
      </c>
      <c r="AD1838" s="42">
        <f t="shared" si="737"/>
        <v>27512.377823408635</v>
      </c>
      <c r="AE1838" s="41">
        <f t="shared" si="738"/>
        <v>201607.09650924025</v>
      </c>
      <c r="AF1838" s="42">
        <f t="shared" si="739"/>
        <v>72952.903490759752</v>
      </c>
      <c r="AG1838" s="43">
        <f t="shared" si="740"/>
        <v>120</v>
      </c>
      <c r="AH1838" s="44">
        <f t="shared" si="741"/>
        <v>31.885010266940455</v>
      </c>
      <c r="AI1838" s="36">
        <f t="shared" si="742"/>
        <v>88.114989733059545</v>
      </c>
      <c r="AJ1838" s="36">
        <f t="shared" si="743"/>
        <v>2682</v>
      </c>
      <c r="AK1838" s="45">
        <v>45657</v>
      </c>
    </row>
    <row r="1839" spans="1:37" s="79" customFormat="1" ht="12.75" x14ac:dyDescent="0.25">
      <c r="A1839" s="36">
        <v>1833</v>
      </c>
      <c r="B1839" s="45">
        <v>42975</v>
      </c>
      <c r="C1839" s="49" t="s">
        <v>431</v>
      </c>
      <c r="D1839" s="49"/>
      <c r="E1839" s="49">
        <v>12009</v>
      </c>
      <c r="F1839" s="36" t="s">
        <v>1578</v>
      </c>
      <c r="G1839" s="36" t="s">
        <v>62</v>
      </c>
      <c r="H1839" s="38">
        <v>3</v>
      </c>
      <c r="I1839" s="48">
        <v>343200.00000000006</v>
      </c>
      <c r="J1839" s="39">
        <f t="shared" si="726"/>
        <v>0</v>
      </c>
      <c r="K1839" s="39">
        <f t="shared" si="727"/>
        <v>0</v>
      </c>
      <c r="L1839" s="39">
        <f t="shared" si="728"/>
        <v>0</v>
      </c>
      <c r="M1839" s="39">
        <f>IF(C1839=12006,H1839,IF(C1839&lt;&gt;12006,0))</f>
        <v>0</v>
      </c>
      <c r="N1839" s="39">
        <f t="shared" si="729"/>
        <v>0</v>
      </c>
      <c r="O1839" s="39">
        <f t="shared" si="730"/>
        <v>0</v>
      </c>
      <c r="P1839" s="39">
        <f t="shared" si="731"/>
        <v>0</v>
      </c>
      <c r="Q1839" s="39">
        <f t="shared" si="732"/>
        <v>343200.00000000006</v>
      </c>
      <c r="R1839" s="39">
        <f t="shared" si="733"/>
        <v>0</v>
      </c>
      <c r="S1839" s="39">
        <f t="shared" si="734"/>
        <v>0</v>
      </c>
      <c r="T1839" s="39"/>
      <c r="U1839" s="39">
        <f t="shared" si="735"/>
        <v>0</v>
      </c>
      <c r="V1839" s="39"/>
      <c r="W1839" s="39"/>
      <c r="X1839" s="39">
        <f t="shared" si="706"/>
        <v>93.963039014373734</v>
      </c>
      <c r="Y1839" s="39">
        <f t="shared" si="707"/>
        <v>2860.0000000000005</v>
      </c>
      <c r="Z1839" s="41">
        <f t="shared" si="708"/>
        <v>252008.87063655033</v>
      </c>
      <c r="AA1839" s="41">
        <v>217618.39835728955</v>
      </c>
      <c r="AB1839" s="41">
        <v>0</v>
      </c>
      <c r="AC1839" s="41">
        <f t="shared" si="736"/>
        <v>217618.39835728955</v>
      </c>
      <c r="AD1839" s="42">
        <f t="shared" si="737"/>
        <v>34390.472279260779</v>
      </c>
      <c r="AE1839" s="41">
        <f t="shared" si="738"/>
        <v>252008.87063655033</v>
      </c>
      <c r="AF1839" s="42">
        <f t="shared" si="739"/>
        <v>91191.129363449727</v>
      </c>
      <c r="AG1839" s="43">
        <f t="shared" si="740"/>
        <v>120</v>
      </c>
      <c r="AH1839" s="44">
        <f t="shared" si="741"/>
        <v>31.885010266940455</v>
      </c>
      <c r="AI1839" s="36">
        <f t="shared" si="742"/>
        <v>88.114989733059545</v>
      </c>
      <c r="AJ1839" s="36">
        <f t="shared" si="743"/>
        <v>2682</v>
      </c>
      <c r="AK1839" s="45">
        <v>45657</v>
      </c>
    </row>
    <row r="1840" spans="1:37" s="79" customFormat="1" ht="12.75" x14ac:dyDescent="0.25">
      <c r="A1840" s="36">
        <v>1834</v>
      </c>
      <c r="B1840" s="45">
        <v>42976</v>
      </c>
      <c r="C1840" s="36" t="s">
        <v>823</v>
      </c>
      <c r="D1840" s="36"/>
      <c r="E1840" s="36">
        <v>12004</v>
      </c>
      <c r="F1840" s="36" t="s">
        <v>1546</v>
      </c>
      <c r="G1840" s="36" t="s">
        <v>276</v>
      </c>
      <c r="H1840" s="38">
        <v>2000</v>
      </c>
      <c r="I1840" s="48">
        <v>116632524.8</v>
      </c>
      <c r="J1840" s="39">
        <f t="shared" si="726"/>
        <v>0</v>
      </c>
      <c r="K1840" s="39">
        <f t="shared" si="727"/>
        <v>0</v>
      </c>
      <c r="L1840" s="39">
        <f t="shared" si="728"/>
        <v>116632524.8</v>
      </c>
      <c r="M1840" s="39">
        <f>IF(C1840=12006,H1840,IF(C1840&lt;&gt;12006,0))</f>
        <v>0</v>
      </c>
      <c r="N1840" s="39">
        <f t="shared" si="729"/>
        <v>0</v>
      </c>
      <c r="O1840" s="39">
        <f t="shared" si="730"/>
        <v>0</v>
      </c>
      <c r="P1840" s="39">
        <f t="shared" si="731"/>
        <v>0</v>
      </c>
      <c r="Q1840" s="39">
        <f t="shared" si="732"/>
        <v>0</v>
      </c>
      <c r="R1840" s="39">
        <f t="shared" si="733"/>
        <v>0</v>
      </c>
      <c r="S1840" s="39">
        <f t="shared" si="734"/>
        <v>0</v>
      </c>
      <c r="T1840" s="39"/>
      <c r="U1840" s="39">
        <f t="shared" si="735"/>
        <v>0</v>
      </c>
      <c r="V1840" s="39">
        <f>IF(E1840=12050,I1840,IF(E1840&lt;&gt;12050,0))</f>
        <v>0</v>
      </c>
      <c r="W1840" s="39"/>
      <c r="X1840" s="39">
        <f t="shared" si="706"/>
        <v>9579.6734948665289</v>
      </c>
      <c r="Y1840" s="39">
        <f t="shared" si="707"/>
        <v>291581.31199999998</v>
      </c>
      <c r="Z1840" s="41">
        <f t="shared" si="708"/>
        <v>25683104.639737163</v>
      </c>
      <c r="AA1840" s="41">
        <v>22176944.140616015</v>
      </c>
      <c r="AB1840" s="41">
        <v>0</v>
      </c>
      <c r="AC1840" s="41">
        <f t="shared" si="736"/>
        <v>22176944.140616015</v>
      </c>
      <c r="AD1840" s="42">
        <f t="shared" si="737"/>
        <v>3506160.4991211481</v>
      </c>
      <c r="AE1840" s="41">
        <f t="shared" si="738"/>
        <v>25683104.639737163</v>
      </c>
      <c r="AF1840" s="42">
        <f t="shared" si="739"/>
        <v>90949420.160262838</v>
      </c>
      <c r="AG1840" s="43">
        <f t="shared" si="740"/>
        <v>400</v>
      </c>
      <c r="AH1840" s="44">
        <f t="shared" si="741"/>
        <v>311.91786447638606</v>
      </c>
      <c r="AI1840" s="36">
        <f t="shared" si="742"/>
        <v>88.082135523613957</v>
      </c>
      <c r="AJ1840" s="36">
        <f t="shared" si="743"/>
        <v>2681</v>
      </c>
      <c r="AK1840" s="45">
        <v>45657</v>
      </c>
    </row>
    <row r="1841" spans="1:37" s="79" customFormat="1" ht="12.75" x14ac:dyDescent="0.25">
      <c r="A1841" s="36">
        <v>1835</v>
      </c>
      <c r="B1841" s="74">
        <v>42978</v>
      </c>
      <c r="C1841" s="36" t="s">
        <v>823</v>
      </c>
      <c r="D1841" s="36"/>
      <c r="E1841" s="36">
        <v>12004</v>
      </c>
      <c r="F1841" s="36" t="s">
        <v>1579</v>
      </c>
      <c r="G1841" s="36" t="s">
        <v>58</v>
      </c>
      <c r="H1841" s="38">
        <v>4000</v>
      </c>
      <c r="I1841" s="50">
        <v>172333333.33000001</v>
      </c>
      <c r="J1841" s="39">
        <f t="shared" si="726"/>
        <v>0</v>
      </c>
      <c r="K1841" s="39">
        <f t="shared" si="727"/>
        <v>0</v>
      </c>
      <c r="L1841" s="39">
        <f t="shared" si="728"/>
        <v>172333333.33000001</v>
      </c>
      <c r="M1841" s="39">
        <f>IF(C1841=12006,H1841,IF(C1841&lt;&gt;12006,0))</f>
        <v>0</v>
      </c>
      <c r="N1841" s="39">
        <f t="shared" si="729"/>
        <v>0</v>
      </c>
      <c r="O1841" s="39">
        <f t="shared" si="730"/>
        <v>0</v>
      </c>
      <c r="P1841" s="39">
        <f t="shared" si="731"/>
        <v>0</v>
      </c>
      <c r="Q1841" s="39">
        <f t="shared" si="732"/>
        <v>0</v>
      </c>
      <c r="R1841" s="39">
        <f t="shared" si="733"/>
        <v>0</v>
      </c>
      <c r="S1841" s="39">
        <f t="shared" si="734"/>
        <v>0</v>
      </c>
      <c r="T1841" s="39"/>
      <c r="U1841" s="39">
        <f t="shared" si="735"/>
        <v>0</v>
      </c>
      <c r="V1841" s="39"/>
      <c r="W1841" s="39"/>
      <c r="X1841" s="39">
        <f t="shared" si="706"/>
        <v>14154.688569199179</v>
      </c>
      <c r="Y1841" s="39">
        <f t="shared" si="707"/>
        <v>430833.33332500001</v>
      </c>
      <c r="Z1841" s="41">
        <f t="shared" si="708"/>
        <v>37920410.676884599</v>
      </c>
      <c r="AA1841" s="41">
        <v>32739794.660557702</v>
      </c>
      <c r="AB1841" s="41">
        <v>-882982.01521448663</v>
      </c>
      <c r="AC1841" s="41">
        <f t="shared" si="736"/>
        <v>31856812.645343214</v>
      </c>
      <c r="AD1841" s="42">
        <f t="shared" si="737"/>
        <v>5180616.0163268968</v>
      </c>
      <c r="AE1841" s="41">
        <f t="shared" si="738"/>
        <v>37037428.661670111</v>
      </c>
      <c r="AF1841" s="42">
        <f t="shared" si="739"/>
        <v>135295904.66832989</v>
      </c>
      <c r="AG1841" s="43">
        <f t="shared" si="740"/>
        <v>400</v>
      </c>
      <c r="AH1841" s="44">
        <f t="shared" si="741"/>
        <v>311.98357289527723</v>
      </c>
      <c r="AI1841" s="36">
        <f t="shared" si="742"/>
        <v>88.016427104722794</v>
      </c>
      <c r="AJ1841" s="36">
        <f t="shared" si="743"/>
        <v>2679</v>
      </c>
      <c r="AK1841" s="45">
        <v>45657</v>
      </c>
    </row>
    <row r="1842" spans="1:37" s="79" customFormat="1" ht="12.75" x14ac:dyDescent="0.25">
      <c r="A1842" s="36">
        <v>1836</v>
      </c>
      <c r="B1842" s="45">
        <v>42985</v>
      </c>
      <c r="C1842" s="36" t="s">
        <v>721</v>
      </c>
      <c r="D1842" s="36"/>
      <c r="E1842" s="36">
        <v>12003</v>
      </c>
      <c r="F1842" s="36" t="s">
        <v>1580</v>
      </c>
      <c r="G1842" s="38" t="s">
        <v>387</v>
      </c>
      <c r="H1842" s="61">
        <v>35</v>
      </c>
      <c r="I1842" s="48">
        <v>1277500</v>
      </c>
      <c r="J1842" s="39">
        <f t="shared" si="726"/>
        <v>0</v>
      </c>
      <c r="K1842" s="39">
        <f t="shared" si="727"/>
        <v>1277500</v>
      </c>
      <c r="L1842" s="39">
        <f t="shared" si="728"/>
        <v>0</v>
      </c>
      <c r="M1842" s="39">
        <f>IF(C1842=12006,H1842,IF(C1842&lt;&gt;12006,0))</f>
        <v>0</v>
      </c>
      <c r="N1842" s="39">
        <f t="shared" si="729"/>
        <v>0</v>
      </c>
      <c r="O1842" s="39">
        <f t="shared" si="730"/>
        <v>0</v>
      </c>
      <c r="P1842" s="39">
        <f t="shared" si="731"/>
        <v>0</v>
      </c>
      <c r="Q1842" s="39">
        <f t="shared" si="732"/>
        <v>0</v>
      </c>
      <c r="R1842" s="39">
        <f t="shared" si="733"/>
        <v>0</v>
      </c>
      <c r="S1842" s="39">
        <f t="shared" si="734"/>
        <v>0</v>
      </c>
      <c r="T1842" s="39"/>
      <c r="U1842" s="39">
        <f t="shared" si="735"/>
        <v>0</v>
      </c>
      <c r="V1842" s="39"/>
      <c r="W1842" s="39"/>
      <c r="X1842" s="39">
        <f t="shared" si="706"/>
        <v>104.92813141683779</v>
      </c>
      <c r="Y1842" s="39">
        <f t="shared" si="707"/>
        <v>3193.75</v>
      </c>
      <c r="Z1842" s="41">
        <f t="shared" si="708"/>
        <v>280367.96714579052</v>
      </c>
      <c r="AA1842" s="41">
        <v>241964.27104722796</v>
      </c>
      <c r="AB1842" s="41">
        <v>0</v>
      </c>
      <c r="AC1842" s="41">
        <f t="shared" si="736"/>
        <v>241964.27104722796</v>
      </c>
      <c r="AD1842" s="42">
        <f t="shared" si="737"/>
        <v>38403.696098562563</v>
      </c>
      <c r="AE1842" s="41">
        <f t="shared" si="738"/>
        <v>280367.96714579052</v>
      </c>
      <c r="AF1842" s="42">
        <f t="shared" si="739"/>
        <v>997132.03285420942</v>
      </c>
      <c r="AG1842" s="43">
        <f t="shared" si="740"/>
        <v>400</v>
      </c>
      <c r="AH1842" s="44">
        <f t="shared" si="741"/>
        <v>312.2135523613963</v>
      </c>
      <c r="AI1842" s="36">
        <f t="shared" si="742"/>
        <v>87.78644763860369</v>
      </c>
      <c r="AJ1842" s="36">
        <f t="shared" si="743"/>
        <v>2672</v>
      </c>
      <c r="AK1842" s="45">
        <v>45657</v>
      </c>
    </row>
    <row r="1843" spans="1:37" s="79" customFormat="1" ht="12.75" x14ac:dyDescent="0.25">
      <c r="A1843" s="36">
        <v>1837</v>
      </c>
      <c r="B1843" s="45">
        <v>42985</v>
      </c>
      <c r="C1843" s="49" t="s">
        <v>272</v>
      </c>
      <c r="D1843" s="49"/>
      <c r="E1843" s="49">
        <v>12010</v>
      </c>
      <c r="F1843" s="36" t="s">
        <v>1581</v>
      </c>
      <c r="G1843" s="36" t="s">
        <v>435</v>
      </c>
      <c r="H1843" s="38">
        <v>5</v>
      </c>
      <c r="I1843" s="48">
        <v>2125000</v>
      </c>
      <c r="J1843" s="39">
        <f t="shared" si="726"/>
        <v>0</v>
      </c>
      <c r="K1843" s="39">
        <f t="shared" si="727"/>
        <v>0</v>
      </c>
      <c r="L1843" s="39">
        <f t="shared" si="728"/>
        <v>0</v>
      </c>
      <c r="M1843" s="39">
        <f>IF(E1843=12005,I1843,IF(E1843&lt;&gt;12005,0))</f>
        <v>0</v>
      </c>
      <c r="N1843" s="39">
        <f t="shared" si="729"/>
        <v>0</v>
      </c>
      <c r="O1843" s="39">
        <f t="shared" si="730"/>
        <v>0</v>
      </c>
      <c r="P1843" s="39">
        <f t="shared" si="731"/>
        <v>0</v>
      </c>
      <c r="Q1843" s="39">
        <f t="shared" si="732"/>
        <v>0</v>
      </c>
      <c r="R1843" s="39">
        <f t="shared" si="733"/>
        <v>2125000</v>
      </c>
      <c r="S1843" s="39">
        <f t="shared" si="734"/>
        <v>0</v>
      </c>
      <c r="T1843" s="39"/>
      <c r="U1843" s="39">
        <f t="shared" si="735"/>
        <v>0</v>
      </c>
      <c r="V1843" s="39"/>
      <c r="W1843" s="39">
        <f>IF(E1843=12099,I1843,IF(E1843&lt;&gt;12099,0))</f>
        <v>0</v>
      </c>
      <c r="X1843" s="39">
        <f t="shared" si="706"/>
        <v>581.79329226557149</v>
      </c>
      <c r="Y1843" s="39">
        <f t="shared" si="707"/>
        <v>17708.333333333332</v>
      </c>
      <c r="Z1843" s="41">
        <f t="shared" si="708"/>
        <v>1554551.6769336069</v>
      </c>
      <c r="AA1843" s="41">
        <v>1341615.331964408</v>
      </c>
      <c r="AB1843" s="41">
        <v>90171.294175547431</v>
      </c>
      <c r="AC1843" s="41">
        <f t="shared" si="736"/>
        <v>1431786.6261399556</v>
      </c>
      <c r="AD1843" s="42">
        <f t="shared" si="737"/>
        <v>212936.34496919881</v>
      </c>
      <c r="AE1843" s="41">
        <f t="shared" si="738"/>
        <v>1644722.9711091544</v>
      </c>
      <c r="AF1843" s="42">
        <f t="shared" si="739"/>
        <v>480277.0288908456</v>
      </c>
      <c r="AG1843" s="43">
        <f>(365.25/30.4375*(IF(E1843=12002,1/3%,IF(E1843=12003,1/3%,IF(E1843=12004,1/3%,IF(E1843=12006,1/2%,IF(E1843=12007,1/10%,IF(E1843=12008,1/3%,IF(E1843=12009,1/10%,IF(E1843=12010,1/10%,IF(E1843=12011,1/20%,IF(E1843=12012,1/3%,IF(E1843=12099,1/10%)))))))))))))</f>
        <v>120</v>
      </c>
      <c r="AH1843" s="44">
        <f t="shared" si="741"/>
        <v>32.21355236139631</v>
      </c>
      <c r="AI1843" s="36">
        <f t="shared" si="742"/>
        <v>87.78644763860369</v>
      </c>
      <c r="AJ1843" s="36">
        <f t="shared" si="743"/>
        <v>2672</v>
      </c>
      <c r="AK1843" s="45">
        <v>45657</v>
      </c>
    </row>
    <row r="1844" spans="1:37" s="79" customFormat="1" ht="12.75" x14ac:dyDescent="0.25">
      <c r="A1844" s="36">
        <v>1838</v>
      </c>
      <c r="B1844" s="45">
        <v>42989</v>
      </c>
      <c r="C1844" s="49" t="s">
        <v>272</v>
      </c>
      <c r="D1844" s="49"/>
      <c r="E1844" s="49">
        <v>12010</v>
      </c>
      <c r="F1844" s="36" t="s">
        <v>1582</v>
      </c>
      <c r="G1844" s="36" t="s">
        <v>435</v>
      </c>
      <c r="H1844" s="38">
        <v>10</v>
      </c>
      <c r="I1844" s="48">
        <v>1472783.4437086093</v>
      </c>
      <c r="J1844" s="39">
        <f t="shared" si="726"/>
        <v>0</v>
      </c>
      <c r="K1844" s="39">
        <f t="shared" si="727"/>
        <v>0</v>
      </c>
      <c r="L1844" s="39">
        <f t="shared" si="728"/>
        <v>0</v>
      </c>
      <c r="M1844" s="39">
        <f>IF(E1844=12005,I1844,IF(E1844&lt;&gt;12005,0))</f>
        <v>0</v>
      </c>
      <c r="N1844" s="39">
        <f t="shared" si="729"/>
        <v>0</v>
      </c>
      <c r="O1844" s="39">
        <f t="shared" si="730"/>
        <v>0</v>
      </c>
      <c r="P1844" s="39">
        <f t="shared" si="731"/>
        <v>0</v>
      </c>
      <c r="Q1844" s="39">
        <f t="shared" si="732"/>
        <v>0</v>
      </c>
      <c r="R1844" s="39">
        <f t="shared" si="733"/>
        <v>1472783.4437086093</v>
      </c>
      <c r="S1844" s="39">
        <f t="shared" si="734"/>
        <v>0</v>
      </c>
      <c r="T1844" s="39"/>
      <c r="U1844" s="39">
        <f t="shared" si="735"/>
        <v>0</v>
      </c>
      <c r="V1844" s="39"/>
      <c r="W1844" s="39">
        <f>IF(E1844=12099,I1844,IF(E1844&lt;&gt;12099,0))</f>
        <v>0</v>
      </c>
      <c r="X1844" s="39">
        <f t="shared" si="706"/>
        <v>403.22613106327424</v>
      </c>
      <c r="Y1844" s="39">
        <f t="shared" si="707"/>
        <v>12273.195364238409</v>
      </c>
      <c r="Z1844" s="41">
        <f t="shared" si="708"/>
        <v>1075807.3176768154</v>
      </c>
      <c r="AA1844" s="41">
        <v>928226.55370765715</v>
      </c>
      <c r="AB1844" s="41">
        <v>62387.025283450021</v>
      </c>
      <c r="AC1844" s="41">
        <f t="shared" si="736"/>
        <v>990613.57899110718</v>
      </c>
      <c r="AD1844" s="42">
        <f t="shared" si="737"/>
        <v>147580.76396915829</v>
      </c>
      <c r="AE1844" s="41">
        <f t="shared" si="738"/>
        <v>1138194.3429602655</v>
      </c>
      <c r="AF1844" s="42">
        <f t="shared" si="739"/>
        <v>334589.10074834386</v>
      </c>
      <c r="AG1844" s="43">
        <f>(365.25/30.4375*(IF(E1844=12002,1/3%,IF(E1844=12003,1/3%,IF(E1844=12004,1/3%,IF(E1844=12006,1/2%,IF(E1844=12007,1/10%,IF(E1844=12008,1/3%,IF(E1844=12009,1/10%,IF(E1844=12010,1/10%,IF(E1844=12011,1/20%,IF(E1844=12012,1/3%,IF(E1844=12099,1/10%)))))))))))))</f>
        <v>120</v>
      </c>
      <c r="AH1844" s="44">
        <f t="shared" si="741"/>
        <v>32.344969199178649</v>
      </c>
      <c r="AI1844" s="36">
        <f t="shared" si="742"/>
        <v>87.655030800821351</v>
      </c>
      <c r="AJ1844" s="36">
        <f t="shared" si="743"/>
        <v>2668</v>
      </c>
      <c r="AK1844" s="45">
        <v>45657</v>
      </c>
    </row>
    <row r="1845" spans="1:37" s="79" customFormat="1" ht="12.75" x14ac:dyDescent="0.25">
      <c r="A1845" s="36">
        <v>1839</v>
      </c>
      <c r="B1845" s="45">
        <v>42989</v>
      </c>
      <c r="C1845" s="49" t="s">
        <v>272</v>
      </c>
      <c r="D1845" s="49"/>
      <c r="E1845" s="49">
        <v>12010</v>
      </c>
      <c r="F1845" s="36" t="s">
        <v>1583</v>
      </c>
      <c r="G1845" s="36" t="s">
        <v>540</v>
      </c>
      <c r="H1845" s="38">
        <v>2</v>
      </c>
      <c r="I1845" s="48">
        <v>211991.55629139001</v>
      </c>
      <c r="J1845" s="39">
        <f t="shared" si="726"/>
        <v>0</v>
      </c>
      <c r="K1845" s="39">
        <f t="shared" si="727"/>
        <v>0</v>
      </c>
      <c r="L1845" s="39">
        <f t="shared" si="728"/>
        <v>0</v>
      </c>
      <c r="M1845" s="39">
        <f t="shared" ref="M1845:M1851" si="744">IF(C1845=12006,H1845,IF(C1845&lt;&gt;12006,0))</f>
        <v>0</v>
      </c>
      <c r="N1845" s="39">
        <f t="shared" si="729"/>
        <v>0</v>
      </c>
      <c r="O1845" s="39">
        <f t="shared" si="730"/>
        <v>0</v>
      </c>
      <c r="P1845" s="39">
        <f t="shared" si="731"/>
        <v>0</v>
      </c>
      <c r="Q1845" s="39">
        <f t="shared" si="732"/>
        <v>0</v>
      </c>
      <c r="R1845" s="39">
        <f t="shared" si="733"/>
        <v>211991.55629139001</v>
      </c>
      <c r="S1845" s="39">
        <f t="shared" si="734"/>
        <v>0</v>
      </c>
      <c r="T1845" s="39"/>
      <c r="U1845" s="39">
        <f t="shared" si="735"/>
        <v>0</v>
      </c>
      <c r="V1845" s="39"/>
      <c r="W1845" s="39"/>
      <c r="X1845" s="39">
        <f t="shared" si="706"/>
        <v>58.04012492577413</v>
      </c>
      <c r="Y1845" s="39">
        <f t="shared" si="707"/>
        <v>1766.5963024282501</v>
      </c>
      <c r="Z1845" s="41">
        <f t="shared" si="708"/>
        <v>154851.05330196538</v>
      </c>
      <c r="AA1845" s="41">
        <v>131867.1638313588</v>
      </c>
      <c r="AB1845" s="41">
        <v>20474.775326598334</v>
      </c>
      <c r="AC1845" s="41">
        <f t="shared" si="736"/>
        <v>152341.93915795715</v>
      </c>
      <c r="AD1845" s="42">
        <f t="shared" si="737"/>
        <v>22983.889470606577</v>
      </c>
      <c r="AE1845" s="41">
        <f t="shared" si="738"/>
        <v>175325.82862856373</v>
      </c>
      <c r="AF1845" s="42">
        <f t="shared" si="739"/>
        <v>36665.727662826277</v>
      </c>
      <c r="AG1845" s="43">
        <f t="shared" ref="AG1845:AG1851" si="745">(365.25/30.4375*(IF(E1845=12002,1/3%,IF(E1845=12003,1/3%,IF(E1845=12004,1/3%,IF(E1845=12006,1/2%,IF(E1845=12007,1/10%,IF(E1845=12008,1/3%,IF(E1845=12009,1/10%,IF(E1845=12010,1/10%,IF(E1845=12011,1/20%,IF(E1845=12012,1/3%))))))))))))</f>
        <v>120</v>
      </c>
      <c r="AH1845" s="44">
        <f t="shared" si="741"/>
        <v>32.344969199178649</v>
      </c>
      <c r="AI1845" s="36">
        <f t="shared" si="742"/>
        <v>87.655030800821351</v>
      </c>
      <c r="AJ1845" s="36">
        <f t="shared" si="743"/>
        <v>2668</v>
      </c>
      <c r="AK1845" s="45">
        <v>45657</v>
      </c>
    </row>
    <row r="1846" spans="1:37" s="79" customFormat="1" ht="12.75" x14ac:dyDescent="0.25">
      <c r="A1846" s="36">
        <v>1840</v>
      </c>
      <c r="B1846" s="45">
        <v>42990</v>
      </c>
      <c r="C1846" s="49" t="s">
        <v>272</v>
      </c>
      <c r="D1846" s="49"/>
      <c r="E1846" s="49">
        <v>12010</v>
      </c>
      <c r="F1846" s="36" t="s">
        <v>1584</v>
      </c>
      <c r="G1846" s="36" t="s">
        <v>540</v>
      </c>
      <c r="H1846" s="38">
        <v>1</v>
      </c>
      <c r="I1846" s="50">
        <v>211700</v>
      </c>
      <c r="J1846" s="39">
        <f t="shared" si="726"/>
        <v>0</v>
      </c>
      <c r="K1846" s="39">
        <f t="shared" si="727"/>
        <v>0</v>
      </c>
      <c r="L1846" s="39">
        <f t="shared" si="728"/>
        <v>0</v>
      </c>
      <c r="M1846" s="39">
        <f t="shared" si="744"/>
        <v>0</v>
      </c>
      <c r="N1846" s="39">
        <f t="shared" si="729"/>
        <v>0</v>
      </c>
      <c r="O1846" s="39">
        <f t="shared" si="730"/>
        <v>0</v>
      </c>
      <c r="P1846" s="39">
        <f t="shared" si="731"/>
        <v>0</v>
      </c>
      <c r="Q1846" s="39">
        <f t="shared" si="732"/>
        <v>0</v>
      </c>
      <c r="R1846" s="39">
        <f t="shared" si="733"/>
        <v>211700</v>
      </c>
      <c r="S1846" s="39">
        <f t="shared" si="734"/>
        <v>0</v>
      </c>
      <c r="T1846" s="39"/>
      <c r="U1846" s="39">
        <f t="shared" si="735"/>
        <v>0</v>
      </c>
      <c r="V1846" s="39"/>
      <c r="W1846" s="39"/>
      <c r="X1846" s="39">
        <f t="shared" si="706"/>
        <v>57.960301163586585</v>
      </c>
      <c r="Y1846" s="39">
        <f t="shared" si="707"/>
        <v>1764.1666666666667</v>
      </c>
      <c r="Z1846" s="41">
        <f t="shared" si="708"/>
        <v>154580.12320328545</v>
      </c>
      <c r="AA1846" s="41">
        <v>131627.84394250513</v>
      </c>
      <c r="AB1846" s="41">
        <v>20437.616561572249</v>
      </c>
      <c r="AC1846" s="41">
        <f t="shared" si="736"/>
        <v>152065.46050407737</v>
      </c>
      <c r="AD1846" s="42">
        <f t="shared" si="737"/>
        <v>22952.279260780313</v>
      </c>
      <c r="AE1846" s="41">
        <f t="shared" si="738"/>
        <v>175017.73976485769</v>
      </c>
      <c r="AF1846" s="42">
        <f t="shared" si="739"/>
        <v>36682.260235142312</v>
      </c>
      <c r="AG1846" s="43">
        <f t="shared" si="745"/>
        <v>120</v>
      </c>
      <c r="AH1846" s="44">
        <f t="shared" si="741"/>
        <v>32.377823408624224</v>
      </c>
      <c r="AI1846" s="36">
        <f t="shared" si="742"/>
        <v>87.622176591375776</v>
      </c>
      <c r="AJ1846" s="36">
        <f t="shared" si="743"/>
        <v>2667</v>
      </c>
      <c r="AK1846" s="45">
        <v>45657</v>
      </c>
    </row>
    <row r="1847" spans="1:37" s="79" customFormat="1" ht="12.75" x14ac:dyDescent="0.25">
      <c r="A1847" s="36">
        <v>1841</v>
      </c>
      <c r="B1847" s="45">
        <v>42991</v>
      </c>
      <c r="C1847" s="36" t="s">
        <v>823</v>
      </c>
      <c r="D1847" s="36"/>
      <c r="E1847" s="36">
        <v>12004</v>
      </c>
      <c r="F1847" s="36" t="s">
        <v>1585</v>
      </c>
      <c r="G1847" s="36" t="s">
        <v>56</v>
      </c>
      <c r="H1847" s="38">
        <v>2500</v>
      </c>
      <c r="I1847" s="90">
        <v>5038851.3513513515</v>
      </c>
      <c r="J1847" s="39">
        <f t="shared" si="726"/>
        <v>0</v>
      </c>
      <c r="K1847" s="39">
        <f t="shared" si="727"/>
        <v>0</v>
      </c>
      <c r="L1847" s="39">
        <f t="shared" si="728"/>
        <v>5038851.3513513515</v>
      </c>
      <c r="M1847" s="39">
        <f t="shared" si="744"/>
        <v>0</v>
      </c>
      <c r="N1847" s="39">
        <f t="shared" si="729"/>
        <v>0</v>
      </c>
      <c r="O1847" s="39">
        <f t="shared" si="730"/>
        <v>0</v>
      </c>
      <c r="P1847" s="39">
        <f t="shared" si="731"/>
        <v>0</v>
      </c>
      <c r="Q1847" s="39">
        <f t="shared" si="732"/>
        <v>0</v>
      </c>
      <c r="R1847" s="39">
        <f t="shared" si="733"/>
        <v>0</v>
      </c>
      <c r="S1847" s="39">
        <f t="shared" si="734"/>
        <v>0</v>
      </c>
      <c r="T1847" s="39"/>
      <c r="U1847" s="39">
        <f t="shared" si="735"/>
        <v>0</v>
      </c>
      <c r="V1847" s="39"/>
      <c r="W1847" s="39"/>
      <c r="X1847" s="39">
        <f t="shared" si="706"/>
        <v>413.86869415616849</v>
      </c>
      <c r="Y1847" s="39">
        <f t="shared" si="707"/>
        <v>12597.128378378378</v>
      </c>
      <c r="Z1847" s="41">
        <f t="shared" si="708"/>
        <v>1103373.9386203452</v>
      </c>
      <c r="AA1847" s="41">
        <v>951897.99655918754</v>
      </c>
      <c r="AB1847" s="41">
        <v>-25672.391045660464</v>
      </c>
      <c r="AC1847" s="41">
        <f t="shared" si="736"/>
        <v>926225.60551352706</v>
      </c>
      <c r="AD1847" s="42">
        <f t="shared" si="737"/>
        <v>151475.94206115766</v>
      </c>
      <c r="AE1847" s="41">
        <f t="shared" si="738"/>
        <v>1077701.5475746847</v>
      </c>
      <c r="AF1847" s="42">
        <f t="shared" si="739"/>
        <v>3961149.8037766665</v>
      </c>
      <c r="AG1847" s="43">
        <f t="shared" si="745"/>
        <v>400</v>
      </c>
      <c r="AH1847" s="44">
        <f t="shared" si="741"/>
        <v>312.41067761806983</v>
      </c>
      <c r="AI1847" s="36">
        <f t="shared" si="742"/>
        <v>87.589322381930188</v>
      </c>
      <c r="AJ1847" s="36">
        <f t="shared" si="743"/>
        <v>2666</v>
      </c>
      <c r="AK1847" s="45">
        <v>45657</v>
      </c>
    </row>
    <row r="1848" spans="1:37" s="79" customFormat="1" ht="12.75" x14ac:dyDescent="0.25">
      <c r="A1848" s="36">
        <v>1842</v>
      </c>
      <c r="B1848" s="45">
        <v>42991</v>
      </c>
      <c r="C1848" s="36" t="s">
        <v>823</v>
      </c>
      <c r="D1848" s="36"/>
      <c r="E1848" s="36">
        <v>12004</v>
      </c>
      <c r="F1848" s="36" t="s">
        <v>1586</v>
      </c>
      <c r="G1848" s="36" t="s">
        <v>558</v>
      </c>
      <c r="H1848" s="38">
        <v>2500</v>
      </c>
      <c r="I1848" s="90">
        <v>4773648.6486486485</v>
      </c>
      <c r="J1848" s="39">
        <f t="shared" si="726"/>
        <v>0</v>
      </c>
      <c r="K1848" s="39">
        <f t="shared" si="727"/>
        <v>0</v>
      </c>
      <c r="L1848" s="39">
        <f t="shared" si="728"/>
        <v>4773648.6486486485</v>
      </c>
      <c r="M1848" s="39">
        <f t="shared" si="744"/>
        <v>0</v>
      </c>
      <c r="N1848" s="39">
        <f t="shared" si="729"/>
        <v>0</v>
      </c>
      <c r="O1848" s="39">
        <f t="shared" si="730"/>
        <v>0</v>
      </c>
      <c r="P1848" s="39">
        <f t="shared" si="731"/>
        <v>0</v>
      </c>
      <c r="Q1848" s="39">
        <f t="shared" si="732"/>
        <v>0</v>
      </c>
      <c r="R1848" s="39">
        <f t="shared" si="733"/>
        <v>0</v>
      </c>
      <c r="S1848" s="39">
        <f t="shared" si="734"/>
        <v>0</v>
      </c>
      <c r="T1848" s="39"/>
      <c r="U1848" s="39">
        <f t="shared" si="735"/>
        <v>0</v>
      </c>
      <c r="V1848" s="39"/>
      <c r="W1848" s="39"/>
      <c r="X1848" s="39">
        <f t="shared" si="706"/>
        <v>392.08613130584376</v>
      </c>
      <c r="Y1848" s="39">
        <f t="shared" si="707"/>
        <v>11934.12162162162</v>
      </c>
      <c r="Z1848" s="41">
        <f t="shared" si="708"/>
        <v>1045301.6260613796</v>
      </c>
      <c r="AA1848" s="41">
        <v>890035.51806426549</v>
      </c>
      <c r="AB1848" s="41">
        <v>-24003.97936185624</v>
      </c>
      <c r="AC1848" s="41">
        <f t="shared" si="736"/>
        <v>866031.53870240925</v>
      </c>
      <c r="AD1848" s="42">
        <f t="shared" si="737"/>
        <v>155266.10799711407</v>
      </c>
      <c r="AE1848" s="41">
        <f t="shared" si="738"/>
        <v>1021297.6466995233</v>
      </c>
      <c r="AF1848" s="42">
        <f t="shared" si="739"/>
        <v>3752351.001949125</v>
      </c>
      <c r="AG1848" s="43">
        <f t="shared" si="745"/>
        <v>400</v>
      </c>
      <c r="AH1848" s="44">
        <f t="shared" si="741"/>
        <v>312.41067761806983</v>
      </c>
      <c r="AI1848" s="36">
        <f t="shared" si="742"/>
        <v>87.589322381930188</v>
      </c>
      <c r="AJ1848" s="36">
        <f t="shared" si="743"/>
        <v>2666</v>
      </c>
      <c r="AK1848" s="45">
        <v>45657</v>
      </c>
    </row>
    <row r="1849" spans="1:37" s="79" customFormat="1" ht="12.75" x14ac:dyDescent="0.25">
      <c r="A1849" s="36">
        <v>1843</v>
      </c>
      <c r="B1849" s="45">
        <v>42992</v>
      </c>
      <c r="C1849" s="36" t="s">
        <v>980</v>
      </c>
      <c r="D1849" s="36"/>
      <c r="E1849" s="36">
        <v>12002</v>
      </c>
      <c r="F1849" s="36" t="s">
        <v>1587</v>
      </c>
      <c r="G1849" s="36" t="s">
        <v>558</v>
      </c>
      <c r="H1849" s="38">
        <v>1</v>
      </c>
      <c r="I1849" s="50">
        <v>6465965.5</v>
      </c>
      <c r="J1849" s="39">
        <f t="shared" si="726"/>
        <v>6465965.5</v>
      </c>
      <c r="K1849" s="39">
        <f t="shared" si="727"/>
        <v>0</v>
      </c>
      <c r="L1849" s="39">
        <f t="shared" si="728"/>
        <v>0</v>
      </c>
      <c r="M1849" s="39">
        <f t="shared" si="744"/>
        <v>0</v>
      </c>
      <c r="N1849" s="39">
        <f t="shared" si="729"/>
        <v>0</v>
      </c>
      <c r="O1849" s="39">
        <f t="shared" si="730"/>
        <v>0</v>
      </c>
      <c r="P1849" s="39">
        <f t="shared" si="731"/>
        <v>0</v>
      </c>
      <c r="Q1849" s="39">
        <f t="shared" si="732"/>
        <v>0</v>
      </c>
      <c r="R1849" s="39">
        <f t="shared" si="733"/>
        <v>0</v>
      </c>
      <c r="S1849" s="39">
        <f t="shared" si="734"/>
        <v>0</v>
      </c>
      <c r="T1849" s="39"/>
      <c r="U1849" s="39">
        <f t="shared" si="735"/>
        <v>0</v>
      </c>
      <c r="V1849" s="39"/>
      <c r="W1849" s="39"/>
      <c r="X1849" s="39">
        <f t="shared" si="706"/>
        <v>531.08546201232036</v>
      </c>
      <c r="Y1849" s="39">
        <f t="shared" si="707"/>
        <v>16164.913750000002</v>
      </c>
      <c r="Z1849" s="41">
        <f t="shared" si="708"/>
        <v>1415342.7562628337</v>
      </c>
      <c r="AA1849" s="41">
        <v>1205032.913305955</v>
      </c>
      <c r="AB1849" s="41">
        <v>-32499.360524694315</v>
      </c>
      <c r="AC1849" s="41">
        <f t="shared" si="736"/>
        <v>1172533.5527812608</v>
      </c>
      <c r="AD1849" s="42">
        <f t="shared" si="737"/>
        <v>210309.84295687871</v>
      </c>
      <c r="AE1849" s="41">
        <f t="shared" si="738"/>
        <v>1382843.3957381395</v>
      </c>
      <c r="AF1849" s="42">
        <f t="shared" si="739"/>
        <v>5083122.1042618603</v>
      </c>
      <c r="AG1849" s="43">
        <f t="shared" si="745"/>
        <v>400</v>
      </c>
      <c r="AH1849" s="44">
        <f t="shared" si="741"/>
        <v>312.44353182751541</v>
      </c>
      <c r="AI1849" s="36">
        <f t="shared" si="742"/>
        <v>87.5564681724846</v>
      </c>
      <c r="AJ1849" s="36">
        <f t="shared" si="743"/>
        <v>2665</v>
      </c>
      <c r="AK1849" s="45">
        <v>45657</v>
      </c>
    </row>
    <row r="1850" spans="1:37" s="79" customFormat="1" ht="25.5" x14ac:dyDescent="0.25">
      <c r="A1850" s="36">
        <v>1844</v>
      </c>
      <c r="B1850" s="45">
        <v>42992</v>
      </c>
      <c r="C1850" s="53" t="s">
        <v>533</v>
      </c>
      <c r="D1850" s="53"/>
      <c r="E1850" s="36">
        <v>12003</v>
      </c>
      <c r="F1850" s="36" t="s">
        <v>1588</v>
      </c>
      <c r="G1850" s="36" t="s">
        <v>540</v>
      </c>
      <c r="H1850" s="38"/>
      <c r="I1850" s="50">
        <v>8993152.5</v>
      </c>
      <c r="J1850" s="39">
        <f t="shared" si="726"/>
        <v>0</v>
      </c>
      <c r="K1850" s="39">
        <f t="shared" si="727"/>
        <v>8993152.5</v>
      </c>
      <c r="L1850" s="39">
        <f t="shared" si="728"/>
        <v>0</v>
      </c>
      <c r="M1850" s="39">
        <f t="shared" si="744"/>
        <v>0</v>
      </c>
      <c r="N1850" s="39">
        <f t="shared" si="729"/>
        <v>0</v>
      </c>
      <c r="O1850" s="39">
        <f t="shared" si="730"/>
        <v>0</v>
      </c>
      <c r="P1850" s="39">
        <f t="shared" si="731"/>
        <v>0</v>
      </c>
      <c r="Q1850" s="39">
        <f t="shared" si="732"/>
        <v>0</v>
      </c>
      <c r="R1850" s="39">
        <f t="shared" si="733"/>
        <v>0</v>
      </c>
      <c r="S1850" s="39">
        <f t="shared" si="734"/>
        <v>0</v>
      </c>
      <c r="T1850" s="39"/>
      <c r="U1850" s="39">
        <f t="shared" si="735"/>
        <v>0</v>
      </c>
      <c r="V1850" s="39"/>
      <c r="W1850" s="39"/>
      <c r="X1850" s="39">
        <f t="shared" si="706"/>
        <v>738.65728952772076</v>
      </c>
      <c r="Y1850" s="39">
        <f t="shared" si="707"/>
        <v>22482.881250000002</v>
      </c>
      <c r="Z1850" s="41">
        <f t="shared" si="708"/>
        <v>1968521.6765913761</v>
      </c>
      <c r="AA1850" s="41">
        <v>1676013.3899383985</v>
      </c>
      <c r="AB1850" s="41">
        <v>-45201.556573578375</v>
      </c>
      <c r="AC1850" s="41">
        <f t="shared" si="736"/>
        <v>1630811.8333648201</v>
      </c>
      <c r="AD1850" s="42">
        <f t="shared" si="737"/>
        <v>292508.28665297758</v>
      </c>
      <c r="AE1850" s="41">
        <f t="shared" si="738"/>
        <v>1923320.1200177977</v>
      </c>
      <c r="AF1850" s="42">
        <f t="shared" si="739"/>
        <v>7069832.3799822023</v>
      </c>
      <c r="AG1850" s="43">
        <f t="shared" si="745"/>
        <v>400</v>
      </c>
      <c r="AH1850" s="44">
        <f t="shared" si="741"/>
        <v>312.44353182751541</v>
      </c>
      <c r="AI1850" s="36">
        <f t="shared" si="742"/>
        <v>87.5564681724846</v>
      </c>
      <c r="AJ1850" s="36">
        <f t="shared" si="743"/>
        <v>2665</v>
      </c>
      <c r="AK1850" s="45">
        <v>45657</v>
      </c>
    </row>
    <row r="1851" spans="1:37" s="79" customFormat="1" ht="12.75" x14ac:dyDescent="0.25">
      <c r="A1851" s="36">
        <v>1845</v>
      </c>
      <c r="B1851" s="45">
        <v>42993</v>
      </c>
      <c r="C1851" s="36" t="s">
        <v>823</v>
      </c>
      <c r="D1851" s="36"/>
      <c r="E1851" s="36">
        <v>12004</v>
      </c>
      <c r="F1851" s="36" t="s">
        <v>1589</v>
      </c>
      <c r="G1851" s="36" t="s">
        <v>836</v>
      </c>
      <c r="H1851" s="38">
        <v>19</v>
      </c>
      <c r="I1851" s="48">
        <v>3635887.5</v>
      </c>
      <c r="J1851" s="39">
        <f t="shared" si="726"/>
        <v>0</v>
      </c>
      <c r="K1851" s="39">
        <f t="shared" si="727"/>
        <v>0</v>
      </c>
      <c r="L1851" s="39">
        <f t="shared" si="728"/>
        <v>3635887.5</v>
      </c>
      <c r="M1851" s="39">
        <f t="shared" si="744"/>
        <v>0</v>
      </c>
      <c r="N1851" s="39">
        <f t="shared" si="729"/>
        <v>0</v>
      </c>
      <c r="O1851" s="39">
        <f t="shared" si="730"/>
        <v>0</v>
      </c>
      <c r="P1851" s="39">
        <f t="shared" si="731"/>
        <v>0</v>
      </c>
      <c r="Q1851" s="39">
        <f t="shared" si="732"/>
        <v>0</v>
      </c>
      <c r="R1851" s="39">
        <f t="shared" si="733"/>
        <v>0</v>
      </c>
      <c r="S1851" s="39">
        <f t="shared" si="734"/>
        <v>0</v>
      </c>
      <c r="T1851" s="39"/>
      <c r="U1851" s="39">
        <f t="shared" si="735"/>
        <v>0</v>
      </c>
      <c r="V1851" s="39"/>
      <c r="W1851" s="39"/>
      <c r="X1851" s="39">
        <f t="shared" si="706"/>
        <v>298.63552361396302</v>
      </c>
      <c r="Y1851" s="39">
        <f t="shared" si="707"/>
        <v>9089.71875</v>
      </c>
      <c r="Z1851" s="41">
        <f t="shared" si="708"/>
        <v>795565.03490759747</v>
      </c>
      <c r="AA1851" s="41">
        <v>686264.43326488696</v>
      </c>
      <c r="AB1851" s="41">
        <v>-18508.336980630756</v>
      </c>
      <c r="AC1851" s="41">
        <f t="shared" si="736"/>
        <v>667756.0962842562</v>
      </c>
      <c r="AD1851" s="42">
        <f t="shared" si="737"/>
        <v>109300.60164271051</v>
      </c>
      <c r="AE1851" s="41">
        <f t="shared" si="738"/>
        <v>777056.69792696671</v>
      </c>
      <c r="AF1851" s="42">
        <f t="shared" si="739"/>
        <v>2858830.8020730335</v>
      </c>
      <c r="AG1851" s="43">
        <f t="shared" si="745"/>
        <v>400</v>
      </c>
      <c r="AH1851" s="44">
        <f t="shared" si="741"/>
        <v>312.476386036961</v>
      </c>
      <c r="AI1851" s="36">
        <f t="shared" si="742"/>
        <v>87.523613963039011</v>
      </c>
      <c r="AJ1851" s="36">
        <f t="shared" si="743"/>
        <v>2664</v>
      </c>
      <c r="AK1851" s="45">
        <v>45657</v>
      </c>
    </row>
    <row r="1852" spans="1:37" s="79" customFormat="1" ht="12.75" x14ac:dyDescent="0.25">
      <c r="A1852" s="36">
        <v>1846</v>
      </c>
      <c r="B1852" s="45">
        <v>43003</v>
      </c>
      <c r="C1852" s="49" t="s">
        <v>272</v>
      </c>
      <c r="D1852" s="49"/>
      <c r="E1852" s="49">
        <v>12010</v>
      </c>
      <c r="F1852" s="49" t="s">
        <v>1590</v>
      </c>
      <c r="G1852" s="36" t="s">
        <v>435</v>
      </c>
      <c r="H1852" s="38">
        <v>5</v>
      </c>
      <c r="I1852" s="48">
        <v>1666003.5</v>
      </c>
      <c r="J1852" s="39">
        <f t="shared" si="726"/>
        <v>0</v>
      </c>
      <c r="K1852" s="39">
        <f t="shared" si="727"/>
        <v>0</v>
      </c>
      <c r="L1852" s="39">
        <f t="shared" si="728"/>
        <v>0</v>
      </c>
      <c r="M1852" s="39">
        <f>IF(E1852=12005,I1852,IF(E1852&lt;&gt;12005,0))</f>
        <v>0</v>
      </c>
      <c r="N1852" s="39">
        <f t="shared" si="729"/>
        <v>0</v>
      </c>
      <c r="O1852" s="39">
        <f t="shared" si="730"/>
        <v>0</v>
      </c>
      <c r="P1852" s="39">
        <f t="shared" si="731"/>
        <v>0</v>
      </c>
      <c r="Q1852" s="39">
        <f t="shared" si="732"/>
        <v>0</v>
      </c>
      <c r="R1852" s="39">
        <f t="shared" si="733"/>
        <v>1666003.5</v>
      </c>
      <c r="S1852" s="39">
        <f t="shared" si="734"/>
        <v>0</v>
      </c>
      <c r="T1852" s="39"/>
      <c r="U1852" s="39">
        <f t="shared" si="735"/>
        <v>0</v>
      </c>
      <c r="V1852" s="39"/>
      <c r="W1852" s="39">
        <f>IF(E1852=12099,I1852,IF(E1852&lt;&gt;12099,0))</f>
        <v>0</v>
      </c>
      <c r="X1852" s="39">
        <f t="shared" si="706"/>
        <v>456.12689938398358</v>
      </c>
      <c r="Y1852" s="39">
        <f t="shared" si="707"/>
        <v>13883.362500000001</v>
      </c>
      <c r="Z1852" s="41">
        <f t="shared" si="708"/>
        <v>1210560.7909650924</v>
      </c>
      <c r="AA1852" s="41">
        <v>1043618.3457905545</v>
      </c>
      <c r="AB1852" s="41">
        <v>70142.621825504597</v>
      </c>
      <c r="AC1852" s="41">
        <f t="shared" si="736"/>
        <v>1113760.9676160591</v>
      </c>
      <c r="AD1852" s="42">
        <f t="shared" si="737"/>
        <v>166942.44517453783</v>
      </c>
      <c r="AE1852" s="41">
        <f t="shared" si="738"/>
        <v>1280703.412790597</v>
      </c>
      <c r="AF1852" s="42">
        <f t="shared" si="739"/>
        <v>385300.08720940305</v>
      </c>
      <c r="AG1852" s="43">
        <f>(365.25/30.4375*(IF(E1852=12002,1/3%,IF(E1852=12003,1/3%,IF(E1852=12004,1/3%,IF(E1852=12006,1/2%,IF(E1852=12007,1/10%,IF(E1852=12008,1/3%,IF(E1852=12009,1/10%,IF(E1852=12010,1/10%,IF(E1852=12011,1/20%,IF(E1852=12012,1/3%,IF(E1852=12099,1/10%)))))))))))))</f>
        <v>120</v>
      </c>
      <c r="AH1852" s="44">
        <f t="shared" si="741"/>
        <v>32.804928131416844</v>
      </c>
      <c r="AI1852" s="36">
        <f t="shared" si="742"/>
        <v>87.195071868583156</v>
      </c>
      <c r="AJ1852" s="36">
        <f t="shared" si="743"/>
        <v>2654</v>
      </c>
      <c r="AK1852" s="45">
        <v>45657</v>
      </c>
    </row>
    <row r="1853" spans="1:37" s="79" customFormat="1" ht="12.75" x14ac:dyDescent="0.25">
      <c r="A1853" s="36">
        <v>1847</v>
      </c>
      <c r="B1853" s="45">
        <v>43005</v>
      </c>
      <c r="C1853" s="49" t="s">
        <v>431</v>
      </c>
      <c r="D1853" s="49"/>
      <c r="E1853" s="49">
        <v>12009</v>
      </c>
      <c r="F1853" s="36" t="s">
        <v>1591</v>
      </c>
      <c r="G1853" s="36" t="s">
        <v>62</v>
      </c>
      <c r="H1853" s="38">
        <v>1</v>
      </c>
      <c r="I1853" s="48">
        <v>938490</v>
      </c>
      <c r="J1853" s="39">
        <f t="shared" si="726"/>
        <v>0</v>
      </c>
      <c r="K1853" s="39">
        <f t="shared" si="727"/>
        <v>0</v>
      </c>
      <c r="L1853" s="39">
        <f t="shared" si="728"/>
        <v>0</v>
      </c>
      <c r="M1853" s="39">
        <f>IF(C1853=12006,H1853,IF(C1853&lt;&gt;12006,0))</f>
        <v>0</v>
      </c>
      <c r="N1853" s="39">
        <f t="shared" ref="N1853:N1897" si="746">IF(E1853=12006,I1853,IF(E1853&lt;&gt;12006,0))</f>
        <v>0</v>
      </c>
      <c r="O1853" s="39">
        <f t="shared" si="730"/>
        <v>0</v>
      </c>
      <c r="P1853" s="39">
        <f t="shared" si="731"/>
        <v>0</v>
      </c>
      <c r="Q1853" s="39">
        <f t="shared" si="732"/>
        <v>938490</v>
      </c>
      <c r="R1853" s="39">
        <f t="shared" si="733"/>
        <v>0</v>
      </c>
      <c r="S1853" s="39">
        <f t="shared" si="734"/>
        <v>0</v>
      </c>
      <c r="T1853" s="39"/>
      <c r="U1853" s="39">
        <f t="shared" si="735"/>
        <v>0</v>
      </c>
      <c r="V1853" s="39">
        <v>0</v>
      </c>
      <c r="W1853" s="39"/>
      <c r="X1853" s="39">
        <f t="shared" si="706"/>
        <v>256.94455852156057</v>
      </c>
      <c r="Y1853" s="39">
        <f t="shared" si="707"/>
        <v>7820.75</v>
      </c>
      <c r="Z1853" s="41">
        <f t="shared" si="708"/>
        <v>681416.96919917862</v>
      </c>
      <c r="AA1853" s="41">
        <v>587375.26078028744</v>
      </c>
      <c r="AB1853" s="41">
        <v>0</v>
      </c>
      <c r="AC1853" s="41">
        <f t="shared" si="736"/>
        <v>587375.26078028744</v>
      </c>
      <c r="AD1853" s="42">
        <f t="shared" si="737"/>
        <v>94041.708418891183</v>
      </c>
      <c r="AE1853" s="41">
        <f t="shared" si="738"/>
        <v>681416.96919917862</v>
      </c>
      <c r="AF1853" s="42">
        <f t="shared" si="739"/>
        <v>257073.03080082138</v>
      </c>
      <c r="AG1853" s="43">
        <f>(365.25/30.4375*(IF(E1853=12002,1/3%,IF(E1853=12003,1/3%,IF(E1853=12004,1/3%,IF(E1853=12006,1/2%,IF(E1853=12007,1/10%,IF(E1853=12008,1/3%,IF(E1853=12009,1/10%,IF(E1853=12010,1/10%,IF(E1853=12011,1/20%,IF(E1853=12012,1/3%))))))))))))</f>
        <v>120</v>
      </c>
      <c r="AH1853" s="44">
        <f t="shared" si="741"/>
        <v>32.870636550308006</v>
      </c>
      <c r="AI1853" s="36">
        <f t="shared" si="742"/>
        <v>87.129363449691994</v>
      </c>
      <c r="AJ1853" s="36">
        <f t="shared" si="743"/>
        <v>2652</v>
      </c>
      <c r="AK1853" s="45">
        <v>45657</v>
      </c>
    </row>
    <row r="1854" spans="1:37" s="79" customFormat="1" ht="12.75" x14ac:dyDescent="0.25">
      <c r="A1854" s="36">
        <v>1848</v>
      </c>
      <c r="B1854" s="74">
        <v>43008</v>
      </c>
      <c r="C1854" s="36" t="s">
        <v>823</v>
      </c>
      <c r="D1854" s="36"/>
      <c r="E1854" s="36">
        <v>12004</v>
      </c>
      <c r="F1854" s="36" t="s">
        <v>1592</v>
      </c>
      <c r="G1854" s="36" t="s">
        <v>561</v>
      </c>
      <c r="H1854" s="38">
        <v>1</v>
      </c>
      <c r="I1854" s="50">
        <v>172333333.33000001</v>
      </c>
      <c r="J1854" s="39">
        <f t="shared" si="726"/>
        <v>0</v>
      </c>
      <c r="K1854" s="39">
        <f t="shared" si="727"/>
        <v>0</v>
      </c>
      <c r="L1854" s="39">
        <f t="shared" si="728"/>
        <v>172333333.33000001</v>
      </c>
      <c r="M1854" s="39">
        <f>IF(C1854=12006,H1854,IF(C1854&lt;&gt;12006,0))</f>
        <v>0</v>
      </c>
      <c r="N1854" s="39">
        <f t="shared" si="746"/>
        <v>0</v>
      </c>
      <c r="O1854" s="39">
        <f t="shared" si="730"/>
        <v>0</v>
      </c>
      <c r="P1854" s="39">
        <f t="shared" si="731"/>
        <v>0</v>
      </c>
      <c r="Q1854" s="39">
        <f t="shared" si="732"/>
        <v>0</v>
      </c>
      <c r="R1854" s="39">
        <f t="shared" si="733"/>
        <v>0</v>
      </c>
      <c r="S1854" s="39">
        <f t="shared" si="734"/>
        <v>0</v>
      </c>
      <c r="T1854" s="39"/>
      <c r="U1854" s="39">
        <f t="shared" si="735"/>
        <v>0</v>
      </c>
      <c r="V1854" s="39"/>
      <c r="W1854" s="39"/>
      <c r="X1854" s="39">
        <f t="shared" si="706"/>
        <v>14154.688569199179</v>
      </c>
      <c r="Y1854" s="39">
        <f t="shared" si="707"/>
        <v>430833.33332500001</v>
      </c>
      <c r="Z1854" s="41">
        <f t="shared" si="708"/>
        <v>37495770.019808628</v>
      </c>
      <c r="AA1854" s="41">
        <v>31890513.346405748</v>
      </c>
      <c r="AB1854" s="41">
        <v>-860077.16396645119</v>
      </c>
      <c r="AC1854" s="41">
        <f t="shared" si="736"/>
        <v>31030436.182439297</v>
      </c>
      <c r="AD1854" s="42">
        <f t="shared" si="737"/>
        <v>5605256.6734028794</v>
      </c>
      <c r="AE1854" s="41">
        <f t="shared" si="738"/>
        <v>36635692.855842173</v>
      </c>
      <c r="AF1854" s="42">
        <f t="shared" si="739"/>
        <v>135697640.47415784</v>
      </c>
      <c r="AG1854" s="43">
        <f>(365.25/30.4375*(IF(E1854=12002,1/3%,IF(E1854=12003,1/3%,IF(E1854=12004,1/3%,IF(E1854=12006,1/2%,IF(E1854=12007,1/10%,IF(E1854=12008,1/3%,IF(E1854=12009,1/10%,IF(E1854=12010,1/10%,IF(E1854=12011,1/20%,IF(E1854=12012,1/3%))))))))))))</f>
        <v>400</v>
      </c>
      <c r="AH1854" s="44">
        <f t="shared" si="741"/>
        <v>312.96919917864477</v>
      </c>
      <c r="AI1854" s="36">
        <f t="shared" si="742"/>
        <v>87.030800821355243</v>
      </c>
      <c r="AJ1854" s="36">
        <f t="shared" si="743"/>
        <v>2649</v>
      </c>
      <c r="AK1854" s="45">
        <v>45657</v>
      </c>
    </row>
    <row r="1855" spans="1:37" s="79" customFormat="1" ht="12.75" x14ac:dyDescent="0.25">
      <c r="A1855" s="36">
        <v>1849</v>
      </c>
      <c r="B1855" s="45">
        <v>43010</v>
      </c>
      <c r="C1855" s="36" t="s">
        <v>1043</v>
      </c>
      <c r="D1855" s="36"/>
      <c r="E1855" s="36">
        <v>12002</v>
      </c>
      <c r="F1855" s="36" t="s">
        <v>1593</v>
      </c>
      <c r="G1855" s="36" t="s">
        <v>276</v>
      </c>
      <c r="H1855" s="38">
        <v>2</v>
      </c>
      <c r="I1855" s="48">
        <v>3276315.789473684</v>
      </c>
      <c r="J1855" s="39">
        <f t="shared" si="726"/>
        <v>3276315.789473684</v>
      </c>
      <c r="K1855" s="39">
        <f t="shared" si="727"/>
        <v>0</v>
      </c>
      <c r="L1855" s="39">
        <f t="shared" si="728"/>
        <v>0</v>
      </c>
      <c r="M1855" s="39">
        <f>IF(C1855=12006,H1855,IF(C1855&lt;&gt;12006,0))</f>
        <v>0</v>
      </c>
      <c r="N1855" s="39">
        <f t="shared" si="746"/>
        <v>0</v>
      </c>
      <c r="O1855" s="39">
        <f t="shared" si="730"/>
        <v>0</v>
      </c>
      <c r="P1855" s="39">
        <f t="shared" si="731"/>
        <v>0</v>
      </c>
      <c r="Q1855" s="39">
        <f t="shared" si="732"/>
        <v>0</v>
      </c>
      <c r="R1855" s="39">
        <f t="shared" si="733"/>
        <v>0</v>
      </c>
      <c r="S1855" s="39">
        <f t="shared" si="734"/>
        <v>0</v>
      </c>
      <c r="T1855" s="39"/>
      <c r="U1855" s="39">
        <f t="shared" si="735"/>
        <v>0</v>
      </c>
      <c r="V1855" s="39">
        <f>IF(E1855=12050,I1855,IF(E1855&lt;&gt;12050,0))</f>
        <v>0</v>
      </c>
      <c r="W1855" s="39"/>
      <c r="X1855" s="39">
        <f t="shared" si="706"/>
        <v>269.1019128931157</v>
      </c>
      <c r="Y1855" s="39">
        <f t="shared" si="707"/>
        <v>8190.789473684209</v>
      </c>
      <c r="Z1855" s="41">
        <f t="shared" si="708"/>
        <v>712312.76342807722</v>
      </c>
      <c r="AA1855" s="41">
        <v>613821.46330919687</v>
      </c>
      <c r="AB1855" s="41">
        <v>0</v>
      </c>
      <c r="AC1855" s="41">
        <f t="shared" si="736"/>
        <v>613821.46330919687</v>
      </c>
      <c r="AD1855" s="42">
        <f t="shared" si="737"/>
        <v>98491.300118880346</v>
      </c>
      <c r="AE1855" s="41">
        <f t="shared" si="738"/>
        <v>712312.76342807722</v>
      </c>
      <c r="AF1855" s="42">
        <f t="shared" si="739"/>
        <v>2564003.0260456069</v>
      </c>
      <c r="AG1855" s="43">
        <f>(365.25/30.4375*(IF(E1855=12002,1/3%,IF(E1855=12003,1/3%,IF(E1855=12004,1/3%,IF(E1855=12006,1/2%,IF(E1855=12007,1/10%,IF(E1855=12008,1/3%,IF(E1855=12009,1/10%,IF(E1855=12010,1/10%,IF(E1855=12011,1/20%,IF(E1855=12012,1/3%))))))))))))</f>
        <v>400</v>
      </c>
      <c r="AH1855" s="44">
        <f t="shared" si="741"/>
        <v>313.03490759753595</v>
      </c>
      <c r="AI1855" s="36">
        <f t="shared" si="742"/>
        <v>86.965092402464066</v>
      </c>
      <c r="AJ1855" s="36">
        <f t="shared" si="743"/>
        <v>2647</v>
      </c>
      <c r="AK1855" s="45">
        <v>45657</v>
      </c>
    </row>
    <row r="1856" spans="1:37" s="79" customFormat="1" ht="12.75" x14ac:dyDescent="0.25">
      <c r="A1856" s="36">
        <v>1850</v>
      </c>
      <c r="B1856" s="45">
        <v>43010</v>
      </c>
      <c r="C1856" s="36" t="s">
        <v>1043</v>
      </c>
      <c r="D1856" s="36"/>
      <c r="E1856" s="36">
        <v>12002</v>
      </c>
      <c r="F1856" s="36" t="s">
        <v>1594</v>
      </c>
      <c r="G1856" s="36" t="s">
        <v>276</v>
      </c>
      <c r="H1856" s="38">
        <v>5</v>
      </c>
      <c r="I1856" s="48">
        <v>1911184.2105263157</v>
      </c>
      <c r="J1856" s="39">
        <f t="shared" si="726"/>
        <v>1911184.2105263157</v>
      </c>
      <c r="K1856" s="39">
        <f t="shared" si="727"/>
        <v>0</v>
      </c>
      <c r="L1856" s="39">
        <f t="shared" si="728"/>
        <v>0</v>
      </c>
      <c r="M1856" s="39">
        <f>IF(C1856=12006,H1856,IF(C1856&lt;&gt;12006,0))</f>
        <v>0</v>
      </c>
      <c r="N1856" s="39">
        <f t="shared" si="746"/>
        <v>0</v>
      </c>
      <c r="O1856" s="39">
        <f t="shared" si="730"/>
        <v>0</v>
      </c>
      <c r="P1856" s="39">
        <f t="shared" si="731"/>
        <v>0</v>
      </c>
      <c r="Q1856" s="39">
        <f t="shared" si="732"/>
        <v>0</v>
      </c>
      <c r="R1856" s="39">
        <f t="shared" si="733"/>
        <v>0</v>
      </c>
      <c r="S1856" s="39">
        <f t="shared" si="734"/>
        <v>0</v>
      </c>
      <c r="T1856" s="39"/>
      <c r="U1856" s="39">
        <f t="shared" si="735"/>
        <v>0</v>
      </c>
      <c r="V1856" s="39">
        <f>IF(E1856=12050,I1856,IF(E1856&lt;&gt;12050,0))</f>
        <v>0</v>
      </c>
      <c r="W1856" s="39"/>
      <c r="X1856" s="39">
        <f t="shared" si="706"/>
        <v>156.97611585431753</v>
      </c>
      <c r="Y1856" s="39">
        <f t="shared" si="707"/>
        <v>4777.96052631579</v>
      </c>
      <c r="Z1856" s="41">
        <f t="shared" si="708"/>
        <v>415515.77866637852</v>
      </c>
      <c r="AA1856" s="41">
        <v>358062.5202636983</v>
      </c>
      <c r="AB1856" s="41">
        <v>0</v>
      </c>
      <c r="AC1856" s="41">
        <f t="shared" si="736"/>
        <v>358062.5202636983</v>
      </c>
      <c r="AD1856" s="42">
        <f t="shared" si="737"/>
        <v>57453.258402680221</v>
      </c>
      <c r="AE1856" s="41">
        <f t="shared" si="738"/>
        <v>415515.77866637852</v>
      </c>
      <c r="AF1856" s="42">
        <f t="shared" si="739"/>
        <v>1495668.4318599373</v>
      </c>
      <c r="AG1856" s="43">
        <f>(365.25/30.4375*(IF(E1856=12002,1/3%,IF(E1856=12003,1/3%,IF(E1856=12004,1/3%,IF(E1856=12006,1/2%,IF(E1856=12007,1/10%,IF(E1856=12008,1/3%,IF(E1856=12009,1/10%,IF(E1856=12010,1/10%,IF(E1856=12011,1/20%,IF(E1856=12012,1/3%))))))))))))</f>
        <v>400</v>
      </c>
      <c r="AH1856" s="44">
        <f t="shared" si="741"/>
        <v>313.03490759753595</v>
      </c>
      <c r="AI1856" s="36">
        <f t="shared" si="742"/>
        <v>86.965092402464066</v>
      </c>
      <c r="AJ1856" s="36">
        <f t="shared" si="743"/>
        <v>2647</v>
      </c>
      <c r="AK1856" s="45">
        <v>45657</v>
      </c>
    </row>
    <row r="1857" spans="1:37" s="79" customFormat="1" ht="12.75" x14ac:dyDescent="0.25">
      <c r="A1857" s="36">
        <v>1851</v>
      </c>
      <c r="B1857" s="45">
        <v>43012</v>
      </c>
      <c r="C1857" s="49" t="s">
        <v>272</v>
      </c>
      <c r="D1857" s="49"/>
      <c r="E1857" s="49">
        <v>12010</v>
      </c>
      <c r="F1857" s="36" t="s">
        <v>1595</v>
      </c>
      <c r="G1857" s="36" t="s">
        <v>435</v>
      </c>
      <c r="H1857" s="38">
        <v>4</v>
      </c>
      <c r="I1857" s="48">
        <v>1705000</v>
      </c>
      <c r="J1857" s="39">
        <f t="shared" si="726"/>
        <v>0</v>
      </c>
      <c r="K1857" s="39">
        <f t="shared" si="727"/>
        <v>0</v>
      </c>
      <c r="L1857" s="39">
        <f t="shared" si="728"/>
        <v>0</v>
      </c>
      <c r="M1857" s="39">
        <f>IF(E1857=12005,I1857,IF(E1857&lt;&gt;12005,0))</f>
        <v>0</v>
      </c>
      <c r="N1857" s="39">
        <f t="shared" si="746"/>
        <v>0</v>
      </c>
      <c r="O1857" s="39">
        <f t="shared" si="730"/>
        <v>0</v>
      </c>
      <c r="P1857" s="39">
        <f t="shared" si="731"/>
        <v>0</v>
      </c>
      <c r="Q1857" s="39">
        <f t="shared" si="732"/>
        <v>0</v>
      </c>
      <c r="R1857" s="39">
        <f t="shared" si="733"/>
        <v>1705000</v>
      </c>
      <c r="S1857" s="39">
        <f t="shared" si="734"/>
        <v>0</v>
      </c>
      <c r="T1857" s="39"/>
      <c r="U1857" s="39">
        <f t="shared" si="735"/>
        <v>0</v>
      </c>
      <c r="V1857" s="39"/>
      <c r="W1857" s="39">
        <f>IF(E1857=12099,I1857,IF(E1857&lt;&gt;12099,0))</f>
        <v>0</v>
      </c>
      <c r="X1857" s="39">
        <f t="shared" si="706"/>
        <v>466.80355920602324</v>
      </c>
      <c r="Y1857" s="39">
        <f t="shared" si="707"/>
        <v>14208.333333333332</v>
      </c>
      <c r="Z1857" s="41">
        <f t="shared" si="708"/>
        <v>1234695.4140999313</v>
      </c>
      <c r="AA1857" s="41">
        <v>1063845.3114305271</v>
      </c>
      <c r="AB1857" s="41">
        <v>71502.096203551599</v>
      </c>
      <c r="AC1857" s="41">
        <f t="shared" si="736"/>
        <v>1135347.4076340788</v>
      </c>
      <c r="AD1857" s="42">
        <f t="shared" si="737"/>
        <v>170850.10266940412</v>
      </c>
      <c r="AE1857" s="41">
        <f t="shared" si="738"/>
        <v>1306197.5103034829</v>
      </c>
      <c r="AF1857" s="42">
        <f t="shared" si="739"/>
        <v>398802.48969651712</v>
      </c>
      <c r="AG1857" s="43">
        <f>(365.25/30.4375*(IF(E1857=12002,1/3%,IF(E1857=12003,1/3%,IF(E1857=12004,1/3%,IF(E1857=12006,1/2%,IF(E1857=12007,1/10%,IF(E1857=12008,1/3%,IF(E1857=12009,1/10%,IF(E1857=12010,1/10%,IF(E1857=12011,1/20%,IF(E1857=12012,1/3%,IF(E1857=12099,1/10%)))))))))))))</f>
        <v>120</v>
      </c>
      <c r="AH1857" s="44">
        <f t="shared" si="741"/>
        <v>33.100616016427111</v>
      </c>
      <c r="AI1857" s="36">
        <f t="shared" si="742"/>
        <v>86.899383983572889</v>
      </c>
      <c r="AJ1857" s="36">
        <f t="shared" si="743"/>
        <v>2645</v>
      </c>
      <c r="AK1857" s="45">
        <v>45657</v>
      </c>
    </row>
    <row r="1858" spans="1:37" s="79" customFormat="1" ht="12.75" x14ac:dyDescent="0.25">
      <c r="A1858" s="36">
        <v>1852</v>
      </c>
      <c r="B1858" s="45">
        <v>43014</v>
      </c>
      <c r="C1858" s="49" t="s">
        <v>272</v>
      </c>
      <c r="D1858" s="49"/>
      <c r="E1858" s="49">
        <v>12010</v>
      </c>
      <c r="F1858" s="36" t="s">
        <v>1596</v>
      </c>
      <c r="G1858" s="36" t="s">
        <v>435</v>
      </c>
      <c r="H1858" s="38">
        <v>15</v>
      </c>
      <c r="I1858" s="48">
        <v>532625</v>
      </c>
      <c r="J1858" s="39">
        <f t="shared" si="726"/>
        <v>0</v>
      </c>
      <c r="K1858" s="39">
        <f t="shared" si="727"/>
        <v>0</v>
      </c>
      <c r="L1858" s="39">
        <f t="shared" si="728"/>
        <v>0</v>
      </c>
      <c r="M1858" s="39">
        <f>IF(E1858=12005,I1858,IF(E1858&lt;&gt;12005,0))</f>
        <v>0</v>
      </c>
      <c r="N1858" s="39">
        <f t="shared" si="746"/>
        <v>0</v>
      </c>
      <c r="O1858" s="39">
        <f t="shared" si="730"/>
        <v>0</v>
      </c>
      <c r="P1858" s="39">
        <f t="shared" si="731"/>
        <v>0</v>
      </c>
      <c r="Q1858" s="39">
        <f t="shared" si="732"/>
        <v>0</v>
      </c>
      <c r="R1858" s="39">
        <f t="shared" si="733"/>
        <v>532625</v>
      </c>
      <c r="S1858" s="39">
        <f t="shared" si="734"/>
        <v>0</v>
      </c>
      <c r="T1858" s="39"/>
      <c r="U1858" s="39">
        <f t="shared" si="735"/>
        <v>0</v>
      </c>
      <c r="V1858" s="39"/>
      <c r="W1858" s="39">
        <f>IF(E1858=12099,I1858,IF(E1858&lt;&gt;12099,0))</f>
        <v>0</v>
      </c>
      <c r="X1858" s="39">
        <f t="shared" si="706"/>
        <v>145.82477754962355</v>
      </c>
      <c r="Y1858" s="39">
        <f t="shared" si="707"/>
        <v>4438.541666666667</v>
      </c>
      <c r="Z1858" s="41">
        <f t="shared" si="708"/>
        <v>385414.88706365507</v>
      </c>
      <c r="AA1858" s="41">
        <v>332043.01848049281</v>
      </c>
      <c r="AB1858" s="41">
        <v>22316.93987463729</v>
      </c>
      <c r="AC1858" s="41">
        <f t="shared" si="736"/>
        <v>354359.9583551301</v>
      </c>
      <c r="AD1858" s="42">
        <f t="shared" si="737"/>
        <v>53371.868583162257</v>
      </c>
      <c r="AE1858" s="41">
        <f t="shared" si="738"/>
        <v>407731.82693829236</v>
      </c>
      <c r="AF1858" s="42">
        <f t="shared" si="739"/>
        <v>124893.17306170764</v>
      </c>
      <c r="AG1858" s="43">
        <f>(365.25/30.4375*(IF(E1858=12002,1/3%,IF(E1858=12003,1/3%,IF(E1858=12004,1/3%,IF(E1858=12006,1/2%,IF(E1858=12007,1/10%,IF(E1858=12008,1/3%,IF(E1858=12009,1/10%,IF(E1858=12010,1/10%,IF(E1858=12011,1/20%,IF(E1858=12012,1/3%,IF(E1858=12099,1/10%)))))))))))))</f>
        <v>120</v>
      </c>
      <c r="AH1858" s="44">
        <f t="shared" si="741"/>
        <v>33.166324435318273</v>
      </c>
      <c r="AI1858" s="36">
        <f t="shared" si="742"/>
        <v>86.833675564681727</v>
      </c>
      <c r="AJ1858" s="36">
        <f t="shared" si="743"/>
        <v>2643</v>
      </c>
      <c r="AK1858" s="45">
        <v>45657</v>
      </c>
    </row>
    <row r="1859" spans="1:37" s="79" customFormat="1" ht="12.75" x14ac:dyDescent="0.25">
      <c r="A1859" s="36">
        <v>1853</v>
      </c>
      <c r="B1859" s="45">
        <v>43014</v>
      </c>
      <c r="C1859" s="49" t="s">
        <v>272</v>
      </c>
      <c r="D1859" s="49"/>
      <c r="E1859" s="49">
        <v>12010</v>
      </c>
      <c r="F1859" s="36" t="s">
        <v>1597</v>
      </c>
      <c r="G1859" s="36" t="s">
        <v>435</v>
      </c>
      <c r="H1859" s="38">
        <v>1</v>
      </c>
      <c r="I1859" s="50">
        <v>4268250</v>
      </c>
      <c r="J1859" s="39">
        <f t="shared" si="726"/>
        <v>0</v>
      </c>
      <c r="K1859" s="39">
        <f t="shared" si="727"/>
        <v>0</v>
      </c>
      <c r="L1859" s="39">
        <f t="shared" si="728"/>
        <v>0</v>
      </c>
      <c r="M1859" s="39">
        <f>IF(E1859=12005,I1859,IF(E1859&lt;&gt;12005,0))</f>
        <v>0</v>
      </c>
      <c r="N1859" s="39">
        <f t="shared" si="746"/>
        <v>0</v>
      </c>
      <c r="O1859" s="39">
        <f t="shared" si="730"/>
        <v>0</v>
      </c>
      <c r="P1859" s="39">
        <f t="shared" si="731"/>
        <v>0</v>
      </c>
      <c r="Q1859" s="39">
        <f t="shared" si="732"/>
        <v>0</v>
      </c>
      <c r="R1859" s="39">
        <f t="shared" si="733"/>
        <v>4268250</v>
      </c>
      <c r="S1859" s="39">
        <f t="shared" si="734"/>
        <v>0</v>
      </c>
      <c r="T1859" s="39"/>
      <c r="U1859" s="39">
        <f t="shared" si="735"/>
        <v>0</v>
      </c>
      <c r="V1859" s="39"/>
      <c r="W1859" s="39">
        <f>IF(E1859=12099,I1859,IF(E1859&lt;&gt;12099,0))</f>
        <v>0</v>
      </c>
      <c r="X1859" s="39">
        <f t="shared" si="706"/>
        <v>1168.583162217659</v>
      </c>
      <c r="Y1859" s="39">
        <f t="shared" si="707"/>
        <v>35568.75</v>
      </c>
      <c r="Z1859" s="41">
        <f t="shared" si="708"/>
        <v>3088565.297741273</v>
      </c>
      <c r="AA1859" s="41">
        <v>2660863.8603696097</v>
      </c>
      <c r="AB1859" s="41">
        <v>178839.29334883008</v>
      </c>
      <c r="AC1859" s="41">
        <f t="shared" si="736"/>
        <v>2839703.1537184399</v>
      </c>
      <c r="AD1859" s="42">
        <f t="shared" si="737"/>
        <v>427701.43737166328</v>
      </c>
      <c r="AE1859" s="41">
        <f t="shared" si="738"/>
        <v>3267404.5910901031</v>
      </c>
      <c r="AF1859" s="42">
        <f t="shared" si="739"/>
        <v>1000845.4089098969</v>
      </c>
      <c r="AG1859" s="43">
        <f>(365.25/30.4375*(IF(E1859=12002,1/3%,IF(E1859=12003,1/3%,IF(E1859=12004,1/3%,IF(E1859=12006,1/2%,IF(E1859=12007,1/10%,IF(E1859=12008,1/3%,IF(E1859=12009,1/10%,IF(E1859=12010,1/10%,IF(E1859=12011,1/20%,IF(E1859=12012,1/3%,IF(E1859=12099,1/10%)))))))))))))</f>
        <v>120</v>
      </c>
      <c r="AH1859" s="44">
        <f t="shared" si="741"/>
        <v>33.166324435318273</v>
      </c>
      <c r="AI1859" s="36">
        <f t="shared" si="742"/>
        <v>86.833675564681727</v>
      </c>
      <c r="AJ1859" s="36">
        <f t="shared" si="743"/>
        <v>2643</v>
      </c>
      <c r="AK1859" s="45">
        <v>45657</v>
      </c>
    </row>
    <row r="1860" spans="1:37" s="79" customFormat="1" ht="12.75" x14ac:dyDescent="0.25">
      <c r="A1860" s="36">
        <v>1854</v>
      </c>
      <c r="B1860" s="45">
        <v>43017</v>
      </c>
      <c r="C1860" s="49" t="s">
        <v>431</v>
      </c>
      <c r="D1860" s="49"/>
      <c r="E1860" s="49">
        <v>12009</v>
      </c>
      <c r="F1860" s="36" t="s">
        <v>1598</v>
      </c>
      <c r="G1860" s="36" t="s">
        <v>62</v>
      </c>
      <c r="H1860" s="38">
        <v>10</v>
      </c>
      <c r="I1860" s="48">
        <v>330000</v>
      </c>
      <c r="J1860" s="39">
        <f t="shared" si="726"/>
        <v>0</v>
      </c>
      <c r="K1860" s="39">
        <f t="shared" si="727"/>
        <v>0</v>
      </c>
      <c r="L1860" s="39">
        <f t="shared" si="728"/>
        <v>0</v>
      </c>
      <c r="M1860" s="39">
        <f t="shared" ref="M1860:M1873" si="747">IF(C1860=12006,H1860,IF(C1860&lt;&gt;12006,0))</f>
        <v>0</v>
      </c>
      <c r="N1860" s="39">
        <f t="shared" si="746"/>
        <v>0</v>
      </c>
      <c r="O1860" s="39">
        <f t="shared" si="730"/>
        <v>0</v>
      </c>
      <c r="P1860" s="39">
        <f t="shared" si="731"/>
        <v>0</v>
      </c>
      <c r="Q1860" s="39">
        <f t="shared" si="732"/>
        <v>330000</v>
      </c>
      <c r="R1860" s="39">
        <f t="shared" si="733"/>
        <v>0</v>
      </c>
      <c r="S1860" s="39">
        <f t="shared" si="734"/>
        <v>0</v>
      </c>
      <c r="T1860" s="39"/>
      <c r="U1860" s="39">
        <f t="shared" si="735"/>
        <v>0</v>
      </c>
      <c r="V1860" s="39"/>
      <c r="W1860" s="39"/>
      <c r="X1860" s="39">
        <f t="shared" si="706"/>
        <v>90.349075975359341</v>
      </c>
      <c r="Y1860" s="39">
        <f t="shared" si="707"/>
        <v>2750</v>
      </c>
      <c r="Z1860" s="41">
        <f t="shared" si="708"/>
        <v>238521.56057494867</v>
      </c>
      <c r="AA1860" s="41">
        <v>205453.79876796715</v>
      </c>
      <c r="AB1860" s="41">
        <v>0</v>
      </c>
      <c r="AC1860" s="41">
        <f t="shared" si="736"/>
        <v>205453.79876796715</v>
      </c>
      <c r="AD1860" s="42">
        <f t="shared" si="737"/>
        <v>33067.761806981522</v>
      </c>
      <c r="AE1860" s="41">
        <f t="shared" si="738"/>
        <v>238521.56057494867</v>
      </c>
      <c r="AF1860" s="42">
        <f t="shared" si="739"/>
        <v>91478.439425051329</v>
      </c>
      <c r="AG1860" s="43">
        <f t="shared" ref="AG1860:AG1873" si="748">(365.25/30.4375*(IF(E1860=12002,1/3%,IF(E1860=12003,1/3%,IF(E1860=12004,1/3%,IF(E1860=12006,1/2%,IF(E1860=12007,1/10%,IF(E1860=12008,1/3%,IF(E1860=12009,1/10%,IF(E1860=12010,1/10%,IF(E1860=12011,1/20%,IF(E1860=12012,1/3%))))))))))))</f>
        <v>120</v>
      </c>
      <c r="AH1860" s="44">
        <f t="shared" si="741"/>
        <v>33.264887063655024</v>
      </c>
      <c r="AI1860" s="36">
        <f t="shared" si="742"/>
        <v>86.735112936344976</v>
      </c>
      <c r="AJ1860" s="36">
        <f t="shared" si="743"/>
        <v>2640</v>
      </c>
      <c r="AK1860" s="45">
        <v>45657</v>
      </c>
    </row>
    <row r="1861" spans="1:37" s="79" customFormat="1" ht="12.75" x14ac:dyDescent="0.25">
      <c r="A1861" s="36">
        <v>1855</v>
      </c>
      <c r="B1861" s="45">
        <v>43019</v>
      </c>
      <c r="C1861" s="36" t="s">
        <v>823</v>
      </c>
      <c r="D1861" s="36"/>
      <c r="E1861" s="36">
        <v>12004</v>
      </c>
      <c r="F1861" s="36" t="s">
        <v>1599</v>
      </c>
      <c r="G1861" s="36" t="s">
        <v>276</v>
      </c>
      <c r="H1861" s="38">
        <v>3</v>
      </c>
      <c r="I1861" s="50">
        <v>282926.7</v>
      </c>
      <c r="J1861" s="39">
        <f t="shared" si="726"/>
        <v>0</v>
      </c>
      <c r="K1861" s="39">
        <f t="shared" si="727"/>
        <v>0</v>
      </c>
      <c r="L1861" s="39">
        <f t="shared" si="728"/>
        <v>282926.7</v>
      </c>
      <c r="M1861" s="39">
        <f t="shared" si="747"/>
        <v>0</v>
      </c>
      <c r="N1861" s="39">
        <f t="shared" si="746"/>
        <v>0</v>
      </c>
      <c r="O1861" s="39">
        <f t="shared" si="730"/>
        <v>0</v>
      </c>
      <c r="P1861" s="39">
        <f t="shared" si="731"/>
        <v>0</v>
      </c>
      <c r="Q1861" s="39">
        <f t="shared" si="732"/>
        <v>0</v>
      </c>
      <c r="R1861" s="39">
        <f t="shared" si="733"/>
        <v>0</v>
      </c>
      <c r="S1861" s="39">
        <f t="shared" si="734"/>
        <v>0</v>
      </c>
      <c r="T1861" s="39"/>
      <c r="U1861" s="39">
        <f t="shared" si="735"/>
        <v>0</v>
      </c>
      <c r="V1861" s="39">
        <f>IF(E1861=12050,I1861,IF(E1861&lt;&gt;12050,0))</f>
        <v>0</v>
      </c>
      <c r="W1861" s="39"/>
      <c r="X1861" s="39">
        <f t="shared" si="706"/>
        <v>23.238332648870635</v>
      </c>
      <c r="Y1861" s="39">
        <f t="shared" si="707"/>
        <v>707.31674999999996</v>
      </c>
      <c r="Z1861" s="41">
        <f t="shared" si="708"/>
        <v>61302.721527720736</v>
      </c>
      <c r="AA1861" s="41">
        <v>52797.491778234078</v>
      </c>
      <c r="AB1861" s="41">
        <v>0</v>
      </c>
      <c r="AC1861" s="41">
        <f t="shared" si="736"/>
        <v>52797.491778234078</v>
      </c>
      <c r="AD1861" s="42">
        <f t="shared" si="737"/>
        <v>8505.229749486658</v>
      </c>
      <c r="AE1861" s="41">
        <f t="shared" si="738"/>
        <v>61302.721527720736</v>
      </c>
      <c r="AF1861" s="42">
        <f t="shared" si="739"/>
        <v>221623.97847227927</v>
      </c>
      <c r="AG1861" s="43">
        <f t="shared" si="748"/>
        <v>400</v>
      </c>
      <c r="AH1861" s="44">
        <f t="shared" si="741"/>
        <v>313.33059548254619</v>
      </c>
      <c r="AI1861" s="36">
        <f t="shared" si="742"/>
        <v>86.669404517453799</v>
      </c>
      <c r="AJ1861" s="36">
        <f t="shared" si="743"/>
        <v>2638</v>
      </c>
      <c r="AK1861" s="45">
        <v>45657</v>
      </c>
    </row>
    <row r="1862" spans="1:37" s="79" customFormat="1" ht="12.75" x14ac:dyDescent="0.25">
      <c r="A1862" s="36">
        <v>1856</v>
      </c>
      <c r="B1862" s="45">
        <v>43019</v>
      </c>
      <c r="C1862" s="36" t="s">
        <v>823</v>
      </c>
      <c r="D1862" s="36"/>
      <c r="E1862" s="36">
        <v>12004</v>
      </c>
      <c r="F1862" s="36" t="s">
        <v>1600</v>
      </c>
      <c r="G1862" s="36" t="s">
        <v>540</v>
      </c>
      <c r="H1862" s="38">
        <v>2</v>
      </c>
      <c r="I1862" s="50">
        <v>443782.5</v>
      </c>
      <c r="J1862" s="39">
        <f t="shared" si="726"/>
        <v>0</v>
      </c>
      <c r="K1862" s="39">
        <f t="shared" si="727"/>
        <v>0</v>
      </c>
      <c r="L1862" s="39">
        <f t="shared" si="728"/>
        <v>443782.5</v>
      </c>
      <c r="M1862" s="39">
        <f t="shared" si="747"/>
        <v>0</v>
      </c>
      <c r="N1862" s="39">
        <f t="shared" si="746"/>
        <v>0</v>
      </c>
      <c r="O1862" s="39">
        <f t="shared" si="730"/>
        <v>0</v>
      </c>
      <c r="P1862" s="39">
        <f t="shared" si="731"/>
        <v>0</v>
      </c>
      <c r="Q1862" s="39">
        <f t="shared" si="732"/>
        <v>0</v>
      </c>
      <c r="R1862" s="39">
        <f t="shared" si="733"/>
        <v>0</v>
      </c>
      <c r="S1862" s="39">
        <f t="shared" si="734"/>
        <v>0</v>
      </c>
      <c r="T1862" s="39"/>
      <c r="U1862" s="39">
        <f t="shared" si="735"/>
        <v>0</v>
      </c>
      <c r="V1862" s="39"/>
      <c r="W1862" s="39"/>
      <c r="X1862" s="39">
        <f t="shared" si="706"/>
        <v>36.450308008213554</v>
      </c>
      <c r="Y1862" s="39">
        <f t="shared" si="707"/>
        <v>1109.45625</v>
      </c>
      <c r="Z1862" s="41">
        <f t="shared" si="708"/>
        <v>96155.912525667343</v>
      </c>
      <c r="AA1862" s="41">
        <v>81721.590554414783</v>
      </c>
      <c r="AB1862" s="41">
        <v>-2204.0057203027227</v>
      </c>
      <c r="AC1862" s="41">
        <f t="shared" si="736"/>
        <v>79517.584834112058</v>
      </c>
      <c r="AD1862" s="42">
        <f t="shared" si="737"/>
        <v>14434.321971252561</v>
      </c>
      <c r="AE1862" s="41">
        <f t="shared" si="738"/>
        <v>93951.906805364619</v>
      </c>
      <c r="AF1862" s="42">
        <f t="shared" si="739"/>
        <v>349830.59319463535</v>
      </c>
      <c r="AG1862" s="43">
        <f t="shared" si="748"/>
        <v>400</v>
      </c>
      <c r="AH1862" s="44">
        <f t="shared" si="741"/>
        <v>313.33059548254619</v>
      </c>
      <c r="AI1862" s="36">
        <f t="shared" si="742"/>
        <v>86.669404517453799</v>
      </c>
      <c r="AJ1862" s="36">
        <f t="shared" si="743"/>
        <v>2638</v>
      </c>
      <c r="AK1862" s="45">
        <v>45657</v>
      </c>
    </row>
    <row r="1863" spans="1:37" s="79" customFormat="1" ht="12.75" x14ac:dyDescent="0.25">
      <c r="A1863" s="36">
        <v>1857</v>
      </c>
      <c r="B1863" s="45">
        <v>43020</v>
      </c>
      <c r="C1863" s="36" t="s">
        <v>823</v>
      </c>
      <c r="D1863" s="36"/>
      <c r="E1863" s="36">
        <v>12004</v>
      </c>
      <c r="F1863" s="36" t="s">
        <v>1601</v>
      </c>
      <c r="G1863" s="38" t="s">
        <v>335</v>
      </c>
      <c r="H1863" s="61">
        <v>74</v>
      </c>
      <c r="I1863" s="48">
        <v>30503016.451312721</v>
      </c>
      <c r="J1863" s="39">
        <f t="shared" si="726"/>
        <v>0</v>
      </c>
      <c r="K1863" s="39">
        <f t="shared" si="727"/>
        <v>0</v>
      </c>
      <c r="L1863" s="39">
        <f t="shared" si="728"/>
        <v>30503016.451312721</v>
      </c>
      <c r="M1863" s="39">
        <f t="shared" si="747"/>
        <v>0</v>
      </c>
      <c r="N1863" s="39">
        <f t="shared" si="746"/>
        <v>0</v>
      </c>
      <c r="O1863" s="39">
        <f t="shared" si="730"/>
        <v>0</v>
      </c>
      <c r="P1863" s="39">
        <f t="shared" si="731"/>
        <v>0</v>
      </c>
      <c r="Q1863" s="39">
        <f t="shared" si="732"/>
        <v>0</v>
      </c>
      <c r="R1863" s="39">
        <f t="shared" si="733"/>
        <v>0</v>
      </c>
      <c r="S1863" s="39">
        <f t="shared" si="734"/>
        <v>0</v>
      </c>
      <c r="T1863" s="39"/>
      <c r="U1863" s="39">
        <f t="shared" si="735"/>
        <v>0</v>
      </c>
      <c r="V1863" s="39"/>
      <c r="W1863" s="39"/>
      <c r="X1863" s="39">
        <f t="shared" ref="X1863:X1926" si="749">IF(I1863&lt;0,0,IF(I1863&gt;0,((1/365.25*(IF(E1863=12002,I1863*3%,IF(E1863=12003,I1863*3%,IF(E1863=12004,I1863*3%,IF(E1863=12006,I1863*2%,IF(E1863=12007,I1863*10%,IF(E1863=12008,I1863*3%,IF(E1863=12009,I1863*10%,IF(E1863=12010,I1863*10%,IF(E1863=12011,I1863*20%,IF(E1863=12012,I1863*3%,IF(E1863=12099,I1863*10%))))))))))))))))</f>
        <v>2505.3812280338989</v>
      </c>
      <c r="Y1863" s="39">
        <f t="shared" ref="Y1863:Y1926" si="750">X1863*30.4375</f>
        <v>76257.541128281795</v>
      </c>
      <c r="Z1863" s="41">
        <f t="shared" ref="Z1863:Z1926" si="751">IF(I1863&lt;0,0,IF(I1863&gt;0,(IF(AI1863*Y1863&lt;=I1863,Y1863*AI1863,IF(Y1863*AI1863&gt;I1863,I1863,IF(AI1863*Y1863=I1863,I1863))))))</f>
        <v>6606690.2983253906</v>
      </c>
      <c r="AA1863" s="41">
        <v>5689720.7688649837</v>
      </c>
      <c r="AB1863" s="41">
        <v>0</v>
      </c>
      <c r="AC1863" s="41">
        <f t="shared" si="736"/>
        <v>5689720.7688649837</v>
      </c>
      <c r="AD1863" s="42">
        <f t="shared" si="737"/>
        <v>916969.52946040686</v>
      </c>
      <c r="AE1863" s="41">
        <f t="shared" si="738"/>
        <v>6606690.2983253906</v>
      </c>
      <c r="AF1863" s="42">
        <f t="shared" si="739"/>
        <v>23896326.152987331</v>
      </c>
      <c r="AG1863" s="43">
        <f t="shared" si="748"/>
        <v>400</v>
      </c>
      <c r="AH1863" s="44">
        <f t="shared" si="741"/>
        <v>313.36344969199178</v>
      </c>
      <c r="AI1863" s="36">
        <f t="shared" si="742"/>
        <v>86.636550308008211</v>
      </c>
      <c r="AJ1863" s="36">
        <f t="shared" si="743"/>
        <v>2637</v>
      </c>
      <c r="AK1863" s="45">
        <v>45657</v>
      </c>
    </row>
    <row r="1864" spans="1:37" s="79" customFormat="1" ht="12.75" x14ac:dyDescent="0.25">
      <c r="A1864" s="36">
        <v>1858</v>
      </c>
      <c r="B1864" s="45">
        <v>43020</v>
      </c>
      <c r="C1864" s="36" t="s">
        <v>823</v>
      </c>
      <c r="D1864" s="36"/>
      <c r="E1864" s="36">
        <v>12004</v>
      </c>
      <c r="F1864" s="36" t="s">
        <v>1602</v>
      </c>
      <c r="G1864" s="38" t="s">
        <v>335</v>
      </c>
      <c r="H1864" s="61">
        <v>189</v>
      </c>
      <c r="I1864" s="48">
        <v>77906352.828352764</v>
      </c>
      <c r="J1864" s="39">
        <f t="shared" si="726"/>
        <v>0</v>
      </c>
      <c r="K1864" s="39">
        <f t="shared" si="727"/>
        <v>0</v>
      </c>
      <c r="L1864" s="39">
        <f t="shared" si="728"/>
        <v>77906352.828352764</v>
      </c>
      <c r="M1864" s="39">
        <f t="shared" si="747"/>
        <v>0</v>
      </c>
      <c r="N1864" s="39">
        <f t="shared" si="746"/>
        <v>0</v>
      </c>
      <c r="O1864" s="39">
        <f t="shared" si="730"/>
        <v>0</v>
      </c>
      <c r="P1864" s="39">
        <f t="shared" si="731"/>
        <v>0</v>
      </c>
      <c r="Q1864" s="39">
        <f t="shared" si="732"/>
        <v>0</v>
      </c>
      <c r="R1864" s="39">
        <f t="shared" si="733"/>
        <v>0</v>
      </c>
      <c r="S1864" s="39">
        <f t="shared" si="734"/>
        <v>0</v>
      </c>
      <c r="T1864" s="39"/>
      <c r="U1864" s="39">
        <f t="shared" si="735"/>
        <v>0</v>
      </c>
      <c r="V1864" s="39"/>
      <c r="W1864" s="39"/>
      <c r="X1864" s="39">
        <f t="shared" si="749"/>
        <v>6398.8790824109037</v>
      </c>
      <c r="Y1864" s="39">
        <f t="shared" si="750"/>
        <v>194765.88207088187</v>
      </c>
      <c r="Z1864" s="41">
        <f t="shared" si="751"/>
        <v>16873844.140317552</v>
      </c>
      <c r="AA1864" s="41">
        <v>14531854.39615516</v>
      </c>
      <c r="AB1864" s="41">
        <v>0</v>
      </c>
      <c r="AC1864" s="41">
        <f t="shared" si="736"/>
        <v>14531854.39615516</v>
      </c>
      <c r="AD1864" s="42">
        <f t="shared" si="737"/>
        <v>2341989.7441623919</v>
      </c>
      <c r="AE1864" s="41">
        <f t="shared" si="738"/>
        <v>16873844.140317552</v>
      </c>
      <c r="AF1864" s="42">
        <f t="shared" si="739"/>
        <v>61032508.688035212</v>
      </c>
      <c r="AG1864" s="43">
        <f t="shared" si="748"/>
        <v>400</v>
      </c>
      <c r="AH1864" s="44">
        <f t="shared" si="741"/>
        <v>313.36344969199178</v>
      </c>
      <c r="AI1864" s="36">
        <f t="shared" si="742"/>
        <v>86.636550308008211</v>
      </c>
      <c r="AJ1864" s="36">
        <f t="shared" si="743"/>
        <v>2637</v>
      </c>
      <c r="AK1864" s="45">
        <v>45657</v>
      </c>
    </row>
    <row r="1865" spans="1:37" s="79" customFormat="1" ht="12.75" x14ac:dyDescent="0.25">
      <c r="A1865" s="36">
        <v>1859</v>
      </c>
      <c r="B1865" s="45">
        <v>43020</v>
      </c>
      <c r="C1865" s="36" t="s">
        <v>823</v>
      </c>
      <c r="D1865" s="36"/>
      <c r="E1865" s="36">
        <v>12004</v>
      </c>
      <c r="F1865" s="36" t="s">
        <v>1603</v>
      </c>
      <c r="G1865" s="36" t="s">
        <v>558</v>
      </c>
      <c r="H1865" s="38">
        <v>16</v>
      </c>
      <c r="I1865" s="48">
        <v>7772970.6003345158</v>
      </c>
      <c r="J1865" s="39">
        <f t="shared" si="726"/>
        <v>0</v>
      </c>
      <c r="K1865" s="39">
        <f t="shared" si="727"/>
        <v>0</v>
      </c>
      <c r="L1865" s="39">
        <f t="shared" si="728"/>
        <v>7772970.6003345158</v>
      </c>
      <c r="M1865" s="39">
        <f t="shared" si="747"/>
        <v>0</v>
      </c>
      <c r="N1865" s="39">
        <f t="shared" si="746"/>
        <v>0</v>
      </c>
      <c r="O1865" s="39">
        <f t="shared" si="730"/>
        <v>0</v>
      </c>
      <c r="P1865" s="39">
        <f t="shared" si="731"/>
        <v>0</v>
      </c>
      <c r="Q1865" s="39">
        <f t="shared" si="732"/>
        <v>0</v>
      </c>
      <c r="R1865" s="39">
        <f t="shared" si="733"/>
        <v>0</v>
      </c>
      <c r="S1865" s="39">
        <f t="shared" si="734"/>
        <v>0</v>
      </c>
      <c r="T1865" s="39"/>
      <c r="U1865" s="39">
        <f t="shared" si="735"/>
        <v>0</v>
      </c>
      <c r="V1865" s="39"/>
      <c r="W1865" s="39"/>
      <c r="X1865" s="39">
        <f t="shared" si="749"/>
        <v>638.43701029441604</v>
      </c>
      <c r="Y1865" s="39">
        <f t="shared" si="750"/>
        <v>19432.426500836289</v>
      </c>
      <c r="Z1865" s="41">
        <f t="shared" si="751"/>
        <v>1683558.3961463752</v>
      </c>
      <c r="AA1865" s="41">
        <v>1430737.3400697864</v>
      </c>
      <c r="AB1865" s="41">
        <v>-38586.538274298917</v>
      </c>
      <c r="AC1865" s="41">
        <f t="shared" si="736"/>
        <v>1392150.8017954875</v>
      </c>
      <c r="AD1865" s="42">
        <f t="shared" si="737"/>
        <v>252821.05607658881</v>
      </c>
      <c r="AE1865" s="41">
        <f t="shared" si="738"/>
        <v>1644971.8578720763</v>
      </c>
      <c r="AF1865" s="42">
        <f t="shared" si="739"/>
        <v>6127998.7424624395</v>
      </c>
      <c r="AG1865" s="43">
        <f t="shared" si="748"/>
        <v>400</v>
      </c>
      <c r="AH1865" s="44">
        <f t="shared" si="741"/>
        <v>313.36344969199178</v>
      </c>
      <c r="AI1865" s="36">
        <f t="shared" si="742"/>
        <v>86.636550308008211</v>
      </c>
      <c r="AJ1865" s="36">
        <f t="shared" si="743"/>
        <v>2637</v>
      </c>
      <c r="AK1865" s="45">
        <v>45657</v>
      </c>
    </row>
    <row r="1866" spans="1:37" s="79" customFormat="1" ht="12.75" x14ac:dyDescent="0.25">
      <c r="A1866" s="36">
        <v>1860</v>
      </c>
      <c r="B1866" s="45">
        <v>43021</v>
      </c>
      <c r="C1866" s="36" t="s">
        <v>823</v>
      </c>
      <c r="D1866" s="36"/>
      <c r="E1866" s="36">
        <v>12004</v>
      </c>
      <c r="F1866" s="36" t="s">
        <v>1604</v>
      </c>
      <c r="G1866" s="36" t="s">
        <v>52</v>
      </c>
      <c r="H1866" s="38">
        <v>9</v>
      </c>
      <c r="I1866" s="48">
        <v>12333251.57569873</v>
      </c>
      <c r="J1866" s="39">
        <f t="shared" si="726"/>
        <v>0</v>
      </c>
      <c r="K1866" s="39">
        <f t="shared" si="727"/>
        <v>0</v>
      </c>
      <c r="L1866" s="39">
        <f t="shared" si="728"/>
        <v>12333251.57569873</v>
      </c>
      <c r="M1866" s="39">
        <f t="shared" si="747"/>
        <v>0</v>
      </c>
      <c r="N1866" s="39">
        <f t="shared" si="746"/>
        <v>0</v>
      </c>
      <c r="O1866" s="39">
        <f t="shared" si="730"/>
        <v>0</v>
      </c>
      <c r="P1866" s="39">
        <f t="shared" si="731"/>
        <v>0</v>
      </c>
      <c r="Q1866" s="39">
        <f t="shared" si="732"/>
        <v>0</v>
      </c>
      <c r="R1866" s="39">
        <f t="shared" si="733"/>
        <v>0</v>
      </c>
      <c r="S1866" s="39">
        <f t="shared" si="734"/>
        <v>0</v>
      </c>
      <c r="T1866" s="39"/>
      <c r="U1866" s="39">
        <f t="shared" si="735"/>
        <v>0</v>
      </c>
      <c r="V1866" s="39"/>
      <c r="W1866" s="39"/>
      <c r="X1866" s="39">
        <f t="shared" si="749"/>
        <v>1012.9980760327497</v>
      </c>
      <c r="Y1866" s="39">
        <f t="shared" si="750"/>
        <v>30833.128939246821</v>
      </c>
      <c r="Z1866" s="41">
        <f t="shared" si="751"/>
        <v>2670262.9284223281</v>
      </c>
      <c r="AA1866" s="41">
        <v>2299505.6325943423</v>
      </c>
      <c r="AB1866" s="41">
        <v>-62016.947220237336</v>
      </c>
      <c r="AC1866" s="41">
        <f t="shared" si="736"/>
        <v>2237488.6853741049</v>
      </c>
      <c r="AD1866" s="42">
        <f t="shared" si="737"/>
        <v>370757.29582798574</v>
      </c>
      <c r="AE1866" s="41">
        <f t="shared" si="738"/>
        <v>2608245.9812020906</v>
      </c>
      <c r="AF1866" s="42">
        <f t="shared" si="739"/>
        <v>9725005.5944966394</v>
      </c>
      <c r="AG1866" s="43">
        <f t="shared" si="748"/>
        <v>400</v>
      </c>
      <c r="AH1866" s="44">
        <f t="shared" si="741"/>
        <v>313.39630390143736</v>
      </c>
      <c r="AI1866" s="36">
        <f t="shared" si="742"/>
        <v>86.603696098562622</v>
      </c>
      <c r="AJ1866" s="36">
        <f t="shared" si="743"/>
        <v>2636</v>
      </c>
      <c r="AK1866" s="45">
        <v>45657</v>
      </c>
    </row>
    <row r="1867" spans="1:37" s="79" customFormat="1" ht="12.75" x14ac:dyDescent="0.25">
      <c r="A1867" s="36">
        <v>1861</v>
      </c>
      <c r="B1867" s="45">
        <v>43021</v>
      </c>
      <c r="C1867" s="36" t="s">
        <v>823</v>
      </c>
      <c r="D1867" s="36"/>
      <c r="E1867" s="36">
        <v>12004</v>
      </c>
      <c r="F1867" s="36" t="s">
        <v>1605</v>
      </c>
      <c r="G1867" s="36" t="s">
        <v>52</v>
      </c>
      <c r="H1867" s="38">
        <v>2</v>
      </c>
      <c r="I1867" s="48">
        <v>2740722.5723774955</v>
      </c>
      <c r="J1867" s="39">
        <f t="shared" si="726"/>
        <v>0</v>
      </c>
      <c r="K1867" s="39">
        <f t="shared" si="727"/>
        <v>0</v>
      </c>
      <c r="L1867" s="39">
        <f t="shared" si="728"/>
        <v>2740722.5723774955</v>
      </c>
      <c r="M1867" s="39">
        <f t="shared" si="747"/>
        <v>0</v>
      </c>
      <c r="N1867" s="39">
        <f t="shared" si="746"/>
        <v>0</v>
      </c>
      <c r="O1867" s="39">
        <f t="shared" si="730"/>
        <v>0</v>
      </c>
      <c r="P1867" s="39">
        <f t="shared" si="731"/>
        <v>0</v>
      </c>
      <c r="Q1867" s="39">
        <f t="shared" si="732"/>
        <v>0</v>
      </c>
      <c r="R1867" s="39">
        <f t="shared" si="733"/>
        <v>0</v>
      </c>
      <c r="S1867" s="39">
        <f t="shared" si="734"/>
        <v>0</v>
      </c>
      <c r="T1867" s="39"/>
      <c r="U1867" s="39">
        <f t="shared" si="735"/>
        <v>0</v>
      </c>
      <c r="V1867" s="39"/>
      <c r="W1867" s="39"/>
      <c r="X1867" s="39">
        <f t="shared" si="749"/>
        <v>225.11068356283329</v>
      </c>
      <c r="Y1867" s="39">
        <f t="shared" si="750"/>
        <v>6851.8064309437386</v>
      </c>
      <c r="Z1867" s="41">
        <f t="shared" si="751"/>
        <v>593391.76187162858</v>
      </c>
      <c r="AA1867" s="41">
        <v>511001.25168763165</v>
      </c>
      <c r="AB1867" s="41">
        <v>-13781.543826719408</v>
      </c>
      <c r="AC1867" s="41">
        <f t="shared" si="736"/>
        <v>497219.70786091225</v>
      </c>
      <c r="AD1867" s="42">
        <f t="shared" si="737"/>
        <v>82390.510183996928</v>
      </c>
      <c r="AE1867" s="41">
        <f t="shared" si="738"/>
        <v>579610.21804490918</v>
      </c>
      <c r="AF1867" s="42">
        <f t="shared" si="739"/>
        <v>2161112.3543325863</v>
      </c>
      <c r="AG1867" s="43">
        <f t="shared" si="748"/>
        <v>400</v>
      </c>
      <c r="AH1867" s="44">
        <f t="shared" si="741"/>
        <v>313.39630390143736</v>
      </c>
      <c r="AI1867" s="36">
        <f t="shared" si="742"/>
        <v>86.603696098562622</v>
      </c>
      <c r="AJ1867" s="36">
        <f t="shared" si="743"/>
        <v>2636</v>
      </c>
      <c r="AK1867" s="45">
        <v>45657</v>
      </c>
    </row>
    <row r="1868" spans="1:37" s="79" customFormat="1" ht="12.75" x14ac:dyDescent="0.25">
      <c r="A1868" s="36">
        <v>1862</v>
      </c>
      <c r="B1868" s="45">
        <v>43021</v>
      </c>
      <c r="C1868" s="36" t="s">
        <v>823</v>
      </c>
      <c r="D1868" s="36"/>
      <c r="E1868" s="36">
        <v>12004</v>
      </c>
      <c r="F1868" s="36" t="s">
        <v>1606</v>
      </c>
      <c r="G1868" s="36" t="s">
        <v>52</v>
      </c>
      <c r="H1868" s="38">
        <v>5</v>
      </c>
      <c r="I1868" s="48">
        <v>12225772.259134907</v>
      </c>
      <c r="J1868" s="39">
        <f t="shared" si="726"/>
        <v>0</v>
      </c>
      <c r="K1868" s="39">
        <f t="shared" si="727"/>
        <v>0</v>
      </c>
      <c r="L1868" s="39">
        <f t="shared" si="728"/>
        <v>12225772.259134907</v>
      </c>
      <c r="M1868" s="39">
        <f t="shared" si="747"/>
        <v>0</v>
      </c>
      <c r="N1868" s="39">
        <f t="shared" si="746"/>
        <v>0</v>
      </c>
      <c r="O1868" s="39">
        <f t="shared" si="730"/>
        <v>0</v>
      </c>
      <c r="P1868" s="39">
        <f t="shared" si="731"/>
        <v>0</v>
      </c>
      <c r="Q1868" s="39">
        <f t="shared" si="732"/>
        <v>0</v>
      </c>
      <c r="R1868" s="39">
        <f t="shared" si="733"/>
        <v>0</v>
      </c>
      <c r="S1868" s="39">
        <f t="shared" si="734"/>
        <v>0</v>
      </c>
      <c r="T1868" s="39"/>
      <c r="U1868" s="39">
        <f t="shared" si="735"/>
        <v>0</v>
      </c>
      <c r="V1868" s="39"/>
      <c r="W1868" s="39"/>
      <c r="X1868" s="39">
        <f t="shared" si="749"/>
        <v>1004.1702060891093</v>
      </c>
      <c r="Y1868" s="39">
        <f t="shared" si="750"/>
        <v>30564.430647837267</v>
      </c>
      <c r="Z1868" s="41">
        <f t="shared" si="751"/>
        <v>2646992.663250892</v>
      </c>
      <c r="AA1868" s="41">
        <v>2279466.3678222783</v>
      </c>
      <c r="AB1868" s="41">
        <v>-61476.4945211503</v>
      </c>
      <c r="AC1868" s="41">
        <f t="shared" si="736"/>
        <v>2217989.8733011279</v>
      </c>
      <c r="AD1868" s="42">
        <f t="shared" si="737"/>
        <v>367526.29542861367</v>
      </c>
      <c r="AE1868" s="41">
        <f t="shared" si="738"/>
        <v>2585516.1687297416</v>
      </c>
      <c r="AF1868" s="42">
        <f t="shared" si="739"/>
        <v>9640256.0904051661</v>
      </c>
      <c r="AG1868" s="43">
        <f t="shared" si="748"/>
        <v>400</v>
      </c>
      <c r="AH1868" s="44">
        <f t="shared" si="741"/>
        <v>313.39630390143736</v>
      </c>
      <c r="AI1868" s="36">
        <f t="shared" si="742"/>
        <v>86.603696098562622</v>
      </c>
      <c r="AJ1868" s="36">
        <f t="shared" si="743"/>
        <v>2636</v>
      </c>
      <c r="AK1868" s="45">
        <v>45657</v>
      </c>
    </row>
    <row r="1869" spans="1:37" s="79" customFormat="1" ht="12.75" x14ac:dyDescent="0.25">
      <c r="A1869" s="36">
        <v>1863</v>
      </c>
      <c r="B1869" s="45">
        <v>43021</v>
      </c>
      <c r="C1869" s="36" t="s">
        <v>823</v>
      </c>
      <c r="D1869" s="36"/>
      <c r="E1869" s="36">
        <v>12004</v>
      </c>
      <c r="F1869" s="36" t="s">
        <v>1607</v>
      </c>
      <c r="G1869" s="36" t="s">
        <v>52</v>
      </c>
      <c r="H1869" s="38">
        <v>4</v>
      </c>
      <c r="I1869" s="48">
        <v>9780617.8073079251</v>
      </c>
      <c r="J1869" s="39">
        <f t="shared" si="726"/>
        <v>0</v>
      </c>
      <c r="K1869" s="39">
        <f t="shared" si="727"/>
        <v>0</v>
      </c>
      <c r="L1869" s="39">
        <f t="shared" si="728"/>
        <v>9780617.8073079251</v>
      </c>
      <c r="M1869" s="39">
        <f t="shared" si="747"/>
        <v>0</v>
      </c>
      <c r="N1869" s="39">
        <f t="shared" si="746"/>
        <v>0</v>
      </c>
      <c r="O1869" s="39">
        <f t="shared" si="730"/>
        <v>0</v>
      </c>
      <c r="P1869" s="39">
        <f t="shared" si="731"/>
        <v>0</v>
      </c>
      <c r="Q1869" s="39">
        <f t="shared" si="732"/>
        <v>0</v>
      </c>
      <c r="R1869" s="39">
        <f t="shared" si="733"/>
        <v>0</v>
      </c>
      <c r="S1869" s="39">
        <f t="shared" si="734"/>
        <v>0</v>
      </c>
      <c r="T1869" s="39"/>
      <c r="U1869" s="39">
        <f t="shared" si="735"/>
        <v>0</v>
      </c>
      <c r="V1869" s="39"/>
      <c r="W1869" s="39"/>
      <c r="X1869" s="39">
        <f t="shared" si="749"/>
        <v>803.33616487128745</v>
      </c>
      <c r="Y1869" s="39">
        <f t="shared" si="750"/>
        <v>24451.544518269813</v>
      </c>
      <c r="Z1869" s="41">
        <f t="shared" si="751"/>
        <v>2117594.1306007137</v>
      </c>
      <c r="AA1869" s="41">
        <v>1823573.0942578227</v>
      </c>
      <c r="AB1869" s="41">
        <v>-49181.195616920239</v>
      </c>
      <c r="AC1869" s="41">
        <f t="shared" si="736"/>
        <v>1774391.8986409025</v>
      </c>
      <c r="AD1869" s="42">
        <f t="shared" si="737"/>
        <v>294021.03634289093</v>
      </c>
      <c r="AE1869" s="41">
        <f t="shared" si="738"/>
        <v>2068412.9349837934</v>
      </c>
      <c r="AF1869" s="42">
        <f t="shared" si="739"/>
        <v>7712204.8723241314</v>
      </c>
      <c r="AG1869" s="43">
        <f t="shared" si="748"/>
        <v>400</v>
      </c>
      <c r="AH1869" s="44">
        <f t="shared" si="741"/>
        <v>313.39630390143736</v>
      </c>
      <c r="AI1869" s="36">
        <f t="shared" si="742"/>
        <v>86.603696098562622</v>
      </c>
      <c r="AJ1869" s="36">
        <f t="shared" si="743"/>
        <v>2636</v>
      </c>
      <c r="AK1869" s="45">
        <v>45657</v>
      </c>
    </row>
    <row r="1870" spans="1:37" s="79" customFormat="1" ht="12.75" x14ac:dyDescent="0.25">
      <c r="A1870" s="36">
        <v>1864</v>
      </c>
      <c r="B1870" s="45">
        <v>43021</v>
      </c>
      <c r="C1870" s="36" t="s">
        <v>823</v>
      </c>
      <c r="D1870" s="36"/>
      <c r="E1870" s="36">
        <v>12004</v>
      </c>
      <c r="F1870" s="36" t="s">
        <v>1608</v>
      </c>
      <c r="G1870" s="36" t="s">
        <v>558</v>
      </c>
      <c r="H1870" s="38">
        <v>3</v>
      </c>
      <c r="I1870" s="48">
        <v>7335463.3554809438</v>
      </c>
      <c r="J1870" s="39">
        <f t="shared" si="726"/>
        <v>0</v>
      </c>
      <c r="K1870" s="39">
        <f t="shared" si="727"/>
        <v>0</v>
      </c>
      <c r="L1870" s="39">
        <f t="shared" si="728"/>
        <v>7335463.3554809438</v>
      </c>
      <c r="M1870" s="39">
        <f t="shared" si="747"/>
        <v>0</v>
      </c>
      <c r="N1870" s="39">
        <f t="shared" si="746"/>
        <v>0</v>
      </c>
      <c r="O1870" s="39">
        <f t="shared" si="730"/>
        <v>0</v>
      </c>
      <c r="P1870" s="39">
        <f t="shared" si="731"/>
        <v>0</v>
      </c>
      <c r="Q1870" s="39">
        <f t="shared" si="732"/>
        <v>0</v>
      </c>
      <c r="R1870" s="39">
        <f t="shared" si="733"/>
        <v>0</v>
      </c>
      <c r="S1870" s="39">
        <f t="shared" si="734"/>
        <v>0</v>
      </c>
      <c r="T1870" s="39"/>
      <c r="U1870" s="39">
        <f t="shared" si="735"/>
        <v>0</v>
      </c>
      <c r="V1870" s="39"/>
      <c r="W1870" s="39"/>
      <c r="X1870" s="39">
        <f t="shared" si="749"/>
        <v>602.50212365346556</v>
      </c>
      <c r="Y1870" s="39">
        <f t="shared" si="750"/>
        <v>18338.658388702359</v>
      </c>
      <c r="Z1870" s="41">
        <f t="shared" si="751"/>
        <v>1588195.5979505351</v>
      </c>
      <c r="AA1870" s="41">
        <v>1349604.7569837628</v>
      </c>
      <c r="AB1870" s="41">
        <v>-36398.417901073117</v>
      </c>
      <c r="AC1870" s="41">
        <f t="shared" si="736"/>
        <v>1313206.3390826897</v>
      </c>
      <c r="AD1870" s="42">
        <f t="shared" si="737"/>
        <v>238590.84096677229</v>
      </c>
      <c r="AE1870" s="41">
        <f t="shared" si="738"/>
        <v>1551797.180049462</v>
      </c>
      <c r="AF1870" s="42">
        <f t="shared" si="739"/>
        <v>5783666.1754314816</v>
      </c>
      <c r="AG1870" s="43">
        <f t="shared" si="748"/>
        <v>400</v>
      </c>
      <c r="AH1870" s="44">
        <f t="shared" si="741"/>
        <v>313.39630390143736</v>
      </c>
      <c r="AI1870" s="36">
        <f t="shared" si="742"/>
        <v>86.603696098562622</v>
      </c>
      <c r="AJ1870" s="36">
        <f t="shared" si="743"/>
        <v>2636</v>
      </c>
      <c r="AK1870" s="45">
        <v>45657</v>
      </c>
    </row>
    <row r="1871" spans="1:37" s="79" customFormat="1" ht="12.75" x14ac:dyDescent="0.25">
      <c r="A1871" s="36">
        <v>1865</v>
      </c>
      <c r="B1871" s="45">
        <v>43024</v>
      </c>
      <c r="C1871" s="49" t="s">
        <v>33</v>
      </c>
      <c r="D1871" s="49"/>
      <c r="E1871" s="49">
        <v>12012</v>
      </c>
      <c r="F1871" s="36" t="s">
        <v>1609</v>
      </c>
      <c r="G1871" s="36" t="s">
        <v>62</v>
      </c>
      <c r="H1871" s="38">
        <v>18</v>
      </c>
      <c r="I1871" s="48">
        <v>3564000</v>
      </c>
      <c r="J1871" s="39">
        <f t="shared" si="726"/>
        <v>0</v>
      </c>
      <c r="K1871" s="39">
        <f t="shared" si="727"/>
        <v>0</v>
      </c>
      <c r="L1871" s="39">
        <f t="shared" si="728"/>
        <v>0</v>
      </c>
      <c r="M1871" s="39">
        <f t="shared" si="747"/>
        <v>0</v>
      </c>
      <c r="N1871" s="39">
        <f t="shared" si="746"/>
        <v>0</v>
      </c>
      <c r="O1871" s="39">
        <f t="shared" si="730"/>
        <v>0</v>
      </c>
      <c r="P1871" s="39">
        <f t="shared" si="731"/>
        <v>0</v>
      </c>
      <c r="Q1871" s="39">
        <f t="shared" si="732"/>
        <v>0</v>
      </c>
      <c r="R1871" s="39">
        <f t="shared" si="733"/>
        <v>0</v>
      </c>
      <c r="S1871" s="39">
        <f t="shared" si="734"/>
        <v>0</v>
      </c>
      <c r="T1871" s="39"/>
      <c r="U1871" s="39">
        <f t="shared" si="735"/>
        <v>3564000</v>
      </c>
      <c r="V1871" s="39"/>
      <c r="W1871" s="39"/>
      <c r="X1871" s="39">
        <f t="shared" si="749"/>
        <v>292.73100616016427</v>
      </c>
      <c r="Y1871" s="39">
        <f t="shared" si="750"/>
        <v>8910</v>
      </c>
      <c r="Z1871" s="41">
        <f t="shared" si="751"/>
        <v>770760.73921971256</v>
      </c>
      <c r="AA1871" s="41">
        <v>663621.19096509239</v>
      </c>
      <c r="AB1871" s="41">
        <v>-17897.655822604152</v>
      </c>
      <c r="AC1871" s="41">
        <f t="shared" si="736"/>
        <v>645723.5351424882</v>
      </c>
      <c r="AD1871" s="42">
        <f t="shared" si="737"/>
        <v>107139.54825462017</v>
      </c>
      <c r="AE1871" s="41">
        <f t="shared" si="738"/>
        <v>752863.08339710836</v>
      </c>
      <c r="AF1871" s="42">
        <f t="shared" si="739"/>
        <v>2811136.9166028919</v>
      </c>
      <c r="AG1871" s="43">
        <f t="shared" si="748"/>
        <v>400</v>
      </c>
      <c r="AH1871" s="44">
        <f t="shared" si="741"/>
        <v>313.49486652977413</v>
      </c>
      <c r="AI1871" s="36">
        <f t="shared" si="742"/>
        <v>86.505133470225871</v>
      </c>
      <c r="AJ1871" s="36">
        <f t="shared" si="743"/>
        <v>2633</v>
      </c>
      <c r="AK1871" s="45">
        <v>45657</v>
      </c>
    </row>
    <row r="1872" spans="1:37" s="79" customFormat="1" ht="12.75" x14ac:dyDescent="0.25">
      <c r="A1872" s="36">
        <v>1866</v>
      </c>
      <c r="B1872" s="45">
        <v>43024</v>
      </c>
      <c r="C1872" s="49" t="s">
        <v>431</v>
      </c>
      <c r="D1872" s="49"/>
      <c r="E1872" s="49">
        <v>12009</v>
      </c>
      <c r="F1872" s="36" t="s">
        <v>1373</v>
      </c>
      <c r="G1872" s="36" t="s">
        <v>62</v>
      </c>
      <c r="H1872" s="38">
        <v>16</v>
      </c>
      <c r="I1872" s="48">
        <v>684800</v>
      </c>
      <c r="J1872" s="39">
        <f t="shared" si="726"/>
        <v>0</v>
      </c>
      <c r="K1872" s="39">
        <f t="shared" si="727"/>
        <v>0</v>
      </c>
      <c r="L1872" s="39">
        <f t="shared" si="728"/>
        <v>0</v>
      </c>
      <c r="M1872" s="39">
        <f t="shared" si="747"/>
        <v>0</v>
      </c>
      <c r="N1872" s="39">
        <f t="shared" si="746"/>
        <v>0</v>
      </c>
      <c r="O1872" s="39">
        <f t="shared" si="730"/>
        <v>0</v>
      </c>
      <c r="P1872" s="39">
        <f t="shared" si="731"/>
        <v>0</v>
      </c>
      <c r="Q1872" s="39">
        <f t="shared" si="732"/>
        <v>684800</v>
      </c>
      <c r="R1872" s="39">
        <f t="shared" si="733"/>
        <v>0</v>
      </c>
      <c r="S1872" s="39">
        <f t="shared" si="734"/>
        <v>0</v>
      </c>
      <c r="T1872" s="39"/>
      <c r="U1872" s="39">
        <f t="shared" si="735"/>
        <v>0</v>
      </c>
      <c r="V1872" s="39"/>
      <c r="W1872" s="39"/>
      <c r="X1872" s="39">
        <f t="shared" si="749"/>
        <v>187.48802190280628</v>
      </c>
      <c r="Y1872" s="39">
        <f t="shared" si="750"/>
        <v>5706.6666666666661</v>
      </c>
      <c r="Z1872" s="41">
        <f t="shared" si="751"/>
        <v>493655.96167008893</v>
      </c>
      <c r="AA1872" s="41">
        <v>425035.34565366182</v>
      </c>
      <c r="AB1872" s="41">
        <v>0</v>
      </c>
      <c r="AC1872" s="41">
        <f t="shared" si="736"/>
        <v>425035.34565366182</v>
      </c>
      <c r="AD1872" s="42">
        <f t="shared" si="737"/>
        <v>68620.616016427113</v>
      </c>
      <c r="AE1872" s="41">
        <f t="shared" si="738"/>
        <v>493655.96167008893</v>
      </c>
      <c r="AF1872" s="42">
        <f t="shared" si="739"/>
        <v>191144.03832991107</v>
      </c>
      <c r="AG1872" s="43">
        <f t="shared" si="748"/>
        <v>120</v>
      </c>
      <c r="AH1872" s="44">
        <f t="shared" si="741"/>
        <v>33.494866529774129</v>
      </c>
      <c r="AI1872" s="36">
        <f t="shared" si="742"/>
        <v>86.505133470225871</v>
      </c>
      <c r="AJ1872" s="36">
        <f t="shared" si="743"/>
        <v>2633</v>
      </c>
      <c r="AK1872" s="45">
        <v>45657</v>
      </c>
    </row>
    <row r="1873" spans="1:37" s="79" customFormat="1" ht="12.75" x14ac:dyDescent="0.25">
      <c r="A1873" s="36">
        <v>1867</v>
      </c>
      <c r="B1873" s="45">
        <v>43026</v>
      </c>
      <c r="C1873" s="49" t="s">
        <v>33</v>
      </c>
      <c r="D1873" s="49"/>
      <c r="E1873" s="49">
        <v>12012</v>
      </c>
      <c r="F1873" s="36" t="s">
        <v>1610</v>
      </c>
      <c r="G1873" s="36" t="s">
        <v>62</v>
      </c>
      <c r="H1873" s="38">
        <v>1</v>
      </c>
      <c r="I1873" s="48">
        <v>133143.6479627802</v>
      </c>
      <c r="J1873" s="39">
        <f t="shared" si="726"/>
        <v>0</v>
      </c>
      <c r="K1873" s="39">
        <f t="shared" si="727"/>
        <v>0</v>
      </c>
      <c r="L1873" s="39">
        <f t="shared" si="728"/>
        <v>0</v>
      </c>
      <c r="M1873" s="39">
        <f t="shared" si="747"/>
        <v>0</v>
      </c>
      <c r="N1873" s="39">
        <f t="shared" si="746"/>
        <v>0</v>
      </c>
      <c r="O1873" s="39">
        <f t="shared" si="730"/>
        <v>0</v>
      </c>
      <c r="P1873" s="39">
        <f t="shared" si="731"/>
        <v>0</v>
      </c>
      <c r="Q1873" s="39">
        <f t="shared" si="732"/>
        <v>0</v>
      </c>
      <c r="R1873" s="39">
        <f t="shared" si="733"/>
        <v>0</v>
      </c>
      <c r="S1873" s="39">
        <f t="shared" si="734"/>
        <v>0</v>
      </c>
      <c r="T1873" s="39"/>
      <c r="U1873" s="39">
        <f t="shared" si="735"/>
        <v>133143.6479627802</v>
      </c>
      <c r="V1873" s="39"/>
      <c r="W1873" s="39"/>
      <c r="X1873" s="39">
        <f t="shared" si="749"/>
        <v>10.935823241296115</v>
      </c>
      <c r="Y1873" s="39">
        <f t="shared" si="750"/>
        <v>332.85911990695047</v>
      </c>
      <c r="Z1873" s="41">
        <f t="shared" si="751"/>
        <v>28772.150947850078</v>
      </c>
      <c r="AA1873" s="41">
        <v>24769.639641535701</v>
      </c>
      <c r="AB1873" s="41">
        <v>-668.02942882132493</v>
      </c>
      <c r="AC1873" s="41">
        <f t="shared" si="736"/>
        <v>24101.610212714375</v>
      </c>
      <c r="AD1873" s="42">
        <f t="shared" si="737"/>
        <v>4002.5113063143763</v>
      </c>
      <c r="AE1873" s="41">
        <f t="shared" si="738"/>
        <v>28104.121519028751</v>
      </c>
      <c r="AF1873" s="42">
        <f t="shared" si="739"/>
        <v>105039.52644375146</v>
      </c>
      <c r="AG1873" s="43">
        <f t="shared" si="748"/>
        <v>400</v>
      </c>
      <c r="AH1873" s="44">
        <f t="shared" si="741"/>
        <v>313.56057494866531</v>
      </c>
      <c r="AI1873" s="36">
        <f t="shared" si="742"/>
        <v>86.439425051334709</v>
      </c>
      <c r="AJ1873" s="36">
        <f t="shared" si="743"/>
        <v>2631</v>
      </c>
      <c r="AK1873" s="45">
        <v>45657</v>
      </c>
    </row>
    <row r="1874" spans="1:37" s="79" customFormat="1" ht="12.75" x14ac:dyDescent="0.25">
      <c r="A1874" s="36">
        <v>1868</v>
      </c>
      <c r="B1874" s="45">
        <v>43027</v>
      </c>
      <c r="C1874" s="49" t="s">
        <v>265</v>
      </c>
      <c r="D1874" s="49"/>
      <c r="E1874" s="49">
        <v>12007</v>
      </c>
      <c r="F1874" s="36" t="s">
        <v>1611</v>
      </c>
      <c r="G1874" s="49" t="s">
        <v>435</v>
      </c>
      <c r="H1874" s="38">
        <v>6</v>
      </c>
      <c r="I1874" s="50">
        <v>826875</v>
      </c>
      <c r="J1874" s="39">
        <f t="shared" si="726"/>
        <v>0</v>
      </c>
      <c r="K1874" s="39">
        <f t="shared" si="727"/>
        <v>0</v>
      </c>
      <c r="L1874" s="39">
        <f t="shared" si="728"/>
        <v>0</v>
      </c>
      <c r="M1874" s="39">
        <f>IF(E1874=12005,I1874,IF(E1874&lt;&gt;12005,0))</f>
        <v>0</v>
      </c>
      <c r="N1874" s="39">
        <f t="shared" si="746"/>
        <v>0</v>
      </c>
      <c r="O1874" s="39">
        <f t="shared" si="730"/>
        <v>826875</v>
      </c>
      <c r="P1874" s="39">
        <f t="shared" si="731"/>
        <v>0</v>
      </c>
      <c r="Q1874" s="39">
        <f t="shared" si="732"/>
        <v>0</v>
      </c>
      <c r="R1874" s="39">
        <f t="shared" si="733"/>
        <v>0</v>
      </c>
      <c r="S1874" s="39">
        <f t="shared" si="734"/>
        <v>0</v>
      </c>
      <c r="T1874" s="39"/>
      <c r="U1874" s="39">
        <f t="shared" si="735"/>
        <v>0</v>
      </c>
      <c r="V1874" s="39"/>
      <c r="W1874" s="39">
        <f>IF(E1874=12099,I1874,IF(E1874&lt;&gt;12099,0))</f>
        <v>0</v>
      </c>
      <c r="X1874" s="39">
        <f t="shared" si="749"/>
        <v>226.38603696098562</v>
      </c>
      <c r="Y1874" s="39">
        <f t="shared" si="750"/>
        <v>6890.625</v>
      </c>
      <c r="Z1874" s="41">
        <f t="shared" si="751"/>
        <v>595395.27720739227</v>
      </c>
      <c r="AA1874" s="41">
        <v>512537.98767967144</v>
      </c>
      <c r="AB1874" s="41">
        <v>16059.451047634877</v>
      </c>
      <c r="AC1874" s="41">
        <f t="shared" si="736"/>
        <v>528597.43872730632</v>
      </c>
      <c r="AD1874" s="42">
        <f t="shared" si="737"/>
        <v>82857.28952772083</v>
      </c>
      <c r="AE1874" s="41">
        <f t="shared" si="738"/>
        <v>611454.72825502721</v>
      </c>
      <c r="AF1874" s="42">
        <f t="shared" si="739"/>
        <v>215420.27174497279</v>
      </c>
      <c r="AG1874" s="43">
        <f>(365.25/30.4375*(IF(E1874=12002,1/3%,IF(E1874=12003,1/3%,IF(E1874=12004,1/3%,IF(E1874=12006,1/2%,IF(E1874=12007,1/10%,IF(E1874=12008,1/3%,IF(E1874=12009,1/10%,IF(E1874=12010,1/10%,IF(E1874=12011,1/20%,IF(E1874=12012,1/3%,IF(E1874=12099,1/10%)))))))))))))</f>
        <v>120</v>
      </c>
      <c r="AH1874" s="44">
        <f t="shared" si="741"/>
        <v>33.593429158110879</v>
      </c>
      <c r="AI1874" s="36">
        <f t="shared" si="742"/>
        <v>86.406570841889121</v>
      </c>
      <c r="AJ1874" s="36">
        <f t="shared" si="743"/>
        <v>2630</v>
      </c>
      <c r="AK1874" s="45">
        <v>45657</v>
      </c>
    </row>
    <row r="1875" spans="1:37" s="79" customFormat="1" ht="12.75" x14ac:dyDescent="0.25">
      <c r="A1875" s="36">
        <v>1869</v>
      </c>
      <c r="B1875" s="45">
        <v>43027</v>
      </c>
      <c r="C1875" s="49" t="s">
        <v>265</v>
      </c>
      <c r="D1875" s="49"/>
      <c r="E1875" s="49">
        <v>12007</v>
      </c>
      <c r="F1875" s="36" t="s">
        <v>1612</v>
      </c>
      <c r="G1875" s="49" t="s">
        <v>561</v>
      </c>
      <c r="H1875" s="38">
        <v>2</v>
      </c>
      <c r="I1875" s="50">
        <v>224910</v>
      </c>
      <c r="J1875" s="39">
        <f t="shared" si="726"/>
        <v>0</v>
      </c>
      <c r="K1875" s="39">
        <f t="shared" si="727"/>
        <v>0</v>
      </c>
      <c r="L1875" s="39">
        <f t="shared" si="728"/>
        <v>0</v>
      </c>
      <c r="M1875" s="39">
        <f>IF(C1875=12006,H1875,IF(C1875&lt;&gt;12006,0))</f>
        <v>0</v>
      </c>
      <c r="N1875" s="39">
        <f t="shared" si="746"/>
        <v>0</v>
      </c>
      <c r="O1875" s="39">
        <f t="shared" si="730"/>
        <v>224910</v>
      </c>
      <c r="P1875" s="39">
        <f t="shared" si="731"/>
        <v>0</v>
      </c>
      <c r="Q1875" s="39">
        <f t="shared" si="732"/>
        <v>0</v>
      </c>
      <c r="R1875" s="39">
        <f t="shared" si="733"/>
        <v>0</v>
      </c>
      <c r="S1875" s="39">
        <f t="shared" si="734"/>
        <v>0</v>
      </c>
      <c r="T1875" s="39"/>
      <c r="U1875" s="39">
        <f t="shared" si="735"/>
        <v>0</v>
      </c>
      <c r="V1875" s="39"/>
      <c r="W1875" s="39"/>
      <c r="X1875" s="39">
        <f t="shared" si="749"/>
        <v>61.577002053388092</v>
      </c>
      <c r="Y1875" s="39">
        <f t="shared" si="750"/>
        <v>1874.25</v>
      </c>
      <c r="Z1875" s="41">
        <f t="shared" si="751"/>
        <v>161947.51540041069</v>
      </c>
      <c r="AA1875" s="41">
        <v>137563.02258726899</v>
      </c>
      <c r="AB1875" s="41">
        <v>21359.160983579954</v>
      </c>
      <c r="AC1875" s="41">
        <f t="shared" si="736"/>
        <v>158922.18357084895</v>
      </c>
      <c r="AD1875" s="42">
        <f t="shared" si="737"/>
        <v>24384.492813141696</v>
      </c>
      <c r="AE1875" s="41">
        <f t="shared" si="738"/>
        <v>183306.67638399065</v>
      </c>
      <c r="AF1875" s="42">
        <f t="shared" si="739"/>
        <v>41603.323616009351</v>
      </c>
      <c r="AG1875" s="43">
        <f>(365.25/30.4375*(IF(E1875=12002,1/3%,IF(E1875=12003,1/3%,IF(E1875=12004,1/3%,IF(E1875=12006,1/2%,IF(E1875=12007,1/10%,IF(E1875=12008,1/3%,IF(E1875=12009,1/10%,IF(E1875=12010,1/10%,IF(E1875=12011,1/20%,IF(E1875=12012,1/3%))))))))))))</f>
        <v>120</v>
      </c>
      <c r="AH1875" s="44">
        <f t="shared" si="741"/>
        <v>33.593429158110879</v>
      </c>
      <c r="AI1875" s="36">
        <f t="shared" si="742"/>
        <v>86.406570841889121</v>
      </c>
      <c r="AJ1875" s="36">
        <f t="shared" si="743"/>
        <v>2630</v>
      </c>
      <c r="AK1875" s="45">
        <v>45657</v>
      </c>
    </row>
    <row r="1876" spans="1:37" s="79" customFormat="1" ht="12.75" x14ac:dyDescent="0.25">
      <c r="A1876" s="36">
        <v>1870</v>
      </c>
      <c r="B1876" s="45">
        <v>43035</v>
      </c>
      <c r="C1876" s="49" t="s">
        <v>272</v>
      </c>
      <c r="D1876" s="49"/>
      <c r="E1876" s="49">
        <v>12010</v>
      </c>
      <c r="F1876" s="36" t="s">
        <v>1613</v>
      </c>
      <c r="G1876" s="36" t="s">
        <v>435</v>
      </c>
      <c r="H1876" s="38">
        <v>1</v>
      </c>
      <c r="I1876" s="48">
        <v>373781.46920292696</v>
      </c>
      <c r="J1876" s="39">
        <f t="shared" si="726"/>
        <v>0</v>
      </c>
      <c r="K1876" s="39">
        <f t="shared" si="727"/>
        <v>0</v>
      </c>
      <c r="L1876" s="39">
        <f t="shared" si="728"/>
        <v>0</v>
      </c>
      <c r="M1876" s="39">
        <f t="shared" ref="M1876:M1883" si="752">IF(E1876=12005,I1876,IF(E1876&lt;&gt;12005,0))</f>
        <v>0</v>
      </c>
      <c r="N1876" s="39">
        <f t="shared" si="746"/>
        <v>0</v>
      </c>
      <c r="O1876" s="39">
        <f t="shared" si="730"/>
        <v>0</v>
      </c>
      <c r="P1876" s="39">
        <f t="shared" si="731"/>
        <v>0</v>
      </c>
      <c r="Q1876" s="39">
        <f t="shared" si="732"/>
        <v>0</v>
      </c>
      <c r="R1876" s="39">
        <f t="shared" si="733"/>
        <v>373781.46920292696</v>
      </c>
      <c r="S1876" s="39">
        <f t="shared" si="734"/>
        <v>0</v>
      </c>
      <c r="T1876" s="39"/>
      <c r="U1876" s="39">
        <f t="shared" si="735"/>
        <v>0</v>
      </c>
      <c r="V1876" s="39"/>
      <c r="W1876" s="39">
        <f t="shared" ref="W1876:W1883" si="753">IF(E1876=12099,I1876,IF(E1876&lt;&gt;12099,0))</f>
        <v>0</v>
      </c>
      <c r="X1876" s="39">
        <f t="shared" si="749"/>
        <v>102.33578896726269</v>
      </c>
      <c r="Y1876" s="39">
        <f t="shared" si="750"/>
        <v>3114.8455766910579</v>
      </c>
      <c r="Z1876" s="41">
        <f t="shared" si="751"/>
        <v>268324.43867216277</v>
      </c>
      <c r="AA1876" s="41">
        <v>230869.53991014464</v>
      </c>
      <c r="AB1876" s="41">
        <v>15516.970254751994</v>
      </c>
      <c r="AC1876" s="41">
        <f t="shared" si="736"/>
        <v>246386.51016489664</v>
      </c>
      <c r="AD1876" s="42">
        <f t="shared" si="737"/>
        <v>37454.898762018129</v>
      </c>
      <c r="AE1876" s="41">
        <f t="shared" si="738"/>
        <v>283841.4089269148</v>
      </c>
      <c r="AF1876" s="42">
        <f t="shared" si="739"/>
        <v>89940.060276012169</v>
      </c>
      <c r="AG1876" s="43">
        <f t="shared" ref="AG1876:AG1883" si="754">(365.25/30.4375*(IF(E1876=12002,1/3%,IF(E1876=12003,1/3%,IF(E1876=12004,1/3%,IF(E1876=12006,1/2%,IF(E1876=12007,1/10%,IF(E1876=12008,1/3%,IF(E1876=12009,1/10%,IF(E1876=12010,1/10%,IF(E1876=12011,1/20%,IF(E1876=12012,1/3%,IF(E1876=12099,1/10%)))))))))))))</f>
        <v>120</v>
      </c>
      <c r="AH1876" s="44">
        <f t="shared" si="741"/>
        <v>33.856262833675558</v>
      </c>
      <c r="AI1876" s="36">
        <f t="shared" si="742"/>
        <v>86.143737166324442</v>
      </c>
      <c r="AJ1876" s="36">
        <f t="shared" si="743"/>
        <v>2622</v>
      </c>
      <c r="AK1876" s="45">
        <v>45657</v>
      </c>
    </row>
    <row r="1877" spans="1:37" s="79" customFormat="1" ht="12.75" x14ac:dyDescent="0.25">
      <c r="A1877" s="36">
        <v>1871</v>
      </c>
      <c r="B1877" s="45">
        <v>43035</v>
      </c>
      <c r="C1877" s="49" t="s">
        <v>272</v>
      </c>
      <c r="D1877" s="49"/>
      <c r="E1877" s="49">
        <v>12010</v>
      </c>
      <c r="F1877" s="36" t="s">
        <v>871</v>
      </c>
      <c r="G1877" s="36" t="s">
        <v>435</v>
      </c>
      <c r="H1877" s="38">
        <v>4</v>
      </c>
      <c r="I1877" s="48">
        <v>2927954.8420895943</v>
      </c>
      <c r="J1877" s="39">
        <f t="shared" si="726"/>
        <v>0</v>
      </c>
      <c r="K1877" s="39">
        <f t="shared" si="727"/>
        <v>0</v>
      </c>
      <c r="L1877" s="39">
        <f t="shared" si="728"/>
        <v>0</v>
      </c>
      <c r="M1877" s="39">
        <f t="shared" si="752"/>
        <v>0</v>
      </c>
      <c r="N1877" s="39">
        <f t="shared" si="746"/>
        <v>0</v>
      </c>
      <c r="O1877" s="39">
        <f t="shared" si="730"/>
        <v>0</v>
      </c>
      <c r="P1877" s="39">
        <f t="shared" si="731"/>
        <v>0</v>
      </c>
      <c r="Q1877" s="39">
        <f t="shared" si="732"/>
        <v>0</v>
      </c>
      <c r="R1877" s="39">
        <f t="shared" si="733"/>
        <v>2927954.8420895943</v>
      </c>
      <c r="S1877" s="39">
        <f t="shared" si="734"/>
        <v>0</v>
      </c>
      <c r="T1877" s="39"/>
      <c r="U1877" s="39">
        <f t="shared" si="735"/>
        <v>0</v>
      </c>
      <c r="V1877" s="39"/>
      <c r="W1877" s="39">
        <f t="shared" si="753"/>
        <v>0</v>
      </c>
      <c r="X1877" s="39">
        <f t="shared" si="749"/>
        <v>801.63034691022438</v>
      </c>
      <c r="Y1877" s="39">
        <f t="shared" si="750"/>
        <v>24399.623684079954</v>
      </c>
      <c r="Z1877" s="41">
        <f t="shared" si="751"/>
        <v>2101874.7695986084</v>
      </c>
      <c r="AA1877" s="41">
        <v>1808478.0626294662</v>
      </c>
      <c r="AB1877" s="41">
        <v>121549.60032889061</v>
      </c>
      <c r="AC1877" s="41">
        <f t="shared" si="736"/>
        <v>1930027.6629583568</v>
      </c>
      <c r="AD1877" s="42">
        <f t="shared" si="737"/>
        <v>293396.70696914219</v>
      </c>
      <c r="AE1877" s="41">
        <f t="shared" si="738"/>
        <v>2223424.369927499</v>
      </c>
      <c r="AF1877" s="42">
        <f t="shared" si="739"/>
        <v>704530.47216209536</v>
      </c>
      <c r="AG1877" s="43">
        <f t="shared" si="754"/>
        <v>120</v>
      </c>
      <c r="AH1877" s="44">
        <f t="shared" si="741"/>
        <v>33.856262833675558</v>
      </c>
      <c r="AI1877" s="36">
        <f t="shared" si="742"/>
        <v>86.143737166324442</v>
      </c>
      <c r="AJ1877" s="36">
        <f t="shared" si="743"/>
        <v>2622</v>
      </c>
      <c r="AK1877" s="45">
        <v>45657</v>
      </c>
    </row>
    <row r="1878" spans="1:37" s="79" customFormat="1" ht="12.75" x14ac:dyDescent="0.25">
      <c r="A1878" s="36">
        <v>1872</v>
      </c>
      <c r="B1878" s="45">
        <v>43035</v>
      </c>
      <c r="C1878" s="49" t="s">
        <v>272</v>
      </c>
      <c r="D1878" s="49"/>
      <c r="E1878" s="49">
        <v>12010</v>
      </c>
      <c r="F1878" s="36" t="s">
        <v>1614</v>
      </c>
      <c r="G1878" s="36" t="s">
        <v>435</v>
      </c>
      <c r="H1878" s="38">
        <v>30</v>
      </c>
      <c r="I1878" s="48">
        <v>3274181.9081141003</v>
      </c>
      <c r="J1878" s="39">
        <f t="shared" si="726"/>
        <v>0</v>
      </c>
      <c r="K1878" s="39">
        <f t="shared" si="727"/>
        <v>0</v>
      </c>
      <c r="L1878" s="39">
        <f t="shared" si="728"/>
        <v>0</v>
      </c>
      <c r="M1878" s="39">
        <f t="shared" si="752"/>
        <v>0</v>
      </c>
      <c r="N1878" s="39">
        <f t="shared" si="746"/>
        <v>0</v>
      </c>
      <c r="O1878" s="39">
        <f t="shared" si="730"/>
        <v>0</v>
      </c>
      <c r="P1878" s="39">
        <f t="shared" si="731"/>
        <v>0</v>
      </c>
      <c r="Q1878" s="39">
        <f t="shared" si="732"/>
        <v>0</v>
      </c>
      <c r="R1878" s="39">
        <f t="shared" si="733"/>
        <v>3274181.9081141003</v>
      </c>
      <c r="S1878" s="39">
        <f t="shared" si="734"/>
        <v>0</v>
      </c>
      <c r="T1878" s="39"/>
      <c r="U1878" s="39">
        <f t="shared" si="735"/>
        <v>0</v>
      </c>
      <c r="V1878" s="39"/>
      <c r="W1878" s="39">
        <f t="shared" si="753"/>
        <v>0</v>
      </c>
      <c r="X1878" s="39">
        <f t="shared" si="749"/>
        <v>896.42215143438762</v>
      </c>
      <c r="Y1878" s="39">
        <f t="shared" si="750"/>
        <v>27284.849234284175</v>
      </c>
      <c r="Z1878" s="41">
        <f t="shared" si="751"/>
        <v>2350418.8810609644</v>
      </c>
      <c r="AA1878" s="41">
        <v>2022328.3736359787</v>
      </c>
      <c r="AB1878" s="41">
        <v>135922.69136614489</v>
      </c>
      <c r="AC1878" s="41">
        <f t="shared" si="736"/>
        <v>2158251.0650021234</v>
      </c>
      <c r="AD1878" s="42">
        <f t="shared" si="737"/>
        <v>328090.50742498576</v>
      </c>
      <c r="AE1878" s="41">
        <f t="shared" si="738"/>
        <v>2486341.5724271089</v>
      </c>
      <c r="AF1878" s="42">
        <f t="shared" si="739"/>
        <v>787840.33568699146</v>
      </c>
      <c r="AG1878" s="43">
        <f t="shared" si="754"/>
        <v>120</v>
      </c>
      <c r="AH1878" s="44">
        <f t="shared" si="741"/>
        <v>33.856262833675558</v>
      </c>
      <c r="AI1878" s="36">
        <f t="shared" si="742"/>
        <v>86.143737166324442</v>
      </c>
      <c r="AJ1878" s="36">
        <f t="shared" si="743"/>
        <v>2622</v>
      </c>
      <c r="AK1878" s="45">
        <v>45657</v>
      </c>
    </row>
    <row r="1879" spans="1:37" s="79" customFormat="1" ht="12.75" x14ac:dyDescent="0.25">
      <c r="A1879" s="36">
        <v>1873</v>
      </c>
      <c r="B1879" s="45">
        <v>43035</v>
      </c>
      <c r="C1879" s="49" t="s">
        <v>272</v>
      </c>
      <c r="D1879" s="49"/>
      <c r="E1879" s="49">
        <v>12010</v>
      </c>
      <c r="F1879" s="36" t="s">
        <v>1615</v>
      </c>
      <c r="G1879" s="36" t="s">
        <v>435</v>
      </c>
      <c r="H1879" s="38">
        <v>39</v>
      </c>
      <c r="I1879" s="48">
        <v>5046049.8342395136</v>
      </c>
      <c r="J1879" s="39">
        <f t="shared" si="726"/>
        <v>0</v>
      </c>
      <c r="K1879" s="39">
        <f t="shared" si="727"/>
        <v>0</v>
      </c>
      <c r="L1879" s="39">
        <f t="shared" si="728"/>
        <v>0</v>
      </c>
      <c r="M1879" s="39">
        <f t="shared" si="752"/>
        <v>0</v>
      </c>
      <c r="N1879" s="39">
        <f t="shared" si="746"/>
        <v>0</v>
      </c>
      <c r="O1879" s="39">
        <f t="shared" si="730"/>
        <v>0</v>
      </c>
      <c r="P1879" s="39">
        <f t="shared" si="731"/>
        <v>0</v>
      </c>
      <c r="Q1879" s="39">
        <f t="shared" si="732"/>
        <v>0</v>
      </c>
      <c r="R1879" s="39">
        <f t="shared" si="733"/>
        <v>5046049.8342395136</v>
      </c>
      <c r="S1879" s="39">
        <f t="shared" si="734"/>
        <v>0</v>
      </c>
      <c r="T1879" s="39"/>
      <c r="U1879" s="39">
        <f t="shared" si="735"/>
        <v>0</v>
      </c>
      <c r="V1879" s="39"/>
      <c r="W1879" s="39">
        <f t="shared" si="753"/>
        <v>0</v>
      </c>
      <c r="X1879" s="39">
        <f t="shared" si="749"/>
        <v>1381.5331510580461</v>
      </c>
      <c r="Y1879" s="39">
        <f t="shared" si="750"/>
        <v>42050.415285329276</v>
      </c>
      <c r="Z1879" s="41">
        <f t="shared" si="751"/>
        <v>3622379.9220741969</v>
      </c>
      <c r="AA1879" s="41">
        <v>3116738.7887869519</v>
      </c>
      <c r="AB1879" s="41">
        <v>209479.09843915183</v>
      </c>
      <c r="AC1879" s="41">
        <f t="shared" si="736"/>
        <v>3326217.8872261038</v>
      </c>
      <c r="AD1879" s="42">
        <f t="shared" si="737"/>
        <v>505641.13328724494</v>
      </c>
      <c r="AE1879" s="41">
        <f t="shared" si="738"/>
        <v>3831859.0205133487</v>
      </c>
      <c r="AF1879" s="42">
        <f t="shared" si="739"/>
        <v>1214190.8137261649</v>
      </c>
      <c r="AG1879" s="43">
        <f t="shared" si="754"/>
        <v>120</v>
      </c>
      <c r="AH1879" s="44">
        <f t="shared" si="741"/>
        <v>33.856262833675558</v>
      </c>
      <c r="AI1879" s="36">
        <f t="shared" si="742"/>
        <v>86.143737166324442</v>
      </c>
      <c r="AJ1879" s="36">
        <f t="shared" si="743"/>
        <v>2622</v>
      </c>
      <c r="AK1879" s="45">
        <v>45657</v>
      </c>
    </row>
    <row r="1880" spans="1:37" s="79" customFormat="1" ht="12.75" x14ac:dyDescent="0.25">
      <c r="A1880" s="36">
        <v>1874</v>
      </c>
      <c r="B1880" s="45">
        <v>43035</v>
      </c>
      <c r="C1880" s="49" t="s">
        <v>272</v>
      </c>
      <c r="D1880" s="49"/>
      <c r="E1880" s="49">
        <v>12010</v>
      </c>
      <c r="F1880" s="36" t="s">
        <v>1304</v>
      </c>
      <c r="G1880" s="36" t="s">
        <v>435</v>
      </c>
      <c r="H1880" s="38">
        <v>130</v>
      </c>
      <c r="I1880" s="48">
        <v>6229691.153382116</v>
      </c>
      <c r="J1880" s="39">
        <f t="shared" si="726"/>
        <v>0</v>
      </c>
      <c r="K1880" s="39">
        <f t="shared" si="727"/>
        <v>0</v>
      </c>
      <c r="L1880" s="39">
        <f t="shared" si="728"/>
        <v>0</v>
      </c>
      <c r="M1880" s="39">
        <f t="shared" si="752"/>
        <v>0</v>
      </c>
      <c r="N1880" s="39">
        <f t="shared" si="746"/>
        <v>0</v>
      </c>
      <c r="O1880" s="39">
        <f t="shared" si="730"/>
        <v>0</v>
      </c>
      <c r="P1880" s="39">
        <f t="shared" si="731"/>
        <v>0</v>
      </c>
      <c r="Q1880" s="39">
        <f t="shared" si="732"/>
        <v>0</v>
      </c>
      <c r="R1880" s="39">
        <f t="shared" si="733"/>
        <v>6229691.153382116</v>
      </c>
      <c r="S1880" s="39">
        <f t="shared" si="734"/>
        <v>0</v>
      </c>
      <c r="T1880" s="39"/>
      <c r="U1880" s="39">
        <f t="shared" si="735"/>
        <v>0</v>
      </c>
      <c r="V1880" s="39"/>
      <c r="W1880" s="39">
        <f t="shared" si="753"/>
        <v>0</v>
      </c>
      <c r="X1880" s="39">
        <f t="shared" si="749"/>
        <v>1705.5964827877115</v>
      </c>
      <c r="Y1880" s="39">
        <f t="shared" si="750"/>
        <v>51914.092944850971</v>
      </c>
      <c r="Z1880" s="41">
        <f t="shared" si="751"/>
        <v>4472073.9778693803</v>
      </c>
      <c r="AA1880" s="41">
        <v>3847825.6651690775</v>
      </c>
      <c r="AB1880" s="41">
        <v>258616.17091253321</v>
      </c>
      <c r="AC1880" s="41">
        <f t="shared" si="736"/>
        <v>4106441.8360816105</v>
      </c>
      <c r="AD1880" s="42">
        <f t="shared" si="737"/>
        <v>624248.31270030281</v>
      </c>
      <c r="AE1880" s="41">
        <f t="shared" si="738"/>
        <v>4730690.1487819133</v>
      </c>
      <c r="AF1880" s="42">
        <f t="shared" si="739"/>
        <v>1499001.0046002027</v>
      </c>
      <c r="AG1880" s="43">
        <f t="shared" si="754"/>
        <v>120</v>
      </c>
      <c r="AH1880" s="44">
        <f t="shared" si="741"/>
        <v>33.856262833675558</v>
      </c>
      <c r="AI1880" s="36">
        <f t="shared" si="742"/>
        <v>86.143737166324442</v>
      </c>
      <c r="AJ1880" s="36">
        <f t="shared" si="743"/>
        <v>2622</v>
      </c>
      <c r="AK1880" s="45">
        <v>45657</v>
      </c>
    </row>
    <row r="1881" spans="1:37" s="79" customFormat="1" ht="12.75" x14ac:dyDescent="0.25">
      <c r="A1881" s="36">
        <v>1875</v>
      </c>
      <c r="B1881" s="45">
        <v>43035</v>
      </c>
      <c r="C1881" s="49" t="s">
        <v>272</v>
      </c>
      <c r="D1881" s="49"/>
      <c r="E1881" s="49">
        <v>12010</v>
      </c>
      <c r="F1881" s="36" t="s">
        <v>1616</v>
      </c>
      <c r="G1881" s="36" t="s">
        <v>435</v>
      </c>
      <c r="H1881" s="38">
        <v>35</v>
      </c>
      <c r="I1881" s="48">
        <v>13082351.422102444</v>
      </c>
      <c r="J1881" s="39">
        <f t="shared" si="726"/>
        <v>0</v>
      </c>
      <c r="K1881" s="39">
        <f t="shared" si="727"/>
        <v>0</v>
      </c>
      <c r="L1881" s="39">
        <f t="shared" si="728"/>
        <v>0</v>
      </c>
      <c r="M1881" s="39">
        <f t="shared" si="752"/>
        <v>0</v>
      </c>
      <c r="N1881" s="39">
        <f t="shared" si="746"/>
        <v>0</v>
      </c>
      <c r="O1881" s="39">
        <f t="shared" si="730"/>
        <v>0</v>
      </c>
      <c r="P1881" s="39">
        <f t="shared" si="731"/>
        <v>0</v>
      </c>
      <c r="Q1881" s="39">
        <f t="shared" si="732"/>
        <v>0</v>
      </c>
      <c r="R1881" s="39">
        <f t="shared" si="733"/>
        <v>13082351.422102444</v>
      </c>
      <c r="S1881" s="39">
        <f t="shared" si="734"/>
        <v>0</v>
      </c>
      <c r="T1881" s="39"/>
      <c r="U1881" s="39">
        <f t="shared" si="735"/>
        <v>0</v>
      </c>
      <c r="V1881" s="39"/>
      <c r="W1881" s="39">
        <f t="shared" si="753"/>
        <v>0</v>
      </c>
      <c r="X1881" s="39">
        <f t="shared" si="749"/>
        <v>3581.7526138541944</v>
      </c>
      <c r="Y1881" s="39">
        <f t="shared" si="750"/>
        <v>109019.59518418704</v>
      </c>
      <c r="Z1881" s="41">
        <f t="shared" si="751"/>
        <v>9391355.3535256982</v>
      </c>
      <c r="AA1881" s="41">
        <v>8080433.8968550628</v>
      </c>
      <c r="AB1881" s="41">
        <v>543093.95891631977</v>
      </c>
      <c r="AC1881" s="41">
        <f t="shared" si="736"/>
        <v>8623527.8557713833</v>
      </c>
      <c r="AD1881" s="42">
        <f t="shared" si="737"/>
        <v>1310921.4566706354</v>
      </c>
      <c r="AE1881" s="41">
        <f t="shared" si="738"/>
        <v>9934449.3124420196</v>
      </c>
      <c r="AF1881" s="42">
        <f t="shared" si="739"/>
        <v>3147902.1096604243</v>
      </c>
      <c r="AG1881" s="43">
        <f t="shared" si="754"/>
        <v>120</v>
      </c>
      <c r="AH1881" s="44">
        <f t="shared" si="741"/>
        <v>33.856262833675558</v>
      </c>
      <c r="AI1881" s="36">
        <f t="shared" si="742"/>
        <v>86.143737166324442</v>
      </c>
      <c r="AJ1881" s="36">
        <f t="shared" si="743"/>
        <v>2622</v>
      </c>
      <c r="AK1881" s="45">
        <v>45657</v>
      </c>
    </row>
    <row r="1882" spans="1:37" s="79" customFormat="1" ht="12.75" x14ac:dyDescent="0.25">
      <c r="A1882" s="36">
        <v>1876</v>
      </c>
      <c r="B1882" s="45">
        <v>43035</v>
      </c>
      <c r="C1882" s="49" t="s">
        <v>272</v>
      </c>
      <c r="D1882" s="49"/>
      <c r="E1882" s="49">
        <v>12010</v>
      </c>
      <c r="F1882" s="36" t="s">
        <v>1617</v>
      </c>
      <c r="G1882" s="36" t="s">
        <v>435</v>
      </c>
      <c r="H1882" s="38">
        <v>57</v>
      </c>
      <c r="I1882" s="48">
        <v>21305543.744566835</v>
      </c>
      <c r="J1882" s="39">
        <f t="shared" si="726"/>
        <v>0</v>
      </c>
      <c r="K1882" s="39">
        <f t="shared" si="727"/>
        <v>0</v>
      </c>
      <c r="L1882" s="39">
        <f t="shared" si="728"/>
        <v>0</v>
      </c>
      <c r="M1882" s="39">
        <f t="shared" si="752"/>
        <v>0</v>
      </c>
      <c r="N1882" s="39">
        <f t="shared" si="746"/>
        <v>0</v>
      </c>
      <c r="O1882" s="39">
        <f t="shared" si="730"/>
        <v>0</v>
      </c>
      <c r="P1882" s="39">
        <f t="shared" si="731"/>
        <v>0</v>
      </c>
      <c r="Q1882" s="39">
        <f t="shared" si="732"/>
        <v>0</v>
      </c>
      <c r="R1882" s="39">
        <f t="shared" si="733"/>
        <v>21305543.744566835</v>
      </c>
      <c r="S1882" s="39">
        <f t="shared" si="734"/>
        <v>0</v>
      </c>
      <c r="T1882" s="39"/>
      <c r="U1882" s="39">
        <f t="shared" si="735"/>
        <v>0</v>
      </c>
      <c r="V1882" s="39"/>
      <c r="W1882" s="39">
        <f t="shared" si="753"/>
        <v>0</v>
      </c>
      <c r="X1882" s="39">
        <f t="shared" si="749"/>
        <v>5833.1399711339727</v>
      </c>
      <c r="Y1882" s="39">
        <f t="shared" si="750"/>
        <v>177546.19787139029</v>
      </c>
      <c r="Z1882" s="41">
        <f t="shared" si="751"/>
        <v>15294493.004313277</v>
      </c>
      <c r="AA1882" s="41">
        <v>13159563.774878243</v>
      </c>
      <c r="AB1882" s="41">
        <v>884467.30452086346</v>
      </c>
      <c r="AC1882" s="41">
        <f t="shared" si="736"/>
        <v>14044031.079399107</v>
      </c>
      <c r="AD1882" s="42">
        <f t="shared" si="737"/>
        <v>2134929.2294350341</v>
      </c>
      <c r="AE1882" s="41">
        <f t="shared" si="738"/>
        <v>16178960.308834141</v>
      </c>
      <c r="AF1882" s="42">
        <f t="shared" si="739"/>
        <v>5126583.4357326943</v>
      </c>
      <c r="AG1882" s="43">
        <f t="shared" si="754"/>
        <v>120</v>
      </c>
      <c r="AH1882" s="44">
        <f t="shared" si="741"/>
        <v>33.856262833675558</v>
      </c>
      <c r="AI1882" s="36">
        <f t="shared" si="742"/>
        <v>86.143737166324442</v>
      </c>
      <c r="AJ1882" s="36">
        <f t="shared" si="743"/>
        <v>2622</v>
      </c>
      <c r="AK1882" s="45">
        <v>45657</v>
      </c>
    </row>
    <row r="1883" spans="1:37" s="79" customFormat="1" ht="12.75" x14ac:dyDescent="0.25">
      <c r="A1883" s="36">
        <v>1877</v>
      </c>
      <c r="B1883" s="45">
        <v>43035</v>
      </c>
      <c r="C1883" s="49" t="s">
        <v>272</v>
      </c>
      <c r="D1883" s="49"/>
      <c r="E1883" s="49">
        <v>12010</v>
      </c>
      <c r="F1883" s="36" t="s">
        <v>1618</v>
      </c>
      <c r="G1883" s="36" t="s">
        <v>435</v>
      </c>
      <c r="H1883" s="38">
        <v>64</v>
      </c>
      <c r="I1883" s="48">
        <v>23922014.028987326</v>
      </c>
      <c r="J1883" s="39">
        <f t="shared" si="726"/>
        <v>0</v>
      </c>
      <c r="K1883" s="39">
        <f t="shared" si="727"/>
        <v>0</v>
      </c>
      <c r="L1883" s="39">
        <f t="shared" si="728"/>
        <v>0</v>
      </c>
      <c r="M1883" s="39">
        <f t="shared" si="752"/>
        <v>0</v>
      </c>
      <c r="N1883" s="39">
        <f t="shared" si="746"/>
        <v>0</v>
      </c>
      <c r="O1883" s="39">
        <f t="shared" si="730"/>
        <v>0</v>
      </c>
      <c r="P1883" s="39">
        <f t="shared" si="731"/>
        <v>0</v>
      </c>
      <c r="Q1883" s="39">
        <f t="shared" si="732"/>
        <v>0</v>
      </c>
      <c r="R1883" s="39">
        <f t="shared" si="733"/>
        <v>23922014.028987326</v>
      </c>
      <c r="S1883" s="39">
        <f t="shared" si="734"/>
        <v>0</v>
      </c>
      <c r="T1883" s="39"/>
      <c r="U1883" s="39">
        <f t="shared" si="735"/>
        <v>0</v>
      </c>
      <c r="V1883" s="39"/>
      <c r="W1883" s="39">
        <f t="shared" si="753"/>
        <v>0</v>
      </c>
      <c r="X1883" s="39">
        <f t="shared" si="749"/>
        <v>6549.490493904812</v>
      </c>
      <c r="Y1883" s="39">
        <f t="shared" si="750"/>
        <v>199350.1169082277</v>
      </c>
      <c r="Z1883" s="41">
        <f t="shared" si="751"/>
        <v>17172764.075018417</v>
      </c>
      <c r="AA1883" s="41">
        <v>14775650.554249257</v>
      </c>
      <c r="AB1883" s="41">
        <v>993086.0963041276</v>
      </c>
      <c r="AC1883" s="41">
        <f t="shared" si="736"/>
        <v>15768736.650553385</v>
      </c>
      <c r="AD1883" s="42">
        <f t="shared" si="737"/>
        <v>2397113.5207691602</v>
      </c>
      <c r="AE1883" s="41">
        <f t="shared" si="738"/>
        <v>18165850.171322547</v>
      </c>
      <c r="AF1883" s="42">
        <f t="shared" si="739"/>
        <v>5756163.8576647788</v>
      </c>
      <c r="AG1883" s="43">
        <f t="shared" si="754"/>
        <v>120</v>
      </c>
      <c r="AH1883" s="44">
        <f t="shared" si="741"/>
        <v>33.856262833675558</v>
      </c>
      <c r="AI1883" s="36">
        <f t="shared" si="742"/>
        <v>86.143737166324442</v>
      </c>
      <c r="AJ1883" s="36">
        <f t="shared" si="743"/>
        <v>2622</v>
      </c>
      <c r="AK1883" s="45">
        <v>45657</v>
      </c>
    </row>
    <row r="1884" spans="1:37" s="79" customFormat="1" ht="12.75" x14ac:dyDescent="0.25">
      <c r="A1884" s="36">
        <v>1878</v>
      </c>
      <c r="B1884" s="45">
        <v>43035</v>
      </c>
      <c r="C1884" s="49" t="s">
        <v>272</v>
      </c>
      <c r="D1884" s="49"/>
      <c r="E1884" s="49">
        <v>12010</v>
      </c>
      <c r="F1884" s="36" t="s">
        <v>1619</v>
      </c>
      <c r="G1884" s="36" t="s">
        <v>540</v>
      </c>
      <c r="H1884" s="38">
        <v>1</v>
      </c>
      <c r="I1884" s="48">
        <v>129385.89318562855</v>
      </c>
      <c r="J1884" s="39">
        <f t="shared" si="726"/>
        <v>0</v>
      </c>
      <c r="K1884" s="39">
        <f t="shared" si="727"/>
        <v>0</v>
      </c>
      <c r="L1884" s="39">
        <f t="shared" si="728"/>
        <v>0</v>
      </c>
      <c r="M1884" s="39">
        <f>IF(C1884=12006,H1884,IF(C1884&lt;&gt;12006,0))</f>
        <v>0</v>
      </c>
      <c r="N1884" s="39">
        <f t="shared" si="746"/>
        <v>0</v>
      </c>
      <c r="O1884" s="39">
        <f t="shared" si="730"/>
        <v>0</v>
      </c>
      <c r="P1884" s="39">
        <f t="shared" si="731"/>
        <v>0</v>
      </c>
      <c r="Q1884" s="39">
        <f t="shared" si="732"/>
        <v>0</v>
      </c>
      <c r="R1884" s="39">
        <f t="shared" si="733"/>
        <v>129385.89318562855</v>
      </c>
      <c r="S1884" s="39">
        <f t="shared" si="734"/>
        <v>0</v>
      </c>
      <c r="T1884" s="39"/>
      <c r="U1884" s="39">
        <f t="shared" si="735"/>
        <v>0</v>
      </c>
      <c r="V1884" s="39"/>
      <c r="W1884" s="39"/>
      <c r="X1884" s="39">
        <f t="shared" si="749"/>
        <v>35.423926950206315</v>
      </c>
      <c r="Y1884" s="39">
        <f t="shared" si="750"/>
        <v>1078.2157765469046</v>
      </c>
      <c r="Z1884" s="41">
        <f t="shared" si="751"/>
        <v>92881.536463440963</v>
      </c>
      <c r="AA1884" s="41">
        <v>78853.661391159243</v>
      </c>
      <c r="AB1884" s="41">
        <v>12243.464966975398</v>
      </c>
      <c r="AC1884" s="41">
        <f t="shared" si="736"/>
        <v>91097.126358134643</v>
      </c>
      <c r="AD1884" s="42">
        <f t="shared" si="737"/>
        <v>14027.87507228172</v>
      </c>
      <c r="AE1884" s="41">
        <f t="shared" si="738"/>
        <v>105125.00143041636</v>
      </c>
      <c r="AF1884" s="42">
        <f t="shared" si="739"/>
        <v>24260.891755212186</v>
      </c>
      <c r="AG1884" s="43">
        <f>(365.25/30.4375*(IF(E1884=12002,1/3%,IF(E1884=12003,1/3%,IF(E1884=12004,1/3%,IF(E1884=12006,1/2%,IF(E1884=12007,1/10%,IF(E1884=12008,1/3%,IF(E1884=12009,1/10%,IF(E1884=12010,1/10%,IF(E1884=12011,1/20%,IF(E1884=12012,1/3%))))))))))))</f>
        <v>120</v>
      </c>
      <c r="AH1884" s="44">
        <f t="shared" si="741"/>
        <v>33.856262833675558</v>
      </c>
      <c r="AI1884" s="36">
        <f t="shared" si="742"/>
        <v>86.143737166324442</v>
      </c>
      <c r="AJ1884" s="36">
        <f t="shared" si="743"/>
        <v>2622</v>
      </c>
      <c r="AK1884" s="45">
        <v>45657</v>
      </c>
    </row>
    <row r="1885" spans="1:37" s="79" customFormat="1" ht="12.75" x14ac:dyDescent="0.25">
      <c r="A1885" s="36">
        <v>1879</v>
      </c>
      <c r="B1885" s="45">
        <v>43038</v>
      </c>
      <c r="C1885" s="49" t="s">
        <v>272</v>
      </c>
      <c r="D1885" s="49"/>
      <c r="E1885" s="49">
        <v>12010</v>
      </c>
      <c r="F1885" s="36" t="s">
        <v>1620</v>
      </c>
      <c r="G1885" s="36" t="s">
        <v>435</v>
      </c>
      <c r="H1885" s="38">
        <v>15</v>
      </c>
      <c r="I1885" s="48">
        <v>357031.25</v>
      </c>
      <c r="J1885" s="39">
        <f t="shared" si="726"/>
        <v>0</v>
      </c>
      <c r="K1885" s="39">
        <f t="shared" si="727"/>
        <v>0</v>
      </c>
      <c r="L1885" s="39">
        <f t="shared" si="728"/>
        <v>0</v>
      </c>
      <c r="M1885" s="39">
        <f>IF(E1885=12005,I1885,IF(E1885&lt;&gt;12005,0))</f>
        <v>0</v>
      </c>
      <c r="N1885" s="39">
        <f t="shared" si="746"/>
        <v>0</v>
      </c>
      <c r="O1885" s="39">
        <f t="shared" si="730"/>
        <v>0</v>
      </c>
      <c r="P1885" s="39">
        <f t="shared" si="731"/>
        <v>0</v>
      </c>
      <c r="Q1885" s="39">
        <f t="shared" si="732"/>
        <v>0</v>
      </c>
      <c r="R1885" s="39">
        <f t="shared" si="733"/>
        <v>357031.25</v>
      </c>
      <c r="S1885" s="39">
        <f t="shared" si="734"/>
        <v>0</v>
      </c>
      <c r="T1885" s="39"/>
      <c r="U1885" s="39">
        <f t="shared" si="735"/>
        <v>0</v>
      </c>
      <c r="V1885" s="39"/>
      <c r="W1885" s="39">
        <f>IF(E1885=12099,I1885,IF(E1885&lt;&gt;12099,0))</f>
        <v>0</v>
      </c>
      <c r="X1885" s="39">
        <f t="shared" si="749"/>
        <v>97.749828884325808</v>
      </c>
      <c r="Y1885" s="39">
        <f t="shared" si="750"/>
        <v>2975.260416666667</v>
      </c>
      <c r="Z1885" s="41">
        <f t="shared" si="751"/>
        <v>256006.8018480493</v>
      </c>
      <c r="AA1885" s="41">
        <v>220230.36447638605</v>
      </c>
      <c r="AB1885" s="41">
        <v>14801.900744911183</v>
      </c>
      <c r="AC1885" s="41">
        <f t="shared" si="736"/>
        <v>235032.26522129725</v>
      </c>
      <c r="AD1885" s="42">
        <f t="shared" si="737"/>
        <v>35776.437371663254</v>
      </c>
      <c r="AE1885" s="41">
        <f t="shared" si="738"/>
        <v>270808.7025929605</v>
      </c>
      <c r="AF1885" s="42">
        <f t="shared" si="739"/>
        <v>86222.547407039499</v>
      </c>
      <c r="AG1885" s="43">
        <f>(365.25/30.4375*(IF(E1885=12002,1/3%,IF(E1885=12003,1/3%,IF(E1885=12004,1/3%,IF(E1885=12006,1/2%,IF(E1885=12007,1/10%,IF(E1885=12008,1/3%,IF(E1885=12009,1/10%,IF(E1885=12010,1/10%,IF(E1885=12011,1/20%,IF(E1885=12012,1/3%,IF(E1885=12099,1/10%)))))))))))))</f>
        <v>120</v>
      </c>
      <c r="AH1885" s="44">
        <f t="shared" si="741"/>
        <v>33.954825462012323</v>
      </c>
      <c r="AI1885" s="36">
        <f t="shared" si="742"/>
        <v>86.045174537987677</v>
      </c>
      <c r="AJ1885" s="36">
        <f t="shared" si="743"/>
        <v>2619</v>
      </c>
      <c r="AK1885" s="45">
        <v>45657</v>
      </c>
    </row>
    <row r="1886" spans="1:37" s="79" customFormat="1" ht="12.75" x14ac:dyDescent="0.25">
      <c r="A1886" s="36">
        <v>1880</v>
      </c>
      <c r="B1886" s="74">
        <v>43039</v>
      </c>
      <c r="C1886" s="36" t="s">
        <v>823</v>
      </c>
      <c r="D1886" s="36"/>
      <c r="E1886" s="36">
        <v>12004</v>
      </c>
      <c r="F1886" s="36" t="s">
        <v>1621</v>
      </c>
      <c r="G1886" s="36" t="s">
        <v>62</v>
      </c>
      <c r="H1886" s="38">
        <v>4000</v>
      </c>
      <c r="I1886" s="50">
        <v>172333333.33000001</v>
      </c>
      <c r="J1886" s="39">
        <f t="shared" si="726"/>
        <v>0</v>
      </c>
      <c r="K1886" s="39">
        <f t="shared" si="727"/>
        <v>0</v>
      </c>
      <c r="L1886" s="39">
        <f t="shared" si="728"/>
        <v>172333333.33000001</v>
      </c>
      <c r="M1886" s="39">
        <f>IF(C1886=12006,H1886,IF(C1886&lt;&gt;12006,0))</f>
        <v>0</v>
      </c>
      <c r="N1886" s="39">
        <f t="shared" si="746"/>
        <v>0</v>
      </c>
      <c r="O1886" s="39">
        <f t="shared" si="730"/>
        <v>0</v>
      </c>
      <c r="P1886" s="39">
        <f t="shared" si="731"/>
        <v>0</v>
      </c>
      <c r="Q1886" s="39">
        <f t="shared" si="732"/>
        <v>0</v>
      </c>
      <c r="R1886" s="39">
        <f t="shared" si="733"/>
        <v>0</v>
      </c>
      <c r="S1886" s="39">
        <f t="shared" si="734"/>
        <v>0</v>
      </c>
      <c r="T1886" s="39"/>
      <c r="U1886" s="39">
        <f t="shared" si="735"/>
        <v>0</v>
      </c>
      <c r="V1886" s="39"/>
      <c r="W1886" s="39"/>
      <c r="X1886" s="39">
        <f t="shared" si="749"/>
        <v>14154.688569199179</v>
      </c>
      <c r="Y1886" s="39">
        <f t="shared" si="750"/>
        <v>430833.33332500001</v>
      </c>
      <c r="Z1886" s="41">
        <f t="shared" si="751"/>
        <v>37056974.674163446</v>
      </c>
      <c r="AA1886" s="41">
        <v>31876358.657836553</v>
      </c>
      <c r="AB1886" s="41">
        <v>-859695.41645612789</v>
      </c>
      <c r="AC1886" s="41">
        <f t="shared" si="736"/>
        <v>31016663.241380423</v>
      </c>
      <c r="AD1886" s="42">
        <f t="shared" si="737"/>
        <v>5180616.0163268931</v>
      </c>
      <c r="AE1886" s="41">
        <f t="shared" si="738"/>
        <v>36197279.257707313</v>
      </c>
      <c r="AF1886" s="42">
        <f t="shared" si="739"/>
        <v>136136054.07229269</v>
      </c>
      <c r="AG1886" s="43">
        <f>(365.25/30.4375*(IF(E1886=12002,1/3%,IF(E1886=12003,1/3%,IF(E1886=12004,1/3%,IF(E1886=12006,1/2%,IF(E1886=12007,1/10%,IF(E1886=12008,1/3%,IF(E1886=12009,1/10%,IF(E1886=12010,1/10%,IF(E1886=12011,1/20%,IF(E1886=12012,1/3%))))))))))))</f>
        <v>400</v>
      </c>
      <c r="AH1886" s="44">
        <f t="shared" si="741"/>
        <v>313.9876796714579</v>
      </c>
      <c r="AI1886" s="36">
        <f t="shared" si="742"/>
        <v>86.012320328542089</v>
      </c>
      <c r="AJ1886" s="36">
        <f t="shared" si="743"/>
        <v>2618</v>
      </c>
      <c r="AK1886" s="45">
        <v>45657</v>
      </c>
    </row>
    <row r="1887" spans="1:37" s="79" customFormat="1" ht="12.75" x14ac:dyDescent="0.25">
      <c r="A1887" s="36">
        <v>1881</v>
      </c>
      <c r="B1887" s="45">
        <v>43041</v>
      </c>
      <c r="C1887" s="36" t="s">
        <v>534</v>
      </c>
      <c r="D1887" s="36"/>
      <c r="E1887" s="36">
        <v>12008</v>
      </c>
      <c r="F1887" s="36" t="s">
        <v>1622</v>
      </c>
      <c r="G1887" s="36" t="s">
        <v>58</v>
      </c>
      <c r="H1887" s="38">
        <v>1</v>
      </c>
      <c r="I1887" s="48">
        <v>1706500</v>
      </c>
      <c r="J1887" s="39">
        <f t="shared" si="726"/>
        <v>0</v>
      </c>
      <c r="K1887" s="39">
        <f t="shared" si="727"/>
        <v>0</v>
      </c>
      <c r="L1887" s="39">
        <f t="shared" si="728"/>
        <v>0</v>
      </c>
      <c r="M1887" s="39">
        <f>IF(C1887=12006,H1887,IF(C1887&lt;&gt;12006,0))</f>
        <v>0</v>
      </c>
      <c r="N1887" s="39">
        <f t="shared" si="746"/>
        <v>0</v>
      </c>
      <c r="O1887" s="39">
        <f t="shared" si="730"/>
        <v>0</v>
      </c>
      <c r="P1887" s="39">
        <f t="shared" si="731"/>
        <v>1706500</v>
      </c>
      <c r="Q1887" s="39">
        <f t="shared" si="732"/>
        <v>0</v>
      </c>
      <c r="R1887" s="39">
        <f t="shared" si="733"/>
        <v>0</v>
      </c>
      <c r="S1887" s="39">
        <f t="shared" si="734"/>
        <v>0</v>
      </c>
      <c r="T1887" s="39"/>
      <c r="U1887" s="39">
        <f t="shared" si="735"/>
        <v>0</v>
      </c>
      <c r="V1887" s="39"/>
      <c r="W1887" s="39"/>
      <c r="X1887" s="39">
        <f t="shared" si="749"/>
        <v>140.16427104722791</v>
      </c>
      <c r="Y1887" s="39">
        <f t="shared" si="750"/>
        <v>4266.25</v>
      </c>
      <c r="Z1887" s="41">
        <f t="shared" si="751"/>
        <v>366669.73305954825</v>
      </c>
      <c r="AA1887" s="41">
        <v>315369.6098562628</v>
      </c>
      <c r="AB1887" s="41">
        <v>-8505.4196746005455</v>
      </c>
      <c r="AC1887" s="41">
        <f t="shared" si="736"/>
        <v>306864.19018166227</v>
      </c>
      <c r="AD1887" s="42">
        <f t="shared" si="737"/>
        <v>51300.123203285446</v>
      </c>
      <c r="AE1887" s="41">
        <f t="shared" si="738"/>
        <v>358164.31338494772</v>
      </c>
      <c r="AF1887" s="42">
        <f t="shared" si="739"/>
        <v>1348335.6866150522</v>
      </c>
      <c r="AG1887" s="43">
        <f>(365.25/30.4375*(IF(E1887=12002,1/3%,IF(E1887=12003,1/3%,IF(E1887=12004,1/3%,IF(E1887=12006,1/2%,IF(E1887=12007,1/10%,IF(E1887=12008,1/3%,IF(E1887=12009,1/10%,IF(E1887=12010,1/10%,IF(E1887=12011,1/20%,IF(E1887=12012,1/3%))))))))))))</f>
        <v>400</v>
      </c>
      <c r="AH1887" s="44">
        <f t="shared" si="741"/>
        <v>314.05338809034907</v>
      </c>
      <c r="AI1887" s="36">
        <f t="shared" si="742"/>
        <v>85.946611909650926</v>
      </c>
      <c r="AJ1887" s="36">
        <f t="shared" si="743"/>
        <v>2616</v>
      </c>
      <c r="AK1887" s="45">
        <v>45657</v>
      </c>
    </row>
    <row r="1888" spans="1:37" s="79" customFormat="1" ht="25.5" x14ac:dyDescent="0.25">
      <c r="A1888" s="36">
        <v>1882</v>
      </c>
      <c r="B1888" s="45">
        <v>43045</v>
      </c>
      <c r="C1888" s="49" t="s">
        <v>482</v>
      </c>
      <c r="D1888" s="49"/>
      <c r="E1888" s="49">
        <v>12099</v>
      </c>
      <c r="F1888" s="95" t="s">
        <v>1623</v>
      </c>
      <c r="G1888" s="36" t="s">
        <v>435</v>
      </c>
      <c r="H1888" s="38">
        <v>1</v>
      </c>
      <c r="I1888" s="50">
        <v>209894625.93000001</v>
      </c>
      <c r="J1888" s="39">
        <f t="shared" si="726"/>
        <v>0</v>
      </c>
      <c r="K1888" s="39">
        <f t="shared" si="727"/>
        <v>0</v>
      </c>
      <c r="L1888" s="39">
        <f t="shared" si="728"/>
        <v>0</v>
      </c>
      <c r="M1888" s="39">
        <f>IF(E1888=12005,I1888,IF(E1888&lt;&gt;12005,0))</f>
        <v>0</v>
      </c>
      <c r="N1888" s="39">
        <f t="shared" si="746"/>
        <v>0</v>
      </c>
      <c r="O1888" s="39">
        <f t="shared" si="730"/>
        <v>0</v>
      </c>
      <c r="P1888" s="39">
        <f t="shared" si="731"/>
        <v>0</v>
      </c>
      <c r="Q1888" s="39">
        <f t="shared" si="732"/>
        <v>0</v>
      </c>
      <c r="R1888" s="39">
        <f t="shared" si="733"/>
        <v>0</v>
      </c>
      <c r="S1888" s="39">
        <f t="shared" si="734"/>
        <v>0</v>
      </c>
      <c r="T1888" s="39"/>
      <c r="U1888" s="39">
        <f t="shared" si="735"/>
        <v>0</v>
      </c>
      <c r="V1888" s="39"/>
      <c r="W1888" s="39">
        <f>IF(E1888=12099,I1888,IF(E1888&lt;&gt;12099,0))</f>
        <v>209894625.93000001</v>
      </c>
      <c r="X1888" s="39">
        <f t="shared" si="749"/>
        <v>57466.016681724854</v>
      </c>
      <c r="Y1888" s="39">
        <f t="shared" si="750"/>
        <v>1749121.8827500003</v>
      </c>
      <c r="Z1888" s="41">
        <f t="shared" si="751"/>
        <v>150101235.57266533</v>
      </c>
      <c r="AA1888" s="41">
        <v>129068673.46715403</v>
      </c>
      <c r="AB1888" s="41">
        <v>19803000.555369552</v>
      </c>
      <c r="AC1888" s="41">
        <f t="shared" si="736"/>
        <v>148871674.02252358</v>
      </c>
      <c r="AD1888" s="42">
        <f t="shared" si="737"/>
        <v>21032562.105511308</v>
      </c>
      <c r="AE1888" s="41">
        <f t="shared" si="738"/>
        <v>169904236.12803489</v>
      </c>
      <c r="AF1888" s="42">
        <f t="shared" si="739"/>
        <v>39990389.801965117</v>
      </c>
      <c r="AG1888" s="43">
        <f>(365.25/30.4375*(IF(E1888=12002,1/3%,IF(E1888=12003,1/3%,IF(E1888=12004,1/3%,IF(E1888=12006,1/2%,IF(E1888=12007,1/10%,IF(E1888=12008,1/3%,IF(E1888=12009,1/10%,IF(E1888=12010,1/10%,IF(E1888=12011,1/20%,IF(E1888=12012,1/3%,IF(E1888=12099,1/10%)))))))))))))</f>
        <v>120</v>
      </c>
      <c r="AH1888" s="44">
        <f t="shared" si="741"/>
        <v>34.184804928131413</v>
      </c>
      <c r="AI1888" s="36">
        <f t="shared" si="742"/>
        <v>85.815195071868587</v>
      </c>
      <c r="AJ1888" s="36">
        <f t="shared" si="743"/>
        <v>2612</v>
      </c>
      <c r="AK1888" s="45">
        <v>45657</v>
      </c>
    </row>
    <row r="1889" spans="1:37" s="79" customFormat="1" ht="12.75" x14ac:dyDescent="0.25">
      <c r="A1889" s="36">
        <v>1883</v>
      </c>
      <c r="B1889" s="45">
        <v>43046</v>
      </c>
      <c r="C1889" s="36" t="s">
        <v>823</v>
      </c>
      <c r="D1889" s="36"/>
      <c r="E1889" s="36">
        <v>12004</v>
      </c>
      <c r="F1889" s="36" t="s">
        <v>1624</v>
      </c>
      <c r="G1889" s="36" t="s">
        <v>276</v>
      </c>
      <c r="H1889" s="38">
        <v>200</v>
      </c>
      <c r="I1889" s="48">
        <v>11663252.481861589</v>
      </c>
      <c r="J1889" s="39">
        <f t="shared" si="726"/>
        <v>0</v>
      </c>
      <c r="K1889" s="39">
        <f t="shared" si="727"/>
        <v>0</v>
      </c>
      <c r="L1889" s="39">
        <f t="shared" si="728"/>
        <v>11663252.481861589</v>
      </c>
      <c r="M1889" s="39">
        <f t="shared" ref="M1889:M1897" si="755">IF(C1889=12006,H1889,IF(C1889&lt;&gt;12006,0))</f>
        <v>0</v>
      </c>
      <c r="N1889" s="39">
        <f t="shared" si="746"/>
        <v>0</v>
      </c>
      <c r="O1889" s="39">
        <f t="shared" si="730"/>
        <v>0</v>
      </c>
      <c r="P1889" s="39">
        <f t="shared" si="731"/>
        <v>0</v>
      </c>
      <c r="Q1889" s="39">
        <f t="shared" si="732"/>
        <v>0</v>
      </c>
      <c r="R1889" s="39">
        <f t="shared" si="733"/>
        <v>0</v>
      </c>
      <c r="S1889" s="39">
        <f t="shared" si="734"/>
        <v>0</v>
      </c>
      <c r="T1889" s="39"/>
      <c r="U1889" s="39">
        <f t="shared" si="735"/>
        <v>0</v>
      </c>
      <c r="V1889" s="39">
        <f>IF(E1889=12050,I1889,IF(E1889&lt;&gt;12050,0))</f>
        <v>0</v>
      </c>
      <c r="W1889" s="39"/>
      <c r="X1889" s="39">
        <f t="shared" si="749"/>
        <v>957.96734963955555</v>
      </c>
      <c r="Y1889" s="39">
        <f t="shared" si="750"/>
        <v>29158.131204653972</v>
      </c>
      <c r="Z1889" s="41">
        <f t="shared" si="751"/>
        <v>2501252.7499088794</v>
      </c>
      <c r="AA1889" s="41">
        <v>2150636.6999408021</v>
      </c>
      <c r="AB1889" s="41">
        <v>0</v>
      </c>
      <c r="AC1889" s="41">
        <f t="shared" si="736"/>
        <v>2150636.6999408021</v>
      </c>
      <c r="AD1889" s="42">
        <f t="shared" si="737"/>
        <v>350616.04996807734</v>
      </c>
      <c r="AE1889" s="41">
        <f t="shared" si="738"/>
        <v>2501252.7499088794</v>
      </c>
      <c r="AF1889" s="42">
        <f t="shared" si="739"/>
        <v>9161999.7319527101</v>
      </c>
      <c r="AG1889" s="43">
        <f t="shared" ref="AG1889:AG1901" si="756">(365.25/30.4375*(IF(E1889=12002,1/3%,IF(E1889=12003,1/3%,IF(E1889=12004,1/3%,IF(E1889=12006,1/2%,IF(E1889=12007,1/10%,IF(E1889=12008,1/3%,IF(E1889=12009,1/10%,IF(E1889=12010,1/10%,IF(E1889=12011,1/20%,IF(E1889=12012,1/3%))))))))))))</f>
        <v>400</v>
      </c>
      <c r="AH1889" s="44">
        <f t="shared" si="741"/>
        <v>314.21765913757702</v>
      </c>
      <c r="AI1889" s="36">
        <f t="shared" si="742"/>
        <v>85.782340862422998</v>
      </c>
      <c r="AJ1889" s="36">
        <f t="shared" si="743"/>
        <v>2611</v>
      </c>
      <c r="AK1889" s="45">
        <v>45657</v>
      </c>
    </row>
    <row r="1890" spans="1:37" s="79" customFormat="1" ht="12.75" x14ac:dyDescent="0.25">
      <c r="A1890" s="36">
        <v>1884</v>
      </c>
      <c r="B1890" s="45">
        <v>43046</v>
      </c>
      <c r="C1890" s="36" t="s">
        <v>823</v>
      </c>
      <c r="D1890" s="36"/>
      <c r="E1890" s="36">
        <v>12004</v>
      </c>
      <c r="F1890" s="36" t="s">
        <v>1625</v>
      </c>
      <c r="G1890" s="36" t="s">
        <v>558</v>
      </c>
      <c r="H1890" s="38">
        <v>98</v>
      </c>
      <c r="I1890" s="48">
        <v>40395886.649999999</v>
      </c>
      <c r="J1890" s="39">
        <f t="shared" si="726"/>
        <v>0</v>
      </c>
      <c r="K1890" s="39">
        <f t="shared" si="727"/>
        <v>0</v>
      </c>
      <c r="L1890" s="39">
        <f t="shared" si="728"/>
        <v>40395886.649999999</v>
      </c>
      <c r="M1890" s="39">
        <f t="shared" si="755"/>
        <v>0</v>
      </c>
      <c r="N1890" s="39">
        <f t="shared" si="746"/>
        <v>0</v>
      </c>
      <c r="O1890" s="39">
        <f t="shared" si="730"/>
        <v>0</v>
      </c>
      <c r="P1890" s="39">
        <f t="shared" si="731"/>
        <v>0</v>
      </c>
      <c r="Q1890" s="39">
        <f t="shared" si="732"/>
        <v>0</v>
      </c>
      <c r="R1890" s="39">
        <f t="shared" si="733"/>
        <v>0</v>
      </c>
      <c r="S1890" s="39">
        <f t="shared" si="734"/>
        <v>0</v>
      </c>
      <c r="T1890" s="39"/>
      <c r="U1890" s="39">
        <f t="shared" si="735"/>
        <v>0</v>
      </c>
      <c r="V1890" s="39"/>
      <c r="W1890" s="39"/>
      <c r="X1890" s="39">
        <f t="shared" si="749"/>
        <v>3317.9373018480492</v>
      </c>
      <c r="Y1890" s="39">
        <f t="shared" si="750"/>
        <v>100989.716625</v>
      </c>
      <c r="Z1890" s="41">
        <f t="shared" si="751"/>
        <v>8663134.2951252572</v>
      </c>
      <c r="AA1890" s="41">
        <v>7349231.1235934291</v>
      </c>
      <c r="AB1890" s="41">
        <v>-198206.46326555969</v>
      </c>
      <c r="AC1890" s="41">
        <f t="shared" si="736"/>
        <v>7151024.6603278695</v>
      </c>
      <c r="AD1890" s="42">
        <f t="shared" si="737"/>
        <v>1313903.1715318281</v>
      </c>
      <c r="AE1890" s="41">
        <f t="shared" si="738"/>
        <v>8464927.8318596967</v>
      </c>
      <c r="AF1890" s="42">
        <f t="shared" si="739"/>
        <v>31930958.818140302</v>
      </c>
      <c r="AG1890" s="43">
        <f t="shared" si="756"/>
        <v>400</v>
      </c>
      <c r="AH1890" s="44">
        <f t="shared" si="741"/>
        <v>314.21765913757702</v>
      </c>
      <c r="AI1890" s="36">
        <f t="shared" si="742"/>
        <v>85.782340862422998</v>
      </c>
      <c r="AJ1890" s="36">
        <f t="shared" si="743"/>
        <v>2611</v>
      </c>
      <c r="AK1890" s="45">
        <v>45657</v>
      </c>
    </row>
    <row r="1891" spans="1:37" s="79" customFormat="1" ht="12.75" x14ac:dyDescent="0.25">
      <c r="A1891" s="36">
        <v>1885</v>
      </c>
      <c r="B1891" s="45">
        <v>43046</v>
      </c>
      <c r="C1891" s="36" t="s">
        <v>823</v>
      </c>
      <c r="D1891" s="36"/>
      <c r="E1891" s="36">
        <v>12004</v>
      </c>
      <c r="F1891" s="36" t="s">
        <v>1626</v>
      </c>
      <c r="G1891" s="36" t="s">
        <v>558</v>
      </c>
      <c r="H1891" s="38">
        <v>232</v>
      </c>
      <c r="I1891" s="48">
        <v>95631078.599999994</v>
      </c>
      <c r="J1891" s="39">
        <f t="shared" si="726"/>
        <v>0</v>
      </c>
      <c r="K1891" s="39">
        <f t="shared" si="727"/>
        <v>0</v>
      </c>
      <c r="L1891" s="39">
        <f t="shared" si="728"/>
        <v>95631078.599999994</v>
      </c>
      <c r="M1891" s="39">
        <f t="shared" si="755"/>
        <v>0</v>
      </c>
      <c r="N1891" s="39">
        <f t="shared" si="746"/>
        <v>0</v>
      </c>
      <c r="O1891" s="39">
        <f t="shared" si="730"/>
        <v>0</v>
      </c>
      <c r="P1891" s="39">
        <f t="shared" si="731"/>
        <v>0</v>
      </c>
      <c r="Q1891" s="39">
        <f t="shared" si="732"/>
        <v>0</v>
      </c>
      <c r="R1891" s="39">
        <f t="shared" si="733"/>
        <v>0</v>
      </c>
      <c r="S1891" s="39">
        <f t="shared" si="734"/>
        <v>0</v>
      </c>
      <c r="T1891" s="39"/>
      <c r="U1891" s="39">
        <f t="shared" si="735"/>
        <v>0</v>
      </c>
      <c r="V1891" s="39"/>
      <c r="W1891" s="39"/>
      <c r="X1891" s="39">
        <f t="shared" si="749"/>
        <v>7854.7087145790538</v>
      </c>
      <c r="Y1891" s="39">
        <f t="shared" si="750"/>
        <v>239077.69649999996</v>
      </c>
      <c r="Z1891" s="41">
        <f t="shared" si="751"/>
        <v>20508644.45376591</v>
      </c>
      <c r="AA1891" s="41">
        <v>17398179.802792605</v>
      </c>
      <c r="AB1891" s="41">
        <v>-469223.46405724325</v>
      </c>
      <c r="AC1891" s="41">
        <f t="shared" si="736"/>
        <v>16928956.338735361</v>
      </c>
      <c r="AD1891" s="42">
        <f t="shared" si="737"/>
        <v>3110464.6509733051</v>
      </c>
      <c r="AE1891" s="41">
        <f t="shared" si="738"/>
        <v>20039420.989708666</v>
      </c>
      <c r="AF1891" s="42">
        <f t="shared" si="739"/>
        <v>75591657.610291332</v>
      </c>
      <c r="AG1891" s="43">
        <f t="shared" si="756"/>
        <v>400</v>
      </c>
      <c r="AH1891" s="44">
        <f t="shared" si="741"/>
        <v>314.21765913757702</v>
      </c>
      <c r="AI1891" s="36">
        <f t="shared" si="742"/>
        <v>85.782340862422998</v>
      </c>
      <c r="AJ1891" s="36">
        <f t="shared" si="743"/>
        <v>2611</v>
      </c>
      <c r="AK1891" s="45">
        <v>45657</v>
      </c>
    </row>
    <row r="1892" spans="1:37" s="79" customFormat="1" ht="12.75" x14ac:dyDescent="0.25">
      <c r="A1892" s="36">
        <v>1886</v>
      </c>
      <c r="B1892" s="45">
        <v>43046</v>
      </c>
      <c r="C1892" s="36" t="s">
        <v>823</v>
      </c>
      <c r="D1892" s="36"/>
      <c r="E1892" s="36">
        <v>12004</v>
      </c>
      <c r="F1892" s="36" t="s">
        <v>1627</v>
      </c>
      <c r="G1892" s="36" t="s">
        <v>540</v>
      </c>
      <c r="H1892" s="38">
        <v>100</v>
      </c>
      <c r="I1892" s="48">
        <v>3999777.2381384103</v>
      </c>
      <c r="J1892" s="39">
        <f t="shared" si="726"/>
        <v>0</v>
      </c>
      <c r="K1892" s="39">
        <f t="shared" si="727"/>
        <v>0</v>
      </c>
      <c r="L1892" s="39">
        <f t="shared" si="728"/>
        <v>3999777.2381384103</v>
      </c>
      <c r="M1892" s="39">
        <f t="shared" si="755"/>
        <v>0</v>
      </c>
      <c r="N1892" s="39">
        <f t="shared" si="746"/>
        <v>0</v>
      </c>
      <c r="O1892" s="39">
        <f t="shared" si="730"/>
        <v>0</v>
      </c>
      <c r="P1892" s="39">
        <f t="shared" si="731"/>
        <v>0</v>
      </c>
      <c r="Q1892" s="39">
        <f t="shared" si="732"/>
        <v>0</v>
      </c>
      <c r="R1892" s="39">
        <f t="shared" si="733"/>
        <v>0</v>
      </c>
      <c r="S1892" s="39">
        <f t="shared" si="734"/>
        <v>0</v>
      </c>
      <c r="T1892" s="39"/>
      <c r="U1892" s="39">
        <f t="shared" si="735"/>
        <v>0</v>
      </c>
      <c r="V1892" s="39"/>
      <c r="W1892" s="39"/>
      <c r="X1892" s="39">
        <f t="shared" si="749"/>
        <v>328.52379779370926</v>
      </c>
      <c r="Y1892" s="39">
        <f t="shared" si="750"/>
        <v>9999.4430953460251</v>
      </c>
      <c r="Z1892" s="41">
        <f t="shared" si="751"/>
        <v>857775.63603937486</v>
      </c>
      <c r="AA1892" s="41">
        <v>727680.21211306599</v>
      </c>
      <c r="AB1892" s="41">
        <v>-19625.307573772556</v>
      </c>
      <c r="AC1892" s="41">
        <f t="shared" si="736"/>
        <v>708054.90453929349</v>
      </c>
      <c r="AD1892" s="42">
        <f t="shared" si="737"/>
        <v>130095.42392630887</v>
      </c>
      <c r="AE1892" s="41">
        <f t="shared" si="738"/>
        <v>838150.32846560236</v>
      </c>
      <c r="AF1892" s="42">
        <f t="shared" si="739"/>
        <v>3161626.9096728079</v>
      </c>
      <c r="AG1892" s="43">
        <f t="shared" si="756"/>
        <v>400</v>
      </c>
      <c r="AH1892" s="44">
        <f t="shared" si="741"/>
        <v>314.21765913757702</v>
      </c>
      <c r="AI1892" s="36">
        <f t="shared" si="742"/>
        <v>85.782340862422998</v>
      </c>
      <c r="AJ1892" s="36">
        <f t="shared" si="743"/>
        <v>2611</v>
      </c>
      <c r="AK1892" s="45">
        <v>45657</v>
      </c>
    </row>
    <row r="1893" spans="1:37" s="79" customFormat="1" ht="12.75" x14ac:dyDescent="0.25">
      <c r="A1893" s="36">
        <v>1887</v>
      </c>
      <c r="B1893" s="45">
        <v>43048</v>
      </c>
      <c r="C1893" s="36" t="s">
        <v>823</v>
      </c>
      <c r="D1893" s="36"/>
      <c r="E1893" s="36">
        <v>12004</v>
      </c>
      <c r="F1893" s="36" t="s">
        <v>1628</v>
      </c>
      <c r="G1893" s="36" t="s">
        <v>276</v>
      </c>
      <c r="H1893" s="38">
        <v>3</v>
      </c>
      <c r="I1893" s="48">
        <v>1139471.8309859154</v>
      </c>
      <c r="J1893" s="39">
        <f t="shared" si="726"/>
        <v>0</v>
      </c>
      <c r="K1893" s="39">
        <f t="shared" si="727"/>
        <v>0</v>
      </c>
      <c r="L1893" s="39">
        <f t="shared" si="728"/>
        <v>1139471.8309859154</v>
      </c>
      <c r="M1893" s="39">
        <f t="shared" si="755"/>
        <v>0</v>
      </c>
      <c r="N1893" s="39">
        <f t="shared" si="746"/>
        <v>0</v>
      </c>
      <c r="O1893" s="39">
        <f t="shared" si="730"/>
        <v>0</v>
      </c>
      <c r="P1893" s="39">
        <f t="shared" si="731"/>
        <v>0</v>
      </c>
      <c r="Q1893" s="39">
        <f t="shared" si="732"/>
        <v>0</v>
      </c>
      <c r="R1893" s="39">
        <f t="shared" si="733"/>
        <v>0</v>
      </c>
      <c r="S1893" s="39">
        <f t="shared" si="734"/>
        <v>0</v>
      </c>
      <c r="T1893" s="39"/>
      <c r="U1893" s="39">
        <f t="shared" si="735"/>
        <v>0</v>
      </c>
      <c r="V1893" s="39">
        <f>IF(E1893=12050,I1893,IF(E1893&lt;&gt;12050,0))</f>
        <v>0</v>
      </c>
      <c r="W1893" s="39"/>
      <c r="X1893" s="39">
        <f t="shared" si="749"/>
        <v>93.591115481389352</v>
      </c>
      <c r="Y1893" s="39">
        <f t="shared" si="750"/>
        <v>2848.6795774647885</v>
      </c>
      <c r="Z1893" s="41">
        <f t="shared" si="751"/>
        <v>244179.22029094482</v>
      </c>
      <c r="AA1893" s="41">
        <v>209924.87202475633</v>
      </c>
      <c r="AB1893" s="41">
        <v>0</v>
      </c>
      <c r="AC1893" s="41">
        <f t="shared" si="736"/>
        <v>209924.87202475633</v>
      </c>
      <c r="AD1893" s="42">
        <f t="shared" si="737"/>
        <v>34254.348266188492</v>
      </c>
      <c r="AE1893" s="41">
        <f t="shared" si="738"/>
        <v>244179.22029094482</v>
      </c>
      <c r="AF1893" s="42">
        <f t="shared" si="739"/>
        <v>895292.61069497059</v>
      </c>
      <c r="AG1893" s="43">
        <f t="shared" si="756"/>
        <v>400</v>
      </c>
      <c r="AH1893" s="44">
        <f t="shared" si="741"/>
        <v>314.28336755646819</v>
      </c>
      <c r="AI1893" s="36">
        <f t="shared" si="742"/>
        <v>85.716632443531822</v>
      </c>
      <c r="AJ1893" s="36">
        <f t="shared" si="743"/>
        <v>2609</v>
      </c>
      <c r="AK1893" s="45">
        <v>45657</v>
      </c>
    </row>
    <row r="1894" spans="1:37" s="79" customFormat="1" ht="12.75" x14ac:dyDescent="0.25">
      <c r="A1894" s="36">
        <v>1888</v>
      </c>
      <c r="B1894" s="45">
        <v>43048</v>
      </c>
      <c r="C1894" s="36" t="s">
        <v>823</v>
      </c>
      <c r="D1894" s="36"/>
      <c r="E1894" s="36">
        <v>12004</v>
      </c>
      <c r="F1894" s="36" t="s">
        <v>1629</v>
      </c>
      <c r="G1894" s="38" t="s">
        <v>322</v>
      </c>
      <c r="H1894" s="61">
        <v>5000</v>
      </c>
      <c r="I1894" s="48">
        <v>9995000</v>
      </c>
      <c r="J1894" s="39">
        <f t="shared" si="726"/>
        <v>0</v>
      </c>
      <c r="K1894" s="39">
        <f t="shared" si="727"/>
        <v>0</v>
      </c>
      <c r="L1894" s="39">
        <f t="shared" si="728"/>
        <v>9995000</v>
      </c>
      <c r="M1894" s="39">
        <f t="shared" si="755"/>
        <v>0</v>
      </c>
      <c r="N1894" s="39">
        <f t="shared" si="746"/>
        <v>0</v>
      </c>
      <c r="O1894" s="39">
        <f t="shared" si="730"/>
        <v>0</v>
      </c>
      <c r="P1894" s="39">
        <f t="shared" si="731"/>
        <v>0</v>
      </c>
      <c r="Q1894" s="39">
        <f t="shared" si="732"/>
        <v>0</v>
      </c>
      <c r="R1894" s="39">
        <f t="shared" si="733"/>
        <v>0</v>
      </c>
      <c r="S1894" s="39">
        <f t="shared" si="734"/>
        <v>0</v>
      </c>
      <c r="T1894" s="39"/>
      <c r="U1894" s="39">
        <f t="shared" si="735"/>
        <v>0</v>
      </c>
      <c r="V1894" s="39"/>
      <c r="W1894" s="39"/>
      <c r="X1894" s="39">
        <f t="shared" si="749"/>
        <v>820.94455852156057</v>
      </c>
      <c r="Y1894" s="39">
        <f t="shared" si="750"/>
        <v>24987.5</v>
      </c>
      <c r="Z1894" s="41">
        <f t="shared" si="751"/>
        <v>2141844.3531827512</v>
      </c>
      <c r="AA1894" s="41">
        <v>1841378.6447638606</v>
      </c>
      <c r="AB1894" s="41">
        <v>0</v>
      </c>
      <c r="AC1894" s="41">
        <f t="shared" si="736"/>
        <v>1841378.6447638606</v>
      </c>
      <c r="AD1894" s="42">
        <f t="shared" si="737"/>
        <v>300465.7084188906</v>
      </c>
      <c r="AE1894" s="41">
        <f t="shared" si="738"/>
        <v>2141844.3531827512</v>
      </c>
      <c r="AF1894" s="42">
        <f t="shared" si="739"/>
        <v>7853155.6468172483</v>
      </c>
      <c r="AG1894" s="43">
        <f t="shared" si="756"/>
        <v>400</v>
      </c>
      <c r="AH1894" s="44">
        <f t="shared" si="741"/>
        <v>314.28336755646819</v>
      </c>
      <c r="AI1894" s="36">
        <f t="shared" si="742"/>
        <v>85.716632443531822</v>
      </c>
      <c r="AJ1894" s="36">
        <f t="shared" si="743"/>
        <v>2609</v>
      </c>
      <c r="AK1894" s="45">
        <v>45657</v>
      </c>
    </row>
    <row r="1895" spans="1:37" s="79" customFormat="1" ht="12.75" x14ac:dyDescent="0.25">
      <c r="A1895" s="36">
        <v>1889</v>
      </c>
      <c r="B1895" s="45">
        <v>43048</v>
      </c>
      <c r="C1895" s="36" t="s">
        <v>823</v>
      </c>
      <c r="D1895" s="36"/>
      <c r="E1895" s="36">
        <v>12004</v>
      </c>
      <c r="F1895" s="36" t="s">
        <v>1630</v>
      </c>
      <c r="G1895" s="36" t="s">
        <v>558</v>
      </c>
      <c r="H1895" s="38">
        <v>1</v>
      </c>
      <c r="I1895" s="48">
        <v>401528.1690140845</v>
      </c>
      <c r="J1895" s="39">
        <f t="shared" si="726"/>
        <v>0</v>
      </c>
      <c r="K1895" s="39">
        <f t="shared" si="727"/>
        <v>0</v>
      </c>
      <c r="L1895" s="39">
        <f t="shared" si="728"/>
        <v>401528.1690140845</v>
      </c>
      <c r="M1895" s="39">
        <f t="shared" si="755"/>
        <v>0</v>
      </c>
      <c r="N1895" s="39">
        <f t="shared" si="746"/>
        <v>0</v>
      </c>
      <c r="O1895" s="39">
        <f t="shared" si="730"/>
        <v>0</v>
      </c>
      <c r="P1895" s="39">
        <f t="shared" si="731"/>
        <v>0</v>
      </c>
      <c r="Q1895" s="39">
        <f t="shared" si="732"/>
        <v>0</v>
      </c>
      <c r="R1895" s="39">
        <f t="shared" si="733"/>
        <v>0</v>
      </c>
      <c r="S1895" s="39">
        <f t="shared" si="734"/>
        <v>0</v>
      </c>
      <c r="T1895" s="39"/>
      <c r="U1895" s="39">
        <f t="shared" si="735"/>
        <v>0</v>
      </c>
      <c r="V1895" s="39"/>
      <c r="W1895" s="39"/>
      <c r="X1895" s="39">
        <f t="shared" si="749"/>
        <v>32.979726407727675</v>
      </c>
      <c r="Y1895" s="39">
        <f t="shared" si="750"/>
        <v>1003.8204225352112</v>
      </c>
      <c r="Z1895" s="41">
        <f t="shared" si="751"/>
        <v>86044.106197761503</v>
      </c>
      <c r="AA1895" s="41">
        <v>72984.13454030134</v>
      </c>
      <c r="AB1895" s="41">
        <v>-1968.3592662218171</v>
      </c>
      <c r="AC1895" s="41">
        <f t="shared" si="736"/>
        <v>71015.775274079526</v>
      </c>
      <c r="AD1895" s="42">
        <f t="shared" si="737"/>
        <v>13059.971657460163</v>
      </c>
      <c r="AE1895" s="41">
        <f t="shared" si="738"/>
        <v>84075.746931539688</v>
      </c>
      <c r="AF1895" s="42">
        <f t="shared" si="739"/>
        <v>317452.42208254483</v>
      </c>
      <c r="AG1895" s="43">
        <f t="shared" si="756"/>
        <v>400</v>
      </c>
      <c r="AH1895" s="44">
        <f t="shared" si="741"/>
        <v>314.28336755646819</v>
      </c>
      <c r="AI1895" s="36">
        <f t="shared" si="742"/>
        <v>85.716632443531822</v>
      </c>
      <c r="AJ1895" s="36">
        <f t="shared" si="743"/>
        <v>2609</v>
      </c>
      <c r="AK1895" s="45">
        <v>45657</v>
      </c>
    </row>
    <row r="1896" spans="1:37" s="79" customFormat="1" ht="12.75" x14ac:dyDescent="0.25">
      <c r="A1896" s="36">
        <v>1890</v>
      </c>
      <c r="B1896" s="45">
        <v>43052</v>
      </c>
      <c r="C1896" s="36" t="s">
        <v>823</v>
      </c>
      <c r="D1896" s="36"/>
      <c r="E1896" s="36">
        <v>12004</v>
      </c>
      <c r="F1896" s="36" t="s">
        <v>1624</v>
      </c>
      <c r="G1896" s="36" t="s">
        <v>52</v>
      </c>
      <c r="H1896" s="38">
        <v>1300</v>
      </c>
      <c r="I1896" s="48">
        <v>75811141.121695101</v>
      </c>
      <c r="J1896" s="39">
        <f t="shared" si="726"/>
        <v>0</v>
      </c>
      <c r="K1896" s="39">
        <f t="shared" si="727"/>
        <v>0</v>
      </c>
      <c r="L1896" s="39">
        <f t="shared" si="728"/>
        <v>75811141.121695101</v>
      </c>
      <c r="M1896" s="39">
        <f t="shared" si="755"/>
        <v>0</v>
      </c>
      <c r="N1896" s="39">
        <f t="shared" si="746"/>
        <v>0</v>
      </c>
      <c r="O1896" s="39">
        <f t="shared" si="730"/>
        <v>0</v>
      </c>
      <c r="P1896" s="39">
        <f t="shared" si="731"/>
        <v>0</v>
      </c>
      <c r="Q1896" s="39">
        <f t="shared" si="732"/>
        <v>0</v>
      </c>
      <c r="R1896" s="39">
        <f t="shared" si="733"/>
        <v>0</v>
      </c>
      <c r="S1896" s="39">
        <f t="shared" si="734"/>
        <v>0</v>
      </c>
      <c r="T1896" s="39"/>
      <c r="U1896" s="39">
        <f t="shared" si="735"/>
        <v>0</v>
      </c>
      <c r="V1896" s="39"/>
      <c r="W1896" s="39"/>
      <c r="X1896" s="39">
        <f t="shared" si="749"/>
        <v>6226.787771802472</v>
      </c>
      <c r="Y1896" s="39">
        <f t="shared" si="750"/>
        <v>189527.85280423774</v>
      </c>
      <c r="Z1896" s="41">
        <f t="shared" si="751"/>
        <v>16220782.14554544</v>
      </c>
      <c r="AA1896" s="41">
        <v>13941777.821065733</v>
      </c>
      <c r="AB1896" s="41">
        <v>-376005.38438769657</v>
      </c>
      <c r="AC1896" s="41">
        <f t="shared" si="736"/>
        <v>13565772.436678037</v>
      </c>
      <c r="AD1896" s="42">
        <f t="shared" si="737"/>
        <v>2279004.3244797066</v>
      </c>
      <c r="AE1896" s="41">
        <f t="shared" si="738"/>
        <v>15844776.761157744</v>
      </c>
      <c r="AF1896" s="42">
        <f t="shared" si="739"/>
        <v>59966364.360537358</v>
      </c>
      <c r="AG1896" s="43">
        <f t="shared" si="756"/>
        <v>400</v>
      </c>
      <c r="AH1896" s="44">
        <f t="shared" si="741"/>
        <v>314.41478439425055</v>
      </c>
      <c r="AI1896" s="36">
        <f t="shared" si="742"/>
        <v>85.585215605749482</v>
      </c>
      <c r="AJ1896" s="36">
        <f t="shared" si="743"/>
        <v>2605</v>
      </c>
      <c r="AK1896" s="45">
        <v>45657</v>
      </c>
    </row>
    <row r="1897" spans="1:37" s="79" customFormat="1" ht="12.75" x14ac:dyDescent="0.25">
      <c r="A1897" s="36">
        <v>1891</v>
      </c>
      <c r="B1897" s="45">
        <v>43052</v>
      </c>
      <c r="C1897" s="36" t="s">
        <v>823</v>
      </c>
      <c r="D1897" s="36"/>
      <c r="E1897" s="36">
        <v>12004</v>
      </c>
      <c r="F1897" s="36" t="s">
        <v>1627</v>
      </c>
      <c r="G1897" s="36" t="s">
        <v>540</v>
      </c>
      <c r="H1897" s="38">
        <v>900</v>
      </c>
      <c r="I1897" s="48">
        <v>35997995.138304897</v>
      </c>
      <c r="J1897" s="39">
        <f t="shared" si="726"/>
        <v>0</v>
      </c>
      <c r="K1897" s="39">
        <f t="shared" si="727"/>
        <v>0</v>
      </c>
      <c r="L1897" s="39">
        <f t="shared" si="728"/>
        <v>35997995.138304897</v>
      </c>
      <c r="M1897" s="39">
        <f t="shared" si="755"/>
        <v>0</v>
      </c>
      <c r="N1897" s="39">
        <f t="shared" si="746"/>
        <v>0</v>
      </c>
      <c r="O1897" s="39">
        <f t="shared" si="730"/>
        <v>0</v>
      </c>
      <c r="P1897" s="39">
        <f t="shared" si="731"/>
        <v>0</v>
      </c>
      <c r="Q1897" s="39">
        <f t="shared" si="732"/>
        <v>0</v>
      </c>
      <c r="R1897" s="39">
        <f t="shared" si="733"/>
        <v>0</v>
      </c>
      <c r="S1897" s="39">
        <f t="shared" si="734"/>
        <v>0</v>
      </c>
      <c r="T1897" s="39"/>
      <c r="U1897" s="39">
        <f t="shared" si="735"/>
        <v>0</v>
      </c>
      <c r="V1897" s="39"/>
      <c r="W1897" s="39"/>
      <c r="X1897" s="39">
        <f t="shared" si="749"/>
        <v>2956.7141797375684</v>
      </c>
      <c r="Y1897" s="39">
        <f t="shared" si="750"/>
        <v>89994.98784576224</v>
      </c>
      <c r="Z1897" s="41">
        <f t="shared" si="751"/>
        <v>7702240.4382163659</v>
      </c>
      <c r="AA1897" s="41">
        <v>6531381.6230402887</v>
      </c>
      <c r="AB1897" s="41">
        <v>-176149.31820344037</v>
      </c>
      <c r="AC1897" s="41">
        <f t="shared" si="736"/>
        <v>6355232.3048368488</v>
      </c>
      <c r="AD1897" s="42">
        <f t="shared" si="737"/>
        <v>1170858.8151760772</v>
      </c>
      <c r="AE1897" s="41">
        <f t="shared" si="738"/>
        <v>7526091.1200129259</v>
      </c>
      <c r="AF1897" s="42">
        <f t="shared" si="739"/>
        <v>28471904.018291973</v>
      </c>
      <c r="AG1897" s="43">
        <f t="shared" si="756"/>
        <v>400</v>
      </c>
      <c r="AH1897" s="44">
        <f t="shared" si="741"/>
        <v>314.41478439425055</v>
      </c>
      <c r="AI1897" s="36">
        <f t="shared" si="742"/>
        <v>85.585215605749482</v>
      </c>
      <c r="AJ1897" s="36">
        <f t="shared" si="743"/>
        <v>2605</v>
      </c>
      <c r="AK1897" s="45">
        <v>45657</v>
      </c>
    </row>
    <row r="1898" spans="1:37" s="79" customFormat="1" ht="25.5" x14ac:dyDescent="0.25">
      <c r="A1898" s="36">
        <v>1892</v>
      </c>
      <c r="B1898" s="37">
        <v>43053</v>
      </c>
      <c r="C1898" s="37" t="s">
        <v>533</v>
      </c>
      <c r="D1898" s="37"/>
      <c r="E1898" s="36">
        <v>12003</v>
      </c>
      <c r="F1898" s="53" t="s">
        <v>1631</v>
      </c>
      <c r="G1898" s="36" t="s">
        <v>491</v>
      </c>
      <c r="H1898" s="49">
        <v>33</v>
      </c>
      <c r="I1898" s="39">
        <v>1889250</v>
      </c>
      <c r="J1898" s="39"/>
      <c r="K1898" s="39">
        <v>1889250</v>
      </c>
      <c r="L1898" s="39"/>
      <c r="M1898" s="39"/>
      <c r="N1898" s="39"/>
      <c r="O1898" s="39"/>
      <c r="P1898" s="39"/>
      <c r="Q1898" s="39"/>
      <c r="R1898" s="39"/>
      <c r="S1898" s="39"/>
      <c r="T1898" s="39"/>
      <c r="U1898" s="39"/>
      <c r="V1898" s="39"/>
      <c r="W1898" s="39"/>
      <c r="X1898" s="39">
        <f t="shared" si="749"/>
        <v>155.17453798767966</v>
      </c>
      <c r="Y1898" s="39">
        <f t="shared" si="750"/>
        <v>4723.1249999999991</v>
      </c>
      <c r="Z1898" s="41">
        <f t="shared" si="751"/>
        <v>404074.49691991782</v>
      </c>
      <c r="AA1898" s="41">
        <v>347280.61601642706</v>
      </c>
      <c r="AB1898" s="41">
        <v>0</v>
      </c>
      <c r="AC1898" s="41">
        <f t="shared" si="736"/>
        <v>347280.61601642706</v>
      </c>
      <c r="AD1898" s="42">
        <f t="shared" si="737"/>
        <v>56793.880903490761</v>
      </c>
      <c r="AE1898" s="41">
        <f t="shared" si="738"/>
        <v>404074.49691991782</v>
      </c>
      <c r="AF1898" s="42">
        <f t="shared" si="739"/>
        <v>1485175.5030800821</v>
      </c>
      <c r="AG1898" s="43">
        <f t="shared" si="756"/>
        <v>400</v>
      </c>
      <c r="AH1898" s="44">
        <f t="shared" si="741"/>
        <v>314.44763860369608</v>
      </c>
      <c r="AI1898" s="36">
        <f t="shared" si="742"/>
        <v>85.552361396303908</v>
      </c>
      <c r="AJ1898" s="36">
        <f t="shared" si="743"/>
        <v>2604</v>
      </c>
      <c r="AK1898" s="45">
        <v>45657</v>
      </c>
    </row>
    <row r="1899" spans="1:37" s="79" customFormat="1" ht="12.75" x14ac:dyDescent="0.25">
      <c r="A1899" s="36">
        <v>1893</v>
      </c>
      <c r="B1899" s="45">
        <v>43056</v>
      </c>
      <c r="C1899" s="36" t="s">
        <v>823</v>
      </c>
      <c r="D1899" s="36"/>
      <c r="E1899" s="36">
        <v>12004</v>
      </c>
      <c r="F1899" s="36" t="s">
        <v>1625</v>
      </c>
      <c r="G1899" s="36" t="s">
        <v>58</v>
      </c>
      <c r="H1899" s="38">
        <v>150</v>
      </c>
      <c r="I1899" s="48">
        <v>61830438.752010338</v>
      </c>
      <c r="J1899" s="39">
        <f t="shared" ref="J1899:J1914" si="757">IF(E1899=12002,I1899,IF(E1899&lt;&gt;12002,0))</f>
        <v>0</v>
      </c>
      <c r="K1899" s="39">
        <f t="shared" ref="K1899:K1914" si="758">IF(E1899=12003,I1899,IF(E1899&lt;&gt;12003,0))</f>
        <v>0</v>
      </c>
      <c r="L1899" s="39">
        <f t="shared" ref="L1899:L1914" si="759">IF(E1899=12004,I1899,IF(E1899&lt;&gt;12004,0))</f>
        <v>61830438.752010338</v>
      </c>
      <c r="M1899" s="39">
        <f>IF(C1899=12006,H1899,IF(C1899&lt;&gt;12006,0))</f>
        <v>0</v>
      </c>
      <c r="N1899" s="39">
        <f t="shared" ref="N1899:N1914" si="760">IF(E1899=12006,I1899,IF(E1899&lt;&gt;12006,0))</f>
        <v>0</v>
      </c>
      <c r="O1899" s="39">
        <f t="shared" ref="O1899:O1914" si="761">IF(E1899=12007,I1899,IF(E1899&lt;&gt;12007,0))</f>
        <v>0</v>
      </c>
      <c r="P1899" s="39">
        <f t="shared" ref="P1899:P1914" si="762">IF(E1899=12008,I1899,IF(E1899&lt;&gt;12008,0))</f>
        <v>0</v>
      </c>
      <c r="Q1899" s="39">
        <f t="shared" ref="Q1899:Q1914" si="763">IF(E1899=12009,I1899,IF(E1899&lt;&gt;12009,0))</f>
        <v>0</v>
      </c>
      <c r="R1899" s="39">
        <f t="shared" ref="R1899:R1914" si="764">IF(E1899=12010,I1899,IF(E1899&lt;&gt;12010,0))</f>
        <v>0</v>
      </c>
      <c r="S1899" s="39">
        <f t="shared" ref="S1899:S1914" si="765">IF(E1899=12011,I1899,IF(E1899&lt;&gt;12011,0))</f>
        <v>0</v>
      </c>
      <c r="T1899" s="39"/>
      <c r="U1899" s="39">
        <f t="shared" ref="U1899:U1914" si="766">IF(E1899=12012,I1899,IF(E1899&lt;&gt;12012,0))</f>
        <v>0</v>
      </c>
      <c r="V1899" s="39"/>
      <c r="W1899" s="39"/>
      <c r="X1899" s="39">
        <f t="shared" si="749"/>
        <v>5078.47546217744</v>
      </c>
      <c r="Y1899" s="39">
        <f t="shared" si="750"/>
        <v>154576.09688002584</v>
      </c>
      <c r="Z1899" s="41">
        <f t="shared" si="751"/>
        <v>13209114.677123522</v>
      </c>
      <c r="AA1899" s="41">
        <v>11350392.657966578</v>
      </c>
      <c r="AB1899" s="41">
        <v>-306116.53758112848</v>
      </c>
      <c r="AC1899" s="41">
        <f t="shared" si="736"/>
        <v>11044276.120385449</v>
      </c>
      <c r="AD1899" s="42">
        <f t="shared" si="737"/>
        <v>1858722.019156944</v>
      </c>
      <c r="AE1899" s="41">
        <f t="shared" si="738"/>
        <v>12902998.139542393</v>
      </c>
      <c r="AF1899" s="42">
        <f t="shared" si="739"/>
        <v>48927440.612467945</v>
      </c>
      <c r="AG1899" s="43">
        <f t="shared" si="756"/>
        <v>400</v>
      </c>
      <c r="AH1899" s="44">
        <f t="shared" si="741"/>
        <v>314.54620123203284</v>
      </c>
      <c r="AI1899" s="36">
        <f t="shared" si="742"/>
        <v>85.453798767967143</v>
      </c>
      <c r="AJ1899" s="36">
        <f t="shared" si="743"/>
        <v>2601</v>
      </c>
      <c r="AK1899" s="45">
        <v>45657</v>
      </c>
    </row>
    <row r="1900" spans="1:37" s="79" customFormat="1" ht="12.75" x14ac:dyDescent="0.25">
      <c r="A1900" s="36">
        <v>1894</v>
      </c>
      <c r="B1900" s="45">
        <v>43056</v>
      </c>
      <c r="C1900" s="36" t="s">
        <v>823</v>
      </c>
      <c r="D1900" s="36"/>
      <c r="E1900" s="36">
        <v>12004</v>
      </c>
      <c r="F1900" s="36" t="s">
        <v>1626</v>
      </c>
      <c r="G1900" s="36" t="s">
        <v>58</v>
      </c>
      <c r="H1900" s="38">
        <v>150</v>
      </c>
      <c r="I1900" s="48">
        <v>61830438.752010338</v>
      </c>
      <c r="J1900" s="39">
        <f t="shared" si="757"/>
        <v>0</v>
      </c>
      <c r="K1900" s="39">
        <f t="shared" si="758"/>
        <v>0</v>
      </c>
      <c r="L1900" s="39">
        <f t="shared" si="759"/>
        <v>61830438.752010338</v>
      </c>
      <c r="M1900" s="39">
        <f>IF(C1900=12006,H1900,IF(C1900&lt;&gt;12006,0))</f>
        <v>0</v>
      </c>
      <c r="N1900" s="39">
        <f t="shared" si="760"/>
        <v>0</v>
      </c>
      <c r="O1900" s="39">
        <f t="shared" si="761"/>
        <v>0</v>
      </c>
      <c r="P1900" s="39">
        <f t="shared" si="762"/>
        <v>0</v>
      </c>
      <c r="Q1900" s="39">
        <f t="shared" si="763"/>
        <v>0</v>
      </c>
      <c r="R1900" s="39">
        <f t="shared" si="764"/>
        <v>0</v>
      </c>
      <c r="S1900" s="39">
        <f t="shared" si="765"/>
        <v>0</v>
      </c>
      <c r="T1900" s="39"/>
      <c r="U1900" s="39">
        <f t="shared" si="766"/>
        <v>0</v>
      </c>
      <c r="V1900" s="39"/>
      <c r="W1900" s="39"/>
      <c r="X1900" s="39">
        <f t="shared" si="749"/>
        <v>5078.47546217744</v>
      </c>
      <c r="Y1900" s="39">
        <f t="shared" si="750"/>
        <v>154576.09688002584</v>
      </c>
      <c r="Z1900" s="41">
        <f t="shared" si="751"/>
        <v>13209114.677123522</v>
      </c>
      <c r="AA1900" s="41">
        <v>11350392.657966578</v>
      </c>
      <c r="AB1900" s="41">
        <v>-306116.53758112848</v>
      </c>
      <c r="AC1900" s="41">
        <f t="shared" si="736"/>
        <v>11044276.120385449</v>
      </c>
      <c r="AD1900" s="42">
        <f t="shared" si="737"/>
        <v>1858722.019156944</v>
      </c>
      <c r="AE1900" s="41">
        <f t="shared" si="738"/>
        <v>12902998.139542393</v>
      </c>
      <c r="AF1900" s="42">
        <f t="shared" si="739"/>
        <v>48927440.612467945</v>
      </c>
      <c r="AG1900" s="43">
        <f t="shared" si="756"/>
        <v>400</v>
      </c>
      <c r="AH1900" s="44">
        <f t="shared" si="741"/>
        <v>314.54620123203284</v>
      </c>
      <c r="AI1900" s="36">
        <f t="shared" si="742"/>
        <v>85.453798767967143</v>
      </c>
      <c r="AJ1900" s="36">
        <f t="shared" si="743"/>
        <v>2601</v>
      </c>
      <c r="AK1900" s="45">
        <v>45657</v>
      </c>
    </row>
    <row r="1901" spans="1:37" s="79" customFormat="1" ht="12.75" x14ac:dyDescent="0.25">
      <c r="A1901" s="36">
        <v>1895</v>
      </c>
      <c r="B1901" s="45">
        <v>43056</v>
      </c>
      <c r="C1901" s="36" t="s">
        <v>823</v>
      </c>
      <c r="D1901" s="36"/>
      <c r="E1901" s="36">
        <v>12004</v>
      </c>
      <c r="F1901" s="36" t="s">
        <v>1632</v>
      </c>
      <c r="G1901" s="36" t="s">
        <v>58</v>
      </c>
      <c r="H1901" s="38">
        <v>62</v>
      </c>
      <c r="I1901" s="48">
        <v>30120261.075979322</v>
      </c>
      <c r="J1901" s="39">
        <f t="shared" si="757"/>
        <v>0</v>
      </c>
      <c r="K1901" s="39">
        <f t="shared" si="758"/>
        <v>0</v>
      </c>
      <c r="L1901" s="39">
        <f t="shared" si="759"/>
        <v>30120261.075979322</v>
      </c>
      <c r="M1901" s="39">
        <f>IF(C1901=12006,H1901,IF(C1901&lt;&gt;12006,0))</f>
        <v>0</v>
      </c>
      <c r="N1901" s="39">
        <f t="shared" si="760"/>
        <v>0</v>
      </c>
      <c r="O1901" s="39">
        <f t="shared" si="761"/>
        <v>0</v>
      </c>
      <c r="P1901" s="39">
        <f t="shared" si="762"/>
        <v>0</v>
      </c>
      <c r="Q1901" s="39">
        <f t="shared" si="763"/>
        <v>0</v>
      </c>
      <c r="R1901" s="39">
        <f t="shared" si="764"/>
        <v>0</v>
      </c>
      <c r="S1901" s="39">
        <f t="shared" si="765"/>
        <v>0</v>
      </c>
      <c r="T1901" s="39"/>
      <c r="U1901" s="39">
        <f t="shared" si="766"/>
        <v>0</v>
      </c>
      <c r="V1901" s="39"/>
      <c r="W1901" s="39"/>
      <c r="X1901" s="39">
        <f t="shared" si="749"/>
        <v>2473.9434148648311</v>
      </c>
      <c r="Y1901" s="39">
        <f t="shared" si="750"/>
        <v>75300.6526899483</v>
      </c>
      <c r="Z1901" s="41">
        <f t="shared" si="751"/>
        <v>6434726.8220634256</v>
      </c>
      <c r="AA1901" s="41">
        <v>5529263.5322228977</v>
      </c>
      <c r="AB1901" s="41">
        <v>-149122.50693544754</v>
      </c>
      <c r="AC1901" s="41">
        <f t="shared" ref="AC1901:AC1942" si="767">AA1901+AB1901</f>
        <v>5380141.0252874503</v>
      </c>
      <c r="AD1901" s="42">
        <f t="shared" ref="AD1901:AD1942" si="768">Z1901-AA1901</f>
        <v>905463.28984052781</v>
      </c>
      <c r="AE1901" s="41">
        <f t="shared" ref="AE1901:AE1942" si="769">AC1901+AD1901</f>
        <v>6285604.3151279781</v>
      </c>
      <c r="AF1901" s="42">
        <f t="shared" ref="AF1901:AF1942" si="770">I1901-AE1901</f>
        <v>23834656.760851346</v>
      </c>
      <c r="AG1901" s="43">
        <f t="shared" si="756"/>
        <v>400</v>
      </c>
      <c r="AH1901" s="44">
        <f t="shared" ref="AH1901:AH1942" si="771">IF(AG1901&gt;AI1901,AG1901-AI1901,IF(AG1901&lt;=AI1901,0))</f>
        <v>314.54620123203284</v>
      </c>
      <c r="AI1901" s="36">
        <f t="shared" ref="AI1901:AI1942" si="772">AJ1901/30.4375</f>
        <v>85.453798767967143</v>
      </c>
      <c r="AJ1901" s="36">
        <f t="shared" ref="AJ1901:AJ1942" si="773">AK1901-B1901</f>
        <v>2601</v>
      </c>
      <c r="AK1901" s="45">
        <v>45657</v>
      </c>
    </row>
    <row r="1902" spans="1:37" s="79" customFormat="1" ht="12.75" x14ac:dyDescent="0.25">
      <c r="A1902" s="36">
        <v>1896</v>
      </c>
      <c r="B1902" s="45">
        <v>43060</v>
      </c>
      <c r="C1902" s="49" t="s">
        <v>272</v>
      </c>
      <c r="D1902" s="49"/>
      <c r="E1902" s="49">
        <v>12010</v>
      </c>
      <c r="F1902" s="36" t="s">
        <v>1633</v>
      </c>
      <c r="G1902" s="36" t="s">
        <v>435</v>
      </c>
      <c r="H1902" s="38">
        <v>1</v>
      </c>
      <c r="I1902" s="48">
        <v>265000</v>
      </c>
      <c r="J1902" s="39">
        <f t="shared" si="757"/>
        <v>0</v>
      </c>
      <c r="K1902" s="39">
        <f t="shared" si="758"/>
        <v>0</v>
      </c>
      <c r="L1902" s="39">
        <f t="shared" si="759"/>
        <v>0</v>
      </c>
      <c r="M1902" s="39">
        <f>IF(E1902=12005,I1902,IF(E1902&lt;&gt;12005,0))</f>
        <v>0</v>
      </c>
      <c r="N1902" s="39">
        <f t="shared" si="760"/>
        <v>0</v>
      </c>
      <c r="O1902" s="39">
        <f t="shared" si="761"/>
        <v>0</v>
      </c>
      <c r="P1902" s="39">
        <f t="shared" si="762"/>
        <v>0</v>
      </c>
      <c r="Q1902" s="39">
        <f t="shared" si="763"/>
        <v>0</v>
      </c>
      <c r="R1902" s="39">
        <f t="shared" si="764"/>
        <v>265000</v>
      </c>
      <c r="S1902" s="39">
        <f t="shared" si="765"/>
        <v>0</v>
      </c>
      <c r="T1902" s="39"/>
      <c r="U1902" s="39">
        <f t="shared" si="766"/>
        <v>0</v>
      </c>
      <c r="V1902" s="39"/>
      <c r="W1902" s="39">
        <f>IF(E1902=12099,I1902,IF(E1902&lt;&gt;12099,0))</f>
        <v>0</v>
      </c>
      <c r="X1902" s="39">
        <f t="shared" si="749"/>
        <v>72.55304585900069</v>
      </c>
      <c r="Y1902" s="39">
        <f t="shared" si="750"/>
        <v>2208.3333333333335</v>
      </c>
      <c r="Z1902" s="41">
        <f t="shared" si="751"/>
        <v>188420.26009582478</v>
      </c>
      <c r="AA1902" s="41">
        <v>161865.84531143054</v>
      </c>
      <c r="AB1902" s="41">
        <v>10879.163652057809</v>
      </c>
      <c r="AC1902" s="41">
        <f t="shared" si="767"/>
        <v>172745.00896348836</v>
      </c>
      <c r="AD1902" s="42">
        <f t="shared" si="768"/>
        <v>26554.414784394234</v>
      </c>
      <c r="AE1902" s="41">
        <f t="shared" si="769"/>
        <v>199299.4237478826</v>
      </c>
      <c r="AF1902" s="42">
        <f t="shared" si="770"/>
        <v>65700.576252117404</v>
      </c>
      <c r="AG1902" s="43">
        <f>(365.25/30.4375*(IF(E1902=12002,1/3%,IF(E1902=12003,1/3%,IF(E1902=12004,1/3%,IF(E1902=12006,1/2%,IF(E1902=12007,1/10%,IF(E1902=12008,1/3%,IF(E1902=12009,1/10%,IF(E1902=12010,1/10%,IF(E1902=12011,1/20%,IF(E1902=12012,1/3%,IF(E1902=12099,1/10%)))))))))))))</f>
        <v>120</v>
      </c>
      <c r="AH1902" s="44">
        <f t="shared" si="771"/>
        <v>34.677618069815196</v>
      </c>
      <c r="AI1902" s="36">
        <f t="shared" si="772"/>
        <v>85.322381930184804</v>
      </c>
      <c r="AJ1902" s="36">
        <f t="shared" si="773"/>
        <v>2597</v>
      </c>
      <c r="AK1902" s="45">
        <v>45657</v>
      </c>
    </row>
    <row r="1903" spans="1:37" s="79" customFormat="1" ht="12.75" x14ac:dyDescent="0.25">
      <c r="A1903" s="36">
        <v>1897</v>
      </c>
      <c r="B1903" s="45">
        <v>43061</v>
      </c>
      <c r="C1903" s="49" t="s">
        <v>973</v>
      </c>
      <c r="D1903" s="49"/>
      <c r="E1903" s="49">
        <v>12006</v>
      </c>
      <c r="F1903" s="36" t="s">
        <v>1634</v>
      </c>
      <c r="G1903" s="36" t="s">
        <v>435</v>
      </c>
      <c r="H1903" s="38">
        <v>1</v>
      </c>
      <c r="I1903" s="50">
        <v>361000</v>
      </c>
      <c r="J1903" s="39">
        <f t="shared" si="757"/>
        <v>0</v>
      </c>
      <c r="K1903" s="39">
        <f t="shared" si="758"/>
        <v>0</v>
      </c>
      <c r="L1903" s="39">
        <f t="shared" si="759"/>
        <v>0</v>
      </c>
      <c r="M1903" s="39">
        <f>IF(E1903=12005,I1903,IF(E1903&lt;&gt;12005,0))</f>
        <v>0</v>
      </c>
      <c r="N1903" s="39">
        <f t="shared" si="760"/>
        <v>361000</v>
      </c>
      <c r="O1903" s="39">
        <f t="shared" si="761"/>
        <v>0</v>
      </c>
      <c r="P1903" s="39">
        <f t="shared" si="762"/>
        <v>0</v>
      </c>
      <c r="Q1903" s="39">
        <f t="shared" si="763"/>
        <v>0</v>
      </c>
      <c r="R1903" s="39">
        <f t="shared" si="764"/>
        <v>0</v>
      </c>
      <c r="S1903" s="39">
        <f t="shared" si="765"/>
        <v>0</v>
      </c>
      <c r="T1903" s="39"/>
      <c r="U1903" s="39">
        <f t="shared" si="766"/>
        <v>0</v>
      </c>
      <c r="V1903" s="39"/>
      <c r="W1903" s="39">
        <f>IF(E1903=12099,I1903,IF(E1903&lt;&gt;12099,0))</f>
        <v>0</v>
      </c>
      <c r="X1903" s="39">
        <f t="shared" si="749"/>
        <v>19.767282683093772</v>
      </c>
      <c r="Y1903" s="39">
        <f t="shared" si="750"/>
        <v>601.66666666666663</v>
      </c>
      <c r="Z1903" s="41">
        <f t="shared" si="751"/>
        <v>51315.865845311426</v>
      </c>
      <c r="AA1903" s="41">
        <v>44081.040383299107</v>
      </c>
      <c r="AB1903" s="41">
        <v>0</v>
      </c>
      <c r="AC1903" s="41">
        <f t="shared" si="767"/>
        <v>44081.040383299107</v>
      </c>
      <c r="AD1903" s="42">
        <f t="shared" si="768"/>
        <v>7234.8254620123189</v>
      </c>
      <c r="AE1903" s="41">
        <f t="shared" si="769"/>
        <v>51315.865845311426</v>
      </c>
      <c r="AF1903" s="42">
        <f t="shared" si="770"/>
        <v>309684.13415468857</v>
      </c>
      <c r="AG1903" s="43">
        <f>(365.25/30.4375*(IF(E1903=12002,1/3%,IF(E1903=12003,1/3%,IF(E1903=12004,1/3%,IF(E1903=12006,1/2%,IF(E1903=12007,1/10%,IF(E1903=12008,1/3%,IF(E1903=12009,1/10%,IF(E1903=12010,1/10%,IF(E1903=12011,1/20%,IF(E1903=12012,1/3%,IF(E1903=12099,1/10%)))))))))))))</f>
        <v>600</v>
      </c>
      <c r="AH1903" s="44">
        <f t="shared" si="771"/>
        <v>514.71047227926078</v>
      </c>
      <c r="AI1903" s="36">
        <f t="shared" si="772"/>
        <v>85.289527720739216</v>
      </c>
      <c r="AJ1903" s="36">
        <f t="shared" si="773"/>
        <v>2596</v>
      </c>
      <c r="AK1903" s="45">
        <v>45657</v>
      </c>
    </row>
    <row r="1904" spans="1:37" s="79" customFormat="1" ht="12.75" x14ac:dyDescent="0.25">
      <c r="A1904" s="36">
        <v>1898</v>
      </c>
      <c r="B1904" s="45">
        <v>43066</v>
      </c>
      <c r="C1904" s="36" t="s">
        <v>823</v>
      </c>
      <c r="D1904" s="36"/>
      <c r="E1904" s="36">
        <v>12004</v>
      </c>
      <c r="F1904" s="36" t="s">
        <v>1635</v>
      </c>
      <c r="G1904" s="36" t="s">
        <v>276</v>
      </c>
      <c r="H1904" s="38">
        <v>22</v>
      </c>
      <c r="I1904" s="48">
        <v>6449694.5534838066</v>
      </c>
      <c r="J1904" s="39">
        <f t="shared" si="757"/>
        <v>0</v>
      </c>
      <c r="K1904" s="39">
        <f t="shared" si="758"/>
        <v>0</v>
      </c>
      <c r="L1904" s="39">
        <f t="shared" si="759"/>
        <v>6449694.5534838066</v>
      </c>
      <c r="M1904" s="39">
        <f>IF(C1904=12006,H1904,IF(C1904&lt;&gt;12006,0))</f>
        <v>0</v>
      </c>
      <c r="N1904" s="39">
        <f t="shared" si="760"/>
        <v>0</v>
      </c>
      <c r="O1904" s="39">
        <f t="shared" si="761"/>
        <v>0</v>
      </c>
      <c r="P1904" s="39">
        <f t="shared" si="762"/>
        <v>0</v>
      </c>
      <c r="Q1904" s="39">
        <f t="shared" si="763"/>
        <v>0</v>
      </c>
      <c r="R1904" s="39">
        <f t="shared" si="764"/>
        <v>0</v>
      </c>
      <c r="S1904" s="39">
        <f t="shared" si="765"/>
        <v>0</v>
      </c>
      <c r="T1904" s="39"/>
      <c r="U1904" s="39">
        <f t="shared" si="766"/>
        <v>0</v>
      </c>
      <c r="V1904" s="39">
        <f>IF(E1904=12050,I1904,IF(E1904&lt;&gt;12050,0))</f>
        <v>0</v>
      </c>
      <c r="W1904" s="39"/>
      <c r="X1904" s="39">
        <f t="shared" si="749"/>
        <v>529.74903930051801</v>
      </c>
      <c r="Y1904" s="39">
        <f t="shared" si="750"/>
        <v>16124.236383709516</v>
      </c>
      <c r="Z1904" s="41">
        <f t="shared" si="751"/>
        <v>1372579.7608276419</v>
      </c>
      <c r="AA1904" s="41">
        <v>1178691.6124436527</v>
      </c>
      <c r="AB1904" s="41">
        <v>0</v>
      </c>
      <c r="AC1904" s="41">
        <f t="shared" si="767"/>
        <v>1178691.6124436527</v>
      </c>
      <c r="AD1904" s="42">
        <f t="shared" si="768"/>
        <v>193888.14838398923</v>
      </c>
      <c r="AE1904" s="41">
        <f t="shared" si="769"/>
        <v>1372579.7608276419</v>
      </c>
      <c r="AF1904" s="42">
        <f t="shared" si="770"/>
        <v>5077114.7926561646</v>
      </c>
      <c r="AG1904" s="43">
        <f>(365.25/30.4375*(IF(E1904=12002,1/3%,IF(E1904=12003,1/3%,IF(E1904=12004,1/3%,IF(E1904=12006,1/2%,IF(E1904=12007,1/10%,IF(E1904=12008,1/3%,IF(E1904=12009,1/10%,IF(E1904=12010,1/10%,IF(E1904=12011,1/20%,IF(E1904=12012,1/3%))))))))))))</f>
        <v>400</v>
      </c>
      <c r="AH1904" s="44">
        <f t="shared" si="771"/>
        <v>314.87474332648873</v>
      </c>
      <c r="AI1904" s="36">
        <f t="shared" si="772"/>
        <v>85.125256673511288</v>
      </c>
      <c r="AJ1904" s="36">
        <f t="shared" si="773"/>
        <v>2591</v>
      </c>
      <c r="AK1904" s="45">
        <v>45657</v>
      </c>
    </row>
    <row r="1905" spans="1:37" s="79" customFormat="1" ht="12.75" x14ac:dyDescent="0.25">
      <c r="A1905" s="36">
        <v>1899</v>
      </c>
      <c r="B1905" s="45">
        <v>43066</v>
      </c>
      <c r="C1905" s="36" t="s">
        <v>823</v>
      </c>
      <c r="D1905" s="36"/>
      <c r="E1905" s="36">
        <v>12004</v>
      </c>
      <c r="F1905" s="36" t="s">
        <v>1636</v>
      </c>
      <c r="G1905" s="36" t="s">
        <v>544</v>
      </c>
      <c r="H1905" s="38">
        <v>25</v>
      </c>
      <c r="I1905" s="48">
        <v>4614680.4465161916</v>
      </c>
      <c r="J1905" s="39">
        <f t="shared" si="757"/>
        <v>0</v>
      </c>
      <c r="K1905" s="39">
        <f t="shared" si="758"/>
        <v>0</v>
      </c>
      <c r="L1905" s="39">
        <f t="shared" si="759"/>
        <v>4614680.4465161916</v>
      </c>
      <c r="M1905" s="39">
        <f>IF(C1905=12006,H1905,IF(C1905&lt;&gt;12006,0))</f>
        <v>0</v>
      </c>
      <c r="N1905" s="39">
        <f t="shared" si="760"/>
        <v>0</v>
      </c>
      <c r="O1905" s="39">
        <f t="shared" si="761"/>
        <v>0</v>
      </c>
      <c r="P1905" s="39">
        <f t="shared" si="762"/>
        <v>0</v>
      </c>
      <c r="Q1905" s="39">
        <f t="shared" si="763"/>
        <v>0</v>
      </c>
      <c r="R1905" s="39">
        <f t="shared" si="764"/>
        <v>0</v>
      </c>
      <c r="S1905" s="39">
        <f t="shared" si="765"/>
        <v>0</v>
      </c>
      <c r="T1905" s="39"/>
      <c r="U1905" s="39">
        <f t="shared" si="766"/>
        <v>0</v>
      </c>
      <c r="V1905" s="39"/>
      <c r="W1905" s="39"/>
      <c r="X1905" s="39">
        <f t="shared" si="749"/>
        <v>379.02919478572414</v>
      </c>
      <c r="Y1905" s="39">
        <f t="shared" si="750"/>
        <v>11536.701116290478</v>
      </c>
      <c r="Z1905" s="41">
        <f t="shared" si="751"/>
        <v>982064.64368981111</v>
      </c>
      <c r="AA1905" s="41">
        <v>831969.08255466446</v>
      </c>
      <c r="AB1905" s="41">
        <v>-22437.945769600905</v>
      </c>
      <c r="AC1905" s="41">
        <f t="shared" si="767"/>
        <v>809531.13678506354</v>
      </c>
      <c r="AD1905" s="42">
        <f t="shared" si="768"/>
        <v>150095.56113514665</v>
      </c>
      <c r="AE1905" s="41">
        <f t="shared" si="769"/>
        <v>959626.69792021019</v>
      </c>
      <c r="AF1905" s="42">
        <f t="shared" si="770"/>
        <v>3655053.7485959814</v>
      </c>
      <c r="AG1905" s="43">
        <f>(365.25/30.4375*(IF(E1905=12002,1/3%,IF(E1905=12003,1/3%,IF(E1905=12004,1/3%,IF(E1905=12006,1/2%,IF(E1905=12007,1/10%,IF(E1905=12008,1/3%,IF(E1905=12009,1/10%,IF(E1905=12010,1/10%,IF(E1905=12011,1/20%,IF(E1905=12012,1/3%))))))))))))</f>
        <v>400</v>
      </c>
      <c r="AH1905" s="44">
        <f t="shared" si="771"/>
        <v>314.87474332648873</v>
      </c>
      <c r="AI1905" s="36">
        <f t="shared" si="772"/>
        <v>85.125256673511288</v>
      </c>
      <c r="AJ1905" s="36">
        <f t="shared" si="773"/>
        <v>2591</v>
      </c>
      <c r="AK1905" s="45">
        <v>45657</v>
      </c>
    </row>
    <row r="1906" spans="1:37" s="79" customFormat="1" ht="12.75" x14ac:dyDescent="0.25">
      <c r="A1906" s="36">
        <v>1900</v>
      </c>
      <c r="B1906" s="74">
        <v>43069</v>
      </c>
      <c r="C1906" s="36" t="s">
        <v>823</v>
      </c>
      <c r="D1906" s="36"/>
      <c r="E1906" s="36">
        <v>12004</v>
      </c>
      <c r="F1906" s="36" t="s">
        <v>1637</v>
      </c>
      <c r="G1906" s="36" t="s">
        <v>65</v>
      </c>
      <c r="H1906" s="38">
        <v>4000</v>
      </c>
      <c r="I1906" s="50">
        <v>172333333.33000001</v>
      </c>
      <c r="J1906" s="39">
        <f t="shared" si="757"/>
        <v>0</v>
      </c>
      <c r="K1906" s="39">
        <f t="shared" si="758"/>
        <v>0</v>
      </c>
      <c r="L1906" s="39">
        <f t="shared" si="759"/>
        <v>172333333.33000001</v>
      </c>
      <c r="M1906" s="39">
        <f>IF(C1906=12006,H1906,IF(C1906&lt;&gt;12006,0))</f>
        <v>0</v>
      </c>
      <c r="N1906" s="39">
        <f t="shared" si="760"/>
        <v>0</v>
      </c>
      <c r="O1906" s="39">
        <f t="shared" si="761"/>
        <v>0</v>
      </c>
      <c r="P1906" s="39">
        <f t="shared" si="762"/>
        <v>0</v>
      </c>
      <c r="Q1906" s="39">
        <f t="shared" si="763"/>
        <v>0</v>
      </c>
      <c r="R1906" s="39">
        <f t="shared" si="764"/>
        <v>0</v>
      </c>
      <c r="S1906" s="39">
        <f t="shared" si="765"/>
        <v>0</v>
      </c>
      <c r="T1906" s="39"/>
      <c r="U1906" s="39">
        <f t="shared" si="766"/>
        <v>0</v>
      </c>
      <c r="V1906" s="39"/>
      <c r="W1906" s="39"/>
      <c r="X1906" s="39">
        <f t="shared" si="749"/>
        <v>14154.688569199179</v>
      </c>
      <c r="Y1906" s="39">
        <f t="shared" si="750"/>
        <v>430833.33332500001</v>
      </c>
      <c r="Z1906" s="41">
        <f t="shared" si="751"/>
        <v>36632334.017087474</v>
      </c>
      <c r="AA1906" s="41">
        <v>31451718.000760574</v>
      </c>
      <c r="AB1906" s="41">
        <v>-848242.99083726283</v>
      </c>
      <c r="AC1906" s="41">
        <f t="shared" si="767"/>
        <v>30603475.009923313</v>
      </c>
      <c r="AD1906" s="42">
        <f t="shared" si="768"/>
        <v>5180616.0163269006</v>
      </c>
      <c r="AE1906" s="41">
        <f t="shared" si="769"/>
        <v>35784091.026250213</v>
      </c>
      <c r="AF1906" s="42">
        <f t="shared" si="770"/>
        <v>136549242.3037498</v>
      </c>
      <c r="AG1906" s="43">
        <f>(365.25/30.4375*(IF(E1906=12002,1/3%,IF(E1906=12003,1/3%,IF(E1906=12004,1/3%,IF(E1906=12006,1/2%,IF(E1906=12007,1/10%,IF(E1906=12008,1/3%,IF(E1906=12009,1/10%,IF(E1906=12010,1/10%,IF(E1906=12011,1/20%,IF(E1906=12012,1/3%))))))))))))</f>
        <v>400</v>
      </c>
      <c r="AH1906" s="44">
        <f t="shared" si="771"/>
        <v>314.97330595482549</v>
      </c>
      <c r="AI1906" s="36">
        <f t="shared" si="772"/>
        <v>85.026694045174537</v>
      </c>
      <c r="AJ1906" s="36">
        <f t="shared" si="773"/>
        <v>2588</v>
      </c>
      <c r="AK1906" s="45">
        <v>45657</v>
      </c>
    </row>
    <row r="1907" spans="1:37" s="79" customFormat="1" ht="12.75" x14ac:dyDescent="0.25">
      <c r="A1907" s="36">
        <v>1901</v>
      </c>
      <c r="B1907" s="45">
        <v>43069</v>
      </c>
      <c r="C1907" s="49" t="s">
        <v>754</v>
      </c>
      <c r="D1907" s="49"/>
      <c r="E1907" s="49">
        <v>12011</v>
      </c>
      <c r="F1907" s="36" t="s">
        <v>1638</v>
      </c>
      <c r="G1907" s="36" t="s">
        <v>435</v>
      </c>
      <c r="H1907" s="38">
        <v>2</v>
      </c>
      <c r="I1907" s="48">
        <v>2310000</v>
      </c>
      <c r="J1907" s="39">
        <f t="shared" si="757"/>
        <v>0</v>
      </c>
      <c r="K1907" s="39">
        <f t="shared" si="758"/>
        <v>0</v>
      </c>
      <c r="L1907" s="39">
        <f t="shared" si="759"/>
        <v>0</v>
      </c>
      <c r="M1907" s="39">
        <f>IF(E1907=12005,I1907,IF(E1907&lt;&gt;12005,0))</f>
        <v>0</v>
      </c>
      <c r="N1907" s="39">
        <f t="shared" si="760"/>
        <v>0</v>
      </c>
      <c r="O1907" s="39">
        <f t="shared" si="761"/>
        <v>0</v>
      </c>
      <c r="P1907" s="39">
        <f t="shared" si="762"/>
        <v>0</v>
      </c>
      <c r="Q1907" s="39">
        <f t="shared" si="763"/>
        <v>0</v>
      </c>
      <c r="R1907" s="39">
        <f t="shared" si="764"/>
        <v>0</v>
      </c>
      <c r="S1907" s="39">
        <f t="shared" si="765"/>
        <v>2310000</v>
      </c>
      <c r="T1907" s="39"/>
      <c r="U1907" s="39">
        <f t="shared" si="766"/>
        <v>0</v>
      </c>
      <c r="V1907" s="39"/>
      <c r="W1907" s="39">
        <f>IF(E1907=12099,I1907,IF(E1907&lt;&gt;12099,0))</f>
        <v>0</v>
      </c>
      <c r="X1907" s="39">
        <f t="shared" si="749"/>
        <v>1264.8870636550307</v>
      </c>
      <c r="Y1907" s="39">
        <f t="shared" si="750"/>
        <v>38500</v>
      </c>
      <c r="Z1907" s="41">
        <f t="shared" si="751"/>
        <v>2310000</v>
      </c>
      <c r="AA1907" s="41">
        <v>2310000</v>
      </c>
      <c r="AB1907" s="41">
        <v>0</v>
      </c>
      <c r="AC1907" s="41">
        <f t="shared" si="767"/>
        <v>2310000</v>
      </c>
      <c r="AD1907" s="42">
        <f t="shared" si="768"/>
        <v>0</v>
      </c>
      <c r="AE1907" s="41">
        <f t="shared" si="769"/>
        <v>2310000</v>
      </c>
      <c r="AF1907" s="42">
        <f t="shared" si="770"/>
        <v>0</v>
      </c>
      <c r="AG1907" s="43">
        <f>(365.25/30.4375*(IF(E1907=12002,1/3%,IF(E1907=12003,1/3%,IF(E1907=12004,1/3%,IF(E1907=12006,1/2%,IF(E1907=12007,1/10%,IF(E1907=12008,1/3%,IF(E1907=12009,1/10%,IF(E1907=12010,1/10%,IF(E1907=12011,1/20%,IF(E1907=12012,1/3%,IF(E1907=12099,1/10%)))))))))))))</f>
        <v>60</v>
      </c>
      <c r="AH1907" s="44">
        <f t="shared" si="771"/>
        <v>0</v>
      </c>
      <c r="AI1907" s="36">
        <f t="shared" si="772"/>
        <v>85.026694045174537</v>
      </c>
      <c r="AJ1907" s="36">
        <f t="shared" si="773"/>
        <v>2588</v>
      </c>
      <c r="AK1907" s="45">
        <v>45657</v>
      </c>
    </row>
    <row r="1908" spans="1:37" s="79" customFormat="1" ht="12.75" x14ac:dyDescent="0.25">
      <c r="A1908" s="36">
        <v>1902</v>
      </c>
      <c r="B1908" s="45">
        <v>43076</v>
      </c>
      <c r="C1908" s="36" t="s">
        <v>315</v>
      </c>
      <c r="D1908" s="36"/>
      <c r="E1908" s="36">
        <v>12008</v>
      </c>
      <c r="F1908" s="36" t="s">
        <v>1639</v>
      </c>
      <c r="G1908" s="36" t="s">
        <v>276</v>
      </c>
      <c r="H1908" s="38">
        <v>2</v>
      </c>
      <c r="I1908" s="48">
        <v>2357173.9130434785</v>
      </c>
      <c r="J1908" s="39">
        <f t="shared" si="757"/>
        <v>0</v>
      </c>
      <c r="K1908" s="39">
        <f t="shared" si="758"/>
        <v>0</v>
      </c>
      <c r="L1908" s="39">
        <f t="shared" si="759"/>
        <v>0</v>
      </c>
      <c r="M1908" s="39">
        <f>IF(C1908=12006,H1908,IF(C1908&lt;&gt;12006,0))</f>
        <v>0</v>
      </c>
      <c r="N1908" s="39">
        <f t="shared" si="760"/>
        <v>0</v>
      </c>
      <c r="O1908" s="39">
        <f t="shared" si="761"/>
        <v>0</v>
      </c>
      <c r="P1908" s="39">
        <f t="shared" si="762"/>
        <v>2357173.9130434785</v>
      </c>
      <c r="Q1908" s="39">
        <f t="shared" si="763"/>
        <v>0</v>
      </c>
      <c r="R1908" s="39">
        <f t="shared" si="764"/>
        <v>0</v>
      </c>
      <c r="S1908" s="39">
        <f t="shared" si="765"/>
        <v>0</v>
      </c>
      <c r="T1908" s="39"/>
      <c r="U1908" s="39">
        <f t="shared" si="766"/>
        <v>0</v>
      </c>
      <c r="V1908" s="39">
        <f>IF(E1908=12050,I1908,IF(E1908&lt;&gt;12050,0))</f>
        <v>0</v>
      </c>
      <c r="W1908" s="39"/>
      <c r="X1908" s="39">
        <f t="shared" si="749"/>
        <v>193.60771359700027</v>
      </c>
      <c r="Y1908" s="39">
        <f t="shared" si="750"/>
        <v>5892.934782608696</v>
      </c>
      <c r="Z1908" s="41">
        <f t="shared" si="751"/>
        <v>499701.50879385776</v>
      </c>
      <c r="AA1908" s="41">
        <v>428841.08561735565</v>
      </c>
      <c r="AB1908" s="41">
        <v>0</v>
      </c>
      <c r="AC1908" s="41">
        <f t="shared" si="767"/>
        <v>428841.08561735565</v>
      </c>
      <c r="AD1908" s="42">
        <f t="shared" si="768"/>
        <v>70860.42317650211</v>
      </c>
      <c r="AE1908" s="41">
        <f t="shared" si="769"/>
        <v>499701.50879385776</v>
      </c>
      <c r="AF1908" s="42">
        <f t="shared" si="770"/>
        <v>1857472.4042496206</v>
      </c>
      <c r="AG1908" s="43">
        <f>(365.25/30.4375*(IF(E1908=12002,1/3%,IF(E1908=12003,1/3%,IF(E1908=12004,1/3%,IF(E1908=12006,1/2%,IF(E1908=12007,1/10%,IF(E1908=12008,1/3%,IF(E1908=12009,1/10%,IF(E1908=12010,1/10%,IF(E1908=12011,1/20%,IF(E1908=12012,1/3%))))))))))))</f>
        <v>400</v>
      </c>
      <c r="AH1908" s="44">
        <f t="shared" si="771"/>
        <v>315.20328542094455</v>
      </c>
      <c r="AI1908" s="36">
        <f t="shared" si="772"/>
        <v>84.796714579055447</v>
      </c>
      <c r="AJ1908" s="36">
        <f t="shared" si="773"/>
        <v>2581</v>
      </c>
      <c r="AK1908" s="45">
        <v>45657</v>
      </c>
    </row>
    <row r="1909" spans="1:37" s="79" customFormat="1" ht="12.75" x14ac:dyDescent="0.25">
      <c r="A1909" s="36">
        <v>1903</v>
      </c>
      <c r="B1909" s="45">
        <v>43076</v>
      </c>
      <c r="C1909" s="36" t="s">
        <v>315</v>
      </c>
      <c r="D1909" s="36"/>
      <c r="E1909" s="36">
        <v>12008</v>
      </c>
      <c r="F1909" s="36" t="s">
        <v>1640</v>
      </c>
      <c r="G1909" s="36" t="s">
        <v>276</v>
      </c>
      <c r="H1909" s="38">
        <v>1</v>
      </c>
      <c r="I1909" s="48">
        <v>1515326.0869565217</v>
      </c>
      <c r="J1909" s="39">
        <f t="shared" si="757"/>
        <v>0</v>
      </c>
      <c r="K1909" s="39">
        <f t="shared" si="758"/>
        <v>0</v>
      </c>
      <c r="L1909" s="39">
        <f t="shared" si="759"/>
        <v>0</v>
      </c>
      <c r="M1909" s="39">
        <f>IF(C1909=12006,H1909,IF(C1909&lt;&gt;12006,0))</f>
        <v>0</v>
      </c>
      <c r="N1909" s="39">
        <f t="shared" si="760"/>
        <v>0</v>
      </c>
      <c r="O1909" s="39">
        <f t="shared" si="761"/>
        <v>0</v>
      </c>
      <c r="P1909" s="39">
        <f t="shared" si="762"/>
        <v>1515326.0869565217</v>
      </c>
      <c r="Q1909" s="39">
        <f t="shared" si="763"/>
        <v>0</v>
      </c>
      <c r="R1909" s="39">
        <f t="shared" si="764"/>
        <v>0</v>
      </c>
      <c r="S1909" s="39">
        <f t="shared" si="765"/>
        <v>0</v>
      </c>
      <c r="T1909" s="39"/>
      <c r="U1909" s="39">
        <f t="shared" si="766"/>
        <v>0</v>
      </c>
      <c r="V1909" s="39">
        <f>IF(E1909=12050,I1909,IF(E1909&lt;&gt;12050,0))</f>
        <v>0</v>
      </c>
      <c r="W1909" s="39"/>
      <c r="X1909" s="39">
        <f t="shared" si="749"/>
        <v>124.46210159807158</v>
      </c>
      <c r="Y1909" s="39">
        <f t="shared" si="750"/>
        <v>3788.315217391304</v>
      </c>
      <c r="Z1909" s="41">
        <f t="shared" si="751"/>
        <v>321236.68422462279</v>
      </c>
      <c r="AA1909" s="41">
        <v>275683.55503972858</v>
      </c>
      <c r="AB1909" s="41">
        <v>0</v>
      </c>
      <c r="AC1909" s="41">
        <f t="shared" si="767"/>
        <v>275683.55503972858</v>
      </c>
      <c r="AD1909" s="42">
        <f t="shared" si="768"/>
        <v>45553.129184894206</v>
      </c>
      <c r="AE1909" s="41">
        <f t="shared" si="769"/>
        <v>321236.68422462279</v>
      </c>
      <c r="AF1909" s="42">
        <f t="shared" si="770"/>
        <v>1194089.4027318989</v>
      </c>
      <c r="AG1909" s="43">
        <f>(365.25/30.4375*(IF(E1909=12002,1/3%,IF(E1909=12003,1/3%,IF(E1909=12004,1/3%,IF(E1909=12006,1/2%,IF(E1909=12007,1/10%,IF(E1909=12008,1/3%,IF(E1909=12009,1/10%,IF(E1909=12010,1/10%,IF(E1909=12011,1/20%,IF(E1909=12012,1/3%))))))))))))</f>
        <v>400</v>
      </c>
      <c r="AH1909" s="44">
        <f t="shared" si="771"/>
        <v>315.20328542094455</v>
      </c>
      <c r="AI1909" s="36">
        <f t="shared" si="772"/>
        <v>84.796714579055447</v>
      </c>
      <c r="AJ1909" s="36">
        <f t="shared" si="773"/>
        <v>2581</v>
      </c>
      <c r="AK1909" s="45">
        <v>45657</v>
      </c>
    </row>
    <row r="1910" spans="1:37" s="79" customFormat="1" ht="12.75" x14ac:dyDescent="0.25">
      <c r="A1910" s="36">
        <v>1904</v>
      </c>
      <c r="B1910" s="45">
        <v>43076</v>
      </c>
      <c r="C1910" s="36" t="s">
        <v>315</v>
      </c>
      <c r="D1910" s="36"/>
      <c r="E1910" s="36">
        <v>12008</v>
      </c>
      <c r="F1910" s="36" t="s">
        <v>1641</v>
      </c>
      <c r="G1910" s="36" t="s">
        <v>276</v>
      </c>
      <c r="H1910" s="38">
        <v>1</v>
      </c>
      <c r="I1910" s="48">
        <v>176000</v>
      </c>
      <c r="J1910" s="39">
        <f t="shared" si="757"/>
        <v>0</v>
      </c>
      <c r="K1910" s="39">
        <f t="shared" si="758"/>
        <v>0</v>
      </c>
      <c r="L1910" s="39">
        <f t="shared" si="759"/>
        <v>0</v>
      </c>
      <c r="M1910" s="39">
        <f>IF(C1910=12006,H1910,IF(C1910&lt;&gt;12006,0))</f>
        <v>0</v>
      </c>
      <c r="N1910" s="39">
        <f t="shared" si="760"/>
        <v>0</v>
      </c>
      <c r="O1910" s="39">
        <f t="shared" si="761"/>
        <v>0</v>
      </c>
      <c r="P1910" s="39">
        <f t="shared" si="762"/>
        <v>176000</v>
      </c>
      <c r="Q1910" s="39">
        <f t="shared" si="763"/>
        <v>0</v>
      </c>
      <c r="R1910" s="39">
        <f t="shared" si="764"/>
        <v>0</v>
      </c>
      <c r="S1910" s="39">
        <f t="shared" si="765"/>
        <v>0</v>
      </c>
      <c r="T1910" s="39"/>
      <c r="U1910" s="39">
        <f t="shared" si="766"/>
        <v>0</v>
      </c>
      <c r="V1910" s="39">
        <f>IF(E1910=12050,I1910,IF(E1910&lt;&gt;12050,0))</f>
        <v>0</v>
      </c>
      <c r="W1910" s="39"/>
      <c r="X1910" s="39">
        <f t="shared" si="749"/>
        <v>14.455852156057494</v>
      </c>
      <c r="Y1910" s="39">
        <f t="shared" si="750"/>
        <v>440</v>
      </c>
      <c r="Z1910" s="41">
        <f t="shared" si="751"/>
        <v>37310.554414784398</v>
      </c>
      <c r="AA1910" s="41">
        <v>32019.712525667353</v>
      </c>
      <c r="AB1910" s="41">
        <v>0</v>
      </c>
      <c r="AC1910" s="41">
        <f t="shared" si="767"/>
        <v>32019.712525667353</v>
      </c>
      <c r="AD1910" s="42">
        <f t="shared" si="768"/>
        <v>5290.841889117044</v>
      </c>
      <c r="AE1910" s="41">
        <f t="shared" si="769"/>
        <v>37310.554414784398</v>
      </c>
      <c r="AF1910" s="42">
        <f t="shared" si="770"/>
        <v>138689.44558521561</v>
      </c>
      <c r="AG1910" s="43">
        <f>(365.25/30.4375*(IF(E1910=12002,1/3%,IF(E1910=12003,1/3%,IF(E1910=12004,1/3%,IF(E1910=12006,1/2%,IF(E1910=12007,1/10%,IF(E1910=12008,1/3%,IF(E1910=12009,1/10%,IF(E1910=12010,1/10%,IF(E1910=12011,1/20%,IF(E1910=12012,1/3%))))))))))))</f>
        <v>400</v>
      </c>
      <c r="AH1910" s="44">
        <f t="shared" si="771"/>
        <v>315.20328542094455</v>
      </c>
      <c r="AI1910" s="36">
        <f t="shared" si="772"/>
        <v>84.796714579055447</v>
      </c>
      <c r="AJ1910" s="36">
        <f t="shared" si="773"/>
        <v>2581</v>
      </c>
      <c r="AK1910" s="45">
        <v>45657</v>
      </c>
    </row>
    <row r="1911" spans="1:37" s="79" customFormat="1" ht="12.75" x14ac:dyDescent="0.25">
      <c r="A1911" s="36">
        <v>1905</v>
      </c>
      <c r="B1911" s="45">
        <v>43076</v>
      </c>
      <c r="C1911" s="36" t="s">
        <v>33</v>
      </c>
      <c r="D1911" s="36"/>
      <c r="E1911" s="36">
        <v>12012</v>
      </c>
      <c r="F1911" s="56" t="s">
        <v>1642</v>
      </c>
      <c r="G1911" s="38" t="s">
        <v>799</v>
      </c>
      <c r="H1911" s="61">
        <v>1</v>
      </c>
      <c r="I1911" s="50">
        <v>437245</v>
      </c>
      <c r="J1911" s="39">
        <f t="shared" si="757"/>
        <v>0</v>
      </c>
      <c r="K1911" s="39">
        <f t="shared" si="758"/>
        <v>0</v>
      </c>
      <c r="L1911" s="39">
        <f t="shared" si="759"/>
        <v>0</v>
      </c>
      <c r="M1911" s="39">
        <f>IF(C1911=12006,H1911,IF(C1911&lt;&gt;12006,0))</f>
        <v>0</v>
      </c>
      <c r="N1911" s="39">
        <f t="shared" si="760"/>
        <v>0</v>
      </c>
      <c r="O1911" s="39">
        <f t="shared" si="761"/>
        <v>0</v>
      </c>
      <c r="P1911" s="39">
        <f t="shared" si="762"/>
        <v>0</v>
      </c>
      <c r="Q1911" s="39">
        <f t="shared" si="763"/>
        <v>0</v>
      </c>
      <c r="R1911" s="39">
        <f t="shared" si="764"/>
        <v>0</v>
      </c>
      <c r="S1911" s="39">
        <f t="shared" si="765"/>
        <v>0</v>
      </c>
      <c r="T1911" s="39"/>
      <c r="U1911" s="39">
        <f t="shared" si="766"/>
        <v>437245</v>
      </c>
      <c r="V1911" s="39"/>
      <c r="W1911" s="39"/>
      <c r="X1911" s="39">
        <f t="shared" si="749"/>
        <v>35.913347022587267</v>
      </c>
      <c r="Y1911" s="39">
        <f t="shared" si="750"/>
        <v>1093.1125</v>
      </c>
      <c r="Z1911" s="41">
        <f t="shared" si="751"/>
        <v>92692.348665297744</v>
      </c>
      <c r="AA1911" s="41">
        <v>79548.063655030797</v>
      </c>
      <c r="AB1911" s="41">
        <v>0</v>
      </c>
      <c r="AC1911" s="41">
        <f t="shared" si="767"/>
        <v>79548.063655030797</v>
      </c>
      <c r="AD1911" s="42">
        <f t="shared" si="768"/>
        <v>13144.285010266947</v>
      </c>
      <c r="AE1911" s="41">
        <f t="shared" si="769"/>
        <v>92692.348665297744</v>
      </c>
      <c r="AF1911" s="42">
        <f t="shared" si="770"/>
        <v>344552.65133470227</v>
      </c>
      <c r="AG1911" s="43">
        <f>(365.25/30.4375*(IF(E1911=12002,1/3%,IF(E1911=12003,1/3%,IF(E1911=12004,1/3%,IF(E1911=12006,1/2%,IF(E1911=12007,1/10%,IF(E1911=12008,1/3%,IF(E1911=12009,1/10%,IF(E1911=12010,1/10%,IF(E1911=12011,1/20%,IF(E1911=12012,1/3%))))))))))))</f>
        <v>400</v>
      </c>
      <c r="AH1911" s="44">
        <f t="shared" si="771"/>
        <v>315.20328542094455</v>
      </c>
      <c r="AI1911" s="36">
        <f t="shared" si="772"/>
        <v>84.796714579055447</v>
      </c>
      <c r="AJ1911" s="36">
        <f t="shared" si="773"/>
        <v>2581</v>
      </c>
      <c r="AK1911" s="45">
        <v>45657</v>
      </c>
    </row>
    <row r="1912" spans="1:37" s="79" customFormat="1" ht="12.75" x14ac:dyDescent="0.25">
      <c r="A1912" s="36">
        <v>1906</v>
      </c>
      <c r="B1912" s="45">
        <v>43076</v>
      </c>
      <c r="C1912" s="49" t="s">
        <v>272</v>
      </c>
      <c r="D1912" s="49"/>
      <c r="E1912" s="49">
        <v>12010</v>
      </c>
      <c r="F1912" s="36" t="s">
        <v>1643</v>
      </c>
      <c r="G1912" s="36" t="s">
        <v>435</v>
      </c>
      <c r="H1912" s="38">
        <v>1</v>
      </c>
      <c r="I1912" s="50">
        <v>395875</v>
      </c>
      <c r="J1912" s="39">
        <f t="shared" si="757"/>
        <v>0</v>
      </c>
      <c r="K1912" s="39">
        <f t="shared" si="758"/>
        <v>0</v>
      </c>
      <c r="L1912" s="39">
        <f t="shared" si="759"/>
        <v>0</v>
      </c>
      <c r="M1912" s="39">
        <f>IF(E1912=12005,I1912,IF(E1912&lt;&gt;12005,0))</f>
        <v>0</v>
      </c>
      <c r="N1912" s="39">
        <f t="shared" si="760"/>
        <v>0</v>
      </c>
      <c r="O1912" s="39">
        <f t="shared" si="761"/>
        <v>0</v>
      </c>
      <c r="P1912" s="39">
        <f t="shared" si="762"/>
        <v>0</v>
      </c>
      <c r="Q1912" s="39">
        <f t="shared" si="763"/>
        <v>0</v>
      </c>
      <c r="R1912" s="39">
        <f t="shared" si="764"/>
        <v>395875</v>
      </c>
      <c r="S1912" s="39">
        <f t="shared" si="765"/>
        <v>0</v>
      </c>
      <c r="T1912" s="39"/>
      <c r="U1912" s="39">
        <f t="shared" si="766"/>
        <v>0</v>
      </c>
      <c r="V1912" s="39"/>
      <c r="W1912" s="39">
        <f>IF(E1912=12099,I1912,IF(E1912&lt;&gt;12099,0))</f>
        <v>0</v>
      </c>
      <c r="X1912" s="39">
        <f t="shared" si="749"/>
        <v>108.38466803559206</v>
      </c>
      <c r="Y1912" s="39">
        <f t="shared" si="750"/>
        <v>3298.958333333333</v>
      </c>
      <c r="Z1912" s="41">
        <f t="shared" si="751"/>
        <v>279740.82819986308</v>
      </c>
      <c r="AA1912" s="41">
        <v>240072.03969883639</v>
      </c>
      <c r="AB1912" s="41">
        <v>16135.479372698293</v>
      </c>
      <c r="AC1912" s="41">
        <f t="shared" si="767"/>
        <v>256207.51907153468</v>
      </c>
      <c r="AD1912" s="42">
        <f t="shared" si="768"/>
        <v>39668.788501026691</v>
      </c>
      <c r="AE1912" s="41">
        <f t="shared" si="769"/>
        <v>295876.30757256137</v>
      </c>
      <c r="AF1912" s="42">
        <f t="shared" si="770"/>
        <v>99998.692427438626</v>
      </c>
      <c r="AG1912" s="43">
        <f>(365.25/30.4375*(IF(E1912=12002,1/3%,IF(E1912=12003,1/3%,IF(E1912=12004,1/3%,IF(E1912=12006,1/2%,IF(E1912=12007,1/10%,IF(E1912=12008,1/3%,IF(E1912=12009,1/10%,IF(E1912=12010,1/10%,IF(E1912=12011,1/20%,IF(E1912=12012,1/3%,IF(E1912=12099,1/10%)))))))))))))</f>
        <v>120</v>
      </c>
      <c r="AH1912" s="44">
        <f t="shared" si="771"/>
        <v>35.203285420944553</v>
      </c>
      <c r="AI1912" s="36">
        <f t="shared" si="772"/>
        <v>84.796714579055447</v>
      </c>
      <c r="AJ1912" s="36">
        <f t="shared" si="773"/>
        <v>2581</v>
      </c>
      <c r="AK1912" s="45">
        <v>45657</v>
      </c>
    </row>
    <row r="1913" spans="1:37" s="79" customFormat="1" ht="12.75" x14ac:dyDescent="0.25">
      <c r="A1913" s="36">
        <v>1907</v>
      </c>
      <c r="B1913" s="45">
        <v>43080</v>
      </c>
      <c r="C1913" s="49" t="s">
        <v>33</v>
      </c>
      <c r="D1913" s="49"/>
      <c r="E1913" s="49">
        <v>12012</v>
      </c>
      <c r="F1913" s="36" t="s">
        <v>1644</v>
      </c>
      <c r="G1913" s="36" t="s">
        <v>62</v>
      </c>
      <c r="H1913" s="38">
        <v>18</v>
      </c>
      <c r="I1913" s="48">
        <v>792000</v>
      </c>
      <c r="J1913" s="39">
        <f t="shared" si="757"/>
        <v>0</v>
      </c>
      <c r="K1913" s="39">
        <f t="shared" si="758"/>
        <v>0</v>
      </c>
      <c r="L1913" s="39">
        <f t="shared" si="759"/>
        <v>0</v>
      </c>
      <c r="M1913" s="39">
        <f>IF(C1913=12006,H1913,IF(C1913&lt;&gt;12006,0))</f>
        <v>0</v>
      </c>
      <c r="N1913" s="39">
        <f t="shared" si="760"/>
        <v>0</v>
      </c>
      <c r="O1913" s="39">
        <f t="shared" si="761"/>
        <v>0</v>
      </c>
      <c r="P1913" s="39">
        <f t="shared" si="762"/>
        <v>0</v>
      </c>
      <c r="Q1913" s="39">
        <f t="shared" si="763"/>
        <v>0</v>
      </c>
      <c r="R1913" s="39">
        <f t="shared" si="764"/>
        <v>0</v>
      </c>
      <c r="S1913" s="39">
        <f t="shared" si="765"/>
        <v>0</v>
      </c>
      <c r="T1913" s="39"/>
      <c r="U1913" s="39">
        <f t="shared" si="766"/>
        <v>792000</v>
      </c>
      <c r="V1913" s="39"/>
      <c r="W1913" s="39"/>
      <c r="X1913" s="39">
        <f t="shared" si="749"/>
        <v>65.051334702258728</v>
      </c>
      <c r="Y1913" s="39">
        <f t="shared" si="750"/>
        <v>1980</v>
      </c>
      <c r="Z1913" s="41">
        <f t="shared" si="751"/>
        <v>167637.28952772074</v>
      </c>
      <c r="AA1913" s="41">
        <v>143828.50102669405</v>
      </c>
      <c r="AB1913" s="41">
        <v>-3879.0096577736394</v>
      </c>
      <c r="AC1913" s="41">
        <f t="shared" si="767"/>
        <v>139949.49136892043</v>
      </c>
      <c r="AD1913" s="42">
        <f t="shared" si="768"/>
        <v>23808.788501026691</v>
      </c>
      <c r="AE1913" s="41">
        <f t="shared" si="769"/>
        <v>163758.27986994712</v>
      </c>
      <c r="AF1913" s="42">
        <f t="shared" si="770"/>
        <v>628241.72013005288</v>
      </c>
      <c r="AG1913" s="43">
        <f t="shared" ref="AG1913:AG1929" si="774">(365.25/30.4375*(IF(E1913=12002,1/3%,IF(E1913=12003,1/3%,IF(E1913=12004,1/3%,IF(E1913=12006,1/2%,IF(E1913=12007,1/10%,IF(E1913=12008,1/3%,IF(E1913=12009,1/10%,IF(E1913=12010,1/10%,IF(E1913=12011,1/20%,IF(E1913=12012,1/3%))))))))))))</f>
        <v>400</v>
      </c>
      <c r="AH1913" s="44">
        <f t="shared" si="771"/>
        <v>315.33470225872691</v>
      </c>
      <c r="AI1913" s="36">
        <f t="shared" si="772"/>
        <v>84.665297741273108</v>
      </c>
      <c r="AJ1913" s="36">
        <f t="shared" si="773"/>
        <v>2577</v>
      </c>
      <c r="AK1913" s="45">
        <v>45657</v>
      </c>
    </row>
    <row r="1914" spans="1:37" s="79" customFormat="1" ht="12.75" x14ac:dyDescent="0.25">
      <c r="A1914" s="36">
        <v>1908</v>
      </c>
      <c r="B1914" s="45">
        <v>43080</v>
      </c>
      <c r="C1914" s="49" t="s">
        <v>431</v>
      </c>
      <c r="D1914" s="49"/>
      <c r="E1914" s="49">
        <v>12009</v>
      </c>
      <c r="F1914" s="36" t="s">
        <v>1645</v>
      </c>
      <c r="G1914" s="36" t="s">
        <v>62</v>
      </c>
      <c r="H1914" s="38">
        <v>1</v>
      </c>
      <c r="I1914" s="48">
        <v>210000</v>
      </c>
      <c r="J1914" s="39">
        <f t="shared" si="757"/>
        <v>0</v>
      </c>
      <c r="K1914" s="39">
        <f t="shared" si="758"/>
        <v>0</v>
      </c>
      <c r="L1914" s="39">
        <f t="shared" si="759"/>
        <v>0</v>
      </c>
      <c r="M1914" s="39">
        <f>IF(C1914=12006,H1914,IF(C1914&lt;&gt;12006,0))</f>
        <v>0</v>
      </c>
      <c r="N1914" s="39">
        <f t="shared" si="760"/>
        <v>0</v>
      </c>
      <c r="O1914" s="39">
        <f t="shared" si="761"/>
        <v>0</v>
      </c>
      <c r="P1914" s="39">
        <f t="shared" si="762"/>
        <v>0</v>
      </c>
      <c r="Q1914" s="39">
        <f t="shared" si="763"/>
        <v>210000</v>
      </c>
      <c r="R1914" s="39">
        <f t="shared" si="764"/>
        <v>0</v>
      </c>
      <c r="S1914" s="39">
        <f t="shared" si="765"/>
        <v>0</v>
      </c>
      <c r="T1914" s="39"/>
      <c r="U1914" s="39">
        <f t="shared" si="766"/>
        <v>0</v>
      </c>
      <c r="V1914" s="39"/>
      <c r="W1914" s="39"/>
      <c r="X1914" s="39">
        <f t="shared" si="749"/>
        <v>57.494866529774129</v>
      </c>
      <c r="Y1914" s="39">
        <f t="shared" si="750"/>
        <v>1750</v>
      </c>
      <c r="Z1914" s="41">
        <f t="shared" si="751"/>
        <v>148164.27104722793</v>
      </c>
      <c r="AA1914" s="41">
        <v>127121.1498973306</v>
      </c>
      <c r="AB1914" s="41">
        <v>0</v>
      </c>
      <c r="AC1914" s="41">
        <f t="shared" si="767"/>
        <v>127121.1498973306</v>
      </c>
      <c r="AD1914" s="42">
        <f t="shared" si="768"/>
        <v>21043.121149897328</v>
      </c>
      <c r="AE1914" s="41">
        <f t="shared" si="769"/>
        <v>148164.27104722793</v>
      </c>
      <c r="AF1914" s="42">
        <f t="shared" si="770"/>
        <v>61835.728952772071</v>
      </c>
      <c r="AG1914" s="43">
        <f t="shared" si="774"/>
        <v>120</v>
      </c>
      <c r="AH1914" s="44">
        <f t="shared" si="771"/>
        <v>35.334702258726892</v>
      </c>
      <c r="AI1914" s="36">
        <f t="shared" si="772"/>
        <v>84.665297741273108</v>
      </c>
      <c r="AJ1914" s="36">
        <f t="shared" si="773"/>
        <v>2577</v>
      </c>
      <c r="AK1914" s="45">
        <v>45657</v>
      </c>
    </row>
    <row r="1915" spans="1:37" s="79" customFormat="1" ht="25.5" x14ac:dyDescent="0.25">
      <c r="A1915" s="36">
        <v>1909</v>
      </c>
      <c r="B1915" s="37">
        <v>43081</v>
      </c>
      <c r="C1915" s="37" t="s">
        <v>533</v>
      </c>
      <c r="D1915" s="37"/>
      <c r="E1915" s="36">
        <v>12003</v>
      </c>
      <c r="F1915" s="53" t="s">
        <v>1646</v>
      </c>
      <c r="G1915" s="36" t="s">
        <v>491</v>
      </c>
      <c r="H1915" s="49">
        <v>85</v>
      </c>
      <c r="I1915" s="39">
        <v>3667555.5</v>
      </c>
      <c r="J1915" s="39"/>
      <c r="K1915" s="39">
        <v>3667555.5</v>
      </c>
      <c r="L1915" s="39"/>
      <c r="M1915" s="39"/>
      <c r="N1915" s="39"/>
      <c r="O1915" s="39"/>
      <c r="P1915" s="39"/>
      <c r="Q1915" s="39"/>
      <c r="R1915" s="39"/>
      <c r="S1915" s="39"/>
      <c r="T1915" s="39"/>
      <c r="U1915" s="39"/>
      <c r="V1915" s="39"/>
      <c r="W1915" s="39"/>
      <c r="X1915" s="39">
        <f t="shared" si="749"/>
        <v>301.23659137576999</v>
      </c>
      <c r="Y1915" s="39">
        <f t="shared" si="750"/>
        <v>9168.8887499999983</v>
      </c>
      <c r="Z1915" s="41">
        <f t="shared" si="751"/>
        <v>775985.45938398351</v>
      </c>
      <c r="AA1915" s="41">
        <v>665732.86694045167</v>
      </c>
      <c r="AB1915" s="41">
        <v>0</v>
      </c>
      <c r="AC1915" s="41">
        <f t="shared" si="767"/>
        <v>665732.86694045167</v>
      </c>
      <c r="AD1915" s="42">
        <f t="shared" si="768"/>
        <v>110252.59244353184</v>
      </c>
      <c r="AE1915" s="41">
        <f t="shared" si="769"/>
        <v>775985.45938398351</v>
      </c>
      <c r="AF1915" s="42">
        <f t="shared" si="770"/>
        <v>2891570.0406160164</v>
      </c>
      <c r="AG1915" s="43">
        <f t="shared" si="774"/>
        <v>400</v>
      </c>
      <c r="AH1915" s="44">
        <f t="shared" si="771"/>
        <v>315.36755646817249</v>
      </c>
      <c r="AI1915" s="36">
        <f t="shared" si="772"/>
        <v>84.632443531827519</v>
      </c>
      <c r="AJ1915" s="36">
        <f t="shared" si="773"/>
        <v>2576</v>
      </c>
      <c r="AK1915" s="45">
        <v>45657</v>
      </c>
    </row>
    <row r="1916" spans="1:37" s="79" customFormat="1" ht="12.75" x14ac:dyDescent="0.25">
      <c r="A1916" s="36">
        <v>1910</v>
      </c>
      <c r="B1916" s="37">
        <v>43081</v>
      </c>
      <c r="C1916" s="37" t="s">
        <v>533</v>
      </c>
      <c r="D1916" s="37"/>
      <c r="E1916" s="36">
        <v>12003</v>
      </c>
      <c r="F1916" s="53" t="s">
        <v>1647</v>
      </c>
      <c r="G1916" s="36" t="s">
        <v>491</v>
      </c>
      <c r="H1916" s="49">
        <v>7</v>
      </c>
      <c r="I1916" s="39">
        <v>255500</v>
      </c>
      <c r="J1916" s="39"/>
      <c r="K1916" s="39">
        <v>255500</v>
      </c>
      <c r="L1916" s="39"/>
      <c r="M1916" s="39"/>
      <c r="N1916" s="39"/>
      <c r="O1916" s="39"/>
      <c r="P1916" s="39"/>
      <c r="Q1916" s="39"/>
      <c r="R1916" s="39"/>
      <c r="S1916" s="39"/>
      <c r="T1916" s="39"/>
      <c r="U1916" s="39"/>
      <c r="V1916" s="39"/>
      <c r="W1916" s="39"/>
      <c r="X1916" s="39">
        <f t="shared" si="749"/>
        <v>20.985626283367555</v>
      </c>
      <c r="Y1916" s="39">
        <f t="shared" si="750"/>
        <v>638.75</v>
      </c>
      <c r="Z1916" s="41">
        <f t="shared" si="751"/>
        <v>54058.973305954831</v>
      </c>
      <c r="AA1916" s="41">
        <v>46378.234086242301</v>
      </c>
      <c r="AB1916" s="41">
        <v>0</v>
      </c>
      <c r="AC1916" s="41">
        <f t="shared" si="767"/>
        <v>46378.234086242301</v>
      </c>
      <c r="AD1916" s="42">
        <f t="shared" si="768"/>
        <v>7680.73921971253</v>
      </c>
      <c r="AE1916" s="41">
        <f t="shared" si="769"/>
        <v>54058.973305954831</v>
      </c>
      <c r="AF1916" s="42">
        <f t="shared" si="770"/>
        <v>201441.02669404517</v>
      </c>
      <c r="AG1916" s="43">
        <f t="shared" si="774"/>
        <v>400</v>
      </c>
      <c r="AH1916" s="44">
        <f t="shared" si="771"/>
        <v>315.36755646817249</v>
      </c>
      <c r="AI1916" s="36">
        <f t="shared" si="772"/>
        <v>84.632443531827519</v>
      </c>
      <c r="AJ1916" s="36">
        <f t="shared" si="773"/>
        <v>2576</v>
      </c>
      <c r="AK1916" s="45">
        <v>45657</v>
      </c>
    </row>
    <row r="1917" spans="1:37" s="79" customFormat="1" ht="25.5" x14ac:dyDescent="0.25">
      <c r="A1917" s="36">
        <v>1911</v>
      </c>
      <c r="B1917" s="37">
        <v>43082</v>
      </c>
      <c r="C1917" s="37" t="s">
        <v>973</v>
      </c>
      <c r="D1917" s="37"/>
      <c r="E1917" s="36">
        <v>12006</v>
      </c>
      <c r="F1917" s="53" t="s">
        <v>1648</v>
      </c>
      <c r="G1917" s="36" t="s">
        <v>491</v>
      </c>
      <c r="H1917" s="49">
        <v>1</v>
      </c>
      <c r="I1917" s="39">
        <v>5499810.75</v>
      </c>
      <c r="J1917" s="39"/>
      <c r="K1917" s="39"/>
      <c r="L1917" s="39"/>
      <c r="M1917" s="39"/>
      <c r="N1917" s="39">
        <v>5499810.75</v>
      </c>
      <c r="O1917" s="39"/>
      <c r="P1917" s="39"/>
      <c r="Q1917" s="39"/>
      <c r="R1917" s="39"/>
      <c r="S1917" s="39"/>
      <c r="T1917" s="39"/>
      <c r="U1917" s="39"/>
      <c r="V1917" s="39"/>
      <c r="W1917" s="39"/>
      <c r="X1917" s="39">
        <f t="shared" si="749"/>
        <v>301.15322381930184</v>
      </c>
      <c r="Y1917" s="39">
        <f t="shared" si="750"/>
        <v>9166.3512499999997</v>
      </c>
      <c r="Z1917" s="41">
        <f t="shared" si="751"/>
        <v>775469.55133470229</v>
      </c>
      <c r="AA1917" s="41">
        <v>665247.47141683777</v>
      </c>
      <c r="AB1917" s="41">
        <v>0</v>
      </c>
      <c r="AC1917" s="41">
        <f t="shared" si="767"/>
        <v>665247.47141683777</v>
      </c>
      <c r="AD1917" s="42">
        <f t="shared" si="768"/>
        <v>110222.07991786452</v>
      </c>
      <c r="AE1917" s="41">
        <f t="shared" si="769"/>
        <v>775469.55133470229</v>
      </c>
      <c r="AF1917" s="42">
        <f t="shared" si="770"/>
        <v>4724341.1986652976</v>
      </c>
      <c r="AG1917" s="43">
        <f t="shared" si="774"/>
        <v>600</v>
      </c>
      <c r="AH1917" s="44">
        <f t="shared" si="771"/>
        <v>515.40041067761808</v>
      </c>
      <c r="AI1917" s="36">
        <f t="shared" si="772"/>
        <v>84.599589322381931</v>
      </c>
      <c r="AJ1917" s="36">
        <f t="shared" si="773"/>
        <v>2575</v>
      </c>
      <c r="AK1917" s="45">
        <v>45657</v>
      </c>
    </row>
    <row r="1918" spans="1:37" s="79" customFormat="1" ht="25.5" x14ac:dyDescent="0.25">
      <c r="A1918" s="36">
        <v>1912</v>
      </c>
      <c r="B1918" s="37">
        <v>43082</v>
      </c>
      <c r="C1918" s="37" t="s">
        <v>823</v>
      </c>
      <c r="D1918" s="37"/>
      <c r="E1918" s="36">
        <v>12004</v>
      </c>
      <c r="F1918" s="53" t="s">
        <v>1649</v>
      </c>
      <c r="G1918" s="36" t="s">
        <v>491</v>
      </c>
      <c r="H1918" s="49">
        <v>6</v>
      </c>
      <c r="I1918" s="39">
        <v>396916.46191964357</v>
      </c>
      <c r="J1918" s="39"/>
      <c r="K1918" s="39"/>
      <c r="L1918" s="39">
        <v>396916.46191964357</v>
      </c>
      <c r="M1918" s="39"/>
      <c r="N1918" s="39"/>
      <c r="O1918" s="39"/>
      <c r="P1918" s="39"/>
      <c r="Q1918" s="39"/>
      <c r="R1918" s="39"/>
      <c r="S1918" s="39"/>
      <c r="T1918" s="39"/>
      <c r="U1918" s="39"/>
      <c r="V1918" s="39"/>
      <c r="W1918" s="39"/>
      <c r="X1918" s="39">
        <f t="shared" si="749"/>
        <v>32.600941430771542</v>
      </c>
      <c r="Y1918" s="39">
        <f t="shared" si="750"/>
        <v>992.29115479910877</v>
      </c>
      <c r="Z1918" s="41">
        <f t="shared" si="751"/>
        <v>83947.424184236719</v>
      </c>
      <c r="AA1918" s="41">
        <v>72015.479620574333</v>
      </c>
      <c r="AB1918" s="41">
        <v>0</v>
      </c>
      <c r="AC1918" s="41">
        <f t="shared" si="767"/>
        <v>72015.479620574333</v>
      </c>
      <c r="AD1918" s="42">
        <f t="shared" si="768"/>
        <v>11931.944563662386</v>
      </c>
      <c r="AE1918" s="41">
        <f t="shared" si="769"/>
        <v>83947.424184236719</v>
      </c>
      <c r="AF1918" s="42">
        <f t="shared" si="770"/>
        <v>312969.03773540683</v>
      </c>
      <c r="AG1918" s="43">
        <f t="shared" si="774"/>
        <v>400</v>
      </c>
      <c r="AH1918" s="44">
        <f t="shared" si="771"/>
        <v>315.40041067761808</v>
      </c>
      <c r="AI1918" s="36">
        <f t="shared" si="772"/>
        <v>84.599589322381931</v>
      </c>
      <c r="AJ1918" s="36">
        <f t="shared" si="773"/>
        <v>2575</v>
      </c>
      <c r="AK1918" s="45">
        <v>45657</v>
      </c>
    </row>
    <row r="1919" spans="1:37" s="79" customFormat="1" ht="25.5" x14ac:dyDescent="0.25">
      <c r="A1919" s="36">
        <v>1913</v>
      </c>
      <c r="B1919" s="37">
        <v>43082</v>
      </c>
      <c r="C1919" s="37" t="s">
        <v>823</v>
      </c>
      <c r="D1919" s="37"/>
      <c r="E1919" s="36">
        <v>12004</v>
      </c>
      <c r="F1919" s="53" t="s">
        <v>1650</v>
      </c>
      <c r="G1919" s="36" t="s">
        <v>491</v>
      </c>
      <c r="H1919" s="49">
        <v>39</v>
      </c>
      <c r="I1919" s="39">
        <v>3334060.6134446519</v>
      </c>
      <c r="J1919" s="39"/>
      <c r="K1919" s="39"/>
      <c r="L1919" s="39">
        <v>3334060.6134446519</v>
      </c>
      <c r="M1919" s="39"/>
      <c r="N1919" s="39"/>
      <c r="O1919" s="39"/>
      <c r="P1919" s="39"/>
      <c r="Q1919" s="39"/>
      <c r="R1919" s="39"/>
      <c r="S1919" s="39"/>
      <c r="T1919" s="39"/>
      <c r="U1919" s="39"/>
      <c r="V1919" s="39"/>
      <c r="W1919" s="39"/>
      <c r="X1919" s="39">
        <f t="shared" si="749"/>
        <v>273.84481424596726</v>
      </c>
      <c r="Y1919" s="39">
        <f t="shared" si="750"/>
        <v>8335.1515336116281</v>
      </c>
      <c r="Z1919" s="41">
        <f t="shared" si="751"/>
        <v>705150.39668336569</v>
      </c>
      <c r="AA1919" s="41">
        <v>604923.19466934167</v>
      </c>
      <c r="AB1919" s="41">
        <v>0</v>
      </c>
      <c r="AC1919" s="41">
        <f t="shared" si="767"/>
        <v>604923.19466934167</v>
      </c>
      <c r="AD1919" s="42">
        <f t="shared" si="768"/>
        <v>100227.20201402402</v>
      </c>
      <c r="AE1919" s="41">
        <f t="shared" si="769"/>
        <v>705150.39668336569</v>
      </c>
      <c r="AF1919" s="42">
        <f t="shared" si="770"/>
        <v>2628910.2167612864</v>
      </c>
      <c r="AG1919" s="43">
        <f t="shared" si="774"/>
        <v>400</v>
      </c>
      <c r="AH1919" s="44">
        <f t="shared" si="771"/>
        <v>315.40041067761808</v>
      </c>
      <c r="AI1919" s="36">
        <f t="shared" si="772"/>
        <v>84.599589322381931</v>
      </c>
      <c r="AJ1919" s="36">
        <f t="shared" si="773"/>
        <v>2575</v>
      </c>
      <c r="AK1919" s="45">
        <v>45657</v>
      </c>
    </row>
    <row r="1920" spans="1:37" s="79" customFormat="1" ht="25.5" x14ac:dyDescent="0.25">
      <c r="A1920" s="36">
        <v>1914</v>
      </c>
      <c r="B1920" s="37">
        <v>43082</v>
      </c>
      <c r="C1920" s="37" t="s">
        <v>823</v>
      </c>
      <c r="D1920" s="37"/>
      <c r="E1920" s="36">
        <v>12004</v>
      </c>
      <c r="F1920" s="53" t="s">
        <v>1651</v>
      </c>
      <c r="G1920" s="36" t="s">
        <v>491</v>
      </c>
      <c r="H1920" s="49">
        <v>4</v>
      </c>
      <c r="I1920" s="39">
        <v>9875062.6924228333</v>
      </c>
      <c r="J1920" s="39"/>
      <c r="K1920" s="39"/>
      <c r="L1920" s="39">
        <v>9875062.6924228333</v>
      </c>
      <c r="M1920" s="39"/>
      <c r="N1920" s="39"/>
      <c r="O1920" s="39"/>
      <c r="P1920" s="39"/>
      <c r="Q1920" s="39"/>
      <c r="R1920" s="39"/>
      <c r="S1920" s="39"/>
      <c r="T1920" s="39"/>
      <c r="U1920" s="39"/>
      <c r="V1920" s="39"/>
      <c r="W1920" s="39"/>
      <c r="X1920" s="39">
        <f t="shared" si="749"/>
        <v>811.09344496286099</v>
      </c>
      <c r="Y1920" s="39">
        <f t="shared" si="750"/>
        <v>24687.656731057083</v>
      </c>
      <c r="Z1920" s="41">
        <f t="shared" si="751"/>
        <v>2088565.6207793672</v>
      </c>
      <c r="AA1920" s="41">
        <v>1791705.41992296</v>
      </c>
      <c r="AB1920" s="41">
        <v>0</v>
      </c>
      <c r="AC1920" s="41">
        <f t="shared" si="767"/>
        <v>1791705.41992296</v>
      </c>
      <c r="AD1920" s="42">
        <f t="shared" si="768"/>
        <v>296860.20085640717</v>
      </c>
      <c r="AE1920" s="41">
        <f t="shared" si="769"/>
        <v>2088565.6207793672</v>
      </c>
      <c r="AF1920" s="42">
        <f t="shared" si="770"/>
        <v>7786497.0716434661</v>
      </c>
      <c r="AG1920" s="43">
        <f t="shared" si="774"/>
        <v>400</v>
      </c>
      <c r="AH1920" s="44">
        <f t="shared" si="771"/>
        <v>315.40041067761808</v>
      </c>
      <c r="AI1920" s="36">
        <f t="shared" si="772"/>
        <v>84.599589322381931</v>
      </c>
      <c r="AJ1920" s="36">
        <f t="shared" si="773"/>
        <v>2575</v>
      </c>
      <c r="AK1920" s="45">
        <v>45657</v>
      </c>
    </row>
    <row r="1921" spans="1:37" s="79" customFormat="1" ht="25.5" x14ac:dyDescent="0.25">
      <c r="A1921" s="36">
        <v>1915</v>
      </c>
      <c r="B1921" s="37">
        <v>43082</v>
      </c>
      <c r="C1921" s="37" t="s">
        <v>823</v>
      </c>
      <c r="D1921" s="37"/>
      <c r="E1921" s="36">
        <v>12004</v>
      </c>
      <c r="F1921" s="53" t="s">
        <v>1652</v>
      </c>
      <c r="G1921" s="36" t="s">
        <v>491</v>
      </c>
      <c r="H1921" s="49">
        <v>169</v>
      </c>
      <c r="I1921" s="39">
        <v>80510779.721104771</v>
      </c>
      <c r="J1921" s="39"/>
      <c r="K1921" s="39"/>
      <c r="L1921" s="39">
        <v>80510779.721104771</v>
      </c>
      <c r="M1921" s="39"/>
      <c r="N1921" s="39"/>
      <c r="O1921" s="39"/>
      <c r="P1921" s="39"/>
      <c r="Q1921" s="39"/>
      <c r="R1921" s="39"/>
      <c r="S1921" s="39"/>
      <c r="T1921" s="39"/>
      <c r="U1921" s="39"/>
      <c r="V1921" s="39"/>
      <c r="W1921" s="39"/>
      <c r="X1921" s="39">
        <f t="shared" si="749"/>
        <v>6612.7950489613777</v>
      </c>
      <c r="Y1921" s="39">
        <f t="shared" si="750"/>
        <v>201276.94930276193</v>
      </c>
      <c r="Z1921" s="41">
        <f t="shared" si="751"/>
        <v>17027947.251075547</v>
      </c>
      <c r="AA1921" s="41">
        <v>14607664.263155682</v>
      </c>
      <c r="AB1921" s="41">
        <v>0</v>
      </c>
      <c r="AC1921" s="41">
        <f t="shared" si="767"/>
        <v>14607664.263155682</v>
      </c>
      <c r="AD1921" s="42">
        <f t="shared" si="768"/>
        <v>2420282.9879198652</v>
      </c>
      <c r="AE1921" s="41">
        <f t="shared" si="769"/>
        <v>17027947.251075547</v>
      </c>
      <c r="AF1921" s="42">
        <f t="shared" si="770"/>
        <v>63482832.47002922</v>
      </c>
      <c r="AG1921" s="43">
        <f t="shared" si="774"/>
        <v>400</v>
      </c>
      <c r="AH1921" s="44">
        <f t="shared" si="771"/>
        <v>315.40041067761808</v>
      </c>
      <c r="AI1921" s="36">
        <f t="shared" si="772"/>
        <v>84.599589322381931</v>
      </c>
      <c r="AJ1921" s="36">
        <f t="shared" si="773"/>
        <v>2575</v>
      </c>
      <c r="AK1921" s="45">
        <v>45657</v>
      </c>
    </row>
    <row r="1922" spans="1:37" s="79" customFormat="1" ht="12.75" x14ac:dyDescent="0.25">
      <c r="A1922" s="36">
        <v>1916</v>
      </c>
      <c r="B1922" s="45">
        <v>43088</v>
      </c>
      <c r="C1922" s="36" t="s">
        <v>823</v>
      </c>
      <c r="D1922" s="36"/>
      <c r="E1922" s="36">
        <v>12004</v>
      </c>
      <c r="F1922" s="36" t="s">
        <v>1653</v>
      </c>
      <c r="G1922" s="36" t="s">
        <v>58</v>
      </c>
      <c r="H1922" s="38">
        <v>28</v>
      </c>
      <c r="I1922" s="48">
        <v>13602698.549999999</v>
      </c>
      <c r="J1922" s="39">
        <f t="shared" ref="J1922:J1942" si="775">IF(E1922=12002,I1922,IF(E1922&lt;&gt;12002,0))</f>
        <v>0</v>
      </c>
      <c r="K1922" s="39">
        <f t="shared" ref="K1922:K1942" si="776">IF(E1922=12003,I1922,IF(E1922&lt;&gt;12003,0))</f>
        <v>0</v>
      </c>
      <c r="L1922" s="39">
        <f t="shared" ref="L1922:L1942" si="777">IF(E1922=12004,I1922,IF(E1922&lt;&gt;12004,0))</f>
        <v>13602698.549999999</v>
      </c>
      <c r="M1922" s="39">
        <f>IF(C1922=12006,H1922,IF(C1922&lt;&gt;12006,0))</f>
        <v>0</v>
      </c>
      <c r="N1922" s="39">
        <f t="shared" ref="N1922:N1937" si="778">IF(E1922=12006,I1922,IF(E1922&lt;&gt;12006,0))</f>
        <v>0</v>
      </c>
      <c r="O1922" s="39">
        <f t="shared" ref="O1922:O1942" si="779">IF(E1922=12007,I1922,IF(E1922&lt;&gt;12007,0))</f>
        <v>0</v>
      </c>
      <c r="P1922" s="39">
        <f t="shared" ref="P1922:P1942" si="780">IF(E1922=12008,I1922,IF(E1922&lt;&gt;12008,0))</f>
        <v>0</v>
      </c>
      <c r="Q1922" s="39">
        <f t="shared" ref="Q1922:Q1942" si="781">IF(E1922=12009,I1922,IF(E1922&lt;&gt;12009,0))</f>
        <v>0</v>
      </c>
      <c r="R1922" s="39">
        <f t="shared" ref="R1922:R1942" si="782">IF(E1922=12010,I1922,IF(E1922&lt;&gt;12010,0))</f>
        <v>0</v>
      </c>
      <c r="S1922" s="39">
        <f t="shared" ref="S1922:S1942" si="783">IF(E1922=12011,I1922,IF(E1922&lt;&gt;12011,0))</f>
        <v>0</v>
      </c>
      <c r="T1922" s="39"/>
      <c r="U1922" s="39">
        <f t="shared" ref="U1922:U1942" si="784">IF(E1922=12012,I1922,IF(E1922&lt;&gt;12012,0))</f>
        <v>0</v>
      </c>
      <c r="V1922" s="39"/>
      <c r="W1922" s="39"/>
      <c r="X1922" s="39">
        <f t="shared" si="749"/>
        <v>1117.2647679671456</v>
      </c>
      <c r="Y1922" s="39">
        <f t="shared" si="750"/>
        <v>34006.746374999995</v>
      </c>
      <c r="Z1922" s="41">
        <f t="shared" si="751"/>
        <v>2870253.1889075972</v>
      </c>
      <c r="AA1922" s="41">
        <v>2461334.2838316215</v>
      </c>
      <c r="AB1922" s="41">
        <v>-66381.415295569517</v>
      </c>
      <c r="AC1922" s="41">
        <f t="shared" si="767"/>
        <v>2394952.8685360518</v>
      </c>
      <c r="AD1922" s="42">
        <f t="shared" si="768"/>
        <v>408918.90507597569</v>
      </c>
      <c r="AE1922" s="41">
        <f t="shared" si="769"/>
        <v>2803871.7736120275</v>
      </c>
      <c r="AF1922" s="42">
        <f t="shared" si="770"/>
        <v>10798826.776387971</v>
      </c>
      <c r="AG1922" s="43">
        <f t="shared" si="774"/>
        <v>400</v>
      </c>
      <c r="AH1922" s="44">
        <f t="shared" si="771"/>
        <v>315.59753593429161</v>
      </c>
      <c r="AI1922" s="36">
        <f t="shared" si="772"/>
        <v>84.402464065708415</v>
      </c>
      <c r="AJ1922" s="36">
        <f t="shared" si="773"/>
        <v>2569</v>
      </c>
      <c r="AK1922" s="45">
        <v>45657</v>
      </c>
    </row>
    <row r="1923" spans="1:37" s="79" customFormat="1" ht="12.75" x14ac:dyDescent="0.25">
      <c r="A1923" s="36">
        <v>1917</v>
      </c>
      <c r="B1923" s="45">
        <v>43088</v>
      </c>
      <c r="C1923" s="36" t="s">
        <v>823</v>
      </c>
      <c r="D1923" s="36"/>
      <c r="E1923" s="36">
        <v>12004</v>
      </c>
      <c r="F1923" s="36" t="s">
        <v>1625</v>
      </c>
      <c r="G1923" s="36" t="s">
        <v>58</v>
      </c>
      <c r="H1923" s="38">
        <v>117</v>
      </c>
      <c r="I1923" s="48">
        <v>48227742.225000001</v>
      </c>
      <c r="J1923" s="39">
        <f t="shared" si="775"/>
        <v>0</v>
      </c>
      <c r="K1923" s="39">
        <f t="shared" si="776"/>
        <v>0</v>
      </c>
      <c r="L1923" s="39">
        <f t="shared" si="777"/>
        <v>48227742.225000001</v>
      </c>
      <c r="M1923" s="39">
        <f>IF(C1923=12006,H1923,IF(C1923&lt;&gt;12006,0))</f>
        <v>0</v>
      </c>
      <c r="N1923" s="39">
        <f t="shared" si="778"/>
        <v>0</v>
      </c>
      <c r="O1923" s="39">
        <f t="shared" si="779"/>
        <v>0</v>
      </c>
      <c r="P1923" s="39">
        <f t="shared" si="780"/>
        <v>0</v>
      </c>
      <c r="Q1923" s="39">
        <f t="shared" si="781"/>
        <v>0</v>
      </c>
      <c r="R1923" s="39">
        <f t="shared" si="782"/>
        <v>0</v>
      </c>
      <c r="S1923" s="39">
        <f t="shared" si="783"/>
        <v>0</v>
      </c>
      <c r="T1923" s="39"/>
      <c r="U1923" s="39">
        <f t="shared" si="784"/>
        <v>0</v>
      </c>
      <c r="V1923" s="39"/>
      <c r="W1923" s="39"/>
      <c r="X1923" s="39">
        <f t="shared" si="749"/>
        <v>3961.2108603696097</v>
      </c>
      <c r="Y1923" s="39">
        <f t="shared" si="750"/>
        <v>120569.3555625</v>
      </c>
      <c r="Z1923" s="41">
        <f t="shared" si="751"/>
        <v>10176350.700289527</v>
      </c>
      <c r="AA1923" s="41">
        <v>8726547.5253942497</v>
      </c>
      <c r="AB1923" s="41">
        <v>-235352.25555707104</v>
      </c>
      <c r="AC1923" s="41">
        <f t="shared" si="767"/>
        <v>8491195.2698371783</v>
      </c>
      <c r="AD1923" s="42">
        <f t="shared" si="768"/>
        <v>1449803.1748952772</v>
      </c>
      <c r="AE1923" s="41">
        <f t="shared" si="769"/>
        <v>9940998.4447324555</v>
      </c>
      <c r="AF1923" s="42">
        <f t="shared" si="770"/>
        <v>38286743.780267544</v>
      </c>
      <c r="AG1923" s="43">
        <f t="shared" si="774"/>
        <v>400</v>
      </c>
      <c r="AH1923" s="44">
        <f t="shared" si="771"/>
        <v>315.59753593429161</v>
      </c>
      <c r="AI1923" s="36">
        <f t="shared" si="772"/>
        <v>84.402464065708415</v>
      </c>
      <c r="AJ1923" s="36">
        <f t="shared" si="773"/>
        <v>2569</v>
      </c>
      <c r="AK1923" s="45">
        <v>45657</v>
      </c>
    </row>
    <row r="1924" spans="1:37" s="79" customFormat="1" ht="12.75" x14ac:dyDescent="0.25">
      <c r="A1924" s="36">
        <v>1918</v>
      </c>
      <c r="B1924" s="45">
        <v>43088</v>
      </c>
      <c r="C1924" s="36" t="s">
        <v>823</v>
      </c>
      <c r="D1924" s="36"/>
      <c r="E1924" s="36">
        <v>12004</v>
      </c>
      <c r="F1924" s="36" t="s">
        <v>1654</v>
      </c>
      <c r="G1924" s="36" t="s">
        <v>276</v>
      </c>
      <c r="H1924" s="38">
        <v>1</v>
      </c>
      <c r="I1924" s="50">
        <v>326550</v>
      </c>
      <c r="J1924" s="39">
        <f t="shared" si="775"/>
        <v>0</v>
      </c>
      <c r="K1924" s="39">
        <f t="shared" si="776"/>
        <v>0</v>
      </c>
      <c r="L1924" s="39">
        <f t="shared" si="777"/>
        <v>326550</v>
      </c>
      <c r="M1924" s="39">
        <f>IF(C1924=12006,H1924,IF(C1924&lt;&gt;12006,0))</f>
        <v>0</v>
      </c>
      <c r="N1924" s="39">
        <f t="shared" si="778"/>
        <v>0</v>
      </c>
      <c r="O1924" s="39">
        <f t="shared" si="779"/>
        <v>0</v>
      </c>
      <c r="P1924" s="39">
        <f t="shared" si="780"/>
        <v>0</v>
      </c>
      <c r="Q1924" s="39">
        <f t="shared" si="781"/>
        <v>0</v>
      </c>
      <c r="R1924" s="39">
        <f t="shared" si="782"/>
        <v>0</v>
      </c>
      <c r="S1924" s="39">
        <f t="shared" si="783"/>
        <v>0</v>
      </c>
      <c r="T1924" s="39"/>
      <c r="U1924" s="39">
        <f t="shared" si="784"/>
        <v>0</v>
      </c>
      <c r="V1924" s="39">
        <f>IF(E1924=12050,I1924,IF(E1924&lt;&gt;12050,0))</f>
        <v>0</v>
      </c>
      <c r="W1924" s="39"/>
      <c r="X1924" s="39">
        <f t="shared" si="749"/>
        <v>26.821355236139631</v>
      </c>
      <c r="Y1924" s="39">
        <f t="shared" si="750"/>
        <v>816.375</v>
      </c>
      <c r="Z1924" s="41">
        <f t="shared" si="751"/>
        <v>68904.061601642708</v>
      </c>
      <c r="AA1924" s="41">
        <v>59087.445585215602</v>
      </c>
      <c r="AB1924" s="41">
        <v>0</v>
      </c>
      <c r="AC1924" s="41">
        <f t="shared" si="767"/>
        <v>59087.445585215602</v>
      </c>
      <c r="AD1924" s="42">
        <f t="shared" si="768"/>
        <v>9816.6160164271059</v>
      </c>
      <c r="AE1924" s="41">
        <f t="shared" si="769"/>
        <v>68904.061601642708</v>
      </c>
      <c r="AF1924" s="42">
        <f t="shared" si="770"/>
        <v>257645.93839835731</v>
      </c>
      <c r="AG1924" s="43">
        <f t="shared" si="774"/>
        <v>400</v>
      </c>
      <c r="AH1924" s="44">
        <f t="shared" si="771"/>
        <v>315.59753593429161</v>
      </c>
      <c r="AI1924" s="36">
        <f t="shared" si="772"/>
        <v>84.402464065708415</v>
      </c>
      <c r="AJ1924" s="36">
        <f t="shared" si="773"/>
        <v>2569</v>
      </c>
      <c r="AK1924" s="45">
        <v>45657</v>
      </c>
    </row>
    <row r="1925" spans="1:37" s="79" customFormat="1" ht="12.75" x14ac:dyDescent="0.25">
      <c r="A1925" s="36">
        <v>1919</v>
      </c>
      <c r="B1925" s="45">
        <v>43088</v>
      </c>
      <c r="C1925" s="36" t="s">
        <v>823</v>
      </c>
      <c r="D1925" s="36"/>
      <c r="E1925" s="36">
        <v>12004</v>
      </c>
      <c r="F1925" s="36" t="s">
        <v>1626</v>
      </c>
      <c r="G1925" s="36" t="s">
        <v>561</v>
      </c>
      <c r="H1925" s="38">
        <v>122</v>
      </c>
      <c r="I1925" s="48">
        <v>50288756.850000001</v>
      </c>
      <c r="J1925" s="39">
        <f t="shared" si="775"/>
        <v>0</v>
      </c>
      <c r="K1925" s="39">
        <f t="shared" si="776"/>
        <v>0</v>
      </c>
      <c r="L1925" s="39">
        <f t="shared" si="777"/>
        <v>50288756.850000001</v>
      </c>
      <c r="M1925" s="39">
        <f>IF(C1925=12006,H1925,IF(C1925&lt;&gt;12006,0))</f>
        <v>0</v>
      </c>
      <c r="N1925" s="39">
        <f t="shared" si="778"/>
        <v>0</v>
      </c>
      <c r="O1925" s="39">
        <f t="shared" si="779"/>
        <v>0</v>
      </c>
      <c r="P1925" s="39">
        <f t="shared" si="780"/>
        <v>0</v>
      </c>
      <c r="Q1925" s="39">
        <f t="shared" si="781"/>
        <v>0</v>
      </c>
      <c r="R1925" s="39">
        <f t="shared" si="782"/>
        <v>0</v>
      </c>
      <c r="S1925" s="39">
        <f t="shared" si="783"/>
        <v>0</v>
      </c>
      <c r="T1925" s="39"/>
      <c r="U1925" s="39">
        <f t="shared" si="784"/>
        <v>0</v>
      </c>
      <c r="V1925" s="39"/>
      <c r="W1925" s="39"/>
      <c r="X1925" s="39">
        <f t="shared" si="749"/>
        <v>4130.4933757700201</v>
      </c>
      <c r="Y1925" s="39">
        <f t="shared" si="750"/>
        <v>125721.89212499998</v>
      </c>
      <c r="Z1925" s="41">
        <f t="shared" si="751"/>
        <v>10611237.482353181</v>
      </c>
      <c r="AA1925" s="41">
        <v>8975562.1055482533</v>
      </c>
      <c r="AB1925" s="41">
        <v>-242068.10084525478</v>
      </c>
      <c r="AC1925" s="41">
        <f t="shared" si="767"/>
        <v>8733494.0047029983</v>
      </c>
      <c r="AD1925" s="42">
        <f t="shared" si="768"/>
        <v>1635675.3768049274</v>
      </c>
      <c r="AE1925" s="41">
        <f t="shared" si="769"/>
        <v>10369169.381507926</v>
      </c>
      <c r="AF1925" s="42">
        <f t="shared" si="770"/>
        <v>39919587.468492076</v>
      </c>
      <c r="AG1925" s="43">
        <f t="shared" si="774"/>
        <v>400</v>
      </c>
      <c r="AH1925" s="44">
        <f t="shared" si="771"/>
        <v>315.59753593429161</v>
      </c>
      <c r="AI1925" s="36">
        <f t="shared" si="772"/>
        <v>84.402464065708415</v>
      </c>
      <c r="AJ1925" s="36">
        <f t="shared" si="773"/>
        <v>2569</v>
      </c>
      <c r="AK1925" s="45">
        <v>45657</v>
      </c>
    </row>
    <row r="1926" spans="1:37" s="79" customFormat="1" ht="12.75" x14ac:dyDescent="0.25">
      <c r="A1926" s="36">
        <v>1920</v>
      </c>
      <c r="B1926" s="45">
        <v>43088</v>
      </c>
      <c r="C1926" s="36" t="s">
        <v>823</v>
      </c>
      <c r="D1926" s="36"/>
      <c r="E1926" s="36">
        <v>12004</v>
      </c>
      <c r="F1926" s="36" t="s">
        <v>1655</v>
      </c>
      <c r="G1926" s="36" t="s">
        <v>561</v>
      </c>
      <c r="H1926" s="38">
        <v>1</v>
      </c>
      <c r="I1926" s="48">
        <v>441646.42499999999</v>
      </c>
      <c r="J1926" s="39">
        <f t="shared" si="775"/>
        <v>0</v>
      </c>
      <c r="K1926" s="39">
        <f t="shared" si="776"/>
        <v>0</v>
      </c>
      <c r="L1926" s="39">
        <f t="shared" si="777"/>
        <v>441646.42499999999</v>
      </c>
      <c r="M1926" s="39">
        <f>IF(C1926=12006,H1926,IF(C1926&lt;&gt;12006,0))</f>
        <v>0</v>
      </c>
      <c r="N1926" s="39">
        <f t="shared" si="778"/>
        <v>0</v>
      </c>
      <c r="O1926" s="39">
        <f t="shared" si="779"/>
        <v>0</v>
      </c>
      <c r="P1926" s="39">
        <f t="shared" si="780"/>
        <v>0</v>
      </c>
      <c r="Q1926" s="39">
        <f t="shared" si="781"/>
        <v>0</v>
      </c>
      <c r="R1926" s="39">
        <f t="shared" si="782"/>
        <v>0</v>
      </c>
      <c r="S1926" s="39">
        <f t="shared" si="783"/>
        <v>0</v>
      </c>
      <c r="T1926" s="39"/>
      <c r="U1926" s="39">
        <f t="shared" si="784"/>
        <v>0</v>
      </c>
      <c r="V1926" s="39"/>
      <c r="W1926" s="39"/>
      <c r="X1926" s="39">
        <f t="shared" si="749"/>
        <v>36.274860369609854</v>
      </c>
      <c r="Y1926" s="39">
        <f t="shared" si="750"/>
        <v>1104.1160625</v>
      </c>
      <c r="Z1926" s="41">
        <f t="shared" si="751"/>
        <v>93190.116289527723</v>
      </c>
      <c r="AA1926" s="41">
        <v>78825.271583162219</v>
      </c>
      <c r="AB1926" s="41">
        <v>-2125.8929041282568</v>
      </c>
      <c r="AC1926" s="41">
        <f t="shared" si="767"/>
        <v>76699.378679033965</v>
      </c>
      <c r="AD1926" s="42">
        <f t="shared" si="768"/>
        <v>14364.844706365504</v>
      </c>
      <c r="AE1926" s="41">
        <f t="shared" si="769"/>
        <v>91064.223385399469</v>
      </c>
      <c r="AF1926" s="42">
        <f t="shared" si="770"/>
        <v>350582.20161460049</v>
      </c>
      <c r="AG1926" s="43">
        <f t="shared" si="774"/>
        <v>400</v>
      </c>
      <c r="AH1926" s="44">
        <f t="shared" si="771"/>
        <v>315.59753593429161</v>
      </c>
      <c r="AI1926" s="36">
        <f t="shared" si="772"/>
        <v>84.402464065708415</v>
      </c>
      <c r="AJ1926" s="36">
        <f t="shared" si="773"/>
        <v>2569</v>
      </c>
      <c r="AK1926" s="45">
        <v>45657</v>
      </c>
    </row>
    <row r="1927" spans="1:37" s="79" customFormat="1" ht="12.75" x14ac:dyDescent="0.25">
      <c r="A1927" s="36">
        <v>1921</v>
      </c>
      <c r="B1927" s="45">
        <v>43088</v>
      </c>
      <c r="C1927" s="36" t="s">
        <v>823</v>
      </c>
      <c r="D1927" s="36"/>
      <c r="E1927" s="36">
        <v>12004</v>
      </c>
      <c r="F1927" s="36" t="s">
        <v>1632</v>
      </c>
      <c r="G1927" s="36" t="s">
        <v>561</v>
      </c>
      <c r="H1927" s="38">
        <v>40</v>
      </c>
      <c r="I1927" s="48">
        <v>19432426.5</v>
      </c>
      <c r="J1927" s="39">
        <f t="shared" si="775"/>
        <v>0</v>
      </c>
      <c r="K1927" s="39">
        <f t="shared" si="776"/>
        <v>0</v>
      </c>
      <c r="L1927" s="39">
        <f t="shared" si="777"/>
        <v>19432426.5</v>
      </c>
      <c r="M1927" s="39">
        <f>IF(C1927=12006,H1927,IF(C1927&lt;&gt;12006,0))</f>
        <v>0</v>
      </c>
      <c r="N1927" s="39">
        <f t="shared" si="778"/>
        <v>0</v>
      </c>
      <c r="O1927" s="39">
        <f t="shared" si="779"/>
        <v>0</v>
      </c>
      <c r="P1927" s="39">
        <f t="shared" si="780"/>
        <v>0</v>
      </c>
      <c r="Q1927" s="39">
        <f t="shared" si="781"/>
        <v>0</v>
      </c>
      <c r="R1927" s="39">
        <f t="shared" si="782"/>
        <v>0</v>
      </c>
      <c r="S1927" s="39">
        <f t="shared" si="783"/>
        <v>0</v>
      </c>
      <c r="T1927" s="39"/>
      <c r="U1927" s="39">
        <f t="shared" si="784"/>
        <v>0</v>
      </c>
      <c r="V1927" s="39"/>
      <c r="W1927" s="39"/>
      <c r="X1927" s="39">
        <f t="shared" ref="X1927:X1990" si="785">IF(I1927&lt;0,0,IF(I1927&gt;0,((1/365.25*(IF(E1927=12002,I1927*3%,IF(E1927=12003,I1927*3%,IF(E1927=12004,I1927*3%,IF(E1927=12006,I1927*2%,IF(E1927=12007,I1927*10%,IF(E1927=12008,I1927*3%,IF(E1927=12009,I1927*10%,IF(E1927=12010,I1927*10%,IF(E1927=12011,I1927*20%,IF(E1927=12012,I1927*3%,IF(E1927=12099,I1927*10%))))))))))))))))</f>
        <v>1596.0925256673509</v>
      </c>
      <c r="Y1927" s="39">
        <f t="shared" ref="Y1927:Y1990" si="786">X1927*30.4375</f>
        <v>48581.066249999989</v>
      </c>
      <c r="Z1927" s="41">
        <f t="shared" ref="Z1927:Z1990" si="787">IF(I1927&lt;0,0,IF(I1927&gt;0,(IF(AI1927*Y1927&lt;=I1927,Y1927*AI1927,IF(Y1927*AI1927&gt;I1927,I1927,IF(AI1927*Y1927=I1927,I1927))))))</f>
        <v>4100361.6984394239</v>
      </c>
      <c r="AA1927" s="41">
        <v>3468309.0582751529</v>
      </c>
      <c r="AB1927" s="41">
        <v>-93539.209801922174</v>
      </c>
      <c r="AC1927" s="41">
        <f t="shared" si="767"/>
        <v>3374769.8484732308</v>
      </c>
      <c r="AD1927" s="42">
        <f t="shared" si="768"/>
        <v>632052.640164271</v>
      </c>
      <c r="AE1927" s="41">
        <f t="shared" si="769"/>
        <v>4006822.4886375018</v>
      </c>
      <c r="AF1927" s="42">
        <f t="shared" si="770"/>
        <v>15425604.011362499</v>
      </c>
      <c r="AG1927" s="43">
        <f t="shared" si="774"/>
        <v>400</v>
      </c>
      <c r="AH1927" s="44">
        <f t="shared" si="771"/>
        <v>315.59753593429161</v>
      </c>
      <c r="AI1927" s="36">
        <f t="shared" si="772"/>
        <v>84.402464065708415</v>
      </c>
      <c r="AJ1927" s="36">
        <f t="shared" si="773"/>
        <v>2569</v>
      </c>
      <c r="AK1927" s="45">
        <v>45657</v>
      </c>
    </row>
    <row r="1928" spans="1:37" s="79" customFormat="1" ht="12.75" x14ac:dyDescent="0.25">
      <c r="A1928" s="36">
        <v>1922</v>
      </c>
      <c r="B1928" s="45">
        <v>43089</v>
      </c>
      <c r="C1928" s="36" t="s">
        <v>534</v>
      </c>
      <c r="D1928" s="36"/>
      <c r="E1928" s="36">
        <v>12008</v>
      </c>
      <c r="F1928" s="36" t="s">
        <v>1656</v>
      </c>
      <c r="G1928" s="36" t="s">
        <v>58</v>
      </c>
      <c r="H1928" s="38">
        <v>1</v>
      </c>
      <c r="I1928" s="48">
        <v>1345995.4105197513</v>
      </c>
      <c r="J1928" s="39">
        <f t="shared" si="775"/>
        <v>0</v>
      </c>
      <c r="K1928" s="39">
        <f t="shared" si="776"/>
        <v>0</v>
      </c>
      <c r="L1928" s="39">
        <f t="shared" si="777"/>
        <v>0</v>
      </c>
      <c r="M1928" s="39">
        <f>IF(C1928=12006,H1928,IF(C1928&lt;&gt;12006,0))</f>
        <v>0</v>
      </c>
      <c r="N1928" s="39">
        <f t="shared" si="778"/>
        <v>0</v>
      </c>
      <c r="O1928" s="39">
        <f t="shared" si="779"/>
        <v>0</v>
      </c>
      <c r="P1928" s="39">
        <f t="shared" si="780"/>
        <v>1345995.4105197513</v>
      </c>
      <c r="Q1928" s="39">
        <f t="shared" si="781"/>
        <v>0</v>
      </c>
      <c r="R1928" s="39">
        <f t="shared" si="782"/>
        <v>0</v>
      </c>
      <c r="S1928" s="39">
        <f t="shared" si="783"/>
        <v>0</v>
      </c>
      <c r="T1928" s="39"/>
      <c r="U1928" s="39">
        <f t="shared" si="784"/>
        <v>0</v>
      </c>
      <c r="V1928" s="39"/>
      <c r="W1928" s="39"/>
      <c r="X1928" s="39">
        <f t="shared" si="785"/>
        <v>110.5540378250309</v>
      </c>
      <c r="Y1928" s="39">
        <f t="shared" si="786"/>
        <v>3364.988526299378</v>
      </c>
      <c r="Z1928" s="41">
        <f t="shared" si="787"/>
        <v>283902.7691346794</v>
      </c>
      <c r="AA1928" s="41">
        <v>243439.99129071806</v>
      </c>
      <c r="AB1928" s="41">
        <v>-6565.5003741557884</v>
      </c>
      <c r="AC1928" s="41">
        <f t="shared" si="767"/>
        <v>236874.49091656227</v>
      </c>
      <c r="AD1928" s="42">
        <f t="shared" si="768"/>
        <v>40462.777843961347</v>
      </c>
      <c r="AE1928" s="41">
        <f t="shared" si="769"/>
        <v>277337.26876052364</v>
      </c>
      <c r="AF1928" s="42">
        <f t="shared" si="770"/>
        <v>1068658.1417592275</v>
      </c>
      <c r="AG1928" s="43">
        <f t="shared" si="774"/>
        <v>400</v>
      </c>
      <c r="AH1928" s="44">
        <f t="shared" si="771"/>
        <v>315.63039014373715</v>
      </c>
      <c r="AI1928" s="36">
        <f t="shared" si="772"/>
        <v>84.369609856262841</v>
      </c>
      <c r="AJ1928" s="36">
        <f t="shared" si="773"/>
        <v>2568</v>
      </c>
      <c r="AK1928" s="45">
        <v>45657</v>
      </c>
    </row>
    <row r="1929" spans="1:37" s="79" customFormat="1" ht="12.75" x14ac:dyDescent="0.25">
      <c r="A1929" s="36">
        <v>1923</v>
      </c>
      <c r="B1929" s="45">
        <v>43089</v>
      </c>
      <c r="C1929" s="36" t="s">
        <v>534</v>
      </c>
      <c r="D1929" s="36"/>
      <c r="E1929" s="36">
        <v>12008</v>
      </c>
      <c r="F1929" s="36" t="s">
        <v>1657</v>
      </c>
      <c r="G1929" s="36" t="s">
        <v>58</v>
      </c>
      <c r="H1929" s="38">
        <v>1</v>
      </c>
      <c r="I1929" s="48">
        <v>172287.41254652818</v>
      </c>
      <c r="J1929" s="39">
        <f t="shared" si="775"/>
        <v>0</v>
      </c>
      <c r="K1929" s="39">
        <f t="shared" si="776"/>
        <v>0</v>
      </c>
      <c r="L1929" s="39">
        <f t="shared" si="777"/>
        <v>0</v>
      </c>
      <c r="M1929" s="39">
        <f>IF(C1929=12006,H1929,IF(C1929&lt;&gt;12006,0))</f>
        <v>0</v>
      </c>
      <c r="N1929" s="39">
        <f t="shared" si="778"/>
        <v>0</v>
      </c>
      <c r="O1929" s="39">
        <f t="shared" si="779"/>
        <v>0</v>
      </c>
      <c r="P1929" s="39">
        <f t="shared" si="780"/>
        <v>172287.41254652818</v>
      </c>
      <c r="Q1929" s="39">
        <f t="shared" si="781"/>
        <v>0</v>
      </c>
      <c r="R1929" s="39">
        <f t="shared" si="782"/>
        <v>0</v>
      </c>
      <c r="S1929" s="39">
        <f t="shared" si="783"/>
        <v>0</v>
      </c>
      <c r="T1929" s="39"/>
      <c r="U1929" s="39">
        <f t="shared" si="784"/>
        <v>0</v>
      </c>
      <c r="V1929" s="39"/>
      <c r="W1929" s="39"/>
      <c r="X1929" s="39">
        <f t="shared" si="785"/>
        <v>14.150916841603957</v>
      </c>
      <c r="Y1929" s="39">
        <f t="shared" si="786"/>
        <v>430.71853136632046</v>
      </c>
      <c r="Z1929" s="41">
        <f t="shared" si="787"/>
        <v>36339.554449238967</v>
      </c>
      <c r="AA1929" s="41">
        <v>31160.318885211916</v>
      </c>
      <c r="AB1929" s="41">
        <v>-840.38404789194112</v>
      </c>
      <c r="AC1929" s="41">
        <f t="shared" si="767"/>
        <v>30319.934837319975</v>
      </c>
      <c r="AD1929" s="42">
        <f t="shared" si="768"/>
        <v>5179.2355640270507</v>
      </c>
      <c r="AE1929" s="41">
        <f t="shared" si="769"/>
        <v>35499.17040134703</v>
      </c>
      <c r="AF1929" s="42">
        <f t="shared" si="770"/>
        <v>136788.24214518117</v>
      </c>
      <c r="AG1929" s="43">
        <f t="shared" si="774"/>
        <v>400</v>
      </c>
      <c r="AH1929" s="44">
        <f t="shared" si="771"/>
        <v>315.63039014373715</v>
      </c>
      <c r="AI1929" s="36">
        <f t="shared" si="772"/>
        <v>84.369609856262841</v>
      </c>
      <c r="AJ1929" s="36">
        <f t="shared" si="773"/>
        <v>2568</v>
      </c>
      <c r="AK1929" s="45">
        <v>45657</v>
      </c>
    </row>
    <row r="1930" spans="1:37" s="79" customFormat="1" ht="12.75" x14ac:dyDescent="0.25">
      <c r="A1930" s="36">
        <v>1924</v>
      </c>
      <c r="B1930" s="45">
        <v>43090</v>
      </c>
      <c r="C1930" s="49" t="s">
        <v>272</v>
      </c>
      <c r="D1930" s="49"/>
      <c r="E1930" s="49">
        <v>12010</v>
      </c>
      <c r="F1930" s="36" t="s">
        <v>1658</v>
      </c>
      <c r="G1930" s="36" t="s">
        <v>435</v>
      </c>
      <c r="H1930" s="38">
        <v>4</v>
      </c>
      <c r="I1930" s="48">
        <v>449000</v>
      </c>
      <c r="J1930" s="39">
        <f t="shared" si="775"/>
        <v>0</v>
      </c>
      <c r="K1930" s="39">
        <f t="shared" si="776"/>
        <v>0</v>
      </c>
      <c r="L1930" s="39">
        <f t="shared" si="777"/>
        <v>0</v>
      </c>
      <c r="M1930" s="39">
        <f>IF(E1930=12005,I1930,IF(E1930&lt;&gt;12005,0))</f>
        <v>0</v>
      </c>
      <c r="N1930" s="39">
        <f t="shared" si="778"/>
        <v>0</v>
      </c>
      <c r="O1930" s="39">
        <f t="shared" si="779"/>
        <v>0</v>
      </c>
      <c r="P1930" s="39">
        <f t="shared" si="780"/>
        <v>0</v>
      </c>
      <c r="Q1930" s="39">
        <f t="shared" si="781"/>
        <v>0</v>
      </c>
      <c r="R1930" s="39">
        <f t="shared" si="782"/>
        <v>449000</v>
      </c>
      <c r="S1930" s="39">
        <f t="shared" si="783"/>
        <v>0</v>
      </c>
      <c r="T1930" s="39"/>
      <c r="U1930" s="39">
        <f t="shared" si="784"/>
        <v>0</v>
      </c>
      <c r="V1930" s="39"/>
      <c r="W1930" s="39">
        <f>IF(E1930=12099,I1930,IF(E1930&lt;&gt;12099,0))</f>
        <v>0</v>
      </c>
      <c r="X1930" s="39">
        <f t="shared" si="785"/>
        <v>122.92950034223135</v>
      </c>
      <c r="Y1930" s="39">
        <f t="shared" si="786"/>
        <v>3741.6666666666665</v>
      </c>
      <c r="Z1930" s="41">
        <f t="shared" si="787"/>
        <v>315560.02737850789</v>
      </c>
      <c r="AA1930" s="41">
        <v>270567.83025325119</v>
      </c>
      <c r="AB1930" s="41">
        <v>18185.131635669724</v>
      </c>
      <c r="AC1930" s="41">
        <f t="shared" si="767"/>
        <v>288752.96188892092</v>
      </c>
      <c r="AD1930" s="42">
        <f t="shared" si="768"/>
        <v>44992.197125256702</v>
      </c>
      <c r="AE1930" s="41">
        <f t="shared" si="769"/>
        <v>333745.15901417763</v>
      </c>
      <c r="AF1930" s="42">
        <f t="shared" si="770"/>
        <v>115254.84098582237</v>
      </c>
      <c r="AG1930" s="43">
        <f>(365.25/30.4375*(IF(E1930=12002,1/3%,IF(E1930=12003,1/3%,IF(E1930=12004,1/3%,IF(E1930=12006,1/2%,IF(E1930=12007,1/10%,IF(E1930=12008,1/3%,IF(E1930=12009,1/10%,IF(E1930=12010,1/10%,IF(E1930=12011,1/20%,IF(E1930=12012,1/3%,IF(E1930=12099,1/10%)))))))))))))</f>
        <v>120</v>
      </c>
      <c r="AH1930" s="44">
        <f t="shared" si="771"/>
        <v>35.663244353182748</v>
      </c>
      <c r="AI1930" s="36">
        <f t="shared" si="772"/>
        <v>84.336755646817252</v>
      </c>
      <c r="AJ1930" s="36">
        <f t="shared" si="773"/>
        <v>2567</v>
      </c>
      <c r="AK1930" s="45">
        <v>45657</v>
      </c>
    </row>
    <row r="1931" spans="1:37" s="79" customFormat="1" ht="12.75" x14ac:dyDescent="0.25">
      <c r="A1931" s="36">
        <v>1925</v>
      </c>
      <c r="B1931" s="45">
        <v>43091</v>
      </c>
      <c r="C1931" s="49" t="s">
        <v>973</v>
      </c>
      <c r="D1931" s="49"/>
      <c r="E1931" s="49">
        <v>12006</v>
      </c>
      <c r="F1931" s="36" t="s">
        <v>1659</v>
      </c>
      <c r="G1931" s="36" t="s">
        <v>435</v>
      </c>
      <c r="H1931" s="38">
        <v>1</v>
      </c>
      <c r="I1931" s="50">
        <v>2287498.5</v>
      </c>
      <c r="J1931" s="39">
        <f t="shared" si="775"/>
        <v>0</v>
      </c>
      <c r="K1931" s="39">
        <f t="shared" si="776"/>
        <v>0</v>
      </c>
      <c r="L1931" s="39">
        <f t="shared" si="777"/>
        <v>0</v>
      </c>
      <c r="M1931" s="39">
        <f>IF(E1931=12005,I1931,IF(E1931&lt;&gt;12005,0))</f>
        <v>0</v>
      </c>
      <c r="N1931" s="39">
        <f t="shared" si="778"/>
        <v>2287498.5</v>
      </c>
      <c r="O1931" s="39">
        <f t="shared" si="779"/>
        <v>0</v>
      </c>
      <c r="P1931" s="39">
        <f t="shared" si="780"/>
        <v>0</v>
      </c>
      <c r="Q1931" s="39">
        <f t="shared" si="781"/>
        <v>0</v>
      </c>
      <c r="R1931" s="39">
        <f t="shared" si="782"/>
        <v>0</v>
      </c>
      <c r="S1931" s="39">
        <f t="shared" si="783"/>
        <v>0</v>
      </c>
      <c r="T1931" s="39"/>
      <c r="U1931" s="39">
        <f t="shared" si="784"/>
        <v>0</v>
      </c>
      <c r="V1931" s="39"/>
      <c r="W1931" s="39">
        <f>IF(E1931=12099,I1931,IF(E1931&lt;&gt;12099,0))</f>
        <v>0</v>
      </c>
      <c r="X1931" s="39">
        <f t="shared" si="785"/>
        <v>125.25659137577003</v>
      </c>
      <c r="Y1931" s="39">
        <f t="shared" si="786"/>
        <v>3812.4975000000004</v>
      </c>
      <c r="Z1931" s="41">
        <f t="shared" si="787"/>
        <v>321408.41347022593</v>
      </c>
      <c r="AA1931" s="41">
        <v>275564.50102669408</v>
      </c>
      <c r="AB1931" s="41">
        <v>0</v>
      </c>
      <c r="AC1931" s="41">
        <f t="shared" si="767"/>
        <v>275564.50102669408</v>
      </c>
      <c r="AD1931" s="42">
        <f t="shared" si="768"/>
        <v>45843.912443531852</v>
      </c>
      <c r="AE1931" s="41">
        <f t="shared" si="769"/>
        <v>321408.41347022593</v>
      </c>
      <c r="AF1931" s="42">
        <f t="shared" si="770"/>
        <v>1966090.0865297741</v>
      </c>
      <c r="AG1931" s="43">
        <f>(365.25/30.4375*(IF(E1931=12002,1/3%,IF(E1931=12003,1/3%,IF(E1931=12004,1/3%,IF(E1931=12006,1/2%,IF(E1931=12007,1/10%,IF(E1931=12008,1/3%,IF(E1931=12009,1/10%,IF(E1931=12010,1/10%,IF(E1931=12011,1/20%,IF(E1931=12012,1/3%,IF(E1931=12099,1/10%)))))))))))))</f>
        <v>600</v>
      </c>
      <c r="AH1931" s="44">
        <f t="shared" si="771"/>
        <v>515.69609856262832</v>
      </c>
      <c r="AI1931" s="36">
        <f t="shared" si="772"/>
        <v>84.303901437371664</v>
      </c>
      <c r="AJ1931" s="36">
        <f t="shared" si="773"/>
        <v>2566</v>
      </c>
      <c r="AK1931" s="45">
        <v>45657</v>
      </c>
    </row>
    <row r="1932" spans="1:37" s="79" customFormat="1" ht="12.75" x14ac:dyDescent="0.25">
      <c r="A1932" s="36">
        <v>1926</v>
      </c>
      <c r="B1932" s="45">
        <v>43095</v>
      </c>
      <c r="C1932" s="36" t="s">
        <v>315</v>
      </c>
      <c r="D1932" s="36"/>
      <c r="E1932" s="36">
        <v>12008</v>
      </c>
      <c r="F1932" s="36" t="s">
        <v>1660</v>
      </c>
      <c r="G1932" s="36" t="s">
        <v>276</v>
      </c>
      <c r="H1932" s="38">
        <v>1</v>
      </c>
      <c r="I1932" s="48">
        <v>421001</v>
      </c>
      <c r="J1932" s="39">
        <f t="shared" si="775"/>
        <v>0</v>
      </c>
      <c r="K1932" s="39">
        <f t="shared" si="776"/>
        <v>0</v>
      </c>
      <c r="L1932" s="39">
        <f t="shared" si="777"/>
        <v>0</v>
      </c>
      <c r="M1932" s="39">
        <f>IF(C1932=12006,H1932,IF(C1932&lt;&gt;12006,0))</f>
        <v>0</v>
      </c>
      <c r="N1932" s="39">
        <f t="shared" si="778"/>
        <v>0</v>
      </c>
      <c r="O1932" s="39">
        <f t="shared" si="779"/>
        <v>0</v>
      </c>
      <c r="P1932" s="39">
        <f t="shared" si="780"/>
        <v>421001</v>
      </c>
      <c r="Q1932" s="39">
        <f t="shared" si="781"/>
        <v>0</v>
      </c>
      <c r="R1932" s="39">
        <f t="shared" si="782"/>
        <v>0</v>
      </c>
      <c r="S1932" s="39">
        <f t="shared" si="783"/>
        <v>0</v>
      </c>
      <c r="T1932" s="39"/>
      <c r="U1932" s="39">
        <f t="shared" si="784"/>
        <v>0</v>
      </c>
      <c r="V1932" s="39">
        <f>IF(E1932=12050,I1932,IF(E1932&lt;&gt;12050,0))</f>
        <v>0</v>
      </c>
      <c r="W1932" s="39"/>
      <c r="X1932" s="39">
        <f t="shared" si="785"/>
        <v>34.579137577002051</v>
      </c>
      <c r="Y1932" s="39">
        <f t="shared" si="786"/>
        <v>1052.5024999999998</v>
      </c>
      <c r="Z1932" s="41">
        <f t="shared" si="787"/>
        <v>88591.750472279251</v>
      </c>
      <c r="AA1932" s="41">
        <v>75935.78611909649</v>
      </c>
      <c r="AB1932" s="41">
        <v>0</v>
      </c>
      <c r="AC1932" s="41">
        <f t="shared" si="767"/>
        <v>75935.78611909649</v>
      </c>
      <c r="AD1932" s="42">
        <f t="shared" si="768"/>
        <v>12655.964353182761</v>
      </c>
      <c r="AE1932" s="41">
        <f t="shared" si="769"/>
        <v>88591.750472279251</v>
      </c>
      <c r="AF1932" s="42">
        <f t="shared" si="770"/>
        <v>332409.24952772073</v>
      </c>
      <c r="AG1932" s="43">
        <f t="shared" ref="AG1932:AG1939" si="788">(365.25/30.4375*(IF(E1932=12002,1/3%,IF(E1932=12003,1/3%,IF(E1932=12004,1/3%,IF(E1932=12006,1/2%,IF(E1932=12007,1/10%,IF(E1932=12008,1/3%,IF(E1932=12009,1/10%,IF(E1932=12010,1/10%,IF(E1932=12011,1/20%,IF(E1932=12012,1/3%))))))))))))</f>
        <v>400</v>
      </c>
      <c r="AH1932" s="44">
        <f t="shared" si="771"/>
        <v>315.82751540041068</v>
      </c>
      <c r="AI1932" s="36">
        <f t="shared" si="772"/>
        <v>84.172484599589325</v>
      </c>
      <c r="AJ1932" s="36">
        <f t="shared" si="773"/>
        <v>2562</v>
      </c>
      <c r="AK1932" s="45">
        <v>45657</v>
      </c>
    </row>
    <row r="1933" spans="1:37" s="79" customFormat="1" ht="12.75" x14ac:dyDescent="0.25">
      <c r="A1933" s="36">
        <v>1927</v>
      </c>
      <c r="B1933" s="45">
        <v>43095</v>
      </c>
      <c r="C1933" s="36" t="s">
        <v>721</v>
      </c>
      <c r="D1933" s="36"/>
      <c r="E1933" s="36">
        <v>12003</v>
      </c>
      <c r="F1933" s="36" t="s">
        <v>1661</v>
      </c>
      <c r="G1933" s="36" t="s">
        <v>276</v>
      </c>
      <c r="H1933" s="64"/>
      <c r="I1933" s="48">
        <v>1721213.72</v>
      </c>
      <c r="J1933" s="39">
        <f t="shared" si="775"/>
        <v>0</v>
      </c>
      <c r="K1933" s="39">
        <f t="shared" si="776"/>
        <v>1721213.72</v>
      </c>
      <c r="L1933" s="39">
        <f t="shared" si="777"/>
        <v>0</v>
      </c>
      <c r="M1933" s="39">
        <f>IF(C1933=12006,H1933,IF(C1933&lt;&gt;12006,0))</f>
        <v>0</v>
      </c>
      <c r="N1933" s="39">
        <f t="shared" si="778"/>
        <v>0</v>
      </c>
      <c r="O1933" s="39">
        <f t="shared" si="779"/>
        <v>0</v>
      </c>
      <c r="P1933" s="39">
        <f t="shared" si="780"/>
        <v>0</v>
      </c>
      <c r="Q1933" s="39">
        <f t="shared" si="781"/>
        <v>0</v>
      </c>
      <c r="R1933" s="39">
        <f t="shared" si="782"/>
        <v>0</v>
      </c>
      <c r="S1933" s="39">
        <f t="shared" si="783"/>
        <v>0</v>
      </c>
      <c r="T1933" s="39"/>
      <c r="U1933" s="39">
        <f t="shared" si="784"/>
        <v>0</v>
      </c>
      <c r="V1933" s="39">
        <f>IF(E1933=12050,I1933,IF(E1933&lt;&gt;12050,0))</f>
        <v>0</v>
      </c>
      <c r="W1933" s="39"/>
      <c r="X1933" s="39">
        <f t="shared" si="785"/>
        <v>141.37279014373715</v>
      </c>
      <c r="Y1933" s="39">
        <f t="shared" si="786"/>
        <v>4303.0342999999993</v>
      </c>
      <c r="Z1933" s="41">
        <f t="shared" si="787"/>
        <v>362197.08834825456</v>
      </c>
      <c r="AA1933" s="41">
        <v>310454.64715564676</v>
      </c>
      <c r="AB1933" s="41">
        <v>0</v>
      </c>
      <c r="AC1933" s="41">
        <f t="shared" si="767"/>
        <v>310454.64715564676</v>
      </c>
      <c r="AD1933" s="42">
        <f t="shared" si="768"/>
        <v>51742.441192607803</v>
      </c>
      <c r="AE1933" s="41">
        <f t="shared" si="769"/>
        <v>362197.08834825456</v>
      </c>
      <c r="AF1933" s="42">
        <f t="shared" si="770"/>
        <v>1359016.6316517454</v>
      </c>
      <c r="AG1933" s="43">
        <f t="shared" si="788"/>
        <v>400</v>
      </c>
      <c r="AH1933" s="44">
        <f t="shared" si="771"/>
        <v>315.82751540041068</v>
      </c>
      <c r="AI1933" s="36">
        <f t="shared" si="772"/>
        <v>84.172484599589325</v>
      </c>
      <c r="AJ1933" s="36">
        <f t="shared" si="773"/>
        <v>2562</v>
      </c>
      <c r="AK1933" s="45">
        <v>45657</v>
      </c>
    </row>
    <row r="1934" spans="1:37" s="79" customFormat="1" ht="12.75" x14ac:dyDescent="0.25">
      <c r="A1934" s="36">
        <v>1928</v>
      </c>
      <c r="B1934" s="45">
        <v>43097</v>
      </c>
      <c r="C1934" s="36" t="s">
        <v>823</v>
      </c>
      <c r="D1934" s="36"/>
      <c r="E1934" s="36">
        <v>12004</v>
      </c>
      <c r="F1934" s="36" t="s">
        <v>1662</v>
      </c>
      <c r="G1934" s="36" t="s">
        <v>276</v>
      </c>
      <c r="H1934" s="38">
        <v>1</v>
      </c>
      <c r="I1934" s="50">
        <v>4872922</v>
      </c>
      <c r="J1934" s="39">
        <f t="shared" si="775"/>
        <v>0</v>
      </c>
      <c r="K1934" s="39">
        <f t="shared" si="776"/>
        <v>0</v>
      </c>
      <c r="L1934" s="39">
        <f t="shared" si="777"/>
        <v>4872922</v>
      </c>
      <c r="M1934" s="39">
        <f>IF(C1934=12006,H1934,IF(C1934&lt;&gt;12006,0))</f>
        <v>0</v>
      </c>
      <c r="N1934" s="39">
        <f t="shared" si="778"/>
        <v>0</v>
      </c>
      <c r="O1934" s="39">
        <f t="shared" si="779"/>
        <v>0</v>
      </c>
      <c r="P1934" s="39">
        <f t="shared" si="780"/>
        <v>0</v>
      </c>
      <c r="Q1934" s="39">
        <f t="shared" si="781"/>
        <v>0</v>
      </c>
      <c r="R1934" s="39">
        <f t="shared" si="782"/>
        <v>0</v>
      </c>
      <c r="S1934" s="39">
        <f t="shared" si="783"/>
        <v>0</v>
      </c>
      <c r="T1934" s="39"/>
      <c r="U1934" s="39">
        <f t="shared" si="784"/>
        <v>0</v>
      </c>
      <c r="V1934" s="39">
        <f>IF(E1934=12050,I1934,IF(E1934&lt;&gt;12050,0))</f>
        <v>0</v>
      </c>
      <c r="W1934" s="39"/>
      <c r="X1934" s="39">
        <f t="shared" si="785"/>
        <v>400.24</v>
      </c>
      <c r="Y1934" s="39">
        <f t="shared" si="786"/>
        <v>12182.305</v>
      </c>
      <c r="Z1934" s="41">
        <f t="shared" si="787"/>
        <v>1024614.4</v>
      </c>
      <c r="AA1934" s="41">
        <v>878126.55999999994</v>
      </c>
      <c r="AB1934" s="41">
        <v>0</v>
      </c>
      <c r="AC1934" s="41">
        <f t="shared" si="767"/>
        <v>878126.55999999994</v>
      </c>
      <c r="AD1934" s="42">
        <f t="shared" si="768"/>
        <v>146487.84000000008</v>
      </c>
      <c r="AE1934" s="41">
        <f t="shared" si="769"/>
        <v>1024614.4</v>
      </c>
      <c r="AF1934" s="42">
        <f t="shared" si="770"/>
        <v>3848307.6</v>
      </c>
      <c r="AG1934" s="43">
        <f t="shared" si="788"/>
        <v>400</v>
      </c>
      <c r="AH1934" s="44">
        <f t="shared" si="771"/>
        <v>315.89322381930185</v>
      </c>
      <c r="AI1934" s="36">
        <f t="shared" si="772"/>
        <v>84.106776180698148</v>
      </c>
      <c r="AJ1934" s="36">
        <f t="shared" si="773"/>
        <v>2560</v>
      </c>
      <c r="AK1934" s="45">
        <v>45657</v>
      </c>
    </row>
    <row r="1935" spans="1:37" s="79" customFormat="1" ht="12.75" x14ac:dyDescent="0.25">
      <c r="A1935" s="36">
        <v>1929</v>
      </c>
      <c r="B1935" s="45">
        <v>43100</v>
      </c>
      <c r="C1935" s="36" t="s">
        <v>527</v>
      </c>
      <c r="D1935" s="36"/>
      <c r="E1935" s="36">
        <v>12002</v>
      </c>
      <c r="F1935" s="56" t="s">
        <v>1663</v>
      </c>
      <c r="G1935" s="56" t="s">
        <v>1480</v>
      </c>
      <c r="H1935" s="38">
        <v>1</v>
      </c>
      <c r="I1935" s="96">
        <v>1322107</v>
      </c>
      <c r="J1935" s="39">
        <f t="shared" si="775"/>
        <v>1322107</v>
      </c>
      <c r="K1935" s="39">
        <f t="shared" si="776"/>
        <v>0</v>
      </c>
      <c r="L1935" s="39">
        <f t="shared" si="777"/>
        <v>0</v>
      </c>
      <c r="M1935" s="39">
        <f>IF(C1935=12006,H1935,IF(C1935&lt;&gt;12006,0))</f>
        <v>0</v>
      </c>
      <c r="N1935" s="39">
        <f t="shared" si="778"/>
        <v>0</v>
      </c>
      <c r="O1935" s="39">
        <f t="shared" si="779"/>
        <v>0</v>
      </c>
      <c r="P1935" s="39">
        <f t="shared" si="780"/>
        <v>0</v>
      </c>
      <c r="Q1935" s="39">
        <f t="shared" si="781"/>
        <v>0</v>
      </c>
      <c r="R1935" s="39">
        <f t="shared" si="782"/>
        <v>0</v>
      </c>
      <c r="S1935" s="39">
        <f t="shared" si="783"/>
        <v>0</v>
      </c>
      <c r="T1935" s="39"/>
      <c r="U1935" s="39">
        <f t="shared" si="784"/>
        <v>0</v>
      </c>
      <c r="V1935" s="39"/>
      <c r="W1935" s="39"/>
      <c r="X1935" s="39">
        <f t="shared" si="785"/>
        <v>108.59195071868582</v>
      </c>
      <c r="Y1935" s="39">
        <f t="shared" si="786"/>
        <v>3305.2674999999999</v>
      </c>
      <c r="Z1935" s="41">
        <f t="shared" si="787"/>
        <v>277669.61798767967</v>
      </c>
      <c r="AA1935" s="41">
        <v>237924.96402464065</v>
      </c>
      <c r="AB1935" s="41">
        <v>-6416.7618148626707</v>
      </c>
      <c r="AC1935" s="41">
        <f t="shared" si="767"/>
        <v>231508.20220977798</v>
      </c>
      <c r="AD1935" s="42">
        <f t="shared" si="768"/>
        <v>39744.653963039018</v>
      </c>
      <c r="AE1935" s="41">
        <f t="shared" si="769"/>
        <v>271252.856172817</v>
      </c>
      <c r="AF1935" s="42">
        <f t="shared" si="770"/>
        <v>1050854.1438271829</v>
      </c>
      <c r="AG1935" s="43">
        <f t="shared" si="788"/>
        <v>400</v>
      </c>
      <c r="AH1935" s="44">
        <f t="shared" si="771"/>
        <v>315.99178644763862</v>
      </c>
      <c r="AI1935" s="36">
        <f t="shared" si="772"/>
        <v>84.008213552361397</v>
      </c>
      <c r="AJ1935" s="36">
        <f t="shared" si="773"/>
        <v>2557</v>
      </c>
      <c r="AK1935" s="45">
        <v>45657</v>
      </c>
    </row>
    <row r="1936" spans="1:37" s="79" customFormat="1" ht="12.75" x14ac:dyDescent="0.25">
      <c r="A1936" s="36">
        <v>1930</v>
      </c>
      <c r="B1936" s="91">
        <v>43100</v>
      </c>
      <c r="C1936" s="36" t="s">
        <v>823</v>
      </c>
      <c r="D1936" s="36"/>
      <c r="E1936" s="36">
        <v>12004</v>
      </c>
      <c r="F1936" s="56" t="s">
        <v>1664</v>
      </c>
      <c r="G1936" s="36" t="s">
        <v>56</v>
      </c>
      <c r="H1936" s="62">
        <v>1</v>
      </c>
      <c r="I1936" s="50">
        <v>21980200</v>
      </c>
      <c r="J1936" s="39">
        <f t="shared" si="775"/>
        <v>0</v>
      </c>
      <c r="K1936" s="39">
        <f t="shared" si="776"/>
        <v>0</v>
      </c>
      <c r="L1936" s="39">
        <f t="shared" si="777"/>
        <v>21980200</v>
      </c>
      <c r="M1936" s="39">
        <f>IF(C1936=12006,H1936,IF(C1936&lt;&gt;12006,0))</f>
        <v>0</v>
      </c>
      <c r="N1936" s="39">
        <f t="shared" si="778"/>
        <v>0</v>
      </c>
      <c r="O1936" s="39">
        <f t="shared" si="779"/>
        <v>0</v>
      </c>
      <c r="P1936" s="39">
        <f t="shared" si="780"/>
        <v>0</v>
      </c>
      <c r="Q1936" s="39">
        <f t="shared" si="781"/>
        <v>0</v>
      </c>
      <c r="R1936" s="39">
        <f t="shared" si="782"/>
        <v>0</v>
      </c>
      <c r="S1936" s="39">
        <f t="shared" si="783"/>
        <v>0</v>
      </c>
      <c r="T1936" s="39"/>
      <c r="U1936" s="39">
        <f t="shared" si="784"/>
        <v>0</v>
      </c>
      <c r="V1936" s="39"/>
      <c r="W1936" s="39"/>
      <c r="X1936" s="39">
        <f t="shared" si="785"/>
        <v>1805.3552361396303</v>
      </c>
      <c r="Y1936" s="39">
        <f t="shared" si="786"/>
        <v>54950.5</v>
      </c>
      <c r="Z1936" s="41">
        <f t="shared" si="787"/>
        <v>4616293.3388090348</v>
      </c>
      <c r="AA1936" s="41">
        <v>3955533.32238193</v>
      </c>
      <c r="AB1936" s="41">
        <v>-106679.49571634101</v>
      </c>
      <c r="AC1936" s="41">
        <f t="shared" si="767"/>
        <v>3848853.8266655891</v>
      </c>
      <c r="AD1936" s="42">
        <f t="shared" si="768"/>
        <v>660760.01642710483</v>
      </c>
      <c r="AE1936" s="41">
        <f t="shared" si="769"/>
        <v>4509613.8430926939</v>
      </c>
      <c r="AF1936" s="42">
        <f t="shared" si="770"/>
        <v>17470586.156907305</v>
      </c>
      <c r="AG1936" s="43">
        <f t="shared" si="788"/>
        <v>400</v>
      </c>
      <c r="AH1936" s="44">
        <f t="shared" si="771"/>
        <v>315.99178644763862</v>
      </c>
      <c r="AI1936" s="36">
        <f t="shared" si="772"/>
        <v>84.008213552361397</v>
      </c>
      <c r="AJ1936" s="36">
        <f t="shared" si="773"/>
        <v>2557</v>
      </c>
      <c r="AK1936" s="45">
        <v>45657</v>
      </c>
    </row>
    <row r="1937" spans="1:37" s="79" customFormat="1" ht="12.75" x14ac:dyDescent="0.25">
      <c r="A1937" s="36">
        <v>1931</v>
      </c>
      <c r="B1937" s="74">
        <v>43100</v>
      </c>
      <c r="C1937" s="36" t="s">
        <v>823</v>
      </c>
      <c r="D1937" s="36"/>
      <c r="E1937" s="36">
        <v>12004</v>
      </c>
      <c r="F1937" s="36" t="s">
        <v>1665</v>
      </c>
      <c r="G1937" s="36" t="s">
        <v>70</v>
      </c>
      <c r="H1937" s="38">
        <v>4000</v>
      </c>
      <c r="I1937" s="50">
        <v>172333333.33000001</v>
      </c>
      <c r="J1937" s="39">
        <f t="shared" si="775"/>
        <v>0</v>
      </c>
      <c r="K1937" s="39">
        <f t="shared" si="776"/>
        <v>0</v>
      </c>
      <c r="L1937" s="39">
        <f t="shared" si="777"/>
        <v>172333333.33000001</v>
      </c>
      <c r="M1937" s="39">
        <f>IF(C1937=12006,H1937,IF(C1937&lt;&gt;12006,0))</f>
        <v>0</v>
      </c>
      <c r="N1937" s="39">
        <f t="shared" si="778"/>
        <v>0</v>
      </c>
      <c r="O1937" s="39">
        <f t="shared" si="779"/>
        <v>0</v>
      </c>
      <c r="P1937" s="39">
        <f t="shared" si="780"/>
        <v>0</v>
      </c>
      <c r="Q1937" s="39">
        <f t="shared" si="781"/>
        <v>0</v>
      </c>
      <c r="R1937" s="39">
        <f t="shared" si="782"/>
        <v>0</v>
      </c>
      <c r="S1937" s="39">
        <f t="shared" si="783"/>
        <v>0</v>
      </c>
      <c r="T1937" s="39"/>
      <c r="U1937" s="39">
        <f t="shared" si="784"/>
        <v>0</v>
      </c>
      <c r="V1937" s="39">
        <v>0</v>
      </c>
      <c r="W1937" s="39"/>
      <c r="X1937" s="39">
        <f t="shared" si="785"/>
        <v>14154.688569199179</v>
      </c>
      <c r="Y1937" s="39">
        <f t="shared" si="786"/>
        <v>430833.33332500001</v>
      </c>
      <c r="Z1937" s="41">
        <f t="shared" si="787"/>
        <v>36193538.6714423</v>
      </c>
      <c r="AA1937" s="41">
        <v>31012922.6551154</v>
      </c>
      <c r="AB1937" s="41">
        <v>-836408.81769776915</v>
      </c>
      <c r="AC1937" s="41">
        <f t="shared" si="767"/>
        <v>30176513.837417629</v>
      </c>
      <c r="AD1937" s="42">
        <f t="shared" si="768"/>
        <v>5180616.0163269006</v>
      </c>
      <c r="AE1937" s="41">
        <f t="shared" si="769"/>
        <v>35357129.853744529</v>
      </c>
      <c r="AF1937" s="42">
        <f t="shared" si="770"/>
        <v>136976203.47625548</v>
      </c>
      <c r="AG1937" s="43">
        <f t="shared" si="788"/>
        <v>400</v>
      </c>
      <c r="AH1937" s="44">
        <f t="shared" si="771"/>
        <v>315.99178644763862</v>
      </c>
      <c r="AI1937" s="36">
        <f t="shared" si="772"/>
        <v>84.008213552361397</v>
      </c>
      <c r="AJ1937" s="36">
        <f t="shared" si="773"/>
        <v>2557</v>
      </c>
      <c r="AK1937" s="45">
        <v>45657</v>
      </c>
    </row>
    <row r="1938" spans="1:37" s="79" customFormat="1" ht="12.75" x14ac:dyDescent="0.25">
      <c r="A1938" s="36">
        <v>1932</v>
      </c>
      <c r="B1938" s="45">
        <v>43100</v>
      </c>
      <c r="C1938" s="49" t="s">
        <v>265</v>
      </c>
      <c r="D1938" s="49"/>
      <c r="E1938" s="49">
        <v>12007</v>
      </c>
      <c r="F1938" s="56" t="s">
        <v>1666</v>
      </c>
      <c r="G1938" s="56" t="s">
        <v>62</v>
      </c>
      <c r="H1938" s="38">
        <v>1</v>
      </c>
      <c r="I1938" s="96">
        <v>410000</v>
      </c>
      <c r="J1938" s="39">
        <f t="shared" si="775"/>
        <v>0</v>
      </c>
      <c r="K1938" s="39">
        <f t="shared" si="776"/>
        <v>0</v>
      </c>
      <c r="L1938" s="39">
        <f t="shared" si="777"/>
        <v>0</v>
      </c>
      <c r="M1938" s="39">
        <f>IF(C1938=12006,H1938,IF(C1938&lt;&gt;12006,0))</f>
        <v>0</v>
      </c>
      <c r="N1938" s="39">
        <f t="shared" ref="N1938:N1942" si="789">IF(E1938=12006,I1938,IF(E1938&lt;&gt;12006,0))</f>
        <v>0</v>
      </c>
      <c r="O1938" s="39">
        <f t="shared" si="779"/>
        <v>410000</v>
      </c>
      <c r="P1938" s="39">
        <f t="shared" si="780"/>
        <v>0</v>
      </c>
      <c r="Q1938" s="39">
        <f t="shared" si="781"/>
        <v>0</v>
      </c>
      <c r="R1938" s="39">
        <f t="shared" si="782"/>
        <v>0</v>
      </c>
      <c r="S1938" s="39">
        <f t="shared" si="783"/>
        <v>0</v>
      </c>
      <c r="T1938" s="39"/>
      <c r="U1938" s="39">
        <f t="shared" si="784"/>
        <v>0</v>
      </c>
      <c r="V1938" s="39"/>
      <c r="W1938" s="39"/>
      <c r="X1938" s="39">
        <f t="shared" si="785"/>
        <v>112.25188227241615</v>
      </c>
      <c r="Y1938" s="39">
        <f t="shared" si="786"/>
        <v>3416.6666666666665</v>
      </c>
      <c r="Z1938" s="41">
        <f t="shared" si="787"/>
        <v>287028.06297056808</v>
      </c>
      <c r="AA1938" s="41">
        <v>245943.87405886379</v>
      </c>
      <c r="AB1938" s="41">
        <v>0</v>
      </c>
      <c r="AC1938" s="41">
        <f t="shared" si="767"/>
        <v>245943.87405886379</v>
      </c>
      <c r="AD1938" s="42">
        <f t="shared" si="768"/>
        <v>41084.188911704288</v>
      </c>
      <c r="AE1938" s="41">
        <f t="shared" si="769"/>
        <v>287028.06297056808</v>
      </c>
      <c r="AF1938" s="42">
        <f t="shared" si="770"/>
        <v>122971.93702943192</v>
      </c>
      <c r="AG1938" s="43">
        <f t="shared" si="788"/>
        <v>120</v>
      </c>
      <c r="AH1938" s="44">
        <f t="shared" si="771"/>
        <v>35.991786447638603</v>
      </c>
      <c r="AI1938" s="36">
        <f t="shared" si="772"/>
        <v>84.008213552361397</v>
      </c>
      <c r="AJ1938" s="36">
        <f t="shared" si="773"/>
        <v>2557</v>
      </c>
      <c r="AK1938" s="45">
        <v>45657</v>
      </c>
    </row>
    <row r="1939" spans="1:37" s="79" customFormat="1" ht="12.75" x14ac:dyDescent="0.25">
      <c r="A1939" s="36">
        <v>1933</v>
      </c>
      <c r="B1939" s="45">
        <v>43100</v>
      </c>
      <c r="C1939" s="36" t="s">
        <v>823</v>
      </c>
      <c r="D1939" s="36"/>
      <c r="E1939" s="36">
        <v>12004</v>
      </c>
      <c r="F1939" s="36" t="s">
        <v>1667</v>
      </c>
      <c r="G1939" s="36" t="s">
        <v>276</v>
      </c>
      <c r="H1939" s="38">
        <v>1</v>
      </c>
      <c r="I1939" s="48">
        <v>84708955.489999995</v>
      </c>
      <c r="J1939" s="39">
        <f t="shared" si="775"/>
        <v>0</v>
      </c>
      <c r="K1939" s="39">
        <f t="shared" si="776"/>
        <v>0</v>
      </c>
      <c r="L1939" s="39">
        <f t="shared" si="777"/>
        <v>84708955.489999995</v>
      </c>
      <c r="M1939" s="39">
        <f>IF(C1939=12006,H1939,IF(C1939&lt;&gt;12006,0))</f>
        <v>0</v>
      </c>
      <c r="N1939" s="39">
        <f t="shared" si="789"/>
        <v>0</v>
      </c>
      <c r="O1939" s="39">
        <f t="shared" si="779"/>
        <v>0</v>
      </c>
      <c r="P1939" s="39">
        <f t="shared" si="780"/>
        <v>0</v>
      </c>
      <c r="Q1939" s="39">
        <f t="shared" si="781"/>
        <v>0</v>
      </c>
      <c r="R1939" s="39">
        <f t="shared" si="782"/>
        <v>0</v>
      </c>
      <c r="S1939" s="39">
        <f t="shared" si="783"/>
        <v>0</v>
      </c>
      <c r="T1939" s="39"/>
      <c r="U1939" s="39">
        <f t="shared" si="784"/>
        <v>0</v>
      </c>
      <c r="V1939" s="39">
        <f>IF(E1939=12050,I1939,IF(E1939&lt;&gt;12050,0))</f>
        <v>0</v>
      </c>
      <c r="W1939" s="39"/>
      <c r="X1939" s="39">
        <f t="shared" si="785"/>
        <v>6957.6144139630378</v>
      </c>
      <c r="Y1939" s="39">
        <f t="shared" si="786"/>
        <v>211772.38872499997</v>
      </c>
      <c r="Z1939" s="41">
        <f t="shared" si="787"/>
        <v>17790620.05650349</v>
      </c>
      <c r="AA1939" s="41">
        <v>15244133.180993015</v>
      </c>
      <c r="AB1939" s="41">
        <v>0</v>
      </c>
      <c r="AC1939" s="41">
        <f t="shared" si="767"/>
        <v>15244133.180993015</v>
      </c>
      <c r="AD1939" s="42">
        <f t="shared" si="768"/>
        <v>2546486.8755104747</v>
      </c>
      <c r="AE1939" s="41">
        <f t="shared" si="769"/>
        <v>17790620.05650349</v>
      </c>
      <c r="AF1939" s="42">
        <f t="shared" si="770"/>
        <v>66918335.433496505</v>
      </c>
      <c r="AG1939" s="43">
        <f t="shared" si="788"/>
        <v>400</v>
      </c>
      <c r="AH1939" s="44">
        <f t="shared" si="771"/>
        <v>315.99178644763862</v>
      </c>
      <c r="AI1939" s="36">
        <f t="shared" si="772"/>
        <v>84.008213552361397</v>
      </c>
      <c r="AJ1939" s="36">
        <f t="shared" si="773"/>
        <v>2557</v>
      </c>
      <c r="AK1939" s="45">
        <v>45657</v>
      </c>
    </row>
    <row r="1940" spans="1:37" s="79" customFormat="1" ht="12.75" x14ac:dyDescent="0.25">
      <c r="A1940" s="36">
        <v>1934</v>
      </c>
      <c r="B1940" s="45">
        <v>43100</v>
      </c>
      <c r="C1940" s="49" t="s">
        <v>431</v>
      </c>
      <c r="D1940" s="49"/>
      <c r="E1940" s="49">
        <v>12009</v>
      </c>
      <c r="F1940" s="49" t="s">
        <v>1668</v>
      </c>
      <c r="G1940" s="56" t="s">
        <v>435</v>
      </c>
      <c r="H1940" s="38">
        <v>1</v>
      </c>
      <c r="I1940" s="48">
        <v>1571748.7300002575</v>
      </c>
      <c r="J1940" s="39">
        <f t="shared" si="775"/>
        <v>0</v>
      </c>
      <c r="K1940" s="39">
        <f t="shared" si="776"/>
        <v>0</v>
      </c>
      <c r="L1940" s="39">
        <f t="shared" si="777"/>
        <v>0</v>
      </c>
      <c r="M1940" s="39">
        <f>IF(E1940=12005,I1940,IF(E1940&lt;&gt;12005,0))</f>
        <v>0</v>
      </c>
      <c r="N1940" s="39">
        <f t="shared" si="789"/>
        <v>0</v>
      </c>
      <c r="O1940" s="39">
        <f t="shared" si="779"/>
        <v>0</v>
      </c>
      <c r="P1940" s="39">
        <f t="shared" si="780"/>
        <v>0</v>
      </c>
      <c r="Q1940" s="39">
        <f t="shared" si="781"/>
        <v>1571748.7300002575</v>
      </c>
      <c r="R1940" s="39">
        <f t="shared" si="782"/>
        <v>0</v>
      </c>
      <c r="S1940" s="39">
        <f t="shared" si="783"/>
        <v>0</v>
      </c>
      <c r="T1940" s="39"/>
      <c r="U1940" s="39">
        <f t="shared" si="784"/>
        <v>0</v>
      </c>
      <c r="V1940" s="39"/>
      <c r="W1940" s="39">
        <f>IF(E1940=12099,I1940,IF(E1940&lt;&gt;12099,0))</f>
        <v>0</v>
      </c>
      <c r="X1940" s="39">
        <f t="shared" si="785"/>
        <v>430.32134976050855</v>
      </c>
      <c r="Y1940" s="39">
        <f t="shared" si="786"/>
        <v>13097.90608333548</v>
      </c>
      <c r="Z1940" s="41">
        <f t="shared" si="787"/>
        <v>1100331.6913376204</v>
      </c>
      <c r="AA1940" s="41">
        <v>942834.07732527424</v>
      </c>
      <c r="AB1940" s="41">
        <v>0</v>
      </c>
      <c r="AC1940" s="41">
        <f t="shared" si="767"/>
        <v>942834.07732527424</v>
      </c>
      <c r="AD1940" s="42">
        <f t="shared" si="768"/>
        <v>157497.61401234614</v>
      </c>
      <c r="AE1940" s="41">
        <f t="shared" si="769"/>
        <v>1100331.6913376204</v>
      </c>
      <c r="AF1940" s="42">
        <f t="shared" si="770"/>
        <v>471417.03866263712</v>
      </c>
      <c r="AG1940" s="43">
        <f>(365.25/30.4375*(IF(E1940=12002,1/3%,IF(E1940=12003,1/3%,IF(E1940=12004,1/3%,IF(E1940=12006,1/2%,IF(E1940=12007,1/10%,IF(E1940=12008,1/3%,IF(E1940=12009,1/10%,IF(E1940=12010,1/10%,IF(E1940=12011,1/20%,IF(E1940=12012,1/3%,IF(E1940=12099,1/10%)))))))))))))</f>
        <v>120</v>
      </c>
      <c r="AH1940" s="44">
        <f t="shared" si="771"/>
        <v>35.991786447638603</v>
      </c>
      <c r="AI1940" s="36">
        <f t="shared" si="772"/>
        <v>84.008213552361397</v>
      </c>
      <c r="AJ1940" s="36">
        <f t="shared" si="773"/>
        <v>2557</v>
      </c>
      <c r="AK1940" s="45">
        <v>45657</v>
      </c>
    </row>
    <row r="1941" spans="1:37" s="79" customFormat="1" ht="12.75" x14ac:dyDescent="0.25">
      <c r="A1941" s="36">
        <v>1935</v>
      </c>
      <c r="B1941" s="45">
        <v>43103</v>
      </c>
      <c r="C1941" s="36" t="s">
        <v>33</v>
      </c>
      <c r="D1941" s="36"/>
      <c r="E1941" s="36">
        <v>12012</v>
      </c>
      <c r="F1941" s="36" t="s">
        <v>1669</v>
      </c>
      <c r="G1941" s="36" t="s">
        <v>276</v>
      </c>
      <c r="H1941" s="38">
        <v>20</v>
      </c>
      <c r="I1941" s="50">
        <v>2294643.1159196291</v>
      </c>
      <c r="J1941" s="39">
        <f t="shared" si="775"/>
        <v>0</v>
      </c>
      <c r="K1941" s="39">
        <f t="shared" si="776"/>
        <v>0</v>
      </c>
      <c r="L1941" s="39">
        <f t="shared" si="777"/>
        <v>0</v>
      </c>
      <c r="M1941" s="39">
        <f>IF(C1941=12006,H1941,IF(C1941&lt;&gt;12006,0))</f>
        <v>0</v>
      </c>
      <c r="N1941" s="39">
        <f t="shared" si="789"/>
        <v>0</v>
      </c>
      <c r="O1941" s="39">
        <f t="shared" si="779"/>
        <v>0</v>
      </c>
      <c r="P1941" s="39">
        <f t="shared" si="780"/>
        <v>0</v>
      </c>
      <c r="Q1941" s="39">
        <f t="shared" si="781"/>
        <v>0</v>
      </c>
      <c r="R1941" s="39">
        <f t="shared" si="782"/>
        <v>0</v>
      </c>
      <c r="S1941" s="39">
        <f t="shared" si="783"/>
        <v>0</v>
      </c>
      <c r="T1941" s="39"/>
      <c r="U1941" s="39">
        <f t="shared" si="784"/>
        <v>2294643.1159196291</v>
      </c>
      <c r="V1941" s="39">
        <f>IF(E1941=12050,I1941,IF(E1941&lt;&gt;12050,0))</f>
        <v>0</v>
      </c>
      <c r="W1941" s="39"/>
      <c r="X1941" s="39">
        <f t="shared" si="785"/>
        <v>188.47171383323442</v>
      </c>
      <c r="Y1941" s="39">
        <f t="shared" si="786"/>
        <v>5736.6077897990726</v>
      </c>
      <c r="Z1941" s="41">
        <f t="shared" si="787"/>
        <v>481356.75713008072</v>
      </c>
      <c r="AA1941" s="41">
        <v>412376.1098671169</v>
      </c>
      <c r="AB1941" s="41">
        <v>0</v>
      </c>
      <c r="AC1941" s="41">
        <f t="shared" si="767"/>
        <v>412376.1098671169</v>
      </c>
      <c r="AD1941" s="42">
        <f t="shared" si="768"/>
        <v>68980.647262963816</v>
      </c>
      <c r="AE1941" s="41">
        <f t="shared" si="769"/>
        <v>481356.75713008072</v>
      </c>
      <c r="AF1941" s="42">
        <f t="shared" si="770"/>
        <v>1813286.3587895483</v>
      </c>
      <c r="AG1941" s="43">
        <f>(365.25/30.4375*(IF(E1941=12002,1/3%,IF(E1941=12003,1/3%,IF(E1941=12004,1/3%,IF(E1941=12006,1/2%,IF(E1941=12007,1/10%,IF(E1941=12008,1/3%,IF(E1941=12009,1/10%,IF(E1941=12010,1/10%,IF(E1941=12011,1/20%,IF(E1941=12012,1/3%))))))))))))</f>
        <v>400</v>
      </c>
      <c r="AH1941" s="44">
        <f t="shared" si="771"/>
        <v>316.09034907597538</v>
      </c>
      <c r="AI1941" s="36">
        <f t="shared" si="772"/>
        <v>83.909650924024646</v>
      </c>
      <c r="AJ1941" s="36">
        <f t="shared" si="773"/>
        <v>2554</v>
      </c>
      <c r="AK1941" s="45">
        <v>45657</v>
      </c>
    </row>
    <row r="1942" spans="1:37" s="79" customFormat="1" ht="12.75" x14ac:dyDescent="0.25">
      <c r="A1942" s="36">
        <v>1936</v>
      </c>
      <c r="B1942" s="45">
        <v>43103</v>
      </c>
      <c r="C1942" s="36" t="s">
        <v>721</v>
      </c>
      <c r="D1942" s="36"/>
      <c r="E1942" s="36">
        <v>12003</v>
      </c>
      <c r="F1942" s="36" t="s">
        <v>1670</v>
      </c>
      <c r="G1942" s="64" t="s">
        <v>335</v>
      </c>
      <c r="H1942" s="61">
        <v>110</v>
      </c>
      <c r="I1942" s="39">
        <v>11451968.884080371</v>
      </c>
      <c r="J1942" s="39">
        <f t="shared" si="775"/>
        <v>0</v>
      </c>
      <c r="K1942" s="39">
        <f t="shared" si="776"/>
        <v>11451968.884080371</v>
      </c>
      <c r="L1942" s="39">
        <f t="shared" si="777"/>
        <v>0</v>
      </c>
      <c r="M1942" s="39">
        <f>IF(C1942=12006,H1942,IF(C1942&lt;&gt;12006,0))</f>
        <v>0</v>
      </c>
      <c r="N1942" s="39">
        <f t="shared" si="789"/>
        <v>0</v>
      </c>
      <c r="O1942" s="39">
        <f t="shared" si="779"/>
        <v>0</v>
      </c>
      <c r="P1942" s="39">
        <f t="shared" si="780"/>
        <v>0</v>
      </c>
      <c r="Q1942" s="39">
        <f t="shared" si="781"/>
        <v>0</v>
      </c>
      <c r="R1942" s="39">
        <f t="shared" si="782"/>
        <v>0</v>
      </c>
      <c r="S1942" s="39">
        <f t="shared" si="783"/>
        <v>0</v>
      </c>
      <c r="T1942" s="39"/>
      <c r="U1942" s="39">
        <f t="shared" si="784"/>
        <v>0</v>
      </c>
      <c r="V1942" s="39"/>
      <c r="W1942" s="39"/>
      <c r="X1942" s="39">
        <f t="shared" si="785"/>
        <v>940.61346070475327</v>
      </c>
      <c r="Y1942" s="39">
        <f t="shared" si="786"/>
        <v>28629.922210200926</v>
      </c>
      <c r="Z1942" s="41">
        <f t="shared" si="787"/>
        <v>2402326.7786399401</v>
      </c>
      <c r="AA1942" s="41">
        <v>2058062.252022</v>
      </c>
      <c r="AB1942" s="41">
        <v>0</v>
      </c>
      <c r="AC1942" s="41">
        <f t="shared" si="767"/>
        <v>2058062.252022</v>
      </c>
      <c r="AD1942" s="42">
        <f t="shared" si="768"/>
        <v>344264.52661794005</v>
      </c>
      <c r="AE1942" s="41">
        <f t="shared" si="769"/>
        <v>2402326.7786399401</v>
      </c>
      <c r="AF1942" s="42">
        <f t="shared" si="770"/>
        <v>9049642.1054404303</v>
      </c>
      <c r="AG1942" s="43">
        <f>(365.25/30.4375*(IF(E1942=12002,1/3%,IF(E1942=12003,1/3%,IF(E1942=12004,1/3%,IF(E1942=12006,1/2%,IF(E1942=12007,1/10%,IF(E1942=12008,1/3%,IF(E1942=12009,1/10%,IF(E1942=12010,1/10%,IF(E1942=12011,1/20%,IF(E1942=12012,1/3%))))))))))))</f>
        <v>400</v>
      </c>
      <c r="AH1942" s="44">
        <f t="shared" si="771"/>
        <v>316.09034907597538</v>
      </c>
      <c r="AI1942" s="36">
        <f t="shared" si="772"/>
        <v>83.909650924024646</v>
      </c>
      <c r="AJ1942" s="36">
        <f t="shared" si="773"/>
        <v>2554</v>
      </c>
      <c r="AK1942" s="45">
        <v>45657</v>
      </c>
    </row>
    <row r="1943" spans="1:37" s="79" customFormat="1" ht="12.75" x14ac:dyDescent="0.25">
      <c r="A1943" s="36">
        <v>1937</v>
      </c>
      <c r="B1943" s="45">
        <v>43103</v>
      </c>
      <c r="C1943" s="36" t="s">
        <v>33</v>
      </c>
      <c r="D1943" s="36"/>
      <c r="E1943" s="49">
        <v>12012</v>
      </c>
      <c r="F1943" s="36" t="s">
        <v>1670</v>
      </c>
      <c r="G1943" s="36" t="s">
        <v>540</v>
      </c>
      <c r="H1943" s="38">
        <v>110</v>
      </c>
      <c r="I1943" s="50">
        <v>11451968.884080371</v>
      </c>
      <c r="J1943" s="39">
        <v>0</v>
      </c>
      <c r="K1943" s="39">
        <v>0</v>
      </c>
      <c r="L1943" s="39">
        <v>0</v>
      </c>
      <c r="M1943" s="39">
        <v>0</v>
      </c>
      <c r="N1943" s="39">
        <v>0</v>
      </c>
      <c r="O1943" s="39">
        <v>0</v>
      </c>
      <c r="P1943" s="39">
        <v>0</v>
      </c>
      <c r="Q1943" s="39">
        <v>0</v>
      </c>
      <c r="R1943" s="39">
        <v>0</v>
      </c>
      <c r="S1943" s="39">
        <v>0</v>
      </c>
      <c r="T1943" s="39"/>
      <c r="U1943" s="39">
        <v>11451968.884080371</v>
      </c>
      <c r="V1943" s="39"/>
      <c r="W1943" s="39">
        <v>0</v>
      </c>
      <c r="X1943" s="39">
        <f t="shared" si="785"/>
        <v>940.61346070475327</v>
      </c>
      <c r="Y1943" s="39">
        <f t="shared" si="786"/>
        <v>28629.922210200926</v>
      </c>
      <c r="Z1943" s="41">
        <f t="shared" si="787"/>
        <v>2402326.7786399401</v>
      </c>
      <c r="AA1943" s="41">
        <v>2058062.252022</v>
      </c>
      <c r="AB1943" s="41">
        <v>0</v>
      </c>
      <c r="AC1943" s="41">
        <v>2058062.252022</v>
      </c>
      <c r="AD1943" s="42">
        <v>344264.52661794005</v>
      </c>
      <c r="AE1943" s="41">
        <v>2402326.7786399401</v>
      </c>
      <c r="AF1943" s="42">
        <v>9049642.1054404303</v>
      </c>
      <c r="AG1943" s="43">
        <v>400</v>
      </c>
      <c r="AH1943" s="44">
        <v>316.09034907597538</v>
      </c>
      <c r="AI1943" s="36">
        <v>83.909650924024646</v>
      </c>
      <c r="AJ1943" s="36">
        <v>2554</v>
      </c>
      <c r="AK1943" s="45">
        <v>45657</v>
      </c>
    </row>
    <row r="1944" spans="1:37" s="79" customFormat="1" ht="12.75" x14ac:dyDescent="0.25">
      <c r="A1944" s="36">
        <v>1938</v>
      </c>
      <c r="B1944" s="45">
        <v>43104</v>
      </c>
      <c r="C1944" s="49" t="s">
        <v>265</v>
      </c>
      <c r="D1944" s="49"/>
      <c r="E1944" s="49">
        <v>12007</v>
      </c>
      <c r="F1944" s="36" t="s">
        <v>1671</v>
      </c>
      <c r="G1944" s="49" t="s">
        <v>561</v>
      </c>
      <c r="H1944" s="38">
        <v>2</v>
      </c>
      <c r="I1944" s="50">
        <v>123900</v>
      </c>
      <c r="J1944" s="39">
        <f t="shared" ref="J1944:J1997" si="790">IF(E1944=12002,I1944,IF(E1944&lt;&gt;12002,0))</f>
        <v>0</v>
      </c>
      <c r="K1944" s="39">
        <f t="shared" ref="K1944:K1997" si="791">IF(E1944=12003,I1944,IF(E1944&lt;&gt;12003,0))</f>
        <v>0</v>
      </c>
      <c r="L1944" s="39">
        <f t="shared" ref="L1944:L1997" si="792">IF(E1944=12004,I1944,IF(E1944&lt;&gt;12004,0))</f>
        <v>0</v>
      </c>
      <c r="M1944" s="39">
        <f>IF(C1944=12006,H1944,IF(C1944&lt;&gt;12006,0))</f>
        <v>0</v>
      </c>
      <c r="N1944" s="39">
        <f>IF(E1944=12006,I1944,IF(E1944&lt;&gt;12006,0))</f>
        <v>0</v>
      </c>
      <c r="O1944" s="39">
        <f t="shared" ref="O1944:O1997" si="793">IF(E1944=12007,I1944,IF(E1944&lt;&gt;12007,0))</f>
        <v>123900</v>
      </c>
      <c r="P1944" s="39">
        <f t="shared" ref="P1944:P1997" si="794">IF(E1944=12008,I1944,IF(E1944&lt;&gt;12008,0))</f>
        <v>0</v>
      </c>
      <c r="Q1944" s="39">
        <f t="shared" ref="Q1944:Q1997" si="795">IF(E1944=12009,I1944,IF(E1944&lt;&gt;12009,0))</f>
        <v>0</v>
      </c>
      <c r="R1944" s="39">
        <f t="shared" ref="R1944:R1997" si="796">IF(E1944=12010,I1944,IF(E1944&lt;&gt;12010,0))</f>
        <v>0</v>
      </c>
      <c r="S1944" s="39">
        <f t="shared" ref="S1944:S1997" si="797">IF(E1944=12011,I1944,IF(E1944&lt;&gt;12011,0))</f>
        <v>0</v>
      </c>
      <c r="T1944" s="39"/>
      <c r="U1944" s="39">
        <f t="shared" ref="U1944:U1997" si="798">IF(E1944=12012,I1944,IF(E1944&lt;&gt;12012,0))</f>
        <v>0</v>
      </c>
      <c r="V1944" s="39"/>
      <c r="W1944" s="39"/>
      <c r="X1944" s="39">
        <f t="shared" si="785"/>
        <v>33.921971252566735</v>
      </c>
      <c r="Y1944" s="39">
        <f t="shared" si="786"/>
        <v>1032.5</v>
      </c>
      <c r="Z1944" s="41">
        <f t="shared" si="787"/>
        <v>86602.792607802883</v>
      </c>
      <c r="AA1944" s="41">
        <v>73169.691991786458</v>
      </c>
      <c r="AB1944" s="41">
        <v>11360.925348816549</v>
      </c>
      <c r="AC1944" s="41">
        <f t="shared" ref="AC1944:AC1997" si="799">AA1944+AB1944</f>
        <v>84530.617340602999</v>
      </c>
      <c r="AD1944" s="42">
        <f t="shared" ref="AD1944:AD1997" si="800">Z1944-AA1944</f>
        <v>13433.100616016425</v>
      </c>
      <c r="AE1944" s="41">
        <f t="shared" ref="AE1944:AE1997" si="801">AC1944+AD1944</f>
        <v>97963.717956619425</v>
      </c>
      <c r="AF1944" s="42">
        <f t="shared" ref="AF1944:AF1997" si="802">I1944-AE1944</f>
        <v>25936.282043380575</v>
      </c>
      <c r="AG1944" s="43">
        <f>(365.25/30.4375*(IF(E1944=12002,1/3%,IF(E1944=12003,1/3%,IF(E1944=12004,1/3%,IF(E1944=12006,1/2%,IF(E1944=12007,1/10%,IF(E1944=12008,1/3%,IF(E1944=12009,1/10%,IF(E1944=12010,1/10%,IF(E1944=12011,1/20%,IF(E1944=12012,1/3%))))))))))))</f>
        <v>120</v>
      </c>
      <c r="AH1944" s="44">
        <f t="shared" ref="AH1944:AH1997" si="803">IF(AG1944&gt;AI1944,AG1944-AI1944,IF(AG1944&lt;=AI1944,0))</f>
        <v>36.123203285420942</v>
      </c>
      <c r="AI1944" s="36">
        <f t="shared" ref="AI1944:AI1997" si="804">AJ1944/30.4375</f>
        <v>83.876796714579058</v>
      </c>
      <c r="AJ1944" s="36">
        <f t="shared" ref="AJ1944:AJ1997" si="805">AK1944-B1944</f>
        <v>2553</v>
      </c>
      <c r="AK1944" s="45">
        <v>45657</v>
      </c>
    </row>
    <row r="1945" spans="1:37" s="79" customFormat="1" ht="12.75" x14ac:dyDescent="0.25">
      <c r="A1945" s="36">
        <v>1939</v>
      </c>
      <c r="B1945" s="45">
        <v>43105</v>
      </c>
      <c r="C1945" s="49" t="s">
        <v>754</v>
      </c>
      <c r="D1945" s="49"/>
      <c r="E1945" s="49">
        <v>12011</v>
      </c>
      <c r="F1945" s="36" t="s">
        <v>1672</v>
      </c>
      <c r="G1945" s="36" t="s">
        <v>435</v>
      </c>
      <c r="H1945" s="97">
        <v>34</v>
      </c>
      <c r="I1945" s="50">
        <v>65300000</v>
      </c>
      <c r="J1945" s="39">
        <f t="shared" si="790"/>
        <v>0</v>
      </c>
      <c r="K1945" s="39">
        <f t="shared" si="791"/>
        <v>0</v>
      </c>
      <c r="L1945" s="39">
        <f t="shared" si="792"/>
        <v>0</v>
      </c>
      <c r="M1945" s="39">
        <f>IF(E1945=12005,I1945,IF(E1945&lt;&gt;12005,0))</f>
        <v>0</v>
      </c>
      <c r="N1945" s="39">
        <f t="shared" ref="N1945:N1997" si="806">IF(E1945=12006,I1945,IF(E1945&lt;&gt;12006,0))</f>
        <v>0</v>
      </c>
      <c r="O1945" s="39">
        <f t="shared" si="793"/>
        <v>0</v>
      </c>
      <c r="P1945" s="39">
        <f t="shared" si="794"/>
        <v>0</v>
      </c>
      <c r="Q1945" s="39">
        <f t="shared" si="795"/>
        <v>0</v>
      </c>
      <c r="R1945" s="39">
        <f t="shared" si="796"/>
        <v>0</v>
      </c>
      <c r="S1945" s="39">
        <f t="shared" si="797"/>
        <v>65300000</v>
      </c>
      <c r="T1945" s="39"/>
      <c r="U1945" s="39">
        <f t="shared" si="798"/>
        <v>0</v>
      </c>
      <c r="V1945" s="39"/>
      <c r="W1945" s="39">
        <f>IF(E1945=12099,I1945,IF(E1945&lt;&gt;12099,0))</f>
        <v>0</v>
      </c>
      <c r="X1945" s="39">
        <f t="shared" si="785"/>
        <v>35756.33127994524</v>
      </c>
      <c r="Y1945" s="39">
        <f t="shared" si="786"/>
        <v>1088333.3333333333</v>
      </c>
      <c r="Z1945" s="41">
        <f t="shared" si="787"/>
        <v>65300000</v>
      </c>
      <c r="AA1945" s="41">
        <v>65300000</v>
      </c>
      <c r="AB1945" s="41">
        <v>0</v>
      </c>
      <c r="AC1945" s="41">
        <f t="shared" si="799"/>
        <v>65300000</v>
      </c>
      <c r="AD1945" s="42">
        <f t="shared" si="800"/>
        <v>0</v>
      </c>
      <c r="AE1945" s="41">
        <f t="shared" si="801"/>
        <v>65300000</v>
      </c>
      <c r="AF1945" s="42">
        <f t="shared" si="802"/>
        <v>0</v>
      </c>
      <c r="AG1945" s="43">
        <f>(365.25/30.4375*(IF(E1945=12002,1/3%,IF(E1945=12003,1/3%,IF(E1945=12004,1/3%,IF(E1945=12006,1/2%,IF(E1945=12007,1/10%,IF(E1945=12008,1/3%,IF(E1945=12009,1/10%,IF(E1945=12010,1/10%,IF(E1945=12011,1/20%,IF(E1945=12012,1/3%,IF(E1945=12099,1/10%)))))))))))))</f>
        <v>60</v>
      </c>
      <c r="AH1945" s="44">
        <f t="shared" si="803"/>
        <v>0</v>
      </c>
      <c r="AI1945" s="36">
        <f t="shared" si="804"/>
        <v>83.843942505133469</v>
      </c>
      <c r="AJ1945" s="36">
        <f t="shared" si="805"/>
        <v>2552</v>
      </c>
      <c r="AK1945" s="45">
        <v>45657</v>
      </c>
    </row>
    <row r="1946" spans="1:37" s="79" customFormat="1" ht="12.75" x14ac:dyDescent="0.25">
      <c r="A1946" s="36">
        <v>1940</v>
      </c>
      <c r="B1946" s="45">
        <v>43109</v>
      </c>
      <c r="C1946" s="36" t="s">
        <v>721</v>
      </c>
      <c r="D1946" s="36"/>
      <c r="E1946" s="36">
        <v>12003</v>
      </c>
      <c r="F1946" s="36" t="s">
        <v>1673</v>
      </c>
      <c r="G1946" s="38" t="s">
        <v>953</v>
      </c>
      <c r="H1946" s="61">
        <v>20</v>
      </c>
      <c r="I1946" s="50">
        <v>541000</v>
      </c>
      <c r="J1946" s="39">
        <f t="shared" si="790"/>
        <v>0</v>
      </c>
      <c r="K1946" s="39">
        <f t="shared" si="791"/>
        <v>541000</v>
      </c>
      <c r="L1946" s="39">
        <f t="shared" si="792"/>
        <v>0</v>
      </c>
      <c r="M1946" s="39">
        <f t="shared" ref="M1946:M1951" si="807">IF(C1946=12006,H1946,IF(C1946&lt;&gt;12006,0))</f>
        <v>0</v>
      </c>
      <c r="N1946" s="39">
        <f t="shared" si="806"/>
        <v>0</v>
      </c>
      <c r="O1946" s="39">
        <f t="shared" si="793"/>
        <v>0</v>
      </c>
      <c r="P1946" s="39">
        <f t="shared" si="794"/>
        <v>0</v>
      </c>
      <c r="Q1946" s="39">
        <f t="shared" si="795"/>
        <v>0</v>
      </c>
      <c r="R1946" s="39">
        <f t="shared" si="796"/>
        <v>0</v>
      </c>
      <c r="S1946" s="39">
        <f t="shared" si="797"/>
        <v>0</v>
      </c>
      <c r="T1946" s="39"/>
      <c r="U1946" s="39">
        <f t="shared" si="798"/>
        <v>0</v>
      </c>
      <c r="V1946" s="39"/>
      <c r="W1946" s="39"/>
      <c r="X1946" s="39">
        <f t="shared" si="785"/>
        <v>44.435318275154003</v>
      </c>
      <c r="Y1946" s="39">
        <f t="shared" si="786"/>
        <v>1352.5</v>
      </c>
      <c r="Z1946" s="41">
        <f t="shared" si="787"/>
        <v>113221.19096509241</v>
      </c>
      <c r="AA1946" s="41">
        <v>96957.864476386036</v>
      </c>
      <c r="AB1946" s="41">
        <v>0</v>
      </c>
      <c r="AC1946" s="41">
        <f t="shared" si="799"/>
        <v>96957.864476386036</v>
      </c>
      <c r="AD1946" s="42">
        <f t="shared" si="800"/>
        <v>16263.326488706371</v>
      </c>
      <c r="AE1946" s="41">
        <f t="shared" si="801"/>
        <v>113221.19096509241</v>
      </c>
      <c r="AF1946" s="42">
        <f t="shared" si="802"/>
        <v>427778.80903490761</v>
      </c>
      <c r="AG1946" s="43">
        <f t="shared" ref="AG1946:AG1951" si="808">(365.25/30.4375*(IF(E1946=12002,1/3%,IF(E1946=12003,1/3%,IF(E1946=12004,1/3%,IF(E1946=12006,1/2%,IF(E1946=12007,1/10%,IF(E1946=12008,1/3%,IF(E1946=12009,1/10%,IF(E1946=12010,1/10%,IF(E1946=12011,1/20%,IF(E1946=12012,1/3%))))))))))))</f>
        <v>400</v>
      </c>
      <c r="AH1946" s="44">
        <f t="shared" si="803"/>
        <v>316.28747433264886</v>
      </c>
      <c r="AI1946" s="36">
        <f t="shared" si="804"/>
        <v>83.71252566735113</v>
      </c>
      <c r="AJ1946" s="36">
        <f t="shared" si="805"/>
        <v>2548</v>
      </c>
      <c r="AK1946" s="45">
        <v>45657</v>
      </c>
    </row>
    <row r="1947" spans="1:37" s="79" customFormat="1" ht="12.75" x14ac:dyDescent="0.25">
      <c r="A1947" s="36">
        <v>1941</v>
      </c>
      <c r="B1947" s="45">
        <v>43109</v>
      </c>
      <c r="C1947" s="36" t="s">
        <v>721</v>
      </c>
      <c r="D1947" s="36"/>
      <c r="E1947" s="36">
        <v>12003</v>
      </c>
      <c r="F1947" s="36" t="s">
        <v>1674</v>
      </c>
      <c r="G1947" s="38" t="s">
        <v>953</v>
      </c>
      <c r="H1947" s="61">
        <v>20</v>
      </c>
      <c r="I1947" s="50">
        <v>730000</v>
      </c>
      <c r="J1947" s="39">
        <f t="shared" si="790"/>
        <v>0</v>
      </c>
      <c r="K1947" s="39">
        <f t="shared" si="791"/>
        <v>730000</v>
      </c>
      <c r="L1947" s="39">
        <f t="shared" si="792"/>
        <v>0</v>
      </c>
      <c r="M1947" s="39">
        <f t="shared" si="807"/>
        <v>0</v>
      </c>
      <c r="N1947" s="39">
        <f t="shared" si="806"/>
        <v>0</v>
      </c>
      <c r="O1947" s="39">
        <f t="shared" si="793"/>
        <v>0</v>
      </c>
      <c r="P1947" s="39">
        <f t="shared" si="794"/>
        <v>0</v>
      </c>
      <c r="Q1947" s="39">
        <f t="shared" si="795"/>
        <v>0</v>
      </c>
      <c r="R1947" s="39">
        <f t="shared" si="796"/>
        <v>0</v>
      </c>
      <c r="S1947" s="39">
        <f t="shared" si="797"/>
        <v>0</v>
      </c>
      <c r="T1947" s="39"/>
      <c r="U1947" s="39">
        <f t="shared" si="798"/>
        <v>0</v>
      </c>
      <c r="V1947" s="39"/>
      <c r="W1947" s="39"/>
      <c r="X1947" s="39">
        <f t="shared" si="785"/>
        <v>59.958932238193015</v>
      </c>
      <c r="Y1947" s="39">
        <f t="shared" si="786"/>
        <v>1824.9999999999998</v>
      </c>
      <c r="Z1947" s="41">
        <f t="shared" si="787"/>
        <v>152775.35934291579</v>
      </c>
      <c r="AA1947" s="41">
        <v>130830.39014373715</v>
      </c>
      <c r="AB1947" s="41">
        <v>0</v>
      </c>
      <c r="AC1947" s="41">
        <f t="shared" si="799"/>
        <v>130830.39014373715</v>
      </c>
      <c r="AD1947" s="42">
        <f t="shared" si="800"/>
        <v>21944.969199178639</v>
      </c>
      <c r="AE1947" s="41">
        <f t="shared" si="801"/>
        <v>152775.35934291579</v>
      </c>
      <c r="AF1947" s="42">
        <f t="shared" si="802"/>
        <v>577224.64065708418</v>
      </c>
      <c r="AG1947" s="43">
        <f t="shared" si="808"/>
        <v>400</v>
      </c>
      <c r="AH1947" s="44">
        <f t="shared" si="803"/>
        <v>316.28747433264886</v>
      </c>
      <c r="AI1947" s="36">
        <f t="shared" si="804"/>
        <v>83.71252566735113</v>
      </c>
      <c r="AJ1947" s="36">
        <f t="shared" si="805"/>
        <v>2548</v>
      </c>
      <c r="AK1947" s="45">
        <v>45657</v>
      </c>
    </row>
    <row r="1948" spans="1:37" s="79" customFormat="1" ht="12.75" x14ac:dyDescent="0.25">
      <c r="A1948" s="36">
        <v>1942</v>
      </c>
      <c r="B1948" s="45">
        <v>43109</v>
      </c>
      <c r="C1948" s="36" t="s">
        <v>721</v>
      </c>
      <c r="D1948" s="36"/>
      <c r="E1948" s="36">
        <v>12003</v>
      </c>
      <c r="F1948" s="36" t="s">
        <v>1673</v>
      </c>
      <c r="G1948" s="38" t="s">
        <v>387</v>
      </c>
      <c r="H1948" s="61">
        <v>10</v>
      </c>
      <c r="I1948" s="50">
        <v>270500</v>
      </c>
      <c r="J1948" s="39">
        <f t="shared" si="790"/>
        <v>0</v>
      </c>
      <c r="K1948" s="39">
        <f t="shared" si="791"/>
        <v>270500</v>
      </c>
      <c r="L1948" s="39">
        <f t="shared" si="792"/>
        <v>0</v>
      </c>
      <c r="M1948" s="39">
        <f t="shared" si="807"/>
        <v>0</v>
      </c>
      <c r="N1948" s="39">
        <f t="shared" si="806"/>
        <v>0</v>
      </c>
      <c r="O1948" s="39">
        <f t="shared" si="793"/>
        <v>0</v>
      </c>
      <c r="P1948" s="39">
        <f t="shared" si="794"/>
        <v>0</v>
      </c>
      <c r="Q1948" s="39">
        <f t="shared" si="795"/>
        <v>0</v>
      </c>
      <c r="R1948" s="39">
        <f t="shared" si="796"/>
        <v>0</v>
      </c>
      <c r="S1948" s="39">
        <f t="shared" si="797"/>
        <v>0</v>
      </c>
      <c r="T1948" s="39"/>
      <c r="U1948" s="39">
        <f t="shared" si="798"/>
        <v>0</v>
      </c>
      <c r="V1948" s="39"/>
      <c r="W1948" s="39"/>
      <c r="X1948" s="39">
        <f t="shared" si="785"/>
        <v>22.217659137577002</v>
      </c>
      <c r="Y1948" s="39">
        <f t="shared" si="786"/>
        <v>676.25</v>
      </c>
      <c r="Z1948" s="41">
        <f t="shared" si="787"/>
        <v>56610.595482546203</v>
      </c>
      <c r="AA1948" s="41">
        <v>48478.932238193018</v>
      </c>
      <c r="AB1948" s="41">
        <v>0</v>
      </c>
      <c r="AC1948" s="41">
        <f t="shared" si="799"/>
        <v>48478.932238193018</v>
      </c>
      <c r="AD1948" s="42">
        <f t="shared" si="800"/>
        <v>8131.6632443531853</v>
      </c>
      <c r="AE1948" s="41">
        <f t="shared" si="801"/>
        <v>56610.595482546203</v>
      </c>
      <c r="AF1948" s="42">
        <f t="shared" si="802"/>
        <v>213889.4045174538</v>
      </c>
      <c r="AG1948" s="43">
        <f t="shared" si="808"/>
        <v>400</v>
      </c>
      <c r="AH1948" s="44">
        <f t="shared" si="803"/>
        <v>316.28747433264886</v>
      </c>
      <c r="AI1948" s="36">
        <f t="shared" si="804"/>
        <v>83.71252566735113</v>
      </c>
      <c r="AJ1948" s="36">
        <f t="shared" si="805"/>
        <v>2548</v>
      </c>
      <c r="AK1948" s="45">
        <v>45657</v>
      </c>
    </row>
    <row r="1949" spans="1:37" s="79" customFormat="1" ht="12.75" x14ac:dyDescent="0.25">
      <c r="A1949" s="36">
        <v>1943</v>
      </c>
      <c r="B1949" s="45">
        <v>43109</v>
      </c>
      <c r="C1949" s="36" t="s">
        <v>721</v>
      </c>
      <c r="D1949" s="36"/>
      <c r="E1949" s="36">
        <v>12003</v>
      </c>
      <c r="F1949" s="36" t="s">
        <v>1674</v>
      </c>
      <c r="G1949" s="38" t="s">
        <v>387</v>
      </c>
      <c r="H1949" s="61">
        <v>15</v>
      </c>
      <c r="I1949" s="50">
        <v>547500</v>
      </c>
      <c r="J1949" s="39">
        <f t="shared" si="790"/>
        <v>0</v>
      </c>
      <c r="K1949" s="39">
        <f t="shared" si="791"/>
        <v>547500</v>
      </c>
      <c r="L1949" s="39">
        <f t="shared" si="792"/>
        <v>0</v>
      </c>
      <c r="M1949" s="39">
        <f t="shared" si="807"/>
        <v>0</v>
      </c>
      <c r="N1949" s="39">
        <f t="shared" si="806"/>
        <v>0</v>
      </c>
      <c r="O1949" s="39">
        <f t="shared" si="793"/>
        <v>0</v>
      </c>
      <c r="P1949" s="39">
        <f t="shared" si="794"/>
        <v>0</v>
      </c>
      <c r="Q1949" s="39">
        <f t="shared" si="795"/>
        <v>0</v>
      </c>
      <c r="R1949" s="39">
        <f t="shared" si="796"/>
        <v>0</v>
      </c>
      <c r="S1949" s="39">
        <f t="shared" si="797"/>
        <v>0</v>
      </c>
      <c r="T1949" s="39"/>
      <c r="U1949" s="39">
        <f t="shared" si="798"/>
        <v>0</v>
      </c>
      <c r="V1949" s="39"/>
      <c r="W1949" s="39"/>
      <c r="X1949" s="39">
        <f t="shared" si="785"/>
        <v>44.969199178644764</v>
      </c>
      <c r="Y1949" s="39">
        <f t="shared" si="786"/>
        <v>1368.75</v>
      </c>
      <c r="Z1949" s="41">
        <f t="shared" si="787"/>
        <v>114581.51950718687</v>
      </c>
      <c r="AA1949" s="41">
        <v>98122.792607802869</v>
      </c>
      <c r="AB1949" s="41">
        <v>0</v>
      </c>
      <c r="AC1949" s="41">
        <f t="shared" si="799"/>
        <v>98122.792607802869</v>
      </c>
      <c r="AD1949" s="42">
        <f t="shared" si="800"/>
        <v>16458.726899383997</v>
      </c>
      <c r="AE1949" s="41">
        <f t="shared" si="801"/>
        <v>114581.51950718687</v>
      </c>
      <c r="AF1949" s="42">
        <f t="shared" si="802"/>
        <v>432918.48049281316</v>
      </c>
      <c r="AG1949" s="43">
        <f t="shared" si="808"/>
        <v>400</v>
      </c>
      <c r="AH1949" s="44">
        <f t="shared" si="803"/>
        <v>316.28747433264886</v>
      </c>
      <c r="AI1949" s="36">
        <f t="shared" si="804"/>
        <v>83.71252566735113</v>
      </c>
      <c r="AJ1949" s="36">
        <f t="shared" si="805"/>
        <v>2548</v>
      </c>
      <c r="AK1949" s="45">
        <v>45657</v>
      </c>
    </row>
    <row r="1950" spans="1:37" s="79" customFormat="1" ht="12.75" x14ac:dyDescent="0.25">
      <c r="A1950" s="36">
        <v>1944</v>
      </c>
      <c r="B1950" s="45">
        <v>43109</v>
      </c>
      <c r="C1950" s="36" t="s">
        <v>721</v>
      </c>
      <c r="D1950" s="36"/>
      <c r="E1950" s="36">
        <v>12003</v>
      </c>
      <c r="F1950" s="36" t="s">
        <v>1673</v>
      </c>
      <c r="G1950" s="38" t="s">
        <v>1431</v>
      </c>
      <c r="H1950" s="61">
        <v>25</v>
      </c>
      <c r="I1950" s="50">
        <v>676250</v>
      </c>
      <c r="J1950" s="39">
        <f t="shared" si="790"/>
        <v>0</v>
      </c>
      <c r="K1950" s="39">
        <f t="shared" si="791"/>
        <v>676250</v>
      </c>
      <c r="L1950" s="39">
        <f t="shared" si="792"/>
        <v>0</v>
      </c>
      <c r="M1950" s="39">
        <f t="shared" si="807"/>
        <v>0</v>
      </c>
      <c r="N1950" s="39">
        <f t="shared" si="806"/>
        <v>0</v>
      </c>
      <c r="O1950" s="39">
        <f t="shared" si="793"/>
        <v>0</v>
      </c>
      <c r="P1950" s="39">
        <f t="shared" si="794"/>
        <v>0</v>
      </c>
      <c r="Q1950" s="39">
        <f t="shared" si="795"/>
        <v>0</v>
      </c>
      <c r="R1950" s="39">
        <f t="shared" si="796"/>
        <v>0</v>
      </c>
      <c r="S1950" s="39">
        <f t="shared" si="797"/>
        <v>0</v>
      </c>
      <c r="T1950" s="39"/>
      <c r="U1950" s="39">
        <f t="shared" si="798"/>
        <v>0</v>
      </c>
      <c r="V1950" s="39"/>
      <c r="W1950" s="39"/>
      <c r="X1950" s="39">
        <f t="shared" si="785"/>
        <v>55.544147843942504</v>
      </c>
      <c r="Y1950" s="39">
        <f t="shared" si="786"/>
        <v>1690.625</v>
      </c>
      <c r="Z1950" s="41">
        <f t="shared" si="787"/>
        <v>141526.48870636552</v>
      </c>
      <c r="AA1950" s="41">
        <v>121197.33059548255</v>
      </c>
      <c r="AB1950" s="41">
        <v>0</v>
      </c>
      <c r="AC1950" s="41">
        <f t="shared" si="799"/>
        <v>121197.33059548255</v>
      </c>
      <c r="AD1950" s="42">
        <f t="shared" si="800"/>
        <v>20329.158110882971</v>
      </c>
      <c r="AE1950" s="41">
        <f t="shared" si="801"/>
        <v>141526.48870636552</v>
      </c>
      <c r="AF1950" s="42">
        <f t="shared" si="802"/>
        <v>534723.51129363454</v>
      </c>
      <c r="AG1950" s="43">
        <f t="shared" si="808"/>
        <v>400</v>
      </c>
      <c r="AH1950" s="44">
        <f t="shared" si="803"/>
        <v>316.28747433264886</v>
      </c>
      <c r="AI1950" s="36">
        <f t="shared" si="804"/>
        <v>83.71252566735113</v>
      </c>
      <c r="AJ1950" s="36">
        <f t="shared" si="805"/>
        <v>2548</v>
      </c>
      <c r="AK1950" s="45">
        <v>45657</v>
      </c>
    </row>
    <row r="1951" spans="1:37" s="79" customFormat="1" ht="12.75" x14ac:dyDescent="0.25">
      <c r="A1951" s="36">
        <v>1945</v>
      </c>
      <c r="B1951" s="45">
        <v>43109</v>
      </c>
      <c r="C1951" s="36" t="s">
        <v>721</v>
      </c>
      <c r="D1951" s="36"/>
      <c r="E1951" s="36">
        <v>12003</v>
      </c>
      <c r="F1951" s="36" t="s">
        <v>1674</v>
      </c>
      <c r="G1951" s="38" t="s">
        <v>1431</v>
      </c>
      <c r="H1951" s="61">
        <v>30</v>
      </c>
      <c r="I1951" s="50">
        <v>1095000</v>
      </c>
      <c r="J1951" s="39">
        <f t="shared" si="790"/>
        <v>0</v>
      </c>
      <c r="K1951" s="39">
        <f t="shared" si="791"/>
        <v>1095000</v>
      </c>
      <c r="L1951" s="39">
        <f t="shared" si="792"/>
        <v>0</v>
      </c>
      <c r="M1951" s="39">
        <f t="shared" si="807"/>
        <v>0</v>
      </c>
      <c r="N1951" s="39">
        <f t="shared" si="806"/>
        <v>0</v>
      </c>
      <c r="O1951" s="39">
        <f t="shared" si="793"/>
        <v>0</v>
      </c>
      <c r="P1951" s="39">
        <f t="shared" si="794"/>
        <v>0</v>
      </c>
      <c r="Q1951" s="39">
        <f t="shared" si="795"/>
        <v>0</v>
      </c>
      <c r="R1951" s="39">
        <f t="shared" si="796"/>
        <v>0</v>
      </c>
      <c r="S1951" s="39">
        <f t="shared" si="797"/>
        <v>0</v>
      </c>
      <c r="T1951" s="39"/>
      <c r="U1951" s="39">
        <f t="shared" si="798"/>
        <v>0</v>
      </c>
      <c r="V1951" s="39"/>
      <c r="W1951" s="39"/>
      <c r="X1951" s="39">
        <f t="shared" si="785"/>
        <v>89.938398357289529</v>
      </c>
      <c r="Y1951" s="39">
        <f t="shared" si="786"/>
        <v>2737.5</v>
      </c>
      <c r="Z1951" s="41">
        <f t="shared" si="787"/>
        <v>229163.03901437373</v>
      </c>
      <c r="AA1951" s="41">
        <v>196245.58521560574</v>
      </c>
      <c r="AB1951" s="41">
        <v>0</v>
      </c>
      <c r="AC1951" s="41">
        <f t="shared" si="799"/>
        <v>196245.58521560574</v>
      </c>
      <c r="AD1951" s="42">
        <f t="shared" si="800"/>
        <v>32917.453798767994</v>
      </c>
      <c r="AE1951" s="41">
        <f t="shared" si="801"/>
        <v>229163.03901437373</v>
      </c>
      <c r="AF1951" s="42">
        <f t="shared" si="802"/>
        <v>865836.96098562633</v>
      </c>
      <c r="AG1951" s="43">
        <f t="shared" si="808"/>
        <v>400</v>
      </c>
      <c r="AH1951" s="44">
        <f t="shared" si="803"/>
        <v>316.28747433264886</v>
      </c>
      <c r="AI1951" s="36">
        <f t="shared" si="804"/>
        <v>83.71252566735113</v>
      </c>
      <c r="AJ1951" s="36">
        <f t="shared" si="805"/>
        <v>2548</v>
      </c>
      <c r="AK1951" s="45">
        <v>45657</v>
      </c>
    </row>
    <row r="1952" spans="1:37" s="79" customFormat="1" ht="12.75" x14ac:dyDescent="0.25">
      <c r="A1952" s="36">
        <v>1946</v>
      </c>
      <c r="B1952" s="45">
        <v>43109</v>
      </c>
      <c r="C1952" s="49" t="s">
        <v>272</v>
      </c>
      <c r="D1952" s="49"/>
      <c r="E1952" s="49">
        <v>12010</v>
      </c>
      <c r="F1952" s="36" t="s">
        <v>1675</v>
      </c>
      <c r="G1952" s="36" t="s">
        <v>435</v>
      </c>
      <c r="H1952" s="38">
        <v>4</v>
      </c>
      <c r="I1952" s="50">
        <v>730699</v>
      </c>
      <c r="J1952" s="39">
        <f t="shared" si="790"/>
        <v>0</v>
      </c>
      <c r="K1952" s="39">
        <f t="shared" si="791"/>
        <v>0</v>
      </c>
      <c r="L1952" s="39">
        <f t="shared" si="792"/>
        <v>0</v>
      </c>
      <c r="M1952" s="39">
        <f>IF(E1952=12005,I1952,IF(E1952&lt;&gt;12005,0))</f>
        <v>0</v>
      </c>
      <c r="N1952" s="39">
        <f t="shared" si="806"/>
        <v>0</v>
      </c>
      <c r="O1952" s="39">
        <f t="shared" si="793"/>
        <v>0</v>
      </c>
      <c r="P1952" s="39">
        <f t="shared" si="794"/>
        <v>0</v>
      </c>
      <c r="Q1952" s="39">
        <f t="shared" si="795"/>
        <v>0</v>
      </c>
      <c r="R1952" s="39">
        <f t="shared" si="796"/>
        <v>730699</v>
      </c>
      <c r="S1952" s="39">
        <f t="shared" si="797"/>
        <v>0</v>
      </c>
      <c r="T1952" s="39"/>
      <c r="U1952" s="39">
        <f t="shared" si="798"/>
        <v>0</v>
      </c>
      <c r="V1952" s="39"/>
      <c r="W1952" s="39">
        <f>IF(E1952=12099,I1952,IF(E1952&lt;&gt;12099,0))</f>
        <v>0</v>
      </c>
      <c r="X1952" s="39">
        <f t="shared" si="785"/>
        <v>200.05448323066395</v>
      </c>
      <c r="Y1952" s="39">
        <f t="shared" si="786"/>
        <v>6089.1583333333338</v>
      </c>
      <c r="Z1952" s="41">
        <f t="shared" si="787"/>
        <v>509738.82327173173</v>
      </c>
      <c r="AA1952" s="41">
        <v>436518.88240930869</v>
      </c>
      <c r="AB1952" s="41">
        <v>29338.866082632987</v>
      </c>
      <c r="AC1952" s="41">
        <f t="shared" si="799"/>
        <v>465857.74849194166</v>
      </c>
      <c r="AD1952" s="42">
        <f t="shared" si="800"/>
        <v>73219.940862423042</v>
      </c>
      <c r="AE1952" s="41">
        <f t="shared" si="801"/>
        <v>539077.68935436476</v>
      </c>
      <c r="AF1952" s="42">
        <f t="shared" si="802"/>
        <v>191621.31064563524</v>
      </c>
      <c r="AG1952" s="43">
        <f>(365.25/30.4375*(IF(E1952=12002,1/3%,IF(E1952=12003,1/3%,IF(E1952=12004,1/3%,IF(E1952=12006,1/2%,IF(E1952=12007,1/10%,IF(E1952=12008,1/3%,IF(E1952=12009,1/10%,IF(E1952=12010,1/10%,IF(E1952=12011,1/20%,IF(E1952=12012,1/3%,IF(E1952=12099,1/10%)))))))))))))</f>
        <v>120</v>
      </c>
      <c r="AH1952" s="44">
        <f t="shared" si="803"/>
        <v>36.28747433264887</v>
      </c>
      <c r="AI1952" s="36">
        <f t="shared" si="804"/>
        <v>83.71252566735113</v>
      </c>
      <c r="AJ1952" s="36">
        <f t="shared" si="805"/>
        <v>2548</v>
      </c>
      <c r="AK1952" s="45">
        <v>45657</v>
      </c>
    </row>
    <row r="1953" spans="1:37" s="79" customFormat="1" ht="12.75" x14ac:dyDescent="0.25">
      <c r="A1953" s="36">
        <v>1947</v>
      </c>
      <c r="B1953" s="45">
        <v>43109</v>
      </c>
      <c r="C1953" s="49" t="s">
        <v>272</v>
      </c>
      <c r="D1953" s="49"/>
      <c r="E1953" s="49">
        <v>12010</v>
      </c>
      <c r="F1953" s="36" t="s">
        <v>1676</v>
      </c>
      <c r="G1953" s="36" t="s">
        <v>435</v>
      </c>
      <c r="H1953" s="38">
        <v>65</v>
      </c>
      <c r="I1953" s="50">
        <v>1872750</v>
      </c>
      <c r="J1953" s="39">
        <f t="shared" si="790"/>
        <v>0</v>
      </c>
      <c r="K1953" s="39">
        <f t="shared" si="791"/>
        <v>0</v>
      </c>
      <c r="L1953" s="39">
        <f t="shared" si="792"/>
        <v>0</v>
      </c>
      <c r="M1953" s="39">
        <f>IF(E1953=12005,I1953,IF(E1953&lt;&gt;12005,0))</f>
        <v>0</v>
      </c>
      <c r="N1953" s="39">
        <f t="shared" si="806"/>
        <v>0</v>
      </c>
      <c r="O1953" s="39">
        <f t="shared" si="793"/>
        <v>0</v>
      </c>
      <c r="P1953" s="39">
        <f t="shared" si="794"/>
        <v>0</v>
      </c>
      <c r="Q1953" s="39">
        <f t="shared" si="795"/>
        <v>0</v>
      </c>
      <c r="R1953" s="39">
        <f t="shared" si="796"/>
        <v>1872750</v>
      </c>
      <c r="S1953" s="39">
        <f t="shared" si="797"/>
        <v>0</v>
      </c>
      <c r="T1953" s="39"/>
      <c r="U1953" s="39">
        <f t="shared" si="798"/>
        <v>0</v>
      </c>
      <c r="V1953" s="39"/>
      <c r="W1953" s="39">
        <f>IF(E1953=12099,I1953,IF(E1953&lt;&gt;12099,0))</f>
        <v>0</v>
      </c>
      <c r="X1953" s="39">
        <f t="shared" si="785"/>
        <v>512.73100616016427</v>
      </c>
      <c r="Y1953" s="39">
        <f t="shared" si="786"/>
        <v>15606.25</v>
      </c>
      <c r="Z1953" s="41">
        <f t="shared" si="787"/>
        <v>1306438.6036960986</v>
      </c>
      <c r="AA1953" s="41">
        <v>1118779.0554414785</v>
      </c>
      <c r="AB1953" s="41">
        <v>75194.247503077102</v>
      </c>
      <c r="AC1953" s="41">
        <f t="shared" si="799"/>
        <v>1193973.3029445556</v>
      </c>
      <c r="AD1953" s="42">
        <f t="shared" si="800"/>
        <v>187659.54825462005</v>
      </c>
      <c r="AE1953" s="41">
        <f t="shared" si="801"/>
        <v>1381632.8511991757</v>
      </c>
      <c r="AF1953" s="42">
        <f t="shared" si="802"/>
        <v>491117.1488008243</v>
      </c>
      <c r="AG1953" s="43">
        <f>(365.25/30.4375*(IF(E1953=12002,1/3%,IF(E1953=12003,1/3%,IF(E1953=12004,1/3%,IF(E1953=12006,1/2%,IF(E1953=12007,1/10%,IF(E1953=12008,1/3%,IF(E1953=12009,1/10%,IF(E1953=12010,1/10%,IF(E1953=12011,1/20%,IF(E1953=12012,1/3%,IF(E1953=12099,1/10%)))))))))))))</f>
        <v>120</v>
      </c>
      <c r="AH1953" s="44">
        <f t="shared" si="803"/>
        <v>36.28747433264887</v>
      </c>
      <c r="AI1953" s="36">
        <f t="shared" si="804"/>
        <v>83.71252566735113</v>
      </c>
      <c r="AJ1953" s="36">
        <f t="shared" si="805"/>
        <v>2548</v>
      </c>
      <c r="AK1953" s="45">
        <v>45657</v>
      </c>
    </row>
    <row r="1954" spans="1:37" s="79" customFormat="1" ht="12.75" x14ac:dyDescent="0.25">
      <c r="A1954" s="36">
        <v>1948</v>
      </c>
      <c r="B1954" s="45">
        <v>43110</v>
      </c>
      <c r="C1954" s="49" t="s">
        <v>431</v>
      </c>
      <c r="D1954" s="49"/>
      <c r="E1954" s="49">
        <v>12009</v>
      </c>
      <c r="F1954" s="36" t="s">
        <v>1560</v>
      </c>
      <c r="G1954" s="36" t="s">
        <v>65</v>
      </c>
      <c r="H1954" s="38">
        <v>4</v>
      </c>
      <c r="I1954" s="50">
        <v>236720</v>
      </c>
      <c r="J1954" s="39">
        <f t="shared" si="790"/>
        <v>0</v>
      </c>
      <c r="K1954" s="39">
        <f t="shared" si="791"/>
        <v>0</v>
      </c>
      <c r="L1954" s="39">
        <f t="shared" si="792"/>
        <v>0</v>
      </c>
      <c r="M1954" s="39">
        <f t="shared" ref="M1954:M1962" si="809">IF(C1954=12006,H1954,IF(C1954&lt;&gt;12006,0))</f>
        <v>0</v>
      </c>
      <c r="N1954" s="39">
        <f t="shared" si="806"/>
        <v>0</v>
      </c>
      <c r="O1954" s="39">
        <f t="shared" si="793"/>
        <v>0</v>
      </c>
      <c r="P1954" s="39">
        <f t="shared" si="794"/>
        <v>0</v>
      </c>
      <c r="Q1954" s="39">
        <f t="shared" si="795"/>
        <v>236720</v>
      </c>
      <c r="R1954" s="39">
        <f t="shared" si="796"/>
        <v>0</v>
      </c>
      <c r="S1954" s="39">
        <f t="shared" si="797"/>
        <v>0</v>
      </c>
      <c r="T1954" s="39"/>
      <c r="U1954" s="39">
        <f t="shared" si="798"/>
        <v>0</v>
      </c>
      <c r="V1954" s="39"/>
      <c r="W1954" s="39"/>
      <c r="X1954" s="39">
        <f t="shared" si="785"/>
        <v>64.810403832991099</v>
      </c>
      <c r="Y1954" s="39">
        <f t="shared" si="786"/>
        <v>1972.6666666666665</v>
      </c>
      <c r="Z1954" s="41">
        <f t="shared" si="787"/>
        <v>165072.09856262832</v>
      </c>
      <c r="AA1954" s="41">
        <v>141351.49075975356</v>
      </c>
      <c r="AB1954" s="41">
        <v>16358.641316275025</v>
      </c>
      <c r="AC1954" s="41">
        <f t="shared" si="799"/>
        <v>157710.13207602859</v>
      </c>
      <c r="AD1954" s="42">
        <f t="shared" si="800"/>
        <v>23720.607802874758</v>
      </c>
      <c r="AE1954" s="41">
        <f t="shared" si="801"/>
        <v>181430.73987890335</v>
      </c>
      <c r="AF1954" s="42">
        <f t="shared" si="802"/>
        <v>55289.260121096653</v>
      </c>
      <c r="AG1954" s="43">
        <f t="shared" ref="AG1954:AG1962" si="810">(365.25/30.4375*(IF(E1954=12002,1/3%,IF(E1954=12003,1/3%,IF(E1954=12004,1/3%,IF(E1954=12006,1/2%,IF(E1954=12007,1/10%,IF(E1954=12008,1/3%,IF(E1954=12009,1/10%,IF(E1954=12010,1/10%,IF(E1954=12011,1/20%,IF(E1954=12012,1/3%))))))))))))</f>
        <v>120</v>
      </c>
      <c r="AH1954" s="44">
        <f t="shared" si="803"/>
        <v>36.320328542094458</v>
      </c>
      <c r="AI1954" s="36">
        <f t="shared" si="804"/>
        <v>83.679671457905542</v>
      </c>
      <c r="AJ1954" s="36">
        <f t="shared" si="805"/>
        <v>2547</v>
      </c>
      <c r="AK1954" s="45">
        <v>45657</v>
      </c>
    </row>
    <row r="1955" spans="1:37" s="79" customFormat="1" ht="12.75" x14ac:dyDescent="0.25">
      <c r="A1955" s="36">
        <v>1949</v>
      </c>
      <c r="B1955" s="45">
        <v>43110</v>
      </c>
      <c r="C1955" s="36" t="s">
        <v>823</v>
      </c>
      <c r="D1955" s="36"/>
      <c r="E1955" s="36">
        <v>12004</v>
      </c>
      <c r="F1955" s="36" t="s">
        <v>1677</v>
      </c>
      <c r="G1955" s="36" t="s">
        <v>558</v>
      </c>
      <c r="H1955" s="38">
        <v>1</v>
      </c>
      <c r="I1955" s="50">
        <v>2435524.1937500001</v>
      </c>
      <c r="J1955" s="39">
        <f t="shared" si="790"/>
        <v>0</v>
      </c>
      <c r="K1955" s="39">
        <f t="shared" si="791"/>
        <v>0</v>
      </c>
      <c r="L1955" s="39">
        <f t="shared" si="792"/>
        <v>2435524.1937500001</v>
      </c>
      <c r="M1955" s="39">
        <f t="shared" si="809"/>
        <v>0</v>
      </c>
      <c r="N1955" s="39">
        <f t="shared" si="806"/>
        <v>0</v>
      </c>
      <c r="O1955" s="39">
        <f t="shared" si="793"/>
        <v>0</v>
      </c>
      <c r="P1955" s="39">
        <f t="shared" si="794"/>
        <v>0</v>
      </c>
      <c r="Q1955" s="39">
        <f t="shared" si="795"/>
        <v>0</v>
      </c>
      <c r="R1955" s="39">
        <f t="shared" si="796"/>
        <v>0</v>
      </c>
      <c r="S1955" s="39">
        <f t="shared" si="797"/>
        <v>0</v>
      </c>
      <c r="T1955" s="39"/>
      <c r="U1955" s="39">
        <f t="shared" si="798"/>
        <v>0</v>
      </c>
      <c r="V1955" s="39"/>
      <c r="W1955" s="39"/>
      <c r="X1955" s="39">
        <f t="shared" si="785"/>
        <v>200.0430549281314</v>
      </c>
      <c r="Y1955" s="39">
        <f t="shared" si="786"/>
        <v>6088.8104843749998</v>
      </c>
      <c r="Z1955" s="41">
        <f t="shared" si="787"/>
        <v>509509.66090195067</v>
      </c>
      <c r="AA1955" s="41">
        <v>430292.61115041067</v>
      </c>
      <c r="AB1955" s="41">
        <v>-11604.857051185567</v>
      </c>
      <c r="AC1955" s="41">
        <f t="shared" si="799"/>
        <v>418687.7540992251</v>
      </c>
      <c r="AD1955" s="42">
        <f t="shared" si="800"/>
        <v>79217.049751540006</v>
      </c>
      <c r="AE1955" s="41">
        <f t="shared" si="801"/>
        <v>497904.80385076511</v>
      </c>
      <c r="AF1955" s="42">
        <f t="shared" si="802"/>
        <v>1937619.389899235</v>
      </c>
      <c r="AG1955" s="43">
        <f t="shared" si="810"/>
        <v>400</v>
      </c>
      <c r="AH1955" s="44">
        <f t="shared" si="803"/>
        <v>316.32032854209444</v>
      </c>
      <c r="AI1955" s="36">
        <f t="shared" si="804"/>
        <v>83.679671457905542</v>
      </c>
      <c r="AJ1955" s="36">
        <f t="shared" si="805"/>
        <v>2547</v>
      </c>
      <c r="AK1955" s="45">
        <v>45657</v>
      </c>
    </row>
    <row r="1956" spans="1:37" s="81" customFormat="1" ht="12.75" x14ac:dyDescent="0.25">
      <c r="A1956" s="36">
        <v>1950</v>
      </c>
      <c r="B1956" s="45">
        <v>43110</v>
      </c>
      <c r="C1956" s="36" t="s">
        <v>823</v>
      </c>
      <c r="D1956" s="36"/>
      <c r="E1956" s="36">
        <v>12004</v>
      </c>
      <c r="F1956" s="36" t="s">
        <v>1678</v>
      </c>
      <c r="G1956" s="36" t="s">
        <v>558</v>
      </c>
      <c r="H1956" s="38">
        <v>7</v>
      </c>
      <c r="I1956" s="50">
        <v>17048669.356249999</v>
      </c>
      <c r="J1956" s="39">
        <f t="shared" si="790"/>
        <v>0</v>
      </c>
      <c r="K1956" s="39">
        <f t="shared" si="791"/>
        <v>0</v>
      </c>
      <c r="L1956" s="39">
        <f t="shared" si="792"/>
        <v>17048669.356249999</v>
      </c>
      <c r="M1956" s="39">
        <f t="shared" si="809"/>
        <v>0</v>
      </c>
      <c r="N1956" s="39">
        <f t="shared" si="806"/>
        <v>0</v>
      </c>
      <c r="O1956" s="39">
        <f t="shared" si="793"/>
        <v>0</v>
      </c>
      <c r="P1956" s="39">
        <f t="shared" si="794"/>
        <v>0</v>
      </c>
      <c r="Q1956" s="39">
        <f t="shared" si="795"/>
        <v>0</v>
      </c>
      <c r="R1956" s="39">
        <f t="shared" si="796"/>
        <v>0</v>
      </c>
      <c r="S1956" s="39">
        <f t="shared" si="797"/>
        <v>0</v>
      </c>
      <c r="T1956" s="39"/>
      <c r="U1956" s="39">
        <f t="shared" si="798"/>
        <v>0</v>
      </c>
      <c r="V1956" s="39"/>
      <c r="W1956" s="39"/>
      <c r="X1956" s="39">
        <f t="shared" si="785"/>
        <v>1400.3013844969198</v>
      </c>
      <c r="Y1956" s="39">
        <f t="shared" si="786"/>
        <v>42621.673390624994</v>
      </c>
      <c r="Z1956" s="41">
        <f t="shared" si="787"/>
        <v>3566567.6263136542</v>
      </c>
      <c r="AA1956" s="41">
        <v>3012048.2780528744</v>
      </c>
      <c r="AB1956" s="41">
        <v>-81233.999358298955</v>
      </c>
      <c r="AC1956" s="41">
        <f t="shared" si="799"/>
        <v>2930814.2786945757</v>
      </c>
      <c r="AD1956" s="42">
        <f t="shared" si="800"/>
        <v>554519.34826077987</v>
      </c>
      <c r="AE1956" s="41">
        <f t="shared" si="801"/>
        <v>3485333.6269553555</v>
      </c>
      <c r="AF1956" s="42">
        <f t="shared" si="802"/>
        <v>13563335.729294643</v>
      </c>
      <c r="AG1956" s="43">
        <f t="shared" si="810"/>
        <v>400</v>
      </c>
      <c r="AH1956" s="44">
        <f t="shared" si="803"/>
        <v>316.32032854209444</v>
      </c>
      <c r="AI1956" s="36">
        <f t="shared" si="804"/>
        <v>83.679671457905542</v>
      </c>
      <c r="AJ1956" s="36">
        <f t="shared" si="805"/>
        <v>2547</v>
      </c>
      <c r="AK1956" s="45">
        <v>45657</v>
      </c>
    </row>
    <row r="1957" spans="1:37" s="79" customFormat="1" ht="12.75" x14ac:dyDescent="0.25">
      <c r="A1957" s="36">
        <v>1951</v>
      </c>
      <c r="B1957" s="45">
        <v>43111</v>
      </c>
      <c r="C1957" s="36" t="s">
        <v>533</v>
      </c>
      <c r="D1957" s="36"/>
      <c r="E1957" s="36">
        <v>12003</v>
      </c>
      <c r="F1957" s="36" t="s">
        <v>1673</v>
      </c>
      <c r="G1957" s="36" t="s">
        <v>1474</v>
      </c>
      <c r="H1957" s="38">
        <v>30</v>
      </c>
      <c r="I1957" s="50">
        <v>811500</v>
      </c>
      <c r="J1957" s="39">
        <f t="shared" si="790"/>
        <v>0</v>
      </c>
      <c r="K1957" s="39">
        <f t="shared" si="791"/>
        <v>811500</v>
      </c>
      <c r="L1957" s="39">
        <f t="shared" si="792"/>
        <v>0</v>
      </c>
      <c r="M1957" s="39">
        <f t="shared" si="809"/>
        <v>0</v>
      </c>
      <c r="N1957" s="39">
        <f t="shared" si="806"/>
        <v>0</v>
      </c>
      <c r="O1957" s="39">
        <f t="shared" si="793"/>
        <v>0</v>
      </c>
      <c r="P1957" s="39">
        <f t="shared" si="794"/>
        <v>0</v>
      </c>
      <c r="Q1957" s="39">
        <f t="shared" si="795"/>
        <v>0</v>
      </c>
      <c r="R1957" s="39">
        <f t="shared" si="796"/>
        <v>0</v>
      </c>
      <c r="S1957" s="39">
        <f t="shared" si="797"/>
        <v>0</v>
      </c>
      <c r="T1957" s="39"/>
      <c r="U1957" s="39">
        <f t="shared" si="798"/>
        <v>0</v>
      </c>
      <c r="V1957" s="39"/>
      <c r="W1957" s="39"/>
      <c r="X1957" s="39">
        <f t="shared" si="785"/>
        <v>66.652977412731005</v>
      </c>
      <c r="Y1957" s="39">
        <f t="shared" si="786"/>
        <v>2028.75</v>
      </c>
      <c r="Z1957" s="41">
        <f t="shared" si="787"/>
        <v>169698.48049281313</v>
      </c>
      <c r="AA1957" s="41">
        <v>145303.49075975359</v>
      </c>
      <c r="AB1957" s="41">
        <v>-3918.7896692373829</v>
      </c>
      <c r="AC1957" s="41">
        <f t="shared" si="799"/>
        <v>141384.7010905162</v>
      </c>
      <c r="AD1957" s="42">
        <f t="shared" si="800"/>
        <v>24394.989733059541</v>
      </c>
      <c r="AE1957" s="41">
        <f t="shared" si="801"/>
        <v>165779.69082357574</v>
      </c>
      <c r="AF1957" s="42">
        <f t="shared" si="802"/>
        <v>645720.30917642429</v>
      </c>
      <c r="AG1957" s="43">
        <f t="shared" si="810"/>
        <v>400</v>
      </c>
      <c r="AH1957" s="44">
        <f t="shared" si="803"/>
        <v>316.35318275154003</v>
      </c>
      <c r="AI1957" s="36">
        <f t="shared" si="804"/>
        <v>83.646817248459953</v>
      </c>
      <c r="AJ1957" s="36">
        <f t="shared" si="805"/>
        <v>2546</v>
      </c>
      <c r="AK1957" s="45">
        <v>45657</v>
      </c>
    </row>
    <row r="1958" spans="1:37" s="79" customFormat="1" ht="12.75" x14ac:dyDescent="0.25">
      <c r="A1958" s="36">
        <v>1952</v>
      </c>
      <c r="B1958" s="45">
        <v>43111</v>
      </c>
      <c r="C1958" s="36" t="s">
        <v>533</v>
      </c>
      <c r="D1958" s="36"/>
      <c r="E1958" s="36">
        <v>12003</v>
      </c>
      <c r="F1958" s="36" t="s">
        <v>1674</v>
      </c>
      <c r="G1958" s="36" t="s">
        <v>1474</v>
      </c>
      <c r="H1958" s="38">
        <v>40</v>
      </c>
      <c r="I1958" s="50">
        <v>1460000</v>
      </c>
      <c r="J1958" s="39">
        <f t="shared" si="790"/>
        <v>0</v>
      </c>
      <c r="K1958" s="39">
        <f t="shared" si="791"/>
        <v>1460000</v>
      </c>
      <c r="L1958" s="39">
        <f t="shared" si="792"/>
        <v>0</v>
      </c>
      <c r="M1958" s="39">
        <f t="shared" si="809"/>
        <v>0</v>
      </c>
      <c r="N1958" s="39">
        <f t="shared" si="806"/>
        <v>0</v>
      </c>
      <c r="O1958" s="39">
        <f t="shared" si="793"/>
        <v>0</v>
      </c>
      <c r="P1958" s="39">
        <f t="shared" si="794"/>
        <v>0</v>
      </c>
      <c r="Q1958" s="39">
        <f t="shared" si="795"/>
        <v>0</v>
      </c>
      <c r="R1958" s="39">
        <f t="shared" si="796"/>
        <v>0</v>
      </c>
      <c r="S1958" s="39">
        <f t="shared" si="797"/>
        <v>0</v>
      </c>
      <c r="T1958" s="39"/>
      <c r="U1958" s="39">
        <f t="shared" si="798"/>
        <v>0</v>
      </c>
      <c r="V1958" s="39"/>
      <c r="W1958" s="39"/>
      <c r="X1958" s="39">
        <f t="shared" si="785"/>
        <v>119.91786447638603</v>
      </c>
      <c r="Y1958" s="39">
        <f t="shared" si="786"/>
        <v>3649.9999999999995</v>
      </c>
      <c r="Z1958" s="41">
        <f t="shared" si="787"/>
        <v>305310.88295687881</v>
      </c>
      <c r="AA1958" s="41">
        <v>261420.94455852156</v>
      </c>
      <c r="AB1958" s="41">
        <v>-7050.4410561756977</v>
      </c>
      <c r="AC1958" s="41">
        <f t="shared" si="799"/>
        <v>254370.50350234585</v>
      </c>
      <c r="AD1958" s="42">
        <f t="shared" si="800"/>
        <v>43889.938398357248</v>
      </c>
      <c r="AE1958" s="41">
        <f t="shared" si="801"/>
        <v>298260.44190070312</v>
      </c>
      <c r="AF1958" s="42">
        <f t="shared" si="802"/>
        <v>1161739.5580992969</v>
      </c>
      <c r="AG1958" s="43">
        <f t="shared" si="810"/>
        <v>400</v>
      </c>
      <c r="AH1958" s="44">
        <f t="shared" si="803"/>
        <v>316.35318275154003</v>
      </c>
      <c r="AI1958" s="36">
        <f t="shared" si="804"/>
        <v>83.646817248459953</v>
      </c>
      <c r="AJ1958" s="36">
        <f t="shared" si="805"/>
        <v>2546</v>
      </c>
      <c r="AK1958" s="45">
        <v>45657</v>
      </c>
    </row>
    <row r="1959" spans="1:37" s="79" customFormat="1" ht="12.75" x14ac:dyDescent="0.25">
      <c r="A1959" s="36">
        <v>1953</v>
      </c>
      <c r="B1959" s="45">
        <v>43111</v>
      </c>
      <c r="C1959" s="36" t="s">
        <v>823</v>
      </c>
      <c r="D1959" s="36"/>
      <c r="E1959" s="36">
        <v>12004</v>
      </c>
      <c r="F1959" s="36" t="s">
        <v>1624</v>
      </c>
      <c r="G1959" s="36" t="s">
        <v>52</v>
      </c>
      <c r="H1959" s="38">
        <v>14</v>
      </c>
      <c r="I1959" s="50">
        <v>816427.67743701977</v>
      </c>
      <c r="J1959" s="39">
        <f t="shared" si="790"/>
        <v>0</v>
      </c>
      <c r="K1959" s="39">
        <f t="shared" si="791"/>
        <v>0</v>
      </c>
      <c r="L1959" s="39">
        <f t="shared" si="792"/>
        <v>816427.67743701977</v>
      </c>
      <c r="M1959" s="39">
        <f t="shared" si="809"/>
        <v>0</v>
      </c>
      <c r="N1959" s="39">
        <f t="shared" si="806"/>
        <v>0</v>
      </c>
      <c r="O1959" s="39">
        <f t="shared" si="793"/>
        <v>0</v>
      </c>
      <c r="P1959" s="39">
        <f t="shared" si="794"/>
        <v>0</v>
      </c>
      <c r="Q1959" s="39">
        <f t="shared" si="795"/>
        <v>0</v>
      </c>
      <c r="R1959" s="39">
        <f t="shared" si="796"/>
        <v>0</v>
      </c>
      <c r="S1959" s="39">
        <f t="shared" si="797"/>
        <v>0</v>
      </c>
      <c r="T1959" s="39"/>
      <c r="U1959" s="39">
        <f t="shared" si="798"/>
        <v>0</v>
      </c>
      <c r="V1959" s="39"/>
      <c r="W1959" s="39"/>
      <c r="X1959" s="39">
        <f t="shared" si="785"/>
        <v>67.057714779221328</v>
      </c>
      <c r="Y1959" s="39">
        <f t="shared" si="786"/>
        <v>2041.0691935925493</v>
      </c>
      <c r="Z1959" s="41">
        <f t="shared" si="787"/>
        <v>170728.94182789751</v>
      </c>
      <c r="AA1959" s="41">
        <v>146185.81821870251</v>
      </c>
      <c r="AB1959" s="41">
        <v>-3942.585764657626</v>
      </c>
      <c r="AC1959" s="41">
        <f t="shared" si="799"/>
        <v>142243.23245404489</v>
      </c>
      <c r="AD1959" s="42">
        <f t="shared" si="800"/>
        <v>24543.123609194998</v>
      </c>
      <c r="AE1959" s="41">
        <f t="shared" si="801"/>
        <v>166786.35606323989</v>
      </c>
      <c r="AF1959" s="42">
        <f t="shared" si="802"/>
        <v>649641.32137377991</v>
      </c>
      <c r="AG1959" s="43">
        <f t="shared" si="810"/>
        <v>400</v>
      </c>
      <c r="AH1959" s="44">
        <f t="shared" si="803"/>
        <v>316.35318275154003</v>
      </c>
      <c r="AI1959" s="36">
        <f t="shared" si="804"/>
        <v>83.646817248459953</v>
      </c>
      <c r="AJ1959" s="36">
        <f t="shared" si="805"/>
        <v>2546</v>
      </c>
      <c r="AK1959" s="45">
        <v>45657</v>
      </c>
    </row>
    <row r="1960" spans="1:37" s="79" customFormat="1" ht="12.75" x14ac:dyDescent="0.25">
      <c r="A1960" s="36">
        <v>1954</v>
      </c>
      <c r="B1960" s="45">
        <v>43111</v>
      </c>
      <c r="C1960" s="36" t="s">
        <v>823</v>
      </c>
      <c r="D1960" s="36"/>
      <c r="E1960" s="36">
        <v>12004</v>
      </c>
      <c r="F1960" s="36" t="s">
        <v>1627</v>
      </c>
      <c r="G1960" s="36" t="s">
        <v>540</v>
      </c>
      <c r="H1960" s="38">
        <v>1</v>
      </c>
      <c r="I1960" s="50">
        <v>39997.772562980208</v>
      </c>
      <c r="J1960" s="39">
        <f t="shared" si="790"/>
        <v>0</v>
      </c>
      <c r="K1960" s="39">
        <f t="shared" si="791"/>
        <v>0</v>
      </c>
      <c r="L1960" s="39">
        <f t="shared" si="792"/>
        <v>39997.772562980208</v>
      </c>
      <c r="M1960" s="39">
        <f t="shared" si="809"/>
        <v>0</v>
      </c>
      <c r="N1960" s="39">
        <f t="shared" si="806"/>
        <v>0</v>
      </c>
      <c r="O1960" s="39">
        <f t="shared" si="793"/>
        <v>0</v>
      </c>
      <c r="P1960" s="39">
        <f t="shared" si="794"/>
        <v>0</v>
      </c>
      <c r="Q1960" s="39">
        <f t="shared" si="795"/>
        <v>0</v>
      </c>
      <c r="R1960" s="39">
        <f t="shared" si="796"/>
        <v>0</v>
      </c>
      <c r="S1960" s="39">
        <f t="shared" si="797"/>
        <v>0</v>
      </c>
      <c r="T1960" s="39"/>
      <c r="U1960" s="39">
        <f t="shared" si="798"/>
        <v>0</v>
      </c>
      <c r="V1960" s="39"/>
      <c r="W1960" s="39"/>
      <c r="X1960" s="39">
        <f t="shared" si="785"/>
        <v>3.2852379928525837</v>
      </c>
      <c r="Y1960" s="39">
        <f t="shared" si="786"/>
        <v>99.99443140745052</v>
      </c>
      <c r="Z1960" s="41">
        <f t="shared" si="787"/>
        <v>8364.2159298026781</v>
      </c>
      <c r="AA1960" s="41">
        <v>7063.2616846330548</v>
      </c>
      <c r="AB1960" s="41">
        <v>-190.49395699855609</v>
      </c>
      <c r="AC1960" s="41">
        <f t="shared" si="799"/>
        <v>6872.7677276344984</v>
      </c>
      <c r="AD1960" s="42">
        <f t="shared" si="800"/>
        <v>1300.9542451696234</v>
      </c>
      <c r="AE1960" s="41">
        <f t="shared" si="801"/>
        <v>8173.7219728041218</v>
      </c>
      <c r="AF1960" s="42">
        <f t="shared" si="802"/>
        <v>31824.050590176084</v>
      </c>
      <c r="AG1960" s="43">
        <f t="shared" si="810"/>
        <v>400</v>
      </c>
      <c r="AH1960" s="44">
        <f t="shared" si="803"/>
        <v>316.35318275154003</v>
      </c>
      <c r="AI1960" s="36">
        <f t="shared" si="804"/>
        <v>83.646817248459953</v>
      </c>
      <c r="AJ1960" s="36">
        <f t="shared" si="805"/>
        <v>2546</v>
      </c>
      <c r="AK1960" s="45">
        <v>45657</v>
      </c>
    </row>
    <row r="1961" spans="1:37" s="79" customFormat="1" ht="12.75" x14ac:dyDescent="0.25">
      <c r="A1961" s="36">
        <v>1955</v>
      </c>
      <c r="B1961" s="45">
        <v>43112</v>
      </c>
      <c r="C1961" s="36" t="s">
        <v>721</v>
      </c>
      <c r="D1961" s="36"/>
      <c r="E1961" s="36">
        <v>12003</v>
      </c>
      <c r="F1961" s="36" t="s">
        <v>1272</v>
      </c>
      <c r="G1961" s="38" t="s">
        <v>955</v>
      </c>
      <c r="H1961" s="61">
        <v>12</v>
      </c>
      <c r="I1961" s="50">
        <v>438000</v>
      </c>
      <c r="J1961" s="39">
        <f t="shared" si="790"/>
        <v>0</v>
      </c>
      <c r="K1961" s="39">
        <f t="shared" si="791"/>
        <v>438000</v>
      </c>
      <c r="L1961" s="39">
        <f t="shared" si="792"/>
        <v>0</v>
      </c>
      <c r="M1961" s="39">
        <f t="shared" si="809"/>
        <v>0</v>
      </c>
      <c r="N1961" s="39">
        <f t="shared" si="806"/>
        <v>0</v>
      </c>
      <c r="O1961" s="39">
        <f t="shared" si="793"/>
        <v>0</v>
      </c>
      <c r="P1961" s="39">
        <f t="shared" si="794"/>
        <v>0</v>
      </c>
      <c r="Q1961" s="39">
        <f t="shared" si="795"/>
        <v>0</v>
      </c>
      <c r="R1961" s="39">
        <f t="shared" si="796"/>
        <v>0</v>
      </c>
      <c r="S1961" s="39">
        <f t="shared" si="797"/>
        <v>0</v>
      </c>
      <c r="T1961" s="39"/>
      <c r="U1961" s="39">
        <f t="shared" si="798"/>
        <v>0</v>
      </c>
      <c r="V1961" s="39"/>
      <c r="W1961" s="39"/>
      <c r="X1961" s="39">
        <f t="shared" si="785"/>
        <v>35.975359342915809</v>
      </c>
      <c r="Y1961" s="39">
        <f t="shared" si="786"/>
        <v>1095</v>
      </c>
      <c r="Z1961" s="41">
        <f t="shared" si="787"/>
        <v>91557.289527720743</v>
      </c>
      <c r="AA1961" s="41">
        <v>78390.308008213557</v>
      </c>
      <c r="AB1961" s="41">
        <v>0</v>
      </c>
      <c r="AC1961" s="41">
        <f t="shared" si="799"/>
        <v>78390.308008213557</v>
      </c>
      <c r="AD1961" s="42">
        <f t="shared" si="800"/>
        <v>13166.981519507186</v>
      </c>
      <c r="AE1961" s="41">
        <f t="shared" si="801"/>
        <v>91557.289527720743</v>
      </c>
      <c r="AF1961" s="42">
        <f t="shared" si="802"/>
        <v>346442.71047227923</v>
      </c>
      <c r="AG1961" s="43">
        <f t="shared" si="810"/>
        <v>400</v>
      </c>
      <c r="AH1961" s="44">
        <f t="shared" si="803"/>
        <v>316.38603696098562</v>
      </c>
      <c r="AI1961" s="36">
        <f t="shared" si="804"/>
        <v>83.613963039014379</v>
      </c>
      <c r="AJ1961" s="36">
        <f t="shared" si="805"/>
        <v>2545</v>
      </c>
      <c r="AK1961" s="45">
        <v>45657</v>
      </c>
    </row>
    <row r="1962" spans="1:37" s="79" customFormat="1" ht="12.75" x14ac:dyDescent="0.25">
      <c r="A1962" s="36">
        <v>1956</v>
      </c>
      <c r="B1962" s="45">
        <v>43112</v>
      </c>
      <c r="C1962" s="36" t="s">
        <v>721</v>
      </c>
      <c r="D1962" s="36"/>
      <c r="E1962" s="36">
        <v>12003</v>
      </c>
      <c r="F1962" s="36" t="s">
        <v>1273</v>
      </c>
      <c r="G1962" s="38" t="s">
        <v>955</v>
      </c>
      <c r="H1962" s="61">
        <v>4</v>
      </c>
      <c r="I1962" s="50">
        <v>108200</v>
      </c>
      <c r="J1962" s="39">
        <f t="shared" si="790"/>
        <v>0</v>
      </c>
      <c r="K1962" s="39">
        <f t="shared" si="791"/>
        <v>108200</v>
      </c>
      <c r="L1962" s="39">
        <f t="shared" si="792"/>
        <v>0</v>
      </c>
      <c r="M1962" s="39">
        <f t="shared" si="809"/>
        <v>0</v>
      </c>
      <c r="N1962" s="39">
        <f t="shared" si="806"/>
        <v>0</v>
      </c>
      <c r="O1962" s="39">
        <f t="shared" si="793"/>
        <v>0</v>
      </c>
      <c r="P1962" s="39">
        <f t="shared" si="794"/>
        <v>0</v>
      </c>
      <c r="Q1962" s="39">
        <f t="shared" si="795"/>
        <v>0</v>
      </c>
      <c r="R1962" s="39">
        <f t="shared" si="796"/>
        <v>0</v>
      </c>
      <c r="S1962" s="39">
        <f t="shared" si="797"/>
        <v>0</v>
      </c>
      <c r="T1962" s="39"/>
      <c r="U1962" s="39">
        <f t="shared" si="798"/>
        <v>0</v>
      </c>
      <c r="V1962" s="39"/>
      <c r="W1962" s="39"/>
      <c r="X1962" s="39">
        <f t="shared" si="785"/>
        <v>8.8870636550308006</v>
      </c>
      <c r="Y1962" s="39">
        <f t="shared" si="786"/>
        <v>270.5</v>
      </c>
      <c r="Z1962" s="41">
        <f t="shared" si="787"/>
        <v>22617.577002053389</v>
      </c>
      <c r="AA1962" s="41">
        <v>19364.911704312115</v>
      </c>
      <c r="AB1962" s="41">
        <v>0</v>
      </c>
      <c r="AC1962" s="41">
        <f t="shared" si="799"/>
        <v>19364.911704312115</v>
      </c>
      <c r="AD1962" s="42">
        <f t="shared" si="800"/>
        <v>3252.6652977412741</v>
      </c>
      <c r="AE1962" s="41">
        <f t="shared" si="801"/>
        <v>22617.577002053389</v>
      </c>
      <c r="AF1962" s="42">
        <f t="shared" si="802"/>
        <v>85582.422997946618</v>
      </c>
      <c r="AG1962" s="43">
        <f t="shared" si="810"/>
        <v>400</v>
      </c>
      <c r="AH1962" s="44">
        <f t="shared" si="803"/>
        <v>316.38603696098562</v>
      </c>
      <c r="AI1962" s="36">
        <f t="shared" si="804"/>
        <v>83.613963039014379</v>
      </c>
      <c r="AJ1962" s="36">
        <f t="shared" si="805"/>
        <v>2545</v>
      </c>
      <c r="AK1962" s="45">
        <v>45657</v>
      </c>
    </row>
    <row r="1963" spans="1:37" s="79" customFormat="1" ht="15" customHeight="1" x14ac:dyDescent="0.2">
      <c r="A1963" s="36">
        <v>1957</v>
      </c>
      <c r="B1963" s="69">
        <v>43115</v>
      </c>
      <c r="C1963" s="70" t="s">
        <v>973</v>
      </c>
      <c r="D1963" s="70"/>
      <c r="E1963" s="70">
        <v>12006</v>
      </c>
      <c r="F1963" s="68" t="s">
        <v>1679</v>
      </c>
      <c r="G1963" s="36" t="s">
        <v>435</v>
      </c>
      <c r="H1963" s="71">
        <v>1</v>
      </c>
      <c r="I1963" s="72">
        <v>537665</v>
      </c>
      <c r="J1963" s="39">
        <f t="shared" si="790"/>
        <v>0</v>
      </c>
      <c r="K1963" s="39">
        <f t="shared" si="791"/>
        <v>0</v>
      </c>
      <c r="L1963" s="39">
        <f t="shared" si="792"/>
        <v>0</v>
      </c>
      <c r="M1963" s="39">
        <f>IF(E1963=12005,I1963,IF(E1963&lt;&gt;12005,0))</f>
        <v>0</v>
      </c>
      <c r="N1963" s="39">
        <f t="shared" si="806"/>
        <v>537665</v>
      </c>
      <c r="O1963" s="39">
        <f t="shared" si="793"/>
        <v>0</v>
      </c>
      <c r="P1963" s="39">
        <f t="shared" si="794"/>
        <v>0</v>
      </c>
      <c r="Q1963" s="39">
        <f t="shared" si="795"/>
        <v>0</v>
      </c>
      <c r="R1963" s="39">
        <f t="shared" si="796"/>
        <v>0</v>
      </c>
      <c r="S1963" s="39">
        <f t="shared" si="797"/>
        <v>0</v>
      </c>
      <c r="T1963" s="39"/>
      <c r="U1963" s="39">
        <f t="shared" si="798"/>
        <v>0</v>
      </c>
      <c r="V1963" s="39"/>
      <c r="W1963" s="39">
        <f>IF(E1963=12099,I1963,IF(E1963&lt;&gt;12099,0))</f>
        <v>0</v>
      </c>
      <c r="X1963" s="39">
        <f t="shared" si="785"/>
        <v>29.440930869267628</v>
      </c>
      <c r="Y1963" s="39">
        <f t="shared" si="786"/>
        <v>896.10833333333346</v>
      </c>
      <c r="Z1963" s="41">
        <f t="shared" si="787"/>
        <v>74838.84626967831</v>
      </c>
      <c r="AA1963" s="41">
        <v>64063.465571526358</v>
      </c>
      <c r="AB1963" s="41">
        <v>0</v>
      </c>
      <c r="AC1963" s="41">
        <f t="shared" si="799"/>
        <v>64063.465571526358</v>
      </c>
      <c r="AD1963" s="42">
        <f t="shared" si="800"/>
        <v>10775.380698151952</v>
      </c>
      <c r="AE1963" s="41">
        <f t="shared" si="801"/>
        <v>74838.84626967831</v>
      </c>
      <c r="AF1963" s="42">
        <f t="shared" si="802"/>
        <v>462826.15373032168</v>
      </c>
      <c r="AG1963" s="43">
        <f>(365.25/30.4375*(IF(E1963=12002,1/3%,IF(E1963=12003,1/3%,IF(E1963=12004,1/3%,IF(E1963=12006,1/2%,IF(E1963=12007,1/10%,IF(E1963=12008,1/3%,IF(E1963=12009,1/10%,IF(E1963=12010,1/10%,IF(E1963=12011,1/20%,IF(E1963=12012,1/3%,IF(E1963=12099,1/10%)))))))))))))</f>
        <v>600</v>
      </c>
      <c r="AH1963" s="44">
        <f t="shared" si="803"/>
        <v>516.48459958932244</v>
      </c>
      <c r="AI1963" s="36">
        <f t="shared" si="804"/>
        <v>83.515400410677614</v>
      </c>
      <c r="AJ1963" s="36">
        <f t="shared" si="805"/>
        <v>2542</v>
      </c>
      <c r="AK1963" s="45">
        <v>45657</v>
      </c>
    </row>
    <row r="1964" spans="1:37" s="79" customFormat="1" ht="12.75" x14ac:dyDescent="0.25">
      <c r="A1964" s="36">
        <v>1958</v>
      </c>
      <c r="B1964" s="45">
        <v>43115</v>
      </c>
      <c r="C1964" s="49" t="s">
        <v>272</v>
      </c>
      <c r="D1964" s="49"/>
      <c r="E1964" s="49">
        <v>12010</v>
      </c>
      <c r="F1964" s="36" t="s">
        <v>1680</v>
      </c>
      <c r="G1964" s="36" t="s">
        <v>435</v>
      </c>
      <c r="H1964" s="38">
        <v>10</v>
      </c>
      <c r="I1964" s="50">
        <v>1161893.9583855602</v>
      </c>
      <c r="J1964" s="39">
        <f t="shared" si="790"/>
        <v>0</v>
      </c>
      <c r="K1964" s="39">
        <f t="shared" si="791"/>
        <v>0</v>
      </c>
      <c r="L1964" s="39">
        <f t="shared" si="792"/>
        <v>0</v>
      </c>
      <c r="M1964" s="39">
        <f>IF(E1964=12005,I1964,IF(E1964&lt;&gt;12005,0))</f>
        <v>0</v>
      </c>
      <c r="N1964" s="39">
        <f t="shared" si="806"/>
        <v>0</v>
      </c>
      <c r="O1964" s="39">
        <f t="shared" si="793"/>
        <v>0</v>
      </c>
      <c r="P1964" s="39">
        <f t="shared" si="794"/>
        <v>0</v>
      </c>
      <c r="Q1964" s="39">
        <f t="shared" si="795"/>
        <v>0</v>
      </c>
      <c r="R1964" s="39">
        <f t="shared" si="796"/>
        <v>1161893.9583855602</v>
      </c>
      <c r="S1964" s="39">
        <f t="shared" si="797"/>
        <v>0</v>
      </c>
      <c r="T1964" s="39"/>
      <c r="U1964" s="39">
        <f t="shared" si="798"/>
        <v>0</v>
      </c>
      <c r="V1964" s="39"/>
      <c r="W1964" s="39">
        <f>IF(E1964=12099,I1964,IF(E1964&lt;&gt;12099,0))</f>
        <v>0</v>
      </c>
      <c r="X1964" s="39">
        <f t="shared" si="785"/>
        <v>318.10922885299391</v>
      </c>
      <c r="Y1964" s="39">
        <f t="shared" si="786"/>
        <v>9682.4496532130015</v>
      </c>
      <c r="Z1964" s="41">
        <f t="shared" si="787"/>
        <v>808633.65974431043</v>
      </c>
      <c r="AA1964" s="41">
        <v>692205.68198411469</v>
      </c>
      <c r="AB1964" s="41">
        <v>46523.828919563144</v>
      </c>
      <c r="AC1964" s="41">
        <f t="shared" si="799"/>
        <v>738729.51090367779</v>
      </c>
      <c r="AD1964" s="42">
        <f t="shared" si="800"/>
        <v>116427.97776019573</v>
      </c>
      <c r="AE1964" s="41">
        <f t="shared" si="801"/>
        <v>855157.48866387352</v>
      </c>
      <c r="AF1964" s="42">
        <f t="shared" si="802"/>
        <v>306736.46972168668</v>
      </c>
      <c r="AG1964" s="43">
        <f>(365.25/30.4375*(IF(E1964=12002,1/3%,IF(E1964=12003,1/3%,IF(E1964=12004,1/3%,IF(E1964=12006,1/2%,IF(E1964=12007,1/10%,IF(E1964=12008,1/3%,IF(E1964=12009,1/10%,IF(E1964=12010,1/10%,IF(E1964=12011,1/20%,IF(E1964=12012,1/3%,IF(E1964=12099,1/10%)))))))))))))</f>
        <v>120</v>
      </c>
      <c r="AH1964" s="44">
        <f t="shared" si="803"/>
        <v>36.484599589322386</v>
      </c>
      <c r="AI1964" s="36">
        <f t="shared" si="804"/>
        <v>83.515400410677614</v>
      </c>
      <c r="AJ1964" s="36">
        <f t="shared" si="805"/>
        <v>2542</v>
      </c>
      <c r="AK1964" s="45">
        <v>45657</v>
      </c>
    </row>
    <row r="1965" spans="1:37" s="79" customFormat="1" ht="25.5" x14ac:dyDescent="0.25">
      <c r="A1965" s="36">
        <v>1959</v>
      </c>
      <c r="B1965" s="45">
        <v>43115</v>
      </c>
      <c r="C1965" s="53" t="s">
        <v>533</v>
      </c>
      <c r="D1965" s="53"/>
      <c r="E1965" s="36">
        <v>12003</v>
      </c>
      <c r="F1965" s="36" t="s">
        <v>1681</v>
      </c>
      <c r="G1965" s="36" t="s">
        <v>558</v>
      </c>
      <c r="H1965" s="38">
        <v>15</v>
      </c>
      <c r="I1965" s="50">
        <v>405000</v>
      </c>
      <c r="J1965" s="39">
        <f t="shared" si="790"/>
        <v>0</v>
      </c>
      <c r="K1965" s="39">
        <f t="shared" si="791"/>
        <v>405000</v>
      </c>
      <c r="L1965" s="39">
        <f t="shared" si="792"/>
        <v>0</v>
      </c>
      <c r="M1965" s="39">
        <f t="shared" ref="M1965:M1974" si="811">IF(C1965=12006,H1965,IF(C1965&lt;&gt;12006,0))</f>
        <v>0</v>
      </c>
      <c r="N1965" s="39">
        <f t="shared" si="806"/>
        <v>0</v>
      </c>
      <c r="O1965" s="39">
        <f t="shared" si="793"/>
        <v>0</v>
      </c>
      <c r="P1965" s="39">
        <f t="shared" si="794"/>
        <v>0</v>
      </c>
      <c r="Q1965" s="39">
        <f t="shared" si="795"/>
        <v>0</v>
      </c>
      <c r="R1965" s="39">
        <f t="shared" si="796"/>
        <v>0</v>
      </c>
      <c r="S1965" s="39">
        <f t="shared" si="797"/>
        <v>0</v>
      </c>
      <c r="T1965" s="39"/>
      <c r="U1965" s="39">
        <f t="shared" si="798"/>
        <v>0</v>
      </c>
      <c r="V1965" s="39"/>
      <c r="W1965" s="39"/>
      <c r="X1965" s="39">
        <f t="shared" si="785"/>
        <v>33.264887063655031</v>
      </c>
      <c r="Y1965" s="39">
        <f t="shared" si="786"/>
        <v>1012.5</v>
      </c>
      <c r="Z1965" s="41">
        <f t="shared" si="787"/>
        <v>84559.342915811081</v>
      </c>
      <c r="AA1965" s="41">
        <v>71386.447638603699</v>
      </c>
      <c r="AB1965" s="41">
        <v>-1925.2701505217299</v>
      </c>
      <c r="AC1965" s="41">
        <f t="shared" si="799"/>
        <v>69461.177488081972</v>
      </c>
      <c r="AD1965" s="42">
        <f t="shared" si="800"/>
        <v>13172.895277207383</v>
      </c>
      <c r="AE1965" s="41">
        <f t="shared" si="801"/>
        <v>82634.072765289355</v>
      </c>
      <c r="AF1965" s="42">
        <f t="shared" si="802"/>
        <v>322365.92723471066</v>
      </c>
      <c r="AG1965" s="43">
        <f t="shared" ref="AG1965:AG1974" si="812">(365.25/30.4375*(IF(E1965=12002,1/3%,IF(E1965=12003,1/3%,IF(E1965=12004,1/3%,IF(E1965=12006,1/2%,IF(E1965=12007,1/10%,IF(E1965=12008,1/3%,IF(E1965=12009,1/10%,IF(E1965=12010,1/10%,IF(E1965=12011,1/20%,IF(E1965=12012,1/3%))))))))))))</f>
        <v>400</v>
      </c>
      <c r="AH1965" s="44">
        <f t="shared" si="803"/>
        <v>316.48459958932239</v>
      </c>
      <c r="AI1965" s="36">
        <f t="shared" si="804"/>
        <v>83.515400410677614</v>
      </c>
      <c r="AJ1965" s="36">
        <f t="shared" si="805"/>
        <v>2542</v>
      </c>
      <c r="AK1965" s="45">
        <v>45657</v>
      </c>
    </row>
    <row r="1966" spans="1:37" s="79" customFormat="1" ht="12.75" x14ac:dyDescent="0.25">
      <c r="A1966" s="36">
        <v>1960</v>
      </c>
      <c r="B1966" s="45">
        <v>43118</v>
      </c>
      <c r="C1966" s="49" t="s">
        <v>431</v>
      </c>
      <c r="D1966" s="49"/>
      <c r="E1966" s="49">
        <v>12009</v>
      </c>
      <c r="F1966" s="36" t="s">
        <v>1682</v>
      </c>
      <c r="G1966" s="36" t="s">
        <v>65</v>
      </c>
      <c r="H1966" s="78">
        <v>1</v>
      </c>
      <c r="I1966" s="50">
        <v>130000</v>
      </c>
      <c r="J1966" s="39">
        <f t="shared" si="790"/>
        <v>0</v>
      </c>
      <c r="K1966" s="39">
        <f t="shared" si="791"/>
        <v>0</v>
      </c>
      <c r="L1966" s="39">
        <f t="shared" si="792"/>
        <v>0</v>
      </c>
      <c r="M1966" s="39">
        <f t="shared" si="811"/>
        <v>0</v>
      </c>
      <c r="N1966" s="39">
        <f t="shared" si="806"/>
        <v>0</v>
      </c>
      <c r="O1966" s="39">
        <f t="shared" si="793"/>
        <v>0</v>
      </c>
      <c r="P1966" s="39">
        <f t="shared" si="794"/>
        <v>0</v>
      </c>
      <c r="Q1966" s="39">
        <f t="shared" si="795"/>
        <v>130000</v>
      </c>
      <c r="R1966" s="39">
        <f t="shared" si="796"/>
        <v>0</v>
      </c>
      <c r="S1966" s="39">
        <f t="shared" si="797"/>
        <v>0</v>
      </c>
      <c r="T1966" s="39"/>
      <c r="U1966" s="39">
        <f t="shared" si="798"/>
        <v>0</v>
      </c>
      <c r="V1966" s="39"/>
      <c r="W1966" s="39"/>
      <c r="X1966" s="39">
        <f t="shared" si="785"/>
        <v>35.592060232717316</v>
      </c>
      <c r="Y1966" s="39">
        <f t="shared" si="786"/>
        <v>1083.3333333333333</v>
      </c>
      <c r="Z1966" s="41">
        <f t="shared" si="787"/>
        <v>90368.240930869259</v>
      </c>
      <c r="AA1966" s="41">
        <v>77341.546885694726</v>
      </c>
      <c r="AB1966" s="41">
        <v>8950.7554363139679</v>
      </c>
      <c r="AC1966" s="41">
        <f t="shared" si="799"/>
        <v>86292.302322008691</v>
      </c>
      <c r="AD1966" s="42">
        <f t="shared" si="800"/>
        <v>13026.694045174532</v>
      </c>
      <c r="AE1966" s="41">
        <f t="shared" si="801"/>
        <v>99318.996367183223</v>
      </c>
      <c r="AF1966" s="42">
        <f t="shared" si="802"/>
        <v>30681.003632816777</v>
      </c>
      <c r="AG1966" s="43">
        <f t="shared" si="812"/>
        <v>120</v>
      </c>
      <c r="AH1966" s="44">
        <f t="shared" si="803"/>
        <v>36.583162217659137</v>
      </c>
      <c r="AI1966" s="36">
        <f t="shared" si="804"/>
        <v>83.416837782340863</v>
      </c>
      <c r="AJ1966" s="36">
        <f t="shared" si="805"/>
        <v>2539</v>
      </c>
      <c r="AK1966" s="45">
        <v>45657</v>
      </c>
    </row>
    <row r="1967" spans="1:37" s="79" customFormat="1" ht="12.75" x14ac:dyDescent="0.25">
      <c r="A1967" s="36">
        <v>1961</v>
      </c>
      <c r="B1967" s="45">
        <v>43118</v>
      </c>
      <c r="C1967" s="49" t="s">
        <v>431</v>
      </c>
      <c r="D1967" s="49"/>
      <c r="E1967" s="49">
        <v>12009</v>
      </c>
      <c r="F1967" s="36" t="s">
        <v>1683</v>
      </c>
      <c r="G1967" s="36" t="s">
        <v>65</v>
      </c>
      <c r="H1967" s="38">
        <v>1</v>
      </c>
      <c r="I1967" s="50">
        <v>162250</v>
      </c>
      <c r="J1967" s="39">
        <f t="shared" si="790"/>
        <v>0</v>
      </c>
      <c r="K1967" s="39">
        <f t="shared" si="791"/>
        <v>0</v>
      </c>
      <c r="L1967" s="39">
        <f t="shared" si="792"/>
        <v>0</v>
      </c>
      <c r="M1967" s="39">
        <f t="shared" si="811"/>
        <v>0</v>
      </c>
      <c r="N1967" s="39">
        <f t="shared" si="806"/>
        <v>0</v>
      </c>
      <c r="O1967" s="39">
        <f t="shared" si="793"/>
        <v>0</v>
      </c>
      <c r="P1967" s="39">
        <f t="shared" si="794"/>
        <v>0</v>
      </c>
      <c r="Q1967" s="39">
        <f t="shared" si="795"/>
        <v>162250</v>
      </c>
      <c r="R1967" s="39">
        <f t="shared" si="796"/>
        <v>0</v>
      </c>
      <c r="S1967" s="39">
        <f t="shared" si="797"/>
        <v>0</v>
      </c>
      <c r="T1967" s="39"/>
      <c r="U1967" s="39">
        <f t="shared" si="798"/>
        <v>0</v>
      </c>
      <c r="V1967" s="39"/>
      <c r="W1967" s="39"/>
      <c r="X1967" s="39">
        <f t="shared" si="785"/>
        <v>44.421629021218344</v>
      </c>
      <c r="Y1967" s="39">
        <f t="shared" si="786"/>
        <v>1352.0833333333333</v>
      </c>
      <c r="Z1967" s="41">
        <f t="shared" si="787"/>
        <v>112786.51608487336</v>
      </c>
      <c r="AA1967" s="41">
        <v>96528.199863107453</v>
      </c>
      <c r="AB1967" s="41">
        <v>11171.231304168781</v>
      </c>
      <c r="AC1967" s="41">
        <f t="shared" si="799"/>
        <v>107699.43116727623</v>
      </c>
      <c r="AD1967" s="42">
        <f t="shared" si="800"/>
        <v>16258.316221765912</v>
      </c>
      <c r="AE1967" s="41">
        <f t="shared" si="801"/>
        <v>123957.74738904214</v>
      </c>
      <c r="AF1967" s="42">
        <f t="shared" si="802"/>
        <v>38292.252610957861</v>
      </c>
      <c r="AG1967" s="43">
        <f t="shared" si="812"/>
        <v>120</v>
      </c>
      <c r="AH1967" s="44">
        <f t="shared" si="803"/>
        <v>36.583162217659137</v>
      </c>
      <c r="AI1967" s="36">
        <f t="shared" si="804"/>
        <v>83.416837782340863</v>
      </c>
      <c r="AJ1967" s="36">
        <f t="shared" si="805"/>
        <v>2539</v>
      </c>
      <c r="AK1967" s="45">
        <v>45657</v>
      </c>
    </row>
    <row r="1968" spans="1:37" s="79" customFormat="1" ht="12.75" x14ac:dyDescent="0.25">
      <c r="A1968" s="36">
        <v>1962</v>
      </c>
      <c r="B1968" s="45">
        <v>43119</v>
      </c>
      <c r="C1968" s="36" t="s">
        <v>823</v>
      </c>
      <c r="D1968" s="36"/>
      <c r="E1968" s="36">
        <v>12004</v>
      </c>
      <c r="F1968" s="36" t="s">
        <v>1624</v>
      </c>
      <c r="G1968" s="36" t="s">
        <v>52</v>
      </c>
      <c r="H1968" s="38">
        <v>499</v>
      </c>
      <c r="I1968" s="50">
        <v>29099814.937714055</v>
      </c>
      <c r="J1968" s="39">
        <f t="shared" si="790"/>
        <v>0</v>
      </c>
      <c r="K1968" s="39">
        <f t="shared" si="791"/>
        <v>0</v>
      </c>
      <c r="L1968" s="39">
        <f t="shared" si="792"/>
        <v>29099814.937714055</v>
      </c>
      <c r="M1968" s="39">
        <f t="shared" si="811"/>
        <v>0</v>
      </c>
      <c r="N1968" s="39">
        <f t="shared" si="806"/>
        <v>0</v>
      </c>
      <c r="O1968" s="39">
        <f t="shared" si="793"/>
        <v>0</v>
      </c>
      <c r="P1968" s="39">
        <f t="shared" si="794"/>
        <v>0</v>
      </c>
      <c r="Q1968" s="39">
        <f t="shared" si="795"/>
        <v>0</v>
      </c>
      <c r="R1968" s="39">
        <f t="shared" si="796"/>
        <v>0</v>
      </c>
      <c r="S1968" s="39">
        <f t="shared" si="797"/>
        <v>0</v>
      </c>
      <c r="T1968" s="39"/>
      <c r="U1968" s="39">
        <f t="shared" si="798"/>
        <v>0</v>
      </c>
      <c r="V1968" s="39"/>
      <c r="W1968" s="39"/>
      <c r="X1968" s="39">
        <f t="shared" si="785"/>
        <v>2390.1285369785669</v>
      </c>
      <c r="Y1968" s="39">
        <f t="shared" si="786"/>
        <v>72749.537344285127</v>
      </c>
      <c r="Z1968" s="41">
        <f t="shared" si="787"/>
        <v>6066146.2268516021</v>
      </c>
      <c r="AA1968" s="41">
        <v>5191359.1823174469</v>
      </c>
      <c r="AB1968" s="41">
        <v>-140009.33237456062</v>
      </c>
      <c r="AC1968" s="41">
        <f t="shared" si="799"/>
        <v>5051349.8499428863</v>
      </c>
      <c r="AD1968" s="42">
        <f t="shared" si="800"/>
        <v>874787.04453415517</v>
      </c>
      <c r="AE1968" s="41">
        <f t="shared" si="801"/>
        <v>5926136.8944770414</v>
      </c>
      <c r="AF1968" s="42">
        <f t="shared" si="802"/>
        <v>23173678.043237016</v>
      </c>
      <c r="AG1968" s="43">
        <f t="shared" si="812"/>
        <v>400</v>
      </c>
      <c r="AH1968" s="44">
        <f t="shared" si="803"/>
        <v>316.61601642710474</v>
      </c>
      <c r="AI1968" s="36">
        <f t="shared" si="804"/>
        <v>83.383983572895275</v>
      </c>
      <c r="AJ1968" s="36">
        <f t="shared" si="805"/>
        <v>2538</v>
      </c>
      <c r="AK1968" s="45">
        <v>45657</v>
      </c>
    </row>
    <row r="1969" spans="1:38" s="79" customFormat="1" ht="12.75" x14ac:dyDescent="0.25">
      <c r="A1969" s="36">
        <v>1963</v>
      </c>
      <c r="B1969" s="45">
        <v>43119</v>
      </c>
      <c r="C1969" s="49" t="s">
        <v>431</v>
      </c>
      <c r="D1969" s="49"/>
      <c r="E1969" s="49">
        <v>12009</v>
      </c>
      <c r="F1969" s="36" t="s">
        <v>1684</v>
      </c>
      <c r="G1969" s="36" t="s">
        <v>65</v>
      </c>
      <c r="H1969" s="38">
        <v>14</v>
      </c>
      <c r="I1969" s="50">
        <v>249281.59509202457</v>
      </c>
      <c r="J1969" s="39">
        <f t="shared" si="790"/>
        <v>0</v>
      </c>
      <c r="K1969" s="39">
        <f t="shared" si="791"/>
        <v>0</v>
      </c>
      <c r="L1969" s="39">
        <f t="shared" si="792"/>
        <v>0</v>
      </c>
      <c r="M1969" s="39">
        <f t="shared" si="811"/>
        <v>0</v>
      </c>
      <c r="N1969" s="39">
        <f t="shared" si="806"/>
        <v>0</v>
      </c>
      <c r="O1969" s="39">
        <f t="shared" si="793"/>
        <v>0</v>
      </c>
      <c r="P1969" s="39">
        <f t="shared" si="794"/>
        <v>0</v>
      </c>
      <c r="Q1969" s="39">
        <f t="shared" si="795"/>
        <v>249281.59509202457</v>
      </c>
      <c r="R1969" s="39">
        <f t="shared" si="796"/>
        <v>0</v>
      </c>
      <c r="S1969" s="39">
        <f t="shared" si="797"/>
        <v>0</v>
      </c>
      <c r="T1969" s="39"/>
      <c r="U1969" s="39">
        <f t="shared" si="798"/>
        <v>0</v>
      </c>
      <c r="V1969" s="39"/>
      <c r="W1969" s="39"/>
      <c r="X1969" s="39">
        <f t="shared" si="785"/>
        <v>68.249581134024524</v>
      </c>
      <c r="Y1969" s="39">
        <f t="shared" si="786"/>
        <v>2077.3466257668715</v>
      </c>
      <c r="Z1969" s="41">
        <f t="shared" si="787"/>
        <v>173217.43691815424</v>
      </c>
      <c r="AA1969" s="41">
        <v>148238.09022310126</v>
      </c>
      <c r="AB1969" s="41">
        <v>17155.629094078024</v>
      </c>
      <c r="AC1969" s="41">
        <f t="shared" si="799"/>
        <v>165393.71931717929</v>
      </c>
      <c r="AD1969" s="42">
        <f t="shared" si="800"/>
        <v>24979.346695052984</v>
      </c>
      <c r="AE1969" s="41">
        <f t="shared" si="801"/>
        <v>190373.06601223227</v>
      </c>
      <c r="AF1969" s="42">
        <f t="shared" si="802"/>
        <v>58908.529079792293</v>
      </c>
      <c r="AG1969" s="43">
        <f t="shared" si="812"/>
        <v>120</v>
      </c>
      <c r="AH1969" s="44">
        <f t="shared" si="803"/>
        <v>36.616016427104725</v>
      </c>
      <c r="AI1969" s="36">
        <f t="shared" si="804"/>
        <v>83.383983572895275</v>
      </c>
      <c r="AJ1969" s="36">
        <f t="shared" si="805"/>
        <v>2538</v>
      </c>
      <c r="AK1969" s="45">
        <v>45657</v>
      </c>
    </row>
    <row r="1970" spans="1:38" s="79" customFormat="1" ht="15" customHeight="1" x14ac:dyDescent="0.25">
      <c r="A1970" s="36">
        <v>1964</v>
      </c>
      <c r="B1970" s="45">
        <v>43119</v>
      </c>
      <c r="C1970" s="49" t="s">
        <v>431</v>
      </c>
      <c r="D1970" s="49"/>
      <c r="E1970" s="49">
        <v>12009</v>
      </c>
      <c r="F1970" s="36" t="s">
        <v>1685</v>
      </c>
      <c r="G1970" s="36" t="s">
        <v>65</v>
      </c>
      <c r="H1970" s="38">
        <v>2</v>
      </c>
      <c r="I1970" s="50">
        <v>323742.33128834359</v>
      </c>
      <c r="J1970" s="39">
        <f t="shared" si="790"/>
        <v>0</v>
      </c>
      <c r="K1970" s="39">
        <f t="shared" si="791"/>
        <v>0</v>
      </c>
      <c r="L1970" s="39">
        <f t="shared" si="792"/>
        <v>0</v>
      </c>
      <c r="M1970" s="39">
        <f t="shared" si="811"/>
        <v>0</v>
      </c>
      <c r="N1970" s="39">
        <f t="shared" si="806"/>
        <v>0</v>
      </c>
      <c r="O1970" s="39">
        <f t="shared" si="793"/>
        <v>0</v>
      </c>
      <c r="P1970" s="39">
        <f t="shared" si="794"/>
        <v>0</v>
      </c>
      <c r="Q1970" s="39">
        <f t="shared" si="795"/>
        <v>323742.33128834359</v>
      </c>
      <c r="R1970" s="39">
        <f t="shared" si="796"/>
        <v>0</v>
      </c>
      <c r="S1970" s="39">
        <f t="shared" si="797"/>
        <v>0</v>
      </c>
      <c r="T1970" s="39"/>
      <c r="U1970" s="39">
        <f t="shared" si="798"/>
        <v>0</v>
      </c>
      <c r="V1970" s="39"/>
      <c r="W1970" s="39"/>
      <c r="X1970" s="39">
        <f t="shared" si="785"/>
        <v>88.635819654577304</v>
      </c>
      <c r="Y1970" s="39">
        <f t="shared" si="786"/>
        <v>2697.8527607361966</v>
      </c>
      <c r="Z1970" s="41">
        <f t="shared" si="787"/>
        <v>224957.7102833172</v>
      </c>
      <c r="AA1970" s="41">
        <v>192517.00028974187</v>
      </c>
      <c r="AB1970" s="41">
        <v>22280.037784516921</v>
      </c>
      <c r="AC1970" s="41">
        <f t="shared" si="799"/>
        <v>214797.0380742588</v>
      </c>
      <c r="AD1970" s="42">
        <f t="shared" si="800"/>
        <v>32440.709993575321</v>
      </c>
      <c r="AE1970" s="41">
        <f t="shared" si="801"/>
        <v>247237.74806783412</v>
      </c>
      <c r="AF1970" s="42">
        <f t="shared" si="802"/>
        <v>76504.583220509463</v>
      </c>
      <c r="AG1970" s="43">
        <f t="shared" si="812"/>
        <v>120</v>
      </c>
      <c r="AH1970" s="44">
        <f t="shared" si="803"/>
        <v>36.616016427104725</v>
      </c>
      <c r="AI1970" s="36">
        <f t="shared" si="804"/>
        <v>83.383983572895275</v>
      </c>
      <c r="AJ1970" s="36">
        <f t="shared" si="805"/>
        <v>2538</v>
      </c>
      <c r="AK1970" s="45">
        <v>45657</v>
      </c>
    </row>
    <row r="1971" spans="1:38" s="79" customFormat="1" ht="12.75" x14ac:dyDescent="0.25">
      <c r="A1971" s="36">
        <v>1965</v>
      </c>
      <c r="B1971" s="45">
        <v>43119</v>
      </c>
      <c r="C1971" s="36" t="s">
        <v>823</v>
      </c>
      <c r="D1971" s="36"/>
      <c r="E1971" s="36">
        <v>12004</v>
      </c>
      <c r="F1971" s="36" t="s">
        <v>1625</v>
      </c>
      <c r="G1971" s="36" t="s">
        <v>561</v>
      </c>
      <c r="H1971" s="38">
        <v>28</v>
      </c>
      <c r="I1971" s="50">
        <v>11541681.9</v>
      </c>
      <c r="J1971" s="39">
        <f t="shared" si="790"/>
        <v>0</v>
      </c>
      <c r="K1971" s="39">
        <f t="shared" si="791"/>
        <v>0</v>
      </c>
      <c r="L1971" s="39">
        <f t="shared" si="792"/>
        <v>11541681.9</v>
      </c>
      <c r="M1971" s="39">
        <f t="shared" si="811"/>
        <v>0</v>
      </c>
      <c r="N1971" s="39">
        <f t="shared" si="806"/>
        <v>0</v>
      </c>
      <c r="O1971" s="39">
        <f t="shared" si="793"/>
        <v>0</v>
      </c>
      <c r="P1971" s="39">
        <f t="shared" si="794"/>
        <v>0</v>
      </c>
      <c r="Q1971" s="39">
        <f t="shared" si="795"/>
        <v>0</v>
      </c>
      <c r="R1971" s="39">
        <f t="shared" si="796"/>
        <v>0</v>
      </c>
      <c r="S1971" s="39">
        <f t="shared" si="797"/>
        <v>0</v>
      </c>
      <c r="T1971" s="39"/>
      <c r="U1971" s="39">
        <f t="shared" si="798"/>
        <v>0</v>
      </c>
      <c r="V1971" s="39"/>
      <c r="W1971" s="39"/>
      <c r="X1971" s="39">
        <f t="shared" si="785"/>
        <v>947.98208624229972</v>
      </c>
      <c r="Y1971" s="39">
        <f t="shared" si="786"/>
        <v>28854.204749999997</v>
      </c>
      <c r="Z1971" s="41">
        <f t="shared" si="787"/>
        <v>2405978.5348829567</v>
      </c>
      <c r="AA1971" s="41">
        <v>2030577.6287310061</v>
      </c>
      <c r="AB1971" s="41">
        <v>-54764.043123486466</v>
      </c>
      <c r="AC1971" s="41">
        <f t="shared" si="799"/>
        <v>1975813.5856075196</v>
      </c>
      <c r="AD1971" s="42">
        <f t="shared" si="800"/>
        <v>375400.90615195059</v>
      </c>
      <c r="AE1971" s="41">
        <f t="shared" si="801"/>
        <v>2351214.4917594702</v>
      </c>
      <c r="AF1971" s="42">
        <f t="shared" si="802"/>
        <v>9190467.4082405306</v>
      </c>
      <c r="AG1971" s="43">
        <f t="shared" si="812"/>
        <v>400</v>
      </c>
      <c r="AH1971" s="44">
        <f t="shared" si="803"/>
        <v>316.61601642710474</v>
      </c>
      <c r="AI1971" s="36">
        <f t="shared" si="804"/>
        <v>83.383983572895275</v>
      </c>
      <c r="AJ1971" s="36">
        <f t="shared" si="805"/>
        <v>2538</v>
      </c>
      <c r="AK1971" s="45">
        <v>45657</v>
      </c>
    </row>
    <row r="1972" spans="1:38" s="79" customFormat="1" ht="12.75" x14ac:dyDescent="0.25">
      <c r="A1972" s="36">
        <v>1966</v>
      </c>
      <c r="B1972" s="45">
        <v>43119</v>
      </c>
      <c r="C1972" s="36" t="s">
        <v>823</v>
      </c>
      <c r="D1972" s="36"/>
      <c r="E1972" s="36">
        <v>12004</v>
      </c>
      <c r="F1972" s="36" t="s">
        <v>1626</v>
      </c>
      <c r="G1972" s="36" t="s">
        <v>561</v>
      </c>
      <c r="H1972" s="38">
        <v>28</v>
      </c>
      <c r="I1972" s="50">
        <v>11541681.9</v>
      </c>
      <c r="J1972" s="39">
        <f t="shared" si="790"/>
        <v>0</v>
      </c>
      <c r="K1972" s="39">
        <f t="shared" si="791"/>
        <v>0</v>
      </c>
      <c r="L1972" s="39">
        <f t="shared" si="792"/>
        <v>11541681.9</v>
      </c>
      <c r="M1972" s="39">
        <f t="shared" si="811"/>
        <v>0</v>
      </c>
      <c r="N1972" s="39">
        <f t="shared" si="806"/>
        <v>0</v>
      </c>
      <c r="O1972" s="39">
        <f t="shared" si="793"/>
        <v>0</v>
      </c>
      <c r="P1972" s="39">
        <f t="shared" si="794"/>
        <v>0</v>
      </c>
      <c r="Q1972" s="39">
        <f t="shared" si="795"/>
        <v>0</v>
      </c>
      <c r="R1972" s="39">
        <f t="shared" si="796"/>
        <v>0</v>
      </c>
      <c r="S1972" s="39">
        <f t="shared" si="797"/>
        <v>0</v>
      </c>
      <c r="T1972" s="39"/>
      <c r="U1972" s="39">
        <f t="shared" si="798"/>
        <v>0</v>
      </c>
      <c r="V1972" s="39"/>
      <c r="W1972" s="39"/>
      <c r="X1972" s="39">
        <f t="shared" si="785"/>
        <v>947.98208624229972</v>
      </c>
      <c r="Y1972" s="39">
        <f t="shared" si="786"/>
        <v>28854.204749999997</v>
      </c>
      <c r="Z1972" s="41">
        <f t="shared" si="787"/>
        <v>2405978.5348829567</v>
      </c>
      <c r="AA1972" s="41">
        <v>2030577.6287310061</v>
      </c>
      <c r="AB1972" s="41">
        <v>-54764.043123486466</v>
      </c>
      <c r="AC1972" s="41">
        <f t="shared" si="799"/>
        <v>1975813.5856075196</v>
      </c>
      <c r="AD1972" s="42">
        <f t="shared" si="800"/>
        <v>375400.90615195059</v>
      </c>
      <c r="AE1972" s="41">
        <f t="shared" si="801"/>
        <v>2351214.4917594702</v>
      </c>
      <c r="AF1972" s="42">
        <f t="shared" si="802"/>
        <v>9190467.4082405306</v>
      </c>
      <c r="AG1972" s="43">
        <f t="shared" si="812"/>
        <v>400</v>
      </c>
      <c r="AH1972" s="44">
        <f t="shared" si="803"/>
        <v>316.61601642710474</v>
      </c>
      <c r="AI1972" s="36">
        <f t="shared" si="804"/>
        <v>83.383983572895275</v>
      </c>
      <c r="AJ1972" s="36">
        <f t="shared" si="805"/>
        <v>2538</v>
      </c>
      <c r="AK1972" s="45">
        <v>45657</v>
      </c>
    </row>
    <row r="1973" spans="1:38" s="79" customFormat="1" ht="12.75" x14ac:dyDescent="0.25">
      <c r="A1973" s="36">
        <v>1967</v>
      </c>
      <c r="B1973" s="45">
        <v>43119</v>
      </c>
      <c r="C1973" s="36" t="s">
        <v>823</v>
      </c>
      <c r="D1973" s="36"/>
      <c r="E1973" s="36">
        <v>12004</v>
      </c>
      <c r="F1973" s="36" t="s">
        <v>1627</v>
      </c>
      <c r="G1973" s="36" t="s">
        <v>540</v>
      </c>
      <c r="H1973" s="38">
        <v>1824</v>
      </c>
      <c r="I1973" s="50">
        <v>72955936.812285945</v>
      </c>
      <c r="J1973" s="39">
        <f t="shared" si="790"/>
        <v>0</v>
      </c>
      <c r="K1973" s="39">
        <f t="shared" si="791"/>
        <v>0</v>
      </c>
      <c r="L1973" s="39">
        <f t="shared" si="792"/>
        <v>72955936.812285945</v>
      </c>
      <c r="M1973" s="39">
        <f t="shared" si="811"/>
        <v>0</v>
      </c>
      <c r="N1973" s="39">
        <f t="shared" si="806"/>
        <v>0</v>
      </c>
      <c r="O1973" s="39">
        <f t="shared" si="793"/>
        <v>0</v>
      </c>
      <c r="P1973" s="39">
        <f t="shared" si="794"/>
        <v>0</v>
      </c>
      <c r="Q1973" s="39">
        <f t="shared" si="795"/>
        <v>0</v>
      </c>
      <c r="R1973" s="39">
        <f t="shared" si="796"/>
        <v>0</v>
      </c>
      <c r="S1973" s="39">
        <f t="shared" si="797"/>
        <v>0</v>
      </c>
      <c r="T1973" s="39"/>
      <c r="U1973" s="39">
        <f t="shared" si="798"/>
        <v>0</v>
      </c>
      <c r="V1973" s="39"/>
      <c r="W1973" s="39"/>
      <c r="X1973" s="39">
        <f t="shared" si="785"/>
        <v>5992.2740708243073</v>
      </c>
      <c r="Y1973" s="39">
        <f t="shared" si="786"/>
        <v>182389.84203071485</v>
      </c>
      <c r="Z1973" s="41">
        <f t="shared" si="787"/>
        <v>15208391.591752091</v>
      </c>
      <c r="AA1973" s="41">
        <v>12835451.059705665</v>
      </c>
      <c r="AB1973" s="41">
        <v>-346168.09788375651</v>
      </c>
      <c r="AC1973" s="41">
        <f t="shared" si="799"/>
        <v>12489282.961821908</v>
      </c>
      <c r="AD1973" s="42">
        <f t="shared" si="800"/>
        <v>2372940.5320464261</v>
      </c>
      <c r="AE1973" s="41">
        <f t="shared" si="801"/>
        <v>14862223.493868334</v>
      </c>
      <c r="AF1973" s="42">
        <f t="shared" si="802"/>
        <v>58093713.318417609</v>
      </c>
      <c r="AG1973" s="43">
        <f t="shared" si="812"/>
        <v>400</v>
      </c>
      <c r="AH1973" s="44">
        <f t="shared" si="803"/>
        <v>316.61601642710474</v>
      </c>
      <c r="AI1973" s="36">
        <f t="shared" si="804"/>
        <v>83.383983572895275</v>
      </c>
      <c r="AJ1973" s="36">
        <f t="shared" si="805"/>
        <v>2538</v>
      </c>
      <c r="AK1973" s="45">
        <v>45657</v>
      </c>
    </row>
    <row r="1974" spans="1:38" s="79" customFormat="1" ht="12.75" x14ac:dyDescent="0.25">
      <c r="A1974" s="36">
        <v>1968</v>
      </c>
      <c r="B1974" s="45">
        <v>43122</v>
      </c>
      <c r="C1974" s="53" t="s">
        <v>534</v>
      </c>
      <c r="D1974" s="53"/>
      <c r="E1974" s="36">
        <v>12008</v>
      </c>
      <c r="F1974" s="36" t="s">
        <v>1686</v>
      </c>
      <c r="G1974" s="36" t="s">
        <v>558</v>
      </c>
      <c r="H1974" s="78">
        <v>1</v>
      </c>
      <c r="I1974" s="50">
        <v>1362063</v>
      </c>
      <c r="J1974" s="39">
        <f t="shared" si="790"/>
        <v>0</v>
      </c>
      <c r="K1974" s="39">
        <f t="shared" si="791"/>
        <v>0</v>
      </c>
      <c r="L1974" s="39">
        <f t="shared" si="792"/>
        <v>0</v>
      </c>
      <c r="M1974" s="39">
        <f t="shared" si="811"/>
        <v>0</v>
      </c>
      <c r="N1974" s="39">
        <f t="shared" si="806"/>
        <v>0</v>
      </c>
      <c r="O1974" s="39">
        <f t="shared" si="793"/>
        <v>0</v>
      </c>
      <c r="P1974" s="39">
        <f t="shared" si="794"/>
        <v>1362063</v>
      </c>
      <c r="Q1974" s="39">
        <f t="shared" si="795"/>
        <v>0</v>
      </c>
      <c r="R1974" s="39">
        <f t="shared" si="796"/>
        <v>0</v>
      </c>
      <c r="S1974" s="39">
        <f t="shared" si="797"/>
        <v>0</v>
      </c>
      <c r="T1974" s="39"/>
      <c r="U1974" s="39">
        <f t="shared" si="798"/>
        <v>0</v>
      </c>
      <c r="V1974" s="39"/>
      <c r="W1974" s="39"/>
      <c r="X1974" s="39">
        <f t="shared" si="785"/>
        <v>111.87375770020533</v>
      </c>
      <c r="Y1974" s="39">
        <f t="shared" si="786"/>
        <v>3405.1574999999998</v>
      </c>
      <c r="Z1974" s="41">
        <f t="shared" si="787"/>
        <v>283599.97577002051</v>
      </c>
      <c r="AA1974" s="41">
        <v>239297.96772073922</v>
      </c>
      <c r="AB1974" s="41">
        <v>-6453.7912947514633</v>
      </c>
      <c r="AC1974" s="41">
        <f t="shared" si="799"/>
        <v>232844.17642598777</v>
      </c>
      <c r="AD1974" s="42">
        <f t="shared" si="800"/>
        <v>44302.008049281285</v>
      </c>
      <c r="AE1974" s="41">
        <f t="shared" si="801"/>
        <v>277146.18447526905</v>
      </c>
      <c r="AF1974" s="42">
        <f t="shared" si="802"/>
        <v>1084916.8155247308</v>
      </c>
      <c r="AG1974" s="43">
        <f t="shared" si="812"/>
        <v>400</v>
      </c>
      <c r="AH1974" s="44">
        <f t="shared" si="803"/>
        <v>316.7145790554415</v>
      </c>
      <c r="AI1974" s="36">
        <f t="shared" si="804"/>
        <v>83.285420944558524</v>
      </c>
      <c r="AJ1974" s="36">
        <f t="shared" si="805"/>
        <v>2535</v>
      </c>
      <c r="AK1974" s="45">
        <v>45657</v>
      </c>
    </row>
    <row r="1975" spans="1:38" s="79" customFormat="1" ht="12.75" x14ac:dyDescent="0.25">
      <c r="A1975" s="36">
        <v>1969</v>
      </c>
      <c r="B1975" s="45">
        <v>43123</v>
      </c>
      <c r="C1975" s="49" t="s">
        <v>272</v>
      </c>
      <c r="D1975" s="49"/>
      <c r="E1975" s="49">
        <v>12010</v>
      </c>
      <c r="F1975" s="36" t="s">
        <v>1687</v>
      </c>
      <c r="G1975" s="36" t="s">
        <v>435</v>
      </c>
      <c r="H1975" s="38">
        <v>1</v>
      </c>
      <c r="I1975" s="50">
        <v>5078935.9134051893</v>
      </c>
      <c r="J1975" s="39">
        <f t="shared" si="790"/>
        <v>0</v>
      </c>
      <c r="K1975" s="39">
        <f t="shared" si="791"/>
        <v>0</v>
      </c>
      <c r="L1975" s="39">
        <f t="shared" si="792"/>
        <v>0</v>
      </c>
      <c r="M1975" s="39">
        <f>IF(E1975=12005,I1975,IF(E1975&lt;&gt;12005,0))</f>
        <v>0</v>
      </c>
      <c r="N1975" s="39">
        <f t="shared" si="806"/>
        <v>0</v>
      </c>
      <c r="O1975" s="39">
        <f t="shared" si="793"/>
        <v>0</v>
      </c>
      <c r="P1975" s="39">
        <f t="shared" si="794"/>
        <v>0</v>
      </c>
      <c r="Q1975" s="39">
        <f t="shared" si="795"/>
        <v>0</v>
      </c>
      <c r="R1975" s="39">
        <f t="shared" si="796"/>
        <v>5078935.9134051893</v>
      </c>
      <c r="S1975" s="39">
        <f t="shared" si="797"/>
        <v>0</v>
      </c>
      <c r="T1975" s="39"/>
      <c r="U1975" s="39">
        <f t="shared" si="798"/>
        <v>0</v>
      </c>
      <c r="V1975" s="39"/>
      <c r="W1975" s="39">
        <f>IF(E1975=12099,I1975,IF(E1975&lt;&gt;12099,0))</f>
        <v>0</v>
      </c>
      <c r="X1975" s="39">
        <f t="shared" si="785"/>
        <v>1390.5368688309895</v>
      </c>
      <c r="Y1975" s="39">
        <f t="shared" si="786"/>
        <v>42324.465945043245</v>
      </c>
      <c r="Z1975" s="41">
        <f t="shared" si="787"/>
        <v>3523620.4256177275</v>
      </c>
      <c r="AA1975" s="41">
        <v>3014683.9316255851</v>
      </c>
      <c r="AB1975" s="41">
        <v>202619.89049191799</v>
      </c>
      <c r="AC1975" s="41">
        <f t="shared" si="799"/>
        <v>3217303.8221175033</v>
      </c>
      <c r="AD1975" s="42">
        <f t="shared" si="800"/>
        <v>508936.49399214238</v>
      </c>
      <c r="AE1975" s="41">
        <f t="shared" si="801"/>
        <v>3726240.3161096456</v>
      </c>
      <c r="AF1975" s="42">
        <f t="shared" si="802"/>
        <v>1352695.5972955436</v>
      </c>
      <c r="AG1975" s="43">
        <f>(365.25/30.4375*(IF(E1975=12002,1/3%,IF(E1975=12003,1/3%,IF(E1975=12004,1/3%,IF(E1975=12006,1/2%,IF(E1975=12007,1/10%,IF(E1975=12008,1/3%,IF(E1975=12009,1/10%,IF(E1975=12010,1/10%,IF(E1975=12011,1/20%,IF(E1975=12012,1/3%,IF(E1975=12099,1/10%)))))))))))))</f>
        <v>120</v>
      </c>
      <c r="AH1975" s="44">
        <f t="shared" si="803"/>
        <v>36.747433264887064</v>
      </c>
      <c r="AI1975" s="36">
        <f t="shared" si="804"/>
        <v>83.252566735112936</v>
      </c>
      <c r="AJ1975" s="36">
        <f t="shared" si="805"/>
        <v>2534</v>
      </c>
      <c r="AK1975" s="45">
        <v>45657</v>
      </c>
    </row>
    <row r="1976" spans="1:38" s="79" customFormat="1" ht="25.5" x14ac:dyDescent="0.25">
      <c r="A1976" s="36">
        <v>1970</v>
      </c>
      <c r="B1976" s="45">
        <v>43124</v>
      </c>
      <c r="C1976" s="53" t="s">
        <v>533</v>
      </c>
      <c r="D1976" s="53"/>
      <c r="E1976" s="36">
        <v>12003</v>
      </c>
      <c r="F1976" s="36" t="s">
        <v>1688</v>
      </c>
      <c r="G1976" s="36" t="s">
        <v>540</v>
      </c>
      <c r="H1976" s="38">
        <v>10</v>
      </c>
      <c r="I1976" s="50">
        <v>365000</v>
      </c>
      <c r="J1976" s="39">
        <f t="shared" si="790"/>
        <v>0</v>
      </c>
      <c r="K1976" s="39">
        <f t="shared" si="791"/>
        <v>365000</v>
      </c>
      <c r="L1976" s="39">
        <f t="shared" si="792"/>
        <v>0</v>
      </c>
      <c r="M1976" s="39">
        <f t="shared" ref="M1976:M1981" si="813">IF(C1976=12006,H1976,IF(C1976&lt;&gt;12006,0))</f>
        <v>0</v>
      </c>
      <c r="N1976" s="39">
        <f t="shared" si="806"/>
        <v>0</v>
      </c>
      <c r="O1976" s="39">
        <f t="shared" si="793"/>
        <v>0</v>
      </c>
      <c r="P1976" s="39">
        <f t="shared" si="794"/>
        <v>0</v>
      </c>
      <c r="Q1976" s="39">
        <f t="shared" si="795"/>
        <v>0</v>
      </c>
      <c r="R1976" s="39">
        <f t="shared" si="796"/>
        <v>0</v>
      </c>
      <c r="S1976" s="39">
        <f t="shared" si="797"/>
        <v>0</v>
      </c>
      <c r="T1976" s="39"/>
      <c r="U1976" s="39">
        <f t="shared" si="798"/>
        <v>0</v>
      </c>
      <c r="V1976" s="39"/>
      <c r="W1976" s="39"/>
      <c r="X1976" s="39">
        <f t="shared" si="785"/>
        <v>29.979466119096507</v>
      </c>
      <c r="Y1976" s="39">
        <f t="shared" si="786"/>
        <v>912.49999999999989</v>
      </c>
      <c r="Z1976" s="41">
        <f t="shared" si="787"/>
        <v>75937.987679671438</v>
      </c>
      <c r="AA1976" s="41">
        <v>64066.119096509232</v>
      </c>
      <c r="AB1976" s="41">
        <v>-1727.8431808333642</v>
      </c>
      <c r="AC1976" s="41">
        <f t="shared" si="799"/>
        <v>62338.275915675869</v>
      </c>
      <c r="AD1976" s="42">
        <f t="shared" si="800"/>
        <v>11871.868583162206</v>
      </c>
      <c r="AE1976" s="41">
        <f t="shared" si="801"/>
        <v>74210.144498838083</v>
      </c>
      <c r="AF1976" s="42">
        <f t="shared" si="802"/>
        <v>290789.85550116189</v>
      </c>
      <c r="AG1976" s="43">
        <f t="shared" ref="AG1976:AG1981" si="814">(365.25/30.4375*(IF(E1976=12002,1/3%,IF(E1976=12003,1/3%,IF(E1976=12004,1/3%,IF(E1976=12006,1/2%,IF(E1976=12007,1/10%,IF(E1976=12008,1/3%,IF(E1976=12009,1/10%,IF(E1976=12010,1/10%,IF(E1976=12011,1/20%,IF(E1976=12012,1/3%))))))))))))</f>
        <v>400</v>
      </c>
      <c r="AH1976" s="44">
        <f t="shared" si="803"/>
        <v>316.78028747433268</v>
      </c>
      <c r="AI1976" s="36">
        <f t="shared" si="804"/>
        <v>83.219712525667347</v>
      </c>
      <c r="AJ1976" s="36">
        <f t="shared" si="805"/>
        <v>2533</v>
      </c>
      <c r="AK1976" s="45">
        <v>45657</v>
      </c>
    </row>
    <row r="1977" spans="1:38" s="79" customFormat="1" ht="25.5" x14ac:dyDescent="0.25">
      <c r="A1977" s="36">
        <v>1971</v>
      </c>
      <c r="B1977" s="45">
        <v>43124</v>
      </c>
      <c r="C1977" s="53" t="s">
        <v>533</v>
      </c>
      <c r="D1977" s="53"/>
      <c r="E1977" s="36">
        <v>12003</v>
      </c>
      <c r="F1977" s="36" t="s">
        <v>1689</v>
      </c>
      <c r="G1977" s="36" t="s">
        <v>540</v>
      </c>
      <c r="H1977" s="38">
        <v>10</v>
      </c>
      <c r="I1977" s="50">
        <v>270500</v>
      </c>
      <c r="J1977" s="39">
        <f t="shared" si="790"/>
        <v>0</v>
      </c>
      <c r="K1977" s="39">
        <f t="shared" si="791"/>
        <v>270500</v>
      </c>
      <c r="L1977" s="39">
        <f t="shared" si="792"/>
        <v>0</v>
      </c>
      <c r="M1977" s="39">
        <f t="shared" si="813"/>
        <v>0</v>
      </c>
      <c r="N1977" s="39">
        <f t="shared" si="806"/>
        <v>0</v>
      </c>
      <c r="O1977" s="39">
        <f t="shared" si="793"/>
        <v>0</v>
      </c>
      <c r="P1977" s="39">
        <f t="shared" si="794"/>
        <v>0</v>
      </c>
      <c r="Q1977" s="39">
        <f t="shared" si="795"/>
        <v>0</v>
      </c>
      <c r="R1977" s="39">
        <f t="shared" si="796"/>
        <v>0</v>
      </c>
      <c r="S1977" s="39">
        <f t="shared" si="797"/>
        <v>0</v>
      </c>
      <c r="T1977" s="39"/>
      <c r="U1977" s="39">
        <f t="shared" si="798"/>
        <v>0</v>
      </c>
      <c r="V1977" s="39"/>
      <c r="W1977" s="39"/>
      <c r="X1977" s="39">
        <f t="shared" si="785"/>
        <v>22.217659137577002</v>
      </c>
      <c r="Y1977" s="39">
        <f t="shared" si="786"/>
        <v>676.25</v>
      </c>
      <c r="Z1977" s="41">
        <f t="shared" si="787"/>
        <v>56277.330595482541</v>
      </c>
      <c r="AA1977" s="41">
        <v>47479.137577002053</v>
      </c>
      <c r="AB1977" s="41">
        <v>-1280.4974805902057</v>
      </c>
      <c r="AC1977" s="41">
        <f t="shared" si="799"/>
        <v>46198.640096411851</v>
      </c>
      <c r="AD1977" s="42">
        <f t="shared" si="800"/>
        <v>8798.1930184804878</v>
      </c>
      <c r="AE1977" s="41">
        <f t="shared" si="801"/>
        <v>54996.833114892339</v>
      </c>
      <c r="AF1977" s="42">
        <f t="shared" si="802"/>
        <v>215503.16688510767</v>
      </c>
      <c r="AG1977" s="43">
        <f t="shared" si="814"/>
        <v>400</v>
      </c>
      <c r="AH1977" s="44">
        <f t="shared" si="803"/>
        <v>316.78028747433268</v>
      </c>
      <c r="AI1977" s="36">
        <f t="shared" si="804"/>
        <v>83.219712525667347</v>
      </c>
      <c r="AJ1977" s="36">
        <f t="shared" si="805"/>
        <v>2533</v>
      </c>
      <c r="AK1977" s="45">
        <v>45657</v>
      </c>
      <c r="AL1977" s="5"/>
    </row>
    <row r="1978" spans="1:38" s="79" customFormat="1" x14ac:dyDescent="0.25">
      <c r="A1978" s="36">
        <v>1972</v>
      </c>
      <c r="B1978" s="45">
        <v>43125</v>
      </c>
      <c r="C1978" s="36" t="s">
        <v>534</v>
      </c>
      <c r="D1978" s="36"/>
      <c r="E1978" s="36">
        <v>12008</v>
      </c>
      <c r="F1978" s="36" t="s">
        <v>1497</v>
      </c>
      <c r="G1978" s="36" t="s">
        <v>58</v>
      </c>
      <c r="H1978" s="38">
        <v>10</v>
      </c>
      <c r="I1978" s="50">
        <v>1982001.3003901171</v>
      </c>
      <c r="J1978" s="39">
        <f t="shared" si="790"/>
        <v>0</v>
      </c>
      <c r="K1978" s="39">
        <f t="shared" si="791"/>
        <v>0</v>
      </c>
      <c r="L1978" s="39">
        <f t="shared" si="792"/>
        <v>0</v>
      </c>
      <c r="M1978" s="39">
        <f t="shared" si="813"/>
        <v>0</v>
      </c>
      <c r="N1978" s="39">
        <f t="shared" si="806"/>
        <v>0</v>
      </c>
      <c r="O1978" s="39">
        <f t="shared" si="793"/>
        <v>0</v>
      </c>
      <c r="P1978" s="39">
        <f t="shared" si="794"/>
        <v>1982001.3003901171</v>
      </c>
      <c r="Q1978" s="39">
        <f t="shared" si="795"/>
        <v>0</v>
      </c>
      <c r="R1978" s="39">
        <f t="shared" si="796"/>
        <v>0</v>
      </c>
      <c r="S1978" s="39">
        <f t="shared" si="797"/>
        <v>0</v>
      </c>
      <c r="T1978" s="39"/>
      <c r="U1978" s="39">
        <f t="shared" si="798"/>
        <v>0</v>
      </c>
      <c r="V1978" s="39"/>
      <c r="W1978" s="39"/>
      <c r="X1978" s="39">
        <f t="shared" si="785"/>
        <v>162.79271461109792</v>
      </c>
      <c r="Y1978" s="39">
        <f t="shared" si="786"/>
        <v>4955.0032509752928</v>
      </c>
      <c r="Z1978" s="41">
        <f t="shared" si="787"/>
        <v>412191.15339529986</v>
      </c>
      <c r="AA1978" s="41">
        <v>352609.01984763809</v>
      </c>
      <c r="AB1978" s="41">
        <v>-9509.7549070140922</v>
      </c>
      <c r="AC1978" s="41">
        <f t="shared" si="799"/>
        <v>343099.26494062401</v>
      </c>
      <c r="AD1978" s="42">
        <f t="shared" si="800"/>
        <v>59582.133547661768</v>
      </c>
      <c r="AE1978" s="41">
        <f t="shared" si="801"/>
        <v>402681.39848828578</v>
      </c>
      <c r="AF1978" s="42">
        <f t="shared" si="802"/>
        <v>1579319.9019018314</v>
      </c>
      <c r="AG1978" s="43">
        <f t="shared" si="814"/>
        <v>400</v>
      </c>
      <c r="AH1978" s="44">
        <f t="shared" si="803"/>
        <v>316.81314168377821</v>
      </c>
      <c r="AI1978" s="36">
        <f t="shared" si="804"/>
        <v>83.186858316221759</v>
      </c>
      <c r="AJ1978" s="36">
        <f t="shared" si="805"/>
        <v>2532</v>
      </c>
      <c r="AK1978" s="45">
        <v>45657</v>
      </c>
      <c r="AL1978" s="5"/>
    </row>
    <row r="1979" spans="1:38" s="79" customFormat="1" x14ac:dyDescent="0.25">
      <c r="A1979" s="36">
        <v>1973</v>
      </c>
      <c r="B1979" s="45">
        <v>43125</v>
      </c>
      <c r="C1979" s="36" t="s">
        <v>534</v>
      </c>
      <c r="D1979" s="36"/>
      <c r="E1979" s="36">
        <v>12008</v>
      </c>
      <c r="F1979" s="36" t="s">
        <v>1443</v>
      </c>
      <c r="G1979" s="36" t="s">
        <v>58</v>
      </c>
      <c r="H1979" s="38">
        <v>15</v>
      </c>
      <c r="I1979" s="50">
        <v>2205248.6996098831</v>
      </c>
      <c r="J1979" s="39">
        <f t="shared" si="790"/>
        <v>0</v>
      </c>
      <c r="K1979" s="39">
        <f t="shared" si="791"/>
        <v>0</v>
      </c>
      <c r="L1979" s="39">
        <f t="shared" si="792"/>
        <v>0</v>
      </c>
      <c r="M1979" s="39">
        <f t="shared" si="813"/>
        <v>0</v>
      </c>
      <c r="N1979" s="39">
        <f t="shared" si="806"/>
        <v>0</v>
      </c>
      <c r="O1979" s="39">
        <f t="shared" si="793"/>
        <v>0</v>
      </c>
      <c r="P1979" s="39">
        <f t="shared" si="794"/>
        <v>2205248.6996098831</v>
      </c>
      <c r="Q1979" s="39">
        <f t="shared" si="795"/>
        <v>0</v>
      </c>
      <c r="R1979" s="39">
        <f t="shared" si="796"/>
        <v>0</v>
      </c>
      <c r="S1979" s="39">
        <f t="shared" si="797"/>
        <v>0</v>
      </c>
      <c r="T1979" s="39"/>
      <c r="U1979" s="39">
        <f t="shared" si="798"/>
        <v>0</v>
      </c>
      <c r="V1979" s="39"/>
      <c r="W1979" s="39"/>
      <c r="X1979" s="39">
        <f t="shared" si="785"/>
        <v>181.12925664146883</v>
      </c>
      <c r="Y1979" s="39">
        <f t="shared" si="786"/>
        <v>5513.1217490247072</v>
      </c>
      <c r="Z1979" s="41">
        <f t="shared" si="787"/>
        <v>458619.277816199</v>
      </c>
      <c r="AA1979" s="41">
        <v>392325.96988542151</v>
      </c>
      <c r="AB1979" s="41">
        <v>-10580.908619067877</v>
      </c>
      <c r="AC1979" s="41">
        <f t="shared" si="799"/>
        <v>381745.06126635364</v>
      </c>
      <c r="AD1979" s="42">
        <f t="shared" si="800"/>
        <v>66293.30793077749</v>
      </c>
      <c r="AE1979" s="41">
        <f t="shared" si="801"/>
        <v>448038.36919713113</v>
      </c>
      <c r="AF1979" s="42">
        <f t="shared" si="802"/>
        <v>1757210.330412752</v>
      </c>
      <c r="AG1979" s="43">
        <f t="shared" si="814"/>
        <v>400</v>
      </c>
      <c r="AH1979" s="44">
        <f t="shared" si="803"/>
        <v>316.81314168377821</v>
      </c>
      <c r="AI1979" s="36">
        <f t="shared" si="804"/>
        <v>83.186858316221759</v>
      </c>
      <c r="AJ1979" s="36">
        <f t="shared" si="805"/>
        <v>2532</v>
      </c>
      <c r="AK1979" s="45">
        <v>45657</v>
      </c>
      <c r="AL1979" s="5"/>
    </row>
    <row r="1980" spans="1:38" s="79" customFormat="1" x14ac:dyDescent="0.25">
      <c r="A1980" s="36">
        <v>1974</v>
      </c>
      <c r="B1980" s="45">
        <v>43125</v>
      </c>
      <c r="C1980" s="36" t="s">
        <v>980</v>
      </c>
      <c r="D1980" s="36"/>
      <c r="E1980" s="36">
        <v>12002</v>
      </c>
      <c r="F1980" s="36" t="s">
        <v>1609</v>
      </c>
      <c r="G1980" s="36" t="s">
        <v>655</v>
      </c>
      <c r="H1980" s="38">
        <v>9</v>
      </c>
      <c r="I1980" s="50">
        <v>1782000.0000000002</v>
      </c>
      <c r="J1980" s="39">
        <f t="shared" si="790"/>
        <v>1782000.0000000002</v>
      </c>
      <c r="K1980" s="39">
        <f t="shared" si="791"/>
        <v>0</v>
      </c>
      <c r="L1980" s="39">
        <f t="shared" si="792"/>
        <v>0</v>
      </c>
      <c r="M1980" s="39">
        <f t="shared" si="813"/>
        <v>0</v>
      </c>
      <c r="N1980" s="39">
        <f t="shared" si="806"/>
        <v>0</v>
      </c>
      <c r="O1980" s="39">
        <f t="shared" si="793"/>
        <v>0</v>
      </c>
      <c r="P1980" s="39">
        <f t="shared" si="794"/>
        <v>0</v>
      </c>
      <c r="Q1980" s="39">
        <f t="shared" si="795"/>
        <v>0</v>
      </c>
      <c r="R1980" s="39">
        <f t="shared" si="796"/>
        <v>0</v>
      </c>
      <c r="S1980" s="39">
        <f t="shared" si="797"/>
        <v>0</v>
      </c>
      <c r="T1980" s="39"/>
      <c r="U1980" s="39">
        <f t="shared" si="798"/>
        <v>0</v>
      </c>
      <c r="V1980" s="39"/>
      <c r="W1980" s="39"/>
      <c r="X1980" s="39">
        <f t="shared" si="785"/>
        <v>146.36550308008216</v>
      </c>
      <c r="Y1980" s="39">
        <f t="shared" si="786"/>
        <v>4455.0000000000009</v>
      </c>
      <c r="Z1980" s="41">
        <f t="shared" si="787"/>
        <v>370597.45379876799</v>
      </c>
      <c r="AA1980" s="41">
        <v>312636.71457905549</v>
      </c>
      <c r="AB1980" s="41">
        <v>-8431.7143442047654</v>
      </c>
      <c r="AC1980" s="41">
        <f t="shared" si="799"/>
        <v>304205.00023485074</v>
      </c>
      <c r="AD1980" s="42">
        <f t="shared" si="800"/>
        <v>57960.739219712501</v>
      </c>
      <c r="AE1980" s="41">
        <f t="shared" si="801"/>
        <v>362165.73945456324</v>
      </c>
      <c r="AF1980" s="42">
        <f t="shared" si="802"/>
        <v>1419834.260545437</v>
      </c>
      <c r="AG1980" s="43">
        <f t="shared" si="814"/>
        <v>400</v>
      </c>
      <c r="AH1980" s="44">
        <f t="shared" si="803"/>
        <v>316.81314168377821</v>
      </c>
      <c r="AI1980" s="36">
        <f t="shared" si="804"/>
        <v>83.186858316221759</v>
      </c>
      <c r="AJ1980" s="36">
        <f t="shared" si="805"/>
        <v>2532</v>
      </c>
      <c r="AK1980" s="45">
        <v>45657</v>
      </c>
      <c r="AL1980" s="5"/>
    </row>
    <row r="1981" spans="1:38" s="79" customFormat="1" ht="25.5" x14ac:dyDescent="0.25">
      <c r="A1981" s="36">
        <v>1975</v>
      </c>
      <c r="B1981" s="45">
        <v>43130</v>
      </c>
      <c r="C1981" s="53" t="s">
        <v>533</v>
      </c>
      <c r="D1981" s="53"/>
      <c r="E1981" s="36">
        <v>12003</v>
      </c>
      <c r="F1981" s="36" t="s">
        <v>1681</v>
      </c>
      <c r="G1981" s="36" t="s">
        <v>540</v>
      </c>
      <c r="H1981" s="38">
        <v>15</v>
      </c>
      <c r="I1981" s="50">
        <v>405750</v>
      </c>
      <c r="J1981" s="39">
        <f t="shared" si="790"/>
        <v>0</v>
      </c>
      <c r="K1981" s="39">
        <f t="shared" si="791"/>
        <v>405750</v>
      </c>
      <c r="L1981" s="39">
        <f t="shared" si="792"/>
        <v>0</v>
      </c>
      <c r="M1981" s="39">
        <f t="shared" si="813"/>
        <v>0</v>
      </c>
      <c r="N1981" s="39">
        <f t="shared" si="806"/>
        <v>0</v>
      </c>
      <c r="O1981" s="39">
        <f t="shared" si="793"/>
        <v>0</v>
      </c>
      <c r="P1981" s="39">
        <f t="shared" si="794"/>
        <v>0</v>
      </c>
      <c r="Q1981" s="39">
        <f t="shared" si="795"/>
        <v>0</v>
      </c>
      <c r="R1981" s="39">
        <f t="shared" si="796"/>
        <v>0</v>
      </c>
      <c r="S1981" s="39">
        <f t="shared" si="797"/>
        <v>0</v>
      </c>
      <c r="T1981" s="39"/>
      <c r="U1981" s="39">
        <f t="shared" si="798"/>
        <v>0</v>
      </c>
      <c r="V1981" s="39"/>
      <c r="W1981" s="39"/>
      <c r="X1981" s="39">
        <f t="shared" si="785"/>
        <v>33.326488706365502</v>
      </c>
      <c r="Y1981" s="39">
        <f t="shared" si="786"/>
        <v>1014.375</v>
      </c>
      <c r="Z1981" s="41">
        <f t="shared" si="787"/>
        <v>84216.036960985628</v>
      </c>
      <c r="AA1981" s="41">
        <v>71018.747433264885</v>
      </c>
      <c r="AB1981" s="41">
        <v>-1915.3533910653216</v>
      </c>
      <c r="AC1981" s="41">
        <f t="shared" si="799"/>
        <v>69103.394042199565</v>
      </c>
      <c r="AD1981" s="42">
        <f t="shared" si="800"/>
        <v>13197.289527720743</v>
      </c>
      <c r="AE1981" s="41">
        <f t="shared" si="801"/>
        <v>82300.683569920307</v>
      </c>
      <c r="AF1981" s="42">
        <f t="shared" si="802"/>
        <v>323449.31643007969</v>
      </c>
      <c r="AG1981" s="43">
        <f t="shared" si="814"/>
        <v>400</v>
      </c>
      <c r="AH1981" s="44">
        <f t="shared" si="803"/>
        <v>316.97741273100615</v>
      </c>
      <c r="AI1981" s="36">
        <f t="shared" si="804"/>
        <v>83.022587268993846</v>
      </c>
      <c r="AJ1981" s="36">
        <f t="shared" si="805"/>
        <v>2527</v>
      </c>
      <c r="AK1981" s="45">
        <v>45657</v>
      </c>
      <c r="AL1981" s="5"/>
    </row>
    <row r="1982" spans="1:38" s="79" customFormat="1" ht="12.75" x14ac:dyDescent="0.25">
      <c r="A1982" s="36">
        <v>1976</v>
      </c>
      <c r="B1982" s="45">
        <v>43132</v>
      </c>
      <c r="C1982" s="49" t="s">
        <v>272</v>
      </c>
      <c r="D1982" s="49"/>
      <c r="E1982" s="49">
        <v>12010</v>
      </c>
      <c r="F1982" s="36" t="s">
        <v>1690</v>
      </c>
      <c r="G1982" s="36" t="s">
        <v>435</v>
      </c>
      <c r="H1982" s="38">
        <v>32</v>
      </c>
      <c r="I1982" s="50">
        <v>510034.01941747573</v>
      </c>
      <c r="J1982" s="39">
        <f t="shared" si="790"/>
        <v>0</v>
      </c>
      <c r="K1982" s="39">
        <f t="shared" si="791"/>
        <v>0</v>
      </c>
      <c r="L1982" s="39">
        <f t="shared" si="792"/>
        <v>0</v>
      </c>
      <c r="M1982" s="39">
        <f>IF(E1982=12005,I1982,IF(E1982&lt;&gt;12005,0))</f>
        <v>0</v>
      </c>
      <c r="N1982" s="39">
        <f t="shared" si="806"/>
        <v>0</v>
      </c>
      <c r="O1982" s="39">
        <f t="shared" si="793"/>
        <v>0</v>
      </c>
      <c r="P1982" s="39">
        <f t="shared" si="794"/>
        <v>0</v>
      </c>
      <c r="Q1982" s="39">
        <f t="shared" si="795"/>
        <v>0</v>
      </c>
      <c r="R1982" s="39">
        <f t="shared" si="796"/>
        <v>510034.01941747573</v>
      </c>
      <c r="S1982" s="39">
        <f t="shared" si="797"/>
        <v>0</v>
      </c>
      <c r="T1982" s="39"/>
      <c r="U1982" s="39">
        <f t="shared" si="798"/>
        <v>0</v>
      </c>
      <c r="V1982" s="39"/>
      <c r="W1982" s="39">
        <f>IF(E1982=12099,I1982,IF(E1982&lt;&gt;12099,0))</f>
        <v>0</v>
      </c>
      <c r="X1982" s="39">
        <f t="shared" si="785"/>
        <v>139.63970415262855</v>
      </c>
      <c r="Y1982" s="39">
        <f t="shared" si="786"/>
        <v>4250.2834951456316</v>
      </c>
      <c r="Z1982" s="41">
        <f t="shared" si="787"/>
        <v>352590.25298538711</v>
      </c>
      <c r="AA1982" s="41">
        <v>301482.12126552506</v>
      </c>
      <c r="AB1982" s="41">
        <v>20262.911728578041</v>
      </c>
      <c r="AC1982" s="41">
        <f t="shared" si="799"/>
        <v>321745.03299410309</v>
      </c>
      <c r="AD1982" s="42">
        <f t="shared" si="800"/>
        <v>51108.131719862053</v>
      </c>
      <c r="AE1982" s="41">
        <f t="shared" si="801"/>
        <v>372853.16471396515</v>
      </c>
      <c r="AF1982" s="42">
        <f t="shared" si="802"/>
        <v>137180.85470351059</v>
      </c>
      <c r="AG1982" s="43">
        <f>(365.25/30.4375*(IF(E1982=12002,1/3%,IF(E1982=12003,1/3%,IF(E1982=12004,1/3%,IF(E1982=12006,1/2%,IF(E1982=12007,1/10%,IF(E1982=12008,1/3%,IF(E1982=12009,1/10%,IF(E1982=12010,1/10%,IF(E1982=12011,1/20%,IF(E1982=12012,1/3%,IF(E1982=12099,1/10%)))))))))))))</f>
        <v>120</v>
      </c>
      <c r="AH1982" s="44">
        <f t="shared" si="803"/>
        <v>37.043121149897331</v>
      </c>
      <c r="AI1982" s="36">
        <f t="shared" si="804"/>
        <v>82.956878850102669</v>
      </c>
      <c r="AJ1982" s="36">
        <f t="shared" si="805"/>
        <v>2525</v>
      </c>
      <c r="AK1982" s="45">
        <v>45657</v>
      </c>
    </row>
    <row r="1983" spans="1:38" s="79" customFormat="1" ht="12.75" x14ac:dyDescent="0.25">
      <c r="A1983" s="36">
        <v>1977</v>
      </c>
      <c r="B1983" s="45">
        <v>43132</v>
      </c>
      <c r="C1983" s="49" t="s">
        <v>272</v>
      </c>
      <c r="D1983" s="49"/>
      <c r="E1983" s="49">
        <v>12010</v>
      </c>
      <c r="F1983" s="36" t="s">
        <v>1691</v>
      </c>
      <c r="G1983" s="36" t="s">
        <v>435</v>
      </c>
      <c r="H1983" s="38">
        <v>20</v>
      </c>
      <c r="I1983" s="50">
        <v>584413.98058252421</v>
      </c>
      <c r="J1983" s="39">
        <f t="shared" si="790"/>
        <v>0</v>
      </c>
      <c r="K1983" s="39">
        <f t="shared" si="791"/>
        <v>0</v>
      </c>
      <c r="L1983" s="39">
        <f t="shared" si="792"/>
        <v>0</v>
      </c>
      <c r="M1983" s="39">
        <f>IF(E1983=12005,I1983,IF(E1983&lt;&gt;12005,0))</f>
        <v>0</v>
      </c>
      <c r="N1983" s="39">
        <f t="shared" si="806"/>
        <v>0</v>
      </c>
      <c r="O1983" s="39">
        <f t="shared" si="793"/>
        <v>0</v>
      </c>
      <c r="P1983" s="39">
        <f t="shared" si="794"/>
        <v>0</v>
      </c>
      <c r="Q1983" s="39">
        <f t="shared" si="795"/>
        <v>0</v>
      </c>
      <c r="R1983" s="39">
        <f t="shared" si="796"/>
        <v>584413.98058252421</v>
      </c>
      <c r="S1983" s="39">
        <f t="shared" si="797"/>
        <v>0</v>
      </c>
      <c r="T1983" s="39"/>
      <c r="U1983" s="39">
        <f t="shared" si="798"/>
        <v>0</v>
      </c>
      <c r="V1983" s="39"/>
      <c r="W1983" s="39">
        <f>IF(E1983=12099,I1983,IF(E1983&lt;&gt;12099,0))</f>
        <v>0</v>
      </c>
      <c r="X1983" s="39">
        <f t="shared" si="785"/>
        <v>160.00382767488685</v>
      </c>
      <c r="Y1983" s="39">
        <f t="shared" si="786"/>
        <v>4870.1165048543689</v>
      </c>
      <c r="Z1983" s="41">
        <f t="shared" si="787"/>
        <v>404009.66487908934</v>
      </c>
      <c r="AA1983" s="41">
        <v>345448.26395008073</v>
      </c>
      <c r="AB1983" s="41">
        <v>23217.919688995666</v>
      </c>
      <c r="AC1983" s="41">
        <f t="shared" si="799"/>
        <v>368666.18363907642</v>
      </c>
      <c r="AD1983" s="42">
        <f t="shared" si="800"/>
        <v>58561.400929008611</v>
      </c>
      <c r="AE1983" s="41">
        <f t="shared" si="801"/>
        <v>427227.58456808503</v>
      </c>
      <c r="AF1983" s="42">
        <f t="shared" si="802"/>
        <v>157186.39601443917</v>
      </c>
      <c r="AG1983" s="43">
        <f>(365.25/30.4375*(IF(E1983=12002,1/3%,IF(E1983=12003,1/3%,IF(E1983=12004,1/3%,IF(E1983=12006,1/2%,IF(E1983=12007,1/10%,IF(E1983=12008,1/3%,IF(E1983=12009,1/10%,IF(E1983=12010,1/10%,IF(E1983=12011,1/20%,IF(E1983=12012,1/3%,IF(E1983=12099,1/10%)))))))))))))</f>
        <v>120</v>
      </c>
      <c r="AH1983" s="44">
        <f t="shared" si="803"/>
        <v>37.043121149897331</v>
      </c>
      <c r="AI1983" s="36">
        <f t="shared" si="804"/>
        <v>82.956878850102669</v>
      </c>
      <c r="AJ1983" s="36">
        <f t="shared" si="805"/>
        <v>2525</v>
      </c>
      <c r="AK1983" s="45">
        <v>45657</v>
      </c>
    </row>
    <row r="1984" spans="1:38" s="79" customFormat="1" ht="12.75" x14ac:dyDescent="0.25">
      <c r="A1984" s="36">
        <v>1978</v>
      </c>
      <c r="B1984" s="45">
        <v>43132</v>
      </c>
      <c r="C1984" s="49" t="s">
        <v>272</v>
      </c>
      <c r="D1984" s="49"/>
      <c r="E1984" s="49">
        <v>12010</v>
      </c>
      <c r="F1984" s="36" t="s">
        <v>1692</v>
      </c>
      <c r="G1984" s="36" t="s">
        <v>435</v>
      </c>
      <c r="H1984" s="38">
        <v>8</v>
      </c>
      <c r="I1984" s="50">
        <v>1192800</v>
      </c>
      <c r="J1984" s="39">
        <f t="shared" si="790"/>
        <v>0</v>
      </c>
      <c r="K1984" s="39">
        <f t="shared" si="791"/>
        <v>0</v>
      </c>
      <c r="L1984" s="39">
        <f t="shared" si="792"/>
        <v>0</v>
      </c>
      <c r="M1984" s="39">
        <f>IF(E1984=12005,I1984,IF(E1984&lt;&gt;12005,0))</f>
        <v>0</v>
      </c>
      <c r="N1984" s="39">
        <f t="shared" si="806"/>
        <v>0</v>
      </c>
      <c r="O1984" s="39">
        <f t="shared" si="793"/>
        <v>0</v>
      </c>
      <c r="P1984" s="39">
        <f t="shared" si="794"/>
        <v>0</v>
      </c>
      <c r="Q1984" s="39">
        <f t="shared" si="795"/>
        <v>0</v>
      </c>
      <c r="R1984" s="39">
        <f t="shared" si="796"/>
        <v>1192800</v>
      </c>
      <c r="S1984" s="39">
        <f t="shared" si="797"/>
        <v>0</v>
      </c>
      <c r="T1984" s="39"/>
      <c r="U1984" s="39">
        <f t="shared" si="798"/>
        <v>0</v>
      </c>
      <c r="V1984" s="39"/>
      <c r="W1984" s="39">
        <f>IF(E1984=12099,I1984,IF(E1984&lt;&gt;12099,0))</f>
        <v>0</v>
      </c>
      <c r="X1984" s="39">
        <f t="shared" si="785"/>
        <v>326.57084188911705</v>
      </c>
      <c r="Y1984" s="39">
        <f t="shared" si="786"/>
        <v>9940</v>
      </c>
      <c r="Z1984" s="41">
        <f t="shared" si="787"/>
        <v>824591.37577002053</v>
      </c>
      <c r="AA1984" s="41">
        <v>705066.44763860363</v>
      </c>
      <c r="AB1984" s="41">
        <v>47388.213706710514</v>
      </c>
      <c r="AC1984" s="41">
        <f t="shared" si="799"/>
        <v>752454.66134531412</v>
      </c>
      <c r="AD1984" s="42">
        <f t="shared" si="800"/>
        <v>119524.92813141691</v>
      </c>
      <c r="AE1984" s="41">
        <f t="shared" si="801"/>
        <v>871979.58947673102</v>
      </c>
      <c r="AF1984" s="42">
        <f t="shared" si="802"/>
        <v>320820.41052326898</v>
      </c>
      <c r="AG1984" s="43">
        <f>(365.25/30.4375*(IF(E1984=12002,1/3%,IF(E1984=12003,1/3%,IF(E1984=12004,1/3%,IF(E1984=12006,1/2%,IF(E1984=12007,1/10%,IF(E1984=12008,1/3%,IF(E1984=12009,1/10%,IF(E1984=12010,1/10%,IF(E1984=12011,1/20%,IF(E1984=12012,1/3%,IF(E1984=12099,1/10%)))))))))))))</f>
        <v>120</v>
      </c>
      <c r="AH1984" s="44">
        <f t="shared" si="803"/>
        <v>37.043121149897331</v>
      </c>
      <c r="AI1984" s="36">
        <f t="shared" si="804"/>
        <v>82.956878850102669</v>
      </c>
      <c r="AJ1984" s="36">
        <f t="shared" si="805"/>
        <v>2525</v>
      </c>
      <c r="AK1984" s="45">
        <v>45657</v>
      </c>
    </row>
    <row r="1985" spans="1:37" s="79" customFormat="1" ht="12.75" x14ac:dyDescent="0.25">
      <c r="A1985" s="36">
        <v>1979</v>
      </c>
      <c r="B1985" s="45">
        <v>43132</v>
      </c>
      <c r="C1985" s="36" t="s">
        <v>823</v>
      </c>
      <c r="D1985" s="36"/>
      <c r="E1985" s="36">
        <v>12004</v>
      </c>
      <c r="F1985" s="36" t="s">
        <v>1693</v>
      </c>
      <c r="G1985" s="36" t="s">
        <v>561</v>
      </c>
      <c r="H1985" s="38">
        <v>5000</v>
      </c>
      <c r="I1985" s="50">
        <v>9510000</v>
      </c>
      <c r="J1985" s="39">
        <f t="shared" si="790"/>
        <v>0</v>
      </c>
      <c r="K1985" s="39">
        <f t="shared" si="791"/>
        <v>0</v>
      </c>
      <c r="L1985" s="39">
        <f t="shared" si="792"/>
        <v>9510000</v>
      </c>
      <c r="M1985" s="39">
        <f>IF(C1985=12006,H1985,IF(C1985&lt;&gt;12006,0))</f>
        <v>0</v>
      </c>
      <c r="N1985" s="39">
        <f t="shared" si="806"/>
        <v>0</v>
      </c>
      <c r="O1985" s="39">
        <f t="shared" si="793"/>
        <v>0</v>
      </c>
      <c r="P1985" s="39">
        <f t="shared" si="794"/>
        <v>0</v>
      </c>
      <c r="Q1985" s="39">
        <f t="shared" si="795"/>
        <v>0</v>
      </c>
      <c r="R1985" s="39">
        <f t="shared" si="796"/>
        <v>0</v>
      </c>
      <c r="S1985" s="39">
        <f t="shared" si="797"/>
        <v>0</v>
      </c>
      <c r="T1985" s="39"/>
      <c r="U1985" s="39">
        <f t="shared" si="798"/>
        <v>0</v>
      </c>
      <c r="V1985" s="39"/>
      <c r="W1985" s="39"/>
      <c r="X1985" s="39">
        <f t="shared" si="785"/>
        <v>781.10882956878845</v>
      </c>
      <c r="Y1985" s="39">
        <f t="shared" si="786"/>
        <v>23775</v>
      </c>
      <c r="Z1985" s="41">
        <f t="shared" si="787"/>
        <v>1972299.7946611911</v>
      </c>
      <c r="AA1985" s="41">
        <v>1662980.6981519507</v>
      </c>
      <c r="AB1985" s="41">
        <v>-44850.068955026123</v>
      </c>
      <c r="AC1985" s="41">
        <f t="shared" si="799"/>
        <v>1618130.6291969246</v>
      </c>
      <c r="AD1985" s="42">
        <f t="shared" si="800"/>
        <v>309319.09650924033</v>
      </c>
      <c r="AE1985" s="41">
        <f t="shared" si="801"/>
        <v>1927449.725706165</v>
      </c>
      <c r="AF1985" s="42">
        <f t="shared" si="802"/>
        <v>7582550.2742938353</v>
      </c>
      <c r="AG1985" s="43">
        <f>(365.25/30.4375*(IF(E1985=12002,1/3%,IF(E1985=12003,1/3%,IF(E1985=12004,1/3%,IF(E1985=12006,1/2%,IF(E1985=12007,1/10%,IF(E1985=12008,1/3%,IF(E1985=12009,1/10%,IF(E1985=12010,1/10%,IF(E1985=12011,1/20%,IF(E1985=12012,1/3%))))))))))))</f>
        <v>400</v>
      </c>
      <c r="AH1985" s="44">
        <f t="shared" si="803"/>
        <v>317.04312114989733</v>
      </c>
      <c r="AI1985" s="36">
        <f t="shared" si="804"/>
        <v>82.956878850102669</v>
      </c>
      <c r="AJ1985" s="36">
        <f t="shared" si="805"/>
        <v>2525</v>
      </c>
      <c r="AK1985" s="45">
        <v>45657</v>
      </c>
    </row>
    <row r="1986" spans="1:37" s="79" customFormat="1" ht="12.75" x14ac:dyDescent="0.25">
      <c r="A1986" s="36">
        <v>1980</v>
      </c>
      <c r="B1986" s="45">
        <v>43137</v>
      </c>
      <c r="C1986" s="36" t="s">
        <v>533</v>
      </c>
      <c r="D1986" s="36"/>
      <c r="E1986" s="36">
        <v>12003</v>
      </c>
      <c r="F1986" s="36" t="s">
        <v>1673</v>
      </c>
      <c r="G1986" s="36" t="s">
        <v>1472</v>
      </c>
      <c r="H1986" s="38">
        <v>10</v>
      </c>
      <c r="I1986" s="50">
        <v>270500</v>
      </c>
      <c r="J1986" s="39">
        <f t="shared" si="790"/>
        <v>0</v>
      </c>
      <c r="K1986" s="39">
        <f t="shared" si="791"/>
        <v>270500</v>
      </c>
      <c r="L1986" s="39">
        <f t="shared" si="792"/>
        <v>0</v>
      </c>
      <c r="M1986" s="39">
        <f>IF(C1986=12006,H1986,IF(C1986&lt;&gt;12006,0))</f>
        <v>0</v>
      </c>
      <c r="N1986" s="39">
        <f t="shared" si="806"/>
        <v>0</v>
      </c>
      <c r="O1986" s="39">
        <f t="shared" si="793"/>
        <v>0</v>
      </c>
      <c r="P1986" s="39">
        <f t="shared" si="794"/>
        <v>0</v>
      </c>
      <c r="Q1986" s="39">
        <f t="shared" si="795"/>
        <v>0</v>
      </c>
      <c r="R1986" s="39">
        <f t="shared" si="796"/>
        <v>0</v>
      </c>
      <c r="S1986" s="39">
        <f t="shared" si="797"/>
        <v>0</v>
      </c>
      <c r="T1986" s="39"/>
      <c r="U1986" s="39">
        <f t="shared" si="798"/>
        <v>0</v>
      </c>
      <c r="V1986" s="39"/>
      <c r="W1986" s="39"/>
      <c r="X1986" s="39">
        <f t="shared" si="785"/>
        <v>22.217659137577002</v>
      </c>
      <c r="Y1986" s="39">
        <f t="shared" si="786"/>
        <v>676.25</v>
      </c>
      <c r="Z1986" s="41">
        <f t="shared" si="787"/>
        <v>55988.501026694044</v>
      </c>
      <c r="AA1986" s="41">
        <v>47856.837782340859</v>
      </c>
      <c r="AB1986" s="41">
        <v>-1290.6839369323125</v>
      </c>
      <c r="AC1986" s="41">
        <f t="shared" si="799"/>
        <v>46566.153845408546</v>
      </c>
      <c r="AD1986" s="42">
        <f t="shared" si="800"/>
        <v>8131.6632443531853</v>
      </c>
      <c r="AE1986" s="41">
        <f t="shared" si="801"/>
        <v>54697.817089761731</v>
      </c>
      <c r="AF1986" s="42">
        <f t="shared" si="802"/>
        <v>215802.18291023828</v>
      </c>
      <c r="AG1986" s="43">
        <f>(365.25/30.4375*(IF(E1986=12002,1/3%,IF(E1986=12003,1/3%,IF(E1986=12004,1/3%,IF(E1986=12006,1/2%,IF(E1986=12007,1/10%,IF(E1986=12008,1/3%,IF(E1986=12009,1/10%,IF(E1986=12010,1/10%,IF(E1986=12011,1/20%,IF(E1986=12012,1/3%))))))))))))</f>
        <v>400</v>
      </c>
      <c r="AH1986" s="44">
        <f t="shared" si="803"/>
        <v>317.20739219712527</v>
      </c>
      <c r="AI1986" s="36">
        <f t="shared" si="804"/>
        <v>82.792607802874741</v>
      </c>
      <c r="AJ1986" s="36">
        <f t="shared" si="805"/>
        <v>2520</v>
      </c>
      <c r="AK1986" s="45">
        <v>45657</v>
      </c>
    </row>
    <row r="1987" spans="1:37" s="79" customFormat="1" ht="12.75" x14ac:dyDescent="0.25">
      <c r="A1987" s="36">
        <v>1981</v>
      </c>
      <c r="B1987" s="45">
        <v>43137</v>
      </c>
      <c r="C1987" s="36" t="s">
        <v>533</v>
      </c>
      <c r="D1987" s="36"/>
      <c r="E1987" s="36">
        <v>12003</v>
      </c>
      <c r="F1987" s="36" t="s">
        <v>1674</v>
      </c>
      <c r="G1987" s="36" t="s">
        <v>1472</v>
      </c>
      <c r="H1987" s="38">
        <v>10</v>
      </c>
      <c r="I1987" s="50">
        <v>365000</v>
      </c>
      <c r="J1987" s="39">
        <f t="shared" si="790"/>
        <v>0</v>
      </c>
      <c r="K1987" s="39">
        <f t="shared" si="791"/>
        <v>365000</v>
      </c>
      <c r="L1987" s="39">
        <f t="shared" si="792"/>
        <v>0</v>
      </c>
      <c r="M1987" s="39">
        <f>IF(C1987=12006,H1987,IF(C1987&lt;&gt;12006,0))</f>
        <v>0</v>
      </c>
      <c r="N1987" s="39">
        <f t="shared" si="806"/>
        <v>0</v>
      </c>
      <c r="O1987" s="39">
        <f t="shared" si="793"/>
        <v>0</v>
      </c>
      <c r="P1987" s="39">
        <f t="shared" si="794"/>
        <v>0</v>
      </c>
      <c r="Q1987" s="39">
        <f t="shared" si="795"/>
        <v>0</v>
      </c>
      <c r="R1987" s="39">
        <f t="shared" si="796"/>
        <v>0</v>
      </c>
      <c r="S1987" s="39">
        <f t="shared" si="797"/>
        <v>0</v>
      </c>
      <c r="T1987" s="39"/>
      <c r="U1987" s="39">
        <f t="shared" si="798"/>
        <v>0</v>
      </c>
      <c r="V1987" s="39"/>
      <c r="W1987" s="39"/>
      <c r="X1987" s="39">
        <f t="shared" si="785"/>
        <v>29.979466119096507</v>
      </c>
      <c r="Y1987" s="39">
        <f t="shared" si="786"/>
        <v>912.49999999999989</v>
      </c>
      <c r="Z1987" s="41">
        <f t="shared" si="787"/>
        <v>75548.254620123189</v>
      </c>
      <c r="AA1987" s="41">
        <v>64575.77002053387</v>
      </c>
      <c r="AB1987" s="41">
        <v>-1741.5883067663365</v>
      </c>
      <c r="AC1987" s="41">
        <f t="shared" si="799"/>
        <v>62834.181713767532</v>
      </c>
      <c r="AD1987" s="42">
        <f t="shared" si="800"/>
        <v>10972.484599589319</v>
      </c>
      <c r="AE1987" s="41">
        <f t="shared" si="801"/>
        <v>73806.666313356851</v>
      </c>
      <c r="AF1987" s="42">
        <f t="shared" si="802"/>
        <v>291193.33368664316</v>
      </c>
      <c r="AG1987" s="43">
        <f>(365.25/30.4375*(IF(E1987=12002,1/3%,IF(E1987=12003,1/3%,IF(E1987=12004,1/3%,IF(E1987=12006,1/2%,IF(E1987=12007,1/10%,IF(E1987=12008,1/3%,IF(E1987=12009,1/10%,IF(E1987=12010,1/10%,IF(E1987=12011,1/20%,IF(E1987=12012,1/3%))))))))))))</f>
        <v>400</v>
      </c>
      <c r="AH1987" s="44">
        <f t="shared" si="803"/>
        <v>317.20739219712527</v>
      </c>
      <c r="AI1987" s="36">
        <f t="shared" si="804"/>
        <v>82.792607802874741</v>
      </c>
      <c r="AJ1987" s="36">
        <f t="shared" si="805"/>
        <v>2520</v>
      </c>
      <c r="AK1987" s="45">
        <v>45657</v>
      </c>
    </row>
    <row r="1988" spans="1:37" s="79" customFormat="1" ht="12.75" x14ac:dyDescent="0.25">
      <c r="A1988" s="36">
        <v>1982</v>
      </c>
      <c r="B1988" s="45">
        <v>43137</v>
      </c>
      <c r="C1988" s="36" t="s">
        <v>721</v>
      </c>
      <c r="D1988" s="36"/>
      <c r="E1988" s="36">
        <v>12003</v>
      </c>
      <c r="F1988" s="36" t="s">
        <v>1694</v>
      </c>
      <c r="G1988" s="38" t="s">
        <v>320</v>
      </c>
      <c r="H1988" s="61">
        <v>1</v>
      </c>
      <c r="I1988" s="50">
        <v>8929210</v>
      </c>
      <c r="J1988" s="39">
        <f t="shared" si="790"/>
        <v>0</v>
      </c>
      <c r="K1988" s="39">
        <f t="shared" si="791"/>
        <v>8929210</v>
      </c>
      <c r="L1988" s="39">
        <f t="shared" si="792"/>
        <v>0</v>
      </c>
      <c r="M1988" s="39">
        <f>IF(C1988=12006,H1988,IF(C1988&lt;&gt;12006,0))</f>
        <v>0</v>
      </c>
      <c r="N1988" s="39">
        <f t="shared" si="806"/>
        <v>0</v>
      </c>
      <c r="O1988" s="39">
        <f t="shared" si="793"/>
        <v>0</v>
      </c>
      <c r="P1988" s="39">
        <f t="shared" si="794"/>
        <v>0</v>
      </c>
      <c r="Q1988" s="39">
        <f t="shared" si="795"/>
        <v>0</v>
      </c>
      <c r="R1988" s="39">
        <f t="shared" si="796"/>
        <v>0</v>
      </c>
      <c r="S1988" s="39">
        <f t="shared" si="797"/>
        <v>0</v>
      </c>
      <c r="T1988" s="39"/>
      <c r="U1988" s="39">
        <f t="shared" si="798"/>
        <v>0</v>
      </c>
      <c r="V1988" s="39"/>
      <c r="W1988" s="39"/>
      <c r="X1988" s="39">
        <f t="shared" si="785"/>
        <v>733.4053388090349</v>
      </c>
      <c r="Y1988" s="39">
        <f t="shared" si="786"/>
        <v>22323.025000000001</v>
      </c>
      <c r="Z1988" s="41">
        <f t="shared" si="787"/>
        <v>1848181.4537987681</v>
      </c>
      <c r="AA1988" s="41">
        <v>1579755.0997946612</v>
      </c>
      <c r="AB1988" s="41">
        <v>0</v>
      </c>
      <c r="AC1988" s="41">
        <f t="shared" si="799"/>
        <v>1579755.0997946612</v>
      </c>
      <c r="AD1988" s="42">
        <f t="shared" si="800"/>
        <v>268426.35400410695</v>
      </c>
      <c r="AE1988" s="41">
        <f t="shared" si="801"/>
        <v>1848181.4537987681</v>
      </c>
      <c r="AF1988" s="42">
        <f t="shared" si="802"/>
        <v>7081028.5462012319</v>
      </c>
      <c r="AG1988" s="43">
        <f>(365.25/30.4375*(IF(E1988=12002,1/3%,IF(E1988=12003,1/3%,IF(E1988=12004,1/3%,IF(E1988=12006,1/2%,IF(E1988=12007,1/10%,IF(E1988=12008,1/3%,IF(E1988=12009,1/10%,IF(E1988=12010,1/10%,IF(E1988=12011,1/20%,IF(E1988=12012,1/3%))))))))))))</f>
        <v>400</v>
      </c>
      <c r="AH1988" s="44">
        <f t="shared" si="803"/>
        <v>317.20739219712527</v>
      </c>
      <c r="AI1988" s="36">
        <f t="shared" si="804"/>
        <v>82.792607802874741</v>
      </c>
      <c r="AJ1988" s="36">
        <f t="shared" si="805"/>
        <v>2520</v>
      </c>
      <c r="AK1988" s="45">
        <v>45657</v>
      </c>
    </row>
    <row r="1989" spans="1:37" s="79" customFormat="1" ht="12.75" x14ac:dyDescent="0.25">
      <c r="A1989" s="36">
        <v>1983</v>
      </c>
      <c r="B1989" s="45">
        <v>43139</v>
      </c>
      <c r="C1989" s="49" t="s">
        <v>272</v>
      </c>
      <c r="D1989" s="49"/>
      <c r="E1989" s="49">
        <v>12010</v>
      </c>
      <c r="F1989" s="36" t="s">
        <v>1680</v>
      </c>
      <c r="G1989" s="36" t="s">
        <v>435</v>
      </c>
      <c r="H1989" s="38">
        <v>10</v>
      </c>
      <c r="I1989" s="50">
        <v>1468450</v>
      </c>
      <c r="J1989" s="39">
        <f t="shared" si="790"/>
        <v>0</v>
      </c>
      <c r="K1989" s="39">
        <f t="shared" si="791"/>
        <v>0</v>
      </c>
      <c r="L1989" s="39">
        <f t="shared" si="792"/>
        <v>0</v>
      </c>
      <c r="M1989" s="39">
        <f>IF(E1989=12005,I1989,IF(E1989&lt;&gt;12005,0))</f>
        <v>0</v>
      </c>
      <c r="N1989" s="39">
        <f t="shared" si="806"/>
        <v>0</v>
      </c>
      <c r="O1989" s="39">
        <f t="shared" si="793"/>
        <v>0</v>
      </c>
      <c r="P1989" s="39">
        <f t="shared" si="794"/>
        <v>0</v>
      </c>
      <c r="Q1989" s="39">
        <f t="shared" si="795"/>
        <v>0</v>
      </c>
      <c r="R1989" s="39">
        <f t="shared" si="796"/>
        <v>1468450</v>
      </c>
      <c r="S1989" s="39">
        <f t="shared" si="797"/>
        <v>0</v>
      </c>
      <c r="T1989" s="39"/>
      <c r="U1989" s="39">
        <f t="shared" si="798"/>
        <v>0</v>
      </c>
      <c r="V1989" s="39"/>
      <c r="W1989" s="39">
        <f>IF(E1989=12099,I1989,IF(E1989&lt;&gt;12099,0))</f>
        <v>0</v>
      </c>
      <c r="X1989" s="39">
        <f t="shared" si="785"/>
        <v>402.03969883641344</v>
      </c>
      <c r="Y1989" s="39">
        <f t="shared" si="786"/>
        <v>12237.083333333334</v>
      </c>
      <c r="Z1989" s="41">
        <f t="shared" si="787"/>
        <v>1012335.961670089</v>
      </c>
      <c r="AA1989" s="41">
        <v>865189.43189596175</v>
      </c>
      <c r="AB1989" s="41">
        <v>58150.237942521671</v>
      </c>
      <c r="AC1989" s="41">
        <f t="shared" si="799"/>
        <v>923339.66983848345</v>
      </c>
      <c r="AD1989" s="42">
        <f t="shared" si="800"/>
        <v>147146.5297741273</v>
      </c>
      <c r="AE1989" s="41">
        <f t="shared" si="801"/>
        <v>1070486.1996126107</v>
      </c>
      <c r="AF1989" s="42">
        <f t="shared" si="802"/>
        <v>397963.80038738926</v>
      </c>
      <c r="AG1989" s="43">
        <f>(365.25/30.4375*(IF(E1989=12002,1/3%,IF(E1989=12003,1/3%,IF(E1989=12004,1/3%,IF(E1989=12006,1/2%,IF(E1989=12007,1/10%,IF(E1989=12008,1/3%,IF(E1989=12009,1/10%,IF(E1989=12010,1/10%,IF(E1989=12011,1/20%,IF(E1989=12012,1/3%,IF(E1989=12099,1/10%)))))))))))))</f>
        <v>120</v>
      </c>
      <c r="AH1989" s="44">
        <f t="shared" si="803"/>
        <v>37.273100616016421</v>
      </c>
      <c r="AI1989" s="36">
        <f t="shared" si="804"/>
        <v>82.726899383983579</v>
      </c>
      <c r="AJ1989" s="36">
        <f t="shared" si="805"/>
        <v>2518</v>
      </c>
      <c r="AK1989" s="45">
        <v>45657</v>
      </c>
    </row>
    <row r="1990" spans="1:37" s="79" customFormat="1" ht="12.75" x14ac:dyDescent="0.25">
      <c r="A1990" s="36">
        <v>1984</v>
      </c>
      <c r="B1990" s="45">
        <v>43143</v>
      </c>
      <c r="C1990" s="36" t="s">
        <v>534</v>
      </c>
      <c r="D1990" s="36"/>
      <c r="E1990" s="36">
        <v>12008</v>
      </c>
      <c r="F1990" s="36" t="s">
        <v>1695</v>
      </c>
      <c r="G1990" s="36" t="s">
        <v>58</v>
      </c>
      <c r="H1990" s="38">
        <v>1</v>
      </c>
      <c r="I1990" s="48">
        <v>133400</v>
      </c>
      <c r="J1990" s="39">
        <f t="shared" si="790"/>
        <v>0</v>
      </c>
      <c r="K1990" s="39">
        <f t="shared" si="791"/>
        <v>0</v>
      </c>
      <c r="L1990" s="39">
        <f t="shared" si="792"/>
        <v>0</v>
      </c>
      <c r="M1990" s="39">
        <f t="shared" ref="M1990:M1997" si="815">IF(C1990=12006,H1990,IF(C1990&lt;&gt;12006,0))</f>
        <v>0</v>
      </c>
      <c r="N1990" s="39">
        <f t="shared" si="806"/>
        <v>0</v>
      </c>
      <c r="O1990" s="39">
        <f t="shared" si="793"/>
        <v>0</v>
      </c>
      <c r="P1990" s="39">
        <f t="shared" si="794"/>
        <v>133400</v>
      </c>
      <c r="Q1990" s="39">
        <f t="shared" si="795"/>
        <v>0</v>
      </c>
      <c r="R1990" s="39">
        <f t="shared" si="796"/>
        <v>0</v>
      </c>
      <c r="S1990" s="39">
        <f t="shared" si="797"/>
        <v>0</v>
      </c>
      <c r="T1990" s="39"/>
      <c r="U1990" s="39">
        <f t="shared" si="798"/>
        <v>0</v>
      </c>
      <c r="V1990" s="39"/>
      <c r="W1990" s="39"/>
      <c r="X1990" s="39">
        <f t="shared" si="785"/>
        <v>10.956878850102669</v>
      </c>
      <c r="Y1990" s="39">
        <f t="shared" si="786"/>
        <v>333.5</v>
      </c>
      <c r="Z1990" s="41">
        <f t="shared" si="787"/>
        <v>27545.593429158107</v>
      </c>
      <c r="AA1990" s="41">
        <v>23535.375770020535</v>
      </c>
      <c r="AB1990" s="41">
        <v>-634.74171850193682</v>
      </c>
      <c r="AC1990" s="41">
        <f t="shared" si="799"/>
        <v>22900.634051518598</v>
      </c>
      <c r="AD1990" s="42">
        <f t="shared" si="800"/>
        <v>4010.2176591375719</v>
      </c>
      <c r="AE1990" s="41">
        <f t="shared" si="801"/>
        <v>26910.85171065617</v>
      </c>
      <c r="AF1990" s="42">
        <f t="shared" si="802"/>
        <v>106489.14828934384</v>
      </c>
      <c r="AG1990" s="43">
        <f t="shared" ref="AG1990:AG1997" si="816">(365.25/30.4375*(IF(E1990=12002,1/3%,IF(E1990=12003,1/3%,IF(E1990=12004,1/3%,IF(E1990=12006,1/2%,IF(E1990=12007,1/10%,IF(E1990=12008,1/3%,IF(E1990=12009,1/10%,IF(E1990=12010,1/10%,IF(E1990=12011,1/20%,IF(E1990=12012,1/3%))))))))))))</f>
        <v>400</v>
      </c>
      <c r="AH1990" s="44">
        <f t="shared" si="803"/>
        <v>317.4045174537988</v>
      </c>
      <c r="AI1990" s="36">
        <f t="shared" si="804"/>
        <v>82.595482546201225</v>
      </c>
      <c r="AJ1990" s="36">
        <f t="shared" si="805"/>
        <v>2514</v>
      </c>
      <c r="AK1990" s="45">
        <v>45657</v>
      </c>
    </row>
    <row r="1991" spans="1:37" s="79" customFormat="1" ht="12.75" x14ac:dyDescent="0.25">
      <c r="A1991" s="36">
        <v>1985</v>
      </c>
      <c r="B1991" s="45">
        <v>43147</v>
      </c>
      <c r="C1991" s="36" t="s">
        <v>823</v>
      </c>
      <c r="D1991" s="36"/>
      <c r="E1991" s="36">
        <v>12004</v>
      </c>
      <c r="F1991" s="36" t="s">
        <v>1696</v>
      </c>
      <c r="G1991" s="36" t="s">
        <v>558</v>
      </c>
      <c r="H1991" s="38">
        <v>1</v>
      </c>
      <c r="I1991" s="50">
        <v>6570177.9000000004</v>
      </c>
      <c r="J1991" s="39">
        <f t="shared" si="790"/>
        <v>0</v>
      </c>
      <c r="K1991" s="39">
        <f t="shared" si="791"/>
        <v>0</v>
      </c>
      <c r="L1991" s="39">
        <f t="shared" si="792"/>
        <v>6570177.9000000004</v>
      </c>
      <c r="M1991" s="39">
        <f t="shared" si="815"/>
        <v>0</v>
      </c>
      <c r="N1991" s="39">
        <f t="shared" si="806"/>
        <v>0</v>
      </c>
      <c r="O1991" s="39">
        <f t="shared" si="793"/>
        <v>0</v>
      </c>
      <c r="P1991" s="39">
        <f t="shared" si="794"/>
        <v>0</v>
      </c>
      <c r="Q1991" s="39">
        <f t="shared" si="795"/>
        <v>0</v>
      </c>
      <c r="R1991" s="39">
        <f t="shared" si="796"/>
        <v>0</v>
      </c>
      <c r="S1991" s="39">
        <f t="shared" si="797"/>
        <v>0</v>
      </c>
      <c r="T1991" s="39"/>
      <c r="U1991" s="39">
        <f t="shared" si="798"/>
        <v>0</v>
      </c>
      <c r="V1991" s="39"/>
      <c r="W1991" s="39"/>
      <c r="X1991" s="39">
        <f t="shared" ref="X1991:X2054" si="817">IF(I1991&lt;0,0,IF(I1991&gt;0,((1/365.25*(IF(E1991=12002,I1991*3%,IF(E1991=12003,I1991*3%,IF(E1991=12004,I1991*3%,IF(E1991=12006,I1991*2%,IF(E1991=12007,I1991*10%,IF(E1991=12008,I1991*3%,IF(E1991=12009,I1991*10%,IF(E1991=12010,I1991*10%,IF(E1991=12011,I1991*20%,IF(E1991=12012,I1991*3%,IF(E1991=12099,I1991*10%))))))))))))))))</f>
        <v>539.64500205338811</v>
      </c>
      <c r="Y1991" s="39">
        <f t="shared" ref="Y1991:Y2054" si="818">X1991*30.4375</f>
        <v>16425.444750000002</v>
      </c>
      <c r="Z1991" s="41">
        <f t="shared" ref="Z1991:Z2054" si="819">IF(I1991&lt;0,0,IF(I1991&gt;0,(IF(AI1991*Y1991&lt;=I1991,Y1991*AI1991,IF(Y1991*AI1991&gt;I1991,I1991,IF(AI1991*Y1991=I1991,I1991))))))</f>
        <v>1354508.9551540043</v>
      </c>
      <c r="AA1991" s="41">
        <v>1140809.5343408627</v>
      </c>
      <c r="AB1991" s="41">
        <v>-30767.276094423931</v>
      </c>
      <c r="AC1991" s="41">
        <f t="shared" si="799"/>
        <v>1110042.2582464388</v>
      </c>
      <c r="AD1991" s="42">
        <f t="shared" si="800"/>
        <v>213699.42081314162</v>
      </c>
      <c r="AE1991" s="41">
        <f t="shared" si="801"/>
        <v>1323741.6790595804</v>
      </c>
      <c r="AF1991" s="42">
        <f t="shared" si="802"/>
        <v>5246436.2209404204</v>
      </c>
      <c r="AG1991" s="43">
        <f t="shared" si="816"/>
        <v>400</v>
      </c>
      <c r="AH1991" s="44">
        <f t="shared" si="803"/>
        <v>317.5359342915811</v>
      </c>
      <c r="AI1991" s="36">
        <f t="shared" si="804"/>
        <v>82.464065708418886</v>
      </c>
      <c r="AJ1991" s="36">
        <f t="shared" si="805"/>
        <v>2510</v>
      </c>
      <c r="AK1991" s="45">
        <v>45657</v>
      </c>
    </row>
    <row r="1992" spans="1:37" s="79" customFormat="1" ht="12.75" x14ac:dyDescent="0.25">
      <c r="A1992" s="36">
        <v>1986</v>
      </c>
      <c r="B1992" s="45">
        <v>43150</v>
      </c>
      <c r="C1992" s="36" t="s">
        <v>721</v>
      </c>
      <c r="D1992" s="36"/>
      <c r="E1992" s="36">
        <v>12003</v>
      </c>
      <c r="F1992" s="36" t="s">
        <v>1697</v>
      </c>
      <c r="G1992" s="36" t="s">
        <v>276</v>
      </c>
      <c r="H1992" s="38">
        <v>18</v>
      </c>
      <c r="I1992" s="50">
        <v>711000</v>
      </c>
      <c r="J1992" s="39">
        <f t="shared" si="790"/>
        <v>0</v>
      </c>
      <c r="K1992" s="39">
        <f t="shared" si="791"/>
        <v>711000</v>
      </c>
      <c r="L1992" s="39">
        <f t="shared" si="792"/>
        <v>0</v>
      </c>
      <c r="M1992" s="39">
        <f t="shared" si="815"/>
        <v>0</v>
      </c>
      <c r="N1992" s="39">
        <f t="shared" si="806"/>
        <v>0</v>
      </c>
      <c r="O1992" s="39">
        <f t="shared" si="793"/>
        <v>0</v>
      </c>
      <c r="P1992" s="39">
        <f t="shared" si="794"/>
        <v>0</v>
      </c>
      <c r="Q1992" s="39">
        <f t="shared" si="795"/>
        <v>0</v>
      </c>
      <c r="R1992" s="39">
        <f t="shared" si="796"/>
        <v>0</v>
      </c>
      <c r="S1992" s="39">
        <f t="shared" si="797"/>
        <v>0</v>
      </c>
      <c r="T1992" s="39"/>
      <c r="U1992" s="39">
        <f t="shared" si="798"/>
        <v>0</v>
      </c>
      <c r="V1992" s="39">
        <f>IF(E1992=12050,I1992,IF(E1992&lt;&gt;12050,0))</f>
        <v>0</v>
      </c>
      <c r="W1992" s="39"/>
      <c r="X1992" s="39">
        <f t="shared" si="817"/>
        <v>58.398357289527716</v>
      </c>
      <c r="Y1992" s="39">
        <f t="shared" si="818"/>
        <v>1777.4999999999998</v>
      </c>
      <c r="Z1992" s="41">
        <f t="shared" si="819"/>
        <v>146404.68172484598</v>
      </c>
      <c r="AA1992" s="41">
        <v>125030.88295687884</v>
      </c>
      <c r="AB1992" s="41">
        <v>0</v>
      </c>
      <c r="AC1992" s="41">
        <f t="shared" si="799"/>
        <v>125030.88295687884</v>
      </c>
      <c r="AD1992" s="42">
        <f t="shared" si="800"/>
        <v>21373.79876796715</v>
      </c>
      <c r="AE1992" s="41">
        <f t="shared" si="801"/>
        <v>146404.68172484598</v>
      </c>
      <c r="AF1992" s="42">
        <f t="shared" si="802"/>
        <v>564595.31827515399</v>
      </c>
      <c r="AG1992" s="43">
        <f t="shared" si="816"/>
        <v>400</v>
      </c>
      <c r="AH1992" s="44">
        <f t="shared" si="803"/>
        <v>317.63449691991786</v>
      </c>
      <c r="AI1992" s="36">
        <f t="shared" si="804"/>
        <v>82.365503080082135</v>
      </c>
      <c r="AJ1992" s="36">
        <f t="shared" si="805"/>
        <v>2507</v>
      </c>
      <c r="AK1992" s="45">
        <v>45657</v>
      </c>
    </row>
    <row r="1993" spans="1:37" s="79" customFormat="1" ht="12.75" x14ac:dyDescent="0.25">
      <c r="A1993" s="36">
        <v>1987</v>
      </c>
      <c r="B1993" s="45">
        <v>43150</v>
      </c>
      <c r="C1993" s="36" t="s">
        <v>823</v>
      </c>
      <c r="D1993" s="36"/>
      <c r="E1993" s="36">
        <v>12004</v>
      </c>
      <c r="F1993" s="36" t="s">
        <v>1517</v>
      </c>
      <c r="G1993" s="36" t="s">
        <v>276</v>
      </c>
      <c r="H1993" s="38">
        <v>1</v>
      </c>
      <c r="I1993" s="50">
        <v>430000</v>
      </c>
      <c r="J1993" s="39">
        <f t="shared" si="790"/>
        <v>0</v>
      </c>
      <c r="K1993" s="39">
        <f t="shared" si="791"/>
        <v>0</v>
      </c>
      <c r="L1993" s="39">
        <f t="shared" si="792"/>
        <v>430000</v>
      </c>
      <c r="M1993" s="39">
        <f t="shared" si="815"/>
        <v>0</v>
      </c>
      <c r="N1993" s="39">
        <f t="shared" si="806"/>
        <v>0</v>
      </c>
      <c r="O1993" s="39">
        <f t="shared" si="793"/>
        <v>0</v>
      </c>
      <c r="P1993" s="39">
        <f t="shared" si="794"/>
        <v>0</v>
      </c>
      <c r="Q1993" s="39">
        <f t="shared" si="795"/>
        <v>0</v>
      </c>
      <c r="R1993" s="39">
        <f t="shared" si="796"/>
        <v>0</v>
      </c>
      <c r="S1993" s="39">
        <f t="shared" si="797"/>
        <v>0</v>
      </c>
      <c r="T1993" s="39"/>
      <c r="U1993" s="39">
        <f t="shared" si="798"/>
        <v>0</v>
      </c>
      <c r="V1993" s="39">
        <f>IF(E1993=12050,I1993,IF(E1993&lt;&gt;12050,0))</f>
        <v>0</v>
      </c>
      <c r="W1993" s="39"/>
      <c r="X1993" s="39">
        <f t="shared" si="817"/>
        <v>35.318275154004105</v>
      </c>
      <c r="Y1993" s="39">
        <f t="shared" si="818"/>
        <v>1075</v>
      </c>
      <c r="Z1993" s="41">
        <f t="shared" si="819"/>
        <v>88542.9158110883</v>
      </c>
      <c r="AA1993" s="41">
        <v>75616.427104722796</v>
      </c>
      <c r="AB1993" s="41">
        <v>0</v>
      </c>
      <c r="AC1993" s="41">
        <f t="shared" si="799"/>
        <v>75616.427104722796</v>
      </c>
      <c r="AD1993" s="42">
        <f t="shared" si="800"/>
        <v>12926.488706365504</v>
      </c>
      <c r="AE1993" s="41">
        <f t="shared" si="801"/>
        <v>88542.9158110883</v>
      </c>
      <c r="AF1993" s="42">
        <f t="shared" si="802"/>
        <v>341457.08418891171</v>
      </c>
      <c r="AG1993" s="43">
        <f t="shared" si="816"/>
        <v>400</v>
      </c>
      <c r="AH1993" s="44">
        <f t="shared" si="803"/>
        <v>317.63449691991786</v>
      </c>
      <c r="AI1993" s="36">
        <f t="shared" si="804"/>
        <v>82.365503080082135</v>
      </c>
      <c r="AJ1993" s="36">
        <f t="shared" si="805"/>
        <v>2507</v>
      </c>
      <c r="AK1993" s="45">
        <v>45657</v>
      </c>
    </row>
    <row r="1994" spans="1:37" s="79" customFormat="1" ht="12.75" x14ac:dyDescent="0.25">
      <c r="A1994" s="36">
        <v>1988</v>
      </c>
      <c r="B1994" s="45">
        <v>43151</v>
      </c>
      <c r="C1994" s="36" t="s">
        <v>33</v>
      </c>
      <c r="D1994" s="36"/>
      <c r="E1994" s="56">
        <v>12012</v>
      </c>
      <c r="F1994" s="36" t="s">
        <v>1698</v>
      </c>
      <c r="G1994" s="78" t="s">
        <v>320</v>
      </c>
      <c r="H1994" s="61">
        <v>1</v>
      </c>
      <c r="I1994" s="39">
        <v>1909845</v>
      </c>
      <c r="J1994" s="39">
        <f t="shared" si="790"/>
        <v>0</v>
      </c>
      <c r="K1994" s="39">
        <f t="shared" si="791"/>
        <v>0</v>
      </c>
      <c r="L1994" s="39">
        <f t="shared" si="792"/>
        <v>0</v>
      </c>
      <c r="M1994" s="39">
        <f t="shared" si="815"/>
        <v>0</v>
      </c>
      <c r="N1994" s="39">
        <f t="shared" si="806"/>
        <v>0</v>
      </c>
      <c r="O1994" s="39">
        <f t="shared" si="793"/>
        <v>0</v>
      </c>
      <c r="P1994" s="39">
        <f t="shared" si="794"/>
        <v>0</v>
      </c>
      <c r="Q1994" s="39">
        <f t="shared" si="795"/>
        <v>0</v>
      </c>
      <c r="R1994" s="39">
        <f t="shared" si="796"/>
        <v>0</v>
      </c>
      <c r="S1994" s="39">
        <f t="shared" si="797"/>
        <v>0</v>
      </c>
      <c r="T1994" s="39"/>
      <c r="U1994" s="39">
        <f t="shared" si="798"/>
        <v>1909845</v>
      </c>
      <c r="V1994" s="39"/>
      <c r="W1994" s="39"/>
      <c r="X1994" s="39">
        <f t="shared" si="817"/>
        <v>156.86611909650924</v>
      </c>
      <c r="Y1994" s="39">
        <f t="shared" si="818"/>
        <v>4774.6125000000002</v>
      </c>
      <c r="Z1994" s="41">
        <f t="shared" si="819"/>
        <v>393106.49445585214</v>
      </c>
      <c r="AA1994" s="41">
        <v>335693.49486652977</v>
      </c>
      <c r="AB1994" s="41">
        <v>0</v>
      </c>
      <c r="AC1994" s="41">
        <f t="shared" si="799"/>
        <v>335693.49486652977</v>
      </c>
      <c r="AD1994" s="42">
        <f t="shared" si="800"/>
        <v>57412.999589322368</v>
      </c>
      <c r="AE1994" s="41">
        <f t="shared" si="801"/>
        <v>393106.49445585214</v>
      </c>
      <c r="AF1994" s="42">
        <f t="shared" si="802"/>
        <v>1516738.5055441479</v>
      </c>
      <c r="AG1994" s="43">
        <f t="shared" si="816"/>
        <v>400</v>
      </c>
      <c r="AH1994" s="44">
        <f t="shared" si="803"/>
        <v>317.66735112936345</v>
      </c>
      <c r="AI1994" s="36">
        <f t="shared" si="804"/>
        <v>82.332648870636547</v>
      </c>
      <c r="AJ1994" s="36">
        <f t="shared" si="805"/>
        <v>2506</v>
      </c>
      <c r="AK1994" s="45">
        <v>45657</v>
      </c>
    </row>
    <row r="1995" spans="1:37" s="79" customFormat="1" ht="25.5" x14ac:dyDescent="0.25">
      <c r="A1995" s="36">
        <v>1989</v>
      </c>
      <c r="B1995" s="45">
        <v>43151</v>
      </c>
      <c r="C1995" s="53" t="s">
        <v>533</v>
      </c>
      <c r="D1995" s="53"/>
      <c r="E1995" s="36">
        <v>12003</v>
      </c>
      <c r="F1995" s="36" t="s">
        <v>1699</v>
      </c>
      <c r="G1995" s="36" t="s">
        <v>1700</v>
      </c>
      <c r="H1995" s="38">
        <v>10</v>
      </c>
      <c r="I1995" s="50">
        <v>365000</v>
      </c>
      <c r="J1995" s="39">
        <f t="shared" si="790"/>
        <v>0</v>
      </c>
      <c r="K1995" s="39">
        <f t="shared" si="791"/>
        <v>365000</v>
      </c>
      <c r="L1995" s="39">
        <f t="shared" si="792"/>
        <v>0</v>
      </c>
      <c r="M1995" s="39">
        <f t="shared" si="815"/>
        <v>0</v>
      </c>
      <c r="N1995" s="39">
        <f t="shared" si="806"/>
        <v>0</v>
      </c>
      <c r="O1995" s="39">
        <f t="shared" si="793"/>
        <v>0</v>
      </c>
      <c r="P1995" s="39">
        <f t="shared" si="794"/>
        <v>0</v>
      </c>
      <c r="Q1995" s="39">
        <f t="shared" si="795"/>
        <v>0</v>
      </c>
      <c r="R1995" s="39">
        <f t="shared" si="796"/>
        <v>0</v>
      </c>
      <c r="S1995" s="39">
        <f t="shared" si="797"/>
        <v>0</v>
      </c>
      <c r="T1995" s="39"/>
      <c r="U1995" s="39">
        <f t="shared" si="798"/>
        <v>0</v>
      </c>
      <c r="V1995" s="39"/>
      <c r="W1995" s="39"/>
      <c r="X1995" s="39">
        <f t="shared" si="817"/>
        <v>29.979466119096507</v>
      </c>
      <c r="Y1995" s="39">
        <f t="shared" si="818"/>
        <v>912.49999999999989</v>
      </c>
      <c r="Z1995" s="41">
        <f t="shared" si="819"/>
        <v>75128.542094455843</v>
      </c>
      <c r="AA1995" s="41">
        <v>63256.673511293622</v>
      </c>
      <c r="AB1995" s="41">
        <v>-1706.0126867376687</v>
      </c>
      <c r="AC1995" s="41">
        <f t="shared" si="799"/>
        <v>61550.660824555955</v>
      </c>
      <c r="AD1995" s="42">
        <f t="shared" si="800"/>
        <v>11871.868583162221</v>
      </c>
      <c r="AE1995" s="41">
        <f t="shared" si="801"/>
        <v>73422.529407718175</v>
      </c>
      <c r="AF1995" s="42">
        <f t="shared" si="802"/>
        <v>291577.47059228184</v>
      </c>
      <c r="AG1995" s="43">
        <f t="shared" si="816"/>
        <v>400</v>
      </c>
      <c r="AH1995" s="44">
        <f t="shared" si="803"/>
        <v>317.66735112936345</v>
      </c>
      <c r="AI1995" s="36">
        <f t="shared" si="804"/>
        <v>82.332648870636547</v>
      </c>
      <c r="AJ1995" s="36">
        <f t="shared" si="805"/>
        <v>2506</v>
      </c>
      <c r="AK1995" s="45">
        <v>45657</v>
      </c>
    </row>
    <row r="1996" spans="1:37" s="79" customFormat="1" ht="25.5" x14ac:dyDescent="0.25">
      <c r="A1996" s="36">
        <v>1990</v>
      </c>
      <c r="B1996" s="45">
        <v>43151</v>
      </c>
      <c r="C1996" s="53" t="s">
        <v>533</v>
      </c>
      <c r="D1996" s="53"/>
      <c r="E1996" s="36">
        <v>12003</v>
      </c>
      <c r="F1996" s="36" t="s">
        <v>1681</v>
      </c>
      <c r="G1996" s="36" t="s">
        <v>1700</v>
      </c>
      <c r="H1996" s="38">
        <v>10</v>
      </c>
      <c r="I1996" s="50">
        <v>270500</v>
      </c>
      <c r="J1996" s="39">
        <f t="shared" si="790"/>
        <v>0</v>
      </c>
      <c r="K1996" s="39">
        <f t="shared" si="791"/>
        <v>270500</v>
      </c>
      <c r="L1996" s="39">
        <f t="shared" si="792"/>
        <v>0</v>
      </c>
      <c r="M1996" s="39">
        <f t="shared" si="815"/>
        <v>0</v>
      </c>
      <c r="N1996" s="39">
        <f t="shared" si="806"/>
        <v>0</v>
      </c>
      <c r="O1996" s="39">
        <f t="shared" si="793"/>
        <v>0</v>
      </c>
      <c r="P1996" s="39">
        <f t="shared" si="794"/>
        <v>0</v>
      </c>
      <c r="Q1996" s="39">
        <f t="shared" si="795"/>
        <v>0</v>
      </c>
      <c r="R1996" s="39">
        <f t="shared" si="796"/>
        <v>0</v>
      </c>
      <c r="S1996" s="39">
        <f t="shared" si="797"/>
        <v>0</v>
      </c>
      <c r="T1996" s="39"/>
      <c r="U1996" s="39">
        <f t="shared" si="798"/>
        <v>0</v>
      </c>
      <c r="V1996" s="39"/>
      <c r="W1996" s="39"/>
      <c r="X1996" s="39">
        <f t="shared" si="817"/>
        <v>22.217659137577002</v>
      </c>
      <c r="Y1996" s="39">
        <f t="shared" si="818"/>
        <v>676.25</v>
      </c>
      <c r="Z1996" s="41">
        <f t="shared" si="819"/>
        <v>55677.453798767965</v>
      </c>
      <c r="AA1996" s="41">
        <v>46879.260780287477</v>
      </c>
      <c r="AB1996" s="41">
        <v>-1264.3189911302454</v>
      </c>
      <c r="AC1996" s="41">
        <f t="shared" si="799"/>
        <v>45614.94178915723</v>
      </c>
      <c r="AD1996" s="42">
        <f t="shared" si="800"/>
        <v>8798.1930184804878</v>
      </c>
      <c r="AE1996" s="41">
        <f t="shared" si="801"/>
        <v>54413.134807637718</v>
      </c>
      <c r="AF1996" s="42">
        <f t="shared" si="802"/>
        <v>216086.86519236228</v>
      </c>
      <c r="AG1996" s="43">
        <f t="shared" si="816"/>
        <v>400</v>
      </c>
      <c r="AH1996" s="44">
        <f t="shared" si="803"/>
        <v>317.66735112936345</v>
      </c>
      <c r="AI1996" s="36">
        <f t="shared" si="804"/>
        <v>82.332648870636547</v>
      </c>
      <c r="AJ1996" s="36">
        <f t="shared" si="805"/>
        <v>2506</v>
      </c>
      <c r="AK1996" s="45">
        <v>45657</v>
      </c>
    </row>
    <row r="1997" spans="1:37" s="79" customFormat="1" ht="12.75" x14ac:dyDescent="0.25">
      <c r="A1997" s="36">
        <v>1991</v>
      </c>
      <c r="B1997" s="45">
        <v>43157</v>
      </c>
      <c r="C1997" s="49" t="s">
        <v>431</v>
      </c>
      <c r="D1997" s="49"/>
      <c r="E1997" s="49">
        <v>12009</v>
      </c>
      <c r="F1997" s="36" t="s">
        <v>1701</v>
      </c>
      <c r="G1997" s="36" t="s">
        <v>65</v>
      </c>
      <c r="H1997" s="38">
        <v>147</v>
      </c>
      <c r="I1997" s="50">
        <v>2083725</v>
      </c>
      <c r="J1997" s="39">
        <f t="shared" si="790"/>
        <v>0</v>
      </c>
      <c r="K1997" s="39">
        <f t="shared" si="791"/>
        <v>0</v>
      </c>
      <c r="L1997" s="39">
        <f t="shared" si="792"/>
        <v>0</v>
      </c>
      <c r="M1997" s="39">
        <f t="shared" si="815"/>
        <v>0</v>
      </c>
      <c r="N1997" s="39">
        <f t="shared" si="806"/>
        <v>0</v>
      </c>
      <c r="O1997" s="39">
        <f t="shared" si="793"/>
        <v>0</v>
      </c>
      <c r="P1997" s="39">
        <f t="shared" si="794"/>
        <v>0</v>
      </c>
      <c r="Q1997" s="39">
        <f t="shared" si="795"/>
        <v>2083725</v>
      </c>
      <c r="R1997" s="39">
        <f t="shared" si="796"/>
        <v>0</v>
      </c>
      <c r="S1997" s="39">
        <f t="shared" si="797"/>
        <v>0</v>
      </c>
      <c r="T1997" s="39"/>
      <c r="U1997" s="39">
        <f t="shared" si="798"/>
        <v>0</v>
      </c>
      <c r="V1997" s="39"/>
      <c r="W1997" s="39"/>
      <c r="X1997" s="39">
        <f t="shared" si="817"/>
        <v>570.49281314168377</v>
      </c>
      <c r="Y1997" s="39">
        <f t="shared" si="818"/>
        <v>17364.375</v>
      </c>
      <c r="Z1997" s="41">
        <f t="shared" si="819"/>
        <v>1426232.0328542097</v>
      </c>
      <c r="AA1997" s="41">
        <v>1217431.6632443531</v>
      </c>
      <c r="AB1997" s="41">
        <v>142580.88813275698</v>
      </c>
      <c r="AC1997" s="41">
        <f t="shared" si="799"/>
        <v>1360012.5513771102</v>
      </c>
      <c r="AD1997" s="42">
        <f t="shared" si="800"/>
        <v>208800.36960985651</v>
      </c>
      <c r="AE1997" s="41">
        <f t="shared" si="801"/>
        <v>1568812.9209869667</v>
      </c>
      <c r="AF1997" s="42">
        <f t="shared" si="802"/>
        <v>514912.0790130333</v>
      </c>
      <c r="AG1997" s="43">
        <f t="shared" si="816"/>
        <v>120</v>
      </c>
      <c r="AH1997" s="44">
        <f t="shared" si="803"/>
        <v>37.864476386036955</v>
      </c>
      <c r="AI1997" s="36">
        <f t="shared" si="804"/>
        <v>82.135523613963045</v>
      </c>
      <c r="AJ1997" s="36">
        <f t="shared" si="805"/>
        <v>2500</v>
      </c>
      <c r="AK1997" s="45">
        <v>45657</v>
      </c>
    </row>
    <row r="1998" spans="1:37" s="79" customFormat="1" ht="12.75" x14ac:dyDescent="0.25">
      <c r="A1998" s="36">
        <v>1992</v>
      </c>
      <c r="B1998" s="45">
        <v>43157</v>
      </c>
      <c r="C1998" s="36" t="s">
        <v>33</v>
      </c>
      <c r="D1998" s="36"/>
      <c r="E1998" s="36">
        <v>12012</v>
      </c>
      <c r="F1998" s="38" t="s">
        <v>1702</v>
      </c>
      <c r="G1998" s="50" t="s">
        <v>56</v>
      </c>
      <c r="H1998" s="38">
        <v>80</v>
      </c>
      <c r="I1998" s="50">
        <v>8918227.1999999993</v>
      </c>
      <c r="J1998" s="39">
        <v>0</v>
      </c>
      <c r="K1998" s="39">
        <v>0</v>
      </c>
      <c r="L1998" s="39">
        <v>0</v>
      </c>
      <c r="M1998" s="39">
        <v>0</v>
      </c>
      <c r="N1998" s="39">
        <v>0</v>
      </c>
      <c r="O1998" s="39">
        <v>0</v>
      </c>
      <c r="P1998" s="39">
        <v>0</v>
      </c>
      <c r="Q1998" s="39">
        <v>0</v>
      </c>
      <c r="R1998" s="39">
        <v>0</v>
      </c>
      <c r="S1998" s="39">
        <v>0</v>
      </c>
      <c r="T1998" s="39"/>
      <c r="U1998" s="39">
        <v>8918227.1999999993</v>
      </c>
      <c r="V1998" s="39"/>
      <c r="W1998" s="39">
        <v>0</v>
      </c>
      <c r="X1998" s="39">
        <f t="shared" si="817"/>
        <v>732.50326078028741</v>
      </c>
      <c r="Y1998" s="39">
        <f t="shared" si="818"/>
        <v>22295.567999999999</v>
      </c>
      <c r="Z1998" s="41">
        <f t="shared" si="819"/>
        <v>1831258.1519507188</v>
      </c>
      <c r="AA1998" s="41">
        <v>1563161.958505132</v>
      </c>
      <c r="AB1998" s="41">
        <v>0</v>
      </c>
      <c r="AC1998" s="41">
        <v>1563161.958505132</v>
      </c>
      <c r="AD1998" s="42">
        <v>268096.19344558683</v>
      </c>
      <c r="AE1998" s="41">
        <v>1831258.1519507188</v>
      </c>
      <c r="AF1998" s="42">
        <v>7086969.0480492804</v>
      </c>
      <c r="AG1998" s="43">
        <v>400</v>
      </c>
      <c r="AH1998" s="44">
        <v>317.86447638603693</v>
      </c>
      <c r="AI1998" s="36">
        <v>82.135523613963045</v>
      </c>
      <c r="AJ1998" s="36">
        <v>2500</v>
      </c>
      <c r="AK1998" s="45">
        <v>45657</v>
      </c>
    </row>
    <row r="1999" spans="1:37" s="79" customFormat="1" ht="12.75" x14ac:dyDescent="0.25">
      <c r="A1999" s="36">
        <v>1993</v>
      </c>
      <c r="B1999" s="45">
        <v>43157</v>
      </c>
      <c r="C1999" s="36" t="s">
        <v>33</v>
      </c>
      <c r="D1999" s="36"/>
      <c r="E1999" s="36">
        <v>12012</v>
      </c>
      <c r="F1999" s="38" t="s">
        <v>1702</v>
      </c>
      <c r="G1999" s="50" t="s">
        <v>58</v>
      </c>
      <c r="H1999" s="38">
        <v>40</v>
      </c>
      <c r="I1999" s="50">
        <v>4459113.5999999996</v>
      </c>
      <c r="J1999" s="39">
        <v>0</v>
      </c>
      <c r="K1999" s="39">
        <v>0</v>
      </c>
      <c r="L1999" s="39">
        <v>0</v>
      </c>
      <c r="M1999" s="39">
        <v>0</v>
      </c>
      <c r="N1999" s="39">
        <v>0</v>
      </c>
      <c r="O1999" s="39">
        <v>0</v>
      </c>
      <c r="P1999" s="39">
        <v>0</v>
      </c>
      <c r="Q1999" s="39">
        <v>0</v>
      </c>
      <c r="R1999" s="39">
        <v>0</v>
      </c>
      <c r="S1999" s="39">
        <v>0</v>
      </c>
      <c r="T1999" s="39"/>
      <c r="U1999" s="39">
        <v>4459113.5999999996</v>
      </c>
      <c r="V1999" s="39"/>
      <c r="W1999" s="39">
        <v>0</v>
      </c>
      <c r="X1999" s="39">
        <f t="shared" si="817"/>
        <v>366.2516303901437</v>
      </c>
      <c r="Y1999" s="39">
        <f t="shared" si="818"/>
        <v>11147.784</v>
      </c>
      <c r="Z1999" s="41">
        <f t="shared" si="819"/>
        <v>915629.07597535942</v>
      </c>
      <c r="AA1999" s="41">
        <v>781580.979252566</v>
      </c>
      <c r="AB1999" s="41">
        <v>0</v>
      </c>
      <c r="AC1999" s="41">
        <v>781580.979252566</v>
      </c>
      <c r="AD1999" s="42">
        <v>134048.09672279342</v>
      </c>
      <c r="AE1999" s="41">
        <v>915629.07597535942</v>
      </c>
      <c r="AF1999" s="42">
        <v>3543484.5240246402</v>
      </c>
      <c r="AG1999" s="43">
        <v>400</v>
      </c>
      <c r="AH1999" s="44">
        <v>317.86447638603693</v>
      </c>
      <c r="AI1999" s="36">
        <v>82.135523613963045</v>
      </c>
      <c r="AJ1999" s="36">
        <v>2500</v>
      </c>
      <c r="AK1999" s="45">
        <v>45657</v>
      </c>
    </row>
    <row r="2000" spans="1:37" s="79" customFormat="1" ht="12.75" x14ac:dyDescent="0.25">
      <c r="A2000" s="36">
        <v>1994</v>
      </c>
      <c r="B2000" s="45">
        <v>43157</v>
      </c>
      <c r="C2000" s="36" t="s">
        <v>33</v>
      </c>
      <c r="D2000" s="36"/>
      <c r="E2000" s="36">
        <v>12012</v>
      </c>
      <c r="F2000" s="38" t="s">
        <v>1702</v>
      </c>
      <c r="G2000" s="50" t="s">
        <v>320</v>
      </c>
      <c r="H2000" s="38">
        <v>40</v>
      </c>
      <c r="I2000" s="50">
        <v>4459113.5999999996</v>
      </c>
      <c r="J2000" s="39">
        <v>0</v>
      </c>
      <c r="K2000" s="39">
        <v>0</v>
      </c>
      <c r="L2000" s="39">
        <v>0</v>
      </c>
      <c r="M2000" s="39">
        <v>0</v>
      </c>
      <c r="N2000" s="39">
        <v>0</v>
      </c>
      <c r="O2000" s="39">
        <v>0</v>
      </c>
      <c r="P2000" s="39">
        <v>0</v>
      </c>
      <c r="Q2000" s="39">
        <v>0</v>
      </c>
      <c r="R2000" s="39">
        <v>0</v>
      </c>
      <c r="S2000" s="39">
        <v>0</v>
      </c>
      <c r="T2000" s="39"/>
      <c r="U2000" s="39">
        <v>4459113.5999999996</v>
      </c>
      <c r="V2000" s="39"/>
      <c r="W2000" s="39">
        <v>0</v>
      </c>
      <c r="X2000" s="39">
        <f t="shared" si="817"/>
        <v>366.2516303901437</v>
      </c>
      <c r="Y2000" s="39">
        <f t="shared" si="818"/>
        <v>11147.784</v>
      </c>
      <c r="Z2000" s="41">
        <f t="shared" si="819"/>
        <v>915629.07597535942</v>
      </c>
      <c r="AA2000" s="41">
        <v>781580.979252566</v>
      </c>
      <c r="AB2000" s="41">
        <v>0</v>
      </c>
      <c r="AC2000" s="41">
        <v>781580.979252566</v>
      </c>
      <c r="AD2000" s="42">
        <v>134048.09672279342</v>
      </c>
      <c r="AE2000" s="41">
        <v>915629.07597535942</v>
      </c>
      <c r="AF2000" s="42">
        <v>3543484.5240246402</v>
      </c>
      <c r="AG2000" s="43">
        <v>400</v>
      </c>
      <c r="AH2000" s="44">
        <v>317.86447638603693</v>
      </c>
      <c r="AI2000" s="36">
        <v>82.135523613963045</v>
      </c>
      <c r="AJ2000" s="36">
        <v>2500</v>
      </c>
      <c r="AK2000" s="45">
        <v>45657</v>
      </c>
    </row>
    <row r="2001" spans="1:37" s="79" customFormat="1" ht="12.75" x14ac:dyDescent="0.25">
      <c r="A2001" s="36">
        <v>1995</v>
      </c>
      <c r="B2001" s="45">
        <v>43157</v>
      </c>
      <c r="C2001" s="36" t="s">
        <v>980</v>
      </c>
      <c r="D2001" s="36"/>
      <c r="E2001" s="36">
        <v>12002</v>
      </c>
      <c r="F2001" s="36" t="s">
        <v>1703</v>
      </c>
      <c r="G2001" s="36" t="s">
        <v>540</v>
      </c>
      <c r="H2001" s="38">
        <v>50</v>
      </c>
      <c r="I2001" s="50">
        <v>6623892</v>
      </c>
      <c r="J2001" s="39">
        <f>IF(E2001=12002,I2001,IF(E2001&lt;&gt;12002,0))</f>
        <v>6623892</v>
      </c>
      <c r="K2001" s="39">
        <f>IF(E2001=12003,I2001,IF(E2001&lt;&gt;12003,0))</f>
        <v>0</v>
      </c>
      <c r="L2001" s="39">
        <f>IF(E2001=12004,I2001,IF(E2001&lt;&gt;12004,0))</f>
        <v>0</v>
      </c>
      <c r="M2001" s="39">
        <f>IF(C2001=12006,H2001,IF(C2001&lt;&gt;12006,0))</f>
        <v>0</v>
      </c>
      <c r="N2001" s="39">
        <f>IF(E2001=12006,I2001,IF(E2001&lt;&gt;12006,0))</f>
        <v>0</v>
      </c>
      <c r="O2001" s="39">
        <f>IF(E2001=12007,I2001,IF(E2001&lt;&gt;12007,0))</f>
        <v>0</v>
      </c>
      <c r="P2001" s="39">
        <f>IF(E2001=12008,I2001,IF(E2001&lt;&gt;12008,0))</f>
        <v>0</v>
      </c>
      <c r="Q2001" s="39">
        <f>IF(E2001=12009,I2001,IF(E2001&lt;&gt;12009,0))</f>
        <v>0</v>
      </c>
      <c r="R2001" s="39">
        <f>IF(E2001=12010,I2001,IF(E2001&lt;&gt;12010,0))</f>
        <v>0</v>
      </c>
      <c r="S2001" s="39">
        <f>IF(E2001=12011,I2001,IF(E2001&lt;&gt;12011,0))</f>
        <v>0</v>
      </c>
      <c r="T2001" s="39"/>
      <c r="U2001" s="39">
        <f>IF(E2001=12012,I2001,IF(E2001&lt;&gt;12012,0))</f>
        <v>0</v>
      </c>
      <c r="V2001" s="39"/>
      <c r="W2001" s="39"/>
      <c r="X2001" s="39">
        <f t="shared" si="817"/>
        <v>544.05683778234084</v>
      </c>
      <c r="Y2001" s="39">
        <f t="shared" si="818"/>
        <v>16559.73</v>
      </c>
      <c r="Z2001" s="41">
        <f t="shared" si="819"/>
        <v>1360142.0944558522</v>
      </c>
      <c r="AA2001" s="41">
        <v>1144695.586694045</v>
      </c>
      <c r="AB2001" s="41">
        <v>-30872.081710145601</v>
      </c>
      <c r="AC2001" s="41">
        <f>AA2001+AB2001</f>
        <v>1113823.5049838994</v>
      </c>
      <c r="AD2001" s="42">
        <f>Z2001-AA2001</f>
        <v>215446.50776180718</v>
      </c>
      <c r="AE2001" s="41">
        <f>AC2001+AD2001</f>
        <v>1329270.0127457066</v>
      </c>
      <c r="AF2001" s="42">
        <f>I2001-AE2001</f>
        <v>5294621.9872542936</v>
      </c>
      <c r="AG2001" s="43">
        <f>(365.25/30.4375*(IF(E2001=12002,1/3%,IF(E2001=12003,1/3%,IF(E2001=12004,1/3%,IF(E2001=12006,1/2%,IF(E2001=12007,1/10%,IF(E2001=12008,1/3%,IF(E2001=12009,1/10%,IF(E2001=12010,1/10%,IF(E2001=12011,1/20%,IF(E2001=12012,1/3%))))))))))))</f>
        <v>400</v>
      </c>
      <c r="AH2001" s="44">
        <f>IF(AG2001&gt;AI2001,AG2001-AI2001,IF(AG2001&lt;=AI2001,0))</f>
        <v>317.86447638603693</v>
      </c>
      <c r="AI2001" s="36">
        <f>AJ2001/30.4375</f>
        <v>82.135523613963045</v>
      </c>
      <c r="AJ2001" s="36">
        <f>AK2001-B2001</f>
        <v>2500</v>
      </c>
      <c r="AK2001" s="45">
        <v>45657</v>
      </c>
    </row>
    <row r="2002" spans="1:37" s="79" customFormat="1" ht="12.75" x14ac:dyDescent="0.25">
      <c r="A2002" s="36">
        <v>1996</v>
      </c>
      <c r="B2002" s="45">
        <v>43157</v>
      </c>
      <c r="C2002" s="36" t="s">
        <v>33</v>
      </c>
      <c r="D2002" s="36"/>
      <c r="E2002" s="36">
        <v>12012</v>
      </c>
      <c r="F2002" s="38" t="s">
        <v>1702</v>
      </c>
      <c r="G2002" s="50" t="s">
        <v>561</v>
      </c>
      <c r="H2002" s="38">
        <v>40</v>
      </c>
      <c r="I2002" s="50">
        <v>4459113.5999999996</v>
      </c>
      <c r="J2002" s="39">
        <v>0</v>
      </c>
      <c r="K2002" s="39">
        <v>0</v>
      </c>
      <c r="L2002" s="39">
        <v>0</v>
      </c>
      <c r="M2002" s="39">
        <v>0</v>
      </c>
      <c r="N2002" s="39">
        <v>0</v>
      </c>
      <c r="O2002" s="39">
        <v>0</v>
      </c>
      <c r="P2002" s="39">
        <v>0</v>
      </c>
      <c r="Q2002" s="39">
        <v>0</v>
      </c>
      <c r="R2002" s="39">
        <v>0</v>
      </c>
      <c r="S2002" s="39">
        <v>0</v>
      </c>
      <c r="T2002" s="39"/>
      <c r="U2002" s="39">
        <v>4459113.5999999996</v>
      </c>
      <c r="V2002" s="39"/>
      <c r="W2002" s="39">
        <v>0</v>
      </c>
      <c r="X2002" s="39">
        <f t="shared" si="817"/>
        <v>366.2516303901437</v>
      </c>
      <c r="Y2002" s="39">
        <f t="shared" si="818"/>
        <v>11147.784</v>
      </c>
      <c r="Z2002" s="41">
        <f t="shared" si="819"/>
        <v>915629.07597535942</v>
      </c>
      <c r="AA2002" s="41">
        <v>781580.979252566</v>
      </c>
      <c r="AB2002" s="41">
        <v>0</v>
      </c>
      <c r="AC2002" s="41">
        <v>781580.979252566</v>
      </c>
      <c r="AD2002" s="42">
        <v>134048.09672279342</v>
      </c>
      <c r="AE2002" s="41">
        <v>915629.07597535942</v>
      </c>
      <c r="AF2002" s="42">
        <v>3543484.5240246402</v>
      </c>
      <c r="AG2002" s="43">
        <v>400</v>
      </c>
      <c r="AH2002" s="44">
        <v>317.86447638603693</v>
      </c>
      <c r="AI2002" s="36">
        <v>82.135523613963045</v>
      </c>
      <c r="AJ2002" s="36">
        <v>2500</v>
      </c>
      <c r="AK2002" s="45">
        <v>45657</v>
      </c>
    </row>
    <row r="2003" spans="1:37" s="79" customFormat="1" ht="15" customHeight="1" x14ac:dyDescent="0.25">
      <c r="A2003" s="36">
        <v>1997</v>
      </c>
      <c r="B2003" s="45">
        <v>43160</v>
      </c>
      <c r="C2003" s="36" t="s">
        <v>823</v>
      </c>
      <c r="D2003" s="36"/>
      <c r="E2003" s="36">
        <v>12004</v>
      </c>
      <c r="F2003" s="36" t="s">
        <v>1704</v>
      </c>
      <c r="G2003" s="36" t="s">
        <v>558</v>
      </c>
      <c r="H2003" s="38">
        <v>1</v>
      </c>
      <c r="I2003" s="50">
        <v>12937125.560000001</v>
      </c>
      <c r="J2003" s="39">
        <f t="shared" ref="J2003:J2058" si="820">IF(E2003=12002,I2003,IF(E2003&lt;&gt;12002,0))</f>
        <v>0</v>
      </c>
      <c r="K2003" s="39">
        <f t="shared" ref="K2003:K2058" si="821">IF(E2003=12003,I2003,IF(E2003&lt;&gt;12003,0))</f>
        <v>0</v>
      </c>
      <c r="L2003" s="39">
        <f t="shared" ref="L2003:L2058" si="822">IF(E2003=12004,I2003,IF(E2003&lt;&gt;12004,0))</f>
        <v>12937125.560000001</v>
      </c>
      <c r="M2003" s="39">
        <f>IF(C2003=12006,H2003,IF(C2003&lt;&gt;12006,0))</f>
        <v>0</v>
      </c>
      <c r="N2003" s="39">
        <f>IF(E2003=12006,I2003,IF(E2003&lt;&gt;12006,0))</f>
        <v>0</v>
      </c>
      <c r="O2003" s="39">
        <f t="shared" ref="O2003:O2058" si="823">IF(E2003=12007,I2003,IF(E2003&lt;&gt;12007,0))</f>
        <v>0</v>
      </c>
      <c r="P2003" s="39">
        <f t="shared" ref="P2003:P2058" si="824">IF(E2003=12008,I2003,IF(E2003&lt;&gt;12008,0))</f>
        <v>0</v>
      </c>
      <c r="Q2003" s="39">
        <f t="shared" ref="Q2003:Q2058" si="825">IF(E2003=12009,I2003,IF(E2003&lt;&gt;12009,0))</f>
        <v>0</v>
      </c>
      <c r="R2003" s="39">
        <f t="shared" ref="R2003:R2058" si="826">IF(E2003=12010,I2003,IF(E2003&lt;&gt;12010,0))</f>
        <v>0</v>
      </c>
      <c r="S2003" s="39">
        <f t="shared" ref="S2003:S2058" si="827">IF(E2003=12011,I2003,IF(E2003&lt;&gt;12011,0))</f>
        <v>0</v>
      </c>
      <c r="T2003" s="39"/>
      <c r="U2003" s="39">
        <f t="shared" ref="U2003:U2058" si="828">IF(E2003=12012,I2003,IF(E2003&lt;&gt;12012,0))</f>
        <v>0</v>
      </c>
      <c r="V2003" s="39"/>
      <c r="W2003" s="39"/>
      <c r="X2003" s="39">
        <f t="shared" si="817"/>
        <v>1062.5975819301848</v>
      </c>
      <c r="Y2003" s="39">
        <f t="shared" si="818"/>
        <v>32342.813900000001</v>
      </c>
      <c r="Z2003" s="41">
        <f t="shared" si="819"/>
        <v>2653306.1620796714</v>
      </c>
      <c r="AA2003" s="41">
        <v>2232517.5196353183</v>
      </c>
      <c r="AB2003" s="41">
        <v>-60210.298778704724</v>
      </c>
      <c r="AC2003" s="41">
        <f t="shared" ref="AC2003:AC2066" si="829">AA2003+AB2003</f>
        <v>2172307.2208566135</v>
      </c>
      <c r="AD2003" s="42">
        <f t="shared" ref="AD2003:AD2066" si="830">Z2003-AA2003</f>
        <v>420788.64244435309</v>
      </c>
      <c r="AE2003" s="41">
        <f t="shared" ref="AE2003:AE2066" si="831">AC2003+AD2003</f>
        <v>2593095.8633009666</v>
      </c>
      <c r="AF2003" s="42">
        <f t="shared" ref="AF2003:AF2066" si="832">I2003-AE2003</f>
        <v>10344029.696699034</v>
      </c>
      <c r="AG2003" s="43">
        <f>(365.25/30.4375*(IF(E2003=12002,1/3%,IF(E2003=12003,1/3%,IF(E2003=12004,1/3%,IF(E2003=12006,1/2%,IF(E2003=12007,1/10%,IF(E2003=12008,1/3%,IF(E2003=12009,1/10%,IF(E2003=12010,1/10%,IF(E2003=12011,1/20%,IF(E2003=12012,1/3%))))))))))))</f>
        <v>400</v>
      </c>
      <c r="AH2003" s="44">
        <f t="shared" ref="AH2003:AH2066" si="833">IF(AG2003&gt;AI2003,AG2003-AI2003,IF(AG2003&lt;=AI2003,0))</f>
        <v>317.96303901437375</v>
      </c>
      <c r="AI2003" s="36">
        <f t="shared" ref="AI2003:AI2066" si="834">AJ2003/30.4375</f>
        <v>82.03696098562628</v>
      </c>
      <c r="AJ2003" s="36">
        <f t="shared" ref="AJ2003:AJ2066" si="835">AK2003-B2003</f>
        <v>2497</v>
      </c>
      <c r="AK2003" s="45">
        <v>45657</v>
      </c>
    </row>
    <row r="2004" spans="1:37" s="79" customFormat="1" ht="12.75" x14ac:dyDescent="0.25">
      <c r="A2004" s="36">
        <v>1998</v>
      </c>
      <c r="B2004" s="45">
        <v>43161</v>
      </c>
      <c r="C2004" s="49" t="s">
        <v>431</v>
      </c>
      <c r="D2004" s="49"/>
      <c r="E2004" s="49">
        <v>12009</v>
      </c>
      <c r="F2004" s="36" t="s">
        <v>1565</v>
      </c>
      <c r="G2004" s="36" t="s">
        <v>65</v>
      </c>
      <c r="H2004" s="38">
        <v>3</v>
      </c>
      <c r="I2004" s="50">
        <v>150000</v>
      </c>
      <c r="J2004" s="39">
        <f t="shared" si="820"/>
        <v>0</v>
      </c>
      <c r="K2004" s="39">
        <f t="shared" si="821"/>
        <v>0</v>
      </c>
      <c r="L2004" s="39">
        <f t="shared" si="822"/>
        <v>0</v>
      </c>
      <c r="M2004" s="39">
        <f>IF(C2004=12006,H2004,IF(C2004&lt;&gt;12006,0))</f>
        <v>0</v>
      </c>
      <c r="N2004" s="39">
        <f>IF(E2004=12006,I2004,IF(E2004&lt;&gt;12006,0))</f>
        <v>0</v>
      </c>
      <c r="O2004" s="39">
        <f t="shared" si="823"/>
        <v>0</v>
      </c>
      <c r="P2004" s="39">
        <f t="shared" si="824"/>
        <v>0</v>
      </c>
      <c r="Q2004" s="39">
        <f t="shared" si="825"/>
        <v>150000</v>
      </c>
      <c r="R2004" s="39">
        <f t="shared" si="826"/>
        <v>0</v>
      </c>
      <c r="S2004" s="39">
        <f t="shared" si="827"/>
        <v>0</v>
      </c>
      <c r="T2004" s="39"/>
      <c r="U2004" s="39">
        <f t="shared" si="828"/>
        <v>0</v>
      </c>
      <c r="V2004" s="39"/>
      <c r="W2004" s="39"/>
      <c r="X2004" s="39">
        <f t="shared" si="817"/>
        <v>41.067761806981515</v>
      </c>
      <c r="Y2004" s="39">
        <f t="shared" si="818"/>
        <v>1249.9999999999998</v>
      </c>
      <c r="Z2004" s="41">
        <f t="shared" si="819"/>
        <v>102505.13347022585</v>
      </c>
      <c r="AA2004" s="41">
        <v>87474.332648870623</v>
      </c>
      <c r="AB2004" s="41">
        <v>10123.425119127447</v>
      </c>
      <c r="AC2004" s="41">
        <f t="shared" si="829"/>
        <v>97597.757767998075</v>
      </c>
      <c r="AD2004" s="42">
        <f t="shared" si="830"/>
        <v>15030.800821355224</v>
      </c>
      <c r="AE2004" s="41">
        <f t="shared" si="831"/>
        <v>112628.5585893533</v>
      </c>
      <c r="AF2004" s="42">
        <f t="shared" si="832"/>
        <v>37371.441410646701</v>
      </c>
      <c r="AG2004" s="43">
        <f>(365.25/30.4375*(IF(E2004=12002,1/3%,IF(E2004=12003,1/3%,IF(E2004=12004,1/3%,IF(E2004=12006,1/2%,IF(E2004=12007,1/10%,IF(E2004=12008,1/3%,IF(E2004=12009,1/10%,IF(E2004=12010,1/10%,IF(E2004=12011,1/20%,IF(E2004=12012,1/3%))))))))))))</f>
        <v>120</v>
      </c>
      <c r="AH2004" s="44">
        <f t="shared" si="833"/>
        <v>37.995893223819309</v>
      </c>
      <c r="AI2004" s="36">
        <f t="shared" si="834"/>
        <v>82.004106776180691</v>
      </c>
      <c r="AJ2004" s="36">
        <f t="shared" si="835"/>
        <v>2496</v>
      </c>
      <c r="AK2004" s="45">
        <v>45657</v>
      </c>
    </row>
    <row r="2005" spans="1:37" s="79" customFormat="1" ht="12.75" x14ac:dyDescent="0.25">
      <c r="A2005" s="36">
        <v>1999</v>
      </c>
      <c r="B2005" s="45">
        <v>43161</v>
      </c>
      <c r="C2005" s="49" t="s">
        <v>272</v>
      </c>
      <c r="D2005" s="49"/>
      <c r="E2005" s="49">
        <v>12010</v>
      </c>
      <c r="F2005" s="36" t="s">
        <v>1705</v>
      </c>
      <c r="G2005" s="36" t="s">
        <v>435</v>
      </c>
      <c r="H2005" s="38">
        <v>6</v>
      </c>
      <c r="I2005" s="50">
        <v>923735.29411764699</v>
      </c>
      <c r="J2005" s="39">
        <f t="shared" si="820"/>
        <v>0</v>
      </c>
      <c r="K2005" s="39">
        <f t="shared" si="821"/>
        <v>0</v>
      </c>
      <c r="L2005" s="39">
        <f t="shared" si="822"/>
        <v>0</v>
      </c>
      <c r="M2005" s="39">
        <f>IF(E2005=12005,I2005,IF(E2005&lt;&gt;12005,0))</f>
        <v>0</v>
      </c>
      <c r="N2005" s="39">
        <f t="shared" ref="N2005:N2058" si="836">IF(E2005=12006,I2005,IF(E2005&lt;&gt;12006,0))</f>
        <v>0</v>
      </c>
      <c r="O2005" s="39">
        <f t="shared" si="823"/>
        <v>0</v>
      </c>
      <c r="P2005" s="39">
        <f t="shared" si="824"/>
        <v>0</v>
      </c>
      <c r="Q2005" s="39">
        <f t="shared" si="825"/>
        <v>0</v>
      </c>
      <c r="R2005" s="39">
        <f t="shared" si="826"/>
        <v>923735.29411764699</v>
      </c>
      <c r="S2005" s="39">
        <f t="shared" si="827"/>
        <v>0</v>
      </c>
      <c r="T2005" s="39"/>
      <c r="U2005" s="39">
        <f t="shared" si="828"/>
        <v>0</v>
      </c>
      <c r="V2005" s="39"/>
      <c r="W2005" s="39">
        <f>IF(E2005=12099,I2005,IF(E2005&lt;&gt;12099,0))</f>
        <v>0</v>
      </c>
      <c r="X2005" s="39">
        <f t="shared" si="817"/>
        <v>252.90494021017028</v>
      </c>
      <c r="Y2005" s="39">
        <f t="shared" si="818"/>
        <v>7697.7941176470576</v>
      </c>
      <c r="Z2005" s="41">
        <f t="shared" si="819"/>
        <v>631250.73076458497</v>
      </c>
      <c r="AA2005" s="41">
        <v>538687.52264766267</v>
      </c>
      <c r="AB2005" s="41">
        <v>36205.721503075285</v>
      </c>
      <c r="AC2005" s="41">
        <f t="shared" si="829"/>
        <v>574893.244150738</v>
      </c>
      <c r="AD2005" s="42">
        <f t="shared" si="830"/>
        <v>92563.208116922295</v>
      </c>
      <c r="AE2005" s="41">
        <f t="shared" si="831"/>
        <v>667456.45226766029</v>
      </c>
      <c r="AF2005" s="42">
        <f t="shared" si="832"/>
        <v>256278.8418499867</v>
      </c>
      <c r="AG2005" s="43">
        <f>(365.25/30.4375*(IF(E2005=12002,1/3%,IF(E2005=12003,1/3%,IF(E2005=12004,1/3%,IF(E2005=12006,1/2%,IF(E2005=12007,1/10%,IF(E2005=12008,1/3%,IF(E2005=12009,1/10%,IF(E2005=12010,1/10%,IF(E2005=12011,1/20%,IF(E2005=12012,1/3%,IF(E2005=12099,1/10%)))))))))))))</f>
        <v>120</v>
      </c>
      <c r="AH2005" s="44">
        <f t="shared" si="833"/>
        <v>37.995893223819309</v>
      </c>
      <c r="AI2005" s="36">
        <f t="shared" si="834"/>
        <v>82.004106776180691</v>
      </c>
      <c r="AJ2005" s="36">
        <f t="shared" si="835"/>
        <v>2496</v>
      </c>
      <c r="AK2005" s="45">
        <v>45657</v>
      </c>
    </row>
    <row r="2006" spans="1:37" s="79" customFormat="1" ht="12.75" x14ac:dyDescent="0.25">
      <c r="A2006" s="36">
        <v>2000</v>
      </c>
      <c r="B2006" s="45">
        <v>43161</v>
      </c>
      <c r="C2006" s="49" t="s">
        <v>272</v>
      </c>
      <c r="D2006" s="49"/>
      <c r="E2006" s="49">
        <v>12010</v>
      </c>
      <c r="F2006" s="36" t="s">
        <v>1706</v>
      </c>
      <c r="G2006" s="36" t="s">
        <v>435</v>
      </c>
      <c r="H2006" s="38">
        <v>6</v>
      </c>
      <c r="I2006" s="50">
        <v>2325264.7058823528</v>
      </c>
      <c r="J2006" s="39">
        <f t="shared" si="820"/>
        <v>0</v>
      </c>
      <c r="K2006" s="39">
        <f t="shared" si="821"/>
        <v>0</v>
      </c>
      <c r="L2006" s="39">
        <f t="shared" si="822"/>
        <v>0</v>
      </c>
      <c r="M2006" s="39">
        <f>IF(E2006=12005,I2006,IF(E2006&lt;&gt;12005,0))</f>
        <v>0</v>
      </c>
      <c r="N2006" s="39">
        <f t="shared" si="836"/>
        <v>0</v>
      </c>
      <c r="O2006" s="39">
        <f t="shared" si="823"/>
        <v>0</v>
      </c>
      <c r="P2006" s="39">
        <f t="shared" si="824"/>
        <v>0</v>
      </c>
      <c r="Q2006" s="39">
        <f t="shared" si="825"/>
        <v>0</v>
      </c>
      <c r="R2006" s="39">
        <f t="shared" si="826"/>
        <v>2325264.7058823528</v>
      </c>
      <c r="S2006" s="39">
        <f t="shared" si="827"/>
        <v>0</v>
      </c>
      <c r="T2006" s="39"/>
      <c r="U2006" s="39">
        <f t="shared" si="828"/>
        <v>0</v>
      </c>
      <c r="V2006" s="39"/>
      <c r="W2006" s="39">
        <f>IF(E2006=12099,I2006,IF(E2006&lt;&gt;12099,0))</f>
        <v>0</v>
      </c>
      <c r="X2006" s="39">
        <f t="shared" si="817"/>
        <v>636.62278052904946</v>
      </c>
      <c r="Y2006" s="39">
        <f t="shared" si="818"/>
        <v>19377.205882352944</v>
      </c>
      <c r="Z2006" s="41">
        <f t="shared" si="819"/>
        <v>1589010.4602005074</v>
      </c>
      <c r="AA2006" s="41">
        <v>1356006.5225268756</v>
      </c>
      <c r="AB2006" s="41">
        <v>91138.540335327489</v>
      </c>
      <c r="AC2006" s="41">
        <f t="shared" si="829"/>
        <v>1447145.062862203</v>
      </c>
      <c r="AD2006" s="42">
        <f t="shared" si="830"/>
        <v>233003.93767363182</v>
      </c>
      <c r="AE2006" s="41">
        <f t="shared" si="831"/>
        <v>1680149.0005358348</v>
      </c>
      <c r="AF2006" s="42">
        <f t="shared" si="832"/>
        <v>645115.70534651796</v>
      </c>
      <c r="AG2006" s="43">
        <f>(365.25/30.4375*(IF(E2006=12002,1/3%,IF(E2006=12003,1/3%,IF(E2006=12004,1/3%,IF(E2006=12006,1/2%,IF(E2006=12007,1/10%,IF(E2006=12008,1/3%,IF(E2006=12009,1/10%,IF(E2006=12010,1/10%,IF(E2006=12011,1/20%,IF(E2006=12012,1/3%,IF(E2006=12099,1/10%)))))))))))))</f>
        <v>120</v>
      </c>
      <c r="AH2006" s="44">
        <f t="shared" si="833"/>
        <v>37.995893223819309</v>
      </c>
      <c r="AI2006" s="36">
        <f t="shared" si="834"/>
        <v>82.004106776180691</v>
      </c>
      <c r="AJ2006" s="36">
        <f t="shared" si="835"/>
        <v>2496</v>
      </c>
      <c r="AK2006" s="45">
        <v>45657</v>
      </c>
    </row>
    <row r="2007" spans="1:37" s="79" customFormat="1" ht="12.75" x14ac:dyDescent="0.25">
      <c r="A2007" s="36">
        <v>2001</v>
      </c>
      <c r="B2007" s="45">
        <v>43164</v>
      </c>
      <c r="C2007" s="49" t="s">
        <v>272</v>
      </c>
      <c r="D2007" s="49"/>
      <c r="E2007" s="49">
        <v>12010</v>
      </c>
      <c r="F2007" s="36" t="s">
        <v>1485</v>
      </c>
      <c r="G2007" s="36" t="s">
        <v>435</v>
      </c>
      <c r="H2007" s="38">
        <v>100</v>
      </c>
      <c r="I2007" s="50">
        <v>420000</v>
      </c>
      <c r="J2007" s="39">
        <f t="shared" si="820"/>
        <v>0</v>
      </c>
      <c r="K2007" s="39">
        <f t="shared" si="821"/>
        <v>0</v>
      </c>
      <c r="L2007" s="39">
        <f t="shared" si="822"/>
        <v>0</v>
      </c>
      <c r="M2007" s="39">
        <f>IF(E2007=12005,I2007,IF(E2007&lt;&gt;12005,0))</f>
        <v>0</v>
      </c>
      <c r="N2007" s="39">
        <f t="shared" si="836"/>
        <v>0</v>
      </c>
      <c r="O2007" s="39">
        <f t="shared" si="823"/>
        <v>0</v>
      </c>
      <c r="P2007" s="39">
        <f t="shared" si="824"/>
        <v>0</v>
      </c>
      <c r="Q2007" s="39">
        <f t="shared" si="825"/>
        <v>0</v>
      </c>
      <c r="R2007" s="39">
        <f t="shared" si="826"/>
        <v>420000</v>
      </c>
      <c r="S2007" s="39">
        <f t="shared" si="827"/>
        <v>0</v>
      </c>
      <c r="T2007" s="39"/>
      <c r="U2007" s="39">
        <f t="shared" si="828"/>
        <v>0</v>
      </c>
      <c r="V2007" s="39"/>
      <c r="W2007" s="39">
        <f>IF(E2007=12099,I2007,IF(E2007&lt;&gt;12099,0))</f>
        <v>0</v>
      </c>
      <c r="X2007" s="39">
        <f t="shared" si="817"/>
        <v>114.98973305954826</v>
      </c>
      <c r="Y2007" s="39">
        <f t="shared" si="818"/>
        <v>3500</v>
      </c>
      <c r="Z2007" s="41">
        <f t="shared" si="819"/>
        <v>286669.4045174538</v>
      </c>
      <c r="AA2007" s="41">
        <v>244583.16221765912</v>
      </c>
      <c r="AB2007" s="41">
        <v>16438.67638156901</v>
      </c>
      <c r="AC2007" s="41">
        <f t="shared" si="829"/>
        <v>261021.83859922813</v>
      </c>
      <c r="AD2007" s="42">
        <f t="shared" si="830"/>
        <v>42086.242299794685</v>
      </c>
      <c r="AE2007" s="41">
        <f t="shared" si="831"/>
        <v>303108.08089902281</v>
      </c>
      <c r="AF2007" s="42">
        <f t="shared" si="832"/>
        <v>116891.91910097719</v>
      </c>
      <c r="AG2007" s="43">
        <f>(365.25/30.4375*(IF(E2007=12002,1/3%,IF(E2007=12003,1/3%,IF(E2007=12004,1/3%,IF(E2007=12006,1/2%,IF(E2007=12007,1/10%,IF(E2007=12008,1/3%,IF(E2007=12009,1/10%,IF(E2007=12010,1/10%,IF(E2007=12011,1/20%,IF(E2007=12012,1/3%,IF(E2007=12099,1/10%)))))))))))))</f>
        <v>120</v>
      </c>
      <c r="AH2007" s="44">
        <f t="shared" si="833"/>
        <v>38.094455852156059</v>
      </c>
      <c r="AI2007" s="36">
        <f t="shared" si="834"/>
        <v>81.905544147843941</v>
      </c>
      <c r="AJ2007" s="36">
        <f t="shared" si="835"/>
        <v>2493</v>
      </c>
      <c r="AK2007" s="45">
        <v>45657</v>
      </c>
    </row>
    <row r="2008" spans="1:37" s="79" customFormat="1" ht="12.75" x14ac:dyDescent="0.25">
      <c r="A2008" s="36">
        <v>2002</v>
      </c>
      <c r="B2008" s="45">
        <v>43165</v>
      </c>
      <c r="C2008" s="36" t="s">
        <v>823</v>
      </c>
      <c r="D2008" s="36"/>
      <c r="E2008" s="36">
        <v>12004</v>
      </c>
      <c r="F2008" s="36" t="s">
        <v>1707</v>
      </c>
      <c r="G2008" s="36" t="s">
        <v>558</v>
      </c>
      <c r="H2008" s="38">
        <v>1</v>
      </c>
      <c r="I2008" s="50">
        <v>8940432.5999999996</v>
      </c>
      <c r="J2008" s="39">
        <f t="shared" si="820"/>
        <v>0</v>
      </c>
      <c r="K2008" s="39">
        <f t="shared" si="821"/>
        <v>0</v>
      </c>
      <c r="L2008" s="39">
        <f t="shared" si="822"/>
        <v>8940432.5999999996</v>
      </c>
      <c r="M2008" s="39">
        <f>IF(C2008=12006,H2008,IF(C2008&lt;&gt;12006,0))</f>
        <v>0</v>
      </c>
      <c r="N2008" s="39">
        <f t="shared" si="836"/>
        <v>0</v>
      </c>
      <c r="O2008" s="39">
        <f t="shared" si="823"/>
        <v>0</v>
      </c>
      <c r="P2008" s="39">
        <f t="shared" si="824"/>
        <v>0</v>
      </c>
      <c r="Q2008" s="39">
        <f t="shared" si="825"/>
        <v>0</v>
      </c>
      <c r="R2008" s="39">
        <f t="shared" si="826"/>
        <v>0</v>
      </c>
      <c r="S2008" s="39">
        <f t="shared" si="827"/>
        <v>0</v>
      </c>
      <c r="T2008" s="39"/>
      <c r="U2008" s="39">
        <f t="shared" si="828"/>
        <v>0</v>
      </c>
      <c r="V2008" s="39"/>
      <c r="W2008" s="39"/>
      <c r="X2008" s="39">
        <f t="shared" si="817"/>
        <v>734.32711293634497</v>
      </c>
      <c r="Y2008" s="39">
        <f t="shared" si="818"/>
        <v>22351.0815</v>
      </c>
      <c r="Z2008" s="41">
        <f t="shared" si="819"/>
        <v>1829943.1654373715</v>
      </c>
      <c r="AA2008" s="41">
        <v>1539149.6287145789</v>
      </c>
      <c r="AB2008" s="41">
        <v>-41510.383768533793</v>
      </c>
      <c r="AC2008" s="41">
        <f t="shared" si="829"/>
        <v>1497639.2449460451</v>
      </c>
      <c r="AD2008" s="42">
        <f t="shared" si="830"/>
        <v>290793.53672279255</v>
      </c>
      <c r="AE2008" s="41">
        <f t="shared" si="831"/>
        <v>1788432.7816688376</v>
      </c>
      <c r="AF2008" s="42">
        <f t="shared" si="832"/>
        <v>7151999.8183311615</v>
      </c>
      <c r="AG2008" s="43">
        <f>(365.25/30.4375*(IF(E2008=12002,1/3%,IF(E2008=12003,1/3%,IF(E2008=12004,1/3%,IF(E2008=12006,1/2%,IF(E2008=12007,1/10%,IF(E2008=12008,1/3%,IF(E2008=12009,1/10%,IF(E2008=12010,1/10%,IF(E2008=12011,1/20%,IF(E2008=12012,1/3%))))))))))))</f>
        <v>400</v>
      </c>
      <c r="AH2008" s="44">
        <f t="shared" si="833"/>
        <v>318.12731006160163</v>
      </c>
      <c r="AI2008" s="36">
        <f t="shared" si="834"/>
        <v>81.872689938398352</v>
      </c>
      <c r="AJ2008" s="36">
        <f t="shared" si="835"/>
        <v>2492</v>
      </c>
      <c r="AK2008" s="45">
        <v>45657</v>
      </c>
    </row>
    <row r="2009" spans="1:37" s="79" customFormat="1" ht="12.75" x14ac:dyDescent="0.25">
      <c r="A2009" s="36">
        <v>2003</v>
      </c>
      <c r="B2009" s="45">
        <v>43166</v>
      </c>
      <c r="C2009" s="36" t="s">
        <v>823</v>
      </c>
      <c r="D2009" s="36"/>
      <c r="E2009" s="36">
        <v>12004</v>
      </c>
      <c r="F2009" s="36" t="s">
        <v>1708</v>
      </c>
      <c r="G2009" s="36" t="s">
        <v>65</v>
      </c>
      <c r="H2009" s="38">
        <v>5000</v>
      </c>
      <c r="I2009" s="50">
        <v>9510000</v>
      </c>
      <c r="J2009" s="39">
        <f t="shared" si="820"/>
        <v>0</v>
      </c>
      <c r="K2009" s="39">
        <f t="shared" si="821"/>
        <v>0</v>
      </c>
      <c r="L2009" s="39">
        <f t="shared" si="822"/>
        <v>9510000</v>
      </c>
      <c r="M2009" s="39">
        <f>IF(C2009=12006,H2009,IF(C2009&lt;&gt;12006,0))</f>
        <v>0</v>
      </c>
      <c r="N2009" s="39">
        <f t="shared" si="836"/>
        <v>0</v>
      </c>
      <c r="O2009" s="39">
        <f t="shared" si="823"/>
        <v>0</v>
      </c>
      <c r="P2009" s="39">
        <f t="shared" si="824"/>
        <v>0</v>
      </c>
      <c r="Q2009" s="39">
        <f t="shared" si="825"/>
        <v>0</v>
      </c>
      <c r="R2009" s="39">
        <f t="shared" si="826"/>
        <v>0</v>
      </c>
      <c r="S2009" s="39">
        <f t="shared" si="827"/>
        <v>0</v>
      </c>
      <c r="T2009" s="39"/>
      <c r="U2009" s="39">
        <f t="shared" si="828"/>
        <v>0</v>
      </c>
      <c r="V2009" s="39"/>
      <c r="W2009" s="39"/>
      <c r="X2009" s="39">
        <f t="shared" si="817"/>
        <v>781.10882956878845</v>
      </c>
      <c r="Y2009" s="39">
        <f t="shared" si="818"/>
        <v>23775</v>
      </c>
      <c r="Z2009" s="41">
        <f t="shared" si="819"/>
        <v>1945742.0944558524</v>
      </c>
      <c r="AA2009" s="41">
        <v>1659856.2628336756</v>
      </c>
      <c r="AB2009" s="41">
        <v>-44765.803912903939</v>
      </c>
      <c r="AC2009" s="41">
        <f t="shared" si="829"/>
        <v>1615090.4589207717</v>
      </c>
      <c r="AD2009" s="42">
        <f t="shared" si="830"/>
        <v>285885.8316221768</v>
      </c>
      <c r="AE2009" s="41">
        <f t="shared" si="831"/>
        <v>1900976.2905429485</v>
      </c>
      <c r="AF2009" s="42">
        <f t="shared" si="832"/>
        <v>7609023.709457051</v>
      </c>
      <c r="AG2009" s="43">
        <f>(365.25/30.4375*(IF(E2009=12002,1/3%,IF(E2009=12003,1/3%,IF(E2009=12004,1/3%,IF(E2009=12006,1/2%,IF(E2009=12007,1/10%,IF(E2009=12008,1/3%,IF(E2009=12009,1/10%,IF(E2009=12010,1/10%,IF(E2009=12011,1/20%,IF(E2009=12012,1/3%))))))))))))</f>
        <v>400</v>
      </c>
      <c r="AH2009" s="44">
        <f t="shared" si="833"/>
        <v>318.16016427104722</v>
      </c>
      <c r="AI2009" s="36">
        <f t="shared" si="834"/>
        <v>81.839835728952778</v>
      </c>
      <c r="AJ2009" s="36">
        <f t="shared" si="835"/>
        <v>2491</v>
      </c>
      <c r="AK2009" s="45">
        <v>45657</v>
      </c>
    </row>
    <row r="2010" spans="1:37" s="79" customFormat="1" ht="12.75" x14ac:dyDescent="0.25">
      <c r="A2010" s="36">
        <v>2004</v>
      </c>
      <c r="B2010" s="45">
        <v>43166</v>
      </c>
      <c r="C2010" s="36" t="s">
        <v>823</v>
      </c>
      <c r="D2010" s="36"/>
      <c r="E2010" s="36">
        <v>12004</v>
      </c>
      <c r="F2010" s="36" t="s">
        <v>1709</v>
      </c>
      <c r="G2010" s="36" t="s">
        <v>1700</v>
      </c>
      <c r="H2010" s="38">
        <v>5000</v>
      </c>
      <c r="I2010" s="50">
        <v>9550000</v>
      </c>
      <c r="J2010" s="39">
        <f t="shared" si="820"/>
        <v>0</v>
      </c>
      <c r="K2010" s="39">
        <f t="shared" si="821"/>
        <v>0</v>
      </c>
      <c r="L2010" s="39">
        <f t="shared" si="822"/>
        <v>9550000</v>
      </c>
      <c r="M2010" s="39">
        <f>IF(C2010=12006,H2010,IF(C2010&lt;&gt;12006,0))</f>
        <v>0</v>
      </c>
      <c r="N2010" s="39">
        <f t="shared" si="836"/>
        <v>0</v>
      </c>
      <c r="O2010" s="39">
        <f t="shared" si="823"/>
        <v>0</v>
      </c>
      <c r="P2010" s="39">
        <f t="shared" si="824"/>
        <v>0</v>
      </c>
      <c r="Q2010" s="39">
        <f t="shared" si="825"/>
        <v>0</v>
      </c>
      <c r="R2010" s="39">
        <f t="shared" si="826"/>
        <v>0</v>
      </c>
      <c r="S2010" s="39">
        <f t="shared" si="827"/>
        <v>0</v>
      </c>
      <c r="T2010" s="39"/>
      <c r="U2010" s="39">
        <f t="shared" si="828"/>
        <v>0</v>
      </c>
      <c r="V2010" s="39"/>
      <c r="W2010" s="39"/>
      <c r="X2010" s="39">
        <f t="shared" si="817"/>
        <v>784.39425051334706</v>
      </c>
      <c r="Y2010" s="39">
        <f t="shared" si="818"/>
        <v>23875</v>
      </c>
      <c r="Z2010" s="41">
        <f t="shared" si="819"/>
        <v>1953926.0780287476</v>
      </c>
      <c r="AA2010" s="41">
        <v>1643305.9548254618</v>
      </c>
      <c r="AB2010" s="41">
        <v>-44319.447285246024</v>
      </c>
      <c r="AC2010" s="41">
        <f t="shared" si="829"/>
        <v>1598986.5075402157</v>
      </c>
      <c r="AD2010" s="42">
        <f t="shared" si="830"/>
        <v>310620.12320328574</v>
      </c>
      <c r="AE2010" s="41">
        <f t="shared" si="831"/>
        <v>1909606.6307435015</v>
      </c>
      <c r="AF2010" s="42">
        <f t="shared" si="832"/>
        <v>7640393.3692564983</v>
      </c>
      <c r="AG2010" s="43">
        <f>(365.25/30.4375*(IF(E2010=12002,1/3%,IF(E2010=12003,1/3%,IF(E2010=12004,1/3%,IF(E2010=12006,1/2%,IF(E2010=12007,1/10%,IF(E2010=12008,1/3%,IF(E2010=12009,1/10%,IF(E2010=12010,1/10%,IF(E2010=12011,1/20%,IF(E2010=12012,1/3%))))))))))))</f>
        <v>400</v>
      </c>
      <c r="AH2010" s="44">
        <f t="shared" si="833"/>
        <v>318.16016427104722</v>
      </c>
      <c r="AI2010" s="36">
        <f t="shared" si="834"/>
        <v>81.839835728952778</v>
      </c>
      <c r="AJ2010" s="36">
        <f t="shared" si="835"/>
        <v>2491</v>
      </c>
      <c r="AK2010" s="45">
        <v>45657</v>
      </c>
    </row>
    <row r="2011" spans="1:37" s="79" customFormat="1" ht="12.75" x14ac:dyDescent="0.25">
      <c r="A2011" s="36">
        <v>2005</v>
      </c>
      <c r="B2011" s="45">
        <v>43171</v>
      </c>
      <c r="C2011" s="36" t="s">
        <v>533</v>
      </c>
      <c r="D2011" s="36"/>
      <c r="E2011" s="36">
        <v>12003</v>
      </c>
      <c r="F2011" s="36" t="s">
        <v>1710</v>
      </c>
      <c r="G2011" s="36" t="s">
        <v>836</v>
      </c>
      <c r="H2011" s="38">
        <v>2</v>
      </c>
      <c r="I2011" s="50">
        <v>116600</v>
      </c>
      <c r="J2011" s="39">
        <f t="shared" si="820"/>
        <v>0</v>
      </c>
      <c r="K2011" s="39">
        <f t="shared" si="821"/>
        <v>116600</v>
      </c>
      <c r="L2011" s="39">
        <f t="shared" si="822"/>
        <v>0</v>
      </c>
      <c r="M2011" s="39">
        <f>IF(C2011=12006,H2011,IF(C2011&lt;&gt;12006,0))</f>
        <v>0</v>
      </c>
      <c r="N2011" s="39">
        <f t="shared" si="836"/>
        <v>0</v>
      </c>
      <c r="O2011" s="39">
        <f t="shared" si="823"/>
        <v>0</v>
      </c>
      <c r="P2011" s="39">
        <f t="shared" si="824"/>
        <v>0</v>
      </c>
      <c r="Q2011" s="39">
        <f t="shared" si="825"/>
        <v>0</v>
      </c>
      <c r="R2011" s="39">
        <f t="shared" si="826"/>
        <v>0</v>
      </c>
      <c r="S2011" s="39">
        <f t="shared" si="827"/>
        <v>0</v>
      </c>
      <c r="T2011" s="39"/>
      <c r="U2011" s="39">
        <f t="shared" si="828"/>
        <v>0</v>
      </c>
      <c r="V2011" s="39"/>
      <c r="W2011" s="39"/>
      <c r="X2011" s="39">
        <f t="shared" si="817"/>
        <v>9.5770020533880906</v>
      </c>
      <c r="Y2011" s="39">
        <f t="shared" si="818"/>
        <v>291.5</v>
      </c>
      <c r="Z2011" s="41">
        <f t="shared" si="819"/>
        <v>23808.427104722792</v>
      </c>
      <c r="AA2011" s="41">
        <v>20303.244353182752</v>
      </c>
      <c r="AB2011" s="41">
        <v>-547.5721457704484</v>
      </c>
      <c r="AC2011" s="41">
        <f t="shared" si="829"/>
        <v>19755.672207412303</v>
      </c>
      <c r="AD2011" s="42">
        <f t="shared" si="830"/>
        <v>3505.18275154004</v>
      </c>
      <c r="AE2011" s="41">
        <f t="shared" si="831"/>
        <v>23260.854958952343</v>
      </c>
      <c r="AF2011" s="42">
        <f t="shared" si="832"/>
        <v>93339.145041047654</v>
      </c>
      <c r="AG2011" s="43">
        <f>(365.25/30.4375*(IF(E2011=12002,1/3%,IF(E2011=12003,1/3%,IF(E2011=12004,1/3%,IF(E2011=12006,1/2%,IF(E2011=12007,1/10%,IF(E2011=12008,1/3%,IF(E2011=12009,1/10%,IF(E2011=12010,1/10%,IF(E2011=12011,1/20%,IF(E2011=12012,1/3%))))))))))))</f>
        <v>400</v>
      </c>
      <c r="AH2011" s="44">
        <f t="shared" si="833"/>
        <v>318.32443531827516</v>
      </c>
      <c r="AI2011" s="36">
        <f t="shared" si="834"/>
        <v>81.67556468172485</v>
      </c>
      <c r="AJ2011" s="36">
        <f t="shared" si="835"/>
        <v>2486</v>
      </c>
      <c r="AK2011" s="45">
        <v>45657</v>
      </c>
    </row>
    <row r="2012" spans="1:37" s="79" customFormat="1" ht="12.75" x14ac:dyDescent="0.25">
      <c r="A2012" s="36">
        <v>2006</v>
      </c>
      <c r="B2012" s="45">
        <v>43173</v>
      </c>
      <c r="C2012" s="49" t="s">
        <v>431</v>
      </c>
      <c r="D2012" s="49"/>
      <c r="E2012" s="49">
        <v>12009</v>
      </c>
      <c r="F2012" s="36" t="s">
        <v>1711</v>
      </c>
      <c r="G2012" s="36" t="s">
        <v>65</v>
      </c>
      <c r="H2012" s="38">
        <v>31</v>
      </c>
      <c r="I2012" s="50">
        <v>1251800</v>
      </c>
      <c r="J2012" s="39">
        <f t="shared" si="820"/>
        <v>0</v>
      </c>
      <c r="K2012" s="39">
        <f t="shared" si="821"/>
        <v>0</v>
      </c>
      <c r="L2012" s="39">
        <f t="shared" si="822"/>
        <v>0</v>
      </c>
      <c r="M2012" s="39">
        <f>IF(C2012=12006,H2012,IF(C2012&lt;&gt;12006,0))</f>
        <v>0</v>
      </c>
      <c r="N2012" s="39">
        <f t="shared" si="836"/>
        <v>0</v>
      </c>
      <c r="O2012" s="39">
        <f t="shared" si="823"/>
        <v>0</v>
      </c>
      <c r="P2012" s="39">
        <f t="shared" si="824"/>
        <v>0</v>
      </c>
      <c r="Q2012" s="39">
        <f t="shared" si="825"/>
        <v>1251800</v>
      </c>
      <c r="R2012" s="39">
        <f t="shared" si="826"/>
        <v>0</v>
      </c>
      <c r="S2012" s="39">
        <f t="shared" si="827"/>
        <v>0</v>
      </c>
      <c r="T2012" s="39"/>
      <c r="U2012" s="39">
        <f t="shared" si="828"/>
        <v>0</v>
      </c>
      <c r="V2012" s="39"/>
      <c r="W2012" s="39"/>
      <c r="X2012" s="39">
        <f t="shared" si="817"/>
        <v>342.72416153319642</v>
      </c>
      <c r="Y2012" s="39">
        <f t="shared" si="818"/>
        <v>10431.666666666666</v>
      </c>
      <c r="Z2012" s="41">
        <f t="shared" si="819"/>
        <v>851326.81724845991</v>
      </c>
      <c r="AA2012" s="41">
        <v>725889.77412731003</v>
      </c>
      <c r="AB2012" s="41">
        <v>84007.394518979912</v>
      </c>
      <c r="AC2012" s="41">
        <f t="shared" si="829"/>
        <v>809897.16864628997</v>
      </c>
      <c r="AD2012" s="42">
        <f t="shared" si="830"/>
        <v>125437.04312114988</v>
      </c>
      <c r="AE2012" s="41">
        <f t="shared" si="831"/>
        <v>935334.21176743985</v>
      </c>
      <c r="AF2012" s="42">
        <f t="shared" si="832"/>
        <v>316465.78823256015</v>
      </c>
      <c r="AG2012" s="43">
        <f>(365.25/30.4375*(IF(E2012=12002,1/3%,IF(E2012=12003,1/3%,IF(E2012=12004,1/3%,IF(E2012=12006,1/2%,IF(E2012=12007,1/10%,IF(E2012=12008,1/3%,IF(E2012=12009,1/10%,IF(E2012=12010,1/10%,IF(E2012=12011,1/20%,IF(E2012=12012,1/3%))))))))))))</f>
        <v>120</v>
      </c>
      <c r="AH2012" s="44">
        <f t="shared" si="833"/>
        <v>38.390143737166326</v>
      </c>
      <c r="AI2012" s="36">
        <f t="shared" si="834"/>
        <v>81.609856262833674</v>
      </c>
      <c r="AJ2012" s="36">
        <f t="shared" si="835"/>
        <v>2484</v>
      </c>
      <c r="AK2012" s="45">
        <v>45657</v>
      </c>
    </row>
    <row r="2013" spans="1:37" s="79" customFormat="1" ht="12.75" x14ac:dyDescent="0.25">
      <c r="A2013" s="36">
        <v>2007</v>
      </c>
      <c r="B2013" s="45">
        <v>43173</v>
      </c>
      <c r="C2013" s="49" t="s">
        <v>265</v>
      </c>
      <c r="D2013" s="49"/>
      <c r="E2013" s="36">
        <v>12007</v>
      </c>
      <c r="F2013" s="36" t="s">
        <v>1712</v>
      </c>
      <c r="G2013" s="65" t="s">
        <v>435</v>
      </c>
      <c r="H2013" s="38">
        <v>1</v>
      </c>
      <c r="I2013" s="50">
        <v>150633</v>
      </c>
      <c r="J2013" s="39">
        <f t="shared" si="820"/>
        <v>0</v>
      </c>
      <c r="K2013" s="39">
        <f t="shared" si="821"/>
        <v>0</v>
      </c>
      <c r="L2013" s="39">
        <f t="shared" si="822"/>
        <v>0</v>
      </c>
      <c r="M2013" s="39">
        <f>IF(E2013=12005,I2013,IF(E2013&lt;&gt;12005,0))</f>
        <v>0</v>
      </c>
      <c r="N2013" s="39">
        <f t="shared" si="836"/>
        <v>0</v>
      </c>
      <c r="O2013" s="39">
        <f t="shared" si="823"/>
        <v>150633</v>
      </c>
      <c r="P2013" s="39">
        <f t="shared" si="824"/>
        <v>0</v>
      </c>
      <c r="Q2013" s="39">
        <f t="shared" si="825"/>
        <v>0</v>
      </c>
      <c r="R2013" s="39">
        <f t="shared" si="826"/>
        <v>0</v>
      </c>
      <c r="S2013" s="39">
        <f t="shared" si="827"/>
        <v>0</v>
      </c>
      <c r="T2013" s="39"/>
      <c r="U2013" s="39">
        <f t="shared" si="828"/>
        <v>0</v>
      </c>
      <c r="V2013" s="39"/>
      <c r="W2013" s="39">
        <f>IF(E2013=12099,I2013,IF(E2013&lt;&gt;12099,0))</f>
        <v>0</v>
      </c>
      <c r="X2013" s="39">
        <f t="shared" si="817"/>
        <v>41.241067761806981</v>
      </c>
      <c r="Y2013" s="39">
        <f t="shared" si="818"/>
        <v>1255.2750000000001</v>
      </c>
      <c r="Z2013" s="41">
        <f t="shared" si="819"/>
        <v>102442.81232032855</v>
      </c>
      <c r="AA2013" s="41">
        <v>87348.581519507192</v>
      </c>
      <c r="AB2013" s="41">
        <v>2736.9098539279021</v>
      </c>
      <c r="AC2013" s="41">
        <f t="shared" si="829"/>
        <v>90085.491373435099</v>
      </c>
      <c r="AD2013" s="42">
        <f t="shared" si="830"/>
        <v>15094.230800821359</v>
      </c>
      <c r="AE2013" s="41">
        <f t="shared" si="831"/>
        <v>105179.72217425646</v>
      </c>
      <c r="AF2013" s="42">
        <f t="shared" si="832"/>
        <v>45453.277825743542</v>
      </c>
      <c r="AG2013" s="43">
        <f>(365.25/30.4375*(IF(E2013=12002,1/3%,IF(E2013=12003,1/3%,IF(E2013=12004,1/3%,IF(E2013=12006,1/2%,IF(E2013=12007,1/10%,IF(E2013=12008,1/3%,IF(E2013=12009,1/10%,IF(E2013=12010,1/10%,IF(E2013=12011,1/20%,IF(E2013=12012,1/3%,IF(E2013=12099,1/10%)))))))))))))</f>
        <v>120</v>
      </c>
      <c r="AH2013" s="44">
        <f t="shared" si="833"/>
        <v>38.390143737166326</v>
      </c>
      <c r="AI2013" s="36">
        <f t="shared" si="834"/>
        <v>81.609856262833674</v>
      </c>
      <c r="AJ2013" s="36">
        <f t="shared" si="835"/>
        <v>2484</v>
      </c>
      <c r="AK2013" s="45">
        <v>45657</v>
      </c>
    </row>
    <row r="2014" spans="1:37" s="79" customFormat="1" ht="12.75" x14ac:dyDescent="0.25">
      <c r="A2014" s="36">
        <v>2008</v>
      </c>
      <c r="B2014" s="45">
        <v>43178</v>
      </c>
      <c r="C2014" s="49" t="s">
        <v>431</v>
      </c>
      <c r="D2014" s="49"/>
      <c r="E2014" s="49">
        <v>12009</v>
      </c>
      <c r="F2014" s="36" t="s">
        <v>1701</v>
      </c>
      <c r="G2014" s="36" t="s">
        <v>70</v>
      </c>
      <c r="H2014" s="38">
        <v>143</v>
      </c>
      <c r="I2014" s="50">
        <v>2027025</v>
      </c>
      <c r="J2014" s="39">
        <f t="shared" si="820"/>
        <v>0</v>
      </c>
      <c r="K2014" s="39">
        <f t="shared" si="821"/>
        <v>0</v>
      </c>
      <c r="L2014" s="39">
        <f t="shared" si="822"/>
        <v>0</v>
      </c>
      <c r="M2014" s="39">
        <f>IF(C2014=12006,H2014,IF(C2014&lt;&gt;12006,0))</f>
        <v>0</v>
      </c>
      <c r="N2014" s="39">
        <f t="shared" si="836"/>
        <v>0</v>
      </c>
      <c r="O2014" s="39">
        <f t="shared" si="823"/>
        <v>0</v>
      </c>
      <c r="P2014" s="39">
        <f t="shared" si="824"/>
        <v>0</v>
      </c>
      <c r="Q2014" s="39">
        <f t="shared" si="825"/>
        <v>2027025</v>
      </c>
      <c r="R2014" s="39">
        <f t="shared" si="826"/>
        <v>0</v>
      </c>
      <c r="S2014" s="39">
        <f t="shared" si="827"/>
        <v>0</v>
      </c>
      <c r="T2014" s="39"/>
      <c r="U2014" s="39">
        <f t="shared" si="828"/>
        <v>0</v>
      </c>
      <c r="V2014" s="39"/>
      <c r="W2014" s="39"/>
      <c r="X2014" s="39">
        <f t="shared" si="817"/>
        <v>554.96919917864477</v>
      </c>
      <c r="Y2014" s="39">
        <f t="shared" si="818"/>
        <v>16891.875</v>
      </c>
      <c r="Z2014" s="41">
        <f t="shared" si="819"/>
        <v>1375768.6447638604</v>
      </c>
      <c r="AA2014" s="41">
        <v>1172649.9178644763</v>
      </c>
      <c r="AB2014" s="41">
        <v>135711.05117319516</v>
      </c>
      <c r="AC2014" s="41">
        <f t="shared" si="829"/>
        <v>1308360.9690376716</v>
      </c>
      <c r="AD2014" s="42">
        <f t="shared" si="830"/>
        <v>203118.72689938406</v>
      </c>
      <c r="AE2014" s="41">
        <f t="shared" si="831"/>
        <v>1511479.6959370556</v>
      </c>
      <c r="AF2014" s="42">
        <f t="shared" si="832"/>
        <v>515545.30406294437</v>
      </c>
      <c r="AG2014" s="43">
        <f>(365.25/30.4375*(IF(E2014=12002,1/3%,IF(E2014=12003,1/3%,IF(E2014=12004,1/3%,IF(E2014=12006,1/2%,IF(E2014=12007,1/10%,IF(E2014=12008,1/3%,IF(E2014=12009,1/10%,IF(E2014=12010,1/10%,IF(E2014=12011,1/20%,IF(E2014=12012,1/3%))))))))))))</f>
        <v>120</v>
      </c>
      <c r="AH2014" s="44">
        <f t="shared" si="833"/>
        <v>38.554414784394254</v>
      </c>
      <c r="AI2014" s="36">
        <f t="shared" si="834"/>
        <v>81.445585215605746</v>
      </c>
      <c r="AJ2014" s="36">
        <f t="shared" si="835"/>
        <v>2479</v>
      </c>
      <c r="AK2014" s="45">
        <v>45657</v>
      </c>
    </row>
    <row r="2015" spans="1:37" s="79" customFormat="1" ht="12.75" x14ac:dyDescent="0.25">
      <c r="A2015" s="36">
        <v>2009</v>
      </c>
      <c r="B2015" s="45">
        <v>43178</v>
      </c>
      <c r="C2015" s="49" t="s">
        <v>265</v>
      </c>
      <c r="D2015" s="49"/>
      <c r="E2015" s="49">
        <v>12007</v>
      </c>
      <c r="F2015" s="36" t="s">
        <v>1713</v>
      </c>
      <c r="G2015" s="49" t="s">
        <v>435</v>
      </c>
      <c r="H2015" s="38">
        <v>2</v>
      </c>
      <c r="I2015" s="50">
        <v>257775</v>
      </c>
      <c r="J2015" s="39">
        <f t="shared" si="820"/>
        <v>0</v>
      </c>
      <c r="K2015" s="39">
        <f t="shared" si="821"/>
        <v>0</v>
      </c>
      <c r="L2015" s="39">
        <f t="shared" si="822"/>
        <v>0</v>
      </c>
      <c r="M2015" s="39">
        <f>IF(E2015=12005,I2015,IF(E2015&lt;&gt;12005,0))</f>
        <v>0</v>
      </c>
      <c r="N2015" s="39">
        <f t="shared" si="836"/>
        <v>0</v>
      </c>
      <c r="O2015" s="39">
        <f t="shared" si="823"/>
        <v>257775</v>
      </c>
      <c r="P2015" s="39">
        <f t="shared" si="824"/>
        <v>0</v>
      </c>
      <c r="Q2015" s="39">
        <f t="shared" si="825"/>
        <v>0</v>
      </c>
      <c r="R2015" s="39">
        <f t="shared" si="826"/>
        <v>0</v>
      </c>
      <c r="S2015" s="39">
        <f t="shared" si="827"/>
        <v>0</v>
      </c>
      <c r="T2015" s="39"/>
      <c r="U2015" s="39">
        <f t="shared" si="828"/>
        <v>0</v>
      </c>
      <c r="V2015" s="39"/>
      <c r="W2015" s="39">
        <f>IF(E2015=12099,I2015,IF(E2015&lt;&gt;12099,0))</f>
        <v>0</v>
      </c>
      <c r="X2015" s="39">
        <f t="shared" si="817"/>
        <v>70.57494866529774</v>
      </c>
      <c r="Y2015" s="39">
        <f t="shared" si="818"/>
        <v>2148.125</v>
      </c>
      <c r="Z2015" s="41">
        <f t="shared" si="819"/>
        <v>174955.2977412731</v>
      </c>
      <c r="AA2015" s="41">
        <v>149124.86652977412</v>
      </c>
      <c r="AB2015" s="41">
        <v>4672.5580378185477</v>
      </c>
      <c r="AC2015" s="41">
        <f t="shared" si="829"/>
        <v>153797.42456759268</v>
      </c>
      <c r="AD2015" s="42">
        <f t="shared" si="830"/>
        <v>25830.431211498973</v>
      </c>
      <c r="AE2015" s="41">
        <f t="shared" si="831"/>
        <v>179627.85577909165</v>
      </c>
      <c r="AF2015" s="42">
        <f t="shared" si="832"/>
        <v>78147.144220908347</v>
      </c>
      <c r="AG2015" s="43">
        <f>(365.25/30.4375*(IF(E2015=12002,1/3%,IF(E2015=12003,1/3%,IF(E2015=12004,1/3%,IF(E2015=12006,1/2%,IF(E2015=12007,1/10%,IF(E2015=12008,1/3%,IF(E2015=12009,1/10%,IF(E2015=12010,1/10%,IF(E2015=12011,1/20%,IF(E2015=12012,1/3%,IF(E2015=12099,1/10%)))))))))))))</f>
        <v>120</v>
      </c>
      <c r="AH2015" s="44">
        <f t="shared" si="833"/>
        <v>38.554414784394254</v>
      </c>
      <c r="AI2015" s="36">
        <f t="shared" si="834"/>
        <v>81.445585215605746</v>
      </c>
      <c r="AJ2015" s="36">
        <f t="shared" si="835"/>
        <v>2479</v>
      </c>
      <c r="AK2015" s="45">
        <v>45657</v>
      </c>
    </row>
    <row r="2016" spans="1:37" s="79" customFormat="1" ht="12.75" x14ac:dyDescent="0.25">
      <c r="A2016" s="36">
        <v>2010</v>
      </c>
      <c r="B2016" s="45">
        <v>43178</v>
      </c>
      <c r="C2016" s="49" t="s">
        <v>272</v>
      </c>
      <c r="D2016" s="49"/>
      <c r="E2016" s="49">
        <v>12010</v>
      </c>
      <c r="F2016" s="36" t="s">
        <v>1714</v>
      </c>
      <c r="G2016" s="36" t="s">
        <v>435</v>
      </c>
      <c r="H2016" s="38">
        <v>1</v>
      </c>
      <c r="I2016" s="50">
        <v>948460</v>
      </c>
      <c r="J2016" s="39">
        <f t="shared" si="820"/>
        <v>0</v>
      </c>
      <c r="K2016" s="39">
        <f t="shared" si="821"/>
        <v>0</v>
      </c>
      <c r="L2016" s="39">
        <f t="shared" si="822"/>
        <v>0</v>
      </c>
      <c r="M2016" s="39">
        <f>IF(E2016=12005,I2016,IF(E2016&lt;&gt;12005,0))</f>
        <v>0</v>
      </c>
      <c r="N2016" s="39">
        <f t="shared" si="836"/>
        <v>0</v>
      </c>
      <c r="O2016" s="39">
        <f t="shared" si="823"/>
        <v>0</v>
      </c>
      <c r="P2016" s="39">
        <f t="shared" si="824"/>
        <v>0</v>
      </c>
      <c r="Q2016" s="39">
        <f t="shared" si="825"/>
        <v>0</v>
      </c>
      <c r="R2016" s="39">
        <f t="shared" si="826"/>
        <v>948460</v>
      </c>
      <c r="S2016" s="39">
        <f t="shared" si="827"/>
        <v>0</v>
      </c>
      <c r="T2016" s="39"/>
      <c r="U2016" s="39">
        <f t="shared" si="828"/>
        <v>0</v>
      </c>
      <c r="V2016" s="39"/>
      <c r="W2016" s="39">
        <f>IF(E2016=12099,I2016,IF(E2016&lt;&gt;12099,0))</f>
        <v>0</v>
      </c>
      <c r="X2016" s="39">
        <f t="shared" si="817"/>
        <v>259.6741957563313</v>
      </c>
      <c r="Y2016" s="39">
        <f t="shared" si="818"/>
        <v>7903.8333333333339</v>
      </c>
      <c r="Z2016" s="41">
        <f t="shared" si="819"/>
        <v>643732.33127994521</v>
      </c>
      <c r="AA2016" s="41">
        <v>548691.57563312794</v>
      </c>
      <c r="AB2016" s="41">
        <v>36878.103804624654</v>
      </c>
      <c r="AC2016" s="41">
        <f t="shared" si="829"/>
        <v>585569.67943775258</v>
      </c>
      <c r="AD2016" s="42">
        <f t="shared" si="830"/>
        <v>95040.75564681727</v>
      </c>
      <c r="AE2016" s="41">
        <f t="shared" si="831"/>
        <v>680610.43508456985</v>
      </c>
      <c r="AF2016" s="42">
        <f t="shared" si="832"/>
        <v>267849.56491543015</v>
      </c>
      <c r="AG2016" s="43">
        <f>(365.25/30.4375*(IF(E2016=12002,1/3%,IF(E2016=12003,1/3%,IF(E2016=12004,1/3%,IF(E2016=12006,1/2%,IF(E2016=12007,1/10%,IF(E2016=12008,1/3%,IF(E2016=12009,1/10%,IF(E2016=12010,1/10%,IF(E2016=12011,1/20%,IF(E2016=12012,1/3%,IF(E2016=12099,1/10%)))))))))))))</f>
        <v>120</v>
      </c>
      <c r="AH2016" s="44">
        <f t="shared" si="833"/>
        <v>38.554414784394254</v>
      </c>
      <c r="AI2016" s="36">
        <f t="shared" si="834"/>
        <v>81.445585215605746</v>
      </c>
      <c r="AJ2016" s="36">
        <f t="shared" si="835"/>
        <v>2479</v>
      </c>
      <c r="AK2016" s="45">
        <v>45657</v>
      </c>
    </row>
    <row r="2017" spans="1:37" s="79" customFormat="1" ht="12.75" x14ac:dyDescent="0.25">
      <c r="A2017" s="36">
        <v>2011</v>
      </c>
      <c r="B2017" s="45">
        <v>43180</v>
      </c>
      <c r="C2017" s="36" t="s">
        <v>823</v>
      </c>
      <c r="D2017" s="36"/>
      <c r="E2017" s="36">
        <v>12004</v>
      </c>
      <c r="F2017" s="36" t="s">
        <v>1715</v>
      </c>
      <c r="G2017" s="36" t="s">
        <v>276</v>
      </c>
      <c r="H2017" s="38">
        <v>17</v>
      </c>
      <c r="I2017" s="50">
        <v>8528750</v>
      </c>
      <c r="J2017" s="39">
        <f t="shared" si="820"/>
        <v>0</v>
      </c>
      <c r="K2017" s="39">
        <f t="shared" si="821"/>
        <v>0</v>
      </c>
      <c r="L2017" s="39">
        <f t="shared" si="822"/>
        <v>8528750</v>
      </c>
      <c r="M2017" s="39">
        <f t="shared" ref="M2017:M2022" si="837">IF(C2017=12006,H2017,IF(C2017&lt;&gt;12006,0))</f>
        <v>0</v>
      </c>
      <c r="N2017" s="39">
        <f t="shared" si="836"/>
        <v>0</v>
      </c>
      <c r="O2017" s="39">
        <f t="shared" si="823"/>
        <v>0</v>
      </c>
      <c r="P2017" s="39">
        <f t="shared" si="824"/>
        <v>0</v>
      </c>
      <c r="Q2017" s="39">
        <f t="shared" si="825"/>
        <v>0</v>
      </c>
      <c r="R2017" s="39">
        <f t="shared" si="826"/>
        <v>0</v>
      </c>
      <c r="S2017" s="39">
        <f t="shared" si="827"/>
        <v>0</v>
      </c>
      <c r="T2017" s="39"/>
      <c r="U2017" s="39">
        <f t="shared" si="828"/>
        <v>0</v>
      </c>
      <c r="V2017" s="39">
        <f>IF(E2017=12050,I2017,IF(E2017&lt;&gt;12050,0))</f>
        <v>0</v>
      </c>
      <c r="W2017" s="39"/>
      <c r="X2017" s="39">
        <f t="shared" si="817"/>
        <v>700.51334702258725</v>
      </c>
      <c r="Y2017" s="39">
        <f t="shared" si="818"/>
        <v>21321.875</v>
      </c>
      <c r="Z2017" s="41">
        <f t="shared" si="819"/>
        <v>1735171.5605749488</v>
      </c>
      <c r="AA2017" s="41">
        <v>1478783.6755646819</v>
      </c>
      <c r="AB2017" s="41">
        <v>0</v>
      </c>
      <c r="AC2017" s="41">
        <f t="shared" si="829"/>
        <v>1478783.6755646819</v>
      </c>
      <c r="AD2017" s="42">
        <f t="shared" si="830"/>
        <v>256387.88501026691</v>
      </c>
      <c r="AE2017" s="41">
        <f t="shared" si="831"/>
        <v>1735171.5605749488</v>
      </c>
      <c r="AF2017" s="42">
        <f t="shared" si="832"/>
        <v>6793578.4394250512</v>
      </c>
      <c r="AG2017" s="43">
        <f t="shared" ref="AG2017:AG2022" si="838">(365.25/30.4375*(IF(E2017=12002,1/3%,IF(E2017=12003,1/3%,IF(E2017=12004,1/3%,IF(E2017=12006,1/2%,IF(E2017=12007,1/10%,IF(E2017=12008,1/3%,IF(E2017=12009,1/10%,IF(E2017=12010,1/10%,IF(E2017=12011,1/20%,IF(E2017=12012,1/3%))))))))))))</f>
        <v>400</v>
      </c>
      <c r="AH2017" s="44">
        <f t="shared" si="833"/>
        <v>318.6201232032854</v>
      </c>
      <c r="AI2017" s="36">
        <f t="shared" si="834"/>
        <v>81.379876796714584</v>
      </c>
      <c r="AJ2017" s="36">
        <f t="shared" si="835"/>
        <v>2477</v>
      </c>
      <c r="AK2017" s="45">
        <v>45657</v>
      </c>
    </row>
    <row r="2018" spans="1:37" s="79" customFormat="1" ht="12.75" x14ac:dyDescent="0.25">
      <c r="A2018" s="36">
        <v>2012</v>
      </c>
      <c r="B2018" s="45">
        <v>43181</v>
      </c>
      <c r="C2018" s="36" t="s">
        <v>823</v>
      </c>
      <c r="D2018" s="36"/>
      <c r="E2018" s="36">
        <v>12004</v>
      </c>
      <c r="F2018" s="36" t="s">
        <v>1716</v>
      </c>
      <c r="G2018" s="36" t="s">
        <v>70</v>
      </c>
      <c r="H2018" s="38">
        <v>5000</v>
      </c>
      <c r="I2018" s="50">
        <v>9510000</v>
      </c>
      <c r="J2018" s="39">
        <f t="shared" si="820"/>
        <v>0</v>
      </c>
      <c r="K2018" s="39">
        <f t="shared" si="821"/>
        <v>0</v>
      </c>
      <c r="L2018" s="39">
        <f t="shared" si="822"/>
        <v>9510000</v>
      </c>
      <c r="M2018" s="39">
        <f t="shared" si="837"/>
        <v>0</v>
      </c>
      <c r="N2018" s="39">
        <f t="shared" si="836"/>
        <v>0</v>
      </c>
      <c r="O2018" s="39">
        <f t="shared" si="823"/>
        <v>0</v>
      </c>
      <c r="P2018" s="39">
        <f t="shared" si="824"/>
        <v>0</v>
      </c>
      <c r="Q2018" s="39">
        <f t="shared" si="825"/>
        <v>0</v>
      </c>
      <c r="R2018" s="39">
        <f t="shared" si="826"/>
        <v>0</v>
      </c>
      <c r="S2018" s="39">
        <f t="shared" si="827"/>
        <v>0</v>
      </c>
      <c r="T2018" s="39"/>
      <c r="U2018" s="39">
        <f t="shared" si="828"/>
        <v>0</v>
      </c>
      <c r="V2018" s="39"/>
      <c r="W2018" s="39"/>
      <c r="X2018" s="39">
        <f t="shared" si="817"/>
        <v>781.10882956878845</v>
      </c>
      <c r="Y2018" s="39">
        <f t="shared" si="818"/>
        <v>23775</v>
      </c>
      <c r="Z2018" s="41">
        <f t="shared" si="819"/>
        <v>1934025.4620123203</v>
      </c>
      <c r="AA2018" s="41">
        <v>1648139.6303901437</v>
      </c>
      <c r="AB2018" s="41">
        <v>-44449.810002930491</v>
      </c>
      <c r="AC2018" s="41">
        <f t="shared" si="829"/>
        <v>1603689.8203872133</v>
      </c>
      <c r="AD2018" s="42">
        <f t="shared" si="830"/>
        <v>285885.83162217657</v>
      </c>
      <c r="AE2018" s="41">
        <f t="shared" si="831"/>
        <v>1889575.6520093898</v>
      </c>
      <c r="AF2018" s="42">
        <f t="shared" si="832"/>
        <v>7620424.3479906097</v>
      </c>
      <c r="AG2018" s="43">
        <f t="shared" si="838"/>
        <v>400</v>
      </c>
      <c r="AH2018" s="44">
        <f t="shared" si="833"/>
        <v>318.65297741273099</v>
      </c>
      <c r="AI2018" s="36">
        <f t="shared" si="834"/>
        <v>81.347022587268995</v>
      </c>
      <c r="AJ2018" s="36">
        <f t="shared" si="835"/>
        <v>2476</v>
      </c>
      <c r="AK2018" s="45">
        <v>45657</v>
      </c>
    </row>
    <row r="2019" spans="1:37" s="79" customFormat="1" ht="12.75" x14ac:dyDescent="0.25">
      <c r="A2019" s="36">
        <v>2013</v>
      </c>
      <c r="B2019" s="45">
        <v>43181</v>
      </c>
      <c r="C2019" s="49" t="s">
        <v>431</v>
      </c>
      <c r="D2019" s="49"/>
      <c r="E2019" s="49">
        <v>12009</v>
      </c>
      <c r="F2019" s="36" t="s">
        <v>1717</v>
      </c>
      <c r="G2019" s="36" t="s">
        <v>70</v>
      </c>
      <c r="H2019" s="38">
        <v>30</v>
      </c>
      <c r="I2019" s="50">
        <v>396000.00000000006</v>
      </c>
      <c r="J2019" s="39">
        <f t="shared" si="820"/>
        <v>0</v>
      </c>
      <c r="K2019" s="39">
        <f t="shared" si="821"/>
        <v>0</v>
      </c>
      <c r="L2019" s="39">
        <f t="shared" si="822"/>
        <v>0</v>
      </c>
      <c r="M2019" s="39">
        <f t="shared" si="837"/>
        <v>0</v>
      </c>
      <c r="N2019" s="39">
        <f t="shared" si="836"/>
        <v>0</v>
      </c>
      <c r="O2019" s="39">
        <f t="shared" si="823"/>
        <v>0</v>
      </c>
      <c r="P2019" s="39">
        <f t="shared" si="824"/>
        <v>0</v>
      </c>
      <c r="Q2019" s="39">
        <f t="shared" si="825"/>
        <v>396000.00000000006</v>
      </c>
      <c r="R2019" s="39">
        <f t="shared" si="826"/>
        <v>0</v>
      </c>
      <c r="S2019" s="39">
        <f t="shared" si="827"/>
        <v>0</v>
      </c>
      <c r="T2019" s="39"/>
      <c r="U2019" s="39">
        <f t="shared" si="828"/>
        <v>0</v>
      </c>
      <c r="V2019" s="39"/>
      <c r="W2019" s="39"/>
      <c r="X2019" s="39">
        <f t="shared" si="817"/>
        <v>108.41889117043122</v>
      </c>
      <c r="Y2019" s="39">
        <f t="shared" si="818"/>
        <v>3300.0000000000005</v>
      </c>
      <c r="Z2019" s="41">
        <f t="shared" si="819"/>
        <v>268445.17453798774</v>
      </c>
      <c r="AA2019" s="41">
        <v>228763.86036960987</v>
      </c>
      <c r="AB2019" s="41">
        <v>26474.895438304011</v>
      </c>
      <c r="AC2019" s="41">
        <f t="shared" si="829"/>
        <v>255238.7558079139</v>
      </c>
      <c r="AD2019" s="42">
        <f t="shared" si="830"/>
        <v>39681.314168377867</v>
      </c>
      <c r="AE2019" s="41">
        <f t="shared" si="831"/>
        <v>294920.06997629174</v>
      </c>
      <c r="AF2019" s="42">
        <f t="shared" si="832"/>
        <v>101079.93002370832</v>
      </c>
      <c r="AG2019" s="43">
        <f t="shared" si="838"/>
        <v>120</v>
      </c>
      <c r="AH2019" s="44">
        <f t="shared" si="833"/>
        <v>38.652977412731005</v>
      </c>
      <c r="AI2019" s="36">
        <f t="shared" si="834"/>
        <v>81.347022587268995</v>
      </c>
      <c r="AJ2019" s="36">
        <f t="shared" si="835"/>
        <v>2476</v>
      </c>
      <c r="AK2019" s="45">
        <v>45657</v>
      </c>
    </row>
    <row r="2020" spans="1:37" s="79" customFormat="1" ht="12.75" x14ac:dyDescent="0.25">
      <c r="A2020" s="36">
        <v>2014</v>
      </c>
      <c r="B2020" s="45">
        <v>43181</v>
      </c>
      <c r="C2020" s="36" t="s">
        <v>315</v>
      </c>
      <c r="D2020" s="36"/>
      <c r="E2020" s="36">
        <v>12008</v>
      </c>
      <c r="F2020" s="36" t="s">
        <v>1718</v>
      </c>
      <c r="G2020" s="38" t="s">
        <v>1431</v>
      </c>
      <c r="H2020" s="61">
        <v>1</v>
      </c>
      <c r="I2020" s="50">
        <v>130000</v>
      </c>
      <c r="J2020" s="39">
        <f t="shared" si="820"/>
        <v>0</v>
      </c>
      <c r="K2020" s="39">
        <f t="shared" si="821"/>
        <v>0</v>
      </c>
      <c r="L2020" s="39">
        <f t="shared" si="822"/>
        <v>0</v>
      </c>
      <c r="M2020" s="39">
        <f t="shared" si="837"/>
        <v>0</v>
      </c>
      <c r="N2020" s="39">
        <f t="shared" si="836"/>
        <v>0</v>
      </c>
      <c r="O2020" s="39">
        <f t="shared" si="823"/>
        <v>0</v>
      </c>
      <c r="P2020" s="39">
        <f t="shared" si="824"/>
        <v>130000</v>
      </c>
      <c r="Q2020" s="39">
        <f t="shared" si="825"/>
        <v>0</v>
      </c>
      <c r="R2020" s="39">
        <f t="shared" si="826"/>
        <v>0</v>
      </c>
      <c r="S2020" s="39">
        <f t="shared" si="827"/>
        <v>0</v>
      </c>
      <c r="T2020" s="39"/>
      <c r="U2020" s="39">
        <f t="shared" si="828"/>
        <v>0</v>
      </c>
      <c r="V2020" s="39"/>
      <c r="W2020" s="39"/>
      <c r="X2020" s="39">
        <f t="shared" si="817"/>
        <v>10.677618069815194</v>
      </c>
      <c r="Y2020" s="39">
        <f t="shared" si="818"/>
        <v>325</v>
      </c>
      <c r="Z2020" s="41">
        <f t="shared" si="819"/>
        <v>26437.782340862424</v>
      </c>
      <c r="AA2020" s="41">
        <v>22529.774127310062</v>
      </c>
      <c r="AB2020" s="41">
        <v>0</v>
      </c>
      <c r="AC2020" s="41">
        <f t="shared" si="829"/>
        <v>22529.774127310062</v>
      </c>
      <c r="AD2020" s="42">
        <f t="shared" si="830"/>
        <v>3908.0082135523626</v>
      </c>
      <c r="AE2020" s="41">
        <f t="shared" si="831"/>
        <v>26437.782340862424</v>
      </c>
      <c r="AF2020" s="42">
        <f t="shared" si="832"/>
        <v>103562.21765913758</v>
      </c>
      <c r="AG2020" s="43">
        <f t="shared" si="838"/>
        <v>400</v>
      </c>
      <c r="AH2020" s="44">
        <f t="shared" si="833"/>
        <v>318.65297741273099</v>
      </c>
      <c r="AI2020" s="36">
        <f t="shared" si="834"/>
        <v>81.347022587268995</v>
      </c>
      <c r="AJ2020" s="36">
        <f t="shared" si="835"/>
        <v>2476</v>
      </c>
      <c r="AK2020" s="45">
        <v>45657</v>
      </c>
    </row>
    <row r="2021" spans="1:37" s="79" customFormat="1" ht="12.75" x14ac:dyDescent="0.25">
      <c r="A2021" s="36">
        <v>2015</v>
      </c>
      <c r="B2021" s="45">
        <v>43185</v>
      </c>
      <c r="C2021" s="49" t="s">
        <v>973</v>
      </c>
      <c r="D2021" s="49"/>
      <c r="E2021" s="49">
        <v>12006</v>
      </c>
      <c r="F2021" s="36" t="s">
        <v>1719</v>
      </c>
      <c r="G2021" s="36" t="s">
        <v>276</v>
      </c>
      <c r="H2021" s="38">
        <v>1</v>
      </c>
      <c r="I2021" s="50">
        <v>8443.89</v>
      </c>
      <c r="J2021" s="39">
        <f t="shared" si="820"/>
        <v>0</v>
      </c>
      <c r="K2021" s="39">
        <f t="shared" si="821"/>
        <v>0</v>
      </c>
      <c r="L2021" s="39">
        <f t="shared" si="822"/>
        <v>0</v>
      </c>
      <c r="M2021" s="39">
        <f t="shared" si="837"/>
        <v>0</v>
      </c>
      <c r="N2021" s="39">
        <f t="shared" si="836"/>
        <v>8443.89</v>
      </c>
      <c r="O2021" s="39">
        <f t="shared" si="823"/>
        <v>0</v>
      </c>
      <c r="P2021" s="39">
        <f t="shared" si="824"/>
        <v>0</v>
      </c>
      <c r="Q2021" s="39">
        <f t="shared" si="825"/>
        <v>0</v>
      </c>
      <c r="R2021" s="39">
        <f t="shared" si="826"/>
        <v>0</v>
      </c>
      <c r="S2021" s="39">
        <f t="shared" si="827"/>
        <v>0</v>
      </c>
      <c r="T2021" s="39"/>
      <c r="U2021" s="39">
        <f t="shared" si="828"/>
        <v>0</v>
      </c>
      <c r="V2021" s="39">
        <f>IF(E2021=12050,I2021,IF(E2021&lt;&gt;12050,0))</f>
        <v>0</v>
      </c>
      <c r="W2021" s="39"/>
      <c r="X2021" s="39">
        <f t="shared" si="817"/>
        <v>0.46236221765913749</v>
      </c>
      <c r="Y2021" s="39">
        <f t="shared" si="818"/>
        <v>14.073149999999996</v>
      </c>
      <c r="Z2021" s="41">
        <f t="shared" si="819"/>
        <v>1142.9594020533877</v>
      </c>
      <c r="AA2021" s="41">
        <v>973.73483039014354</v>
      </c>
      <c r="AB2021" s="41">
        <v>0</v>
      </c>
      <c r="AC2021" s="41">
        <f t="shared" si="829"/>
        <v>973.73483039014354</v>
      </c>
      <c r="AD2021" s="42">
        <f t="shared" si="830"/>
        <v>169.22457166324421</v>
      </c>
      <c r="AE2021" s="41">
        <f t="shared" si="831"/>
        <v>1142.9594020533877</v>
      </c>
      <c r="AF2021" s="42">
        <f t="shared" si="832"/>
        <v>7300.9305979466117</v>
      </c>
      <c r="AG2021" s="43">
        <f t="shared" si="838"/>
        <v>600</v>
      </c>
      <c r="AH2021" s="44">
        <f t="shared" si="833"/>
        <v>518.78439425051329</v>
      </c>
      <c r="AI2021" s="36">
        <f t="shared" si="834"/>
        <v>81.215605749486656</v>
      </c>
      <c r="AJ2021" s="36">
        <f t="shared" si="835"/>
        <v>2472</v>
      </c>
      <c r="AK2021" s="45">
        <v>45657</v>
      </c>
    </row>
    <row r="2022" spans="1:37" s="79" customFormat="1" ht="38.25" customHeight="1" x14ac:dyDescent="0.25">
      <c r="A2022" s="36">
        <v>2016</v>
      </c>
      <c r="B2022" s="45">
        <v>43185</v>
      </c>
      <c r="C2022" s="49" t="s">
        <v>973</v>
      </c>
      <c r="D2022" s="49"/>
      <c r="E2022" s="49">
        <v>12006</v>
      </c>
      <c r="F2022" s="36" t="s">
        <v>1720</v>
      </c>
      <c r="G2022" s="36" t="s">
        <v>276</v>
      </c>
      <c r="H2022" s="38">
        <v>1</v>
      </c>
      <c r="I2022" s="50">
        <v>3537988.29</v>
      </c>
      <c r="J2022" s="39">
        <f t="shared" si="820"/>
        <v>0</v>
      </c>
      <c r="K2022" s="39">
        <f t="shared" si="821"/>
        <v>0</v>
      </c>
      <c r="L2022" s="39">
        <f t="shared" si="822"/>
        <v>0</v>
      </c>
      <c r="M2022" s="39">
        <f t="shared" si="837"/>
        <v>0</v>
      </c>
      <c r="N2022" s="39">
        <f t="shared" si="836"/>
        <v>3537988.29</v>
      </c>
      <c r="O2022" s="39">
        <f t="shared" si="823"/>
        <v>0</v>
      </c>
      <c r="P2022" s="39">
        <f t="shared" si="824"/>
        <v>0</v>
      </c>
      <c r="Q2022" s="39">
        <f t="shared" si="825"/>
        <v>0</v>
      </c>
      <c r="R2022" s="39">
        <f t="shared" si="826"/>
        <v>0</v>
      </c>
      <c r="S2022" s="39">
        <f t="shared" si="827"/>
        <v>0</v>
      </c>
      <c r="T2022" s="39"/>
      <c r="U2022" s="39">
        <f t="shared" si="828"/>
        <v>0</v>
      </c>
      <c r="V2022" s="39">
        <f>IF(E2022=12050,I2022,IF(E2022&lt;&gt;12050,0))</f>
        <v>0</v>
      </c>
      <c r="W2022" s="39"/>
      <c r="X2022" s="39">
        <f t="shared" si="817"/>
        <v>193.72968049281317</v>
      </c>
      <c r="Y2022" s="39">
        <f t="shared" si="818"/>
        <v>5896.6471500000007</v>
      </c>
      <c r="Z2022" s="41">
        <f t="shared" si="819"/>
        <v>478899.77017823415</v>
      </c>
      <c r="AA2022" s="41">
        <v>407994.70711786451</v>
      </c>
      <c r="AB2022" s="41">
        <v>0</v>
      </c>
      <c r="AC2022" s="41">
        <f t="shared" si="829"/>
        <v>407994.70711786451</v>
      </c>
      <c r="AD2022" s="42">
        <f t="shared" si="830"/>
        <v>70905.063060369634</v>
      </c>
      <c r="AE2022" s="41">
        <f t="shared" si="831"/>
        <v>478899.77017823415</v>
      </c>
      <c r="AF2022" s="42">
        <f t="shared" si="832"/>
        <v>3059088.5198217658</v>
      </c>
      <c r="AG2022" s="43">
        <f t="shared" si="838"/>
        <v>600</v>
      </c>
      <c r="AH2022" s="44">
        <f t="shared" si="833"/>
        <v>518.78439425051329</v>
      </c>
      <c r="AI2022" s="36">
        <f t="shared" si="834"/>
        <v>81.215605749486656</v>
      </c>
      <c r="AJ2022" s="36">
        <f t="shared" si="835"/>
        <v>2472</v>
      </c>
      <c r="AK2022" s="45">
        <v>45657</v>
      </c>
    </row>
    <row r="2023" spans="1:37" s="79" customFormat="1" ht="12.75" x14ac:dyDescent="0.25">
      <c r="A2023" s="36">
        <v>2017</v>
      </c>
      <c r="B2023" s="45">
        <v>43185</v>
      </c>
      <c r="C2023" s="49" t="s">
        <v>272</v>
      </c>
      <c r="D2023" s="49"/>
      <c r="E2023" s="49">
        <v>12010</v>
      </c>
      <c r="F2023" s="36" t="s">
        <v>1721</v>
      </c>
      <c r="G2023" s="36" t="s">
        <v>435</v>
      </c>
      <c r="H2023" s="38">
        <v>7</v>
      </c>
      <c r="I2023" s="50">
        <v>708250</v>
      </c>
      <c r="J2023" s="39">
        <f t="shared" si="820"/>
        <v>0</v>
      </c>
      <c r="K2023" s="39">
        <f t="shared" si="821"/>
        <v>0</v>
      </c>
      <c r="L2023" s="39">
        <f t="shared" si="822"/>
        <v>0</v>
      </c>
      <c r="M2023" s="39">
        <f>IF(E2023=12005,I2023,IF(E2023&lt;&gt;12005,0))</f>
        <v>0</v>
      </c>
      <c r="N2023" s="39">
        <f t="shared" si="836"/>
        <v>0</v>
      </c>
      <c r="O2023" s="39">
        <f t="shared" si="823"/>
        <v>0</v>
      </c>
      <c r="P2023" s="39">
        <f t="shared" si="824"/>
        <v>0</v>
      </c>
      <c r="Q2023" s="39">
        <f t="shared" si="825"/>
        <v>0</v>
      </c>
      <c r="R2023" s="39">
        <f t="shared" si="826"/>
        <v>708250</v>
      </c>
      <c r="S2023" s="39">
        <f t="shared" si="827"/>
        <v>0</v>
      </c>
      <c r="T2023" s="39"/>
      <c r="U2023" s="39">
        <f t="shared" si="828"/>
        <v>0</v>
      </c>
      <c r="V2023" s="39"/>
      <c r="W2023" s="39">
        <f>IF(E2023=12099,I2023,IF(E2023&lt;&gt;12099,0))</f>
        <v>0</v>
      </c>
      <c r="X2023" s="39">
        <f t="shared" si="817"/>
        <v>193.90828199863108</v>
      </c>
      <c r="Y2023" s="39">
        <f t="shared" si="818"/>
        <v>5902.0833333333339</v>
      </c>
      <c r="Z2023" s="41">
        <f t="shared" si="819"/>
        <v>479341.27310061606</v>
      </c>
      <c r="AA2023" s="41">
        <v>408370.84188911709</v>
      </c>
      <c r="AB2023" s="41">
        <v>27447.008422885581</v>
      </c>
      <c r="AC2023" s="41">
        <f t="shared" si="829"/>
        <v>435817.85031200264</v>
      </c>
      <c r="AD2023" s="42">
        <f t="shared" si="830"/>
        <v>70970.431211498973</v>
      </c>
      <c r="AE2023" s="41">
        <f t="shared" si="831"/>
        <v>506788.28152350162</v>
      </c>
      <c r="AF2023" s="42">
        <f t="shared" si="832"/>
        <v>201461.71847649838</v>
      </c>
      <c r="AG2023" s="43">
        <f>(365.25/30.4375*(IF(E2023=12002,1/3%,IF(E2023=12003,1/3%,IF(E2023=12004,1/3%,IF(E2023=12006,1/2%,IF(E2023=12007,1/10%,IF(E2023=12008,1/3%,IF(E2023=12009,1/10%,IF(E2023=12010,1/10%,IF(E2023=12011,1/20%,IF(E2023=12012,1/3%,IF(E2023=12099,1/10%)))))))))))))</f>
        <v>120</v>
      </c>
      <c r="AH2023" s="44">
        <f t="shared" si="833"/>
        <v>38.784394250513344</v>
      </c>
      <c r="AI2023" s="36">
        <f t="shared" si="834"/>
        <v>81.215605749486656</v>
      </c>
      <c r="AJ2023" s="36">
        <f t="shared" si="835"/>
        <v>2472</v>
      </c>
      <c r="AK2023" s="45">
        <v>45657</v>
      </c>
    </row>
    <row r="2024" spans="1:37" s="79" customFormat="1" ht="38.25" customHeight="1" x14ac:dyDescent="0.25">
      <c r="A2024" s="36">
        <v>2018</v>
      </c>
      <c r="B2024" s="45">
        <v>43186</v>
      </c>
      <c r="C2024" s="36" t="s">
        <v>533</v>
      </c>
      <c r="D2024" s="36"/>
      <c r="E2024" s="36">
        <v>12003</v>
      </c>
      <c r="F2024" s="36" t="s">
        <v>1273</v>
      </c>
      <c r="G2024" s="36" t="s">
        <v>1470</v>
      </c>
      <c r="H2024" s="38">
        <v>40</v>
      </c>
      <c r="I2024" s="50">
        <v>1082000</v>
      </c>
      <c r="J2024" s="39">
        <f t="shared" si="820"/>
        <v>0</v>
      </c>
      <c r="K2024" s="39">
        <f t="shared" si="821"/>
        <v>1082000</v>
      </c>
      <c r="L2024" s="39">
        <f t="shared" si="822"/>
        <v>0</v>
      </c>
      <c r="M2024" s="39">
        <f>IF(C2024=12006,H2024,IF(C2024&lt;&gt;12006,0))</f>
        <v>0</v>
      </c>
      <c r="N2024" s="39">
        <f t="shared" si="836"/>
        <v>0</v>
      </c>
      <c r="O2024" s="39">
        <f t="shared" si="823"/>
        <v>0</v>
      </c>
      <c r="P2024" s="39">
        <f t="shared" si="824"/>
        <v>0</v>
      </c>
      <c r="Q2024" s="39">
        <f t="shared" si="825"/>
        <v>0</v>
      </c>
      <c r="R2024" s="39">
        <f t="shared" si="826"/>
        <v>0</v>
      </c>
      <c r="S2024" s="39">
        <f t="shared" si="827"/>
        <v>0</v>
      </c>
      <c r="T2024" s="39"/>
      <c r="U2024" s="39">
        <f t="shared" si="828"/>
        <v>0</v>
      </c>
      <c r="V2024" s="39"/>
      <c r="W2024" s="39"/>
      <c r="X2024" s="39">
        <f t="shared" si="817"/>
        <v>88.870636550308006</v>
      </c>
      <c r="Y2024" s="39">
        <f t="shared" si="818"/>
        <v>2705</v>
      </c>
      <c r="Z2024" s="41">
        <f t="shared" si="819"/>
        <v>219599.34291581108</v>
      </c>
      <c r="AA2024" s="41">
        <v>187072.68993839834</v>
      </c>
      <c r="AB2024" s="41">
        <v>-5045.2918983147956</v>
      </c>
      <c r="AC2024" s="41">
        <f t="shared" si="829"/>
        <v>182027.39804008356</v>
      </c>
      <c r="AD2024" s="42">
        <f t="shared" si="830"/>
        <v>32526.652977412741</v>
      </c>
      <c r="AE2024" s="41">
        <f t="shared" si="831"/>
        <v>214554.0510174963</v>
      </c>
      <c r="AF2024" s="42">
        <f t="shared" si="832"/>
        <v>867445.94898250373</v>
      </c>
      <c r="AG2024" s="43">
        <f>(365.25/30.4375*(IF(E2024=12002,1/3%,IF(E2024=12003,1/3%,IF(E2024=12004,1/3%,IF(E2024=12006,1/2%,IF(E2024=12007,1/10%,IF(E2024=12008,1/3%,IF(E2024=12009,1/10%,IF(E2024=12010,1/10%,IF(E2024=12011,1/20%,IF(E2024=12012,1/3%))))))))))))</f>
        <v>400</v>
      </c>
      <c r="AH2024" s="44">
        <f t="shared" si="833"/>
        <v>318.81724845995893</v>
      </c>
      <c r="AI2024" s="36">
        <f t="shared" si="834"/>
        <v>81.182751540041068</v>
      </c>
      <c r="AJ2024" s="36">
        <f t="shared" si="835"/>
        <v>2471</v>
      </c>
      <c r="AK2024" s="45">
        <v>45657</v>
      </c>
    </row>
    <row r="2025" spans="1:37" s="79" customFormat="1" ht="38.25" customHeight="1" x14ac:dyDescent="0.25">
      <c r="A2025" s="36">
        <v>2019</v>
      </c>
      <c r="B2025" s="45">
        <v>43186</v>
      </c>
      <c r="C2025" s="36" t="s">
        <v>533</v>
      </c>
      <c r="D2025" s="36"/>
      <c r="E2025" s="36">
        <v>12003</v>
      </c>
      <c r="F2025" s="36" t="s">
        <v>1272</v>
      </c>
      <c r="G2025" s="36" t="s">
        <v>1470</v>
      </c>
      <c r="H2025" s="38">
        <v>40</v>
      </c>
      <c r="I2025" s="50">
        <v>1460000</v>
      </c>
      <c r="J2025" s="39">
        <f t="shared" si="820"/>
        <v>0</v>
      </c>
      <c r="K2025" s="39">
        <f t="shared" si="821"/>
        <v>1460000</v>
      </c>
      <c r="L2025" s="39">
        <f t="shared" si="822"/>
        <v>0</v>
      </c>
      <c r="M2025" s="39">
        <f>IF(C2025=12006,H2025,IF(C2025&lt;&gt;12006,0))</f>
        <v>0</v>
      </c>
      <c r="N2025" s="39">
        <f t="shared" si="836"/>
        <v>0</v>
      </c>
      <c r="O2025" s="39">
        <f t="shared" si="823"/>
        <v>0</v>
      </c>
      <c r="P2025" s="39">
        <f t="shared" si="824"/>
        <v>0</v>
      </c>
      <c r="Q2025" s="39">
        <f t="shared" si="825"/>
        <v>0</v>
      </c>
      <c r="R2025" s="39">
        <f t="shared" si="826"/>
        <v>0</v>
      </c>
      <c r="S2025" s="39">
        <f t="shared" si="827"/>
        <v>0</v>
      </c>
      <c r="T2025" s="39"/>
      <c r="U2025" s="39">
        <f t="shared" si="828"/>
        <v>0</v>
      </c>
      <c r="V2025" s="39"/>
      <c r="W2025" s="39"/>
      <c r="X2025" s="39">
        <f t="shared" si="817"/>
        <v>119.91786447638603</v>
      </c>
      <c r="Y2025" s="39">
        <f t="shared" si="818"/>
        <v>3649.9999999999995</v>
      </c>
      <c r="Z2025" s="41">
        <f t="shared" si="819"/>
        <v>296317.04312114988</v>
      </c>
      <c r="AA2025" s="41">
        <v>252427.10472279257</v>
      </c>
      <c r="AB2025" s="41">
        <v>-6807.880010665066</v>
      </c>
      <c r="AC2025" s="41">
        <f t="shared" si="829"/>
        <v>245619.2247121275</v>
      </c>
      <c r="AD2025" s="42">
        <f t="shared" si="830"/>
        <v>43889.938398357306</v>
      </c>
      <c r="AE2025" s="41">
        <f t="shared" si="831"/>
        <v>289509.16311048483</v>
      </c>
      <c r="AF2025" s="42">
        <f t="shared" si="832"/>
        <v>1170490.8368895152</v>
      </c>
      <c r="AG2025" s="43">
        <f>(365.25/30.4375*(IF(E2025=12002,1/3%,IF(E2025=12003,1/3%,IF(E2025=12004,1/3%,IF(E2025=12006,1/2%,IF(E2025=12007,1/10%,IF(E2025=12008,1/3%,IF(E2025=12009,1/10%,IF(E2025=12010,1/10%,IF(E2025=12011,1/20%,IF(E2025=12012,1/3%))))))))))))</f>
        <v>400</v>
      </c>
      <c r="AH2025" s="44">
        <f t="shared" si="833"/>
        <v>318.81724845995893</v>
      </c>
      <c r="AI2025" s="36">
        <f t="shared" si="834"/>
        <v>81.182751540041068</v>
      </c>
      <c r="AJ2025" s="36">
        <f t="shared" si="835"/>
        <v>2471</v>
      </c>
      <c r="AK2025" s="45">
        <v>45657</v>
      </c>
    </row>
    <row r="2026" spans="1:37" s="79" customFormat="1" ht="38.25" customHeight="1" x14ac:dyDescent="0.25">
      <c r="A2026" s="36">
        <v>2020</v>
      </c>
      <c r="B2026" s="45">
        <v>43188</v>
      </c>
      <c r="C2026" s="36" t="s">
        <v>721</v>
      </c>
      <c r="D2026" s="36"/>
      <c r="E2026" s="36">
        <v>12003</v>
      </c>
      <c r="F2026" s="36" t="s">
        <v>1722</v>
      </c>
      <c r="G2026" s="36" t="s">
        <v>276</v>
      </c>
      <c r="H2026" s="38">
        <v>9</v>
      </c>
      <c r="I2026" s="50">
        <v>328500</v>
      </c>
      <c r="J2026" s="39">
        <f t="shared" si="820"/>
        <v>0</v>
      </c>
      <c r="K2026" s="39">
        <f t="shared" si="821"/>
        <v>328500</v>
      </c>
      <c r="L2026" s="39">
        <f t="shared" si="822"/>
        <v>0</v>
      </c>
      <c r="M2026" s="39">
        <f>IF(C2026=12006,H2026,IF(C2026&lt;&gt;12006,0))</f>
        <v>0</v>
      </c>
      <c r="N2026" s="39">
        <f t="shared" si="836"/>
        <v>0</v>
      </c>
      <c r="O2026" s="39">
        <f t="shared" si="823"/>
        <v>0</v>
      </c>
      <c r="P2026" s="39">
        <f t="shared" si="824"/>
        <v>0</v>
      </c>
      <c r="Q2026" s="39">
        <f t="shared" si="825"/>
        <v>0</v>
      </c>
      <c r="R2026" s="39">
        <f t="shared" si="826"/>
        <v>0</v>
      </c>
      <c r="S2026" s="39">
        <f t="shared" si="827"/>
        <v>0</v>
      </c>
      <c r="T2026" s="39"/>
      <c r="U2026" s="39">
        <f t="shared" si="828"/>
        <v>0</v>
      </c>
      <c r="V2026" s="39">
        <f>IF(E2026=12050,I2026,IF(E2026&lt;&gt;12050,0))</f>
        <v>0</v>
      </c>
      <c r="W2026" s="39"/>
      <c r="X2026" s="39">
        <f t="shared" si="817"/>
        <v>26.981519507186857</v>
      </c>
      <c r="Y2026" s="39">
        <f t="shared" si="818"/>
        <v>821.25</v>
      </c>
      <c r="Z2026" s="41">
        <f t="shared" si="819"/>
        <v>66617.371663244354</v>
      </c>
      <c r="AA2026" s="41">
        <v>56742.135523613964</v>
      </c>
      <c r="AB2026" s="41">
        <v>0</v>
      </c>
      <c r="AC2026" s="41">
        <f t="shared" si="829"/>
        <v>56742.135523613964</v>
      </c>
      <c r="AD2026" s="42">
        <f t="shared" si="830"/>
        <v>9875.2361396303895</v>
      </c>
      <c r="AE2026" s="41">
        <f t="shared" si="831"/>
        <v>66617.371663244354</v>
      </c>
      <c r="AF2026" s="42">
        <f t="shared" si="832"/>
        <v>261882.62833675565</v>
      </c>
      <c r="AG2026" s="43">
        <f>(365.25/30.4375*(IF(E2026=12002,1/3%,IF(E2026=12003,1/3%,IF(E2026=12004,1/3%,IF(E2026=12006,1/2%,IF(E2026=12007,1/10%,IF(E2026=12008,1/3%,IF(E2026=12009,1/10%,IF(E2026=12010,1/10%,IF(E2026=12011,1/20%,IF(E2026=12012,1/3%))))))))))))</f>
        <v>400</v>
      </c>
      <c r="AH2026" s="44">
        <f t="shared" si="833"/>
        <v>318.88295687885011</v>
      </c>
      <c r="AI2026" s="36">
        <f t="shared" si="834"/>
        <v>81.117043121149891</v>
      </c>
      <c r="AJ2026" s="36">
        <f t="shared" si="835"/>
        <v>2469</v>
      </c>
      <c r="AK2026" s="45">
        <v>45657</v>
      </c>
    </row>
    <row r="2027" spans="1:37" s="79" customFormat="1" ht="12.75" x14ac:dyDescent="0.25">
      <c r="A2027" s="36">
        <v>2021</v>
      </c>
      <c r="B2027" s="91">
        <v>43190</v>
      </c>
      <c r="C2027" s="36" t="s">
        <v>1043</v>
      </c>
      <c r="D2027" s="36"/>
      <c r="E2027" s="36">
        <v>12002</v>
      </c>
      <c r="F2027" s="56" t="s">
        <v>1723</v>
      </c>
      <c r="G2027" s="36" t="s">
        <v>276</v>
      </c>
      <c r="H2027" s="62">
        <v>1</v>
      </c>
      <c r="I2027" s="50">
        <v>4100217.23</v>
      </c>
      <c r="J2027" s="39">
        <f t="shared" si="820"/>
        <v>4100217.23</v>
      </c>
      <c r="K2027" s="39">
        <f t="shared" si="821"/>
        <v>0</v>
      </c>
      <c r="L2027" s="39">
        <f t="shared" si="822"/>
        <v>0</v>
      </c>
      <c r="M2027" s="39">
        <f>IF(C2027=12006,H2027,IF(C2027&lt;&gt;12006,0))</f>
        <v>0</v>
      </c>
      <c r="N2027" s="39">
        <f t="shared" si="836"/>
        <v>0</v>
      </c>
      <c r="O2027" s="39">
        <f t="shared" si="823"/>
        <v>0</v>
      </c>
      <c r="P2027" s="39">
        <f t="shared" si="824"/>
        <v>0</v>
      </c>
      <c r="Q2027" s="39">
        <f t="shared" si="825"/>
        <v>0</v>
      </c>
      <c r="R2027" s="39">
        <f t="shared" si="826"/>
        <v>0</v>
      </c>
      <c r="S2027" s="39">
        <f t="shared" si="827"/>
        <v>0</v>
      </c>
      <c r="T2027" s="39"/>
      <c r="U2027" s="39">
        <f t="shared" si="828"/>
        <v>0</v>
      </c>
      <c r="V2027" s="39">
        <f>IF(E2027=12050,I2027,IF(E2027&lt;&gt;12050,0))</f>
        <v>0</v>
      </c>
      <c r="W2027" s="39"/>
      <c r="X2027" s="39">
        <f t="shared" si="817"/>
        <v>336.77348911704308</v>
      </c>
      <c r="Y2027" s="39">
        <f t="shared" si="818"/>
        <v>10250.543075</v>
      </c>
      <c r="Z2027" s="41">
        <f t="shared" si="819"/>
        <v>830820.1976517454</v>
      </c>
      <c r="AA2027" s="41">
        <v>707561.10063490761</v>
      </c>
      <c r="AB2027" s="41">
        <v>0</v>
      </c>
      <c r="AC2027" s="41">
        <f t="shared" si="829"/>
        <v>707561.10063490761</v>
      </c>
      <c r="AD2027" s="42">
        <f t="shared" si="830"/>
        <v>123259.0970168378</v>
      </c>
      <c r="AE2027" s="41">
        <f t="shared" si="831"/>
        <v>830820.1976517454</v>
      </c>
      <c r="AF2027" s="42">
        <f t="shared" si="832"/>
        <v>3269397.0323482547</v>
      </c>
      <c r="AG2027" s="43">
        <f>(365.25/30.4375*(IF(E2027=12002,1/3%,IF(E2027=12003,1/3%,IF(E2027=12004,1/3%,IF(E2027=12006,1/2%,IF(E2027=12007,1/10%,IF(E2027=12008,1/3%,IF(E2027=12009,1/10%,IF(E2027=12010,1/10%,IF(E2027=12011,1/20%,IF(E2027=12012,1/3%))))))))))))</f>
        <v>400</v>
      </c>
      <c r="AH2027" s="44">
        <f t="shared" si="833"/>
        <v>318.94866529774129</v>
      </c>
      <c r="AI2027" s="36">
        <f t="shared" si="834"/>
        <v>81.051334702258728</v>
      </c>
      <c r="AJ2027" s="36">
        <f t="shared" si="835"/>
        <v>2467</v>
      </c>
      <c r="AK2027" s="45">
        <v>45657</v>
      </c>
    </row>
    <row r="2028" spans="1:37" s="79" customFormat="1" ht="12.75" x14ac:dyDescent="0.25">
      <c r="A2028" s="36">
        <v>2022</v>
      </c>
      <c r="B2028" s="45">
        <v>43190</v>
      </c>
      <c r="C2028" s="53" t="s">
        <v>534</v>
      </c>
      <c r="D2028" s="53"/>
      <c r="E2028" s="36">
        <v>12008</v>
      </c>
      <c r="F2028" s="56" t="s">
        <v>1723</v>
      </c>
      <c r="G2028" s="36" t="s">
        <v>544</v>
      </c>
      <c r="H2028" s="38">
        <v>1</v>
      </c>
      <c r="I2028" s="50">
        <v>21793</v>
      </c>
      <c r="J2028" s="39">
        <f t="shared" si="820"/>
        <v>0</v>
      </c>
      <c r="K2028" s="39">
        <f t="shared" si="821"/>
        <v>0</v>
      </c>
      <c r="L2028" s="39">
        <f t="shared" si="822"/>
        <v>0</v>
      </c>
      <c r="M2028" s="39">
        <f>IF(C2028=12006,H2028,IF(C2028&lt;&gt;12006,0))</f>
        <v>0</v>
      </c>
      <c r="N2028" s="39">
        <f t="shared" si="836"/>
        <v>0</v>
      </c>
      <c r="O2028" s="39">
        <f t="shared" si="823"/>
        <v>0</v>
      </c>
      <c r="P2028" s="39">
        <f t="shared" si="824"/>
        <v>21793</v>
      </c>
      <c r="Q2028" s="39">
        <f t="shared" si="825"/>
        <v>0</v>
      </c>
      <c r="R2028" s="39">
        <f t="shared" si="826"/>
        <v>0</v>
      </c>
      <c r="S2028" s="39">
        <f t="shared" si="827"/>
        <v>0</v>
      </c>
      <c r="T2028" s="39"/>
      <c r="U2028" s="39">
        <f t="shared" si="828"/>
        <v>0</v>
      </c>
      <c r="V2028" s="39"/>
      <c r="W2028" s="39"/>
      <c r="X2028" s="39">
        <f t="shared" si="817"/>
        <v>1.7899794661190964</v>
      </c>
      <c r="Y2028" s="39">
        <f t="shared" si="818"/>
        <v>54.482499999999995</v>
      </c>
      <c r="Z2028" s="41">
        <f t="shared" si="819"/>
        <v>4415.8793429158104</v>
      </c>
      <c r="AA2028" s="41">
        <v>3707.0474743326486</v>
      </c>
      <c r="AB2028" s="41">
        <v>-99.977910163442573</v>
      </c>
      <c r="AC2028" s="41">
        <f t="shared" si="829"/>
        <v>3607.0695641692059</v>
      </c>
      <c r="AD2028" s="42">
        <f t="shared" si="830"/>
        <v>708.83186858316185</v>
      </c>
      <c r="AE2028" s="41">
        <f t="shared" si="831"/>
        <v>4315.9014327523673</v>
      </c>
      <c r="AF2028" s="42">
        <f t="shared" si="832"/>
        <v>17477.098567247631</v>
      </c>
      <c r="AG2028" s="43">
        <f>(365.25/30.4375*(IF(E2028=12002,1/3%,IF(E2028=12003,1/3%,IF(E2028=12004,1/3%,IF(E2028=12006,1/2%,IF(E2028=12007,1/10%,IF(E2028=12008,1/3%,IF(E2028=12009,1/10%,IF(E2028=12010,1/10%,IF(E2028=12011,1/20%,IF(E2028=12012,1/3%))))))))))))</f>
        <v>400</v>
      </c>
      <c r="AH2028" s="44">
        <f t="shared" si="833"/>
        <v>318.94866529774129</v>
      </c>
      <c r="AI2028" s="36">
        <f t="shared" si="834"/>
        <v>81.051334702258728</v>
      </c>
      <c r="AJ2028" s="36">
        <f t="shared" si="835"/>
        <v>2467</v>
      </c>
      <c r="AK2028" s="45">
        <v>45657</v>
      </c>
    </row>
    <row r="2029" spans="1:37" s="79" customFormat="1" ht="12.75" x14ac:dyDescent="0.25">
      <c r="A2029" s="36">
        <v>2023</v>
      </c>
      <c r="B2029" s="45">
        <v>43193</v>
      </c>
      <c r="C2029" s="49" t="s">
        <v>272</v>
      </c>
      <c r="D2029" s="49"/>
      <c r="E2029" s="49">
        <v>12010</v>
      </c>
      <c r="F2029" s="36" t="s">
        <v>1724</v>
      </c>
      <c r="G2029" s="36" t="s">
        <v>435</v>
      </c>
      <c r="H2029" s="38">
        <v>12</v>
      </c>
      <c r="I2029" s="50">
        <v>351500</v>
      </c>
      <c r="J2029" s="39">
        <f t="shared" si="820"/>
        <v>0</v>
      </c>
      <c r="K2029" s="39">
        <f t="shared" si="821"/>
        <v>0</v>
      </c>
      <c r="L2029" s="39">
        <f t="shared" si="822"/>
        <v>0</v>
      </c>
      <c r="M2029" s="39">
        <f>IF(E2029=12005,I2029,IF(E2029&lt;&gt;12005,0))</f>
        <v>0</v>
      </c>
      <c r="N2029" s="39">
        <f t="shared" si="836"/>
        <v>0</v>
      </c>
      <c r="O2029" s="39">
        <f t="shared" si="823"/>
        <v>0</v>
      </c>
      <c r="P2029" s="39">
        <f t="shared" si="824"/>
        <v>0</v>
      </c>
      <c r="Q2029" s="39">
        <f t="shared" si="825"/>
        <v>0</v>
      </c>
      <c r="R2029" s="39">
        <f t="shared" si="826"/>
        <v>351500</v>
      </c>
      <c r="S2029" s="39">
        <f t="shared" si="827"/>
        <v>0</v>
      </c>
      <c r="T2029" s="39"/>
      <c r="U2029" s="39">
        <f t="shared" si="828"/>
        <v>0</v>
      </c>
      <c r="V2029" s="39"/>
      <c r="W2029" s="39">
        <f>IF(E2029=12099,I2029,IF(E2029&lt;&gt;12099,0))</f>
        <v>0</v>
      </c>
      <c r="X2029" s="39">
        <f t="shared" si="817"/>
        <v>96.23545516769336</v>
      </c>
      <c r="Y2029" s="39">
        <f t="shared" si="818"/>
        <v>2929.1666666666665</v>
      </c>
      <c r="Z2029" s="41">
        <f t="shared" si="819"/>
        <v>237124.16153319646</v>
      </c>
      <c r="AA2029" s="41">
        <v>201901.98494182067</v>
      </c>
      <c r="AB2029" s="41">
        <v>13570.032217922537</v>
      </c>
      <c r="AC2029" s="41">
        <f t="shared" si="829"/>
        <v>215472.01715974321</v>
      </c>
      <c r="AD2029" s="42">
        <f t="shared" si="830"/>
        <v>35222.176591375784</v>
      </c>
      <c r="AE2029" s="41">
        <f t="shared" si="831"/>
        <v>250694.19375111899</v>
      </c>
      <c r="AF2029" s="42">
        <f t="shared" si="832"/>
        <v>100805.80624888101</v>
      </c>
      <c r="AG2029" s="43">
        <f>(365.25/30.4375*(IF(E2029=12002,1/3%,IF(E2029=12003,1/3%,IF(E2029=12004,1/3%,IF(E2029=12006,1/2%,IF(E2029=12007,1/10%,IF(E2029=12008,1/3%,IF(E2029=12009,1/10%,IF(E2029=12010,1/10%,IF(E2029=12011,1/20%,IF(E2029=12012,1/3%,IF(E2029=12099,1/10%)))))))))))))</f>
        <v>120</v>
      </c>
      <c r="AH2029" s="44">
        <f t="shared" si="833"/>
        <v>39.047227926078023</v>
      </c>
      <c r="AI2029" s="36">
        <f t="shared" si="834"/>
        <v>80.952772073921977</v>
      </c>
      <c r="AJ2029" s="36">
        <f t="shared" si="835"/>
        <v>2464</v>
      </c>
      <c r="AK2029" s="45">
        <v>45657</v>
      </c>
    </row>
    <row r="2030" spans="1:37" s="79" customFormat="1" ht="12.75" x14ac:dyDescent="0.25">
      <c r="A2030" s="36">
        <v>2024</v>
      </c>
      <c r="B2030" s="45">
        <v>43193</v>
      </c>
      <c r="C2030" s="49" t="s">
        <v>754</v>
      </c>
      <c r="D2030" s="49"/>
      <c r="E2030" s="49">
        <v>12011</v>
      </c>
      <c r="F2030" s="49" t="s">
        <v>1725</v>
      </c>
      <c r="G2030" s="56" t="s">
        <v>435</v>
      </c>
      <c r="H2030" s="78">
        <v>1</v>
      </c>
      <c r="I2030" s="48">
        <v>27500000.000000004</v>
      </c>
      <c r="J2030" s="39">
        <f t="shared" si="820"/>
        <v>0</v>
      </c>
      <c r="K2030" s="39">
        <f t="shared" si="821"/>
        <v>0</v>
      </c>
      <c r="L2030" s="39">
        <f t="shared" si="822"/>
        <v>0</v>
      </c>
      <c r="M2030" s="39">
        <f>IF(E2030=12005,I2030,IF(E2030&lt;&gt;12005,0))</f>
        <v>0</v>
      </c>
      <c r="N2030" s="39">
        <f t="shared" si="836"/>
        <v>0</v>
      </c>
      <c r="O2030" s="39">
        <f t="shared" si="823"/>
        <v>0</v>
      </c>
      <c r="P2030" s="39">
        <f t="shared" si="824"/>
        <v>0</v>
      </c>
      <c r="Q2030" s="39">
        <f t="shared" si="825"/>
        <v>0</v>
      </c>
      <c r="R2030" s="39">
        <f t="shared" si="826"/>
        <v>0</v>
      </c>
      <c r="S2030" s="39">
        <f t="shared" si="827"/>
        <v>27500000.000000004</v>
      </c>
      <c r="T2030" s="39"/>
      <c r="U2030" s="39">
        <f t="shared" si="828"/>
        <v>0</v>
      </c>
      <c r="V2030" s="39"/>
      <c r="W2030" s="39">
        <f>IF(E2030=12099,I2030,IF(E2030&lt;&gt;12099,0))</f>
        <v>0</v>
      </c>
      <c r="X2030" s="39">
        <f t="shared" si="817"/>
        <v>15058.179329226559</v>
      </c>
      <c r="Y2030" s="39">
        <f t="shared" si="818"/>
        <v>458333.33333333337</v>
      </c>
      <c r="Z2030" s="41">
        <f t="shared" si="819"/>
        <v>27500000.000000004</v>
      </c>
      <c r="AA2030" s="41">
        <v>27500000.000000004</v>
      </c>
      <c r="AB2030" s="41">
        <v>0</v>
      </c>
      <c r="AC2030" s="41">
        <f t="shared" si="829"/>
        <v>27500000.000000004</v>
      </c>
      <c r="AD2030" s="42">
        <f t="shared" si="830"/>
        <v>0</v>
      </c>
      <c r="AE2030" s="41">
        <f t="shared" si="831"/>
        <v>27500000.000000004</v>
      </c>
      <c r="AF2030" s="42">
        <f t="shared" si="832"/>
        <v>0</v>
      </c>
      <c r="AG2030" s="43">
        <f>(365.25/30.4375*(IF(E2030=12002,1/3%,IF(E2030=12003,1/3%,IF(E2030=12004,1/3%,IF(E2030=12006,1/2%,IF(E2030=12007,1/10%,IF(E2030=12008,1/3%,IF(E2030=12009,1/10%,IF(E2030=12010,1/10%,IF(E2030=12011,1/20%,IF(E2030=12012,1/3%,IF(E2030=12099,1/10%)))))))))))))</f>
        <v>60</v>
      </c>
      <c r="AH2030" s="44">
        <f t="shared" si="833"/>
        <v>0</v>
      </c>
      <c r="AI2030" s="36">
        <f t="shared" si="834"/>
        <v>80.952772073921977</v>
      </c>
      <c r="AJ2030" s="36">
        <f t="shared" si="835"/>
        <v>2464</v>
      </c>
      <c r="AK2030" s="45">
        <v>45657</v>
      </c>
    </row>
    <row r="2031" spans="1:37" s="79" customFormat="1" ht="12.75" x14ac:dyDescent="0.25">
      <c r="A2031" s="36">
        <v>2025</v>
      </c>
      <c r="B2031" s="45">
        <v>43195</v>
      </c>
      <c r="C2031" s="36" t="s">
        <v>823</v>
      </c>
      <c r="D2031" s="36"/>
      <c r="E2031" s="36">
        <v>12004</v>
      </c>
      <c r="F2031" s="36" t="s">
        <v>1716</v>
      </c>
      <c r="G2031" s="38" t="s">
        <v>335</v>
      </c>
      <c r="H2031" s="61">
        <v>5000</v>
      </c>
      <c r="I2031" s="50">
        <v>9510000</v>
      </c>
      <c r="J2031" s="39">
        <f t="shared" si="820"/>
        <v>0</v>
      </c>
      <c r="K2031" s="39">
        <f t="shared" si="821"/>
        <v>0</v>
      </c>
      <c r="L2031" s="39">
        <f t="shared" si="822"/>
        <v>9510000</v>
      </c>
      <c r="M2031" s="39">
        <f>IF(C2031=12006,H2031,IF(C2031&lt;&gt;12006,0))</f>
        <v>0</v>
      </c>
      <c r="N2031" s="39">
        <f t="shared" si="836"/>
        <v>0</v>
      </c>
      <c r="O2031" s="39">
        <f t="shared" si="823"/>
        <v>0</v>
      </c>
      <c r="P2031" s="39">
        <f t="shared" si="824"/>
        <v>0</v>
      </c>
      <c r="Q2031" s="39">
        <f t="shared" si="825"/>
        <v>0</v>
      </c>
      <c r="R2031" s="39">
        <f t="shared" si="826"/>
        <v>0</v>
      </c>
      <c r="S2031" s="39">
        <f t="shared" si="827"/>
        <v>0</v>
      </c>
      <c r="T2031" s="39"/>
      <c r="U2031" s="39">
        <f t="shared" si="828"/>
        <v>0</v>
      </c>
      <c r="V2031" s="39"/>
      <c r="W2031" s="39"/>
      <c r="X2031" s="39">
        <f t="shared" si="817"/>
        <v>781.10882956878845</v>
      </c>
      <c r="Y2031" s="39">
        <f t="shared" si="818"/>
        <v>23775</v>
      </c>
      <c r="Z2031" s="41">
        <f t="shared" si="819"/>
        <v>1923089.9383983572</v>
      </c>
      <c r="AA2031" s="41">
        <v>1637204.1067761807</v>
      </c>
      <c r="AB2031" s="41">
        <v>0</v>
      </c>
      <c r="AC2031" s="41">
        <f t="shared" si="829"/>
        <v>1637204.1067761807</v>
      </c>
      <c r="AD2031" s="42">
        <f t="shared" si="830"/>
        <v>285885.83162217657</v>
      </c>
      <c r="AE2031" s="41">
        <f t="shared" si="831"/>
        <v>1923089.9383983572</v>
      </c>
      <c r="AF2031" s="42">
        <f t="shared" si="832"/>
        <v>7586910.0616016425</v>
      </c>
      <c r="AG2031" s="43">
        <f>(365.25/30.4375*(IF(E2031=12002,1/3%,IF(E2031=12003,1/3%,IF(E2031=12004,1/3%,IF(E2031=12006,1/2%,IF(E2031=12007,1/10%,IF(E2031=12008,1/3%,IF(E2031=12009,1/10%,IF(E2031=12010,1/10%,IF(E2031=12011,1/20%,IF(E2031=12012,1/3%))))))))))))</f>
        <v>400</v>
      </c>
      <c r="AH2031" s="44">
        <f t="shared" si="833"/>
        <v>319.11293634496917</v>
      </c>
      <c r="AI2031" s="36">
        <f t="shared" si="834"/>
        <v>80.887063655030801</v>
      </c>
      <c r="AJ2031" s="36">
        <f t="shared" si="835"/>
        <v>2462</v>
      </c>
      <c r="AK2031" s="45">
        <v>45657</v>
      </c>
    </row>
    <row r="2032" spans="1:37" s="79" customFormat="1" ht="12.75" x14ac:dyDescent="0.25">
      <c r="A2032" s="36">
        <v>2026</v>
      </c>
      <c r="B2032" s="45">
        <v>43195</v>
      </c>
      <c r="C2032" s="49" t="s">
        <v>272</v>
      </c>
      <c r="D2032" s="49"/>
      <c r="E2032" s="49">
        <v>12010</v>
      </c>
      <c r="F2032" s="36" t="s">
        <v>1726</v>
      </c>
      <c r="G2032" s="36" t="s">
        <v>435</v>
      </c>
      <c r="H2032" s="38">
        <v>3</v>
      </c>
      <c r="I2032" s="50">
        <v>469050</v>
      </c>
      <c r="J2032" s="39">
        <f t="shared" si="820"/>
        <v>0</v>
      </c>
      <c r="K2032" s="39">
        <f t="shared" si="821"/>
        <v>0</v>
      </c>
      <c r="L2032" s="39">
        <f t="shared" si="822"/>
        <v>0</v>
      </c>
      <c r="M2032" s="39">
        <f>IF(E2032=12005,I2032,IF(E2032&lt;&gt;12005,0))</f>
        <v>0</v>
      </c>
      <c r="N2032" s="39">
        <f t="shared" si="836"/>
        <v>0</v>
      </c>
      <c r="O2032" s="39">
        <f t="shared" si="823"/>
        <v>0</v>
      </c>
      <c r="P2032" s="39">
        <f t="shared" si="824"/>
        <v>0</v>
      </c>
      <c r="Q2032" s="39">
        <f t="shared" si="825"/>
        <v>0</v>
      </c>
      <c r="R2032" s="39">
        <f t="shared" si="826"/>
        <v>469050</v>
      </c>
      <c r="S2032" s="39">
        <f t="shared" si="827"/>
        <v>0</v>
      </c>
      <c r="T2032" s="39"/>
      <c r="U2032" s="39">
        <f t="shared" si="828"/>
        <v>0</v>
      </c>
      <c r="V2032" s="39"/>
      <c r="W2032" s="39">
        <f>IF(E2032=12099,I2032,IF(E2032&lt;&gt;12099,0))</f>
        <v>0</v>
      </c>
      <c r="X2032" s="39">
        <f t="shared" si="817"/>
        <v>128.41889117043121</v>
      </c>
      <c r="Y2032" s="39">
        <f t="shared" si="818"/>
        <v>3908.75</v>
      </c>
      <c r="Z2032" s="41">
        <f t="shared" si="819"/>
        <v>316167.31006160163</v>
      </c>
      <c r="AA2032" s="41">
        <v>269165.99589322379</v>
      </c>
      <c r="AB2032" s="41">
        <v>18090.912961022994</v>
      </c>
      <c r="AC2032" s="41">
        <f t="shared" si="829"/>
        <v>287256.90885424678</v>
      </c>
      <c r="AD2032" s="42">
        <f t="shared" si="830"/>
        <v>47001.314168377838</v>
      </c>
      <c r="AE2032" s="41">
        <f t="shared" si="831"/>
        <v>334258.22302262462</v>
      </c>
      <c r="AF2032" s="42">
        <f t="shared" si="832"/>
        <v>134791.77697737538</v>
      </c>
      <c r="AG2032" s="43">
        <f>(365.25/30.4375*(IF(E2032=12002,1/3%,IF(E2032=12003,1/3%,IF(E2032=12004,1/3%,IF(E2032=12006,1/2%,IF(E2032=12007,1/10%,IF(E2032=12008,1/3%,IF(E2032=12009,1/10%,IF(E2032=12010,1/10%,IF(E2032=12011,1/20%,IF(E2032=12012,1/3%,IF(E2032=12099,1/10%)))))))))))))</f>
        <v>120</v>
      </c>
      <c r="AH2032" s="44">
        <f t="shared" si="833"/>
        <v>39.112936344969199</v>
      </c>
      <c r="AI2032" s="36">
        <f t="shared" si="834"/>
        <v>80.887063655030801</v>
      </c>
      <c r="AJ2032" s="36">
        <f t="shared" si="835"/>
        <v>2462</v>
      </c>
      <c r="AK2032" s="45">
        <v>45657</v>
      </c>
    </row>
    <row r="2033" spans="1:37" s="79" customFormat="1" ht="12.75" x14ac:dyDescent="0.25">
      <c r="A2033" s="36">
        <v>2027</v>
      </c>
      <c r="B2033" s="45">
        <v>43202</v>
      </c>
      <c r="C2033" s="36" t="s">
        <v>33</v>
      </c>
      <c r="D2033" s="36"/>
      <c r="E2033" s="36">
        <v>12012</v>
      </c>
      <c r="F2033" s="36" t="s">
        <v>1727</v>
      </c>
      <c r="G2033" s="36" t="s">
        <v>276</v>
      </c>
      <c r="H2033" s="38">
        <v>7</v>
      </c>
      <c r="I2033" s="50">
        <v>931658.90007745929</v>
      </c>
      <c r="J2033" s="39">
        <f t="shared" si="820"/>
        <v>0</v>
      </c>
      <c r="K2033" s="39">
        <f t="shared" si="821"/>
        <v>0</v>
      </c>
      <c r="L2033" s="39">
        <f t="shared" si="822"/>
        <v>0</v>
      </c>
      <c r="M2033" s="39">
        <f>IF(C2033=12006,H2033,IF(C2033&lt;&gt;12006,0))</f>
        <v>0</v>
      </c>
      <c r="N2033" s="39">
        <f t="shared" si="836"/>
        <v>0</v>
      </c>
      <c r="O2033" s="39">
        <f t="shared" si="823"/>
        <v>0</v>
      </c>
      <c r="P2033" s="39">
        <f t="shared" si="824"/>
        <v>0</v>
      </c>
      <c r="Q2033" s="39">
        <f t="shared" si="825"/>
        <v>0</v>
      </c>
      <c r="R2033" s="39">
        <f t="shared" si="826"/>
        <v>0</v>
      </c>
      <c r="S2033" s="39">
        <f t="shared" si="827"/>
        <v>0</v>
      </c>
      <c r="T2033" s="39"/>
      <c r="U2033" s="39">
        <f t="shared" si="828"/>
        <v>931658.90007745929</v>
      </c>
      <c r="V2033" s="39">
        <f>IF(E2033=12050,I2033,IF(E2033&lt;&gt;12050,0))</f>
        <v>0</v>
      </c>
      <c r="W2033" s="39"/>
      <c r="X2033" s="39">
        <f t="shared" si="817"/>
        <v>76.522291587470988</v>
      </c>
      <c r="Y2033" s="39">
        <f t="shared" si="818"/>
        <v>2329.1472501936482</v>
      </c>
      <c r="Z2033" s="41">
        <f t="shared" si="819"/>
        <v>187862.22584724129</v>
      </c>
      <c r="AA2033" s="41">
        <v>159855.0671262269</v>
      </c>
      <c r="AB2033" s="41">
        <v>0</v>
      </c>
      <c r="AC2033" s="41">
        <f t="shared" si="829"/>
        <v>159855.0671262269</v>
      </c>
      <c r="AD2033" s="42">
        <f t="shared" si="830"/>
        <v>28007.158721014392</v>
      </c>
      <c r="AE2033" s="41">
        <f t="shared" si="831"/>
        <v>187862.22584724129</v>
      </c>
      <c r="AF2033" s="42">
        <f t="shared" si="832"/>
        <v>743796.67423021793</v>
      </c>
      <c r="AG2033" s="43">
        <f>(365.25/30.4375*(IF(E2033=12002,1/3%,IF(E2033=12003,1/3%,IF(E2033=12004,1/3%,IF(E2033=12006,1/2%,IF(E2033=12007,1/10%,IF(E2033=12008,1/3%,IF(E2033=12009,1/10%,IF(E2033=12010,1/10%,IF(E2033=12011,1/20%,IF(E2033=12012,1/3%))))))))))))</f>
        <v>400</v>
      </c>
      <c r="AH2033" s="44">
        <f t="shared" si="833"/>
        <v>319.34291581108829</v>
      </c>
      <c r="AI2033" s="36">
        <f t="shared" si="834"/>
        <v>80.65708418891171</v>
      </c>
      <c r="AJ2033" s="36">
        <f t="shared" si="835"/>
        <v>2455</v>
      </c>
      <c r="AK2033" s="45">
        <v>45657</v>
      </c>
    </row>
    <row r="2034" spans="1:37" s="79" customFormat="1" ht="12.75" x14ac:dyDescent="0.25">
      <c r="A2034" s="36">
        <v>2028</v>
      </c>
      <c r="B2034" s="45">
        <v>43203</v>
      </c>
      <c r="C2034" s="36" t="s">
        <v>721</v>
      </c>
      <c r="D2034" s="36"/>
      <c r="E2034" s="36">
        <v>12003</v>
      </c>
      <c r="F2034" s="36" t="s">
        <v>1273</v>
      </c>
      <c r="G2034" s="36" t="s">
        <v>276</v>
      </c>
      <c r="H2034" s="38">
        <v>5</v>
      </c>
      <c r="I2034" s="50">
        <v>135250</v>
      </c>
      <c r="J2034" s="39">
        <f t="shared" si="820"/>
        <v>0</v>
      </c>
      <c r="K2034" s="39">
        <f t="shared" si="821"/>
        <v>135250</v>
      </c>
      <c r="L2034" s="39">
        <f t="shared" si="822"/>
        <v>0</v>
      </c>
      <c r="M2034" s="39">
        <f>IF(C2034=12006,H2034,IF(C2034&lt;&gt;12006,0))</f>
        <v>0</v>
      </c>
      <c r="N2034" s="39">
        <f t="shared" si="836"/>
        <v>0</v>
      </c>
      <c r="O2034" s="39">
        <f t="shared" si="823"/>
        <v>0</v>
      </c>
      <c r="P2034" s="39">
        <f t="shared" si="824"/>
        <v>0</v>
      </c>
      <c r="Q2034" s="39">
        <f t="shared" si="825"/>
        <v>0</v>
      </c>
      <c r="R2034" s="39">
        <f t="shared" si="826"/>
        <v>0</v>
      </c>
      <c r="S2034" s="39">
        <f t="shared" si="827"/>
        <v>0</v>
      </c>
      <c r="T2034" s="39"/>
      <c r="U2034" s="39">
        <f t="shared" si="828"/>
        <v>0</v>
      </c>
      <c r="V2034" s="39">
        <f>IF(E2034=12050,I2034,IF(E2034&lt;&gt;12050,0))</f>
        <v>0</v>
      </c>
      <c r="W2034" s="39"/>
      <c r="X2034" s="39">
        <f t="shared" si="817"/>
        <v>11.108829568788501</v>
      </c>
      <c r="Y2034" s="39">
        <f t="shared" si="818"/>
        <v>338.125</v>
      </c>
      <c r="Z2034" s="41">
        <f t="shared" si="819"/>
        <v>27261.067761806982</v>
      </c>
      <c r="AA2034" s="41">
        <v>23195.23613963039</v>
      </c>
      <c r="AB2034" s="41">
        <v>0</v>
      </c>
      <c r="AC2034" s="41">
        <f t="shared" si="829"/>
        <v>23195.23613963039</v>
      </c>
      <c r="AD2034" s="42">
        <f t="shared" si="830"/>
        <v>4065.8316221765926</v>
      </c>
      <c r="AE2034" s="41">
        <f t="shared" si="831"/>
        <v>27261.067761806982</v>
      </c>
      <c r="AF2034" s="42">
        <f t="shared" si="832"/>
        <v>107988.93223819303</v>
      </c>
      <c r="AG2034" s="43">
        <f>(365.25/30.4375*(IF(E2034=12002,1/3%,IF(E2034=12003,1/3%,IF(E2034=12004,1/3%,IF(E2034=12006,1/2%,IF(E2034=12007,1/10%,IF(E2034=12008,1/3%,IF(E2034=12009,1/10%,IF(E2034=12010,1/10%,IF(E2034=12011,1/20%,IF(E2034=12012,1/3%))))))))))))</f>
        <v>400</v>
      </c>
      <c r="AH2034" s="44">
        <f t="shared" si="833"/>
        <v>319.37577002053388</v>
      </c>
      <c r="AI2034" s="36">
        <f t="shared" si="834"/>
        <v>80.624229979466122</v>
      </c>
      <c r="AJ2034" s="36">
        <f t="shared" si="835"/>
        <v>2454</v>
      </c>
      <c r="AK2034" s="45">
        <v>45657</v>
      </c>
    </row>
    <row r="2035" spans="1:37" s="79" customFormat="1" ht="12.75" x14ac:dyDescent="0.25">
      <c r="A2035" s="36">
        <v>2029</v>
      </c>
      <c r="B2035" s="45">
        <v>43206</v>
      </c>
      <c r="C2035" s="49" t="s">
        <v>272</v>
      </c>
      <c r="D2035" s="49"/>
      <c r="E2035" s="49">
        <v>12010</v>
      </c>
      <c r="F2035" s="36" t="s">
        <v>1728</v>
      </c>
      <c r="G2035" s="36" t="s">
        <v>435</v>
      </c>
      <c r="H2035" s="38">
        <v>3</v>
      </c>
      <c r="I2035" s="50">
        <v>272435</v>
      </c>
      <c r="J2035" s="39">
        <f t="shared" si="820"/>
        <v>0</v>
      </c>
      <c r="K2035" s="39">
        <f t="shared" si="821"/>
        <v>0</v>
      </c>
      <c r="L2035" s="39">
        <f t="shared" si="822"/>
        <v>0</v>
      </c>
      <c r="M2035" s="39">
        <f>IF(E2035=12005,I2035,IF(E2035&lt;&gt;12005,0))</f>
        <v>0</v>
      </c>
      <c r="N2035" s="39">
        <f t="shared" si="836"/>
        <v>0</v>
      </c>
      <c r="O2035" s="39">
        <f t="shared" si="823"/>
        <v>0</v>
      </c>
      <c r="P2035" s="39">
        <f t="shared" si="824"/>
        <v>0</v>
      </c>
      <c r="Q2035" s="39">
        <f t="shared" si="825"/>
        <v>0</v>
      </c>
      <c r="R2035" s="39">
        <f t="shared" si="826"/>
        <v>272435</v>
      </c>
      <c r="S2035" s="39">
        <f t="shared" si="827"/>
        <v>0</v>
      </c>
      <c r="T2035" s="39"/>
      <c r="U2035" s="39">
        <f t="shared" si="828"/>
        <v>0</v>
      </c>
      <c r="V2035" s="39"/>
      <c r="W2035" s="39">
        <f>IF(E2035=12099,I2035,IF(E2035&lt;&gt;12099,0))</f>
        <v>0</v>
      </c>
      <c r="X2035" s="39">
        <f t="shared" si="817"/>
        <v>74.588637919233406</v>
      </c>
      <c r="Y2035" s="39">
        <f t="shared" si="818"/>
        <v>2270.291666666667</v>
      </c>
      <c r="Z2035" s="41">
        <f t="shared" si="819"/>
        <v>182816.75154004109</v>
      </c>
      <c r="AA2035" s="41">
        <v>155517.31006160169</v>
      </c>
      <c r="AB2035" s="41">
        <v>10452.472315161744</v>
      </c>
      <c r="AC2035" s="41">
        <f t="shared" si="829"/>
        <v>165969.78237676344</v>
      </c>
      <c r="AD2035" s="42">
        <f t="shared" si="830"/>
        <v>27299.441478439403</v>
      </c>
      <c r="AE2035" s="41">
        <f t="shared" si="831"/>
        <v>193269.22385520284</v>
      </c>
      <c r="AF2035" s="42">
        <f t="shared" si="832"/>
        <v>79165.776144797157</v>
      </c>
      <c r="AG2035" s="43">
        <f>(365.25/30.4375*(IF(E2035=12002,1/3%,IF(E2035=12003,1/3%,IF(E2035=12004,1/3%,IF(E2035=12006,1/2%,IF(E2035=12007,1/10%,IF(E2035=12008,1/3%,IF(E2035=12009,1/10%,IF(E2035=12010,1/10%,IF(E2035=12011,1/20%,IF(E2035=12012,1/3%,IF(E2035=12099,1/10%)))))))))))))</f>
        <v>120</v>
      </c>
      <c r="AH2035" s="44">
        <f t="shared" si="833"/>
        <v>39.474332648870643</v>
      </c>
      <c r="AI2035" s="36">
        <f t="shared" si="834"/>
        <v>80.525667351129357</v>
      </c>
      <c r="AJ2035" s="36">
        <f t="shared" si="835"/>
        <v>2451</v>
      </c>
      <c r="AK2035" s="45">
        <v>45657</v>
      </c>
    </row>
    <row r="2036" spans="1:37" s="79" customFormat="1" ht="12.75" x14ac:dyDescent="0.25">
      <c r="A2036" s="36">
        <v>2030</v>
      </c>
      <c r="B2036" s="45">
        <v>43207</v>
      </c>
      <c r="C2036" s="49" t="s">
        <v>431</v>
      </c>
      <c r="D2036" s="49"/>
      <c r="E2036" s="49">
        <v>12009</v>
      </c>
      <c r="F2036" s="36" t="s">
        <v>1685</v>
      </c>
      <c r="G2036" s="36" t="s">
        <v>70</v>
      </c>
      <c r="H2036" s="38">
        <v>1</v>
      </c>
      <c r="I2036" s="50">
        <v>104500.00000000001</v>
      </c>
      <c r="J2036" s="39">
        <f t="shared" si="820"/>
        <v>0</v>
      </c>
      <c r="K2036" s="39">
        <f t="shared" si="821"/>
        <v>0</v>
      </c>
      <c r="L2036" s="39">
        <f t="shared" si="822"/>
        <v>0</v>
      </c>
      <c r="M2036" s="39">
        <f t="shared" ref="M2036:M2047" si="839">IF(C2036=12006,H2036,IF(C2036&lt;&gt;12006,0))</f>
        <v>0</v>
      </c>
      <c r="N2036" s="39">
        <f t="shared" si="836"/>
        <v>0</v>
      </c>
      <c r="O2036" s="39">
        <f t="shared" si="823"/>
        <v>0</v>
      </c>
      <c r="P2036" s="39">
        <f t="shared" si="824"/>
        <v>0</v>
      </c>
      <c r="Q2036" s="39">
        <f t="shared" si="825"/>
        <v>104500.00000000001</v>
      </c>
      <c r="R2036" s="39">
        <f t="shared" si="826"/>
        <v>0</v>
      </c>
      <c r="S2036" s="39">
        <f t="shared" si="827"/>
        <v>0</v>
      </c>
      <c r="T2036" s="39"/>
      <c r="U2036" s="39">
        <f t="shared" si="828"/>
        <v>0</v>
      </c>
      <c r="V2036" s="39"/>
      <c r="W2036" s="39"/>
      <c r="X2036" s="39">
        <f t="shared" si="817"/>
        <v>28.610540725530463</v>
      </c>
      <c r="Y2036" s="39">
        <f t="shared" si="818"/>
        <v>870.83333333333348</v>
      </c>
      <c r="Z2036" s="41">
        <f t="shared" si="819"/>
        <v>70095.824777549642</v>
      </c>
      <c r="AA2036" s="41">
        <v>59624.366872005485</v>
      </c>
      <c r="AB2036" s="41">
        <v>6900.3420206364262</v>
      </c>
      <c r="AC2036" s="41">
        <f t="shared" si="829"/>
        <v>66524.708892641909</v>
      </c>
      <c r="AD2036" s="42">
        <f t="shared" si="830"/>
        <v>10471.457905544157</v>
      </c>
      <c r="AE2036" s="41">
        <f t="shared" si="831"/>
        <v>76996.166798186066</v>
      </c>
      <c r="AF2036" s="42">
        <f t="shared" si="832"/>
        <v>27503.833201813948</v>
      </c>
      <c r="AG2036" s="43">
        <f t="shared" ref="AG2036:AG2047" si="840">(365.25/30.4375*(IF(E2036=12002,1/3%,IF(E2036=12003,1/3%,IF(E2036=12004,1/3%,IF(E2036=12006,1/2%,IF(E2036=12007,1/10%,IF(E2036=12008,1/3%,IF(E2036=12009,1/10%,IF(E2036=12010,1/10%,IF(E2036=12011,1/20%,IF(E2036=12012,1/3%))))))))))))</f>
        <v>120</v>
      </c>
      <c r="AH2036" s="44">
        <f t="shared" si="833"/>
        <v>39.507186858316217</v>
      </c>
      <c r="AI2036" s="36">
        <f t="shared" si="834"/>
        <v>80.492813141683783</v>
      </c>
      <c r="AJ2036" s="36">
        <f t="shared" si="835"/>
        <v>2450</v>
      </c>
      <c r="AK2036" s="45">
        <v>45657</v>
      </c>
    </row>
    <row r="2037" spans="1:37" s="79" customFormat="1" ht="25.5" x14ac:dyDescent="0.25">
      <c r="A2037" s="36">
        <v>2031</v>
      </c>
      <c r="B2037" s="45">
        <v>43207</v>
      </c>
      <c r="C2037" s="53" t="s">
        <v>533</v>
      </c>
      <c r="D2037" s="53"/>
      <c r="E2037" s="36">
        <v>12003</v>
      </c>
      <c r="F2037" s="36" t="s">
        <v>1710</v>
      </c>
      <c r="G2037" s="36" t="s">
        <v>540</v>
      </c>
      <c r="H2037" s="38">
        <v>6</v>
      </c>
      <c r="I2037" s="50">
        <v>289800</v>
      </c>
      <c r="J2037" s="39">
        <f t="shared" si="820"/>
        <v>0</v>
      </c>
      <c r="K2037" s="39">
        <f t="shared" si="821"/>
        <v>289800</v>
      </c>
      <c r="L2037" s="39">
        <f t="shared" si="822"/>
        <v>0</v>
      </c>
      <c r="M2037" s="39">
        <f t="shared" si="839"/>
        <v>0</v>
      </c>
      <c r="N2037" s="39">
        <f t="shared" si="836"/>
        <v>0</v>
      </c>
      <c r="O2037" s="39">
        <f t="shared" si="823"/>
        <v>0</v>
      </c>
      <c r="P2037" s="39">
        <f t="shared" si="824"/>
        <v>0</v>
      </c>
      <c r="Q2037" s="39">
        <f t="shared" si="825"/>
        <v>0</v>
      </c>
      <c r="R2037" s="39">
        <f t="shared" si="826"/>
        <v>0</v>
      </c>
      <c r="S2037" s="39">
        <f t="shared" si="827"/>
        <v>0</v>
      </c>
      <c r="T2037" s="39"/>
      <c r="U2037" s="39">
        <f t="shared" si="828"/>
        <v>0</v>
      </c>
      <c r="V2037" s="39"/>
      <c r="W2037" s="39"/>
      <c r="X2037" s="39">
        <f t="shared" si="817"/>
        <v>23.802874743326488</v>
      </c>
      <c r="Y2037" s="39">
        <f t="shared" si="818"/>
        <v>724.5</v>
      </c>
      <c r="Z2037" s="41">
        <f t="shared" si="819"/>
        <v>58317.043121149902</v>
      </c>
      <c r="AA2037" s="41">
        <v>48891.104722792603</v>
      </c>
      <c r="AB2037" s="41">
        <v>-1318.5777925994259</v>
      </c>
      <c r="AC2037" s="41">
        <f t="shared" si="829"/>
        <v>47572.526930193177</v>
      </c>
      <c r="AD2037" s="42">
        <f t="shared" si="830"/>
        <v>9425.9383983572989</v>
      </c>
      <c r="AE2037" s="41">
        <f t="shared" si="831"/>
        <v>56998.465328550476</v>
      </c>
      <c r="AF2037" s="42">
        <f t="shared" si="832"/>
        <v>232801.53467144951</v>
      </c>
      <c r="AG2037" s="43">
        <f t="shared" si="840"/>
        <v>400</v>
      </c>
      <c r="AH2037" s="44">
        <f t="shared" si="833"/>
        <v>319.50718685831623</v>
      </c>
      <c r="AI2037" s="36">
        <f t="shared" si="834"/>
        <v>80.492813141683783</v>
      </c>
      <c r="AJ2037" s="36">
        <f t="shared" si="835"/>
        <v>2450</v>
      </c>
      <c r="AK2037" s="45">
        <v>45657</v>
      </c>
    </row>
    <row r="2038" spans="1:37" s="79" customFormat="1" ht="25.5" x14ac:dyDescent="0.25">
      <c r="A2038" s="36">
        <v>2032</v>
      </c>
      <c r="B2038" s="45">
        <v>43207</v>
      </c>
      <c r="C2038" s="53" t="s">
        <v>533</v>
      </c>
      <c r="D2038" s="53"/>
      <c r="E2038" s="36">
        <v>12003</v>
      </c>
      <c r="F2038" s="36" t="s">
        <v>1729</v>
      </c>
      <c r="G2038" s="36" t="s">
        <v>540</v>
      </c>
      <c r="H2038" s="38">
        <v>14</v>
      </c>
      <c r="I2038" s="50">
        <v>441000</v>
      </c>
      <c r="J2038" s="39">
        <f t="shared" si="820"/>
        <v>0</v>
      </c>
      <c r="K2038" s="39">
        <f t="shared" si="821"/>
        <v>441000</v>
      </c>
      <c r="L2038" s="39">
        <f t="shared" si="822"/>
        <v>0</v>
      </c>
      <c r="M2038" s="39">
        <f t="shared" si="839"/>
        <v>0</v>
      </c>
      <c r="N2038" s="39">
        <f t="shared" si="836"/>
        <v>0</v>
      </c>
      <c r="O2038" s="39">
        <f t="shared" si="823"/>
        <v>0</v>
      </c>
      <c r="P2038" s="39">
        <f t="shared" si="824"/>
        <v>0</v>
      </c>
      <c r="Q2038" s="39">
        <f t="shared" si="825"/>
        <v>0</v>
      </c>
      <c r="R2038" s="39">
        <f t="shared" si="826"/>
        <v>0</v>
      </c>
      <c r="S2038" s="39">
        <f t="shared" si="827"/>
        <v>0</v>
      </c>
      <c r="T2038" s="39"/>
      <c r="U2038" s="39">
        <f t="shared" si="828"/>
        <v>0</v>
      </c>
      <c r="V2038" s="39"/>
      <c r="W2038" s="39"/>
      <c r="X2038" s="39">
        <f t="shared" si="817"/>
        <v>36.2217659137577</v>
      </c>
      <c r="Y2038" s="39">
        <f t="shared" si="818"/>
        <v>1102.5</v>
      </c>
      <c r="Z2038" s="41">
        <f t="shared" si="819"/>
        <v>88743.326488706371</v>
      </c>
      <c r="AA2038" s="41">
        <v>74399.507186858304</v>
      </c>
      <c r="AB2038" s="41">
        <v>-2006.5314235208657</v>
      </c>
      <c r="AC2038" s="41">
        <f t="shared" si="829"/>
        <v>72392.975763337439</v>
      </c>
      <c r="AD2038" s="42">
        <f t="shared" si="830"/>
        <v>14343.819301848067</v>
      </c>
      <c r="AE2038" s="41">
        <f t="shared" si="831"/>
        <v>86736.795065185506</v>
      </c>
      <c r="AF2038" s="42">
        <f t="shared" si="832"/>
        <v>354263.20493481448</v>
      </c>
      <c r="AG2038" s="43">
        <f t="shared" si="840"/>
        <v>400</v>
      </c>
      <c r="AH2038" s="44">
        <f t="shared" si="833"/>
        <v>319.50718685831623</v>
      </c>
      <c r="AI2038" s="36">
        <f t="shared" si="834"/>
        <v>80.492813141683783</v>
      </c>
      <c r="AJ2038" s="36">
        <f t="shared" si="835"/>
        <v>2450</v>
      </c>
      <c r="AK2038" s="45">
        <v>45657</v>
      </c>
    </row>
    <row r="2039" spans="1:37" s="79" customFormat="1" ht="25.5" x14ac:dyDescent="0.25">
      <c r="A2039" s="36">
        <v>2033</v>
      </c>
      <c r="B2039" s="45">
        <v>43207</v>
      </c>
      <c r="C2039" s="53" t="s">
        <v>533</v>
      </c>
      <c r="D2039" s="53"/>
      <c r="E2039" s="36">
        <v>12003</v>
      </c>
      <c r="F2039" s="36" t="s">
        <v>1730</v>
      </c>
      <c r="G2039" s="36" t="s">
        <v>540</v>
      </c>
      <c r="H2039" s="38">
        <v>8</v>
      </c>
      <c r="I2039" s="50">
        <v>386400</v>
      </c>
      <c r="J2039" s="39">
        <f t="shared" si="820"/>
        <v>0</v>
      </c>
      <c r="K2039" s="39">
        <f t="shared" si="821"/>
        <v>386400</v>
      </c>
      <c r="L2039" s="39">
        <f t="shared" si="822"/>
        <v>0</v>
      </c>
      <c r="M2039" s="39">
        <f t="shared" si="839"/>
        <v>0</v>
      </c>
      <c r="N2039" s="39">
        <f t="shared" si="836"/>
        <v>0</v>
      </c>
      <c r="O2039" s="39">
        <f t="shared" si="823"/>
        <v>0</v>
      </c>
      <c r="P2039" s="39">
        <f t="shared" si="824"/>
        <v>0</v>
      </c>
      <c r="Q2039" s="39">
        <f t="shared" si="825"/>
        <v>0</v>
      </c>
      <c r="R2039" s="39">
        <f t="shared" si="826"/>
        <v>0</v>
      </c>
      <c r="S2039" s="39">
        <f t="shared" si="827"/>
        <v>0</v>
      </c>
      <c r="T2039" s="39"/>
      <c r="U2039" s="39">
        <f t="shared" si="828"/>
        <v>0</v>
      </c>
      <c r="V2039" s="39"/>
      <c r="W2039" s="39"/>
      <c r="X2039" s="39">
        <f t="shared" si="817"/>
        <v>31.737166324435318</v>
      </c>
      <c r="Y2039" s="39">
        <f t="shared" si="818"/>
        <v>966</v>
      </c>
      <c r="Z2039" s="41">
        <f t="shared" si="819"/>
        <v>77756.057494866531</v>
      </c>
      <c r="AA2039" s="41">
        <v>65188.139630390135</v>
      </c>
      <c r="AB2039" s="41">
        <v>-1758.1037234659013</v>
      </c>
      <c r="AC2039" s="41">
        <f t="shared" si="829"/>
        <v>63430.035906924233</v>
      </c>
      <c r="AD2039" s="42">
        <f t="shared" si="830"/>
        <v>12567.917864476396</v>
      </c>
      <c r="AE2039" s="41">
        <f t="shared" si="831"/>
        <v>75997.953771400629</v>
      </c>
      <c r="AF2039" s="42">
        <f t="shared" si="832"/>
        <v>310402.04622859939</v>
      </c>
      <c r="AG2039" s="43">
        <f t="shared" si="840"/>
        <v>400</v>
      </c>
      <c r="AH2039" s="44">
        <f t="shared" si="833"/>
        <v>319.50718685831623</v>
      </c>
      <c r="AI2039" s="36">
        <f t="shared" si="834"/>
        <v>80.492813141683783</v>
      </c>
      <c r="AJ2039" s="36">
        <f t="shared" si="835"/>
        <v>2450</v>
      </c>
      <c r="AK2039" s="45">
        <v>45657</v>
      </c>
    </row>
    <row r="2040" spans="1:37" s="79" customFormat="1" ht="12.75" x14ac:dyDescent="0.25">
      <c r="A2040" s="36">
        <v>2034</v>
      </c>
      <c r="B2040" s="45">
        <v>43207</v>
      </c>
      <c r="C2040" s="53" t="s">
        <v>534</v>
      </c>
      <c r="D2040" s="53"/>
      <c r="E2040" s="36">
        <v>12008</v>
      </c>
      <c r="F2040" s="36" t="s">
        <v>1731</v>
      </c>
      <c r="G2040" s="36" t="s">
        <v>1700</v>
      </c>
      <c r="H2040" s="38">
        <v>1</v>
      </c>
      <c r="I2040" s="50">
        <v>107539.99</v>
      </c>
      <c r="J2040" s="39">
        <f t="shared" si="820"/>
        <v>0</v>
      </c>
      <c r="K2040" s="39">
        <f t="shared" si="821"/>
        <v>0</v>
      </c>
      <c r="L2040" s="39">
        <f t="shared" si="822"/>
        <v>0</v>
      </c>
      <c r="M2040" s="39">
        <f t="shared" si="839"/>
        <v>0</v>
      </c>
      <c r="N2040" s="39">
        <f t="shared" si="836"/>
        <v>0</v>
      </c>
      <c r="O2040" s="39">
        <f t="shared" si="823"/>
        <v>0</v>
      </c>
      <c r="P2040" s="39">
        <f t="shared" si="824"/>
        <v>107539.99</v>
      </c>
      <c r="Q2040" s="39">
        <f t="shared" si="825"/>
        <v>0</v>
      </c>
      <c r="R2040" s="39">
        <f t="shared" si="826"/>
        <v>0</v>
      </c>
      <c r="S2040" s="39">
        <f t="shared" si="827"/>
        <v>0</v>
      </c>
      <c r="T2040" s="39"/>
      <c r="U2040" s="39">
        <f t="shared" si="828"/>
        <v>0</v>
      </c>
      <c r="V2040" s="39"/>
      <c r="W2040" s="39"/>
      <c r="X2040" s="39">
        <f t="shared" si="817"/>
        <v>8.8328533880903493</v>
      </c>
      <c r="Y2040" s="39">
        <f t="shared" si="818"/>
        <v>268.84997500000003</v>
      </c>
      <c r="Z2040" s="41">
        <f t="shared" si="819"/>
        <v>21640.490800821361</v>
      </c>
      <c r="AA2040" s="41">
        <v>18142.680859137577</v>
      </c>
      <c r="AB2040" s="41">
        <v>-489.30242453541882</v>
      </c>
      <c r="AC2040" s="41">
        <f t="shared" si="829"/>
        <v>17653.37843460216</v>
      </c>
      <c r="AD2040" s="42">
        <f t="shared" si="830"/>
        <v>3497.8099416837831</v>
      </c>
      <c r="AE2040" s="41">
        <f t="shared" si="831"/>
        <v>21151.188376285943</v>
      </c>
      <c r="AF2040" s="42">
        <f t="shared" si="832"/>
        <v>86388.801623714069</v>
      </c>
      <c r="AG2040" s="43">
        <f t="shared" si="840"/>
        <v>400</v>
      </c>
      <c r="AH2040" s="44">
        <f t="shared" si="833"/>
        <v>319.50718685831623</v>
      </c>
      <c r="AI2040" s="36">
        <f t="shared" si="834"/>
        <v>80.492813141683783</v>
      </c>
      <c r="AJ2040" s="36">
        <f t="shared" si="835"/>
        <v>2450</v>
      </c>
      <c r="AK2040" s="45">
        <v>45657</v>
      </c>
    </row>
    <row r="2041" spans="1:37" s="79" customFormat="1" ht="12.75" x14ac:dyDescent="0.25">
      <c r="A2041" s="36">
        <v>2035</v>
      </c>
      <c r="B2041" s="45">
        <v>43208</v>
      </c>
      <c r="C2041" s="49" t="s">
        <v>431</v>
      </c>
      <c r="D2041" s="49"/>
      <c r="E2041" s="49">
        <v>12009</v>
      </c>
      <c r="F2041" s="36" t="s">
        <v>1732</v>
      </c>
      <c r="G2041" s="36" t="s">
        <v>70</v>
      </c>
      <c r="H2041" s="38">
        <v>67</v>
      </c>
      <c r="I2041" s="50">
        <v>1768800.0000000002</v>
      </c>
      <c r="J2041" s="39">
        <f t="shared" si="820"/>
        <v>0</v>
      </c>
      <c r="K2041" s="39">
        <f t="shared" si="821"/>
        <v>0</v>
      </c>
      <c r="L2041" s="39">
        <f t="shared" si="822"/>
        <v>0</v>
      </c>
      <c r="M2041" s="39">
        <f t="shared" si="839"/>
        <v>0</v>
      </c>
      <c r="N2041" s="39">
        <f t="shared" si="836"/>
        <v>0</v>
      </c>
      <c r="O2041" s="39">
        <f t="shared" si="823"/>
        <v>0</v>
      </c>
      <c r="P2041" s="39">
        <f t="shared" si="824"/>
        <v>0</v>
      </c>
      <c r="Q2041" s="39">
        <f t="shared" si="825"/>
        <v>1768800.0000000002</v>
      </c>
      <c r="R2041" s="39">
        <f t="shared" si="826"/>
        <v>0</v>
      </c>
      <c r="S2041" s="39">
        <f t="shared" si="827"/>
        <v>0</v>
      </c>
      <c r="T2041" s="39"/>
      <c r="U2041" s="39">
        <f t="shared" si="828"/>
        <v>0</v>
      </c>
      <c r="V2041" s="39"/>
      <c r="W2041" s="39"/>
      <c r="X2041" s="39">
        <f t="shared" si="817"/>
        <v>484.27104722792615</v>
      </c>
      <c r="Y2041" s="39">
        <f t="shared" si="818"/>
        <v>14740.000000000002</v>
      </c>
      <c r="Z2041" s="41">
        <f t="shared" si="819"/>
        <v>1185979.7946611911</v>
      </c>
      <c r="AA2041" s="41">
        <v>1008736.5913757702</v>
      </c>
      <c r="AB2041" s="41">
        <v>116741.32329431741</v>
      </c>
      <c r="AC2041" s="41">
        <f t="shared" si="829"/>
        <v>1125477.9146700876</v>
      </c>
      <c r="AD2041" s="42">
        <f t="shared" si="830"/>
        <v>177243.2032854209</v>
      </c>
      <c r="AE2041" s="41">
        <f t="shared" si="831"/>
        <v>1302721.1179555086</v>
      </c>
      <c r="AF2041" s="42">
        <f t="shared" si="832"/>
        <v>466078.88204449159</v>
      </c>
      <c r="AG2041" s="43">
        <f t="shared" si="840"/>
        <v>120</v>
      </c>
      <c r="AH2041" s="44">
        <f t="shared" si="833"/>
        <v>39.540041067761805</v>
      </c>
      <c r="AI2041" s="36">
        <f t="shared" si="834"/>
        <v>80.459958932238195</v>
      </c>
      <c r="AJ2041" s="36">
        <f t="shared" si="835"/>
        <v>2449</v>
      </c>
      <c r="AK2041" s="45">
        <v>45657</v>
      </c>
    </row>
    <row r="2042" spans="1:37" s="79" customFormat="1" ht="25.5" x14ac:dyDescent="0.25">
      <c r="A2042" s="36">
        <v>2036</v>
      </c>
      <c r="B2042" s="45">
        <v>43208</v>
      </c>
      <c r="C2042" s="53" t="s">
        <v>533</v>
      </c>
      <c r="D2042" s="53"/>
      <c r="E2042" s="36">
        <v>12003</v>
      </c>
      <c r="F2042" s="36" t="s">
        <v>1733</v>
      </c>
      <c r="G2042" s="36" t="s">
        <v>540</v>
      </c>
      <c r="H2042" s="64">
        <v>1</v>
      </c>
      <c r="I2042" s="50">
        <v>765345</v>
      </c>
      <c r="J2042" s="39">
        <f t="shared" si="820"/>
        <v>0</v>
      </c>
      <c r="K2042" s="39">
        <f t="shared" si="821"/>
        <v>765345</v>
      </c>
      <c r="L2042" s="39">
        <f t="shared" si="822"/>
        <v>0</v>
      </c>
      <c r="M2042" s="39">
        <f t="shared" si="839"/>
        <v>0</v>
      </c>
      <c r="N2042" s="39">
        <f t="shared" si="836"/>
        <v>0</v>
      </c>
      <c r="O2042" s="39">
        <f t="shared" si="823"/>
        <v>0</v>
      </c>
      <c r="P2042" s="39">
        <f t="shared" si="824"/>
        <v>0</v>
      </c>
      <c r="Q2042" s="39">
        <f t="shared" si="825"/>
        <v>0</v>
      </c>
      <c r="R2042" s="39">
        <f t="shared" si="826"/>
        <v>0</v>
      </c>
      <c r="S2042" s="39">
        <f t="shared" si="827"/>
        <v>0</v>
      </c>
      <c r="T2042" s="39"/>
      <c r="U2042" s="39">
        <f t="shared" si="828"/>
        <v>0</v>
      </c>
      <c r="V2042" s="39"/>
      <c r="W2042" s="39"/>
      <c r="X2042" s="39">
        <f t="shared" si="817"/>
        <v>62.862012320328539</v>
      </c>
      <c r="Y2042" s="39">
        <f t="shared" si="818"/>
        <v>1913.3625</v>
      </c>
      <c r="Z2042" s="41">
        <f t="shared" si="819"/>
        <v>153949.06817248461</v>
      </c>
      <c r="AA2042" s="41">
        <v>129055.71129363451</v>
      </c>
      <c r="AB2042" s="41">
        <v>-3480.5921421648231</v>
      </c>
      <c r="AC2042" s="41">
        <f t="shared" si="829"/>
        <v>125575.11915146968</v>
      </c>
      <c r="AD2042" s="42">
        <f t="shared" si="830"/>
        <v>24893.3568788501</v>
      </c>
      <c r="AE2042" s="41">
        <f t="shared" si="831"/>
        <v>150468.47603031978</v>
      </c>
      <c r="AF2042" s="42">
        <f t="shared" si="832"/>
        <v>614876.52396968019</v>
      </c>
      <c r="AG2042" s="43">
        <f t="shared" si="840"/>
        <v>400</v>
      </c>
      <c r="AH2042" s="44">
        <f t="shared" si="833"/>
        <v>319.54004106776182</v>
      </c>
      <c r="AI2042" s="36">
        <f t="shared" si="834"/>
        <v>80.459958932238195</v>
      </c>
      <c r="AJ2042" s="36">
        <f t="shared" si="835"/>
        <v>2449</v>
      </c>
      <c r="AK2042" s="45">
        <v>45657</v>
      </c>
    </row>
    <row r="2043" spans="1:37" s="79" customFormat="1" ht="12.75" x14ac:dyDescent="0.25">
      <c r="A2043" s="36">
        <v>2037</v>
      </c>
      <c r="B2043" s="45">
        <v>43208</v>
      </c>
      <c r="C2043" s="36" t="s">
        <v>823</v>
      </c>
      <c r="D2043" s="36"/>
      <c r="E2043" s="36">
        <v>12004</v>
      </c>
      <c r="F2043" s="36" t="s">
        <v>1734</v>
      </c>
      <c r="G2043" s="36" t="s">
        <v>558</v>
      </c>
      <c r="H2043" s="38">
        <v>1</v>
      </c>
      <c r="I2043" s="50">
        <v>8341593.7000000002</v>
      </c>
      <c r="J2043" s="39">
        <f t="shared" si="820"/>
        <v>0</v>
      </c>
      <c r="K2043" s="39">
        <f t="shared" si="821"/>
        <v>0</v>
      </c>
      <c r="L2043" s="39">
        <f t="shared" si="822"/>
        <v>8341593.7000000002</v>
      </c>
      <c r="M2043" s="39">
        <f t="shared" si="839"/>
        <v>0</v>
      </c>
      <c r="N2043" s="39">
        <f t="shared" si="836"/>
        <v>0</v>
      </c>
      <c r="O2043" s="39">
        <f t="shared" si="823"/>
        <v>0</v>
      </c>
      <c r="P2043" s="39">
        <f t="shared" si="824"/>
        <v>0</v>
      </c>
      <c r="Q2043" s="39">
        <f t="shared" si="825"/>
        <v>0</v>
      </c>
      <c r="R2043" s="39">
        <f t="shared" si="826"/>
        <v>0</v>
      </c>
      <c r="S2043" s="39">
        <f t="shared" si="827"/>
        <v>0</v>
      </c>
      <c r="T2043" s="39"/>
      <c r="U2043" s="39">
        <f t="shared" si="828"/>
        <v>0</v>
      </c>
      <c r="V2043" s="39"/>
      <c r="W2043" s="39"/>
      <c r="X2043" s="39">
        <f t="shared" si="817"/>
        <v>685.14116632443529</v>
      </c>
      <c r="Y2043" s="39">
        <f t="shared" si="818"/>
        <v>20853.984249999998</v>
      </c>
      <c r="Z2043" s="41">
        <f t="shared" si="819"/>
        <v>1677910.716328542</v>
      </c>
      <c r="AA2043" s="41">
        <v>1406594.8144640657</v>
      </c>
      <c r="AB2043" s="41">
        <v>-37935.421914759478</v>
      </c>
      <c r="AC2043" s="41">
        <f t="shared" si="829"/>
        <v>1368659.3925493062</v>
      </c>
      <c r="AD2043" s="42">
        <f t="shared" si="830"/>
        <v>271315.90186447627</v>
      </c>
      <c r="AE2043" s="41">
        <f t="shared" si="831"/>
        <v>1639975.2944137824</v>
      </c>
      <c r="AF2043" s="42">
        <f t="shared" si="832"/>
        <v>6701618.4055862175</v>
      </c>
      <c r="AG2043" s="43">
        <f t="shared" si="840"/>
        <v>400</v>
      </c>
      <c r="AH2043" s="44">
        <f t="shared" si="833"/>
        <v>319.54004106776182</v>
      </c>
      <c r="AI2043" s="36">
        <f t="shared" si="834"/>
        <v>80.459958932238195</v>
      </c>
      <c r="AJ2043" s="36">
        <f t="shared" si="835"/>
        <v>2449</v>
      </c>
      <c r="AK2043" s="45">
        <v>45657</v>
      </c>
    </row>
    <row r="2044" spans="1:37" s="79" customFormat="1" ht="12.75" x14ac:dyDescent="0.25">
      <c r="A2044" s="36">
        <v>2038</v>
      </c>
      <c r="B2044" s="45">
        <v>43209</v>
      </c>
      <c r="C2044" s="36" t="s">
        <v>823</v>
      </c>
      <c r="D2044" s="36"/>
      <c r="E2044" s="36">
        <v>12004</v>
      </c>
      <c r="F2044" s="36" t="s">
        <v>1735</v>
      </c>
      <c r="G2044" s="36" t="s">
        <v>836</v>
      </c>
      <c r="H2044" s="38">
        <v>1</v>
      </c>
      <c r="I2044" s="50">
        <v>110500</v>
      </c>
      <c r="J2044" s="39">
        <f t="shared" si="820"/>
        <v>0</v>
      </c>
      <c r="K2044" s="39">
        <f t="shared" si="821"/>
        <v>0</v>
      </c>
      <c r="L2044" s="39">
        <f t="shared" si="822"/>
        <v>110500</v>
      </c>
      <c r="M2044" s="39">
        <f t="shared" si="839"/>
        <v>0</v>
      </c>
      <c r="N2044" s="39">
        <f t="shared" si="836"/>
        <v>0</v>
      </c>
      <c r="O2044" s="39">
        <f t="shared" si="823"/>
        <v>0</v>
      </c>
      <c r="P2044" s="39">
        <f t="shared" si="824"/>
        <v>0</v>
      </c>
      <c r="Q2044" s="39">
        <f t="shared" si="825"/>
        <v>0</v>
      </c>
      <c r="R2044" s="39">
        <f t="shared" si="826"/>
        <v>0</v>
      </c>
      <c r="S2044" s="39">
        <f t="shared" si="827"/>
        <v>0</v>
      </c>
      <c r="T2044" s="39"/>
      <c r="U2044" s="39">
        <f t="shared" si="828"/>
        <v>0</v>
      </c>
      <c r="V2044" s="39"/>
      <c r="W2044" s="39"/>
      <c r="X2044" s="39">
        <f t="shared" si="817"/>
        <v>9.075975359342916</v>
      </c>
      <c r="Y2044" s="39">
        <f t="shared" si="818"/>
        <v>276.25</v>
      </c>
      <c r="Z2044" s="41">
        <f t="shared" si="819"/>
        <v>22217.987679671456</v>
      </c>
      <c r="AA2044" s="41">
        <v>18896.180698151951</v>
      </c>
      <c r="AB2044" s="41">
        <v>-509.62407937188561</v>
      </c>
      <c r="AC2044" s="41">
        <f t="shared" si="829"/>
        <v>18386.556618780065</v>
      </c>
      <c r="AD2044" s="42">
        <f t="shared" si="830"/>
        <v>3321.8069815195049</v>
      </c>
      <c r="AE2044" s="41">
        <f t="shared" si="831"/>
        <v>21708.36360029957</v>
      </c>
      <c r="AF2044" s="42">
        <f t="shared" si="832"/>
        <v>88791.636399700423</v>
      </c>
      <c r="AG2044" s="43">
        <f t="shared" si="840"/>
        <v>400</v>
      </c>
      <c r="AH2044" s="44">
        <f t="shared" si="833"/>
        <v>319.57289527720741</v>
      </c>
      <c r="AI2044" s="36">
        <f t="shared" si="834"/>
        <v>80.427104722792606</v>
      </c>
      <c r="AJ2044" s="36">
        <f t="shared" si="835"/>
        <v>2448</v>
      </c>
      <c r="AK2044" s="45">
        <v>45657</v>
      </c>
    </row>
    <row r="2045" spans="1:37" s="79" customFormat="1" ht="12.75" x14ac:dyDescent="0.25">
      <c r="A2045" s="36">
        <v>2039</v>
      </c>
      <c r="B2045" s="45">
        <v>43209</v>
      </c>
      <c r="C2045" s="36" t="s">
        <v>823</v>
      </c>
      <c r="D2045" s="36"/>
      <c r="E2045" s="36">
        <v>12004</v>
      </c>
      <c r="F2045" s="36" t="s">
        <v>1735</v>
      </c>
      <c r="G2045" s="36" t="s">
        <v>836</v>
      </c>
      <c r="H2045" s="38">
        <v>1</v>
      </c>
      <c r="I2045" s="50">
        <v>102380</v>
      </c>
      <c r="J2045" s="39">
        <f t="shared" si="820"/>
        <v>0</v>
      </c>
      <c r="K2045" s="39">
        <f t="shared" si="821"/>
        <v>0</v>
      </c>
      <c r="L2045" s="39">
        <f t="shared" si="822"/>
        <v>102380</v>
      </c>
      <c r="M2045" s="39">
        <f t="shared" si="839"/>
        <v>0</v>
      </c>
      <c r="N2045" s="39">
        <f t="shared" si="836"/>
        <v>0</v>
      </c>
      <c r="O2045" s="39">
        <f t="shared" si="823"/>
        <v>0</v>
      </c>
      <c r="P2045" s="39">
        <f t="shared" si="824"/>
        <v>0</v>
      </c>
      <c r="Q2045" s="39">
        <f t="shared" si="825"/>
        <v>0</v>
      </c>
      <c r="R2045" s="39">
        <f t="shared" si="826"/>
        <v>0</v>
      </c>
      <c r="S2045" s="39">
        <f t="shared" si="827"/>
        <v>0</v>
      </c>
      <c r="T2045" s="39"/>
      <c r="U2045" s="39">
        <f t="shared" si="828"/>
        <v>0</v>
      </c>
      <c r="V2045" s="39"/>
      <c r="W2045" s="39"/>
      <c r="X2045" s="39">
        <f t="shared" si="817"/>
        <v>8.4090349075975368</v>
      </c>
      <c r="Y2045" s="39">
        <f t="shared" si="818"/>
        <v>255.95000000000002</v>
      </c>
      <c r="Z2045" s="41">
        <f t="shared" si="819"/>
        <v>20585.317453798769</v>
      </c>
      <c r="AA2045" s="41">
        <v>17507.610677618071</v>
      </c>
      <c r="AB2045" s="41">
        <v>-472.17478050763481</v>
      </c>
      <c r="AC2045" s="41">
        <f t="shared" si="829"/>
        <v>17035.435897110438</v>
      </c>
      <c r="AD2045" s="42">
        <f t="shared" si="830"/>
        <v>3077.7067761806975</v>
      </c>
      <c r="AE2045" s="41">
        <f t="shared" si="831"/>
        <v>20113.142673291135</v>
      </c>
      <c r="AF2045" s="42">
        <f t="shared" si="832"/>
        <v>82266.857326708865</v>
      </c>
      <c r="AG2045" s="43">
        <f t="shared" si="840"/>
        <v>400</v>
      </c>
      <c r="AH2045" s="44">
        <f t="shared" si="833"/>
        <v>319.57289527720741</v>
      </c>
      <c r="AI2045" s="36">
        <f t="shared" si="834"/>
        <v>80.427104722792606</v>
      </c>
      <c r="AJ2045" s="36">
        <f t="shared" si="835"/>
        <v>2448</v>
      </c>
      <c r="AK2045" s="45">
        <v>45657</v>
      </c>
    </row>
    <row r="2046" spans="1:37" s="79" customFormat="1" ht="12.75" x14ac:dyDescent="0.25">
      <c r="A2046" s="36">
        <v>2040</v>
      </c>
      <c r="B2046" s="45">
        <v>43209</v>
      </c>
      <c r="C2046" s="49" t="s">
        <v>431</v>
      </c>
      <c r="D2046" s="49"/>
      <c r="E2046" s="49">
        <v>12009</v>
      </c>
      <c r="F2046" s="36" t="s">
        <v>1736</v>
      </c>
      <c r="G2046" s="36" t="s">
        <v>70</v>
      </c>
      <c r="H2046" s="38">
        <v>1</v>
      </c>
      <c r="I2046" s="50">
        <v>292400</v>
      </c>
      <c r="J2046" s="39">
        <f t="shared" si="820"/>
        <v>0</v>
      </c>
      <c r="K2046" s="39">
        <f t="shared" si="821"/>
        <v>0</v>
      </c>
      <c r="L2046" s="39">
        <f t="shared" si="822"/>
        <v>0</v>
      </c>
      <c r="M2046" s="39">
        <f t="shared" si="839"/>
        <v>0</v>
      </c>
      <c r="N2046" s="39">
        <f t="shared" si="836"/>
        <v>0</v>
      </c>
      <c r="O2046" s="39">
        <f t="shared" si="823"/>
        <v>0</v>
      </c>
      <c r="P2046" s="39">
        <f t="shared" si="824"/>
        <v>0</v>
      </c>
      <c r="Q2046" s="39">
        <f t="shared" si="825"/>
        <v>292400</v>
      </c>
      <c r="R2046" s="39">
        <f t="shared" si="826"/>
        <v>0</v>
      </c>
      <c r="S2046" s="39">
        <f t="shared" si="827"/>
        <v>0</v>
      </c>
      <c r="T2046" s="39"/>
      <c r="U2046" s="39">
        <f t="shared" si="828"/>
        <v>0</v>
      </c>
      <c r="V2046" s="39"/>
      <c r="W2046" s="39"/>
      <c r="X2046" s="39">
        <f t="shared" si="817"/>
        <v>80.054757015742638</v>
      </c>
      <c r="Y2046" s="39">
        <f t="shared" si="818"/>
        <v>2436.6666666666665</v>
      </c>
      <c r="Z2046" s="41">
        <f t="shared" si="819"/>
        <v>195974.04517453798</v>
      </c>
      <c r="AA2046" s="41">
        <v>166674.00410677615</v>
      </c>
      <c r="AB2046" s="41">
        <v>19289.221749802899</v>
      </c>
      <c r="AC2046" s="41">
        <f t="shared" si="829"/>
        <v>185963.22585657905</v>
      </c>
      <c r="AD2046" s="42">
        <f t="shared" si="830"/>
        <v>29300.041067761835</v>
      </c>
      <c r="AE2046" s="41">
        <f t="shared" si="831"/>
        <v>215263.26692434089</v>
      </c>
      <c r="AF2046" s="42">
        <f t="shared" si="832"/>
        <v>77136.733075659111</v>
      </c>
      <c r="AG2046" s="43">
        <f t="shared" si="840"/>
        <v>120</v>
      </c>
      <c r="AH2046" s="44">
        <f t="shared" si="833"/>
        <v>39.572895277207394</v>
      </c>
      <c r="AI2046" s="36">
        <f t="shared" si="834"/>
        <v>80.427104722792606</v>
      </c>
      <c r="AJ2046" s="36">
        <f t="shared" si="835"/>
        <v>2448</v>
      </c>
      <c r="AK2046" s="45">
        <v>45657</v>
      </c>
    </row>
    <row r="2047" spans="1:37" s="79" customFormat="1" ht="12.75" x14ac:dyDescent="0.25">
      <c r="A2047" s="36">
        <v>2041</v>
      </c>
      <c r="B2047" s="45">
        <v>43209</v>
      </c>
      <c r="C2047" s="49" t="s">
        <v>431</v>
      </c>
      <c r="D2047" s="49"/>
      <c r="E2047" s="49">
        <v>12009</v>
      </c>
      <c r="F2047" s="36" t="s">
        <v>1737</v>
      </c>
      <c r="G2047" s="36" t="s">
        <v>70</v>
      </c>
      <c r="H2047" s="38">
        <v>1</v>
      </c>
      <c r="I2047" s="50">
        <v>543700</v>
      </c>
      <c r="J2047" s="39">
        <f t="shared" si="820"/>
        <v>0</v>
      </c>
      <c r="K2047" s="39">
        <f t="shared" si="821"/>
        <v>0</v>
      </c>
      <c r="L2047" s="39">
        <f t="shared" si="822"/>
        <v>0</v>
      </c>
      <c r="M2047" s="39">
        <f t="shared" si="839"/>
        <v>0</v>
      </c>
      <c r="N2047" s="39">
        <f t="shared" si="836"/>
        <v>0</v>
      </c>
      <c r="O2047" s="39">
        <f t="shared" si="823"/>
        <v>0</v>
      </c>
      <c r="P2047" s="39">
        <f t="shared" si="824"/>
        <v>0</v>
      </c>
      <c r="Q2047" s="39">
        <f t="shared" si="825"/>
        <v>543700</v>
      </c>
      <c r="R2047" s="39">
        <f t="shared" si="826"/>
        <v>0</v>
      </c>
      <c r="S2047" s="39">
        <f t="shared" si="827"/>
        <v>0</v>
      </c>
      <c r="T2047" s="39"/>
      <c r="U2047" s="39">
        <f t="shared" si="828"/>
        <v>0</v>
      </c>
      <c r="V2047" s="39"/>
      <c r="W2047" s="39"/>
      <c r="X2047" s="39">
        <f t="shared" si="817"/>
        <v>148.85694729637234</v>
      </c>
      <c r="Y2047" s="39">
        <f t="shared" si="818"/>
        <v>4530.833333333333</v>
      </c>
      <c r="Z2047" s="41">
        <f t="shared" si="819"/>
        <v>364401.80698151945</v>
      </c>
      <c r="AA2047" s="41">
        <v>309920.16427104716</v>
      </c>
      <c r="AB2047" s="41">
        <v>35867.133602489172</v>
      </c>
      <c r="AC2047" s="41">
        <f t="shared" si="829"/>
        <v>345787.29787353636</v>
      </c>
      <c r="AD2047" s="42">
        <f t="shared" si="830"/>
        <v>54481.642710472282</v>
      </c>
      <c r="AE2047" s="41">
        <f t="shared" si="831"/>
        <v>400268.94058400864</v>
      </c>
      <c r="AF2047" s="42">
        <f t="shared" si="832"/>
        <v>143431.05941599136</v>
      </c>
      <c r="AG2047" s="43">
        <f t="shared" si="840"/>
        <v>120</v>
      </c>
      <c r="AH2047" s="44">
        <f t="shared" si="833"/>
        <v>39.572895277207394</v>
      </c>
      <c r="AI2047" s="36">
        <f t="shared" si="834"/>
        <v>80.427104722792606</v>
      </c>
      <c r="AJ2047" s="36">
        <f t="shared" si="835"/>
        <v>2448</v>
      </c>
      <c r="AK2047" s="45">
        <v>45657</v>
      </c>
    </row>
    <row r="2048" spans="1:37" s="79" customFormat="1" ht="12.75" x14ac:dyDescent="0.25">
      <c r="A2048" s="36">
        <v>2042</v>
      </c>
      <c r="B2048" s="45">
        <v>43210</v>
      </c>
      <c r="C2048" s="49" t="s">
        <v>272</v>
      </c>
      <c r="D2048" s="49"/>
      <c r="E2048" s="49">
        <v>12010</v>
      </c>
      <c r="F2048" s="36" t="s">
        <v>1738</v>
      </c>
      <c r="G2048" s="36" t="s">
        <v>435</v>
      </c>
      <c r="H2048" s="38">
        <v>7</v>
      </c>
      <c r="I2048" s="50">
        <v>1105561.224489796</v>
      </c>
      <c r="J2048" s="39">
        <f t="shared" si="820"/>
        <v>0</v>
      </c>
      <c r="K2048" s="39">
        <f t="shared" si="821"/>
        <v>0</v>
      </c>
      <c r="L2048" s="39">
        <f t="shared" si="822"/>
        <v>0</v>
      </c>
      <c r="M2048" s="39">
        <f>IF(E2048=12005,I2048,IF(E2048&lt;&gt;12005,0))</f>
        <v>0</v>
      </c>
      <c r="N2048" s="39">
        <f t="shared" si="836"/>
        <v>0</v>
      </c>
      <c r="O2048" s="39">
        <f t="shared" si="823"/>
        <v>0</v>
      </c>
      <c r="P2048" s="39">
        <f t="shared" si="824"/>
        <v>0</v>
      </c>
      <c r="Q2048" s="39">
        <f t="shared" si="825"/>
        <v>0</v>
      </c>
      <c r="R2048" s="39">
        <f t="shared" si="826"/>
        <v>1105561.224489796</v>
      </c>
      <c r="S2048" s="39">
        <f t="shared" si="827"/>
        <v>0</v>
      </c>
      <c r="T2048" s="39"/>
      <c r="U2048" s="39">
        <f t="shared" si="828"/>
        <v>0</v>
      </c>
      <c r="V2048" s="39"/>
      <c r="W2048" s="39">
        <f>IF(E2048=12099,I2048,IF(E2048&lt;&gt;12099,0))</f>
        <v>0</v>
      </c>
      <c r="X2048" s="39">
        <f t="shared" si="817"/>
        <v>302.68616686921177</v>
      </c>
      <c r="Y2048" s="39">
        <f t="shared" si="818"/>
        <v>9213.0102040816328</v>
      </c>
      <c r="Z2048" s="41">
        <f t="shared" si="819"/>
        <v>740673.05032896111</v>
      </c>
      <c r="AA2048" s="41">
        <v>629889.91325482971</v>
      </c>
      <c r="AB2048" s="41">
        <v>42335.524433182385</v>
      </c>
      <c r="AC2048" s="41">
        <f t="shared" si="829"/>
        <v>672225.43768801214</v>
      </c>
      <c r="AD2048" s="42">
        <f t="shared" si="830"/>
        <v>110783.1370741314</v>
      </c>
      <c r="AE2048" s="41">
        <f t="shared" si="831"/>
        <v>783008.57476214354</v>
      </c>
      <c r="AF2048" s="42">
        <f t="shared" si="832"/>
        <v>322552.64972765243</v>
      </c>
      <c r="AG2048" s="43">
        <f>(365.25/30.4375*(IF(E2048=12002,1/3%,IF(E2048=12003,1/3%,IF(E2048=12004,1/3%,IF(E2048=12006,1/2%,IF(E2048=12007,1/10%,IF(E2048=12008,1/3%,IF(E2048=12009,1/10%,IF(E2048=12010,1/10%,IF(E2048=12011,1/20%,IF(E2048=12012,1/3%,IF(E2048=12099,1/10%)))))))))))))</f>
        <v>120</v>
      </c>
      <c r="AH2048" s="44">
        <f t="shared" si="833"/>
        <v>39.605749486652982</v>
      </c>
      <c r="AI2048" s="36">
        <f t="shared" si="834"/>
        <v>80.394250513347018</v>
      </c>
      <c r="AJ2048" s="36">
        <f t="shared" si="835"/>
        <v>2447</v>
      </c>
      <c r="AK2048" s="45">
        <v>45657</v>
      </c>
    </row>
    <row r="2049" spans="1:37" s="79" customFormat="1" ht="12.75" x14ac:dyDescent="0.25">
      <c r="A2049" s="36">
        <v>2043</v>
      </c>
      <c r="B2049" s="45">
        <v>43210</v>
      </c>
      <c r="C2049" s="49" t="s">
        <v>272</v>
      </c>
      <c r="D2049" s="49"/>
      <c r="E2049" s="49">
        <v>12010</v>
      </c>
      <c r="F2049" s="36" t="s">
        <v>1739</v>
      </c>
      <c r="G2049" s="36" t="s">
        <v>435</v>
      </c>
      <c r="H2049" s="38">
        <v>14</v>
      </c>
      <c r="I2049" s="50">
        <v>2505938.775510204</v>
      </c>
      <c r="J2049" s="39">
        <f t="shared" si="820"/>
        <v>0</v>
      </c>
      <c r="K2049" s="39">
        <f t="shared" si="821"/>
        <v>0</v>
      </c>
      <c r="L2049" s="39">
        <f t="shared" si="822"/>
        <v>0</v>
      </c>
      <c r="M2049" s="39">
        <f>IF(E2049=12005,I2049,IF(E2049&lt;&gt;12005,0))</f>
        <v>0</v>
      </c>
      <c r="N2049" s="39">
        <f t="shared" si="836"/>
        <v>0</v>
      </c>
      <c r="O2049" s="39">
        <f t="shared" si="823"/>
        <v>0</v>
      </c>
      <c r="P2049" s="39">
        <f t="shared" si="824"/>
        <v>0</v>
      </c>
      <c r="Q2049" s="39">
        <f t="shared" si="825"/>
        <v>0</v>
      </c>
      <c r="R2049" s="39">
        <f t="shared" si="826"/>
        <v>2505938.775510204</v>
      </c>
      <c r="S2049" s="39">
        <f t="shared" si="827"/>
        <v>0</v>
      </c>
      <c r="T2049" s="39"/>
      <c r="U2049" s="39">
        <f t="shared" si="828"/>
        <v>0</v>
      </c>
      <c r="V2049" s="39"/>
      <c r="W2049" s="39">
        <f>IF(E2049=12099,I2049,IF(E2049&lt;&gt;12099,0))</f>
        <v>0</v>
      </c>
      <c r="X2049" s="39">
        <f t="shared" si="817"/>
        <v>686.08864490354665</v>
      </c>
      <c r="Y2049" s="39">
        <f t="shared" si="818"/>
        <v>20882.823129251701</v>
      </c>
      <c r="Z2049" s="41">
        <f t="shared" si="819"/>
        <v>1678858.9140789786</v>
      </c>
      <c r="AA2049" s="41">
        <v>1427750.4700442806</v>
      </c>
      <c r="AB2049" s="41">
        <v>95960.522048546743</v>
      </c>
      <c r="AC2049" s="41">
        <f t="shared" si="829"/>
        <v>1523710.9920928273</v>
      </c>
      <c r="AD2049" s="42">
        <f t="shared" si="830"/>
        <v>251108.44403469795</v>
      </c>
      <c r="AE2049" s="41">
        <f t="shared" si="831"/>
        <v>1774819.4361275253</v>
      </c>
      <c r="AF2049" s="42">
        <f t="shared" si="832"/>
        <v>731119.33938267874</v>
      </c>
      <c r="AG2049" s="43">
        <f>(365.25/30.4375*(IF(E2049=12002,1/3%,IF(E2049=12003,1/3%,IF(E2049=12004,1/3%,IF(E2049=12006,1/2%,IF(E2049=12007,1/10%,IF(E2049=12008,1/3%,IF(E2049=12009,1/10%,IF(E2049=12010,1/10%,IF(E2049=12011,1/20%,IF(E2049=12012,1/3%,IF(E2049=12099,1/10%)))))))))))))</f>
        <v>120</v>
      </c>
      <c r="AH2049" s="44">
        <f t="shared" si="833"/>
        <v>39.605749486652982</v>
      </c>
      <c r="AI2049" s="36">
        <f t="shared" si="834"/>
        <v>80.394250513347018</v>
      </c>
      <c r="AJ2049" s="36">
        <f t="shared" si="835"/>
        <v>2447</v>
      </c>
      <c r="AK2049" s="45">
        <v>45657</v>
      </c>
    </row>
    <row r="2050" spans="1:37" s="79" customFormat="1" ht="12.75" x14ac:dyDescent="0.25">
      <c r="A2050" s="36">
        <v>2044</v>
      </c>
      <c r="B2050" s="45">
        <v>43214</v>
      </c>
      <c r="C2050" s="36" t="s">
        <v>823</v>
      </c>
      <c r="D2050" s="36"/>
      <c r="E2050" s="36">
        <v>12004</v>
      </c>
      <c r="F2050" s="36" t="s">
        <v>1716</v>
      </c>
      <c r="G2050" s="36" t="s">
        <v>52</v>
      </c>
      <c r="H2050" s="38">
        <v>5000</v>
      </c>
      <c r="I2050" s="50">
        <v>9510000</v>
      </c>
      <c r="J2050" s="39">
        <f t="shared" si="820"/>
        <v>0</v>
      </c>
      <c r="K2050" s="39">
        <f t="shared" si="821"/>
        <v>0</v>
      </c>
      <c r="L2050" s="39">
        <f t="shared" si="822"/>
        <v>9510000</v>
      </c>
      <c r="M2050" s="39">
        <f t="shared" ref="M2050:M2057" si="841">IF(C2050=12006,H2050,IF(C2050&lt;&gt;12006,0))</f>
        <v>0</v>
      </c>
      <c r="N2050" s="39">
        <f t="shared" si="836"/>
        <v>0</v>
      </c>
      <c r="O2050" s="39">
        <f t="shared" si="823"/>
        <v>0</v>
      </c>
      <c r="P2050" s="39">
        <f t="shared" si="824"/>
        <v>0</v>
      </c>
      <c r="Q2050" s="39">
        <f t="shared" si="825"/>
        <v>0</v>
      </c>
      <c r="R2050" s="39">
        <f t="shared" si="826"/>
        <v>0</v>
      </c>
      <c r="S2050" s="39">
        <f t="shared" si="827"/>
        <v>0</v>
      </c>
      <c r="T2050" s="39"/>
      <c r="U2050" s="39">
        <f t="shared" si="828"/>
        <v>0</v>
      </c>
      <c r="V2050" s="39"/>
      <c r="W2050" s="39"/>
      <c r="X2050" s="39">
        <f t="shared" si="817"/>
        <v>781.10882956878845</v>
      </c>
      <c r="Y2050" s="39">
        <f t="shared" si="818"/>
        <v>23775</v>
      </c>
      <c r="Z2050" s="41">
        <f t="shared" si="819"/>
        <v>1908248.8706365502</v>
      </c>
      <c r="AA2050" s="41">
        <v>1622363.0390143737</v>
      </c>
      <c r="AB2050" s="41">
        <v>-43754.62340098893</v>
      </c>
      <c r="AC2050" s="41">
        <f t="shared" si="829"/>
        <v>1578608.4156133847</v>
      </c>
      <c r="AD2050" s="42">
        <f t="shared" si="830"/>
        <v>285885.83162217657</v>
      </c>
      <c r="AE2050" s="41">
        <f t="shared" si="831"/>
        <v>1864494.2472355613</v>
      </c>
      <c r="AF2050" s="42">
        <f t="shared" si="832"/>
        <v>7645505.7527644392</v>
      </c>
      <c r="AG2050" s="43">
        <f t="shared" ref="AG2050:AG2057" si="842">(365.25/30.4375*(IF(E2050=12002,1/3%,IF(E2050=12003,1/3%,IF(E2050=12004,1/3%,IF(E2050=12006,1/2%,IF(E2050=12007,1/10%,IF(E2050=12008,1/3%,IF(E2050=12009,1/10%,IF(E2050=12010,1/10%,IF(E2050=12011,1/20%,IF(E2050=12012,1/3%))))))))))))</f>
        <v>400</v>
      </c>
      <c r="AH2050" s="44">
        <f t="shared" si="833"/>
        <v>319.73716632443529</v>
      </c>
      <c r="AI2050" s="36">
        <f t="shared" si="834"/>
        <v>80.262833675564679</v>
      </c>
      <c r="AJ2050" s="36">
        <f t="shared" si="835"/>
        <v>2443</v>
      </c>
      <c r="AK2050" s="45">
        <v>45657</v>
      </c>
    </row>
    <row r="2051" spans="1:37" s="79" customFormat="1" ht="25.5" x14ac:dyDescent="0.25">
      <c r="A2051" s="36">
        <v>2045</v>
      </c>
      <c r="B2051" s="45">
        <v>43214</v>
      </c>
      <c r="C2051" s="53" t="s">
        <v>533</v>
      </c>
      <c r="D2051" s="53"/>
      <c r="E2051" s="36">
        <v>12003</v>
      </c>
      <c r="F2051" s="36" t="s">
        <v>1740</v>
      </c>
      <c r="G2051" s="36" t="s">
        <v>558</v>
      </c>
      <c r="H2051" s="38">
        <v>72</v>
      </c>
      <c r="I2051" s="50">
        <v>2376000</v>
      </c>
      <c r="J2051" s="39">
        <f t="shared" si="820"/>
        <v>0</v>
      </c>
      <c r="K2051" s="39">
        <f t="shared" si="821"/>
        <v>2376000</v>
      </c>
      <c r="L2051" s="39">
        <f t="shared" si="822"/>
        <v>0</v>
      </c>
      <c r="M2051" s="39">
        <f t="shared" si="841"/>
        <v>0</v>
      </c>
      <c r="N2051" s="39">
        <f t="shared" si="836"/>
        <v>0</v>
      </c>
      <c r="O2051" s="39">
        <f t="shared" si="823"/>
        <v>0</v>
      </c>
      <c r="P2051" s="39">
        <f t="shared" si="824"/>
        <v>0</v>
      </c>
      <c r="Q2051" s="39">
        <f t="shared" si="825"/>
        <v>0</v>
      </c>
      <c r="R2051" s="39">
        <f t="shared" si="826"/>
        <v>0</v>
      </c>
      <c r="S2051" s="39">
        <f t="shared" si="827"/>
        <v>0</v>
      </c>
      <c r="T2051" s="39"/>
      <c r="U2051" s="39">
        <f t="shared" si="828"/>
        <v>0</v>
      </c>
      <c r="V2051" s="39"/>
      <c r="W2051" s="39"/>
      <c r="X2051" s="39">
        <f t="shared" si="817"/>
        <v>195.15400410677617</v>
      </c>
      <c r="Y2051" s="39">
        <f t="shared" si="818"/>
        <v>5940</v>
      </c>
      <c r="Z2051" s="41">
        <f t="shared" si="819"/>
        <v>476761.23203285417</v>
      </c>
      <c r="AA2051" s="41">
        <v>399480.24640657083</v>
      </c>
      <c r="AB2051" s="41">
        <v>-10773.857217594978</v>
      </c>
      <c r="AC2051" s="41">
        <f t="shared" si="829"/>
        <v>388706.38918897585</v>
      </c>
      <c r="AD2051" s="42">
        <f t="shared" si="830"/>
        <v>77280.985626283335</v>
      </c>
      <c r="AE2051" s="41">
        <f t="shared" si="831"/>
        <v>465987.37481525919</v>
      </c>
      <c r="AF2051" s="42">
        <f t="shared" si="832"/>
        <v>1910012.6251847409</v>
      </c>
      <c r="AG2051" s="43">
        <f t="shared" si="842"/>
        <v>400</v>
      </c>
      <c r="AH2051" s="44">
        <f t="shared" si="833"/>
        <v>319.73716632443529</v>
      </c>
      <c r="AI2051" s="36">
        <f t="shared" si="834"/>
        <v>80.262833675564679</v>
      </c>
      <c r="AJ2051" s="36">
        <f t="shared" si="835"/>
        <v>2443</v>
      </c>
      <c r="AK2051" s="45">
        <v>45657</v>
      </c>
    </row>
    <row r="2052" spans="1:37" s="79" customFormat="1" ht="25.5" x14ac:dyDescent="0.25">
      <c r="A2052" s="36">
        <v>2046</v>
      </c>
      <c r="B2052" s="45">
        <v>43214</v>
      </c>
      <c r="C2052" s="53" t="s">
        <v>533</v>
      </c>
      <c r="D2052" s="53"/>
      <c r="E2052" s="36">
        <v>12003</v>
      </c>
      <c r="F2052" s="36" t="s">
        <v>1741</v>
      </c>
      <c r="G2052" s="36" t="s">
        <v>558</v>
      </c>
      <c r="H2052" s="38">
        <v>4</v>
      </c>
      <c r="I2052" s="50">
        <v>88000</v>
      </c>
      <c r="J2052" s="39">
        <f t="shared" si="820"/>
        <v>0</v>
      </c>
      <c r="K2052" s="39">
        <f t="shared" si="821"/>
        <v>88000</v>
      </c>
      <c r="L2052" s="39">
        <f t="shared" si="822"/>
        <v>0</v>
      </c>
      <c r="M2052" s="39">
        <f t="shared" si="841"/>
        <v>0</v>
      </c>
      <c r="N2052" s="39">
        <f t="shared" si="836"/>
        <v>0</v>
      </c>
      <c r="O2052" s="39">
        <f t="shared" si="823"/>
        <v>0</v>
      </c>
      <c r="P2052" s="39">
        <f t="shared" si="824"/>
        <v>0</v>
      </c>
      <c r="Q2052" s="39">
        <f t="shared" si="825"/>
        <v>0</v>
      </c>
      <c r="R2052" s="39">
        <f t="shared" si="826"/>
        <v>0</v>
      </c>
      <c r="S2052" s="39">
        <f t="shared" si="827"/>
        <v>0</v>
      </c>
      <c r="T2052" s="39"/>
      <c r="U2052" s="39">
        <f t="shared" si="828"/>
        <v>0</v>
      </c>
      <c r="V2052" s="39"/>
      <c r="W2052" s="39"/>
      <c r="X2052" s="39">
        <f t="shared" si="817"/>
        <v>7.2279260780287471</v>
      </c>
      <c r="Y2052" s="39">
        <f t="shared" si="818"/>
        <v>220</v>
      </c>
      <c r="Z2052" s="41">
        <f t="shared" si="819"/>
        <v>17657.82340862423</v>
      </c>
      <c r="AA2052" s="41">
        <v>14795.564681724845</v>
      </c>
      <c r="AB2052" s="41">
        <v>-399.03174879981395</v>
      </c>
      <c r="AC2052" s="41">
        <f t="shared" si="829"/>
        <v>14396.532932925031</v>
      </c>
      <c r="AD2052" s="42">
        <f t="shared" si="830"/>
        <v>2862.2587268993848</v>
      </c>
      <c r="AE2052" s="41">
        <f t="shared" si="831"/>
        <v>17258.791659824416</v>
      </c>
      <c r="AF2052" s="42">
        <f t="shared" si="832"/>
        <v>70741.208340175581</v>
      </c>
      <c r="AG2052" s="43">
        <f t="shared" si="842"/>
        <v>400</v>
      </c>
      <c r="AH2052" s="44">
        <f t="shared" si="833"/>
        <v>319.73716632443529</v>
      </c>
      <c r="AI2052" s="36">
        <f t="shared" si="834"/>
        <v>80.262833675564679</v>
      </c>
      <c r="AJ2052" s="36">
        <f t="shared" si="835"/>
        <v>2443</v>
      </c>
      <c r="AK2052" s="45">
        <v>45657</v>
      </c>
    </row>
    <row r="2053" spans="1:37" s="79" customFormat="1" ht="12.75" x14ac:dyDescent="0.25">
      <c r="A2053" s="36">
        <v>2047</v>
      </c>
      <c r="B2053" s="45">
        <v>43214</v>
      </c>
      <c r="C2053" s="36" t="s">
        <v>823</v>
      </c>
      <c r="D2053" s="36"/>
      <c r="E2053" s="36">
        <v>12004</v>
      </c>
      <c r="F2053" s="36" t="s">
        <v>1734</v>
      </c>
      <c r="G2053" s="36" t="s">
        <v>558</v>
      </c>
      <c r="H2053" s="38">
        <v>1</v>
      </c>
      <c r="I2053" s="50">
        <v>2369400</v>
      </c>
      <c r="J2053" s="39">
        <f t="shared" si="820"/>
        <v>0</v>
      </c>
      <c r="K2053" s="39">
        <f t="shared" si="821"/>
        <v>0</v>
      </c>
      <c r="L2053" s="39">
        <f t="shared" si="822"/>
        <v>2369400</v>
      </c>
      <c r="M2053" s="39">
        <f t="shared" si="841"/>
        <v>0</v>
      </c>
      <c r="N2053" s="39">
        <f t="shared" si="836"/>
        <v>0</v>
      </c>
      <c r="O2053" s="39">
        <f t="shared" si="823"/>
        <v>0</v>
      </c>
      <c r="P2053" s="39">
        <f t="shared" si="824"/>
        <v>0</v>
      </c>
      <c r="Q2053" s="39">
        <f t="shared" si="825"/>
        <v>0</v>
      </c>
      <c r="R2053" s="39">
        <f t="shared" si="826"/>
        <v>0</v>
      </c>
      <c r="S2053" s="39">
        <f t="shared" si="827"/>
        <v>0</v>
      </c>
      <c r="T2053" s="39"/>
      <c r="U2053" s="39">
        <f t="shared" si="828"/>
        <v>0</v>
      </c>
      <c r="V2053" s="39"/>
      <c r="W2053" s="39"/>
      <c r="X2053" s="39">
        <f t="shared" si="817"/>
        <v>194.61190965092402</v>
      </c>
      <c r="Y2053" s="39">
        <f t="shared" si="818"/>
        <v>5923.5</v>
      </c>
      <c r="Z2053" s="41">
        <f t="shared" si="819"/>
        <v>475436.89527720737</v>
      </c>
      <c r="AA2053" s="41">
        <v>398370.57905544149</v>
      </c>
      <c r="AB2053" s="41">
        <v>-10743.929836434992</v>
      </c>
      <c r="AC2053" s="41">
        <f t="shared" si="829"/>
        <v>387626.64921900647</v>
      </c>
      <c r="AD2053" s="42">
        <f t="shared" si="830"/>
        <v>77066.316221765883</v>
      </c>
      <c r="AE2053" s="41">
        <f t="shared" si="831"/>
        <v>464692.96544077236</v>
      </c>
      <c r="AF2053" s="42">
        <f t="shared" si="832"/>
        <v>1904707.0345592275</v>
      </c>
      <c r="AG2053" s="43">
        <f t="shared" si="842"/>
        <v>400</v>
      </c>
      <c r="AH2053" s="44">
        <f t="shared" si="833"/>
        <v>319.73716632443529</v>
      </c>
      <c r="AI2053" s="36">
        <f t="shared" si="834"/>
        <v>80.262833675564679</v>
      </c>
      <c r="AJ2053" s="36">
        <f t="shared" si="835"/>
        <v>2443</v>
      </c>
      <c r="AK2053" s="45">
        <v>45657</v>
      </c>
    </row>
    <row r="2054" spans="1:37" s="79" customFormat="1" ht="12.75" x14ac:dyDescent="0.25">
      <c r="A2054" s="36">
        <v>2048</v>
      </c>
      <c r="B2054" s="45">
        <v>43214</v>
      </c>
      <c r="C2054" s="36" t="s">
        <v>980</v>
      </c>
      <c r="D2054" s="36"/>
      <c r="E2054" s="36">
        <v>12002</v>
      </c>
      <c r="F2054" s="36" t="s">
        <v>1742</v>
      </c>
      <c r="G2054" s="36" t="s">
        <v>540</v>
      </c>
      <c r="H2054" s="38">
        <v>1</v>
      </c>
      <c r="I2054" s="50">
        <v>201465.00000000003</v>
      </c>
      <c r="J2054" s="39">
        <f t="shared" si="820"/>
        <v>201465.00000000003</v>
      </c>
      <c r="K2054" s="39">
        <f t="shared" si="821"/>
        <v>0</v>
      </c>
      <c r="L2054" s="39">
        <f t="shared" si="822"/>
        <v>0</v>
      </c>
      <c r="M2054" s="39">
        <f t="shared" si="841"/>
        <v>0</v>
      </c>
      <c r="N2054" s="39">
        <f t="shared" si="836"/>
        <v>0</v>
      </c>
      <c r="O2054" s="39">
        <f t="shared" si="823"/>
        <v>0</v>
      </c>
      <c r="P2054" s="39">
        <f t="shared" si="824"/>
        <v>0</v>
      </c>
      <c r="Q2054" s="39">
        <f t="shared" si="825"/>
        <v>0</v>
      </c>
      <c r="R2054" s="39">
        <f t="shared" si="826"/>
        <v>0</v>
      </c>
      <c r="S2054" s="39">
        <f t="shared" si="827"/>
        <v>0</v>
      </c>
      <c r="T2054" s="39"/>
      <c r="U2054" s="39">
        <f t="shared" si="828"/>
        <v>0</v>
      </c>
      <c r="V2054" s="39"/>
      <c r="W2054" s="39"/>
      <c r="X2054" s="39">
        <f t="shared" si="817"/>
        <v>16.547433264887065</v>
      </c>
      <c r="Y2054" s="39">
        <f t="shared" si="818"/>
        <v>503.66250000000002</v>
      </c>
      <c r="Z2054" s="41">
        <f t="shared" si="819"/>
        <v>40425.379466119099</v>
      </c>
      <c r="AA2054" s="41">
        <v>33872.595893223821</v>
      </c>
      <c r="AB2054" s="41">
        <v>-913.53330990857421</v>
      </c>
      <c r="AC2054" s="41">
        <f t="shared" si="829"/>
        <v>32959.062583315244</v>
      </c>
      <c r="AD2054" s="42">
        <f t="shared" si="830"/>
        <v>6552.7835728952778</v>
      </c>
      <c r="AE2054" s="41">
        <f t="shared" si="831"/>
        <v>39511.846156210522</v>
      </c>
      <c r="AF2054" s="42">
        <f t="shared" si="832"/>
        <v>161953.15384378951</v>
      </c>
      <c r="AG2054" s="43">
        <f t="shared" si="842"/>
        <v>400</v>
      </c>
      <c r="AH2054" s="44">
        <f t="shared" si="833"/>
        <v>319.73716632443529</v>
      </c>
      <c r="AI2054" s="36">
        <f t="shared" si="834"/>
        <v>80.262833675564679</v>
      </c>
      <c r="AJ2054" s="36">
        <f t="shared" si="835"/>
        <v>2443</v>
      </c>
      <c r="AK2054" s="45">
        <v>45657</v>
      </c>
    </row>
    <row r="2055" spans="1:37" s="79" customFormat="1" ht="12.75" x14ac:dyDescent="0.25">
      <c r="A2055" s="36">
        <v>2049</v>
      </c>
      <c r="B2055" s="45">
        <v>43214</v>
      </c>
      <c r="C2055" s="36" t="s">
        <v>980</v>
      </c>
      <c r="D2055" s="36"/>
      <c r="E2055" s="36">
        <v>12002</v>
      </c>
      <c r="F2055" s="36" t="s">
        <v>1743</v>
      </c>
      <c r="G2055" s="36" t="s">
        <v>540</v>
      </c>
      <c r="H2055" s="38">
        <v>1</v>
      </c>
      <c r="I2055" s="50">
        <v>174240</v>
      </c>
      <c r="J2055" s="39">
        <f t="shared" si="820"/>
        <v>174240</v>
      </c>
      <c r="K2055" s="39">
        <f t="shared" si="821"/>
        <v>0</v>
      </c>
      <c r="L2055" s="39">
        <f t="shared" si="822"/>
        <v>0</v>
      </c>
      <c r="M2055" s="39">
        <f t="shared" si="841"/>
        <v>0</v>
      </c>
      <c r="N2055" s="39">
        <f t="shared" si="836"/>
        <v>0</v>
      </c>
      <c r="O2055" s="39">
        <f t="shared" si="823"/>
        <v>0</v>
      </c>
      <c r="P2055" s="39">
        <f t="shared" si="824"/>
        <v>0</v>
      </c>
      <c r="Q2055" s="39">
        <f t="shared" si="825"/>
        <v>0</v>
      </c>
      <c r="R2055" s="39">
        <f t="shared" si="826"/>
        <v>0</v>
      </c>
      <c r="S2055" s="39">
        <f t="shared" si="827"/>
        <v>0</v>
      </c>
      <c r="T2055" s="39"/>
      <c r="U2055" s="39">
        <f t="shared" si="828"/>
        <v>0</v>
      </c>
      <c r="V2055" s="39"/>
      <c r="W2055" s="39"/>
      <c r="X2055" s="39">
        <f t="shared" ref="X2055:X2118" si="843">IF(I2055&lt;0,0,IF(I2055&gt;0,((1/365.25*(IF(E2055=12002,I2055*3%,IF(E2055=12003,I2055*3%,IF(E2055=12004,I2055*3%,IF(E2055=12006,I2055*2%,IF(E2055=12007,I2055*10%,IF(E2055=12008,I2055*3%,IF(E2055=12009,I2055*10%,IF(E2055=12010,I2055*10%,IF(E2055=12011,I2055*20%,IF(E2055=12012,I2055*3%,IF(E2055=12099,I2055*10%))))))))))))))))</f>
        <v>14.31129363449692</v>
      </c>
      <c r="Y2055" s="39">
        <f t="shared" ref="Y2055:Y2118" si="844">X2055*30.4375</f>
        <v>435.6</v>
      </c>
      <c r="Z2055" s="41">
        <f t="shared" ref="Z2055:Z2118" si="845">IF(I2055&lt;0,0,IF(I2055&gt;0,(IF(AI2055*Y2055&lt;=I2055,Y2055*AI2055,IF(Y2055*AI2055&gt;I2055,I2055,IF(AI2055*Y2055=I2055,I2055))))))</f>
        <v>34962.490349075975</v>
      </c>
      <c r="AA2055" s="41">
        <v>29295.218069815197</v>
      </c>
      <c r="AB2055" s="41">
        <v>-790.08286262363185</v>
      </c>
      <c r="AC2055" s="41">
        <f t="shared" si="829"/>
        <v>28505.135207191564</v>
      </c>
      <c r="AD2055" s="42">
        <f t="shared" si="830"/>
        <v>5667.2722792607783</v>
      </c>
      <c r="AE2055" s="41">
        <f t="shared" si="831"/>
        <v>34172.407486452343</v>
      </c>
      <c r="AF2055" s="42">
        <f t="shared" si="832"/>
        <v>140067.59251354766</v>
      </c>
      <c r="AG2055" s="43">
        <f t="shared" si="842"/>
        <v>400</v>
      </c>
      <c r="AH2055" s="44">
        <f t="shared" si="833"/>
        <v>319.73716632443529</v>
      </c>
      <c r="AI2055" s="36">
        <f t="shared" si="834"/>
        <v>80.262833675564679</v>
      </c>
      <c r="AJ2055" s="36">
        <f t="shared" si="835"/>
        <v>2443</v>
      </c>
      <c r="AK2055" s="45">
        <v>45657</v>
      </c>
    </row>
    <row r="2056" spans="1:37" s="79" customFormat="1" ht="12.75" x14ac:dyDescent="0.25">
      <c r="A2056" s="36">
        <v>2050</v>
      </c>
      <c r="B2056" s="45">
        <v>43215</v>
      </c>
      <c r="C2056" s="36" t="s">
        <v>721</v>
      </c>
      <c r="D2056" s="36"/>
      <c r="E2056" s="36">
        <v>12003</v>
      </c>
      <c r="F2056" s="36" t="s">
        <v>1272</v>
      </c>
      <c r="G2056" s="36" t="s">
        <v>276</v>
      </c>
      <c r="H2056" s="38">
        <v>3</v>
      </c>
      <c r="I2056" s="50">
        <v>109500</v>
      </c>
      <c r="J2056" s="39">
        <f t="shared" si="820"/>
        <v>0</v>
      </c>
      <c r="K2056" s="39">
        <f t="shared" si="821"/>
        <v>109500</v>
      </c>
      <c r="L2056" s="39">
        <f t="shared" si="822"/>
        <v>0</v>
      </c>
      <c r="M2056" s="39">
        <f t="shared" si="841"/>
        <v>0</v>
      </c>
      <c r="N2056" s="39">
        <f t="shared" si="836"/>
        <v>0</v>
      </c>
      <c r="O2056" s="39">
        <f t="shared" si="823"/>
        <v>0</v>
      </c>
      <c r="P2056" s="39">
        <f t="shared" si="824"/>
        <v>0</v>
      </c>
      <c r="Q2056" s="39">
        <f t="shared" si="825"/>
        <v>0</v>
      </c>
      <c r="R2056" s="39">
        <f t="shared" si="826"/>
        <v>0</v>
      </c>
      <c r="S2056" s="39">
        <f t="shared" si="827"/>
        <v>0</v>
      </c>
      <c r="T2056" s="39"/>
      <c r="U2056" s="39">
        <f t="shared" si="828"/>
        <v>0</v>
      </c>
      <c r="V2056" s="39">
        <f>IF(E2056=12050,I2056,IF(E2056&lt;&gt;12050,0))</f>
        <v>0</v>
      </c>
      <c r="W2056" s="39"/>
      <c r="X2056" s="39">
        <f t="shared" si="843"/>
        <v>8.9938398357289522</v>
      </c>
      <c r="Y2056" s="39">
        <f t="shared" si="844"/>
        <v>273.75</v>
      </c>
      <c r="Z2056" s="41">
        <f t="shared" si="845"/>
        <v>21962.956878850102</v>
      </c>
      <c r="AA2056" s="41">
        <v>18671.211498973309</v>
      </c>
      <c r="AB2056" s="41">
        <v>0</v>
      </c>
      <c r="AC2056" s="41">
        <f t="shared" si="829"/>
        <v>18671.211498973309</v>
      </c>
      <c r="AD2056" s="42">
        <f t="shared" si="830"/>
        <v>3291.7453798767929</v>
      </c>
      <c r="AE2056" s="41">
        <f t="shared" si="831"/>
        <v>21962.956878850102</v>
      </c>
      <c r="AF2056" s="42">
        <f t="shared" si="832"/>
        <v>87537.043121149894</v>
      </c>
      <c r="AG2056" s="43">
        <f t="shared" si="842"/>
        <v>400</v>
      </c>
      <c r="AH2056" s="44">
        <f t="shared" si="833"/>
        <v>319.77002053388094</v>
      </c>
      <c r="AI2056" s="36">
        <f t="shared" si="834"/>
        <v>80.22997946611909</v>
      </c>
      <c r="AJ2056" s="36">
        <f t="shared" si="835"/>
        <v>2442</v>
      </c>
      <c r="AK2056" s="45">
        <v>45657</v>
      </c>
    </row>
    <row r="2057" spans="1:37" s="79" customFormat="1" ht="12.75" x14ac:dyDescent="0.25">
      <c r="A2057" s="36">
        <v>2051</v>
      </c>
      <c r="B2057" s="45">
        <v>43215</v>
      </c>
      <c r="C2057" s="36" t="s">
        <v>721</v>
      </c>
      <c r="D2057" s="36"/>
      <c r="E2057" s="36">
        <v>12003</v>
      </c>
      <c r="F2057" s="36" t="s">
        <v>1272</v>
      </c>
      <c r="G2057" s="38" t="s">
        <v>1431</v>
      </c>
      <c r="H2057" s="61">
        <v>20</v>
      </c>
      <c r="I2057" s="50">
        <v>730000</v>
      </c>
      <c r="J2057" s="39">
        <f t="shared" si="820"/>
        <v>0</v>
      </c>
      <c r="K2057" s="39">
        <f t="shared" si="821"/>
        <v>730000</v>
      </c>
      <c r="L2057" s="39">
        <f t="shared" si="822"/>
        <v>0</v>
      </c>
      <c r="M2057" s="39">
        <f t="shared" si="841"/>
        <v>0</v>
      </c>
      <c r="N2057" s="39">
        <f t="shared" si="836"/>
        <v>0</v>
      </c>
      <c r="O2057" s="39">
        <f t="shared" si="823"/>
        <v>0</v>
      </c>
      <c r="P2057" s="39">
        <f t="shared" si="824"/>
        <v>0</v>
      </c>
      <c r="Q2057" s="39">
        <f t="shared" si="825"/>
        <v>0</v>
      </c>
      <c r="R2057" s="39">
        <f t="shared" si="826"/>
        <v>0</v>
      </c>
      <c r="S2057" s="39">
        <f t="shared" si="827"/>
        <v>0</v>
      </c>
      <c r="T2057" s="39"/>
      <c r="U2057" s="39">
        <f t="shared" si="828"/>
        <v>0</v>
      </c>
      <c r="V2057" s="39"/>
      <c r="W2057" s="39"/>
      <c r="X2057" s="39">
        <f t="shared" si="843"/>
        <v>59.958932238193015</v>
      </c>
      <c r="Y2057" s="39">
        <f t="shared" si="844"/>
        <v>1824.9999999999998</v>
      </c>
      <c r="Z2057" s="41">
        <f t="shared" si="845"/>
        <v>146419.71252566733</v>
      </c>
      <c r="AA2057" s="41">
        <v>124474.74332648871</v>
      </c>
      <c r="AB2057" s="41">
        <v>0</v>
      </c>
      <c r="AC2057" s="41">
        <f t="shared" si="829"/>
        <v>124474.74332648871</v>
      </c>
      <c r="AD2057" s="42">
        <f t="shared" si="830"/>
        <v>21944.969199178624</v>
      </c>
      <c r="AE2057" s="41">
        <f t="shared" si="831"/>
        <v>146419.71252566733</v>
      </c>
      <c r="AF2057" s="42">
        <f t="shared" si="832"/>
        <v>583580.28747433261</v>
      </c>
      <c r="AG2057" s="43">
        <f t="shared" si="842"/>
        <v>400</v>
      </c>
      <c r="AH2057" s="44">
        <f t="shared" si="833"/>
        <v>319.77002053388094</v>
      </c>
      <c r="AI2057" s="36">
        <f t="shared" si="834"/>
        <v>80.22997946611909</v>
      </c>
      <c r="AJ2057" s="36">
        <f t="shared" si="835"/>
        <v>2442</v>
      </c>
      <c r="AK2057" s="45">
        <v>45657</v>
      </c>
    </row>
    <row r="2058" spans="1:37" s="79" customFormat="1" ht="12.75" x14ac:dyDescent="0.25">
      <c r="A2058" s="36">
        <v>2052</v>
      </c>
      <c r="B2058" s="45">
        <v>43215</v>
      </c>
      <c r="C2058" s="49" t="s">
        <v>754</v>
      </c>
      <c r="D2058" s="49"/>
      <c r="E2058" s="49">
        <v>12011</v>
      </c>
      <c r="F2058" s="36" t="s">
        <v>1744</v>
      </c>
      <c r="G2058" s="36" t="s">
        <v>435</v>
      </c>
      <c r="H2058" s="97">
        <v>1</v>
      </c>
      <c r="I2058" s="50">
        <v>20900000</v>
      </c>
      <c r="J2058" s="39">
        <f t="shared" si="820"/>
        <v>0</v>
      </c>
      <c r="K2058" s="39">
        <f t="shared" si="821"/>
        <v>0</v>
      </c>
      <c r="L2058" s="39">
        <f t="shared" si="822"/>
        <v>0</v>
      </c>
      <c r="M2058" s="39">
        <f>IF(E2058=12005,I2058,IF(E2058&lt;&gt;12005,0))</f>
        <v>0</v>
      </c>
      <c r="N2058" s="39">
        <f t="shared" si="836"/>
        <v>0</v>
      </c>
      <c r="O2058" s="39">
        <f t="shared" si="823"/>
        <v>0</v>
      </c>
      <c r="P2058" s="39">
        <f t="shared" si="824"/>
        <v>0</v>
      </c>
      <c r="Q2058" s="39">
        <f t="shared" si="825"/>
        <v>0</v>
      </c>
      <c r="R2058" s="39">
        <f t="shared" si="826"/>
        <v>0</v>
      </c>
      <c r="S2058" s="39">
        <f t="shared" si="827"/>
        <v>20900000</v>
      </c>
      <c r="T2058" s="39"/>
      <c r="U2058" s="39">
        <f t="shared" si="828"/>
        <v>0</v>
      </c>
      <c r="V2058" s="39"/>
      <c r="W2058" s="39">
        <f>IF(E2058=12099,I2058,IF(E2058&lt;&gt;12099,0))</f>
        <v>0</v>
      </c>
      <c r="X2058" s="39">
        <f t="shared" si="843"/>
        <v>11444.216290212184</v>
      </c>
      <c r="Y2058" s="39">
        <f t="shared" si="844"/>
        <v>348333.33333333331</v>
      </c>
      <c r="Z2058" s="41">
        <f t="shared" si="845"/>
        <v>20900000</v>
      </c>
      <c r="AA2058" s="41">
        <v>20900000</v>
      </c>
      <c r="AB2058" s="41">
        <v>0</v>
      </c>
      <c r="AC2058" s="41">
        <f t="shared" si="829"/>
        <v>20900000</v>
      </c>
      <c r="AD2058" s="42">
        <f t="shared" si="830"/>
        <v>0</v>
      </c>
      <c r="AE2058" s="41">
        <f t="shared" si="831"/>
        <v>20900000</v>
      </c>
      <c r="AF2058" s="42">
        <f t="shared" si="832"/>
        <v>0</v>
      </c>
      <c r="AG2058" s="43">
        <f>(365.25/30.4375*(IF(E2058=12002,1/3%,IF(E2058=12003,1/3%,IF(E2058=12004,1/3%,IF(E2058=12006,1/2%,IF(E2058=12007,1/10%,IF(E2058=12008,1/3%,IF(E2058=12009,1/10%,IF(E2058=12010,1/10%,IF(E2058=12011,1/20%,IF(E2058=12012,1/3%,IF(E2058=12099,1/10%)))))))))))))</f>
        <v>60</v>
      </c>
      <c r="AH2058" s="44">
        <f t="shared" si="833"/>
        <v>0</v>
      </c>
      <c r="AI2058" s="36">
        <f t="shared" si="834"/>
        <v>80.22997946611909</v>
      </c>
      <c r="AJ2058" s="36">
        <f t="shared" si="835"/>
        <v>2442</v>
      </c>
      <c r="AK2058" s="45">
        <v>45657</v>
      </c>
    </row>
    <row r="2059" spans="1:37" s="79" customFormat="1" ht="12.75" x14ac:dyDescent="0.25">
      <c r="A2059" s="36">
        <v>2053</v>
      </c>
      <c r="B2059" s="37">
        <v>43216</v>
      </c>
      <c r="C2059" s="37" t="s">
        <v>533</v>
      </c>
      <c r="D2059" s="37"/>
      <c r="E2059" s="36">
        <v>12003</v>
      </c>
      <c r="F2059" s="53" t="s">
        <v>1688</v>
      </c>
      <c r="G2059" s="36" t="s">
        <v>491</v>
      </c>
      <c r="H2059" s="49">
        <v>6</v>
      </c>
      <c r="I2059" s="39">
        <v>219000</v>
      </c>
      <c r="J2059" s="39"/>
      <c r="K2059" s="39">
        <v>219000</v>
      </c>
      <c r="L2059" s="39"/>
      <c r="M2059" s="39"/>
      <c r="N2059" s="39"/>
      <c r="O2059" s="39"/>
      <c r="P2059" s="39"/>
      <c r="Q2059" s="39"/>
      <c r="R2059" s="39"/>
      <c r="S2059" s="39"/>
      <c r="T2059" s="39"/>
      <c r="U2059" s="39"/>
      <c r="V2059" s="39"/>
      <c r="W2059" s="39"/>
      <c r="X2059" s="39">
        <f t="shared" si="843"/>
        <v>17.987679671457904</v>
      </c>
      <c r="Y2059" s="39">
        <f t="shared" si="844"/>
        <v>547.5</v>
      </c>
      <c r="Z2059" s="41">
        <f t="shared" si="845"/>
        <v>43907.926078028751</v>
      </c>
      <c r="AA2059" s="41">
        <v>37324.435318275158</v>
      </c>
      <c r="AB2059" s="41">
        <v>0</v>
      </c>
      <c r="AC2059" s="41">
        <f t="shared" si="829"/>
        <v>37324.435318275158</v>
      </c>
      <c r="AD2059" s="42">
        <f t="shared" si="830"/>
        <v>6583.490759753593</v>
      </c>
      <c r="AE2059" s="41">
        <f t="shared" si="831"/>
        <v>43907.926078028751</v>
      </c>
      <c r="AF2059" s="42">
        <f t="shared" si="832"/>
        <v>175092.07392197126</v>
      </c>
      <c r="AG2059" s="43">
        <f>(365.25/30.4375*(IF(E2059=12002,1/3%,IF(E2059=12003,1/3%,IF(E2059=12004,1/3%,IF(E2059=12006,1/2%,IF(E2059=12007,1/10%,IF(E2059=12008,1/3%,IF(E2059=12009,1/10%,IF(E2059=12010,1/10%,IF(E2059=12011,1/20%,IF(E2059=12012,1/3%))))))))))))</f>
        <v>400</v>
      </c>
      <c r="AH2059" s="44">
        <f t="shared" si="833"/>
        <v>319.80287474332647</v>
      </c>
      <c r="AI2059" s="36">
        <f t="shared" si="834"/>
        <v>80.197125256673516</v>
      </c>
      <c r="AJ2059" s="36">
        <f t="shared" si="835"/>
        <v>2441</v>
      </c>
      <c r="AK2059" s="45">
        <v>45657</v>
      </c>
    </row>
    <row r="2060" spans="1:37" s="79" customFormat="1" ht="12.75" x14ac:dyDescent="0.25">
      <c r="A2060" s="36">
        <v>2054</v>
      </c>
      <c r="B2060" s="37">
        <v>43216</v>
      </c>
      <c r="C2060" s="37" t="s">
        <v>533</v>
      </c>
      <c r="D2060" s="37"/>
      <c r="E2060" s="36">
        <v>12003</v>
      </c>
      <c r="F2060" s="53" t="s">
        <v>1689</v>
      </c>
      <c r="G2060" s="36" t="s">
        <v>491</v>
      </c>
      <c r="H2060" s="49">
        <v>14</v>
      </c>
      <c r="I2060" s="39">
        <v>378700</v>
      </c>
      <c r="J2060" s="39"/>
      <c r="K2060" s="39">
        <v>378700</v>
      </c>
      <c r="L2060" s="39"/>
      <c r="M2060" s="39"/>
      <c r="N2060" s="39"/>
      <c r="O2060" s="39"/>
      <c r="P2060" s="39"/>
      <c r="Q2060" s="39"/>
      <c r="R2060" s="39"/>
      <c r="S2060" s="39"/>
      <c r="T2060" s="39"/>
      <c r="U2060" s="39"/>
      <c r="V2060" s="39"/>
      <c r="W2060" s="39"/>
      <c r="X2060" s="39">
        <f t="shared" si="843"/>
        <v>31.104722792607802</v>
      </c>
      <c r="Y2060" s="39">
        <f t="shared" si="844"/>
        <v>946.75</v>
      </c>
      <c r="Z2060" s="41">
        <f t="shared" si="845"/>
        <v>75926.628336755646</v>
      </c>
      <c r="AA2060" s="41">
        <v>64542.299794661194</v>
      </c>
      <c r="AB2060" s="41">
        <v>0</v>
      </c>
      <c r="AC2060" s="41">
        <f t="shared" si="829"/>
        <v>64542.299794661194</v>
      </c>
      <c r="AD2060" s="42">
        <f t="shared" si="830"/>
        <v>11384.328542094452</v>
      </c>
      <c r="AE2060" s="41">
        <f t="shared" si="831"/>
        <v>75926.628336755646</v>
      </c>
      <c r="AF2060" s="42">
        <f t="shared" si="832"/>
        <v>302773.37166324432</v>
      </c>
      <c r="AG2060" s="43">
        <f>(365.25/30.4375*(IF(E2060=12002,1/3%,IF(E2060=12003,1/3%,IF(E2060=12004,1/3%,IF(E2060=12006,1/2%,IF(E2060=12007,1/10%,IF(E2060=12008,1/3%,IF(E2060=12009,1/10%,IF(E2060=12010,1/10%,IF(E2060=12011,1/20%,IF(E2060=12012,1/3%))))))))))))</f>
        <v>400</v>
      </c>
      <c r="AH2060" s="44">
        <f t="shared" si="833"/>
        <v>319.80287474332647</v>
      </c>
      <c r="AI2060" s="36">
        <f t="shared" si="834"/>
        <v>80.197125256673516</v>
      </c>
      <c r="AJ2060" s="36">
        <f t="shared" si="835"/>
        <v>2441</v>
      </c>
      <c r="AK2060" s="45">
        <v>45657</v>
      </c>
    </row>
    <row r="2061" spans="1:37" s="79" customFormat="1" ht="12.75" x14ac:dyDescent="0.25">
      <c r="A2061" s="36">
        <v>2055</v>
      </c>
      <c r="B2061" s="45">
        <v>43226</v>
      </c>
      <c r="C2061" s="36" t="s">
        <v>533</v>
      </c>
      <c r="D2061" s="36"/>
      <c r="E2061" s="36">
        <v>12003</v>
      </c>
      <c r="F2061" s="36" t="s">
        <v>1745</v>
      </c>
      <c r="G2061" s="36" t="s">
        <v>58</v>
      </c>
      <c r="H2061" s="38">
        <v>2</v>
      </c>
      <c r="I2061" s="50">
        <v>322290.98</v>
      </c>
      <c r="J2061" s="39">
        <f t="shared" ref="J2061:J2094" si="846">IF(E2061=12002,I2061,IF(E2061&lt;&gt;12002,0))</f>
        <v>0</v>
      </c>
      <c r="K2061" s="39">
        <f t="shared" ref="K2061:K2094" si="847">IF(E2061=12003,I2061,IF(E2061&lt;&gt;12003,0))</f>
        <v>322290.98</v>
      </c>
      <c r="L2061" s="39">
        <f t="shared" ref="L2061:L2094" si="848">IF(E2061=12004,I2061,IF(E2061&lt;&gt;12004,0))</f>
        <v>0</v>
      </c>
      <c r="M2061" s="39">
        <f>IF(C2061=12006,H2061,IF(C2061&lt;&gt;12006,0))</f>
        <v>0</v>
      </c>
      <c r="N2061" s="39">
        <f>IF(E2061=12006,I2061,IF(E2061&lt;&gt;12006,0))</f>
        <v>0</v>
      </c>
      <c r="O2061" s="39">
        <f t="shared" ref="O2061:O2094" si="849">IF(E2061=12007,I2061,IF(E2061&lt;&gt;12007,0))</f>
        <v>0</v>
      </c>
      <c r="P2061" s="39">
        <f t="shared" ref="P2061:P2094" si="850">IF(E2061=12008,I2061,IF(E2061&lt;&gt;12008,0))</f>
        <v>0</v>
      </c>
      <c r="Q2061" s="39">
        <f t="shared" ref="Q2061:Q2094" si="851">IF(E2061=12009,I2061,IF(E2061&lt;&gt;12009,0))</f>
        <v>0</v>
      </c>
      <c r="R2061" s="39">
        <f t="shared" ref="R2061:R2094" si="852">IF(E2061=12010,I2061,IF(E2061&lt;&gt;12010,0))</f>
        <v>0</v>
      </c>
      <c r="S2061" s="39">
        <f t="shared" ref="S2061:S2094" si="853">IF(E2061=12011,I2061,IF(E2061&lt;&gt;12011,0))</f>
        <v>0</v>
      </c>
      <c r="T2061" s="39"/>
      <c r="U2061" s="39">
        <f t="shared" ref="U2061:U2094" si="854">IF(E2061=12012,I2061,IF(E2061&lt;&gt;12012,0))</f>
        <v>0</v>
      </c>
      <c r="V2061" s="39"/>
      <c r="W2061" s="39"/>
      <c r="X2061" s="39">
        <f t="shared" si="843"/>
        <v>26.471538398357286</v>
      </c>
      <c r="Y2061" s="39">
        <f t="shared" si="844"/>
        <v>805.72744999999986</v>
      </c>
      <c r="Z2061" s="41">
        <f t="shared" si="845"/>
        <v>64352.309846406562</v>
      </c>
      <c r="AA2061" s="41">
        <v>54663.726792607791</v>
      </c>
      <c r="AB2061" s="41">
        <v>-1474.2636031440752</v>
      </c>
      <c r="AC2061" s="41">
        <f t="shared" si="829"/>
        <v>53189.463189463713</v>
      </c>
      <c r="AD2061" s="42">
        <f t="shared" si="830"/>
        <v>9688.5830537987713</v>
      </c>
      <c r="AE2061" s="41">
        <f t="shared" si="831"/>
        <v>62878.046243262484</v>
      </c>
      <c r="AF2061" s="42">
        <f t="shared" si="832"/>
        <v>259412.9337567375</v>
      </c>
      <c r="AG2061" s="43">
        <f>(365.25/30.4375*(IF(E2061=12002,1/3%,IF(E2061=12003,1/3%,IF(E2061=12004,1/3%,IF(E2061=12006,1/2%,IF(E2061=12007,1/10%,IF(E2061=12008,1/3%,IF(E2061=12009,1/10%,IF(E2061=12010,1/10%,IF(E2061=12011,1/20%,IF(E2061=12012,1/3%))))))))))))</f>
        <v>400</v>
      </c>
      <c r="AH2061" s="44">
        <f t="shared" si="833"/>
        <v>320.13141683778235</v>
      </c>
      <c r="AI2061" s="36">
        <f t="shared" si="834"/>
        <v>79.868583162217661</v>
      </c>
      <c r="AJ2061" s="36">
        <f t="shared" si="835"/>
        <v>2431</v>
      </c>
      <c r="AK2061" s="45">
        <v>45657</v>
      </c>
    </row>
    <row r="2062" spans="1:37" s="79" customFormat="1" ht="12.75" x14ac:dyDescent="0.25">
      <c r="A2062" s="36">
        <v>2056</v>
      </c>
      <c r="B2062" s="45">
        <v>43226</v>
      </c>
      <c r="C2062" s="49" t="s">
        <v>265</v>
      </c>
      <c r="D2062" s="49"/>
      <c r="E2062" s="36">
        <v>12007</v>
      </c>
      <c r="F2062" s="36" t="s">
        <v>1746</v>
      </c>
      <c r="G2062" s="65" t="s">
        <v>435</v>
      </c>
      <c r="H2062" s="38">
        <v>1</v>
      </c>
      <c r="I2062" s="50">
        <v>117100</v>
      </c>
      <c r="J2062" s="39">
        <f t="shared" si="846"/>
        <v>0</v>
      </c>
      <c r="K2062" s="39">
        <f t="shared" si="847"/>
        <v>0</v>
      </c>
      <c r="L2062" s="39">
        <f t="shared" si="848"/>
        <v>0</v>
      </c>
      <c r="M2062" s="39">
        <f>IF(E2062=12005,I2062,IF(E2062&lt;&gt;12005,0))</f>
        <v>0</v>
      </c>
      <c r="N2062" s="39">
        <f t="shared" ref="N2062:N2094" si="855">IF(E2062=12006,I2062,IF(E2062&lt;&gt;12006,0))</f>
        <v>0</v>
      </c>
      <c r="O2062" s="39">
        <f t="shared" si="849"/>
        <v>117100</v>
      </c>
      <c r="P2062" s="39">
        <f t="shared" si="850"/>
        <v>0</v>
      </c>
      <c r="Q2062" s="39">
        <f t="shared" si="851"/>
        <v>0</v>
      </c>
      <c r="R2062" s="39">
        <f t="shared" si="852"/>
        <v>0</v>
      </c>
      <c r="S2062" s="39">
        <f t="shared" si="853"/>
        <v>0</v>
      </c>
      <c r="T2062" s="39"/>
      <c r="U2062" s="39">
        <f t="shared" si="854"/>
        <v>0</v>
      </c>
      <c r="V2062" s="39"/>
      <c r="W2062" s="39">
        <f>IF(E2062=12099,I2062,IF(E2062&lt;&gt;12099,0))</f>
        <v>0</v>
      </c>
      <c r="X2062" s="39">
        <f t="shared" si="843"/>
        <v>32.060232717316907</v>
      </c>
      <c r="Y2062" s="39">
        <f t="shared" si="844"/>
        <v>975.83333333333337</v>
      </c>
      <c r="Z2062" s="41">
        <f t="shared" si="845"/>
        <v>77938.425735797398</v>
      </c>
      <c r="AA2062" s="41">
        <v>66204.380561259415</v>
      </c>
      <c r="AB2062" s="41">
        <v>2074.3945508816087</v>
      </c>
      <c r="AC2062" s="41">
        <f t="shared" si="829"/>
        <v>68278.775112141026</v>
      </c>
      <c r="AD2062" s="42">
        <f t="shared" si="830"/>
        <v>11734.045174537983</v>
      </c>
      <c r="AE2062" s="41">
        <f t="shared" si="831"/>
        <v>80012.820286679009</v>
      </c>
      <c r="AF2062" s="42">
        <f t="shared" si="832"/>
        <v>37087.179713320991</v>
      </c>
      <c r="AG2062" s="43">
        <f>(365.25/30.4375*(IF(E2062=12002,1/3%,IF(E2062=12003,1/3%,IF(E2062=12004,1/3%,IF(E2062=12006,1/2%,IF(E2062=12007,1/10%,IF(E2062=12008,1/3%,IF(E2062=12009,1/10%,IF(E2062=12010,1/10%,IF(E2062=12011,1/20%,IF(E2062=12012,1/3%,IF(E2062=12099,1/10%)))))))))))))</f>
        <v>120</v>
      </c>
      <c r="AH2062" s="44">
        <f t="shared" si="833"/>
        <v>40.131416837782339</v>
      </c>
      <c r="AI2062" s="36">
        <f t="shared" si="834"/>
        <v>79.868583162217661</v>
      </c>
      <c r="AJ2062" s="36">
        <f t="shared" si="835"/>
        <v>2431</v>
      </c>
      <c r="AK2062" s="45">
        <v>45657</v>
      </c>
    </row>
    <row r="2063" spans="1:37" s="79" customFormat="1" ht="12.75" x14ac:dyDescent="0.25">
      <c r="A2063" s="36">
        <v>2057</v>
      </c>
      <c r="B2063" s="45">
        <v>43226</v>
      </c>
      <c r="C2063" s="53" t="s">
        <v>534</v>
      </c>
      <c r="D2063" s="53"/>
      <c r="E2063" s="36">
        <v>12008</v>
      </c>
      <c r="F2063" s="36" t="s">
        <v>1747</v>
      </c>
      <c r="G2063" s="36" t="s">
        <v>655</v>
      </c>
      <c r="H2063" s="38">
        <v>1</v>
      </c>
      <c r="I2063" s="50">
        <v>73350000</v>
      </c>
      <c r="J2063" s="39">
        <f t="shared" si="846"/>
        <v>0</v>
      </c>
      <c r="K2063" s="39">
        <f t="shared" si="847"/>
        <v>0</v>
      </c>
      <c r="L2063" s="39">
        <f t="shared" si="848"/>
        <v>0</v>
      </c>
      <c r="M2063" s="39">
        <f>IF(C2063=12006,H2063,IF(C2063&lt;&gt;12006,0))</f>
        <v>0</v>
      </c>
      <c r="N2063" s="39">
        <f t="shared" si="855"/>
        <v>0</v>
      </c>
      <c r="O2063" s="39">
        <f t="shared" si="849"/>
        <v>0</v>
      </c>
      <c r="P2063" s="39">
        <f t="shared" si="850"/>
        <v>73350000</v>
      </c>
      <c r="Q2063" s="39">
        <f t="shared" si="851"/>
        <v>0</v>
      </c>
      <c r="R2063" s="39">
        <f t="shared" si="852"/>
        <v>0</v>
      </c>
      <c r="S2063" s="39">
        <f t="shared" si="853"/>
        <v>0</v>
      </c>
      <c r="T2063" s="39"/>
      <c r="U2063" s="39">
        <f t="shared" si="854"/>
        <v>0</v>
      </c>
      <c r="V2063" s="39"/>
      <c r="W2063" s="39"/>
      <c r="X2063" s="39">
        <f t="shared" si="843"/>
        <v>6024.6406570841891</v>
      </c>
      <c r="Y2063" s="39">
        <f t="shared" si="844"/>
        <v>183375</v>
      </c>
      <c r="Z2063" s="41">
        <f t="shared" si="845"/>
        <v>14645901.437371664</v>
      </c>
      <c r="AA2063" s="41">
        <v>12260143.737166325</v>
      </c>
      <c r="AB2063" s="41">
        <v>-330652.2394526304</v>
      </c>
      <c r="AC2063" s="41">
        <f t="shared" si="829"/>
        <v>11929491.497713694</v>
      </c>
      <c r="AD2063" s="42">
        <f t="shared" si="830"/>
        <v>2385757.7002053391</v>
      </c>
      <c r="AE2063" s="41">
        <f t="shared" si="831"/>
        <v>14315249.197919033</v>
      </c>
      <c r="AF2063" s="42">
        <f t="shared" si="832"/>
        <v>59034750.802080967</v>
      </c>
      <c r="AG2063" s="43">
        <f>(365.25/30.4375*(IF(E2063=12002,1/3%,IF(E2063=12003,1/3%,IF(E2063=12004,1/3%,IF(E2063=12006,1/2%,IF(E2063=12007,1/10%,IF(E2063=12008,1/3%,IF(E2063=12009,1/10%,IF(E2063=12010,1/10%,IF(E2063=12011,1/20%,IF(E2063=12012,1/3%))))))))))))</f>
        <v>400</v>
      </c>
      <c r="AH2063" s="44">
        <f t="shared" si="833"/>
        <v>320.13141683778235</v>
      </c>
      <c r="AI2063" s="36">
        <f t="shared" si="834"/>
        <v>79.868583162217661</v>
      </c>
      <c r="AJ2063" s="36">
        <f t="shared" si="835"/>
        <v>2431</v>
      </c>
      <c r="AK2063" s="45">
        <v>45657</v>
      </c>
    </row>
    <row r="2064" spans="1:37" s="79" customFormat="1" ht="12.75" x14ac:dyDescent="0.25">
      <c r="A2064" s="36">
        <v>2058</v>
      </c>
      <c r="B2064" s="45">
        <v>43227</v>
      </c>
      <c r="C2064" s="36" t="s">
        <v>533</v>
      </c>
      <c r="D2064" s="36"/>
      <c r="E2064" s="36">
        <v>12003</v>
      </c>
      <c r="F2064" s="36" t="s">
        <v>1272</v>
      </c>
      <c r="G2064" s="36" t="s">
        <v>836</v>
      </c>
      <c r="H2064" s="38">
        <v>7</v>
      </c>
      <c r="I2064" s="50">
        <v>255500</v>
      </c>
      <c r="J2064" s="39">
        <f t="shared" si="846"/>
        <v>0</v>
      </c>
      <c r="K2064" s="39">
        <f t="shared" si="847"/>
        <v>255500</v>
      </c>
      <c r="L2064" s="39">
        <f t="shared" si="848"/>
        <v>0</v>
      </c>
      <c r="M2064" s="39">
        <f>IF(C2064=12006,H2064,IF(C2064&lt;&gt;12006,0))</f>
        <v>0</v>
      </c>
      <c r="N2064" s="39">
        <f t="shared" si="855"/>
        <v>0</v>
      </c>
      <c r="O2064" s="39">
        <f t="shared" si="849"/>
        <v>0</v>
      </c>
      <c r="P2064" s="39">
        <f t="shared" si="850"/>
        <v>0</v>
      </c>
      <c r="Q2064" s="39">
        <f t="shared" si="851"/>
        <v>0</v>
      </c>
      <c r="R2064" s="39">
        <f t="shared" si="852"/>
        <v>0</v>
      </c>
      <c r="S2064" s="39">
        <f t="shared" si="853"/>
        <v>0</v>
      </c>
      <c r="T2064" s="39"/>
      <c r="U2064" s="39">
        <f t="shared" si="854"/>
        <v>0</v>
      </c>
      <c r="V2064" s="39"/>
      <c r="W2064" s="39"/>
      <c r="X2064" s="39">
        <f t="shared" si="843"/>
        <v>20.985626283367555</v>
      </c>
      <c r="Y2064" s="39">
        <f t="shared" si="844"/>
        <v>638.75</v>
      </c>
      <c r="Z2064" s="41">
        <f t="shared" si="845"/>
        <v>50995.07186858316</v>
      </c>
      <c r="AA2064" s="41">
        <v>43314.332648870637</v>
      </c>
      <c r="AB2064" s="41">
        <v>-1168.1739951792031</v>
      </c>
      <c r="AC2064" s="41">
        <f t="shared" si="829"/>
        <v>42146.158653691433</v>
      </c>
      <c r="AD2064" s="42">
        <f t="shared" si="830"/>
        <v>7680.7392197125228</v>
      </c>
      <c r="AE2064" s="41">
        <f t="shared" si="831"/>
        <v>49826.897873403956</v>
      </c>
      <c r="AF2064" s="42">
        <f t="shared" si="832"/>
        <v>205673.10212659603</v>
      </c>
      <c r="AG2064" s="43">
        <f>(365.25/30.4375*(IF(E2064=12002,1/3%,IF(E2064=12003,1/3%,IF(E2064=12004,1/3%,IF(E2064=12006,1/2%,IF(E2064=12007,1/10%,IF(E2064=12008,1/3%,IF(E2064=12009,1/10%,IF(E2064=12010,1/10%,IF(E2064=12011,1/20%,IF(E2064=12012,1/3%))))))))))))</f>
        <v>400</v>
      </c>
      <c r="AH2064" s="44">
        <f t="shared" si="833"/>
        <v>320.16427104722794</v>
      </c>
      <c r="AI2064" s="36">
        <f t="shared" si="834"/>
        <v>79.835728952772072</v>
      </c>
      <c r="AJ2064" s="36">
        <f t="shared" si="835"/>
        <v>2430</v>
      </c>
      <c r="AK2064" s="45">
        <v>45657</v>
      </c>
    </row>
    <row r="2065" spans="1:37" s="79" customFormat="1" ht="12.75" x14ac:dyDescent="0.25">
      <c r="A2065" s="36">
        <v>2059</v>
      </c>
      <c r="B2065" s="45">
        <v>43228</v>
      </c>
      <c r="C2065" s="36" t="s">
        <v>823</v>
      </c>
      <c r="D2065" s="36"/>
      <c r="E2065" s="36">
        <v>12004</v>
      </c>
      <c r="F2065" s="36" t="s">
        <v>1748</v>
      </c>
      <c r="G2065" s="36" t="s">
        <v>56</v>
      </c>
      <c r="H2065" s="38">
        <v>1</v>
      </c>
      <c r="I2065" s="50">
        <v>5065500</v>
      </c>
      <c r="J2065" s="39">
        <f t="shared" si="846"/>
        <v>0</v>
      </c>
      <c r="K2065" s="39">
        <f t="shared" si="847"/>
        <v>0</v>
      </c>
      <c r="L2065" s="39">
        <f t="shared" si="848"/>
        <v>5065500</v>
      </c>
      <c r="M2065" s="39">
        <f>IF(C2065=12006,H2065,IF(C2065&lt;&gt;12006,0))</f>
        <v>0</v>
      </c>
      <c r="N2065" s="39">
        <f t="shared" si="855"/>
        <v>0</v>
      </c>
      <c r="O2065" s="39">
        <f t="shared" si="849"/>
        <v>0</v>
      </c>
      <c r="P2065" s="39">
        <f t="shared" si="850"/>
        <v>0</v>
      </c>
      <c r="Q2065" s="39">
        <f t="shared" si="851"/>
        <v>0</v>
      </c>
      <c r="R2065" s="39">
        <f t="shared" si="852"/>
        <v>0</v>
      </c>
      <c r="S2065" s="39">
        <f t="shared" si="853"/>
        <v>0</v>
      </c>
      <c r="T2065" s="39"/>
      <c r="U2065" s="39">
        <f t="shared" si="854"/>
        <v>0</v>
      </c>
      <c r="V2065" s="39"/>
      <c r="W2065" s="39"/>
      <c r="X2065" s="39">
        <f t="shared" si="843"/>
        <v>416.05749486652979</v>
      </c>
      <c r="Y2065" s="39">
        <f t="shared" si="844"/>
        <v>12663.75</v>
      </c>
      <c r="Z2065" s="41">
        <f t="shared" si="845"/>
        <v>1010603.6550308007</v>
      </c>
      <c r="AA2065" s="41">
        <v>858326.61190965085</v>
      </c>
      <c r="AB2065" s="41">
        <v>-23148.800087290954</v>
      </c>
      <c r="AC2065" s="41">
        <f t="shared" si="829"/>
        <v>835177.81182235992</v>
      </c>
      <c r="AD2065" s="42">
        <f t="shared" si="830"/>
        <v>152277.04312114988</v>
      </c>
      <c r="AE2065" s="41">
        <f t="shared" si="831"/>
        <v>987454.8549435098</v>
      </c>
      <c r="AF2065" s="42">
        <f t="shared" si="832"/>
        <v>4078045.1450564903</v>
      </c>
      <c r="AG2065" s="43">
        <f>(365.25/30.4375*(IF(E2065=12002,1/3%,IF(E2065=12003,1/3%,IF(E2065=12004,1/3%,IF(E2065=12006,1/2%,IF(E2065=12007,1/10%,IF(E2065=12008,1/3%,IF(E2065=12009,1/10%,IF(E2065=12010,1/10%,IF(E2065=12011,1/20%,IF(E2065=12012,1/3%))))))))))))</f>
        <v>400</v>
      </c>
      <c r="AH2065" s="44">
        <f t="shared" si="833"/>
        <v>320.19712525667353</v>
      </c>
      <c r="AI2065" s="36">
        <f t="shared" si="834"/>
        <v>79.802874743326484</v>
      </c>
      <c r="AJ2065" s="36">
        <f t="shared" si="835"/>
        <v>2429</v>
      </c>
      <c r="AK2065" s="45">
        <v>45657</v>
      </c>
    </row>
    <row r="2066" spans="1:37" s="79" customFormat="1" ht="12.75" x14ac:dyDescent="0.25">
      <c r="A2066" s="36">
        <v>2060</v>
      </c>
      <c r="B2066" s="45">
        <v>43229</v>
      </c>
      <c r="C2066" s="36" t="s">
        <v>721</v>
      </c>
      <c r="D2066" s="36"/>
      <c r="E2066" s="36">
        <v>12003</v>
      </c>
      <c r="F2066" s="36" t="s">
        <v>1272</v>
      </c>
      <c r="G2066" s="36" t="s">
        <v>276</v>
      </c>
      <c r="H2066" s="38">
        <v>3</v>
      </c>
      <c r="I2066" s="50">
        <v>109500</v>
      </c>
      <c r="J2066" s="39">
        <f t="shared" si="846"/>
        <v>0</v>
      </c>
      <c r="K2066" s="39">
        <f t="shared" si="847"/>
        <v>109500</v>
      </c>
      <c r="L2066" s="39">
        <f t="shared" si="848"/>
        <v>0</v>
      </c>
      <c r="M2066" s="39">
        <f>IF(C2066=12006,H2066,IF(C2066&lt;&gt;12006,0))</f>
        <v>0</v>
      </c>
      <c r="N2066" s="39">
        <f t="shared" si="855"/>
        <v>0</v>
      </c>
      <c r="O2066" s="39">
        <f t="shared" si="849"/>
        <v>0</v>
      </c>
      <c r="P2066" s="39">
        <f t="shared" si="850"/>
        <v>0</v>
      </c>
      <c r="Q2066" s="39">
        <f t="shared" si="851"/>
        <v>0</v>
      </c>
      <c r="R2066" s="39">
        <f t="shared" si="852"/>
        <v>0</v>
      </c>
      <c r="S2066" s="39">
        <f t="shared" si="853"/>
        <v>0</v>
      </c>
      <c r="T2066" s="39"/>
      <c r="U2066" s="39">
        <f t="shared" si="854"/>
        <v>0</v>
      </c>
      <c r="V2066" s="39">
        <f>IF(E2066=12050,I2066,IF(E2066&lt;&gt;12050,0))</f>
        <v>0</v>
      </c>
      <c r="W2066" s="39"/>
      <c r="X2066" s="39">
        <f t="shared" si="843"/>
        <v>8.9938398357289522</v>
      </c>
      <c r="Y2066" s="39">
        <f t="shared" si="844"/>
        <v>273.75</v>
      </c>
      <c r="Z2066" s="41">
        <f t="shared" si="845"/>
        <v>21837.043121149898</v>
      </c>
      <c r="AA2066" s="41">
        <v>18545.297741273102</v>
      </c>
      <c r="AB2066" s="41">
        <v>0</v>
      </c>
      <c r="AC2066" s="41">
        <f t="shared" si="829"/>
        <v>18545.297741273102</v>
      </c>
      <c r="AD2066" s="42">
        <f t="shared" si="830"/>
        <v>3291.7453798767965</v>
      </c>
      <c r="AE2066" s="41">
        <f t="shared" si="831"/>
        <v>21837.043121149898</v>
      </c>
      <c r="AF2066" s="42">
        <f t="shared" si="832"/>
        <v>87662.956878850106</v>
      </c>
      <c r="AG2066" s="43">
        <f>(365.25/30.4375*(IF(E2066=12002,1/3%,IF(E2066=12003,1/3%,IF(E2066=12004,1/3%,IF(E2066=12006,1/2%,IF(E2066=12007,1/10%,IF(E2066=12008,1/3%,IF(E2066=12009,1/10%,IF(E2066=12010,1/10%,IF(E2066=12011,1/20%,IF(E2066=12012,1/3%))))))))))))</f>
        <v>400</v>
      </c>
      <c r="AH2066" s="44">
        <f t="shared" si="833"/>
        <v>320.22997946611906</v>
      </c>
      <c r="AI2066" s="36">
        <f t="shared" si="834"/>
        <v>79.77002053388091</v>
      </c>
      <c r="AJ2066" s="36">
        <f t="shared" si="835"/>
        <v>2428</v>
      </c>
      <c r="AK2066" s="45">
        <v>45657</v>
      </c>
    </row>
    <row r="2067" spans="1:37" s="79" customFormat="1" ht="12.75" x14ac:dyDescent="0.25">
      <c r="A2067" s="36">
        <v>2061</v>
      </c>
      <c r="B2067" s="45">
        <v>43230</v>
      </c>
      <c r="C2067" s="49" t="s">
        <v>272</v>
      </c>
      <c r="D2067" s="49"/>
      <c r="E2067" s="49">
        <v>12010</v>
      </c>
      <c r="F2067" s="49" t="s">
        <v>1749</v>
      </c>
      <c r="G2067" s="56" t="s">
        <v>435</v>
      </c>
      <c r="H2067" s="38">
        <v>1</v>
      </c>
      <c r="I2067" s="50">
        <v>1508375</v>
      </c>
      <c r="J2067" s="39">
        <f t="shared" si="846"/>
        <v>0</v>
      </c>
      <c r="K2067" s="39">
        <f t="shared" si="847"/>
        <v>0</v>
      </c>
      <c r="L2067" s="39">
        <f t="shared" si="848"/>
        <v>0</v>
      </c>
      <c r="M2067" s="39">
        <f>IF(E2067=12005,I2067,IF(E2067&lt;&gt;12005,0))</f>
        <v>0</v>
      </c>
      <c r="N2067" s="39">
        <f t="shared" si="855"/>
        <v>0</v>
      </c>
      <c r="O2067" s="39">
        <f t="shared" si="849"/>
        <v>0</v>
      </c>
      <c r="P2067" s="39">
        <f t="shared" si="850"/>
        <v>0</v>
      </c>
      <c r="Q2067" s="39">
        <f t="shared" si="851"/>
        <v>0</v>
      </c>
      <c r="R2067" s="39">
        <f t="shared" si="852"/>
        <v>1508375</v>
      </c>
      <c r="S2067" s="39">
        <f t="shared" si="853"/>
        <v>0</v>
      </c>
      <c r="T2067" s="39"/>
      <c r="U2067" s="39">
        <f t="shared" si="854"/>
        <v>0</v>
      </c>
      <c r="V2067" s="39"/>
      <c r="W2067" s="39">
        <f>IF(E2067=12099,I2067,IF(E2067&lt;&gt;12099,0))</f>
        <v>0</v>
      </c>
      <c r="X2067" s="39">
        <f t="shared" si="843"/>
        <v>412.97056810403831</v>
      </c>
      <c r="Y2067" s="39">
        <f t="shared" si="844"/>
        <v>12569.791666666666</v>
      </c>
      <c r="Z2067" s="41">
        <f t="shared" si="845"/>
        <v>1002279.568788501</v>
      </c>
      <c r="AA2067" s="41">
        <v>851132.34086242295</v>
      </c>
      <c r="AB2067" s="41">
        <v>57205.446942718678</v>
      </c>
      <c r="AC2067" s="41">
        <f t="shared" ref="AC2067:AC2130" si="856">AA2067+AB2067</f>
        <v>908337.78780514165</v>
      </c>
      <c r="AD2067" s="42">
        <f t="shared" ref="AD2067:AD2130" si="857">Z2067-AA2067</f>
        <v>151147.22792607802</v>
      </c>
      <c r="AE2067" s="41">
        <f t="shared" ref="AE2067:AE2130" si="858">AC2067+AD2067</f>
        <v>1059485.0157312197</v>
      </c>
      <c r="AF2067" s="42">
        <f t="shared" ref="AF2067:AF2130" si="859">I2067-AE2067</f>
        <v>448889.98426878033</v>
      </c>
      <c r="AG2067" s="43">
        <f>(365.25/30.4375*(IF(E2067=12002,1/3%,IF(E2067=12003,1/3%,IF(E2067=12004,1/3%,IF(E2067=12006,1/2%,IF(E2067=12007,1/10%,IF(E2067=12008,1/3%,IF(E2067=12009,1/10%,IF(E2067=12010,1/10%,IF(E2067=12011,1/20%,IF(E2067=12012,1/3%,IF(E2067=12099,1/10%)))))))))))))</f>
        <v>120</v>
      </c>
      <c r="AH2067" s="44">
        <f t="shared" ref="AH2067:AH2130" si="860">IF(AG2067&gt;AI2067,AG2067-AI2067,IF(AG2067&lt;=AI2067,0))</f>
        <v>40.262833675564679</v>
      </c>
      <c r="AI2067" s="36">
        <f t="shared" ref="AI2067:AI2130" si="861">AJ2067/30.4375</f>
        <v>79.737166324435321</v>
      </c>
      <c r="AJ2067" s="36">
        <f t="shared" ref="AJ2067:AJ2130" si="862">AK2067-B2067</f>
        <v>2427</v>
      </c>
      <c r="AK2067" s="45">
        <v>45657</v>
      </c>
    </row>
    <row r="2068" spans="1:37" s="79" customFormat="1" ht="12.75" x14ac:dyDescent="0.25">
      <c r="A2068" s="36">
        <v>2062</v>
      </c>
      <c r="B2068" s="45">
        <v>43231</v>
      </c>
      <c r="C2068" s="49" t="s">
        <v>265</v>
      </c>
      <c r="D2068" s="49"/>
      <c r="E2068" s="49">
        <v>12007</v>
      </c>
      <c r="F2068" s="36" t="s">
        <v>1713</v>
      </c>
      <c r="G2068" s="49" t="s">
        <v>435</v>
      </c>
      <c r="H2068" s="38">
        <v>5</v>
      </c>
      <c r="I2068" s="50">
        <v>656538.75</v>
      </c>
      <c r="J2068" s="39">
        <f t="shared" si="846"/>
        <v>0</v>
      </c>
      <c r="K2068" s="39">
        <f t="shared" si="847"/>
        <v>0</v>
      </c>
      <c r="L2068" s="39">
        <f t="shared" si="848"/>
        <v>0</v>
      </c>
      <c r="M2068" s="39">
        <f>IF(E2068=12005,I2068,IF(E2068&lt;&gt;12005,0))</f>
        <v>0</v>
      </c>
      <c r="N2068" s="39">
        <f t="shared" si="855"/>
        <v>0</v>
      </c>
      <c r="O2068" s="39">
        <f t="shared" si="849"/>
        <v>656538.75</v>
      </c>
      <c r="P2068" s="39">
        <f t="shared" si="850"/>
        <v>0</v>
      </c>
      <c r="Q2068" s="39">
        <f t="shared" si="851"/>
        <v>0</v>
      </c>
      <c r="R2068" s="39">
        <f t="shared" si="852"/>
        <v>0</v>
      </c>
      <c r="S2068" s="39">
        <f t="shared" si="853"/>
        <v>0</v>
      </c>
      <c r="T2068" s="39"/>
      <c r="U2068" s="39">
        <f t="shared" si="854"/>
        <v>0</v>
      </c>
      <c r="V2068" s="39"/>
      <c r="W2068" s="39">
        <f>IF(E2068=12099,I2068,IF(E2068&lt;&gt;12099,0))</f>
        <v>0</v>
      </c>
      <c r="X2068" s="39">
        <f t="shared" si="843"/>
        <v>179.75051334702258</v>
      </c>
      <c r="Y2068" s="39">
        <f t="shared" si="844"/>
        <v>5471.15625</v>
      </c>
      <c r="Z2068" s="41">
        <f t="shared" si="845"/>
        <v>436074.74537987681</v>
      </c>
      <c r="AA2068" s="41">
        <v>370286.05749486655</v>
      </c>
      <c r="AB2068" s="41">
        <v>11602.244042205615</v>
      </c>
      <c r="AC2068" s="41">
        <f t="shared" si="856"/>
        <v>381888.30153707217</v>
      </c>
      <c r="AD2068" s="42">
        <f t="shared" si="857"/>
        <v>65788.687885010266</v>
      </c>
      <c r="AE2068" s="41">
        <f t="shared" si="858"/>
        <v>447676.98942208244</v>
      </c>
      <c r="AF2068" s="42">
        <f t="shared" si="859"/>
        <v>208861.76057791756</v>
      </c>
      <c r="AG2068" s="43">
        <f>(365.25/30.4375*(IF(E2068=12002,1/3%,IF(E2068=12003,1/3%,IF(E2068=12004,1/3%,IF(E2068=12006,1/2%,IF(E2068=12007,1/10%,IF(E2068=12008,1/3%,IF(E2068=12009,1/10%,IF(E2068=12010,1/10%,IF(E2068=12011,1/20%,IF(E2068=12012,1/3%,IF(E2068=12099,1/10%)))))))))))))</f>
        <v>120</v>
      </c>
      <c r="AH2068" s="44">
        <f t="shared" si="860"/>
        <v>40.295687885010267</v>
      </c>
      <c r="AI2068" s="36">
        <f t="shared" si="861"/>
        <v>79.704312114989733</v>
      </c>
      <c r="AJ2068" s="36">
        <f t="shared" si="862"/>
        <v>2426</v>
      </c>
      <c r="AK2068" s="45">
        <v>45657</v>
      </c>
    </row>
    <row r="2069" spans="1:37" s="79" customFormat="1" ht="15.75" customHeight="1" x14ac:dyDescent="0.25">
      <c r="A2069" s="36">
        <v>2063</v>
      </c>
      <c r="B2069" s="45">
        <v>43231</v>
      </c>
      <c r="C2069" s="53" t="s">
        <v>533</v>
      </c>
      <c r="D2069" s="53"/>
      <c r="E2069" s="36">
        <v>12003</v>
      </c>
      <c r="F2069" s="36" t="s">
        <v>1729</v>
      </c>
      <c r="G2069" s="36" t="s">
        <v>1750</v>
      </c>
      <c r="H2069" s="38">
        <v>5</v>
      </c>
      <c r="I2069" s="50">
        <v>197500</v>
      </c>
      <c r="J2069" s="39">
        <f t="shared" si="846"/>
        <v>0</v>
      </c>
      <c r="K2069" s="39">
        <f t="shared" si="847"/>
        <v>197500</v>
      </c>
      <c r="L2069" s="39">
        <f t="shared" si="848"/>
        <v>0</v>
      </c>
      <c r="M2069" s="39">
        <f>IF(C2069=12006,H2069,IF(C2069&lt;&gt;12006,0))</f>
        <v>0</v>
      </c>
      <c r="N2069" s="39">
        <f t="shared" si="855"/>
        <v>0</v>
      </c>
      <c r="O2069" s="39">
        <f t="shared" si="849"/>
        <v>0</v>
      </c>
      <c r="P2069" s="39">
        <f t="shared" si="850"/>
        <v>0</v>
      </c>
      <c r="Q2069" s="39">
        <f t="shared" si="851"/>
        <v>0</v>
      </c>
      <c r="R2069" s="39">
        <f t="shared" si="852"/>
        <v>0</v>
      </c>
      <c r="S2069" s="39">
        <f t="shared" si="853"/>
        <v>0</v>
      </c>
      <c r="T2069" s="39"/>
      <c r="U2069" s="39">
        <f t="shared" si="854"/>
        <v>0</v>
      </c>
      <c r="V2069" s="39"/>
      <c r="W2069" s="39"/>
      <c r="X2069" s="39">
        <f t="shared" si="843"/>
        <v>16.2217659137577</v>
      </c>
      <c r="Y2069" s="39">
        <f t="shared" si="844"/>
        <v>493.75</v>
      </c>
      <c r="Z2069" s="41">
        <f t="shared" si="845"/>
        <v>39354.004106776178</v>
      </c>
      <c r="AA2069" s="41">
        <v>32930.184804928133</v>
      </c>
      <c r="AB2069" s="41">
        <v>-888.11677780990703</v>
      </c>
      <c r="AC2069" s="41">
        <f t="shared" si="856"/>
        <v>32042.068027118225</v>
      </c>
      <c r="AD2069" s="42">
        <f t="shared" si="857"/>
        <v>6423.8193018480451</v>
      </c>
      <c r="AE2069" s="41">
        <f t="shared" si="858"/>
        <v>38465.887328966273</v>
      </c>
      <c r="AF2069" s="42">
        <f t="shared" si="859"/>
        <v>159034.11267103371</v>
      </c>
      <c r="AG2069" s="43">
        <f>(365.25/30.4375*(IF(E2069=12002,1/3%,IF(E2069=12003,1/3%,IF(E2069=12004,1/3%,IF(E2069=12006,1/2%,IF(E2069=12007,1/10%,IF(E2069=12008,1/3%,IF(E2069=12009,1/10%,IF(E2069=12010,1/10%,IF(E2069=12011,1/20%,IF(E2069=12012,1/3%))))))))))))</f>
        <v>400</v>
      </c>
      <c r="AH2069" s="44">
        <f t="shared" si="860"/>
        <v>320.29568788501024</v>
      </c>
      <c r="AI2069" s="36">
        <f t="shared" si="861"/>
        <v>79.704312114989733</v>
      </c>
      <c r="AJ2069" s="36">
        <f t="shared" si="862"/>
        <v>2426</v>
      </c>
      <c r="AK2069" s="45">
        <v>45657</v>
      </c>
    </row>
    <row r="2070" spans="1:37" s="81" customFormat="1" ht="30" customHeight="1" x14ac:dyDescent="0.25">
      <c r="A2070" s="36">
        <v>2064</v>
      </c>
      <c r="B2070" s="45">
        <v>43231</v>
      </c>
      <c r="C2070" s="53" t="s">
        <v>534</v>
      </c>
      <c r="D2070" s="53"/>
      <c r="E2070" s="36">
        <v>12008</v>
      </c>
      <c r="F2070" s="36" t="s">
        <v>1751</v>
      </c>
      <c r="G2070" s="36" t="s">
        <v>655</v>
      </c>
      <c r="H2070" s="38">
        <v>1</v>
      </c>
      <c r="I2070" s="50">
        <v>38625000</v>
      </c>
      <c r="J2070" s="39">
        <f t="shared" si="846"/>
        <v>0</v>
      </c>
      <c r="K2070" s="39">
        <f t="shared" si="847"/>
        <v>0</v>
      </c>
      <c r="L2070" s="39">
        <f t="shared" si="848"/>
        <v>0</v>
      </c>
      <c r="M2070" s="39">
        <f>IF(C2070=12006,H2070,IF(C2070&lt;&gt;12006,0))</f>
        <v>0</v>
      </c>
      <c r="N2070" s="39">
        <f t="shared" si="855"/>
        <v>0</v>
      </c>
      <c r="O2070" s="39">
        <f t="shared" si="849"/>
        <v>0</v>
      </c>
      <c r="P2070" s="39">
        <f t="shared" si="850"/>
        <v>38625000</v>
      </c>
      <c r="Q2070" s="39">
        <f t="shared" si="851"/>
        <v>0</v>
      </c>
      <c r="R2070" s="39">
        <f t="shared" si="852"/>
        <v>0</v>
      </c>
      <c r="S2070" s="39">
        <f t="shared" si="853"/>
        <v>0</v>
      </c>
      <c r="T2070" s="39"/>
      <c r="U2070" s="39">
        <f t="shared" si="854"/>
        <v>0</v>
      </c>
      <c r="V2070" s="39"/>
      <c r="W2070" s="39"/>
      <c r="X2070" s="39">
        <f t="shared" si="843"/>
        <v>3172.4845995893224</v>
      </c>
      <c r="Y2070" s="39">
        <f t="shared" si="844"/>
        <v>96562.5</v>
      </c>
      <c r="Z2070" s="41">
        <f t="shared" si="845"/>
        <v>7696447.6386036957</v>
      </c>
      <c r="AA2070" s="41">
        <v>6440143.7371663246</v>
      </c>
      <c r="AB2070" s="41">
        <v>-173688.66097674766</v>
      </c>
      <c r="AC2070" s="41">
        <f t="shared" si="856"/>
        <v>6266455.0761895766</v>
      </c>
      <c r="AD2070" s="42">
        <f t="shared" si="857"/>
        <v>1256303.901437371</v>
      </c>
      <c r="AE2070" s="41">
        <f t="shared" si="858"/>
        <v>7522758.9776269477</v>
      </c>
      <c r="AF2070" s="42">
        <f t="shared" si="859"/>
        <v>31102241.02237305</v>
      </c>
      <c r="AG2070" s="43">
        <f>(365.25/30.4375*(IF(E2070=12002,1/3%,IF(E2070=12003,1/3%,IF(E2070=12004,1/3%,IF(E2070=12006,1/2%,IF(E2070=12007,1/10%,IF(E2070=12008,1/3%,IF(E2070=12009,1/10%,IF(E2070=12010,1/10%,IF(E2070=12011,1/20%,IF(E2070=12012,1/3%))))))))))))</f>
        <v>400</v>
      </c>
      <c r="AH2070" s="44">
        <f t="shared" si="860"/>
        <v>320.29568788501024</v>
      </c>
      <c r="AI2070" s="36">
        <f t="shared" si="861"/>
        <v>79.704312114989733</v>
      </c>
      <c r="AJ2070" s="36">
        <f t="shared" si="862"/>
        <v>2426</v>
      </c>
      <c r="AK2070" s="45">
        <v>45657</v>
      </c>
    </row>
    <row r="2071" spans="1:37" s="81" customFormat="1" ht="30" customHeight="1" x14ac:dyDescent="0.25">
      <c r="A2071" s="36">
        <v>2065</v>
      </c>
      <c r="B2071" s="45">
        <v>43231</v>
      </c>
      <c r="C2071" s="53" t="s">
        <v>534</v>
      </c>
      <c r="D2071" s="53"/>
      <c r="E2071" s="36">
        <v>12008</v>
      </c>
      <c r="F2071" s="36" t="s">
        <v>1752</v>
      </c>
      <c r="G2071" s="36" t="s">
        <v>655</v>
      </c>
      <c r="H2071" s="38">
        <v>3</v>
      </c>
      <c r="I2071" s="50">
        <v>419060.25</v>
      </c>
      <c r="J2071" s="39">
        <f t="shared" si="846"/>
        <v>0</v>
      </c>
      <c r="K2071" s="39">
        <f t="shared" si="847"/>
        <v>0</v>
      </c>
      <c r="L2071" s="39">
        <f t="shared" si="848"/>
        <v>0</v>
      </c>
      <c r="M2071" s="39">
        <f>IF(C2071=12006,H2071,IF(C2071&lt;&gt;12006,0))</f>
        <v>0</v>
      </c>
      <c r="N2071" s="39">
        <f t="shared" si="855"/>
        <v>0</v>
      </c>
      <c r="O2071" s="39">
        <f t="shared" si="849"/>
        <v>0</v>
      </c>
      <c r="P2071" s="39">
        <f t="shared" si="850"/>
        <v>419060.25</v>
      </c>
      <c r="Q2071" s="39">
        <f t="shared" si="851"/>
        <v>0</v>
      </c>
      <c r="R2071" s="39">
        <f t="shared" si="852"/>
        <v>0</v>
      </c>
      <c r="S2071" s="39">
        <f t="shared" si="853"/>
        <v>0</v>
      </c>
      <c r="T2071" s="39"/>
      <c r="U2071" s="39">
        <f t="shared" si="854"/>
        <v>0</v>
      </c>
      <c r="V2071" s="39"/>
      <c r="W2071" s="39"/>
      <c r="X2071" s="39">
        <f t="shared" si="843"/>
        <v>34.41973305954825</v>
      </c>
      <c r="Y2071" s="39">
        <f t="shared" si="844"/>
        <v>1047.6506249999998</v>
      </c>
      <c r="Z2071" s="41">
        <f t="shared" si="845"/>
        <v>83502.272402464048</v>
      </c>
      <c r="AA2071" s="41">
        <v>69872.05811088295</v>
      </c>
      <c r="AB2071" s="41">
        <v>-1884.4275389276663</v>
      </c>
      <c r="AC2071" s="41">
        <f t="shared" si="856"/>
        <v>67987.630571955291</v>
      </c>
      <c r="AD2071" s="42">
        <f t="shared" si="857"/>
        <v>13630.214291581098</v>
      </c>
      <c r="AE2071" s="41">
        <f t="shared" si="858"/>
        <v>81617.844863536389</v>
      </c>
      <c r="AF2071" s="42">
        <f t="shared" si="859"/>
        <v>337442.40513646358</v>
      </c>
      <c r="AG2071" s="43">
        <f>(365.25/30.4375*(IF(E2071=12002,1/3%,IF(E2071=12003,1/3%,IF(E2071=12004,1/3%,IF(E2071=12006,1/2%,IF(E2071=12007,1/10%,IF(E2071=12008,1/3%,IF(E2071=12009,1/10%,IF(E2071=12010,1/10%,IF(E2071=12011,1/20%,IF(E2071=12012,1/3%))))))))))))</f>
        <v>400</v>
      </c>
      <c r="AH2071" s="44">
        <f t="shared" si="860"/>
        <v>320.29568788501024</v>
      </c>
      <c r="AI2071" s="36">
        <f t="shared" si="861"/>
        <v>79.704312114989733</v>
      </c>
      <c r="AJ2071" s="36">
        <f t="shared" si="862"/>
        <v>2426</v>
      </c>
      <c r="AK2071" s="45">
        <v>45657</v>
      </c>
    </row>
    <row r="2072" spans="1:37" s="79" customFormat="1" ht="12.75" x14ac:dyDescent="0.25">
      <c r="A2072" s="36">
        <v>2066</v>
      </c>
      <c r="B2072" s="45">
        <v>43234</v>
      </c>
      <c r="C2072" s="49" t="s">
        <v>431</v>
      </c>
      <c r="D2072" s="49"/>
      <c r="E2072" s="49">
        <v>12009</v>
      </c>
      <c r="F2072" s="36" t="s">
        <v>1753</v>
      </c>
      <c r="G2072" s="36" t="s">
        <v>435</v>
      </c>
      <c r="H2072" s="38">
        <v>1</v>
      </c>
      <c r="I2072" s="50">
        <v>169564.5</v>
      </c>
      <c r="J2072" s="39">
        <f t="shared" si="846"/>
        <v>0</v>
      </c>
      <c r="K2072" s="39">
        <f t="shared" si="847"/>
        <v>0</v>
      </c>
      <c r="L2072" s="39">
        <f t="shared" si="848"/>
        <v>0</v>
      </c>
      <c r="M2072" s="39">
        <f>IF(E2072=12005,I2072,IF(E2072&lt;&gt;12005,0))</f>
        <v>0</v>
      </c>
      <c r="N2072" s="39">
        <f t="shared" si="855"/>
        <v>0</v>
      </c>
      <c r="O2072" s="39">
        <f t="shared" si="849"/>
        <v>0</v>
      </c>
      <c r="P2072" s="39">
        <f t="shared" si="850"/>
        <v>0</v>
      </c>
      <c r="Q2072" s="39">
        <f t="shared" si="851"/>
        <v>169564.5</v>
      </c>
      <c r="R2072" s="39">
        <f t="shared" si="852"/>
        <v>0</v>
      </c>
      <c r="S2072" s="39">
        <f t="shared" si="853"/>
        <v>0</v>
      </c>
      <c r="T2072" s="39"/>
      <c r="U2072" s="39">
        <f t="shared" si="854"/>
        <v>0</v>
      </c>
      <c r="V2072" s="39"/>
      <c r="W2072" s="39">
        <f>IF(E2072=12099,I2072,IF(E2072&lt;&gt;12099,0))</f>
        <v>0</v>
      </c>
      <c r="X2072" s="39">
        <f t="shared" si="843"/>
        <v>46.424229979466119</v>
      </c>
      <c r="Y2072" s="39">
        <f t="shared" si="844"/>
        <v>1413.0374999999999</v>
      </c>
      <c r="Z2072" s="41">
        <f t="shared" si="845"/>
        <v>112485.9092402464</v>
      </c>
      <c r="AA2072" s="41">
        <v>95494.641067761811</v>
      </c>
      <c r="AB2072" s="41">
        <v>0</v>
      </c>
      <c r="AC2072" s="41">
        <f t="shared" si="856"/>
        <v>95494.641067761811</v>
      </c>
      <c r="AD2072" s="42">
        <f t="shared" si="857"/>
        <v>16991.26817248459</v>
      </c>
      <c r="AE2072" s="41">
        <f t="shared" si="858"/>
        <v>112485.9092402464</v>
      </c>
      <c r="AF2072" s="42">
        <f t="shared" si="859"/>
        <v>57078.590759753599</v>
      </c>
      <c r="AG2072" s="43">
        <f>(365.25/30.4375*(IF(E2072=12002,1/3%,IF(E2072=12003,1/3%,IF(E2072=12004,1/3%,IF(E2072=12006,1/2%,IF(E2072=12007,1/10%,IF(E2072=12008,1/3%,IF(E2072=12009,1/10%,IF(E2072=12010,1/10%,IF(E2072=12011,1/20%,IF(E2072=12012,1/3%,IF(E2072=12099,1/10%)))))))))))))</f>
        <v>120</v>
      </c>
      <c r="AH2072" s="44">
        <f t="shared" si="860"/>
        <v>40.394250513347018</v>
      </c>
      <c r="AI2072" s="36">
        <f t="shared" si="861"/>
        <v>79.605749486652982</v>
      </c>
      <c r="AJ2072" s="36">
        <f t="shared" si="862"/>
        <v>2423</v>
      </c>
      <c r="AK2072" s="45">
        <v>45657</v>
      </c>
    </row>
    <row r="2073" spans="1:37" s="81" customFormat="1" ht="30" customHeight="1" x14ac:dyDescent="0.25">
      <c r="A2073" s="36">
        <v>2067</v>
      </c>
      <c r="B2073" s="45">
        <v>43234</v>
      </c>
      <c r="C2073" s="49" t="s">
        <v>431</v>
      </c>
      <c r="D2073" s="49"/>
      <c r="E2073" s="49">
        <v>12009</v>
      </c>
      <c r="F2073" s="36" t="s">
        <v>1754</v>
      </c>
      <c r="G2073" s="36" t="s">
        <v>435</v>
      </c>
      <c r="H2073" s="38">
        <v>1</v>
      </c>
      <c r="I2073" s="50">
        <v>525000</v>
      </c>
      <c r="J2073" s="39">
        <f t="shared" si="846"/>
        <v>0</v>
      </c>
      <c r="K2073" s="39">
        <f t="shared" si="847"/>
        <v>0</v>
      </c>
      <c r="L2073" s="39">
        <f t="shared" si="848"/>
        <v>0</v>
      </c>
      <c r="M2073" s="39">
        <f>IF(E2073=12005,I2073,IF(E2073&lt;&gt;12005,0))</f>
        <v>0</v>
      </c>
      <c r="N2073" s="39">
        <f t="shared" si="855"/>
        <v>0</v>
      </c>
      <c r="O2073" s="39">
        <f t="shared" si="849"/>
        <v>0</v>
      </c>
      <c r="P2073" s="39">
        <f t="shared" si="850"/>
        <v>0</v>
      </c>
      <c r="Q2073" s="39">
        <f t="shared" si="851"/>
        <v>525000</v>
      </c>
      <c r="R2073" s="39">
        <f t="shared" si="852"/>
        <v>0</v>
      </c>
      <c r="S2073" s="39">
        <f t="shared" si="853"/>
        <v>0</v>
      </c>
      <c r="T2073" s="39"/>
      <c r="U2073" s="39">
        <f t="shared" si="854"/>
        <v>0</v>
      </c>
      <c r="V2073" s="39"/>
      <c r="W2073" s="39">
        <f>IF(E2073=12099,I2073,IF(E2073&lt;&gt;12099,0))</f>
        <v>0</v>
      </c>
      <c r="X2073" s="39">
        <f t="shared" si="843"/>
        <v>143.73716632443532</v>
      </c>
      <c r="Y2073" s="39">
        <f t="shared" si="844"/>
        <v>4375</v>
      </c>
      <c r="Z2073" s="41">
        <f t="shared" si="845"/>
        <v>348275.15400410682</v>
      </c>
      <c r="AA2073" s="41">
        <v>295667.35112936347</v>
      </c>
      <c r="AB2073" s="41">
        <v>0</v>
      </c>
      <c r="AC2073" s="41">
        <f t="shared" si="856"/>
        <v>295667.35112936347</v>
      </c>
      <c r="AD2073" s="42">
        <f t="shared" si="857"/>
        <v>52607.802874743356</v>
      </c>
      <c r="AE2073" s="41">
        <f t="shared" si="858"/>
        <v>348275.15400410682</v>
      </c>
      <c r="AF2073" s="42">
        <f t="shared" si="859"/>
        <v>176724.84599589318</v>
      </c>
      <c r="AG2073" s="43">
        <f>(365.25/30.4375*(IF(E2073=12002,1/3%,IF(E2073=12003,1/3%,IF(E2073=12004,1/3%,IF(E2073=12006,1/2%,IF(E2073=12007,1/10%,IF(E2073=12008,1/3%,IF(E2073=12009,1/10%,IF(E2073=12010,1/10%,IF(E2073=12011,1/20%,IF(E2073=12012,1/3%,IF(E2073=12099,1/10%)))))))))))))</f>
        <v>120</v>
      </c>
      <c r="AH2073" s="44">
        <f t="shared" si="860"/>
        <v>40.394250513347018</v>
      </c>
      <c r="AI2073" s="36">
        <f t="shared" si="861"/>
        <v>79.605749486652982</v>
      </c>
      <c r="AJ2073" s="36">
        <f t="shared" si="862"/>
        <v>2423</v>
      </c>
      <c r="AK2073" s="45">
        <v>45657</v>
      </c>
    </row>
    <row r="2074" spans="1:37" s="81" customFormat="1" ht="30" customHeight="1" x14ac:dyDescent="0.25">
      <c r="A2074" s="36">
        <v>2068</v>
      </c>
      <c r="B2074" s="45">
        <v>43234</v>
      </c>
      <c r="C2074" s="49" t="s">
        <v>431</v>
      </c>
      <c r="D2074" s="49"/>
      <c r="E2074" s="49">
        <v>12009</v>
      </c>
      <c r="F2074" s="36" t="s">
        <v>1755</v>
      </c>
      <c r="G2074" s="36" t="s">
        <v>435</v>
      </c>
      <c r="H2074" s="38">
        <v>5</v>
      </c>
      <c r="I2074" s="50">
        <v>612438.75</v>
      </c>
      <c r="J2074" s="39">
        <f t="shared" si="846"/>
        <v>0</v>
      </c>
      <c r="K2074" s="39">
        <f t="shared" si="847"/>
        <v>0</v>
      </c>
      <c r="L2074" s="39">
        <f t="shared" si="848"/>
        <v>0</v>
      </c>
      <c r="M2074" s="39">
        <f>IF(E2074=12005,I2074,IF(E2074&lt;&gt;12005,0))</f>
        <v>0</v>
      </c>
      <c r="N2074" s="39">
        <f t="shared" si="855"/>
        <v>0</v>
      </c>
      <c r="O2074" s="39">
        <f t="shared" si="849"/>
        <v>0</v>
      </c>
      <c r="P2074" s="39">
        <f t="shared" si="850"/>
        <v>0</v>
      </c>
      <c r="Q2074" s="39">
        <f t="shared" si="851"/>
        <v>612438.75</v>
      </c>
      <c r="R2074" s="39">
        <f t="shared" si="852"/>
        <v>0</v>
      </c>
      <c r="S2074" s="39">
        <f t="shared" si="853"/>
        <v>0</v>
      </c>
      <c r="T2074" s="39"/>
      <c r="U2074" s="39">
        <f t="shared" si="854"/>
        <v>0</v>
      </c>
      <c r="V2074" s="39"/>
      <c r="W2074" s="39">
        <f>IF(E2074=12099,I2074,IF(E2074&lt;&gt;12099,0))</f>
        <v>0</v>
      </c>
      <c r="X2074" s="39">
        <f t="shared" si="843"/>
        <v>167.67659137577002</v>
      </c>
      <c r="Y2074" s="39">
        <f t="shared" si="844"/>
        <v>5103.65625</v>
      </c>
      <c r="Z2074" s="41">
        <f t="shared" si="845"/>
        <v>406280.38090349076</v>
      </c>
      <c r="AA2074" s="41">
        <v>344910.74845995894</v>
      </c>
      <c r="AB2074" s="41">
        <v>0</v>
      </c>
      <c r="AC2074" s="41">
        <f t="shared" si="856"/>
        <v>344910.74845995894</v>
      </c>
      <c r="AD2074" s="42">
        <f t="shared" si="857"/>
        <v>61369.632443531824</v>
      </c>
      <c r="AE2074" s="41">
        <f t="shared" si="858"/>
        <v>406280.38090349076</v>
      </c>
      <c r="AF2074" s="42">
        <f t="shared" si="859"/>
        <v>206158.36909650924</v>
      </c>
      <c r="AG2074" s="43">
        <f>(365.25/30.4375*(IF(E2074=12002,1/3%,IF(E2074=12003,1/3%,IF(E2074=12004,1/3%,IF(E2074=12006,1/2%,IF(E2074=12007,1/10%,IF(E2074=12008,1/3%,IF(E2074=12009,1/10%,IF(E2074=12010,1/10%,IF(E2074=12011,1/20%,IF(E2074=12012,1/3%,IF(E2074=12099,1/10%)))))))))))))</f>
        <v>120</v>
      </c>
      <c r="AH2074" s="44">
        <f t="shared" si="860"/>
        <v>40.394250513347018</v>
      </c>
      <c r="AI2074" s="36">
        <f t="shared" si="861"/>
        <v>79.605749486652982</v>
      </c>
      <c r="AJ2074" s="36">
        <f t="shared" si="862"/>
        <v>2423</v>
      </c>
      <c r="AK2074" s="45">
        <v>45657</v>
      </c>
    </row>
    <row r="2075" spans="1:37" s="81" customFormat="1" ht="30" customHeight="1" x14ac:dyDescent="0.25">
      <c r="A2075" s="36">
        <v>2069</v>
      </c>
      <c r="B2075" s="45">
        <v>43235</v>
      </c>
      <c r="C2075" s="36" t="s">
        <v>721</v>
      </c>
      <c r="D2075" s="36"/>
      <c r="E2075" s="36">
        <v>12003</v>
      </c>
      <c r="F2075" s="36" t="s">
        <v>1688</v>
      </c>
      <c r="G2075" s="38" t="s">
        <v>387</v>
      </c>
      <c r="H2075" s="61">
        <v>20</v>
      </c>
      <c r="I2075" s="50">
        <v>730000</v>
      </c>
      <c r="J2075" s="39">
        <f t="shared" si="846"/>
        <v>0</v>
      </c>
      <c r="K2075" s="39">
        <f t="shared" si="847"/>
        <v>730000</v>
      </c>
      <c r="L2075" s="39">
        <f t="shared" si="848"/>
        <v>0</v>
      </c>
      <c r="M2075" s="39">
        <f>IF(C2075=12006,H2075,IF(C2075&lt;&gt;12006,0))</f>
        <v>0</v>
      </c>
      <c r="N2075" s="39">
        <f t="shared" si="855"/>
        <v>0</v>
      </c>
      <c r="O2075" s="39">
        <f t="shared" si="849"/>
        <v>0</v>
      </c>
      <c r="P2075" s="39">
        <f t="shared" si="850"/>
        <v>0</v>
      </c>
      <c r="Q2075" s="39">
        <f t="shared" si="851"/>
        <v>0</v>
      </c>
      <c r="R2075" s="39">
        <f t="shared" si="852"/>
        <v>0</v>
      </c>
      <c r="S2075" s="39">
        <f t="shared" si="853"/>
        <v>0</v>
      </c>
      <c r="T2075" s="39"/>
      <c r="U2075" s="39">
        <f t="shared" si="854"/>
        <v>0</v>
      </c>
      <c r="V2075" s="39"/>
      <c r="W2075" s="39"/>
      <c r="X2075" s="39">
        <f t="shared" si="843"/>
        <v>59.958932238193015</v>
      </c>
      <c r="Y2075" s="39">
        <f t="shared" si="844"/>
        <v>1824.9999999999998</v>
      </c>
      <c r="Z2075" s="41">
        <f t="shared" si="845"/>
        <v>145220.53388090347</v>
      </c>
      <c r="AA2075" s="41">
        <v>123275.56468172483</v>
      </c>
      <c r="AB2075" s="41">
        <v>0</v>
      </c>
      <c r="AC2075" s="41">
        <f t="shared" si="856"/>
        <v>123275.56468172483</v>
      </c>
      <c r="AD2075" s="42">
        <f t="shared" si="857"/>
        <v>21944.969199178639</v>
      </c>
      <c r="AE2075" s="41">
        <f t="shared" si="858"/>
        <v>145220.53388090347</v>
      </c>
      <c r="AF2075" s="42">
        <f t="shared" si="859"/>
        <v>584779.4661190965</v>
      </c>
      <c r="AG2075" s="43">
        <f>(365.25/30.4375*(IF(E2075=12002,1/3%,IF(E2075=12003,1/3%,IF(E2075=12004,1/3%,IF(E2075=12006,1/2%,IF(E2075=12007,1/10%,IF(E2075=12008,1/3%,IF(E2075=12009,1/10%,IF(E2075=12010,1/10%,IF(E2075=12011,1/20%,IF(E2075=12012,1/3%))))))))))))</f>
        <v>400</v>
      </c>
      <c r="AH2075" s="44">
        <f t="shared" si="860"/>
        <v>320.42710472279259</v>
      </c>
      <c r="AI2075" s="36">
        <f t="shared" si="861"/>
        <v>79.572895277207394</v>
      </c>
      <c r="AJ2075" s="36">
        <f t="shared" si="862"/>
        <v>2422</v>
      </c>
      <c r="AK2075" s="45">
        <v>45657</v>
      </c>
    </row>
    <row r="2076" spans="1:37" s="81" customFormat="1" ht="30" customHeight="1" x14ac:dyDescent="0.25">
      <c r="A2076" s="36">
        <v>2070</v>
      </c>
      <c r="B2076" s="45">
        <v>43235</v>
      </c>
      <c r="C2076" s="36" t="s">
        <v>721</v>
      </c>
      <c r="D2076" s="36"/>
      <c r="E2076" s="36">
        <v>12003</v>
      </c>
      <c r="F2076" s="36" t="s">
        <v>1689</v>
      </c>
      <c r="G2076" s="38" t="s">
        <v>387</v>
      </c>
      <c r="H2076" s="61">
        <v>15</v>
      </c>
      <c r="I2076" s="50">
        <v>405750</v>
      </c>
      <c r="J2076" s="39">
        <f t="shared" si="846"/>
        <v>0</v>
      </c>
      <c r="K2076" s="39">
        <f t="shared" si="847"/>
        <v>405750</v>
      </c>
      <c r="L2076" s="39">
        <f t="shared" si="848"/>
        <v>0</v>
      </c>
      <c r="M2076" s="39">
        <f>IF(C2076=12006,H2076,IF(C2076&lt;&gt;12006,0))</f>
        <v>0</v>
      </c>
      <c r="N2076" s="39">
        <f t="shared" si="855"/>
        <v>0</v>
      </c>
      <c r="O2076" s="39">
        <f t="shared" si="849"/>
        <v>0</v>
      </c>
      <c r="P2076" s="39">
        <f t="shared" si="850"/>
        <v>0</v>
      </c>
      <c r="Q2076" s="39">
        <f t="shared" si="851"/>
        <v>0</v>
      </c>
      <c r="R2076" s="39">
        <f t="shared" si="852"/>
        <v>0</v>
      </c>
      <c r="S2076" s="39">
        <f t="shared" si="853"/>
        <v>0</v>
      </c>
      <c r="T2076" s="39"/>
      <c r="U2076" s="39">
        <f t="shared" si="854"/>
        <v>0</v>
      </c>
      <c r="V2076" s="39"/>
      <c r="W2076" s="39"/>
      <c r="X2076" s="39">
        <f t="shared" si="843"/>
        <v>33.326488706365502</v>
      </c>
      <c r="Y2076" s="39">
        <f t="shared" si="844"/>
        <v>1014.375</v>
      </c>
      <c r="Z2076" s="41">
        <f t="shared" si="845"/>
        <v>80716.755646817255</v>
      </c>
      <c r="AA2076" s="41">
        <v>68519.26078028747</v>
      </c>
      <c r="AB2076" s="41">
        <v>0</v>
      </c>
      <c r="AC2076" s="41">
        <f t="shared" si="856"/>
        <v>68519.26078028747</v>
      </c>
      <c r="AD2076" s="42">
        <f t="shared" si="857"/>
        <v>12197.494866529785</v>
      </c>
      <c r="AE2076" s="41">
        <f t="shared" si="858"/>
        <v>80716.755646817255</v>
      </c>
      <c r="AF2076" s="42">
        <f t="shared" si="859"/>
        <v>325033.24435318273</v>
      </c>
      <c r="AG2076" s="43">
        <f>(365.25/30.4375*(IF(E2076=12002,1/3%,IF(E2076=12003,1/3%,IF(E2076=12004,1/3%,IF(E2076=12006,1/2%,IF(E2076=12007,1/10%,IF(E2076=12008,1/3%,IF(E2076=12009,1/10%,IF(E2076=12010,1/10%,IF(E2076=12011,1/20%,IF(E2076=12012,1/3%))))))))))))</f>
        <v>400</v>
      </c>
      <c r="AH2076" s="44">
        <f t="shared" si="860"/>
        <v>320.42710472279259</v>
      </c>
      <c r="AI2076" s="36">
        <f t="shared" si="861"/>
        <v>79.572895277207394</v>
      </c>
      <c r="AJ2076" s="36">
        <f t="shared" si="862"/>
        <v>2422</v>
      </c>
      <c r="AK2076" s="45">
        <v>45657</v>
      </c>
    </row>
    <row r="2077" spans="1:37" s="81" customFormat="1" ht="30" customHeight="1" x14ac:dyDescent="0.25">
      <c r="A2077" s="36">
        <v>2071</v>
      </c>
      <c r="B2077" s="45">
        <v>43235</v>
      </c>
      <c r="C2077" s="49" t="s">
        <v>272</v>
      </c>
      <c r="D2077" s="49"/>
      <c r="E2077" s="49">
        <v>12010</v>
      </c>
      <c r="F2077" s="36" t="s">
        <v>1620</v>
      </c>
      <c r="G2077" s="36" t="s">
        <v>435</v>
      </c>
      <c r="H2077" s="38">
        <v>12</v>
      </c>
      <c r="I2077" s="50">
        <v>288125</v>
      </c>
      <c r="J2077" s="39">
        <f t="shared" si="846"/>
        <v>0</v>
      </c>
      <c r="K2077" s="39">
        <f t="shared" si="847"/>
        <v>0</v>
      </c>
      <c r="L2077" s="39">
        <f t="shared" si="848"/>
        <v>0</v>
      </c>
      <c r="M2077" s="39">
        <f>IF(E2077=12005,I2077,IF(E2077&lt;&gt;12005,0))</f>
        <v>0</v>
      </c>
      <c r="N2077" s="39">
        <f t="shared" si="855"/>
        <v>0</v>
      </c>
      <c r="O2077" s="39">
        <f t="shared" si="849"/>
        <v>0</v>
      </c>
      <c r="P2077" s="39">
        <f t="shared" si="850"/>
        <v>0</v>
      </c>
      <c r="Q2077" s="39">
        <f t="shared" si="851"/>
        <v>0</v>
      </c>
      <c r="R2077" s="39">
        <f t="shared" si="852"/>
        <v>288125</v>
      </c>
      <c r="S2077" s="39">
        <f t="shared" si="853"/>
        <v>0</v>
      </c>
      <c r="T2077" s="39"/>
      <c r="U2077" s="39">
        <f t="shared" si="854"/>
        <v>0</v>
      </c>
      <c r="V2077" s="39"/>
      <c r="W2077" s="39">
        <f>IF(E2077=12099,I2077,IF(E2077&lt;&gt;12099,0))</f>
        <v>0</v>
      </c>
      <c r="X2077" s="39">
        <f t="shared" si="843"/>
        <v>78.884325804243673</v>
      </c>
      <c r="Y2077" s="39">
        <f t="shared" si="844"/>
        <v>2401.041666666667</v>
      </c>
      <c r="Z2077" s="41">
        <f t="shared" si="845"/>
        <v>191057.83709787819</v>
      </c>
      <c r="AA2077" s="41">
        <v>162186.17385352499</v>
      </c>
      <c r="AB2077" s="41">
        <v>10900.693250381441</v>
      </c>
      <c r="AC2077" s="41">
        <f t="shared" si="856"/>
        <v>173086.86710390644</v>
      </c>
      <c r="AD2077" s="42">
        <f t="shared" si="857"/>
        <v>28871.6632443532</v>
      </c>
      <c r="AE2077" s="41">
        <f t="shared" si="858"/>
        <v>201958.53034825964</v>
      </c>
      <c r="AF2077" s="42">
        <f t="shared" si="859"/>
        <v>86166.469651740364</v>
      </c>
      <c r="AG2077" s="43">
        <f>(365.25/30.4375*(IF(E2077=12002,1/3%,IF(E2077=12003,1/3%,IF(E2077=12004,1/3%,IF(E2077=12006,1/2%,IF(E2077=12007,1/10%,IF(E2077=12008,1/3%,IF(E2077=12009,1/10%,IF(E2077=12010,1/10%,IF(E2077=12011,1/20%,IF(E2077=12012,1/3%,IF(E2077=12099,1/10%)))))))))))))</f>
        <v>120</v>
      </c>
      <c r="AH2077" s="44">
        <f t="shared" si="860"/>
        <v>40.427104722792606</v>
      </c>
      <c r="AI2077" s="36">
        <f t="shared" si="861"/>
        <v>79.572895277207394</v>
      </c>
      <c r="AJ2077" s="36">
        <f t="shared" si="862"/>
        <v>2422</v>
      </c>
      <c r="AK2077" s="45">
        <v>45657</v>
      </c>
    </row>
    <row r="2078" spans="1:37" s="79" customFormat="1" ht="12.75" customHeight="1" x14ac:dyDescent="0.25">
      <c r="A2078" s="36">
        <v>2072</v>
      </c>
      <c r="B2078" s="45">
        <v>43235</v>
      </c>
      <c r="C2078" s="49" t="s">
        <v>272</v>
      </c>
      <c r="D2078" s="49"/>
      <c r="E2078" s="49">
        <v>12010</v>
      </c>
      <c r="F2078" s="36" t="s">
        <v>1620</v>
      </c>
      <c r="G2078" s="36" t="s">
        <v>435</v>
      </c>
      <c r="H2078" s="38">
        <v>15</v>
      </c>
      <c r="I2078" s="50">
        <v>357031.25</v>
      </c>
      <c r="J2078" s="39">
        <f t="shared" si="846"/>
        <v>0</v>
      </c>
      <c r="K2078" s="39">
        <f t="shared" si="847"/>
        <v>0</v>
      </c>
      <c r="L2078" s="39">
        <f t="shared" si="848"/>
        <v>0</v>
      </c>
      <c r="M2078" s="39">
        <f>IF(E2078=12005,I2078,IF(E2078&lt;&gt;12005,0))</f>
        <v>0</v>
      </c>
      <c r="N2078" s="39">
        <f t="shared" si="855"/>
        <v>0</v>
      </c>
      <c r="O2078" s="39">
        <f t="shared" si="849"/>
        <v>0</v>
      </c>
      <c r="P2078" s="39">
        <f t="shared" si="850"/>
        <v>0</v>
      </c>
      <c r="Q2078" s="39">
        <f t="shared" si="851"/>
        <v>0</v>
      </c>
      <c r="R2078" s="39">
        <f t="shared" si="852"/>
        <v>357031.25</v>
      </c>
      <c r="S2078" s="39">
        <f t="shared" si="853"/>
        <v>0</v>
      </c>
      <c r="T2078" s="39"/>
      <c r="U2078" s="39">
        <f t="shared" si="854"/>
        <v>0</v>
      </c>
      <c r="V2078" s="39"/>
      <c r="W2078" s="39">
        <f>IF(E2078=12099,I2078,IF(E2078&lt;&gt;12099,0))</f>
        <v>0</v>
      </c>
      <c r="X2078" s="39">
        <f t="shared" si="843"/>
        <v>97.749828884325808</v>
      </c>
      <c r="Y2078" s="39">
        <f t="shared" si="844"/>
        <v>2975.260416666667</v>
      </c>
      <c r="Z2078" s="41">
        <f t="shared" si="845"/>
        <v>236750.08555783713</v>
      </c>
      <c r="AA2078" s="41">
        <v>200973.64818617387</v>
      </c>
      <c r="AB2078" s="41">
        <v>13507.637785857698</v>
      </c>
      <c r="AC2078" s="41">
        <f t="shared" si="856"/>
        <v>214481.28597203156</v>
      </c>
      <c r="AD2078" s="42">
        <f t="shared" si="857"/>
        <v>35776.437371663254</v>
      </c>
      <c r="AE2078" s="41">
        <f t="shared" si="858"/>
        <v>250257.72334369482</v>
      </c>
      <c r="AF2078" s="42">
        <f t="shared" si="859"/>
        <v>106773.52665630518</v>
      </c>
      <c r="AG2078" s="43">
        <f>(365.25/30.4375*(IF(E2078=12002,1/3%,IF(E2078=12003,1/3%,IF(E2078=12004,1/3%,IF(E2078=12006,1/2%,IF(E2078=12007,1/10%,IF(E2078=12008,1/3%,IF(E2078=12009,1/10%,IF(E2078=12010,1/10%,IF(E2078=12011,1/20%,IF(E2078=12012,1/3%,IF(E2078=12099,1/10%)))))))))))))</f>
        <v>120</v>
      </c>
      <c r="AH2078" s="44">
        <f t="shared" si="860"/>
        <v>40.427104722792606</v>
      </c>
      <c r="AI2078" s="36">
        <f t="shared" si="861"/>
        <v>79.572895277207394</v>
      </c>
      <c r="AJ2078" s="36">
        <f t="shared" si="862"/>
        <v>2422</v>
      </c>
      <c r="AK2078" s="45">
        <v>45657</v>
      </c>
    </row>
    <row r="2079" spans="1:37" s="79" customFormat="1" ht="15.75" customHeight="1" x14ac:dyDescent="0.25">
      <c r="A2079" s="36">
        <v>2073</v>
      </c>
      <c r="B2079" s="45">
        <v>43235</v>
      </c>
      <c r="C2079" s="49" t="s">
        <v>272</v>
      </c>
      <c r="D2079" s="49"/>
      <c r="E2079" s="49">
        <v>12010</v>
      </c>
      <c r="F2079" s="36" t="s">
        <v>1756</v>
      </c>
      <c r="G2079" s="36" t="s">
        <v>435</v>
      </c>
      <c r="H2079" s="38">
        <v>1</v>
      </c>
      <c r="I2079" s="50">
        <v>3072425</v>
      </c>
      <c r="J2079" s="39">
        <f t="shared" si="846"/>
        <v>0</v>
      </c>
      <c r="K2079" s="39">
        <f t="shared" si="847"/>
        <v>0</v>
      </c>
      <c r="L2079" s="39">
        <f t="shared" si="848"/>
        <v>0</v>
      </c>
      <c r="M2079" s="39">
        <f>IF(E2079=12005,I2079,IF(E2079&lt;&gt;12005,0))</f>
        <v>0</v>
      </c>
      <c r="N2079" s="39">
        <f t="shared" si="855"/>
        <v>0</v>
      </c>
      <c r="O2079" s="39">
        <f t="shared" si="849"/>
        <v>0</v>
      </c>
      <c r="P2079" s="39">
        <f t="shared" si="850"/>
        <v>0</v>
      </c>
      <c r="Q2079" s="39">
        <f t="shared" si="851"/>
        <v>0</v>
      </c>
      <c r="R2079" s="39">
        <f t="shared" si="852"/>
        <v>3072425</v>
      </c>
      <c r="S2079" s="39">
        <f t="shared" si="853"/>
        <v>0</v>
      </c>
      <c r="T2079" s="39"/>
      <c r="U2079" s="39">
        <f t="shared" si="854"/>
        <v>0</v>
      </c>
      <c r="V2079" s="39"/>
      <c r="W2079" s="39">
        <f>IF(E2079=12099,I2079,IF(E2079&lt;&gt;12099,0))</f>
        <v>0</v>
      </c>
      <c r="X2079" s="39">
        <f t="shared" si="843"/>
        <v>841.1841204654346</v>
      </c>
      <c r="Y2079" s="39">
        <f t="shared" si="844"/>
        <v>25603.541666666664</v>
      </c>
      <c r="Z2079" s="41">
        <f t="shared" si="845"/>
        <v>2037347.9397672825</v>
      </c>
      <c r="AA2079" s="41">
        <v>1729474.5516769334</v>
      </c>
      <c r="AB2079" s="41">
        <v>116239.69617285274</v>
      </c>
      <c r="AC2079" s="41">
        <f t="shared" si="856"/>
        <v>1845714.2478497862</v>
      </c>
      <c r="AD2079" s="42">
        <f t="shared" si="857"/>
        <v>307873.38809034904</v>
      </c>
      <c r="AE2079" s="41">
        <f t="shared" si="858"/>
        <v>2153587.6359401355</v>
      </c>
      <c r="AF2079" s="42">
        <f t="shared" si="859"/>
        <v>918837.36405986454</v>
      </c>
      <c r="AG2079" s="43">
        <f>(365.25/30.4375*(IF(E2079=12002,1/3%,IF(E2079=12003,1/3%,IF(E2079=12004,1/3%,IF(E2079=12006,1/2%,IF(E2079=12007,1/10%,IF(E2079=12008,1/3%,IF(E2079=12009,1/10%,IF(E2079=12010,1/10%,IF(E2079=12011,1/20%,IF(E2079=12012,1/3%,IF(E2079=12099,1/10%)))))))))))))</f>
        <v>120</v>
      </c>
      <c r="AH2079" s="44">
        <f t="shared" si="860"/>
        <v>40.427104722792606</v>
      </c>
      <c r="AI2079" s="36">
        <f t="shared" si="861"/>
        <v>79.572895277207394</v>
      </c>
      <c r="AJ2079" s="36">
        <f t="shared" si="862"/>
        <v>2422</v>
      </c>
      <c r="AK2079" s="45">
        <v>45657</v>
      </c>
    </row>
    <row r="2080" spans="1:37" s="79" customFormat="1" ht="25.5" customHeight="1" x14ac:dyDescent="0.25">
      <c r="A2080" s="36">
        <v>2074</v>
      </c>
      <c r="B2080" s="45">
        <v>43235</v>
      </c>
      <c r="C2080" s="36" t="s">
        <v>823</v>
      </c>
      <c r="D2080" s="36"/>
      <c r="E2080" s="36">
        <v>12004</v>
      </c>
      <c r="F2080" s="36" t="s">
        <v>1757</v>
      </c>
      <c r="G2080" s="36" t="s">
        <v>558</v>
      </c>
      <c r="H2080" s="38">
        <v>1</v>
      </c>
      <c r="I2080" s="50">
        <v>6934148.0999999996</v>
      </c>
      <c r="J2080" s="39">
        <f t="shared" si="846"/>
        <v>0</v>
      </c>
      <c r="K2080" s="39">
        <f t="shared" si="847"/>
        <v>0</v>
      </c>
      <c r="L2080" s="39">
        <f t="shared" si="848"/>
        <v>6934148.0999999996</v>
      </c>
      <c r="M2080" s="39">
        <f>IF(C2080=12006,H2080,IF(C2080&lt;&gt;12006,0))</f>
        <v>0</v>
      </c>
      <c r="N2080" s="39">
        <f t="shared" si="855"/>
        <v>0</v>
      </c>
      <c r="O2080" s="39">
        <f t="shared" si="849"/>
        <v>0</v>
      </c>
      <c r="P2080" s="39">
        <f t="shared" si="850"/>
        <v>0</v>
      </c>
      <c r="Q2080" s="39">
        <f t="shared" si="851"/>
        <v>0</v>
      </c>
      <c r="R2080" s="39">
        <f t="shared" si="852"/>
        <v>0</v>
      </c>
      <c r="S2080" s="39">
        <f t="shared" si="853"/>
        <v>0</v>
      </c>
      <c r="T2080" s="39"/>
      <c r="U2080" s="39">
        <f t="shared" si="854"/>
        <v>0</v>
      </c>
      <c r="V2080" s="39"/>
      <c r="W2080" s="39"/>
      <c r="X2080" s="39">
        <f t="shared" si="843"/>
        <v>569.53988501026686</v>
      </c>
      <c r="Y2080" s="39">
        <f t="shared" si="844"/>
        <v>17335.370249999996</v>
      </c>
      <c r="Z2080" s="41">
        <f t="shared" si="845"/>
        <v>1379425.6014948662</v>
      </c>
      <c r="AA2080" s="41">
        <v>1153887.8070308007</v>
      </c>
      <c r="AB2080" s="41">
        <v>-31119.993015677555</v>
      </c>
      <c r="AC2080" s="41">
        <f t="shared" si="856"/>
        <v>1122767.8140151231</v>
      </c>
      <c r="AD2080" s="42">
        <f t="shared" si="857"/>
        <v>225537.79446406546</v>
      </c>
      <c r="AE2080" s="41">
        <f t="shared" si="858"/>
        <v>1348305.6084791885</v>
      </c>
      <c r="AF2080" s="42">
        <f t="shared" si="859"/>
        <v>5585842.4915208109</v>
      </c>
      <c r="AG2080" s="43">
        <f>(365.25/30.4375*(IF(E2080=12002,1/3%,IF(E2080=12003,1/3%,IF(E2080=12004,1/3%,IF(E2080=12006,1/2%,IF(E2080=12007,1/10%,IF(E2080=12008,1/3%,IF(E2080=12009,1/10%,IF(E2080=12010,1/10%,IF(E2080=12011,1/20%,IF(E2080=12012,1/3%))))))))))))</f>
        <v>400</v>
      </c>
      <c r="AH2080" s="44">
        <f t="shared" si="860"/>
        <v>320.42710472279259</v>
      </c>
      <c r="AI2080" s="36">
        <f t="shared" si="861"/>
        <v>79.572895277207394</v>
      </c>
      <c r="AJ2080" s="36">
        <f t="shared" si="862"/>
        <v>2422</v>
      </c>
      <c r="AK2080" s="45">
        <v>45657</v>
      </c>
    </row>
    <row r="2081" spans="1:37" s="79" customFormat="1" ht="25.5" customHeight="1" x14ac:dyDescent="0.25">
      <c r="A2081" s="36">
        <v>2075</v>
      </c>
      <c r="B2081" s="45">
        <v>43235</v>
      </c>
      <c r="C2081" s="36" t="s">
        <v>823</v>
      </c>
      <c r="D2081" s="36"/>
      <c r="E2081" s="36">
        <v>12004</v>
      </c>
      <c r="F2081" s="36" t="s">
        <v>1758</v>
      </c>
      <c r="G2081" s="36" t="s">
        <v>558</v>
      </c>
      <c r="H2081" s="38">
        <v>1</v>
      </c>
      <c r="I2081" s="50">
        <v>11021936.199999999</v>
      </c>
      <c r="J2081" s="39">
        <f t="shared" si="846"/>
        <v>0</v>
      </c>
      <c r="K2081" s="39">
        <f t="shared" si="847"/>
        <v>0</v>
      </c>
      <c r="L2081" s="39">
        <f t="shared" si="848"/>
        <v>11021936.199999999</v>
      </c>
      <c r="M2081" s="39">
        <f>IF(C2081=12006,H2081,IF(C2081&lt;&gt;12006,0))</f>
        <v>0</v>
      </c>
      <c r="N2081" s="39">
        <f t="shared" si="855"/>
        <v>0</v>
      </c>
      <c r="O2081" s="39">
        <f t="shared" si="849"/>
        <v>0</v>
      </c>
      <c r="P2081" s="39">
        <f t="shared" si="850"/>
        <v>0</v>
      </c>
      <c r="Q2081" s="39">
        <f t="shared" si="851"/>
        <v>0</v>
      </c>
      <c r="R2081" s="39">
        <f t="shared" si="852"/>
        <v>0</v>
      </c>
      <c r="S2081" s="39">
        <f t="shared" si="853"/>
        <v>0</v>
      </c>
      <c r="T2081" s="39"/>
      <c r="U2081" s="39">
        <f t="shared" si="854"/>
        <v>0</v>
      </c>
      <c r="V2081" s="39"/>
      <c r="W2081" s="39"/>
      <c r="X2081" s="39">
        <f t="shared" si="843"/>
        <v>905.29250102669391</v>
      </c>
      <c r="Y2081" s="39">
        <f t="shared" si="844"/>
        <v>27554.840499999995</v>
      </c>
      <c r="Z2081" s="41">
        <f t="shared" si="845"/>
        <v>2192618.4374866528</v>
      </c>
      <c r="AA2081" s="41">
        <v>1834122.6070800819</v>
      </c>
      <c r="AB2081" s="41">
        <v>-49465.712675396077</v>
      </c>
      <c r="AC2081" s="41">
        <f t="shared" si="856"/>
        <v>1784656.8944046858</v>
      </c>
      <c r="AD2081" s="42">
        <f t="shared" si="857"/>
        <v>358495.83040657081</v>
      </c>
      <c r="AE2081" s="41">
        <f t="shared" si="858"/>
        <v>2143152.7248112569</v>
      </c>
      <c r="AF2081" s="42">
        <f t="shared" si="859"/>
        <v>8878783.4751887433</v>
      </c>
      <c r="AG2081" s="43">
        <f>(365.25/30.4375*(IF(E2081=12002,1/3%,IF(E2081=12003,1/3%,IF(E2081=12004,1/3%,IF(E2081=12006,1/2%,IF(E2081=12007,1/10%,IF(E2081=12008,1/3%,IF(E2081=12009,1/10%,IF(E2081=12010,1/10%,IF(E2081=12011,1/20%,IF(E2081=12012,1/3%))))))))))))</f>
        <v>400</v>
      </c>
      <c r="AH2081" s="44">
        <f t="shared" si="860"/>
        <v>320.42710472279259</v>
      </c>
      <c r="AI2081" s="36">
        <f t="shared" si="861"/>
        <v>79.572895277207394</v>
      </c>
      <c r="AJ2081" s="36">
        <f t="shared" si="862"/>
        <v>2422</v>
      </c>
      <c r="AK2081" s="45">
        <v>45657</v>
      </c>
    </row>
    <row r="2082" spans="1:37" s="79" customFormat="1" ht="51" customHeight="1" x14ac:dyDescent="0.25">
      <c r="A2082" s="36">
        <v>2076</v>
      </c>
      <c r="B2082" s="45">
        <v>43236</v>
      </c>
      <c r="C2082" s="36" t="s">
        <v>534</v>
      </c>
      <c r="D2082" s="36"/>
      <c r="E2082" s="36">
        <v>12008</v>
      </c>
      <c r="F2082" s="36" t="s">
        <v>1759</v>
      </c>
      <c r="G2082" s="36" t="s">
        <v>903</v>
      </c>
      <c r="H2082" s="38">
        <v>40</v>
      </c>
      <c r="I2082" s="50">
        <v>7685000</v>
      </c>
      <c r="J2082" s="39">
        <f t="shared" si="846"/>
        <v>0</v>
      </c>
      <c r="K2082" s="39">
        <f t="shared" si="847"/>
        <v>0</v>
      </c>
      <c r="L2082" s="39">
        <f t="shared" si="848"/>
        <v>0</v>
      </c>
      <c r="M2082" s="39">
        <f>IF(C2082=12006,H2082,IF(C2082&lt;&gt;12006,0))</f>
        <v>0</v>
      </c>
      <c r="N2082" s="39">
        <f t="shared" si="855"/>
        <v>0</v>
      </c>
      <c r="O2082" s="39">
        <f t="shared" si="849"/>
        <v>0</v>
      </c>
      <c r="P2082" s="39">
        <f t="shared" si="850"/>
        <v>7685000</v>
      </c>
      <c r="Q2082" s="39">
        <f t="shared" si="851"/>
        <v>0</v>
      </c>
      <c r="R2082" s="39">
        <f t="shared" si="852"/>
        <v>0</v>
      </c>
      <c r="S2082" s="39">
        <f t="shared" si="853"/>
        <v>0</v>
      </c>
      <c r="T2082" s="39"/>
      <c r="U2082" s="39">
        <f t="shared" si="854"/>
        <v>0</v>
      </c>
      <c r="V2082" s="39"/>
      <c r="W2082" s="39"/>
      <c r="X2082" s="39">
        <f t="shared" si="843"/>
        <v>631.21149897330599</v>
      </c>
      <c r="Y2082" s="39">
        <f t="shared" si="844"/>
        <v>19212.5</v>
      </c>
      <c r="Z2082" s="41">
        <f t="shared" si="845"/>
        <v>1528163.0390143737</v>
      </c>
      <c r="AA2082" s="41">
        <v>1297139.6303901437</v>
      </c>
      <c r="AB2082" s="41">
        <v>-34983.449857622072</v>
      </c>
      <c r="AC2082" s="41">
        <f t="shared" si="856"/>
        <v>1262156.1805325216</v>
      </c>
      <c r="AD2082" s="42">
        <f t="shared" si="857"/>
        <v>231023.40862422995</v>
      </c>
      <c r="AE2082" s="41">
        <f t="shared" si="858"/>
        <v>1493179.5891567515</v>
      </c>
      <c r="AF2082" s="42">
        <f t="shared" si="859"/>
        <v>6191820.4108432485</v>
      </c>
      <c r="AG2082" s="43">
        <f>(365.25/30.4375*(IF(E2082=12002,1/3%,IF(E2082=12003,1/3%,IF(E2082=12004,1/3%,IF(E2082=12006,1/2%,IF(E2082=12007,1/10%,IF(E2082=12008,1/3%,IF(E2082=12009,1/10%,IF(E2082=12010,1/10%,IF(E2082=12011,1/20%,IF(E2082=12012,1/3%))))))))))))</f>
        <v>400</v>
      </c>
      <c r="AH2082" s="44">
        <f t="shared" si="860"/>
        <v>320.45995893223818</v>
      </c>
      <c r="AI2082" s="36">
        <f t="shared" si="861"/>
        <v>79.540041067761805</v>
      </c>
      <c r="AJ2082" s="36">
        <f t="shared" si="862"/>
        <v>2421</v>
      </c>
      <c r="AK2082" s="45">
        <v>45657</v>
      </c>
    </row>
    <row r="2083" spans="1:37" s="79" customFormat="1" ht="38.25" customHeight="1" x14ac:dyDescent="0.25">
      <c r="A2083" s="36">
        <v>2077</v>
      </c>
      <c r="B2083" s="45">
        <v>43236</v>
      </c>
      <c r="C2083" s="49" t="s">
        <v>431</v>
      </c>
      <c r="D2083" s="49"/>
      <c r="E2083" s="49">
        <v>12009</v>
      </c>
      <c r="F2083" s="36" t="s">
        <v>1760</v>
      </c>
      <c r="G2083" s="36" t="s">
        <v>435</v>
      </c>
      <c r="H2083" s="38">
        <v>1</v>
      </c>
      <c r="I2083" s="50">
        <v>930800</v>
      </c>
      <c r="J2083" s="39">
        <f t="shared" si="846"/>
        <v>0</v>
      </c>
      <c r="K2083" s="39">
        <f t="shared" si="847"/>
        <v>0</v>
      </c>
      <c r="L2083" s="39">
        <f t="shared" si="848"/>
        <v>0</v>
      </c>
      <c r="M2083" s="39">
        <f>IF(E2083=12005,I2083,IF(E2083&lt;&gt;12005,0))</f>
        <v>0</v>
      </c>
      <c r="N2083" s="39">
        <f t="shared" si="855"/>
        <v>0</v>
      </c>
      <c r="O2083" s="39">
        <f t="shared" si="849"/>
        <v>0</v>
      </c>
      <c r="P2083" s="39">
        <f t="shared" si="850"/>
        <v>0</v>
      </c>
      <c r="Q2083" s="39">
        <f t="shared" si="851"/>
        <v>930800</v>
      </c>
      <c r="R2083" s="39">
        <f t="shared" si="852"/>
        <v>0</v>
      </c>
      <c r="S2083" s="39">
        <f t="shared" si="853"/>
        <v>0</v>
      </c>
      <c r="T2083" s="39"/>
      <c r="U2083" s="39">
        <f t="shared" si="854"/>
        <v>0</v>
      </c>
      <c r="V2083" s="39"/>
      <c r="W2083" s="39">
        <f>IF(E2083=12099,I2083,IF(E2083&lt;&gt;12099,0))</f>
        <v>0</v>
      </c>
      <c r="X2083" s="39">
        <f t="shared" si="843"/>
        <v>254.83915126625598</v>
      </c>
      <c r="Y2083" s="39">
        <f t="shared" si="844"/>
        <v>7756.6666666666661</v>
      </c>
      <c r="Z2083" s="41">
        <f t="shared" si="845"/>
        <v>616965.58521560568</v>
      </c>
      <c r="AA2083" s="41">
        <v>523694.45585215598</v>
      </c>
      <c r="AB2083" s="41">
        <v>0</v>
      </c>
      <c r="AC2083" s="41">
        <f t="shared" si="856"/>
        <v>523694.45585215598</v>
      </c>
      <c r="AD2083" s="42">
        <f t="shared" si="857"/>
        <v>93271.129363449698</v>
      </c>
      <c r="AE2083" s="41">
        <f t="shared" si="858"/>
        <v>616965.58521560568</v>
      </c>
      <c r="AF2083" s="42">
        <f t="shared" si="859"/>
        <v>313834.41478439432</v>
      </c>
      <c r="AG2083" s="43">
        <f>(365.25/30.4375*(IF(E2083=12002,1/3%,IF(E2083=12003,1/3%,IF(E2083=12004,1/3%,IF(E2083=12006,1/2%,IF(E2083=12007,1/10%,IF(E2083=12008,1/3%,IF(E2083=12009,1/10%,IF(E2083=12010,1/10%,IF(E2083=12011,1/20%,IF(E2083=12012,1/3%,IF(E2083=12099,1/10%)))))))))))))</f>
        <v>120</v>
      </c>
      <c r="AH2083" s="44">
        <f t="shared" si="860"/>
        <v>40.459958932238195</v>
      </c>
      <c r="AI2083" s="36">
        <f t="shared" si="861"/>
        <v>79.540041067761805</v>
      </c>
      <c r="AJ2083" s="36">
        <f t="shared" si="862"/>
        <v>2421</v>
      </c>
      <c r="AK2083" s="45">
        <v>45657</v>
      </c>
    </row>
    <row r="2084" spans="1:37" s="79" customFormat="1" ht="12.75" customHeight="1" x14ac:dyDescent="0.25">
      <c r="A2084" s="36">
        <v>2078</v>
      </c>
      <c r="B2084" s="45">
        <v>43236</v>
      </c>
      <c r="C2084" s="53" t="s">
        <v>534</v>
      </c>
      <c r="D2084" s="53"/>
      <c r="E2084" s="36">
        <v>12008</v>
      </c>
      <c r="F2084" s="36" t="s">
        <v>1443</v>
      </c>
      <c r="G2084" s="36" t="s">
        <v>655</v>
      </c>
      <c r="H2084" s="38">
        <v>50</v>
      </c>
      <c r="I2084" s="50">
        <v>6950000</v>
      </c>
      <c r="J2084" s="39">
        <f t="shared" si="846"/>
        <v>0</v>
      </c>
      <c r="K2084" s="39">
        <f t="shared" si="847"/>
        <v>0</v>
      </c>
      <c r="L2084" s="39">
        <f t="shared" si="848"/>
        <v>0</v>
      </c>
      <c r="M2084" s="39">
        <f>IF(C2084=12006,H2084,IF(C2084&lt;&gt;12006,0))</f>
        <v>0</v>
      </c>
      <c r="N2084" s="39">
        <f t="shared" si="855"/>
        <v>0</v>
      </c>
      <c r="O2084" s="39">
        <f t="shared" si="849"/>
        <v>0</v>
      </c>
      <c r="P2084" s="39">
        <f t="shared" si="850"/>
        <v>6950000</v>
      </c>
      <c r="Q2084" s="39">
        <f t="shared" si="851"/>
        <v>0</v>
      </c>
      <c r="R2084" s="39">
        <f t="shared" si="852"/>
        <v>0</v>
      </c>
      <c r="S2084" s="39">
        <f t="shared" si="853"/>
        <v>0</v>
      </c>
      <c r="T2084" s="39"/>
      <c r="U2084" s="39">
        <f t="shared" si="854"/>
        <v>0</v>
      </c>
      <c r="V2084" s="39"/>
      <c r="W2084" s="39"/>
      <c r="X2084" s="39">
        <f t="shared" si="843"/>
        <v>570.84188911704314</v>
      </c>
      <c r="Y2084" s="39">
        <f t="shared" si="844"/>
        <v>17375</v>
      </c>
      <c r="Z2084" s="41">
        <f t="shared" si="845"/>
        <v>1382008.2135523614</v>
      </c>
      <c r="AA2084" s="41">
        <v>1155954.8254620123</v>
      </c>
      <c r="AB2084" s="41">
        <v>-31175.739855838823</v>
      </c>
      <c r="AC2084" s="41">
        <f t="shared" si="856"/>
        <v>1124779.0856061736</v>
      </c>
      <c r="AD2084" s="42">
        <f t="shared" si="857"/>
        <v>226053.38809034904</v>
      </c>
      <c r="AE2084" s="41">
        <f t="shared" si="858"/>
        <v>1350832.4736965226</v>
      </c>
      <c r="AF2084" s="42">
        <f t="shared" si="859"/>
        <v>5599167.5263034776</v>
      </c>
      <c r="AG2084" s="43">
        <f>(365.25/30.4375*(IF(E2084=12002,1/3%,IF(E2084=12003,1/3%,IF(E2084=12004,1/3%,IF(E2084=12006,1/2%,IF(E2084=12007,1/10%,IF(E2084=12008,1/3%,IF(E2084=12009,1/10%,IF(E2084=12010,1/10%,IF(E2084=12011,1/20%,IF(E2084=12012,1/3%))))))))))))</f>
        <v>400</v>
      </c>
      <c r="AH2084" s="44">
        <f t="shared" si="860"/>
        <v>320.45995893223818</v>
      </c>
      <c r="AI2084" s="36">
        <f t="shared" si="861"/>
        <v>79.540041067761805</v>
      </c>
      <c r="AJ2084" s="36">
        <f t="shared" si="862"/>
        <v>2421</v>
      </c>
      <c r="AK2084" s="45">
        <v>45657</v>
      </c>
    </row>
    <row r="2085" spans="1:37" s="79" customFormat="1" ht="38.25" customHeight="1" x14ac:dyDescent="0.25">
      <c r="A2085" s="36">
        <v>2079</v>
      </c>
      <c r="B2085" s="45">
        <v>43241</v>
      </c>
      <c r="C2085" s="36" t="s">
        <v>721</v>
      </c>
      <c r="D2085" s="36"/>
      <c r="E2085" s="36">
        <v>12003</v>
      </c>
      <c r="F2085" s="36" t="s">
        <v>1688</v>
      </c>
      <c r="G2085" s="36" t="s">
        <v>276</v>
      </c>
      <c r="H2085" s="38">
        <v>5</v>
      </c>
      <c r="I2085" s="50">
        <v>157500</v>
      </c>
      <c r="J2085" s="39">
        <f t="shared" si="846"/>
        <v>0</v>
      </c>
      <c r="K2085" s="39">
        <f t="shared" si="847"/>
        <v>157500</v>
      </c>
      <c r="L2085" s="39">
        <f t="shared" si="848"/>
        <v>0</v>
      </c>
      <c r="M2085" s="39">
        <f>IF(C2085=12006,H2085,IF(C2085&lt;&gt;12006,0))</f>
        <v>0</v>
      </c>
      <c r="N2085" s="39">
        <f t="shared" si="855"/>
        <v>0</v>
      </c>
      <c r="O2085" s="39">
        <f t="shared" si="849"/>
        <v>0</v>
      </c>
      <c r="P2085" s="39">
        <f t="shared" si="850"/>
        <v>0</v>
      </c>
      <c r="Q2085" s="39">
        <f t="shared" si="851"/>
        <v>0</v>
      </c>
      <c r="R2085" s="39">
        <f t="shared" si="852"/>
        <v>0</v>
      </c>
      <c r="S2085" s="39">
        <f t="shared" si="853"/>
        <v>0</v>
      </c>
      <c r="T2085" s="39"/>
      <c r="U2085" s="39">
        <f t="shared" si="854"/>
        <v>0</v>
      </c>
      <c r="V2085" s="39">
        <f>IF(E2085=12050,I2085,IF(E2085&lt;&gt;12050,0))</f>
        <v>0</v>
      </c>
      <c r="W2085" s="39"/>
      <c r="X2085" s="39">
        <f t="shared" si="843"/>
        <v>12.936344969199178</v>
      </c>
      <c r="Y2085" s="39">
        <f t="shared" si="844"/>
        <v>393.75</v>
      </c>
      <c r="Z2085" s="41">
        <f t="shared" si="845"/>
        <v>31254.209445585213</v>
      </c>
      <c r="AA2085" s="41">
        <v>26519.507186858315</v>
      </c>
      <c r="AB2085" s="41">
        <v>0</v>
      </c>
      <c r="AC2085" s="41">
        <f t="shared" si="856"/>
        <v>26519.507186858315</v>
      </c>
      <c r="AD2085" s="42">
        <f t="shared" si="857"/>
        <v>4734.7022587268984</v>
      </c>
      <c r="AE2085" s="41">
        <f t="shared" si="858"/>
        <v>31254.209445585213</v>
      </c>
      <c r="AF2085" s="42">
        <f t="shared" si="859"/>
        <v>126245.79055441479</v>
      </c>
      <c r="AG2085" s="43">
        <f>(365.25/30.4375*(IF(E2085=12002,1/3%,IF(E2085=12003,1/3%,IF(E2085=12004,1/3%,IF(E2085=12006,1/2%,IF(E2085=12007,1/10%,IF(E2085=12008,1/3%,IF(E2085=12009,1/10%,IF(E2085=12010,1/10%,IF(E2085=12011,1/20%,IF(E2085=12012,1/3%))))))))))))</f>
        <v>400</v>
      </c>
      <c r="AH2085" s="44">
        <f t="shared" si="860"/>
        <v>320.62422997946612</v>
      </c>
      <c r="AI2085" s="36">
        <f t="shared" si="861"/>
        <v>79.375770020533878</v>
      </c>
      <c r="AJ2085" s="36">
        <f t="shared" si="862"/>
        <v>2416</v>
      </c>
      <c r="AK2085" s="45">
        <v>45657</v>
      </c>
    </row>
    <row r="2086" spans="1:37" s="79" customFormat="1" ht="15.75" customHeight="1" x14ac:dyDescent="0.25">
      <c r="A2086" s="36">
        <v>2080</v>
      </c>
      <c r="B2086" s="45">
        <v>43241</v>
      </c>
      <c r="C2086" s="53" t="s">
        <v>534</v>
      </c>
      <c r="D2086" s="53"/>
      <c r="E2086" s="36">
        <v>12008</v>
      </c>
      <c r="F2086" s="36" t="s">
        <v>1761</v>
      </c>
      <c r="G2086" s="36" t="s">
        <v>561</v>
      </c>
      <c r="H2086" s="38">
        <v>1</v>
      </c>
      <c r="I2086" s="50">
        <v>3122956.5</v>
      </c>
      <c r="J2086" s="39">
        <f t="shared" si="846"/>
        <v>0</v>
      </c>
      <c r="K2086" s="39">
        <f t="shared" si="847"/>
        <v>0</v>
      </c>
      <c r="L2086" s="39">
        <f t="shared" si="848"/>
        <v>0</v>
      </c>
      <c r="M2086" s="39">
        <f>IF(C2086=12006,H2086,IF(C2086&lt;&gt;12006,0))</f>
        <v>0</v>
      </c>
      <c r="N2086" s="39">
        <f t="shared" si="855"/>
        <v>0</v>
      </c>
      <c r="O2086" s="39">
        <f t="shared" si="849"/>
        <v>0</v>
      </c>
      <c r="P2086" s="39">
        <f t="shared" si="850"/>
        <v>3122956.5</v>
      </c>
      <c r="Q2086" s="39">
        <f t="shared" si="851"/>
        <v>0</v>
      </c>
      <c r="R2086" s="39">
        <f t="shared" si="852"/>
        <v>0</v>
      </c>
      <c r="S2086" s="39">
        <f t="shared" si="853"/>
        <v>0</v>
      </c>
      <c r="T2086" s="39"/>
      <c r="U2086" s="39">
        <f t="shared" si="854"/>
        <v>0</v>
      </c>
      <c r="V2086" s="39"/>
      <c r="W2086" s="39"/>
      <c r="X2086" s="39">
        <f t="shared" si="843"/>
        <v>256.50566735112932</v>
      </c>
      <c r="Y2086" s="39">
        <f t="shared" si="844"/>
        <v>7807.3912499999988</v>
      </c>
      <c r="Z2086" s="41">
        <f t="shared" si="845"/>
        <v>619717.69232032844</v>
      </c>
      <c r="AA2086" s="41">
        <v>518141.4480492812</v>
      </c>
      <c r="AB2086" s="41">
        <v>-13974.112687713212</v>
      </c>
      <c r="AC2086" s="41">
        <f t="shared" si="856"/>
        <v>504167.33536156797</v>
      </c>
      <c r="AD2086" s="42">
        <f t="shared" si="857"/>
        <v>101576.24427104724</v>
      </c>
      <c r="AE2086" s="41">
        <f t="shared" si="858"/>
        <v>605743.5796326152</v>
      </c>
      <c r="AF2086" s="42">
        <f t="shared" si="859"/>
        <v>2517212.9203673848</v>
      </c>
      <c r="AG2086" s="43">
        <f>(365.25/30.4375*(IF(E2086=12002,1/3%,IF(E2086=12003,1/3%,IF(E2086=12004,1/3%,IF(E2086=12006,1/2%,IF(E2086=12007,1/10%,IF(E2086=12008,1/3%,IF(E2086=12009,1/10%,IF(E2086=12010,1/10%,IF(E2086=12011,1/20%,IF(E2086=12012,1/3%))))))))))))</f>
        <v>400</v>
      </c>
      <c r="AH2086" s="44">
        <f t="shared" si="860"/>
        <v>320.62422997946612</v>
      </c>
      <c r="AI2086" s="36">
        <f t="shared" si="861"/>
        <v>79.375770020533878</v>
      </c>
      <c r="AJ2086" s="36">
        <f t="shared" si="862"/>
        <v>2416</v>
      </c>
      <c r="AK2086" s="45">
        <v>45657</v>
      </c>
    </row>
    <row r="2087" spans="1:37" s="79" customFormat="1" ht="12.75" customHeight="1" x14ac:dyDescent="0.25">
      <c r="A2087" s="36">
        <v>2081</v>
      </c>
      <c r="B2087" s="45">
        <v>43241</v>
      </c>
      <c r="C2087" s="53" t="s">
        <v>534</v>
      </c>
      <c r="D2087" s="53"/>
      <c r="E2087" s="36">
        <v>12008</v>
      </c>
      <c r="F2087" s="36" t="s">
        <v>1762</v>
      </c>
      <c r="G2087" s="36" t="s">
        <v>558</v>
      </c>
      <c r="H2087" s="38">
        <v>1</v>
      </c>
      <c r="I2087" s="50">
        <v>2818427</v>
      </c>
      <c r="J2087" s="39">
        <f t="shared" si="846"/>
        <v>0</v>
      </c>
      <c r="K2087" s="39">
        <f t="shared" si="847"/>
        <v>0</v>
      </c>
      <c r="L2087" s="39">
        <f t="shared" si="848"/>
        <v>0</v>
      </c>
      <c r="M2087" s="39">
        <f>IF(C2087=12006,H2087,IF(C2087&lt;&gt;12006,0))</f>
        <v>0</v>
      </c>
      <c r="N2087" s="39">
        <f t="shared" si="855"/>
        <v>0</v>
      </c>
      <c r="O2087" s="39">
        <f t="shared" si="849"/>
        <v>0</v>
      </c>
      <c r="P2087" s="39">
        <f t="shared" si="850"/>
        <v>2818427</v>
      </c>
      <c r="Q2087" s="39">
        <f t="shared" si="851"/>
        <v>0</v>
      </c>
      <c r="R2087" s="39">
        <f t="shared" si="852"/>
        <v>0</v>
      </c>
      <c r="S2087" s="39">
        <f t="shared" si="853"/>
        <v>0</v>
      </c>
      <c r="T2087" s="39"/>
      <c r="U2087" s="39">
        <f t="shared" si="854"/>
        <v>0</v>
      </c>
      <c r="V2087" s="39"/>
      <c r="W2087" s="39"/>
      <c r="X2087" s="39">
        <f t="shared" si="843"/>
        <v>231.49297741273099</v>
      </c>
      <c r="Y2087" s="39">
        <f t="shared" si="844"/>
        <v>7046.0674999999992</v>
      </c>
      <c r="Z2087" s="41">
        <f t="shared" si="845"/>
        <v>559287.03342915804</v>
      </c>
      <c r="AA2087" s="41">
        <v>467615.8143737166</v>
      </c>
      <c r="AB2087" s="41">
        <v>-12611.452160826922</v>
      </c>
      <c r="AC2087" s="41">
        <f t="shared" si="856"/>
        <v>455004.36221288965</v>
      </c>
      <c r="AD2087" s="42">
        <f t="shared" si="857"/>
        <v>91671.219055441441</v>
      </c>
      <c r="AE2087" s="41">
        <f t="shared" si="858"/>
        <v>546675.58126833104</v>
      </c>
      <c r="AF2087" s="42">
        <f t="shared" si="859"/>
        <v>2271751.418731669</v>
      </c>
      <c r="AG2087" s="43">
        <f>(365.25/30.4375*(IF(E2087=12002,1/3%,IF(E2087=12003,1/3%,IF(E2087=12004,1/3%,IF(E2087=12006,1/2%,IF(E2087=12007,1/10%,IF(E2087=12008,1/3%,IF(E2087=12009,1/10%,IF(E2087=12010,1/10%,IF(E2087=12011,1/20%,IF(E2087=12012,1/3%))))))))))))</f>
        <v>400</v>
      </c>
      <c r="AH2087" s="44">
        <f t="shared" si="860"/>
        <v>320.62422997946612</v>
      </c>
      <c r="AI2087" s="36">
        <f t="shared" si="861"/>
        <v>79.375770020533878</v>
      </c>
      <c r="AJ2087" s="36">
        <f t="shared" si="862"/>
        <v>2416</v>
      </c>
      <c r="AK2087" s="45">
        <v>45657</v>
      </c>
    </row>
    <row r="2088" spans="1:37" s="79" customFormat="1" ht="12.75" customHeight="1" x14ac:dyDescent="0.25">
      <c r="A2088" s="36">
        <v>2082</v>
      </c>
      <c r="B2088" s="45">
        <v>43242</v>
      </c>
      <c r="C2088" s="49" t="s">
        <v>272</v>
      </c>
      <c r="D2088" s="49"/>
      <c r="E2088" s="49">
        <v>12010</v>
      </c>
      <c r="F2088" s="49" t="s">
        <v>1763</v>
      </c>
      <c r="G2088" s="56" t="s">
        <v>435</v>
      </c>
      <c r="H2088" s="38">
        <v>1</v>
      </c>
      <c r="I2088" s="50">
        <v>640500</v>
      </c>
      <c r="J2088" s="39">
        <f t="shared" si="846"/>
        <v>0</v>
      </c>
      <c r="K2088" s="39">
        <f t="shared" si="847"/>
        <v>0</v>
      </c>
      <c r="L2088" s="39">
        <f t="shared" si="848"/>
        <v>0</v>
      </c>
      <c r="M2088" s="39">
        <f>IF(E2088=12005,I2088,IF(E2088&lt;&gt;12005,0))</f>
        <v>0</v>
      </c>
      <c r="N2088" s="39">
        <f t="shared" si="855"/>
        <v>0</v>
      </c>
      <c r="O2088" s="39">
        <f t="shared" si="849"/>
        <v>0</v>
      </c>
      <c r="P2088" s="39">
        <f t="shared" si="850"/>
        <v>0</v>
      </c>
      <c r="Q2088" s="39">
        <f t="shared" si="851"/>
        <v>0</v>
      </c>
      <c r="R2088" s="39">
        <f t="shared" si="852"/>
        <v>640500</v>
      </c>
      <c r="S2088" s="39">
        <f t="shared" si="853"/>
        <v>0</v>
      </c>
      <c r="T2088" s="39"/>
      <c r="U2088" s="39">
        <f t="shared" si="854"/>
        <v>0</v>
      </c>
      <c r="V2088" s="39"/>
      <c r="W2088" s="39">
        <f>IF(E2088=12099,I2088,IF(E2088&lt;&gt;12099,0))</f>
        <v>0</v>
      </c>
      <c r="X2088" s="39">
        <f t="shared" si="843"/>
        <v>175.35934291581108</v>
      </c>
      <c r="Y2088" s="39">
        <f t="shared" si="844"/>
        <v>5337.5</v>
      </c>
      <c r="Z2088" s="41">
        <f t="shared" si="845"/>
        <v>423492.81314168376</v>
      </c>
      <c r="AA2088" s="41">
        <v>359311.29363449698</v>
      </c>
      <c r="AB2088" s="41">
        <v>24149.667633473546</v>
      </c>
      <c r="AC2088" s="41">
        <f t="shared" si="856"/>
        <v>383460.9612679705</v>
      </c>
      <c r="AD2088" s="42">
        <f t="shared" si="857"/>
        <v>64181.519507186778</v>
      </c>
      <c r="AE2088" s="41">
        <f t="shared" si="858"/>
        <v>447642.48077515728</v>
      </c>
      <c r="AF2088" s="42">
        <f t="shared" si="859"/>
        <v>192857.51922484272</v>
      </c>
      <c r="AG2088" s="43">
        <f>(365.25/30.4375*(IF(E2088=12002,1/3%,IF(E2088=12003,1/3%,IF(E2088=12004,1/3%,IF(E2088=12006,1/2%,IF(E2088=12007,1/10%,IF(E2088=12008,1/3%,IF(E2088=12009,1/10%,IF(E2088=12010,1/10%,IF(E2088=12011,1/20%,IF(E2088=12012,1/3%,IF(E2088=12099,1/10%)))))))))))))</f>
        <v>120</v>
      </c>
      <c r="AH2088" s="44">
        <f t="shared" si="860"/>
        <v>40.65708418891171</v>
      </c>
      <c r="AI2088" s="36">
        <f t="shared" si="861"/>
        <v>79.34291581108829</v>
      </c>
      <c r="AJ2088" s="36">
        <f t="shared" si="862"/>
        <v>2415</v>
      </c>
      <c r="AK2088" s="45">
        <v>45657</v>
      </c>
    </row>
    <row r="2089" spans="1:37" s="79" customFormat="1" ht="38.25" customHeight="1" x14ac:dyDescent="0.25">
      <c r="A2089" s="36">
        <v>2083</v>
      </c>
      <c r="B2089" s="45">
        <v>43242</v>
      </c>
      <c r="C2089" s="53" t="s">
        <v>533</v>
      </c>
      <c r="D2089" s="53"/>
      <c r="E2089" s="36">
        <v>12003</v>
      </c>
      <c r="F2089" s="36" t="s">
        <v>1688</v>
      </c>
      <c r="G2089" s="36" t="s">
        <v>1700</v>
      </c>
      <c r="H2089" s="38">
        <v>10</v>
      </c>
      <c r="I2089" s="50">
        <v>365000</v>
      </c>
      <c r="J2089" s="39">
        <f t="shared" si="846"/>
        <v>0</v>
      </c>
      <c r="K2089" s="39">
        <f t="shared" si="847"/>
        <v>365000</v>
      </c>
      <c r="L2089" s="39">
        <f t="shared" si="848"/>
        <v>0</v>
      </c>
      <c r="M2089" s="39">
        <f t="shared" ref="M2089:M2094" si="863">IF(C2089=12006,H2089,IF(C2089&lt;&gt;12006,0))</f>
        <v>0</v>
      </c>
      <c r="N2089" s="39">
        <f t="shared" si="855"/>
        <v>0</v>
      </c>
      <c r="O2089" s="39">
        <f t="shared" si="849"/>
        <v>0</v>
      </c>
      <c r="P2089" s="39">
        <f t="shared" si="850"/>
        <v>0</v>
      </c>
      <c r="Q2089" s="39">
        <f t="shared" si="851"/>
        <v>0</v>
      </c>
      <c r="R2089" s="39">
        <f t="shared" si="852"/>
        <v>0</v>
      </c>
      <c r="S2089" s="39">
        <f t="shared" si="853"/>
        <v>0</v>
      </c>
      <c r="T2089" s="39"/>
      <c r="U2089" s="39">
        <f t="shared" si="854"/>
        <v>0</v>
      </c>
      <c r="V2089" s="39"/>
      <c r="W2089" s="39"/>
      <c r="X2089" s="39">
        <f t="shared" si="843"/>
        <v>29.979466119096507</v>
      </c>
      <c r="Y2089" s="39">
        <f t="shared" si="844"/>
        <v>912.49999999999989</v>
      </c>
      <c r="Z2089" s="41">
        <f t="shared" si="845"/>
        <v>72400.410677618056</v>
      </c>
      <c r="AA2089" s="41">
        <v>60528.542094455843</v>
      </c>
      <c r="AB2089" s="41">
        <v>-1632.4358362669921</v>
      </c>
      <c r="AC2089" s="41">
        <f t="shared" si="856"/>
        <v>58896.106258188847</v>
      </c>
      <c r="AD2089" s="42">
        <f t="shared" si="857"/>
        <v>11871.868583162213</v>
      </c>
      <c r="AE2089" s="41">
        <f t="shared" si="858"/>
        <v>70767.974841351068</v>
      </c>
      <c r="AF2089" s="42">
        <f t="shared" si="859"/>
        <v>294232.02515864896</v>
      </c>
      <c r="AG2089" s="43">
        <f t="shared" ref="AG2089:AG2097" si="864">(365.25/30.4375*(IF(E2089=12002,1/3%,IF(E2089=12003,1/3%,IF(E2089=12004,1/3%,IF(E2089=12006,1/2%,IF(E2089=12007,1/10%,IF(E2089=12008,1/3%,IF(E2089=12009,1/10%,IF(E2089=12010,1/10%,IF(E2089=12011,1/20%,IF(E2089=12012,1/3%))))))))))))</f>
        <v>400</v>
      </c>
      <c r="AH2089" s="44">
        <f t="shared" si="860"/>
        <v>320.65708418891171</v>
      </c>
      <c r="AI2089" s="36">
        <f t="shared" si="861"/>
        <v>79.34291581108829</v>
      </c>
      <c r="AJ2089" s="36">
        <f t="shared" si="862"/>
        <v>2415</v>
      </c>
      <c r="AK2089" s="45">
        <v>45657</v>
      </c>
    </row>
    <row r="2090" spans="1:37" s="79" customFormat="1" ht="15.75" customHeight="1" x14ac:dyDescent="0.25">
      <c r="A2090" s="36">
        <v>2084</v>
      </c>
      <c r="B2090" s="45">
        <v>43242</v>
      </c>
      <c r="C2090" s="53" t="s">
        <v>533</v>
      </c>
      <c r="D2090" s="53"/>
      <c r="E2090" s="36">
        <v>12003</v>
      </c>
      <c r="F2090" s="36" t="s">
        <v>1689</v>
      </c>
      <c r="G2090" s="36" t="s">
        <v>1700</v>
      </c>
      <c r="H2090" s="38">
        <v>20</v>
      </c>
      <c r="I2090" s="50">
        <v>541000</v>
      </c>
      <c r="J2090" s="39">
        <f t="shared" si="846"/>
        <v>0</v>
      </c>
      <c r="K2090" s="39">
        <f t="shared" si="847"/>
        <v>541000</v>
      </c>
      <c r="L2090" s="39">
        <f t="shared" si="848"/>
        <v>0</v>
      </c>
      <c r="M2090" s="39">
        <f t="shared" si="863"/>
        <v>0</v>
      </c>
      <c r="N2090" s="39">
        <f t="shared" si="855"/>
        <v>0</v>
      </c>
      <c r="O2090" s="39">
        <f t="shared" si="849"/>
        <v>0</v>
      </c>
      <c r="P2090" s="39">
        <f t="shared" si="850"/>
        <v>0</v>
      </c>
      <c r="Q2090" s="39">
        <f t="shared" si="851"/>
        <v>0</v>
      </c>
      <c r="R2090" s="39">
        <f t="shared" si="852"/>
        <v>0</v>
      </c>
      <c r="S2090" s="39">
        <f t="shared" si="853"/>
        <v>0</v>
      </c>
      <c r="T2090" s="39"/>
      <c r="U2090" s="39">
        <f t="shared" si="854"/>
        <v>0</v>
      </c>
      <c r="V2090" s="39"/>
      <c r="W2090" s="39"/>
      <c r="X2090" s="39">
        <f t="shared" si="843"/>
        <v>44.435318275154003</v>
      </c>
      <c r="Y2090" s="39">
        <f t="shared" si="844"/>
        <v>1352.5</v>
      </c>
      <c r="Z2090" s="41">
        <f t="shared" si="845"/>
        <v>107311.29363449691</v>
      </c>
      <c r="AA2090" s="41">
        <v>89714.90759753593</v>
      </c>
      <c r="AB2090" s="41">
        <v>-2419.5829792340901</v>
      </c>
      <c r="AC2090" s="41">
        <f t="shared" si="856"/>
        <v>87295.324618301835</v>
      </c>
      <c r="AD2090" s="42">
        <f t="shared" si="857"/>
        <v>17596.386036960976</v>
      </c>
      <c r="AE2090" s="41">
        <f t="shared" si="858"/>
        <v>104891.71065526281</v>
      </c>
      <c r="AF2090" s="42">
        <f t="shared" si="859"/>
        <v>436108.28934473719</v>
      </c>
      <c r="AG2090" s="43">
        <f t="shared" si="864"/>
        <v>400</v>
      </c>
      <c r="AH2090" s="44">
        <f t="shared" si="860"/>
        <v>320.65708418891171</v>
      </c>
      <c r="AI2090" s="36">
        <f t="shared" si="861"/>
        <v>79.34291581108829</v>
      </c>
      <c r="AJ2090" s="36">
        <f t="shared" si="862"/>
        <v>2415</v>
      </c>
      <c r="AK2090" s="45">
        <v>45657</v>
      </c>
    </row>
    <row r="2091" spans="1:37" s="79" customFormat="1" ht="12.75" customHeight="1" x14ac:dyDescent="0.25">
      <c r="A2091" s="36">
        <v>2085</v>
      </c>
      <c r="B2091" s="45">
        <v>43244</v>
      </c>
      <c r="C2091" s="36" t="s">
        <v>533</v>
      </c>
      <c r="D2091" s="36"/>
      <c r="E2091" s="36">
        <v>12003</v>
      </c>
      <c r="F2091" s="36" t="s">
        <v>1729</v>
      </c>
      <c r="G2091" s="36" t="s">
        <v>1480</v>
      </c>
      <c r="H2091" s="38">
        <v>40</v>
      </c>
      <c r="I2091" s="50">
        <v>1460000</v>
      </c>
      <c r="J2091" s="39">
        <f t="shared" si="846"/>
        <v>0</v>
      </c>
      <c r="K2091" s="39">
        <f t="shared" si="847"/>
        <v>1460000</v>
      </c>
      <c r="L2091" s="39">
        <f t="shared" si="848"/>
        <v>0</v>
      </c>
      <c r="M2091" s="39">
        <f t="shared" si="863"/>
        <v>0</v>
      </c>
      <c r="N2091" s="39">
        <f t="shared" si="855"/>
        <v>0</v>
      </c>
      <c r="O2091" s="39">
        <f t="shared" si="849"/>
        <v>0</v>
      </c>
      <c r="P2091" s="39">
        <f t="shared" si="850"/>
        <v>0</v>
      </c>
      <c r="Q2091" s="39">
        <f t="shared" si="851"/>
        <v>0</v>
      </c>
      <c r="R2091" s="39">
        <f t="shared" si="852"/>
        <v>0</v>
      </c>
      <c r="S2091" s="39">
        <f t="shared" si="853"/>
        <v>0</v>
      </c>
      <c r="T2091" s="39"/>
      <c r="U2091" s="39">
        <f t="shared" si="854"/>
        <v>0</v>
      </c>
      <c r="V2091" s="39"/>
      <c r="W2091" s="39"/>
      <c r="X2091" s="39">
        <f t="shared" si="843"/>
        <v>119.91786447638603</v>
      </c>
      <c r="Y2091" s="39">
        <f t="shared" si="844"/>
        <v>3649.9999999999995</v>
      </c>
      <c r="Z2091" s="41">
        <f t="shared" si="845"/>
        <v>289361.8069815195</v>
      </c>
      <c r="AA2091" s="41">
        <v>245471.8685831622</v>
      </c>
      <c r="AB2091" s="41">
        <v>-6620.2994688035105</v>
      </c>
      <c r="AC2091" s="41">
        <f t="shared" si="856"/>
        <v>238851.56911435869</v>
      </c>
      <c r="AD2091" s="42">
        <f t="shared" si="857"/>
        <v>43889.938398357306</v>
      </c>
      <c r="AE2091" s="41">
        <f t="shared" si="858"/>
        <v>282741.50751271599</v>
      </c>
      <c r="AF2091" s="42">
        <f t="shared" si="859"/>
        <v>1177258.4924872839</v>
      </c>
      <c r="AG2091" s="43">
        <f t="shared" si="864"/>
        <v>400</v>
      </c>
      <c r="AH2091" s="44">
        <f t="shared" si="860"/>
        <v>320.72279260780289</v>
      </c>
      <c r="AI2091" s="36">
        <f t="shared" si="861"/>
        <v>79.277207392197127</v>
      </c>
      <c r="AJ2091" s="36">
        <f t="shared" si="862"/>
        <v>2413</v>
      </c>
      <c r="AK2091" s="45">
        <v>45657</v>
      </c>
    </row>
    <row r="2092" spans="1:37" s="79" customFormat="1" ht="12.75" customHeight="1" x14ac:dyDescent="0.25">
      <c r="A2092" s="36">
        <v>2086</v>
      </c>
      <c r="B2092" s="45">
        <v>43244</v>
      </c>
      <c r="C2092" s="36" t="s">
        <v>533</v>
      </c>
      <c r="D2092" s="36"/>
      <c r="E2092" s="36">
        <v>12003</v>
      </c>
      <c r="F2092" s="36" t="s">
        <v>1764</v>
      </c>
      <c r="G2092" s="36" t="s">
        <v>1480</v>
      </c>
      <c r="H2092" s="38">
        <v>30</v>
      </c>
      <c r="I2092" s="50">
        <v>811500</v>
      </c>
      <c r="J2092" s="39">
        <f t="shared" si="846"/>
        <v>0</v>
      </c>
      <c r="K2092" s="39">
        <f t="shared" si="847"/>
        <v>811500</v>
      </c>
      <c r="L2092" s="39">
        <f t="shared" si="848"/>
        <v>0</v>
      </c>
      <c r="M2092" s="39">
        <f t="shared" si="863"/>
        <v>0</v>
      </c>
      <c r="N2092" s="39">
        <f t="shared" si="855"/>
        <v>0</v>
      </c>
      <c r="O2092" s="39">
        <f t="shared" si="849"/>
        <v>0</v>
      </c>
      <c r="P2092" s="39">
        <f t="shared" si="850"/>
        <v>0</v>
      </c>
      <c r="Q2092" s="39">
        <f t="shared" si="851"/>
        <v>0</v>
      </c>
      <c r="R2092" s="39">
        <f t="shared" si="852"/>
        <v>0</v>
      </c>
      <c r="S2092" s="39">
        <f t="shared" si="853"/>
        <v>0</v>
      </c>
      <c r="T2092" s="39"/>
      <c r="U2092" s="39">
        <f t="shared" si="854"/>
        <v>0</v>
      </c>
      <c r="V2092" s="39"/>
      <c r="W2092" s="39"/>
      <c r="X2092" s="39">
        <f t="shared" si="843"/>
        <v>66.652977412731005</v>
      </c>
      <c r="Y2092" s="39">
        <f t="shared" si="844"/>
        <v>2028.75</v>
      </c>
      <c r="Z2092" s="41">
        <f t="shared" si="845"/>
        <v>160833.63449691993</v>
      </c>
      <c r="AA2092" s="41">
        <v>136438.64476386036</v>
      </c>
      <c r="AB2092" s="41">
        <v>-3679.7075472151023</v>
      </c>
      <c r="AC2092" s="41">
        <f t="shared" si="856"/>
        <v>132758.93721664525</v>
      </c>
      <c r="AD2092" s="42">
        <f t="shared" si="857"/>
        <v>24394.98973305957</v>
      </c>
      <c r="AE2092" s="41">
        <f t="shared" si="858"/>
        <v>157153.92694970482</v>
      </c>
      <c r="AF2092" s="42">
        <f t="shared" si="859"/>
        <v>654346.07305029524</v>
      </c>
      <c r="AG2092" s="43">
        <f t="shared" si="864"/>
        <v>400</v>
      </c>
      <c r="AH2092" s="44">
        <f t="shared" si="860"/>
        <v>320.72279260780289</v>
      </c>
      <c r="AI2092" s="36">
        <f t="shared" si="861"/>
        <v>79.277207392197127</v>
      </c>
      <c r="AJ2092" s="36">
        <f t="shared" si="862"/>
        <v>2413</v>
      </c>
      <c r="AK2092" s="45">
        <v>45657</v>
      </c>
    </row>
    <row r="2093" spans="1:37" s="79" customFormat="1" ht="38.25" customHeight="1" x14ac:dyDescent="0.25">
      <c r="A2093" s="36">
        <v>2087</v>
      </c>
      <c r="B2093" s="45">
        <v>43245</v>
      </c>
      <c r="C2093" s="56" t="s">
        <v>1043</v>
      </c>
      <c r="D2093" s="56"/>
      <c r="E2093" s="36">
        <v>12002</v>
      </c>
      <c r="F2093" s="36" t="s">
        <v>1765</v>
      </c>
      <c r="G2093" s="38" t="s">
        <v>320</v>
      </c>
      <c r="H2093" s="61">
        <v>1</v>
      </c>
      <c r="I2093" s="50">
        <v>176000</v>
      </c>
      <c r="J2093" s="39">
        <f t="shared" si="846"/>
        <v>176000</v>
      </c>
      <c r="K2093" s="39">
        <f t="shared" si="847"/>
        <v>0</v>
      </c>
      <c r="L2093" s="39">
        <f t="shared" si="848"/>
        <v>0</v>
      </c>
      <c r="M2093" s="39">
        <f t="shared" si="863"/>
        <v>0</v>
      </c>
      <c r="N2093" s="39">
        <f t="shared" si="855"/>
        <v>0</v>
      </c>
      <c r="O2093" s="39">
        <f t="shared" si="849"/>
        <v>0</v>
      </c>
      <c r="P2093" s="39">
        <f t="shared" si="850"/>
        <v>0</v>
      </c>
      <c r="Q2093" s="39">
        <f t="shared" si="851"/>
        <v>0</v>
      </c>
      <c r="R2093" s="39">
        <f t="shared" si="852"/>
        <v>0</v>
      </c>
      <c r="S2093" s="39">
        <f t="shared" si="853"/>
        <v>0</v>
      </c>
      <c r="T2093" s="39"/>
      <c r="U2093" s="39">
        <f t="shared" si="854"/>
        <v>0</v>
      </c>
      <c r="V2093" s="39"/>
      <c r="W2093" s="39"/>
      <c r="X2093" s="39">
        <f t="shared" si="843"/>
        <v>14.455852156057494</v>
      </c>
      <c r="Y2093" s="39">
        <f t="shared" si="844"/>
        <v>440</v>
      </c>
      <c r="Z2093" s="41">
        <f t="shared" si="845"/>
        <v>34867.515400410673</v>
      </c>
      <c r="AA2093" s="41">
        <v>29576.673511293633</v>
      </c>
      <c r="AB2093" s="41">
        <v>0</v>
      </c>
      <c r="AC2093" s="41">
        <f t="shared" si="856"/>
        <v>29576.673511293633</v>
      </c>
      <c r="AD2093" s="42">
        <f t="shared" si="857"/>
        <v>5290.8418891170404</v>
      </c>
      <c r="AE2093" s="41">
        <f t="shared" si="858"/>
        <v>34867.515400410673</v>
      </c>
      <c r="AF2093" s="42">
        <f t="shared" si="859"/>
        <v>141132.48459958931</v>
      </c>
      <c r="AG2093" s="43">
        <f t="shared" si="864"/>
        <v>400</v>
      </c>
      <c r="AH2093" s="44">
        <f t="shared" si="860"/>
        <v>320.75564681724848</v>
      </c>
      <c r="AI2093" s="36">
        <f t="shared" si="861"/>
        <v>79.244353182751539</v>
      </c>
      <c r="AJ2093" s="36">
        <f t="shared" si="862"/>
        <v>2412</v>
      </c>
      <c r="AK2093" s="45">
        <v>45657</v>
      </c>
    </row>
    <row r="2094" spans="1:37" s="79" customFormat="1" ht="38.25" customHeight="1" x14ac:dyDescent="0.25">
      <c r="A2094" s="36">
        <v>2088</v>
      </c>
      <c r="B2094" s="45">
        <v>43245</v>
      </c>
      <c r="C2094" s="56" t="s">
        <v>1043</v>
      </c>
      <c r="D2094" s="56"/>
      <c r="E2094" s="36">
        <v>12002</v>
      </c>
      <c r="F2094" s="36" t="s">
        <v>1766</v>
      </c>
      <c r="G2094" s="38" t="s">
        <v>322</v>
      </c>
      <c r="H2094" s="61">
        <v>1</v>
      </c>
      <c r="I2094" s="50">
        <v>591443.25</v>
      </c>
      <c r="J2094" s="39">
        <f t="shared" si="846"/>
        <v>591443.25</v>
      </c>
      <c r="K2094" s="39">
        <f t="shared" si="847"/>
        <v>0</v>
      </c>
      <c r="L2094" s="39">
        <f t="shared" si="848"/>
        <v>0</v>
      </c>
      <c r="M2094" s="39">
        <f t="shared" si="863"/>
        <v>0</v>
      </c>
      <c r="N2094" s="39">
        <f t="shared" si="855"/>
        <v>0</v>
      </c>
      <c r="O2094" s="39">
        <f t="shared" si="849"/>
        <v>0</v>
      </c>
      <c r="P2094" s="39">
        <f t="shared" si="850"/>
        <v>0</v>
      </c>
      <c r="Q2094" s="39">
        <f t="shared" si="851"/>
        <v>0</v>
      </c>
      <c r="R2094" s="39">
        <f t="shared" si="852"/>
        <v>0</v>
      </c>
      <c r="S2094" s="39">
        <f t="shared" si="853"/>
        <v>0</v>
      </c>
      <c r="T2094" s="39"/>
      <c r="U2094" s="39">
        <f t="shared" si="854"/>
        <v>0</v>
      </c>
      <c r="V2094" s="39"/>
      <c r="W2094" s="39"/>
      <c r="X2094" s="39">
        <f t="shared" si="843"/>
        <v>48.578501026694049</v>
      </c>
      <c r="Y2094" s="39">
        <f t="shared" si="844"/>
        <v>1478.6081250000002</v>
      </c>
      <c r="Z2094" s="41">
        <f t="shared" si="845"/>
        <v>117171.34447638605</v>
      </c>
      <c r="AA2094" s="41">
        <v>99391.613100616029</v>
      </c>
      <c r="AB2094" s="41">
        <v>0</v>
      </c>
      <c r="AC2094" s="41">
        <f t="shared" si="856"/>
        <v>99391.613100616029</v>
      </c>
      <c r="AD2094" s="42">
        <f t="shared" si="857"/>
        <v>17779.731375770018</v>
      </c>
      <c r="AE2094" s="41">
        <f t="shared" si="858"/>
        <v>117171.34447638605</v>
      </c>
      <c r="AF2094" s="42">
        <f t="shared" si="859"/>
        <v>474271.90552361397</v>
      </c>
      <c r="AG2094" s="43">
        <f t="shared" si="864"/>
        <v>400</v>
      </c>
      <c r="AH2094" s="44">
        <f t="shared" si="860"/>
        <v>320.75564681724848</v>
      </c>
      <c r="AI2094" s="36">
        <f t="shared" si="861"/>
        <v>79.244353182751539</v>
      </c>
      <c r="AJ2094" s="36">
        <f t="shared" si="862"/>
        <v>2412</v>
      </c>
      <c r="AK2094" s="45">
        <v>45657</v>
      </c>
    </row>
    <row r="2095" spans="1:37" s="79" customFormat="1" ht="38.25" customHeight="1" x14ac:dyDescent="0.25">
      <c r="A2095" s="36">
        <v>2089</v>
      </c>
      <c r="B2095" s="37">
        <v>43245</v>
      </c>
      <c r="C2095" s="37" t="s">
        <v>534</v>
      </c>
      <c r="D2095" s="37"/>
      <c r="E2095" s="36">
        <v>12008</v>
      </c>
      <c r="F2095" s="53" t="s">
        <v>1765</v>
      </c>
      <c r="G2095" s="36" t="s">
        <v>491</v>
      </c>
      <c r="H2095" s="49">
        <v>1</v>
      </c>
      <c r="I2095" s="39">
        <v>176000</v>
      </c>
      <c r="J2095" s="39"/>
      <c r="K2095" s="39"/>
      <c r="L2095" s="39"/>
      <c r="M2095" s="39"/>
      <c r="N2095" s="39"/>
      <c r="O2095" s="39"/>
      <c r="P2095" s="39">
        <v>176000</v>
      </c>
      <c r="Q2095" s="39"/>
      <c r="R2095" s="39"/>
      <c r="S2095" s="39"/>
      <c r="T2095" s="39"/>
      <c r="U2095" s="39"/>
      <c r="V2095" s="39"/>
      <c r="W2095" s="39"/>
      <c r="X2095" s="39">
        <f t="shared" si="843"/>
        <v>14.455852156057494</v>
      </c>
      <c r="Y2095" s="39">
        <f t="shared" si="844"/>
        <v>440</v>
      </c>
      <c r="Z2095" s="41">
        <f t="shared" si="845"/>
        <v>34867.515400410673</v>
      </c>
      <c r="AA2095" s="41">
        <v>29576.673511293633</v>
      </c>
      <c r="AB2095" s="41">
        <v>0</v>
      </c>
      <c r="AC2095" s="41">
        <f t="shared" si="856"/>
        <v>29576.673511293633</v>
      </c>
      <c r="AD2095" s="42">
        <f t="shared" si="857"/>
        <v>5290.8418891170404</v>
      </c>
      <c r="AE2095" s="41">
        <f t="shared" si="858"/>
        <v>34867.515400410673</v>
      </c>
      <c r="AF2095" s="42">
        <f t="shared" si="859"/>
        <v>141132.48459958931</v>
      </c>
      <c r="AG2095" s="43">
        <f t="shared" si="864"/>
        <v>400</v>
      </c>
      <c r="AH2095" s="44">
        <f t="shared" si="860"/>
        <v>320.75564681724848</v>
      </c>
      <c r="AI2095" s="36">
        <f t="shared" si="861"/>
        <v>79.244353182751539</v>
      </c>
      <c r="AJ2095" s="36">
        <f t="shared" si="862"/>
        <v>2412</v>
      </c>
      <c r="AK2095" s="45">
        <v>45657</v>
      </c>
    </row>
    <row r="2096" spans="1:37" s="79" customFormat="1" ht="38.25" customHeight="1" x14ac:dyDescent="0.25">
      <c r="A2096" s="36">
        <v>2090</v>
      </c>
      <c r="B2096" s="37">
        <v>43245</v>
      </c>
      <c r="C2096" s="37" t="s">
        <v>534</v>
      </c>
      <c r="D2096" s="37"/>
      <c r="E2096" s="36">
        <v>12008</v>
      </c>
      <c r="F2096" s="53" t="s">
        <v>1767</v>
      </c>
      <c r="G2096" s="36" t="s">
        <v>491</v>
      </c>
      <c r="H2096" s="49">
        <v>14</v>
      </c>
      <c r="I2096" s="39">
        <v>462000</v>
      </c>
      <c r="J2096" s="39"/>
      <c r="K2096" s="39"/>
      <c r="L2096" s="39"/>
      <c r="M2096" s="39"/>
      <c r="N2096" s="39"/>
      <c r="O2096" s="39"/>
      <c r="P2096" s="39">
        <v>462000</v>
      </c>
      <c r="Q2096" s="39"/>
      <c r="R2096" s="39"/>
      <c r="S2096" s="39"/>
      <c r="T2096" s="39"/>
      <c r="U2096" s="39"/>
      <c r="V2096" s="39"/>
      <c r="W2096" s="39"/>
      <c r="X2096" s="39">
        <f t="shared" si="843"/>
        <v>37.946611909650926</v>
      </c>
      <c r="Y2096" s="39">
        <f t="shared" si="844"/>
        <v>1155</v>
      </c>
      <c r="Z2096" s="41">
        <f t="shared" si="845"/>
        <v>91527.227926078034</v>
      </c>
      <c r="AA2096" s="41">
        <v>77638.767967145788</v>
      </c>
      <c r="AB2096" s="41">
        <v>0</v>
      </c>
      <c r="AC2096" s="41">
        <f t="shared" si="856"/>
        <v>77638.767967145788</v>
      </c>
      <c r="AD2096" s="42">
        <f t="shared" si="857"/>
        <v>13888.459958932246</v>
      </c>
      <c r="AE2096" s="41">
        <f t="shared" si="858"/>
        <v>91527.227926078034</v>
      </c>
      <c r="AF2096" s="42">
        <f t="shared" si="859"/>
        <v>370472.77207392198</v>
      </c>
      <c r="AG2096" s="43">
        <f t="shared" si="864"/>
        <v>400</v>
      </c>
      <c r="AH2096" s="44">
        <f t="shared" si="860"/>
        <v>320.75564681724848</v>
      </c>
      <c r="AI2096" s="36">
        <f t="shared" si="861"/>
        <v>79.244353182751539</v>
      </c>
      <c r="AJ2096" s="36">
        <f t="shared" si="862"/>
        <v>2412</v>
      </c>
      <c r="AK2096" s="45">
        <v>45657</v>
      </c>
    </row>
    <row r="2097" spans="1:37" s="79" customFormat="1" ht="12.75" customHeight="1" x14ac:dyDescent="0.25">
      <c r="A2097" s="36">
        <v>2091</v>
      </c>
      <c r="B2097" s="37">
        <v>43245</v>
      </c>
      <c r="C2097" s="37" t="s">
        <v>534</v>
      </c>
      <c r="D2097" s="37"/>
      <c r="E2097" s="36">
        <v>12008</v>
      </c>
      <c r="F2097" s="53" t="s">
        <v>1766</v>
      </c>
      <c r="G2097" s="36" t="s">
        <v>491</v>
      </c>
      <c r="H2097" s="49">
        <v>1</v>
      </c>
      <c r="I2097" s="39">
        <v>591443.25</v>
      </c>
      <c r="J2097" s="39"/>
      <c r="K2097" s="39"/>
      <c r="L2097" s="39"/>
      <c r="M2097" s="39"/>
      <c r="N2097" s="39"/>
      <c r="O2097" s="39"/>
      <c r="P2097" s="39">
        <v>591443.25</v>
      </c>
      <c r="Q2097" s="39"/>
      <c r="R2097" s="39"/>
      <c r="S2097" s="39"/>
      <c r="T2097" s="39"/>
      <c r="U2097" s="39"/>
      <c r="V2097" s="39"/>
      <c r="W2097" s="39"/>
      <c r="X2097" s="39">
        <f t="shared" si="843"/>
        <v>48.578501026694049</v>
      </c>
      <c r="Y2097" s="39">
        <f t="shared" si="844"/>
        <v>1478.6081250000002</v>
      </c>
      <c r="Z2097" s="41">
        <f t="shared" si="845"/>
        <v>117171.34447638605</v>
      </c>
      <c r="AA2097" s="41">
        <v>99391.613100616029</v>
      </c>
      <c r="AB2097" s="41">
        <v>0</v>
      </c>
      <c r="AC2097" s="41">
        <f t="shared" si="856"/>
        <v>99391.613100616029</v>
      </c>
      <c r="AD2097" s="42">
        <f t="shared" si="857"/>
        <v>17779.731375770018</v>
      </c>
      <c r="AE2097" s="41">
        <f t="shared" si="858"/>
        <v>117171.34447638605</v>
      </c>
      <c r="AF2097" s="42">
        <f t="shared" si="859"/>
        <v>474271.90552361397</v>
      </c>
      <c r="AG2097" s="43">
        <f t="shared" si="864"/>
        <v>400</v>
      </c>
      <c r="AH2097" s="44">
        <f t="shared" si="860"/>
        <v>320.75564681724848</v>
      </c>
      <c r="AI2097" s="36">
        <f t="shared" si="861"/>
        <v>79.244353182751539</v>
      </c>
      <c r="AJ2097" s="36">
        <f t="shared" si="862"/>
        <v>2412</v>
      </c>
      <c r="AK2097" s="45">
        <v>45657</v>
      </c>
    </row>
    <row r="2098" spans="1:37" s="79" customFormat="1" ht="12.75" customHeight="1" x14ac:dyDescent="0.25">
      <c r="A2098" s="36">
        <v>2092</v>
      </c>
      <c r="B2098" s="45">
        <v>43248</v>
      </c>
      <c r="C2098" s="49" t="s">
        <v>754</v>
      </c>
      <c r="D2098" s="49"/>
      <c r="E2098" s="49">
        <v>12011</v>
      </c>
      <c r="F2098" s="36" t="s">
        <v>1768</v>
      </c>
      <c r="G2098" s="36" t="s">
        <v>435</v>
      </c>
      <c r="H2098" s="97">
        <v>1</v>
      </c>
      <c r="I2098" s="50">
        <v>12600000</v>
      </c>
      <c r="J2098" s="39">
        <f>IF(E2098=12002,I2098,IF(E2098&lt;&gt;12002,0))</f>
        <v>0</v>
      </c>
      <c r="K2098" s="39">
        <f>IF(E2098=12003,I2098,IF(E2098&lt;&gt;12003,0))</f>
        <v>0</v>
      </c>
      <c r="L2098" s="39">
        <f>IF(E2098=12004,I2098,IF(E2098&lt;&gt;12004,0))</f>
        <v>0</v>
      </c>
      <c r="M2098" s="39">
        <f>IF(E2098=12005,I2098,IF(E2098&lt;&gt;12005,0))</f>
        <v>0</v>
      </c>
      <c r="N2098" s="39">
        <f>IF(E2098=12006,I2098,IF(E2098&lt;&gt;12006,0))</f>
        <v>0</v>
      </c>
      <c r="O2098" s="39">
        <f>IF(E2098=12007,I2098,IF(E2098&lt;&gt;12007,0))</f>
        <v>0</v>
      </c>
      <c r="P2098" s="39">
        <f>IF(E2098=12008,I2098,IF(E2098&lt;&gt;12008,0))</f>
        <v>0</v>
      </c>
      <c r="Q2098" s="39">
        <f>IF(E2098=12009,I2098,IF(E2098&lt;&gt;12009,0))</f>
        <v>0</v>
      </c>
      <c r="R2098" s="39">
        <f>IF(E2098=12010,I2098,IF(E2098&lt;&gt;12010,0))</f>
        <v>0</v>
      </c>
      <c r="S2098" s="39">
        <f>IF(E2098=12011,I2098,IF(E2098&lt;&gt;12011,0))</f>
        <v>12600000</v>
      </c>
      <c r="T2098" s="39"/>
      <c r="U2098" s="39">
        <f>IF(E2098=12012,I2098,IF(E2098&lt;&gt;12012,0))</f>
        <v>0</v>
      </c>
      <c r="V2098" s="39"/>
      <c r="W2098" s="39">
        <f>IF(E2098=12099,I2098,IF(E2098&lt;&gt;12099,0))</f>
        <v>0</v>
      </c>
      <c r="X2098" s="39">
        <f t="shared" si="843"/>
        <v>6899.383983572895</v>
      </c>
      <c r="Y2098" s="39">
        <f t="shared" si="844"/>
        <v>210000</v>
      </c>
      <c r="Z2098" s="41">
        <f t="shared" si="845"/>
        <v>12600000</v>
      </c>
      <c r="AA2098" s="41">
        <v>12600000</v>
      </c>
      <c r="AB2098" s="41">
        <v>0</v>
      </c>
      <c r="AC2098" s="41">
        <f t="shared" si="856"/>
        <v>12600000</v>
      </c>
      <c r="AD2098" s="42">
        <f t="shared" si="857"/>
        <v>0</v>
      </c>
      <c r="AE2098" s="41">
        <f t="shared" si="858"/>
        <v>12600000</v>
      </c>
      <c r="AF2098" s="42">
        <f t="shared" si="859"/>
        <v>0</v>
      </c>
      <c r="AG2098" s="43">
        <f>(365.25/30.4375*(IF(E2098=12002,1/3%,IF(E2098=12003,1/3%,IF(E2098=12004,1/3%,IF(E2098=12006,1/2%,IF(E2098=12007,1/10%,IF(E2098=12008,1/3%,IF(E2098=12009,1/10%,IF(E2098=12010,1/10%,IF(E2098=12011,1/20%,IF(E2098=12012,1/3%,IF(E2098=12099,1/10%)))))))))))))</f>
        <v>60</v>
      </c>
      <c r="AH2098" s="44">
        <f t="shared" si="860"/>
        <v>0</v>
      </c>
      <c r="AI2098" s="36">
        <f t="shared" si="861"/>
        <v>79.145790554414788</v>
      </c>
      <c r="AJ2098" s="36">
        <f t="shared" si="862"/>
        <v>2409</v>
      </c>
      <c r="AK2098" s="45">
        <v>45657</v>
      </c>
    </row>
    <row r="2099" spans="1:37" s="79" customFormat="1" ht="38.25" customHeight="1" x14ac:dyDescent="0.25">
      <c r="A2099" s="36">
        <v>2093</v>
      </c>
      <c r="B2099" s="37">
        <v>43248</v>
      </c>
      <c r="C2099" s="37" t="s">
        <v>973</v>
      </c>
      <c r="D2099" s="37"/>
      <c r="E2099" s="36">
        <v>12006</v>
      </c>
      <c r="F2099" s="53" t="s">
        <v>1769</v>
      </c>
      <c r="G2099" s="36" t="s">
        <v>491</v>
      </c>
      <c r="H2099" s="49">
        <v>1</v>
      </c>
      <c r="I2099" s="39">
        <v>817223.25</v>
      </c>
      <c r="J2099" s="39"/>
      <c r="K2099" s="39"/>
      <c r="L2099" s="39"/>
      <c r="M2099" s="39"/>
      <c r="N2099" s="39">
        <v>817223.25</v>
      </c>
      <c r="O2099" s="39"/>
      <c r="P2099" s="39"/>
      <c r="Q2099" s="39"/>
      <c r="R2099" s="39"/>
      <c r="S2099" s="39"/>
      <c r="T2099" s="39"/>
      <c r="U2099" s="39"/>
      <c r="V2099" s="39"/>
      <c r="W2099" s="39"/>
      <c r="X2099" s="39">
        <f t="shared" si="843"/>
        <v>44.748706365503082</v>
      </c>
      <c r="Y2099" s="39">
        <f t="shared" si="844"/>
        <v>1362.0387500000002</v>
      </c>
      <c r="Z2099" s="41">
        <f t="shared" si="845"/>
        <v>107799.63363449693</v>
      </c>
      <c r="AA2099" s="41">
        <v>91421.607104722803</v>
      </c>
      <c r="AB2099" s="41">
        <v>0</v>
      </c>
      <c r="AC2099" s="41">
        <f t="shared" si="856"/>
        <v>91421.607104722803</v>
      </c>
      <c r="AD2099" s="42">
        <f t="shared" si="857"/>
        <v>16378.026529774128</v>
      </c>
      <c r="AE2099" s="41">
        <f t="shared" si="858"/>
        <v>107799.63363449693</v>
      </c>
      <c r="AF2099" s="42">
        <f t="shared" si="859"/>
        <v>709423.61636550305</v>
      </c>
      <c r="AG2099" s="43">
        <f>(365.25/30.4375*(IF(E2099=12002,1/3%,IF(E2099=12003,1/3%,IF(E2099=12004,1/3%,IF(E2099=12006,1/2%,IF(E2099=12007,1/10%,IF(E2099=12008,1/3%,IF(E2099=12009,1/10%,IF(E2099=12010,1/10%,IF(E2099=12011,1/20%,IF(E2099=12012,1/3%))))))))))))</f>
        <v>600</v>
      </c>
      <c r="AH2099" s="44">
        <f t="shared" si="860"/>
        <v>520.85420944558518</v>
      </c>
      <c r="AI2099" s="36">
        <f t="shared" si="861"/>
        <v>79.145790554414788</v>
      </c>
      <c r="AJ2099" s="36">
        <f t="shared" si="862"/>
        <v>2409</v>
      </c>
      <c r="AK2099" s="45">
        <v>45657</v>
      </c>
    </row>
    <row r="2100" spans="1:37" s="79" customFormat="1" ht="38.25" customHeight="1" x14ac:dyDescent="0.25">
      <c r="A2100" s="36">
        <v>2094</v>
      </c>
      <c r="B2100" s="45">
        <v>43250</v>
      </c>
      <c r="C2100" s="36" t="s">
        <v>823</v>
      </c>
      <c r="D2100" s="36"/>
      <c r="E2100" s="36">
        <v>12004</v>
      </c>
      <c r="F2100" s="36" t="s">
        <v>1770</v>
      </c>
      <c r="G2100" s="36" t="s">
        <v>544</v>
      </c>
      <c r="H2100" s="38">
        <v>1</v>
      </c>
      <c r="I2100" s="50">
        <v>861666666.6500001</v>
      </c>
      <c r="J2100" s="39">
        <f t="shared" ref="J2100:J2143" si="865">IF(E2100=12002,I2100,IF(E2100&lt;&gt;12002,0))</f>
        <v>0</v>
      </c>
      <c r="K2100" s="39">
        <f t="shared" ref="K2100:K2143" si="866">IF(E2100=12003,I2100,IF(E2100&lt;&gt;12003,0))</f>
        <v>0</v>
      </c>
      <c r="L2100" s="39">
        <f t="shared" ref="L2100:L2143" si="867">IF(E2100=12004,I2100,IF(E2100&lt;&gt;12004,0))</f>
        <v>861666666.6500001</v>
      </c>
      <c r="M2100" s="39">
        <f>IF(C2100=12006,H2100,IF(C2100&lt;&gt;12006,0))</f>
        <v>0</v>
      </c>
      <c r="N2100" s="39">
        <f t="shared" ref="N2100:N2115" si="868">IF(E2100=12006,I2100,IF(E2100&lt;&gt;12006,0))</f>
        <v>0</v>
      </c>
      <c r="O2100" s="39">
        <f t="shared" ref="O2100:O2143" si="869">IF(E2100=12007,I2100,IF(E2100&lt;&gt;12007,0))</f>
        <v>0</v>
      </c>
      <c r="P2100" s="39">
        <f t="shared" ref="P2100:P2143" si="870">IF(E2100=12008,I2100,IF(E2100&lt;&gt;12008,0))</f>
        <v>0</v>
      </c>
      <c r="Q2100" s="39">
        <f t="shared" ref="Q2100:Q2143" si="871">IF(E2100=12009,I2100,IF(E2100&lt;&gt;12009,0))</f>
        <v>0</v>
      </c>
      <c r="R2100" s="39">
        <f t="shared" ref="R2100:R2143" si="872">IF(E2100=12010,I2100,IF(E2100&lt;&gt;12010,0))</f>
        <v>0</v>
      </c>
      <c r="S2100" s="39">
        <f t="shared" ref="S2100:S2143" si="873">IF(E2100=12011,I2100,IF(E2100&lt;&gt;12011,0))</f>
        <v>0</v>
      </c>
      <c r="T2100" s="39"/>
      <c r="U2100" s="39">
        <f t="shared" ref="U2100:U2143" si="874">IF(E2100=12012,I2100,IF(E2100&lt;&gt;12012,0))</f>
        <v>0</v>
      </c>
      <c r="V2100" s="39"/>
      <c r="W2100" s="39"/>
      <c r="X2100" s="39">
        <f t="shared" si="843"/>
        <v>70773.442845995902</v>
      </c>
      <c r="Y2100" s="39">
        <f t="shared" si="844"/>
        <v>2154166.6666250001</v>
      </c>
      <c r="Z2100" s="41">
        <f t="shared" si="845"/>
        <v>170351676.93031213</v>
      </c>
      <c r="AA2100" s="41">
        <v>142325393.56329775</v>
      </c>
      <c r="AB2100" s="41">
        <v>-3838471.3198769051</v>
      </c>
      <c r="AC2100" s="41">
        <f t="shared" si="856"/>
        <v>138486922.24342084</v>
      </c>
      <c r="AD2100" s="42">
        <f t="shared" si="857"/>
        <v>28026283.367014378</v>
      </c>
      <c r="AE2100" s="41">
        <f t="shared" si="858"/>
        <v>166513205.61043522</v>
      </c>
      <c r="AF2100" s="42">
        <f t="shared" si="859"/>
        <v>695153461.03956485</v>
      </c>
      <c r="AG2100" s="43">
        <f>(365.25/30.4375*(IF(E2100=12002,1/3%,IF(E2100=12003,1/3%,IF(E2100=12004,1/3%,IF(E2100=12006,1/2%,IF(E2100=12007,1/10%,IF(E2100=12008,1/3%,IF(E2100=12009,1/10%,IF(E2100=12010,1/10%,IF(E2100=12011,1/20%,IF(E2100=12012,1/3%))))))))))))</f>
        <v>400</v>
      </c>
      <c r="AH2100" s="44">
        <f t="shared" si="860"/>
        <v>320.91991786447636</v>
      </c>
      <c r="AI2100" s="36">
        <f t="shared" si="861"/>
        <v>79.080082135523611</v>
      </c>
      <c r="AJ2100" s="36">
        <f t="shared" si="862"/>
        <v>2407</v>
      </c>
      <c r="AK2100" s="45">
        <v>45657</v>
      </c>
    </row>
    <row r="2101" spans="1:37" s="79" customFormat="1" ht="38.25" customHeight="1" x14ac:dyDescent="0.25">
      <c r="A2101" s="36">
        <v>2095</v>
      </c>
      <c r="B2101" s="45">
        <v>43251</v>
      </c>
      <c r="C2101" s="36" t="s">
        <v>533</v>
      </c>
      <c r="D2101" s="36"/>
      <c r="E2101" s="36">
        <v>12003</v>
      </c>
      <c r="F2101" s="36" t="s">
        <v>1771</v>
      </c>
      <c r="G2101" s="36" t="s">
        <v>52</v>
      </c>
      <c r="H2101" s="38">
        <v>1</v>
      </c>
      <c r="I2101" s="50">
        <v>3388423.5</v>
      </c>
      <c r="J2101" s="39">
        <f t="shared" si="865"/>
        <v>0</v>
      </c>
      <c r="K2101" s="39">
        <f t="shared" si="866"/>
        <v>3388423.5</v>
      </c>
      <c r="L2101" s="39">
        <f t="shared" si="867"/>
        <v>0</v>
      </c>
      <c r="M2101" s="39">
        <f>IF(C2101=12006,H2101,IF(C2101&lt;&gt;12006,0))</f>
        <v>0</v>
      </c>
      <c r="N2101" s="39">
        <f t="shared" si="868"/>
        <v>0</v>
      </c>
      <c r="O2101" s="39">
        <f t="shared" si="869"/>
        <v>0</v>
      </c>
      <c r="P2101" s="39">
        <f t="shared" si="870"/>
        <v>0</v>
      </c>
      <c r="Q2101" s="39">
        <f t="shared" si="871"/>
        <v>0</v>
      </c>
      <c r="R2101" s="39">
        <f t="shared" si="872"/>
        <v>0</v>
      </c>
      <c r="S2101" s="39">
        <f t="shared" si="873"/>
        <v>0</v>
      </c>
      <c r="T2101" s="39"/>
      <c r="U2101" s="39">
        <f t="shared" si="874"/>
        <v>0</v>
      </c>
      <c r="V2101" s="39"/>
      <c r="W2101" s="39"/>
      <c r="X2101" s="39">
        <f t="shared" si="843"/>
        <v>278.3099383983573</v>
      </c>
      <c r="Y2101" s="39">
        <f t="shared" si="844"/>
        <v>8471.0587500000001</v>
      </c>
      <c r="Z2101" s="41">
        <f t="shared" si="845"/>
        <v>669613.71178644756</v>
      </c>
      <c r="AA2101" s="41">
        <v>567752.27433264896</v>
      </c>
      <c r="AB2101" s="41">
        <v>-15312.101145728775</v>
      </c>
      <c r="AC2101" s="41">
        <f t="shared" si="856"/>
        <v>552440.17318692023</v>
      </c>
      <c r="AD2101" s="42">
        <f t="shared" si="857"/>
        <v>101861.4374537986</v>
      </c>
      <c r="AE2101" s="41">
        <f t="shared" si="858"/>
        <v>654301.61064071883</v>
      </c>
      <c r="AF2101" s="42">
        <f t="shared" si="859"/>
        <v>2734121.8893592814</v>
      </c>
      <c r="AG2101" s="43">
        <f>(365.25/30.4375*(IF(E2101=12002,1/3%,IF(E2101=12003,1/3%,IF(E2101=12004,1/3%,IF(E2101=12006,1/2%,IF(E2101=12007,1/10%,IF(E2101=12008,1/3%,IF(E2101=12009,1/10%,IF(E2101=12010,1/10%,IF(E2101=12011,1/20%,IF(E2101=12012,1/3%))))))))))))</f>
        <v>400</v>
      </c>
      <c r="AH2101" s="44">
        <f t="shared" si="860"/>
        <v>320.95277207392201</v>
      </c>
      <c r="AI2101" s="36">
        <f t="shared" si="861"/>
        <v>79.047227926078023</v>
      </c>
      <c r="AJ2101" s="36">
        <f t="shared" si="862"/>
        <v>2406</v>
      </c>
      <c r="AK2101" s="45">
        <v>45657</v>
      </c>
    </row>
    <row r="2102" spans="1:37" s="79" customFormat="1" ht="38.25" customHeight="1" x14ac:dyDescent="0.25">
      <c r="A2102" s="36">
        <v>2096</v>
      </c>
      <c r="B2102" s="45">
        <v>43251</v>
      </c>
      <c r="C2102" s="36" t="s">
        <v>533</v>
      </c>
      <c r="D2102" s="36"/>
      <c r="E2102" s="36">
        <v>12003</v>
      </c>
      <c r="F2102" s="36" t="s">
        <v>1689</v>
      </c>
      <c r="G2102" s="36" t="s">
        <v>1477</v>
      </c>
      <c r="H2102" s="38">
        <v>15</v>
      </c>
      <c r="I2102" s="50">
        <v>405750</v>
      </c>
      <c r="J2102" s="39">
        <f t="shared" si="865"/>
        <v>0</v>
      </c>
      <c r="K2102" s="39">
        <f t="shared" si="866"/>
        <v>405750</v>
      </c>
      <c r="L2102" s="39">
        <f t="shared" si="867"/>
        <v>0</v>
      </c>
      <c r="M2102" s="39">
        <f>IF(C2102=12006,H2102,IF(C2102&lt;&gt;12006,0))</f>
        <v>0</v>
      </c>
      <c r="N2102" s="39">
        <f t="shared" si="868"/>
        <v>0</v>
      </c>
      <c r="O2102" s="39">
        <f t="shared" si="869"/>
        <v>0</v>
      </c>
      <c r="P2102" s="39">
        <f t="shared" si="870"/>
        <v>0</v>
      </c>
      <c r="Q2102" s="39">
        <f t="shared" si="871"/>
        <v>0</v>
      </c>
      <c r="R2102" s="39">
        <f t="shared" si="872"/>
        <v>0</v>
      </c>
      <c r="S2102" s="39">
        <f t="shared" si="873"/>
        <v>0</v>
      </c>
      <c r="T2102" s="39"/>
      <c r="U2102" s="39">
        <f t="shared" si="874"/>
        <v>0</v>
      </c>
      <c r="V2102" s="39"/>
      <c r="W2102" s="39"/>
      <c r="X2102" s="39">
        <f t="shared" si="843"/>
        <v>33.326488706365502</v>
      </c>
      <c r="Y2102" s="39">
        <f t="shared" si="844"/>
        <v>1014.375</v>
      </c>
      <c r="Z2102" s="41">
        <f t="shared" si="845"/>
        <v>80183.531827515399</v>
      </c>
      <c r="AA2102" s="41">
        <v>67986.036960985628</v>
      </c>
      <c r="AB2102" s="41">
        <v>-1833.5621388174911</v>
      </c>
      <c r="AC2102" s="41">
        <f t="shared" si="856"/>
        <v>66152.474822168137</v>
      </c>
      <c r="AD2102" s="42">
        <f t="shared" si="857"/>
        <v>12197.494866529771</v>
      </c>
      <c r="AE2102" s="41">
        <f t="shared" si="858"/>
        <v>78349.969688697907</v>
      </c>
      <c r="AF2102" s="42">
        <f t="shared" si="859"/>
        <v>327400.03031130211</v>
      </c>
      <c r="AG2102" s="43">
        <f>(365.25/30.4375*(IF(E2102=12002,1/3%,IF(E2102=12003,1/3%,IF(E2102=12004,1/3%,IF(E2102=12006,1/2%,IF(E2102=12007,1/10%,IF(E2102=12008,1/3%,IF(E2102=12009,1/10%,IF(E2102=12010,1/10%,IF(E2102=12011,1/20%,IF(E2102=12012,1/3%))))))))))))</f>
        <v>400</v>
      </c>
      <c r="AH2102" s="44">
        <f t="shared" si="860"/>
        <v>320.95277207392201</v>
      </c>
      <c r="AI2102" s="36">
        <f t="shared" si="861"/>
        <v>79.047227926078023</v>
      </c>
      <c r="AJ2102" s="36">
        <f t="shared" si="862"/>
        <v>2406</v>
      </c>
      <c r="AK2102" s="45">
        <v>45657</v>
      </c>
    </row>
    <row r="2103" spans="1:37" s="79" customFormat="1" ht="38.25" customHeight="1" x14ac:dyDescent="0.25">
      <c r="A2103" s="36">
        <v>2097</v>
      </c>
      <c r="B2103" s="45">
        <v>43251</v>
      </c>
      <c r="C2103" s="36" t="s">
        <v>33</v>
      </c>
      <c r="D2103" s="36"/>
      <c r="E2103" s="36">
        <v>12012</v>
      </c>
      <c r="F2103" s="56" t="s">
        <v>1772</v>
      </c>
      <c r="G2103" s="38" t="s">
        <v>1047</v>
      </c>
      <c r="H2103" s="61">
        <v>1</v>
      </c>
      <c r="I2103" s="50">
        <v>334299</v>
      </c>
      <c r="J2103" s="39">
        <f t="shared" si="865"/>
        <v>0</v>
      </c>
      <c r="K2103" s="39">
        <f t="shared" si="866"/>
        <v>0</v>
      </c>
      <c r="L2103" s="39">
        <f t="shared" si="867"/>
        <v>0</v>
      </c>
      <c r="M2103" s="39">
        <f>IF(C2103=12006,H2103,IF(C2103&lt;&gt;12006,0))</f>
        <v>0</v>
      </c>
      <c r="N2103" s="39">
        <f t="shared" si="868"/>
        <v>0</v>
      </c>
      <c r="O2103" s="39">
        <f t="shared" si="869"/>
        <v>0</v>
      </c>
      <c r="P2103" s="39">
        <f t="shared" si="870"/>
        <v>0</v>
      </c>
      <c r="Q2103" s="39">
        <f t="shared" si="871"/>
        <v>0</v>
      </c>
      <c r="R2103" s="39">
        <f t="shared" si="872"/>
        <v>0</v>
      </c>
      <c r="S2103" s="39">
        <f t="shared" si="873"/>
        <v>0</v>
      </c>
      <c r="T2103" s="39"/>
      <c r="U2103" s="39">
        <f t="shared" si="874"/>
        <v>334299</v>
      </c>
      <c r="V2103" s="39"/>
      <c r="W2103" s="39"/>
      <c r="X2103" s="39">
        <f t="shared" si="843"/>
        <v>27.457823408624229</v>
      </c>
      <c r="Y2103" s="39">
        <f t="shared" si="844"/>
        <v>835.74749999999995</v>
      </c>
      <c r="Z2103" s="41">
        <f t="shared" si="845"/>
        <v>66063.52312114989</v>
      </c>
      <c r="AA2103" s="41">
        <v>56013.95975359343</v>
      </c>
      <c r="AB2103" s="41">
        <v>0</v>
      </c>
      <c r="AC2103" s="41">
        <f t="shared" si="856"/>
        <v>56013.95975359343</v>
      </c>
      <c r="AD2103" s="42">
        <f t="shared" si="857"/>
        <v>10049.56336755646</v>
      </c>
      <c r="AE2103" s="41">
        <f t="shared" si="858"/>
        <v>66063.52312114989</v>
      </c>
      <c r="AF2103" s="42">
        <f t="shared" si="859"/>
        <v>268235.47687885014</v>
      </c>
      <c r="AG2103" s="43">
        <f>(365.25/30.4375*(IF(E2103=12002,1/3%,IF(E2103=12003,1/3%,IF(E2103=12004,1/3%,IF(E2103=12006,1/2%,IF(E2103=12007,1/10%,IF(E2103=12008,1/3%,IF(E2103=12009,1/10%,IF(E2103=12010,1/10%,IF(E2103=12011,1/20%,IF(E2103=12012,1/3%))))))))))))</f>
        <v>400</v>
      </c>
      <c r="AH2103" s="44">
        <f t="shared" si="860"/>
        <v>320.95277207392201</v>
      </c>
      <c r="AI2103" s="36">
        <f t="shared" si="861"/>
        <v>79.047227926078023</v>
      </c>
      <c r="AJ2103" s="36">
        <f t="shared" si="862"/>
        <v>2406</v>
      </c>
      <c r="AK2103" s="45">
        <v>45657</v>
      </c>
    </row>
    <row r="2104" spans="1:37" s="79" customFormat="1" ht="12.75" x14ac:dyDescent="0.25">
      <c r="A2104" s="36">
        <v>2098</v>
      </c>
      <c r="B2104" s="45">
        <v>43251</v>
      </c>
      <c r="C2104" s="49" t="s">
        <v>431</v>
      </c>
      <c r="D2104" s="49"/>
      <c r="E2104" s="49">
        <v>12009</v>
      </c>
      <c r="F2104" s="36" t="s">
        <v>1773</v>
      </c>
      <c r="G2104" s="36" t="s">
        <v>435</v>
      </c>
      <c r="H2104" s="38">
        <v>10</v>
      </c>
      <c r="I2104" s="50">
        <v>264000.00000000006</v>
      </c>
      <c r="J2104" s="39">
        <f t="shared" si="865"/>
        <v>0</v>
      </c>
      <c r="K2104" s="39">
        <f t="shared" si="866"/>
        <v>0</v>
      </c>
      <c r="L2104" s="39">
        <f t="shared" si="867"/>
        <v>0</v>
      </c>
      <c r="M2104" s="39">
        <f>IF(E2104=12005,I2104,IF(E2104&lt;&gt;12005,0))</f>
        <v>0</v>
      </c>
      <c r="N2104" s="39">
        <f t="shared" si="868"/>
        <v>0</v>
      </c>
      <c r="O2104" s="39">
        <f t="shared" si="869"/>
        <v>0</v>
      </c>
      <c r="P2104" s="39">
        <f t="shared" si="870"/>
        <v>0</v>
      </c>
      <c r="Q2104" s="39">
        <f t="shared" si="871"/>
        <v>264000.00000000006</v>
      </c>
      <c r="R2104" s="39">
        <f t="shared" si="872"/>
        <v>0</v>
      </c>
      <c r="S2104" s="39">
        <f t="shared" si="873"/>
        <v>0</v>
      </c>
      <c r="T2104" s="39"/>
      <c r="U2104" s="39">
        <f t="shared" si="874"/>
        <v>0</v>
      </c>
      <c r="V2104" s="39"/>
      <c r="W2104" s="39">
        <f>IF(E2104=12099,I2104,IF(E2104&lt;&gt;12099,0))</f>
        <v>0</v>
      </c>
      <c r="X2104" s="39">
        <f t="shared" si="843"/>
        <v>72.279260780287487</v>
      </c>
      <c r="Y2104" s="39">
        <f t="shared" si="844"/>
        <v>2200.0000000000005</v>
      </c>
      <c r="Z2104" s="41">
        <f t="shared" si="845"/>
        <v>173903.90143737168</v>
      </c>
      <c r="AA2104" s="41">
        <v>147449.6919917865</v>
      </c>
      <c r="AB2104" s="41">
        <v>0</v>
      </c>
      <c r="AC2104" s="41">
        <f t="shared" si="856"/>
        <v>147449.6919917865</v>
      </c>
      <c r="AD2104" s="42">
        <f t="shared" si="857"/>
        <v>26454.209445585177</v>
      </c>
      <c r="AE2104" s="41">
        <f t="shared" si="858"/>
        <v>173903.90143737168</v>
      </c>
      <c r="AF2104" s="42">
        <f t="shared" si="859"/>
        <v>90096.09856262838</v>
      </c>
      <c r="AG2104" s="43">
        <f>(365.25/30.4375*(IF(E2104=12002,1/3%,IF(E2104=12003,1/3%,IF(E2104=12004,1/3%,IF(E2104=12006,1/2%,IF(E2104=12007,1/10%,IF(E2104=12008,1/3%,IF(E2104=12009,1/10%,IF(E2104=12010,1/10%,IF(E2104=12011,1/20%,IF(E2104=12012,1/3%,IF(E2104=12099,1/10%)))))))))))))</f>
        <v>120</v>
      </c>
      <c r="AH2104" s="44">
        <f t="shared" si="860"/>
        <v>40.952772073921977</v>
      </c>
      <c r="AI2104" s="36">
        <f t="shared" si="861"/>
        <v>79.047227926078023</v>
      </c>
      <c r="AJ2104" s="36">
        <f t="shared" si="862"/>
        <v>2406</v>
      </c>
      <c r="AK2104" s="45">
        <v>45657</v>
      </c>
    </row>
    <row r="2105" spans="1:37" s="79" customFormat="1" ht="38.25" customHeight="1" x14ac:dyDescent="0.25">
      <c r="A2105" s="36">
        <v>2099</v>
      </c>
      <c r="B2105" s="45">
        <v>43251</v>
      </c>
      <c r="C2105" s="49" t="s">
        <v>272</v>
      </c>
      <c r="D2105" s="49"/>
      <c r="E2105" s="49">
        <v>12010</v>
      </c>
      <c r="F2105" s="36" t="s">
        <v>1676</v>
      </c>
      <c r="G2105" s="36" t="s">
        <v>435</v>
      </c>
      <c r="H2105" s="38">
        <v>50</v>
      </c>
      <c r="I2105" s="50">
        <v>1421508.7500000002</v>
      </c>
      <c r="J2105" s="39">
        <f t="shared" si="865"/>
        <v>0</v>
      </c>
      <c r="K2105" s="39">
        <f t="shared" si="866"/>
        <v>0</v>
      </c>
      <c r="L2105" s="39">
        <f t="shared" si="867"/>
        <v>0</v>
      </c>
      <c r="M2105" s="39">
        <f>IF(E2105=12005,I2105,IF(E2105&lt;&gt;12005,0))</f>
        <v>0</v>
      </c>
      <c r="N2105" s="39">
        <f t="shared" si="868"/>
        <v>0</v>
      </c>
      <c r="O2105" s="39">
        <f t="shared" si="869"/>
        <v>0</v>
      </c>
      <c r="P2105" s="39">
        <f t="shared" si="870"/>
        <v>0</v>
      </c>
      <c r="Q2105" s="39">
        <f t="shared" si="871"/>
        <v>0</v>
      </c>
      <c r="R2105" s="39">
        <f t="shared" si="872"/>
        <v>1421508.7500000002</v>
      </c>
      <c r="S2105" s="39">
        <f t="shared" si="873"/>
        <v>0</v>
      </c>
      <c r="T2105" s="39"/>
      <c r="U2105" s="39">
        <f t="shared" si="874"/>
        <v>0</v>
      </c>
      <c r="V2105" s="39"/>
      <c r="W2105" s="39">
        <f>IF(E2105=12099,I2105,IF(E2105&lt;&gt;12099,0))</f>
        <v>0</v>
      </c>
      <c r="X2105" s="39">
        <f t="shared" si="843"/>
        <v>389.187885010267</v>
      </c>
      <c r="Y2105" s="39">
        <f t="shared" si="844"/>
        <v>11845.906250000002</v>
      </c>
      <c r="Z2105" s="41">
        <f t="shared" si="845"/>
        <v>936386.05133470229</v>
      </c>
      <c r="AA2105" s="41">
        <v>793943.2854209448</v>
      </c>
      <c r="AB2105" s="41">
        <v>53361.713930004407</v>
      </c>
      <c r="AC2105" s="41">
        <f t="shared" si="856"/>
        <v>847304.99935094919</v>
      </c>
      <c r="AD2105" s="42">
        <f t="shared" si="857"/>
        <v>142442.7659137575</v>
      </c>
      <c r="AE2105" s="41">
        <f t="shared" si="858"/>
        <v>989747.76526470669</v>
      </c>
      <c r="AF2105" s="42">
        <f t="shared" si="859"/>
        <v>431760.98473529355</v>
      </c>
      <c r="AG2105" s="43">
        <f>(365.25/30.4375*(IF(E2105=12002,1/3%,IF(E2105=12003,1/3%,IF(E2105=12004,1/3%,IF(E2105=12006,1/2%,IF(E2105=12007,1/10%,IF(E2105=12008,1/3%,IF(E2105=12009,1/10%,IF(E2105=12010,1/10%,IF(E2105=12011,1/20%,IF(E2105=12012,1/3%,IF(E2105=12099,1/10%)))))))))))))</f>
        <v>120</v>
      </c>
      <c r="AH2105" s="44">
        <f t="shared" si="860"/>
        <v>40.952772073921977</v>
      </c>
      <c r="AI2105" s="36">
        <f t="shared" si="861"/>
        <v>79.047227926078023</v>
      </c>
      <c r="AJ2105" s="36">
        <f t="shared" si="862"/>
        <v>2406</v>
      </c>
      <c r="AK2105" s="45">
        <v>45657</v>
      </c>
    </row>
    <row r="2106" spans="1:37" s="79" customFormat="1" ht="38.25" customHeight="1" x14ac:dyDescent="0.25">
      <c r="A2106" s="36">
        <v>2100</v>
      </c>
      <c r="B2106" s="45">
        <v>43251</v>
      </c>
      <c r="C2106" s="49" t="s">
        <v>272</v>
      </c>
      <c r="D2106" s="49"/>
      <c r="E2106" s="49">
        <v>12010</v>
      </c>
      <c r="F2106" s="36" t="s">
        <v>1774</v>
      </c>
      <c r="G2106" s="36" t="s">
        <v>435</v>
      </c>
      <c r="H2106" s="38">
        <v>1</v>
      </c>
      <c r="I2106" s="50">
        <v>2892875</v>
      </c>
      <c r="J2106" s="39">
        <f t="shared" si="865"/>
        <v>0</v>
      </c>
      <c r="K2106" s="39">
        <f t="shared" si="866"/>
        <v>0</v>
      </c>
      <c r="L2106" s="39">
        <f t="shared" si="867"/>
        <v>0</v>
      </c>
      <c r="M2106" s="39">
        <f>IF(E2106=12005,I2106,IF(E2106&lt;&gt;12005,0))</f>
        <v>0</v>
      </c>
      <c r="N2106" s="39">
        <f t="shared" si="868"/>
        <v>0</v>
      </c>
      <c r="O2106" s="39">
        <f t="shared" si="869"/>
        <v>0</v>
      </c>
      <c r="P2106" s="39">
        <f t="shared" si="870"/>
        <v>0</v>
      </c>
      <c r="Q2106" s="39">
        <f t="shared" si="871"/>
        <v>0</v>
      </c>
      <c r="R2106" s="39">
        <f t="shared" si="872"/>
        <v>2892875</v>
      </c>
      <c r="S2106" s="39">
        <f t="shared" si="873"/>
        <v>0</v>
      </c>
      <c r="T2106" s="39"/>
      <c r="U2106" s="39">
        <f t="shared" si="874"/>
        <v>0</v>
      </c>
      <c r="V2106" s="39"/>
      <c r="W2106" s="39">
        <f>IF(E2106=12099,I2106,IF(E2106&lt;&gt;12099,0))</f>
        <v>0</v>
      </c>
      <c r="X2106" s="39">
        <f t="shared" si="843"/>
        <v>792.02600958247774</v>
      </c>
      <c r="Y2106" s="39">
        <f t="shared" si="844"/>
        <v>24107.291666666668</v>
      </c>
      <c r="Z2106" s="41">
        <f t="shared" si="845"/>
        <v>1905614.5790554413</v>
      </c>
      <c r="AA2106" s="41">
        <v>1615733.0595482548</v>
      </c>
      <c r="AB2106" s="41">
        <v>108595.01792392164</v>
      </c>
      <c r="AC2106" s="41">
        <f t="shared" si="856"/>
        <v>1724328.0774721764</v>
      </c>
      <c r="AD2106" s="42">
        <f t="shared" si="857"/>
        <v>289881.51950718649</v>
      </c>
      <c r="AE2106" s="41">
        <f t="shared" si="858"/>
        <v>2014209.5969793629</v>
      </c>
      <c r="AF2106" s="42">
        <f t="shared" si="859"/>
        <v>878665.40302063711</v>
      </c>
      <c r="AG2106" s="43">
        <f>(365.25/30.4375*(IF(E2106=12002,1/3%,IF(E2106=12003,1/3%,IF(E2106=12004,1/3%,IF(E2106=12006,1/2%,IF(E2106=12007,1/10%,IF(E2106=12008,1/3%,IF(E2106=12009,1/10%,IF(E2106=12010,1/10%,IF(E2106=12011,1/20%,IF(E2106=12012,1/3%,IF(E2106=12099,1/10%)))))))))))))</f>
        <v>120</v>
      </c>
      <c r="AH2106" s="44">
        <f t="shared" si="860"/>
        <v>40.952772073921977</v>
      </c>
      <c r="AI2106" s="36">
        <f t="shared" si="861"/>
        <v>79.047227926078023</v>
      </c>
      <c r="AJ2106" s="36">
        <f t="shared" si="862"/>
        <v>2406</v>
      </c>
      <c r="AK2106" s="45">
        <v>45657</v>
      </c>
    </row>
    <row r="2107" spans="1:37" s="79" customFormat="1" ht="38.25" customHeight="1" x14ac:dyDescent="0.25">
      <c r="A2107" s="36">
        <v>2101</v>
      </c>
      <c r="B2107" s="45">
        <v>43251</v>
      </c>
      <c r="C2107" s="49" t="s">
        <v>272</v>
      </c>
      <c r="D2107" s="49"/>
      <c r="E2107" s="49">
        <v>12010</v>
      </c>
      <c r="F2107" s="36" t="s">
        <v>1775</v>
      </c>
      <c r="G2107" s="36" t="s">
        <v>435</v>
      </c>
      <c r="H2107" s="38">
        <v>32</v>
      </c>
      <c r="I2107" s="50">
        <v>11160000</v>
      </c>
      <c r="J2107" s="39">
        <f t="shared" si="865"/>
        <v>0</v>
      </c>
      <c r="K2107" s="39">
        <f t="shared" si="866"/>
        <v>0</v>
      </c>
      <c r="L2107" s="39">
        <f t="shared" si="867"/>
        <v>0</v>
      </c>
      <c r="M2107" s="39">
        <f>IF(E2107=12005,I2107,IF(E2107&lt;&gt;12005,0))</f>
        <v>0</v>
      </c>
      <c r="N2107" s="39">
        <f t="shared" si="868"/>
        <v>0</v>
      </c>
      <c r="O2107" s="39">
        <f t="shared" si="869"/>
        <v>0</v>
      </c>
      <c r="P2107" s="39">
        <f t="shared" si="870"/>
        <v>0</v>
      </c>
      <c r="Q2107" s="39">
        <f t="shared" si="871"/>
        <v>0</v>
      </c>
      <c r="R2107" s="39">
        <f t="shared" si="872"/>
        <v>11160000</v>
      </c>
      <c r="S2107" s="39">
        <f t="shared" si="873"/>
        <v>0</v>
      </c>
      <c r="T2107" s="39"/>
      <c r="U2107" s="39">
        <f t="shared" si="874"/>
        <v>0</v>
      </c>
      <c r="V2107" s="39"/>
      <c r="W2107" s="39">
        <f>IF(E2107=12099,I2107,IF(E2107&lt;&gt;12099,0))</f>
        <v>0</v>
      </c>
      <c r="X2107" s="39">
        <f t="shared" si="843"/>
        <v>3055.4414784394248</v>
      </c>
      <c r="Y2107" s="39">
        <f t="shared" si="844"/>
        <v>93000</v>
      </c>
      <c r="Z2107" s="41">
        <f t="shared" si="845"/>
        <v>7351392.1971252561</v>
      </c>
      <c r="AA2107" s="41">
        <v>6233100.616016428</v>
      </c>
      <c r="AB2107" s="41">
        <v>418932.86091897008</v>
      </c>
      <c r="AC2107" s="41">
        <f t="shared" si="856"/>
        <v>6652033.4769353978</v>
      </c>
      <c r="AD2107" s="42">
        <f t="shared" si="857"/>
        <v>1118291.5811088281</v>
      </c>
      <c r="AE2107" s="41">
        <f t="shared" si="858"/>
        <v>7770325.0580442259</v>
      </c>
      <c r="AF2107" s="42">
        <f t="shared" si="859"/>
        <v>3389674.9419557741</v>
      </c>
      <c r="AG2107" s="43">
        <f>(365.25/30.4375*(IF(E2107=12002,1/3%,IF(E2107=12003,1/3%,IF(E2107=12004,1/3%,IF(E2107=12006,1/2%,IF(E2107=12007,1/10%,IF(E2107=12008,1/3%,IF(E2107=12009,1/10%,IF(E2107=12010,1/10%,IF(E2107=12011,1/20%,IF(E2107=12012,1/3%,IF(E2107=12099,1/10%)))))))))))))</f>
        <v>120</v>
      </c>
      <c r="AH2107" s="44">
        <f t="shared" si="860"/>
        <v>40.952772073921977</v>
      </c>
      <c r="AI2107" s="36">
        <f t="shared" si="861"/>
        <v>79.047227926078023</v>
      </c>
      <c r="AJ2107" s="36">
        <f t="shared" si="862"/>
        <v>2406</v>
      </c>
      <c r="AK2107" s="45">
        <v>45657</v>
      </c>
    </row>
    <row r="2108" spans="1:37" s="79" customFormat="1" ht="38.25" customHeight="1" x14ac:dyDescent="0.25">
      <c r="A2108" s="36">
        <v>2102</v>
      </c>
      <c r="B2108" s="45">
        <v>43252</v>
      </c>
      <c r="C2108" s="36" t="s">
        <v>533</v>
      </c>
      <c r="D2108" s="36"/>
      <c r="E2108" s="36">
        <v>12003</v>
      </c>
      <c r="F2108" s="36" t="s">
        <v>1776</v>
      </c>
      <c r="G2108" s="36" t="s">
        <v>58</v>
      </c>
      <c r="H2108" s="38">
        <v>20</v>
      </c>
      <c r="I2108" s="50">
        <v>730000</v>
      </c>
      <c r="J2108" s="39">
        <f t="shared" si="865"/>
        <v>0</v>
      </c>
      <c r="K2108" s="39">
        <f t="shared" si="866"/>
        <v>730000</v>
      </c>
      <c r="L2108" s="39">
        <f t="shared" si="867"/>
        <v>0</v>
      </c>
      <c r="M2108" s="39">
        <f>IF(C2108=12006,H2108,IF(C2108&lt;&gt;12006,0))</f>
        <v>0</v>
      </c>
      <c r="N2108" s="39">
        <f t="shared" si="868"/>
        <v>0</v>
      </c>
      <c r="O2108" s="39">
        <f t="shared" si="869"/>
        <v>0</v>
      </c>
      <c r="P2108" s="39">
        <f t="shared" si="870"/>
        <v>0</v>
      </c>
      <c r="Q2108" s="39">
        <f t="shared" si="871"/>
        <v>0</v>
      </c>
      <c r="R2108" s="39">
        <f t="shared" si="872"/>
        <v>0</v>
      </c>
      <c r="S2108" s="39">
        <f t="shared" si="873"/>
        <v>0</v>
      </c>
      <c r="T2108" s="39"/>
      <c r="U2108" s="39">
        <f t="shared" si="874"/>
        <v>0</v>
      </c>
      <c r="V2108" s="39"/>
      <c r="W2108" s="39"/>
      <c r="X2108" s="39">
        <f t="shared" si="843"/>
        <v>59.958932238193015</v>
      </c>
      <c r="Y2108" s="39">
        <f t="shared" si="844"/>
        <v>1824.9999999999998</v>
      </c>
      <c r="Z2108" s="41">
        <f t="shared" si="845"/>
        <v>144201.2320328542</v>
      </c>
      <c r="AA2108" s="41">
        <v>122256.26283367556</v>
      </c>
      <c r="AB2108" s="41">
        <v>-3297.213145307855</v>
      </c>
      <c r="AC2108" s="41">
        <f t="shared" si="856"/>
        <v>118959.0496883677</v>
      </c>
      <c r="AD2108" s="42">
        <f t="shared" si="857"/>
        <v>21944.969199178639</v>
      </c>
      <c r="AE2108" s="41">
        <f t="shared" si="858"/>
        <v>140904.01888754632</v>
      </c>
      <c r="AF2108" s="42">
        <f t="shared" si="859"/>
        <v>589095.98111245362</v>
      </c>
      <c r="AG2108" s="43">
        <f>(365.25/30.4375*(IF(E2108=12002,1/3%,IF(E2108=12003,1/3%,IF(E2108=12004,1/3%,IF(E2108=12006,1/2%,IF(E2108=12007,1/10%,IF(E2108=12008,1/3%,IF(E2108=12009,1/10%,IF(E2108=12010,1/10%,IF(E2108=12011,1/20%,IF(E2108=12012,1/3%))))))))))))</f>
        <v>400</v>
      </c>
      <c r="AH2108" s="44">
        <f t="shared" si="860"/>
        <v>320.98562628336754</v>
      </c>
      <c r="AI2108" s="36">
        <f t="shared" si="861"/>
        <v>79.014373716632448</v>
      </c>
      <c r="AJ2108" s="36">
        <f t="shared" si="862"/>
        <v>2405</v>
      </c>
      <c r="AK2108" s="45">
        <v>45657</v>
      </c>
    </row>
    <row r="2109" spans="1:37" s="79" customFormat="1" ht="38.25" customHeight="1" x14ac:dyDescent="0.25">
      <c r="A2109" s="36">
        <v>2103</v>
      </c>
      <c r="B2109" s="45">
        <v>43255</v>
      </c>
      <c r="C2109" s="49" t="s">
        <v>431</v>
      </c>
      <c r="D2109" s="49"/>
      <c r="E2109" s="49">
        <v>12009</v>
      </c>
      <c r="F2109" s="36" t="s">
        <v>1777</v>
      </c>
      <c r="G2109" s="36" t="s">
        <v>435</v>
      </c>
      <c r="H2109" s="38">
        <v>17</v>
      </c>
      <c r="I2109" s="50">
        <v>2187000</v>
      </c>
      <c r="J2109" s="39">
        <f t="shared" si="865"/>
        <v>0</v>
      </c>
      <c r="K2109" s="39">
        <f t="shared" si="866"/>
        <v>0</v>
      </c>
      <c r="L2109" s="39">
        <f t="shared" si="867"/>
        <v>0</v>
      </c>
      <c r="M2109" s="39">
        <f>IF(E2109=12005,I2109,IF(E2109&lt;&gt;12005,0))</f>
        <v>0</v>
      </c>
      <c r="N2109" s="39">
        <f t="shared" si="868"/>
        <v>0</v>
      </c>
      <c r="O2109" s="39">
        <f t="shared" si="869"/>
        <v>0</v>
      </c>
      <c r="P2109" s="39">
        <f t="shared" si="870"/>
        <v>0</v>
      </c>
      <c r="Q2109" s="39">
        <f t="shared" si="871"/>
        <v>2187000</v>
      </c>
      <c r="R2109" s="39">
        <f t="shared" si="872"/>
        <v>0</v>
      </c>
      <c r="S2109" s="39">
        <f t="shared" si="873"/>
        <v>0</v>
      </c>
      <c r="T2109" s="39"/>
      <c r="U2109" s="39">
        <f t="shared" si="874"/>
        <v>0</v>
      </c>
      <c r="V2109" s="39"/>
      <c r="W2109" s="39">
        <f>IF(E2109=12099,I2109,IF(E2109&lt;&gt;12099,0))</f>
        <v>0</v>
      </c>
      <c r="X2109" s="39">
        <f t="shared" si="843"/>
        <v>598.76796714579052</v>
      </c>
      <c r="Y2109" s="39">
        <f t="shared" si="844"/>
        <v>18225</v>
      </c>
      <c r="Z2109" s="41">
        <f t="shared" si="845"/>
        <v>1438240.6570841889</v>
      </c>
      <c r="AA2109" s="41">
        <v>1219091.5811088295</v>
      </c>
      <c r="AB2109" s="41">
        <v>0</v>
      </c>
      <c r="AC2109" s="41">
        <f t="shared" si="856"/>
        <v>1219091.5811088295</v>
      </c>
      <c r="AD2109" s="42">
        <f t="shared" si="857"/>
        <v>219149.07597535942</v>
      </c>
      <c r="AE2109" s="41">
        <f t="shared" si="858"/>
        <v>1438240.6570841889</v>
      </c>
      <c r="AF2109" s="42">
        <f t="shared" si="859"/>
        <v>748759.34291581111</v>
      </c>
      <c r="AG2109" s="43">
        <f>(365.25/30.4375*(IF(E2109=12002,1/3%,IF(E2109=12003,1/3%,IF(E2109=12004,1/3%,IF(E2109=12006,1/2%,IF(E2109=12007,1/10%,IF(E2109=12008,1/3%,IF(E2109=12009,1/10%,IF(E2109=12010,1/10%,IF(E2109=12011,1/20%,IF(E2109=12012,1/3%,IF(E2109=12099,1/10%)))))))))))))</f>
        <v>120</v>
      </c>
      <c r="AH2109" s="44">
        <f t="shared" si="860"/>
        <v>41.084188911704317</v>
      </c>
      <c r="AI2109" s="36">
        <f t="shared" si="861"/>
        <v>78.915811088295683</v>
      </c>
      <c r="AJ2109" s="36">
        <f t="shared" si="862"/>
        <v>2402</v>
      </c>
      <c r="AK2109" s="45">
        <v>45657</v>
      </c>
    </row>
    <row r="2110" spans="1:37" s="79" customFormat="1" ht="12.75" customHeight="1" x14ac:dyDescent="0.25">
      <c r="A2110" s="36">
        <v>2104</v>
      </c>
      <c r="B2110" s="45">
        <v>43255</v>
      </c>
      <c r="C2110" s="49" t="s">
        <v>431</v>
      </c>
      <c r="D2110" s="49"/>
      <c r="E2110" s="49">
        <v>12009</v>
      </c>
      <c r="F2110" s="36" t="s">
        <v>1778</v>
      </c>
      <c r="G2110" s="36" t="s">
        <v>435</v>
      </c>
      <c r="H2110" s="38">
        <v>100</v>
      </c>
      <c r="I2110" s="50">
        <v>3850000</v>
      </c>
      <c r="J2110" s="39">
        <f t="shared" si="865"/>
        <v>0</v>
      </c>
      <c r="K2110" s="39">
        <f t="shared" si="866"/>
        <v>0</v>
      </c>
      <c r="L2110" s="39">
        <f t="shared" si="867"/>
        <v>0</v>
      </c>
      <c r="M2110" s="39">
        <f>IF(E2110=12005,I2110,IF(E2110&lt;&gt;12005,0))</f>
        <v>0</v>
      </c>
      <c r="N2110" s="39">
        <f t="shared" si="868"/>
        <v>0</v>
      </c>
      <c r="O2110" s="39">
        <f t="shared" si="869"/>
        <v>0</v>
      </c>
      <c r="P2110" s="39">
        <f t="shared" si="870"/>
        <v>0</v>
      </c>
      <c r="Q2110" s="39">
        <f t="shared" si="871"/>
        <v>3850000</v>
      </c>
      <c r="R2110" s="39">
        <f t="shared" si="872"/>
        <v>0</v>
      </c>
      <c r="S2110" s="39">
        <f t="shared" si="873"/>
        <v>0</v>
      </c>
      <c r="T2110" s="39"/>
      <c r="U2110" s="39">
        <f t="shared" si="874"/>
        <v>0</v>
      </c>
      <c r="V2110" s="39"/>
      <c r="W2110" s="39">
        <f>IF(E2110=12099,I2110,IF(E2110&lt;&gt;12099,0))</f>
        <v>0</v>
      </c>
      <c r="X2110" s="39">
        <f t="shared" si="843"/>
        <v>1054.072553045859</v>
      </c>
      <c r="Y2110" s="39">
        <f t="shared" si="844"/>
        <v>32083.333333333332</v>
      </c>
      <c r="Z2110" s="41">
        <f t="shared" si="845"/>
        <v>2531882.272416153</v>
      </c>
      <c r="AA2110" s="41">
        <v>2146091.7180013685</v>
      </c>
      <c r="AB2110" s="41">
        <v>0</v>
      </c>
      <c r="AC2110" s="41">
        <f t="shared" si="856"/>
        <v>2146091.7180013685</v>
      </c>
      <c r="AD2110" s="42">
        <f t="shared" si="857"/>
        <v>385790.55441478454</v>
      </c>
      <c r="AE2110" s="41">
        <f t="shared" si="858"/>
        <v>2531882.272416153</v>
      </c>
      <c r="AF2110" s="42">
        <f t="shared" si="859"/>
        <v>1318117.727583847</v>
      </c>
      <c r="AG2110" s="43">
        <f>(365.25/30.4375*(IF(E2110=12002,1/3%,IF(E2110=12003,1/3%,IF(E2110=12004,1/3%,IF(E2110=12006,1/2%,IF(E2110=12007,1/10%,IF(E2110=12008,1/3%,IF(E2110=12009,1/10%,IF(E2110=12010,1/10%,IF(E2110=12011,1/20%,IF(E2110=12012,1/3%,IF(E2110=12099,1/10%)))))))))))))</f>
        <v>120</v>
      </c>
      <c r="AH2110" s="44">
        <f t="shared" si="860"/>
        <v>41.084188911704317</v>
      </c>
      <c r="AI2110" s="36">
        <f t="shared" si="861"/>
        <v>78.915811088295683</v>
      </c>
      <c r="AJ2110" s="36">
        <f t="shared" si="862"/>
        <v>2402</v>
      </c>
      <c r="AK2110" s="45">
        <v>45657</v>
      </c>
    </row>
    <row r="2111" spans="1:37" s="79" customFormat="1" ht="12.75" customHeight="1" x14ac:dyDescent="0.25">
      <c r="A2111" s="36">
        <v>2105</v>
      </c>
      <c r="B2111" s="45">
        <v>43255</v>
      </c>
      <c r="C2111" s="53" t="s">
        <v>534</v>
      </c>
      <c r="D2111" s="53"/>
      <c r="E2111" s="36">
        <v>12008</v>
      </c>
      <c r="F2111" s="36" t="s">
        <v>1779</v>
      </c>
      <c r="G2111" s="36" t="s">
        <v>544</v>
      </c>
      <c r="H2111" s="38">
        <v>1</v>
      </c>
      <c r="I2111" s="50">
        <v>23625000</v>
      </c>
      <c r="J2111" s="39">
        <f t="shared" si="865"/>
        <v>0</v>
      </c>
      <c r="K2111" s="39">
        <f t="shared" si="866"/>
        <v>0</v>
      </c>
      <c r="L2111" s="39">
        <f t="shared" si="867"/>
        <v>0</v>
      </c>
      <c r="M2111" s="39">
        <f>IF(C2111=12006,H2111,IF(C2111&lt;&gt;12006,0))</f>
        <v>0</v>
      </c>
      <c r="N2111" s="39">
        <f t="shared" si="868"/>
        <v>0</v>
      </c>
      <c r="O2111" s="39">
        <f t="shared" si="869"/>
        <v>0</v>
      </c>
      <c r="P2111" s="39">
        <f t="shared" si="870"/>
        <v>23625000</v>
      </c>
      <c r="Q2111" s="39">
        <f t="shared" si="871"/>
        <v>0</v>
      </c>
      <c r="R2111" s="39">
        <f t="shared" si="872"/>
        <v>0</v>
      </c>
      <c r="S2111" s="39">
        <f t="shared" si="873"/>
        <v>0</v>
      </c>
      <c r="T2111" s="39"/>
      <c r="U2111" s="39">
        <f t="shared" si="874"/>
        <v>0</v>
      </c>
      <c r="V2111" s="39"/>
      <c r="W2111" s="39"/>
      <c r="X2111" s="39">
        <f t="shared" si="843"/>
        <v>1940.4517453798767</v>
      </c>
      <c r="Y2111" s="39">
        <f t="shared" si="844"/>
        <v>59062.5</v>
      </c>
      <c r="Z2111" s="41">
        <f t="shared" si="845"/>
        <v>4660965.0924024638</v>
      </c>
      <c r="AA2111" s="41">
        <v>3892546.2012320329</v>
      </c>
      <c r="AB2111" s="41">
        <v>-104980.75277114839</v>
      </c>
      <c r="AC2111" s="41">
        <f t="shared" si="856"/>
        <v>3787565.4484608844</v>
      </c>
      <c r="AD2111" s="42">
        <f t="shared" si="857"/>
        <v>768418.89117043093</v>
      </c>
      <c r="AE2111" s="41">
        <f t="shared" si="858"/>
        <v>4555984.3396313153</v>
      </c>
      <c r="AF2111" s="42">
        <f t="shared" si="859"/>
        <v>19069015.660368685</v>
      </c>
      <c r="AG2111" s="43">
        <f t="shared" ref="AG2111:AG2128" si="875">(365.25/30.4375*(IF(E2111=12002,1/3%,IF(E2111=12003,1/3%,IF(E2111=12004,1/3%,IF(E2111=12006,1/2%,IF(E2111=12007,1/10%,IF(E2111=12008,1/3%,IF(E2111=12009,1/10%,IF(E2111=12010,1/10%,IF(E2111=12011,1/20%,IF(E2111=12012,1/3%))))))))))))</f>
        <v>400</v>
      </c>
      <c r="AH2111" s="44">
        <f t="shared" si="860"/>
        <v>321.0841889117043</v>
      </c>
      <c r="AI2111" s="36">
        <f t="shared" si="861"/>
        <v>78.915811088295683</v>
      </c>
      <c r="AJ2111" s="36">
        <f t="shared" si="862"/>
        <v>2402</v>
      </c>
      <c r="AK2111" s="45">
        <v>45657</v>
      </c>
    </row>
    <row r="2112" spans="1:37" s="79" customFormat="1" ht="12.75" customHeight="1" x14ac:dyDescent="0.25">
      <c r="A2112" s="36">
        <v>2106</v>
      </c>
      <c r="B2112" s="45">
        <v>43257</v>
      </c>
      <c r="C2112" s="36" t="s">
        <v>533</v>
      </c>
      <c r="D2112" s="36"/>
      <c r="E2112" s="36">
        <v>12003</v>
      </c>
      <c r="F2112" s="36" t="s">
        <v>1780</v>
      </c>
      <c r="G2112" s="36" t="s">
        <v>836</v>
      </c>
      <c r="H2112" s="38">
        <v>4</v>
      </c>
      <c r="I2112" s="50">
        <v>146000</v>
      </c>
      <c r="J2112" s="39">
        <f t="shared" si="865"/>
        <v>0</v>
      </c>
      <c r="K2112" s="39">
        <f t="shared" si="866"/>
        <v>146000</v>
      </c>
      <c r="L2112" s="39">
        <f t="shared" si="867"/>
        <v>0</v>
      </c>
      <c r="M2112" s="39">
        <f>IF(C2112=12006,H2112,IF(C2112&lt;&gt;12006,0))</f>
        <v>0</v>
      </c>
      <c r="N2112" s="39">
        <f t="shared" si="868"/>
        <v>0</v>
      </c>
      <c r="O2112" s="39">
        <f t="shared" si="869"/>
        <v>0</v>
      </c>
      <c r="P2112" s="39">
        <f t="shared" si="870"/>
        <v>0</v>
      </c>
      <c r="Q2112" s="39">
        <f t="shared" si="871"/>
        <v>0</v>
      </c>
      <c r="R2112" s="39">
        <f t="shared" si="872"/>
        <v>0</v>
      </c>
      <c r="S2112" s="39">
        <f t="shared" si="873"/>
        <v>0</v>
      </c>
      <c r="T2112" s="39"/>
      <c r="U2112" s="39">
        <f t="shared" si="874"/>
        <v>0</v>
      </c>
      <c r="V2112" s="39"/>
      <c r="W2112" s="39"/>
      <c r="X2112" s="39">
        <f t="shared" si="843"/>
        <v>11.991786447638603</v>
      </c>
      <c r="Y2112" s="39">
        <f t="shared" si="844"/>
        <v>365</v>
      </c>
      <c r="Z2112" s="41">
        <f t="shared" si="845"/>
        <v>28780.28747433265</v>
      </c>
      <c r="AA2112" s="41">
        <v>24391.29363449692</v>
      </c>
      <c r="AB2112" s="41">
        <v>-657.82555542483351</v>
      </c>
      <c r="AC2112" s="41">
        <f t="shared" si="856"/>
        <v>23733.468079072089</v>
      </c>
      <c r="AD2112" s="42">
        <f t="shared" si="857"/>
        <v>4388.9938398357299</v>
      </c>
      <c r="AE2112" s="41">
        <f t="shared" si="858"/>
        <v>28122.461918907818</v>
      </c>
      <c r="AF2112" s="42">
        <f t="shared" si="859"/>
        <v>117877.53808109218</v>
      </c>
      <c r="AG2112" s="43">
        <f t="shared" si="875"/>
        <v>400</v>
      </c>
      <c r="AH2112" s="44">
        <f t="shared" si="860"/>
        <v>321.14989733059548</v>
      </c>
      <c r="AI2112" s="36">
        <f t="shared" si="861"/>
        <v>78.850102669404521</v>
      </c>
      <c r="AJ2112" s="36">
        <f t="shared" si="862"/>
        <v>2400</v>
      </c>
      <c r="AK2112" s="45">
        <v>45657</v>
      </c>
    </row>
    <row r="2113" spans="1:37" s="79" customFormat="1" ht="12.75" customHeight="1" x14ac:dyDescent="0.25">
      <c r="A2113" s="36">
        <v>2107</v>
      </c>
      <c r="B2113" s="45">
        <v>43257</v>
      </c>
      <c r="C2113" s="36" t="s">
        <v>721</v>
      </c>
      <c r="D2113" s="36"/>
      <c r="E2113" s="36">
        <v>12003</v>
      </c>
      <c r="F2113" s="36" t="s">
        <v>1776</v>
      </c>
      <c r="G2113" s="38" t="s">
        <v>1431</v>
      </c>
      <c r="H2113" s="61">
        <v>15</v>
      </c>
      <c r="I2113" s="50">
        <v>547500</v>
      </c>
      <c r="J2113" s="39">
        <f t="shared" si="865"/>
        <v>0</v>
      </c>
      <c r="K2113" s="39">
        <f t="shared" si="866"/>
        <v>547500</v>
      </c>
      <c r="L2113" s="39">
        <f t="shared" si="867"/>
        <v>0</v>
      </c>
      <c r="M2113" s="39">
        <f>IF(C2113=12006,H2113,IF(C2113&lt;&gt;12006,0))</f>
        <v>0</v>
      </c>
      <c r="N2113" s="39">
        <f t="shared" si="868"/>
        <v>0</v>
      </c>
      <c r="O2113" s="39">
        <f t="shared" si="869"/>
        <v>0</v>
      </c>
      <c r="P2113" s="39">
        <f t="shared" si="870"/>
        <v>0</v>
      </c>
      <c r="Q2113" s="39">
        <f t="shared" si="871"/>
        <v>0</v>
      </c>
      <c r="R2113" s="39">
        <f t="shared" si="872"/>
        <v>0</v>
      </c>
      <c r="S2113" s="39">
        <f t="shared" si="873"/>
        <v>0</v>
      </c>
      <c r="T2113" s="39"/>
      <c r="U2113" s="39">
        <f t="shared" si="874"/>
        <v>0</v>
      </c>
      <c r="V2113" s="39"/>
      <c r="W2113" s="39"/>
      <c r="X2113" s="39">
        <f t="shared" si="843"/>
        <v>44.969199178644764</v>
      </c>
      <c r="Y2113" s="39">
        <f t="shared" si="844"/>
        <v>1368.75</v>
      </c>
      <c r="Z2113" s="41">
        <f t="shared" si="845"/>
        <v>107926.07802874743</v>
      </c>
      <c r="AA2113" s="41">
        <v>91467.351129363451</v>
      </c>
      <c r="AB2113" s="41">
        <v>0</v>
      </c>
      <c r="AC2113" s="41">
        <f t="shared" si="856"/>
        <v>91467.351129363451</v>
      </c>
      <c r="AD2113" s="42">
        <f t="shared" si="857"/>
        <v>16458.726899383983</v>
      </c>
      <c r="AE2113" s="41">
        <f t="shared" si="858"/>
        <v>107926.07802874743</v>
      </c>
      <c r="AF2113" s="42">
        <f t="shared" si="859"/>
        <v>439573.92197125254</v>
      </c>
      <c r="AG2113" s="43">
        <f t="shared" si="875"/>
        <v>400</v>
      </c>
      <c r="AH2113" s="44">
        <f t="shared" si="860"/>
        <v>321.14989733059548</v>
      </c>
      <c r="AI2113" s="36">
        <f t="shared" si="861"/>
        <v>78.850102669404521</v>
      </c>
      <c r="AJ2113" s="36">
        <f t="shared" si="862"/>
        <v>2400</v>
      </c>
      <c r="AK2113" s="45">
        <v>45657</v>
      </c>
    </row>
    <row r="2114" spans="1:37" s="79" customFormat="1" ht="12.75" customHeight="1" x14ac:dyDescent="0.25">
      <c r="A2114" s="36">
        <v>2108</v>
      </c>
      <c r="B2114" s="45">
        <v>43257</v>
      </c>
      <c r="C2114" s="36" t="s">
        <v>721</v>
      </c>
      <c r="D2114" s="36"/>
      <c r="E2114" s="36">
        <v>12003</v>
      </c>
      <c r="F2114" s="36" t="s">
        <v>1781</v>
      </c>
      <c r="G2114" s="38" t="s">
        <v>1431</v>
      </c>
      <c r="H2114" s="61">
        <v>10</v>
      </c>
      <c r="I2114" s="50">
        <v>270500</v>
      </c>
      <c r="J2114" s="39">
        <f t="shared" si="865"/>
        <v>0</v>
      </c>
      <c r="K2114" s="39">
        <f t="shared" si="866"/>
        <v>270500</v>
      </c>
      <c r="L2114" s="39">
        <f t="shared" si="867"/>
        <v>0</v>
      </c>
      <c r="M2114" s="39">
        <f>IF(C2114=12006,H2114,IF(C2114&lt;&gt;12006,0))</f>
        <v>0</v>
      </c>
      <c r="N2114" s="39">
        <f t="shared" si="868"/>
        <v>0</v>
      </c>
      <c r="O2114" s="39">
        <f t="shared" si="869"/>
        <v>0</v>
      </c>
      <c r="P2114" s="39">
        <f t="shared" si="870"/>
        <v>0</v>
      </c>
      <c r="Q2114" s="39">
        <f t="shared" si="871"/>
        <v>0</v>
      </c>
      <c r="R2114" s="39">
        <f t="shared" si="872"/>
        <v>0</v>
      </c>
      <c r="S2114" s="39">
        <f t="shared" si="873"/>
        <v>0</v>
      </c>
      <c r="T2114" s="39"/>
      <c r="U2114" s="39">
        <f t="shared" si="874"/>
        <v>0</v>
      </c>
      <c r="V2114" s="39"/>
      <c r="W2114" s="39"/>
      <c r="X2114" s="39">
        <f t="shared" si="843"/>
        <v>22.217659137577002</v>
      </c>
      <c r="Y2114" s="39">
        <f t="shared" si="844"/>
        <v>676.25</v>
      </c>
      <c r="Z2114" s="41">
        <f t="shared" si="845"/>
        <v>53322.381930184805</v>
      </c>
      <c r="AA2114" s="41">
        <v>45190.71868583162</v>
      </c>
      <c r="AB2114" s="41">
        <v>0</v>
      </c>
      <c r="AC2114" s="41">
        <f t="shared" si="856"/>
        <v>45190.71868583162</v>
      </c>
      <c r="AD2114" s="42">
        <f t="shared" si="857"/>
        <v>8131.6632443531853</v>
      </c>
      <c r="AE2114" s="41">
        <f t="shared" si="858"/>
        <v>53322.381930184805</v>
      </c>
      <c r="AF2114" s="42">
        <f t="shared" si="859"/>
        <v>217177.61806981519</v>
      </c>
      <c r="AG2114" s="43">
        <f t="shared" si="875"/>
        <v>400</v>
      </c>
      <c r="AH2114" s="44">
        <f t="shared" si="860"/>
        <v>321.14989733059548</v>
      </c>
      <c r="AI2114" s="36">
        <f t="shared" si="861"/>
        <v>78.850102669404521</v>
      </c>
      <c r="AJ2114" s="36">
        <f t="shared" si="862"/>
        <v>2400</v>
      </c>
      <c r="AK2114" s="45">
        <v>45657</v>
      </c>
    </row>
    <row r="2115" spans="1:37" s="79" customFormat="1" ht="12.75" customHeight="1" x14ac:dyDescent="0.25">
      <c r="A2115" s="36">
        <v>2109</v>
      </c>
      <c r="B2115" s="45">
        <v>43258</v>
      </c>
      <c r="C2115" s="36" t="s">
        <v>534</v>
      </c>
      <c r="D2115" s="36"/>
      <c r="E2115" s="36">
        <v>12008</v>
      </c>
      <c r="F2115" s="36" t="s">
        <v>1782</v>
      </c>
      <c r="G2115" s="36" t="s">
        <v>903</v>
      </c>
      <c r="H2115" s="38">
        <v>1</v>
      </c>
      <c r="I2115" s="50">
        <v>3408095.25</v>
      </c>
      <c r="J2115" s="39">
        <f t="shared" si="865"/>
        <v>0</v>
      </c>
      <c r="K2115" s="39">
        <f t="shared" si="866"/>
        <v>0</v>
      </c>
      <c r="L2115" s="39">
        <f t="shared" si="867"/>
        <v>0</v>
      </c>
      <c r="M2115" s="39">
        <f>IF(C2115=12006,H2115,IF(C2115&lt;&gt;12006,0))</f>
        <v>0</v>
      </c>
      <c r="N2115" s="39">
        <f t="shared" si="868"/>
        <v>0</v>
      </c>
      <c r="O2115" s="39">
        <f t="shared" si="869"/>
        <v>0</v>
      </c>
      <c r="P2115" s="39">
        <f t="shared" si="870"/>
        <v>3408095.25</v>
      </c>
      <c r="Q2115" s="39">
        <f t="shared" si="871"/>
        <v>0</v>
      </c>
      <c r="R2115" s="39">
        <f t="shared" si="872"/>
        <v>0</v>
      </c>
      <c r="S2115" s="39">
        <f t="shared" si="873"/>
        <v>0</v>
      </c>
      <c r="T2115" s="39"/>
      <c r="U2115" s="39">
        <f t="shared" si="874"/>
        <v>0</v>
      </c>
      <c r="V2115" s="39"/>
      <c r="W2115" s="39"/>
      <c r="X2115" s="39">
        <f t="shared" si="843"/>
        <v>279.92568788501023</v>
      </c>
      <c r="Y2115" s="39">
        <f t="shared" si="844"/>
        <v>8520.2381249999999</v>
      </c>
      <c r="Z2115" s="41">
        <f t="shared" si="845"/>
        <v>671541.72523613961</v>
      </c>
      <c r="AA2115" s="41">
        <v>569088.92347022588</v>
      </c>
      <c r="AB2115" s="41">
        <v>-15348.150154629682</v>
      </c>
      <c r="AC2115" s="41">
        <f t="shared" si="856"/>
        <v>553740.77331559616</v>
      </c>
      <c r="AD2115" s="42">
        <f t="shared" si="857"/>
        <v>102452.80176591373</v>
      </c>
      <c r="AE2115" s="41">
        <f t="shared" si="858"/>
        <v>656193.57508150989</v>
      </c>
      <c r="AF2115" s="42">
        <f t="shared" si="859"/>
        <v>2751901.67491849</v>
      </c>
      <c r="AG2115" s="43">
        <f t="shared" si="875"/>
        <v>400</v>
      </c>
      <c r="AH2115" s="44">
        <f t="shared" si="860"/>
        <v>321.18275154004107</v>
      </c>
      <c r="AI2115" s="36">
        <f t="shared" si="861"/>
        <v>78.817248459958932</v>
      </c>
      <c r="AJ2115" s="36">
        <f t="shared" si="862"/>
        <v>2399</v>
      </c>
      <c r="AK2115" s="45">
        <v>45657</v>
      </c>
    </row>
    <row r="2116" spans="1:37" s="79" customFormat="1" ht="12.75" customHeight="1" x14ac:dyDescent="0.25">
      <c r="A2116" s="36">
        <v>2110</v>
      </c>
      <c r="B2116" s="45">
        <v>43259</v>
      </c>
      <c r="C2116" s="36" t="s">
        <v>823</v>
      </c>
      <c r="D2116" s="36"/>
      <c r="E2116" s="36">
        <v>12004</v>
      </c>
      <c r="F2116" s="36" t="s">
        <v>1783</v>
      </c>
      <c r="G2116" s="36" t="s">
        <v>52</v>
      </c>
      <c r="H2116" s="38">
        <v>321</v>
      </c>
      <c r="I2116" s="50">
        <v>18719520.23</v>
      </c>
      <c r="J2116" s="39">
        <f t="shared" si="865"/>
        <v>0</v>
      </c>
      <c r="K2116" s="39">
        <f t="shared" si="866"/>
        <v>0</v>
      </c>
      <c r="L2116" s="39">
        <f t="shared" si="867"/>
        <v>18719520.23</v>
      </c>
      <c r="M2116" s="39">
        <f>IF(C2116=12006,H2116,IF(C2116&lt;&gt;12006,0))</f>
        <v>0</v>
      </c>
      <c r="N2116" s="39">
        <f t="shared" ref="N2116:N2128" si="876">IF(E2116=12006,I2116,IF(E2116&lt;&gt;12006,0))</f>
        <v>0</v>
      </c>
      <c r="O2116" s="39">
        <f t="shared" si="869"/>
        <v>0</v>
      </c>
      <c r="P2116" s="39">
        <f t="shared" si="870"/>
        <v>0</v>
      </c>
      <c r="Q2116" s="39">
        <f t="shared" si="871"/>
        <v>0</v>
      </c>
      <c r="R2116" s="39">
        <f t="shared" si="872"/>
        <v>0</v>
      </c>
      <c r="S2116" s="39">
        <f t="shared" si="873"/>
        <v>0</v>
      </c>
      <c r="T2116" s="39"/>
      <c r="U2116" s="39">
        <f t="shared" si="874"/>
        <v>0</v>
      </c>
      <c r="V2116" s="39"/>
      <c r="W2116" s="39"/>
      <c r="X2116" s="39">
        <f t="shared" si="843"/>
        <v>1537.5375958932239</v>
      </c>
      <c r="Y2116" s="39">
        <f t="shared" si="844"/>
        <v>46798.800575000001</v>
      </c>
      <c r="Z2116" s="41">
        <f t="shared" si="845"/>
        <v>3687015.1549519505</v>
      </c>
      <c r="AA2116" s="41">
        <v>3124276.3948550308</v>
      </c>
      <c r="AB2116" s="41">
        <v>-84260.75654468243</v>
      </c>
      <c r="AC2116" s="41">
        <f t="shared" si="856"/>
        <v>3040015.6383103486</v>
      </c>
      <c r="AD2116" s="42">
        <f t="shared" si="857"/>
        <v>562738.76009691972</v>
      </c>
      <c r="AE2116" s="41">
        <f t="shared" si="858"/>
        <v>3602754.3984072683</v>
      </c>
      <c r="AF2116" s="42">
        <f t="shared" si="859"/>
        <v>15116765.831592731</v>
      </c>
      <c r="AG2116" s="43">
        <f t="shared" si="875"/>
        <v>400</v>
      </c>
      <c r="AH2116" s="44">
        <f t="shared" si="860"/>
        <v>321.21560574948666</v>
      </c>
      <c r="AI2116" s="36">
        <f t="shared" si="861"/>
        <v>78.784394250513344</v>
      </c>
      <c r="AJ2116" s="36">
        <f t="shared" si="862"/>
        <v>2398</v>
      </c>
      <c r="AK2116" s="45">
        <v>45657</v>
      </c>
    </row>
    <row r="2117" spans="1:37" s="79" customFormat="1" ht="12.75" customHeight="1" x14ac:dyDescent="0.25">
      <c r="A2117" s="36">
        <v>2111</v>
      </c>
      <c r="B2117" s="45">
        <v>43259</v>
      </c>
      <c r="C2117" s="36" t="s">
        <v>823</v>
      </c>
      <c r="D2117" s="36"/>
      <c r="E2117" s="36">
        <v>12004</v>
      </c>
      <c r="F2117" s="36" t="s">
        <v>1784</v>
      </c>
      <c r="G2117" s="36" t="s">
        <v>62</v>
      </c>
      <c r="H2117" s="38">
        <v>2</v>
      </c>
      <c r="I2117" s="50">
        <v>824405.84998541209</v>
      </c>
      <c r="J2117" s="39">
        <f t="shared" si="865"/>
        <v>0</v>
      </c>
      <c r="K2117" s="39">
        <f t="shared" si="866"/>
        <v>0</v>
      </c>
      <c r="L2117" s="39">
        <f t="shared" si="867"/>
        <v>824405.84998541209</v>
      </c>
      <c r="M2117" s="39">
        <f>IF(C2117=12006,H2117,IF(C2117&lt;&gt;12006,0))</f>
        <v>0</v>
      </c>
      <c r="N2117" s="39">
        <f t="shared" si="876"/>
        <v>0</v>
      </c>
      <c r="O2117" s="39">
        <f t="shared" si="869"/>
        <v>0</v>
      </c>
      <c r="P2117" s="39">
        <f t="shared" si="870"/>
        <v>0</v>
      </c>
      <c r="Q2117" s="39">
        <f t="shared" si="871"/>
        <v>0</v>
      </c>
      <c r="R2117" s="39">
        <f t="shared" si="872"/>
        <v>0</v>
      </c>
      <c r="S2117" s="39">
        <f t="shared" si="873"/>
        <v>0</v>
      </c>
      <c r="T2117" s="39"/>
      <c r="U2117" s="39">
        <f t="shared" si="874"/>
        <v>0</v>
      </c>
      <c r="V2117" s="39"/>
      <c r="W2117" s="39"/>
      <c r="X2117" s="39">
        <f t="shared" si="843"/>
        <v>67.713006158966081</v>
      </c>
      <c r="Y2117" s="39">
        <f t="shared" si="844"/>
        <v>2061.01462496353</v>
      </c>
      <c r="Z2117" s="41">
        <f t="shared" si="845"/>
        <v>162375.78876920065</v>
      </c>
      <c r="AA2117" s="41">
        <v>137592.82851501906</v>
      </c>
      <c r="AB2117" s="41">
        <v>-3710.8355217516582</v>
      </c>
      <c r="AC2117" s="41">
        <f t="shared" si="856"/>
        <v>133881.9929932674</v>
      </c>
      <c r="AD2117" s="42">
        <f t="shared" si="857"/>
        <v>24782.960254181584</v>
      </c>
      <c r="AE2117" s="41">
        <f t="shared" si="858"/>
        <v>158664.95324744898</v>
      </c>
      <c r="AF2117" s="42">
        <f t="shared" si="859"/>
        <v>665740.89673796308</v>
      </c>
      <c r="AG2117" s="43">
        <f t="shared" si="875"/>
        <v>400</v>
      </c>
      <c r="AH2117" s="44">
        <f t="shared" si="860"/>
        <v>321.21560574948666</v>
      </c>
      <c r="AI2117" s="36">
        <f t="shared" si="861"/>
        <v>78.784394250513344</v>
      </c>
      <c r="AJ2117" s="36">
        <f t="shared" si="862"/>
        <v>2398</v>
      </c>
      <c r="AK2117" s="45">
        <v>45657</v>
      </c>
    </row>
    <row r="2118" spans="1:37" s="79" customFormat="1" ht="12.75" customHeight="1" x14ac:dyDescent="0.25">
      <c r="A2118" s="36">
        <v>2112</v>
      </c>
      <c r="B2118" s="45">
        <v>43259</v>
      </c>
      <c r="C2118" s="36" t="s">
        <v>823</v>
      </c>
      <c r="D2118" s="36"/>
      <c r="E2118" s="36">
        <v>12004</v>
      </c>
      <c r="F2118" s="36" t="s">
        <v>1785</v>
      </c>
      <c r="G2118" s="36" t="s">
        <v>62</v>
      </c>
      <c r="H2118" s="38">
        <v>60</v>
      </c>
      <c r="I2118" s="50">
        <v>24732175.499562364</v>
      </c>
      <c r="J2118" s="39">
        <f t="shared" si="865"/>
        <v>0</v>
      </c>
      <c r="K2118" s="39">
        <f t="shared" si="866"/>
        <v>0</v>
      </c>
      <c r="L2118" s="39">
        <f t="shared" si="867"/>
        <v>24732175.499562364</v>
      </c>
      <c r="M2118" s="39">
        <f>IF(C2118=12006,H2118,IF(C2118&lt;&gt;12006,0))</f>
        <v>0</v>
      </c>
      <c r="N2118" s="39">
        <f t="shared" si="876"/>
        <v>0</v>
      </c>
      <c r="O2118" s="39">
        <f t="shared" si="869"/>
        <v>0</v>
      </c>
      <c r="P2118" s="39">
        <f t="shared" si="870"/>
        <v>0</v>
      </c>
      <c r="Q2118" s="39">
        <f t="shared" si="871"/>
        <v>0</v>
      </c>
      <c r="R2118" s="39">
        <f t="shared" si="872"/>
        <v>0</v>
      </c>
      <c r="S2118" s="39">
        <f t="shared" si="873"/>
        <v>0</v>
      </c>
      <c r="T2118" s="39"/>
      <c r="U2118" s="39">
        <f t="shared" si="874"/>
        <v>0</v>
      </c>
      <c r="V2118" s="39"/>
      <c r="W2118" s="39"/>
      <c r="X2118" s="39">
        <f t="shared" si="843"/>
        <v>2031.3901847689826</v>
      </c>
      <c r="Y2118" s="39">
        <f t="shared" si="844"/>
        <v>61830.438748905908</v>
      </c>
      <c r="Z2118" s="41">
        <f t="shared" si="845"/>
        <v>4871273.6630760198</v>
      </c>
      <c r="AA2118" s="41">
        <v>4127784.8554505724</v>
      </c>
      <c r="AB2118" s="41">
        <v>-111325.06565254978</v>
      </c>
      <c r="AC2118" s="41">
        <f t="shared" si="856"/>
        <v>4016459.7897980227</v>
      </c>
      <c r="AD2118" s="42">
        <f t="shared" si="857"/>
        <v>743488.8076254474</v>
      </c>
      <c r="AE2118" s="41">
        <f t="shared" si="858"/>
        <v>4759948.5974234696</v>
      </c>
      <c r="AF2118" s="42">
        <f t="shared" si="859"/>
        <v>19972226.902138896</v>
      </c>
      <c r="AG2118" s="43">
        <f t="shared" si="875"/>
        <v>400</v>
      </c>
      <c r="AH2118" s="44">
        <f t="shared" si="860"/>
        <v>321.21560574948666</v>
      </c>
      <c r="AI2118" s="36">
        <f t="shared" si="861"/>
        <v>78.784394250513344</v>
      </c>
      <c r="AJ2118" s="36">
        <f t="shared" si="862"/>
        <v>2398</v>
      </c>
      <c r="AK2118" s="45">
        <v>45657</v>
      </c>
    </row>
    <row r="2119" spans="1:37" s="79" customFormat="1" ht="12.75" customHeight="1" x14ac:dyDescent="0.25">
      <c r="A2119" s="36">
        <v>2113</v>
      </c>
      <c r="B2119" s="45">
        <v>43259</v>
      </c>
      <c r="C2119" s="36" t="s">
        <v>823</v>
      </c>
      <c r="D2119" s="36"/>
      <c r="E2119" s="36">
        <v>12004</v>
      </c>
      <c r="F2119" s="36" t="s">
        <v>1786</v>
      </c>
      <c r="G2119" s="36" t="s">
        <v>62</v>
      </c>
      <c r="H2119" s="38">
        <v>100</v>
      </c>
      <c r="I2119" s="50">
        <v>44164642.499218501</v>
      </c>
      <c r="J2119" s="39">
        <f t="shared" si="865"/>
        <v>0</v>
      </c>
      <c r="K2119" s="39">
        <f t="shared" si="866"/>
        <v>0</v>
      </c>
      <c r="L2119" s="39">
        <f t="shared" si="867"/>
        <v>44164642.499218501</v>
      </c>
      <c r="M2119" s="39">
        <f>IF(C2119=12006,H2119,IF(C2119&lt;&gt;12006,0))</f>
        <v>0</v>
      </c>
      <c r="N2119" s="39">
        <f t="shared" si="876"/>
        <v>0</v>
      </c>
      <c r="O2119" s="39">
        <f t="shared" si="869"/>
        <v>0</v>
      </c>
      <c r="P2119" s="39">
        <f t="shared" si="870"/>
        <v>0</v>
      </c>
      <c r="Q2119" s="39">
        <f t="shared" si="871"/>
        <v>0</v>
      </c>
      <c r="R2119" s="39">
        <f t="shared" si="872"/>
        <v>0</v>
      </c>
      <c r="S2119" s="39">
        <f t="shared" si="873"/>
        <v>0</v>
      </c>
      <c r="T2119" s="39"/>
      <c r="U2119" s="39">
        <f t="shared" si="874"/>
        <v>0</v>
      </c>
      <c r="V2119" s="39"/>
      <c r="W2119" s="39"/>
      <c r="X2119" s="39">
        <f t="shared" ref="X2119:X2182" si="877">IF(I2119&lt;0,0,IF(I2119&gt;0,((1/365.25*(IF(E2119=12002,I2119*3%,IF(E2119=12003,I2119*3%,IF(E2119=12004,I2119*3%,IF(E2119=12006,I2119*2%,IF(E2119=12007,I2119*10%,IF(E2119=12008,I2119*3%,IF(E2119=12009,I2119*10%,IF(E2119=12010,I2119*10%,IF(E2119=12011,I2119*20%,IF(E2119=12012,I2119*3%,IF(E2119=12099,I2119*10%))))))))))))))))</f>
        <v>3627.4860368967966</v>
      </c>
      <c r="Y2119" s="39">
        <f t="shared" ref="Y2119:Y2182" si="878">X2119*30.4375</f>
        <v>110411.60624804624</v>
      </c>
      <c r="Z2119" s="41">
        <f t="shared" ref="Z2119:Z2182" si="879">IF(I2119&lt;0,0,IF(I2119&gt;0,(IF(AI2119*Y2119&lt;=I2119,Y2119*AI2119,IF(Y2119*AI2119&gt;I2119,I2119,IF(AI2119*Y2119=I2119,I2119))))))</f>
        <v>8698711.516478518</v>
      </c>
      <c r="AA2119" s="41">
        <v>7371051.6269742902</v>
      </c>
      <c r="AB2119" s="41">
        <v>-198794.95541481537</v>
      </c>
      <c r="AC2119" s="41">
        <f t="shared" si="856"/>
        <v>7172256.6715594744</v>
      </c>
      <c r="AD2119" s="42">
        <f t="shared" si="857"/>
        <v>1327659.8895042278</v>
      </c>
      <c r="AE2119" s="41">
        <f t="shared" si="858"/>
        <v>8499916.5610637031</v>
      </c>
      <c r="AF2119" s="42">
        <f t="shared" si="859"/>
        <v>35664725.938154802</v>
      </c>
      <c r="AG2119" s="43">
        <f t="shared" si="875"/>
        <v>400</v>
      </c>
      <c r="AH2119" s="44">
        <f t="shared" si="860"/>
        <v>321.21560574948666</v>
      </c>
      <c r="AI2119" s="36">
        <f t="shared" si="861"/>
        <v>78.784394250513344</v>
      </c>
      <c r="AJ2119" s="36">
        <f t="shared" si="862"/>
        <v>2398</v>
      </c>
      <c r="AK2119" s="45">
        <v>45657</v>
      </c>
    </row>
    <row r="2120" spans="1:37" s="79" customFormat="1" ht="12.75" customHeight="1" x14ac:dyDescent="0.25">
      <c r="A2120" s="36">
        <v>2114</v>
      </c>
      <c r="B2120" s="45">
        <v>43259</v>
      </c>
      <c r="C2120" s="36" t="s">
        <v>823</v>
      </c>
      <c r="D2120" s="36"/>
      <c r="E2120" s="36">
        <v>12004</v>
      </c>
      <c r="F2120" s="36" t="s">
        <v>1786</v>
      </c>
      <c r="G2120" s="36" t="s">
        <v>62</v>
      </c>
      <c r="H2120" s="38">
        <v>37</v>
      </c>
      <c r="I2120" s="50">
        <v>17974994.512181934</v>
      </c>
      <c r="J2120" s="39">
        <f t="shared" si="865"/>
        <v>0</v>
      </c>
      <c r="K2120" s="39">
        <f t="shared" si="866"/>
        <v>0</v>
      </c>
      <c r="L2120" s="39">
        <f t="shared" si="867"/>
        <v>17974994.512181934</v>
      </c>
      <c r="M2120" s="39">
        <f>IF(C2120=12006,H2120,IF(C2120&lt;&gt;12006,0))</f>
        <v>0</v>
      </c>
      <c r="N2120" s="39">
        <f t="shared" si="876"/>
        <v>0</v>
      </c>
      <c r="O2120" s="39">
        <f t="shared" si="869"/>
        <v>0</v>
      </c>
      <c r="P2120" s="39">
        <f t="shared" si="870"/>
        <v>0</v>
      </c>
      <c r="Q2120" s="39">
        <f t="shared" si="871"/>
        <v>0</v>
      </c>
      <c r="R2120" s="39">
        <f t="shared" si="872"/>
        <v>0</v>
      </c>
      <c r="S2120" s="39">
        <f t="shared" si="873"/>
        <v>0</v>
      </c>
      <c r="T2120" s="39"/>
      <c r="U2120" s="39">
        <f t="shared" si="874"/>
        <v>0</v>
      </c>
      <c r="V2120" s="39"/>
      <c r="W2120" s="39"/>
      <c r="X2120" s="39">
        <f t="shared" si="877"/>
        <v>1476.3855862161754</v>
      </c>
      <c r="Y2120" s="39">
        <f t="shared" si="878"/>
        <v>44937.486280454839</v>
      </c>
      <c r="Z2120" s="41">
        <f t="shared" si="879"/>
        <v>3540372.6357463887</v>
      </c>
      <c r="AA2120" s="41">
        <v>3000015.511191268</v>
      </c>
      <c r="AB2120" s="41">
        <v>-80909.479402985991</v>
      </c>
      <c r="AC2120" s="41">
        <f t="shared" si="856"/>
        <v>2919106.0317882821</v>
      </c>
      <c r="AD2120" s="42">
        <f t="shared" si="857"/>
        <v>540357.12455512071</v>
      </c>
      <c r="AE2120" s="41">
        <f t="shared" si="858"/>
        <v>3459463.1563434028</v>
      </c>
      <c r="AF2120" s="42">
        <f t="shared" si="859"/>
        <v>14515531.355838532</v>
      </c>
      <c r="AG2120" s="43">
        <f t="shared" si="875"/>
        <v>400</v>
      </c>
      <c r="AH2120" s="44">
        <f t="shared" si="860"/>
        <v>321.21560574948666</v>
      </c>
      <c r="AI2120" s="36">
        <f t="shared" si="861"/>
        <v>78.784394250513344</v>
      </c>
      <c r="AJ2120" s="36">
        <f t="shared" si="862"/>
        <v>2398</v>
      </c>
      <c r="AK2120" s="45">
        <v>45657</v>
      </c>
    </row>
    <row r="2121" spans="1:37" s="79" customFormat="1" ht="25.5" customHeight="1" x14ac:dyDescent="0.25">
      <c r="A2121" s="36">
        <v>2115</v>
      </c>
      <c r="B2121" s="45">
        <v>43259</v>
      </c>
      <c r="C2121" s="36" t="s">
        <v>823</v>
      </c>
      <c r="D2121" s="36"/>
      <c r="E2121" s="36">
        <v>12004</v>
      </c>
      <c r="F2121" s="36" t="s">
        <v>1787</v>
      </c>
      <c r="G2121" s="36" t="s">
        <v>540</v>
      </c>
      <c r="H2121" s="38">
        <v>3800</v>
      </c>
      <c r="I2121" s="50">
        <v>151991345.02486902</v>
      </c>
      <c r="J2121" s="39">
        <f t="shared" si="865"/>
        <v>0</v>
      </c>
      <c r="K2121" s="39">
        <f t="shared" si="866"/>
        <v>0</v>
      </c>
      <c r="L2121" s="39">
        <f t="shared" si="867"/>
        <v>151991345.02486902</v>
      </c>
      <c r="M2121" s="39">
        <f>IF(C2121=12006,H2121,IF(C2121&lt;&gt;12006,0))</f>
        <v>0</v>
      </c>
      <c r="N2121" s="39">
        <f t="shared" si="876"/>
        <v>0</v>
      </c>
      <c r="O2121" s="39">
        <f t="shared" si="869"/>
        <v>0</v>
      </c>
      <c r="P2121" s="39">
        <f t="shared" si="870"/>
        <v>0</v>
      </c>
      <c r="Q2121" s="39">
        <f t="shared" si="871"/>
        <v>0</v>
      </c>
      <c r="R2121" s="39">
        <f t="shared" si="872"/>
        <v>0</v>
      </c>
      <c r="S2121" s="39">
        <f t="shared" si="873"/>
        <v>0</v>
      </c>
      <c r="T2121" s="39"/>
      <c r="U2121" s="39">
        <f t="shared" si="874"/>
        <v>0</v>
      </c>
      <c r="V2121" s="39"/>
      <c r="W2121" s="39"/>
      <c r="X2121" s="39">
        <f t="shared" si="877"/>
        <v>12483.888708408134</v>
      </c>
      <c r="Y2121" s="39">
        <f t="shared" si="878"/>
        <v>379978.36256217258</v>
      </c>
      <c r="Z2121" s="41">
        <f t="shared" si="879"/>
        <v>29936365.122762706</v>
      </c>
      <c r="AA2121" s="41">
        <v>24992745.194233086</v>
      </c>
      <c r="AB2121" s="41">
        <v>-674046.51574274001</v>
      </c>
      <c r="AC2121" s="41">
        <f t="shared" si="856"/>
        <v>24318698.678490344</v>
      </c>
      <c r="AD2121" s="42">
        <f t="shared" si="857"/>
        <v>4943619.9285296202</v>
      </c>
      <c r="AE2121" s="41">
        <f t="shared" si="858"/>
        <v>29262318.607019965</v>
      </c>
      <c r="AF2121" s="42">
        <f t="shared" si="859"/>
        <v>122729026.41784906</v>
      </c>
      <c r="AG2121" s="43">
        <f t="shared" si="875"/>
        <v>400</v>
      </c>
      <c r="AH2121" s="44">
        <f t="shared" si="860"/>
        <v>321.21560574948666</v>
      </c>
      <c r="AI2121" s="36">
        <f t="shared" si="861"/>
        <v>78.784394250513344</v>
      </c>
      <c r="AJ2121" s="36">
        <f t="shared" si="862"/>
        <v>2398</v>
      </c>
      <c r="AK2121" s="45">
        <v>45657</v>
      </c>
    </row>
    <row r="2122" spans="1:37" s="79" customFormat="1" ht="25.5" customHeight="1" x14ac:dyDescent="0.25">
      <c r="A2122" s="36">
        <v>2116</v>
      </c>
      <c r="B2122" s="45">
        <v>43259</v>
      </c>
      <c r="C2122" s="36" t="s">
        <v>823</v>
      </c>
      <c r="D2122" s="36"/>
      <c r="E2122" s="36">
        <v>12004</v>
      </c>
      <c r="F2122" s="36" t="s">
        <v>1788</v>
      </c>
      <c r="G2122" s="36" t="s">
        <v>558</v>
      </c>
      <c r="H2122" s="38">
        <v>1373</v>
      </c>
      <c r="I2122" s="50">
        <v>80068228.275130987</v>
      </c>
      <c r="J2122" s="39">
        <f t="shared" si="865"/>
        <v>0</v>
      </c>
      <c r="K2122" s="39">
        <f t="shared" si="866"/>
        <v>0</v>
      </c>
      <c r="L2122" s="39">
        <f t="shared" si="867"/>
        <v>80068228.275130987</v>
      </c>
      <c r="M2122" s="39">
        <f>IF(C2122=12006,H2122,IF(C2122&lt;&gt;12006,0))</f>
        <v>0</v>
      </c>
      <c r="N2122" s="39">
        <f t="shared" si="876"/>
        <v>0</v>
      </c>
      <c r="O2122" s="39">
        <f t="shared" si="869"/>
        <v>0</v>
      </c>
      <c r="P2122" s="39">
        <f t="shared" si="870"/>
        <v>0</v>
      </c>
      <c r="Q2122" s="39">
        <f t="shared" si="871"/>
        <v>0</v>
      </c>
      <c r="R2122" s="39">
        <f t="shared" si="872"/>
        <v>0</v>
      </c>
      <c r="S2122" s="39">
        <f t="shared" si="873"/>
        <v>0</v>
      </c>
      <c r="T2122" s="39"/>
      <c r="U2122" s="39">
        <f t="shared" si="874"/>
        <v>0</v>
      </c>
      <c r="V2122" s="39"/>
      <c r="W2122" s="39"/>
      <c r="X2122" s="39">
        <f t="shared" si="877"/>
        <v>6576.4458542202037</v>
      </c>
      <c r="Y2122" s="39">
        <f t="shared" si="878"/>
        <v>200170.57068782745</v>
      </c>
      <c r="Z2122" s="41">
        <f t="shared" si="879"/>
        <v>15770317.158420049</v>
      </c>
      <c r="AA2122" s="41">
        <v>13166044.600148847</v>
      </c>
      <c r="AB2122" s="41">
        <v>-355084.10220144957</v>
      </c>
      <c r="AC2122" s="41">
        <f t="shared" si="856"/>
        <v>12810960.497947399</v>
      </c>
      <c r="AD2122" s="42">
        <f t="shared" si="857"/>
        <v>2604272.5582712013</v>
      </c>
      <c r="AE2122" s="41">
        <f t="shared" si="858"/>
        <v>15415233.0562186</v>
      </c>
      <c r="AF2122" s="42">
        <f t="shared" si="859"/>
        <v>64652995.218912385</v>
      </c>
      <c r="AG2122" s="43">
        <f t="shared" si="875"/>
        <v>400</v>
      </c>
      <c r="AH2122" s="44">
        <f t="shared" si="860"/>
        <v>321.21560574948666</v>
      </c>
      <c r="AI2122" s="36">
        <f t="shared" si="861"/>
        <v>78.784394250513344</v>
      </c>
      <c r="AJ2122" s="36">
        <f t="shared" si="862"/>
        <v>2398</v>
      </c>
      <c r="AK2122" s="45">
        <v>45657</v>
      </c>
    </row>
    <row r="2123" spans="1:37" s="79" customFormat="1" ht="12.75" customHeight="1" x14ac:dyDescent="0.25">
      <c r="A2123" s="36">
        <v>2117</v>
      </c>
      <c r="B2123" s="45">
        <v>43262</v>
      </c>
      <c r="C2123" s="36" t="s">
        <v>823</v>
      </c>
      <c r="D2123" s="36"/>
      <c r="E2123" s="36">
        <v>12004</v>
      </c>
      <c r="F2123" s="36" t="s">
        <v>1789</v>
      </c>
      <c r="G2123" s="36" t="s">
        <v>65</v>
      </c>
      <c r="H2123" s="38">
        <v>30</v>
      </c>
      <c r="I2123" s="50">
        <v>14574319.880000001</v>
      </c>
      <c r="J2123" s="39">
        <f t="shared" si="865"/>
        <v>0</v>
      </c>
      <c r="K2123" s="39">
        <f t="shared" si="866"/>
        <v>0</v>
      </c>
      <c r="L2123" s="39">
        <f t="shared" si="867"/>
        <v>14574319.880000001</v>
      </c>
      <c r="M2123" s="39">
        <f>IF(C2123=12006,H2123,IF(C2123&lt;&gt;12006,0))</f>
        <v>0</v>
      </c>
      <c r="N2123" s="39">
        <f t="shared" si="876"/>
        <v>0</v>
      </c>
      <c r="O2123" s="39">
        <f t="shared" si="869"/>
        <v>0</v>
      </c>
      <c r="P2123" s="39">
        <f t="shared" si="870"/>
        <v>0</v>
      </c>
      <c r="Q2123" s="39">
        <f t="shared" si="871"/>
        <v>0</v>
      </c>
      <c r="R2123" s="39">
        <f t="shared" si="872"/>
        <v>0</v>
      </c>
      <c r="S2123" s="39">
        <f t="shared" si="873"/>
        <v>0</v>
      </c>
      <c r="T2123" s="39"/>
      <c r="U2123" s="39">
        <f t="shared" si="874"/>
        <v>0</v>
      </c>
      <c r="V2123" s="39"/>
      <c r="W2123" s="39"/>
      <c r="X2123" s="39">
        <f t="shared" si="877"/>
        <v>1197.0693946611909</v>
      </c>
      <c r="Y2123" s="39">
        <f t="shared" si="878"/>
        <v>36435.799699999996</v>
      </c>
      <c r="Z2123" s="41">
        <f t="shared" si="879"/>
        <v>2866981.200213552</v>
      </c>
      <c r="AA2123" s="41">
        <v>2428853.801767556</v>
      </c>
      <c r="AB2123" s="41">
        <v>-65505.426859923726</v>
      </c>
      <c r="AC2123" s="41">
        <f t="shared" si="856"/>
        <v>2363348.3749076324</v>
      </c>
      <c r="AD2123" s="42">
        <f t="shared" si="857"/>
        <v>438127.39844599599</v>
      </c>
      <c r="AE2123" s="41">
        <f t="shared" si="858"/>
        <v>2801475.7733536283</v>
      </c>
      <c r="AF2123" s="42">
        <f t="shared" si="859"/>
        <v>11772844.106646372</v>
      </c>
      <c r="AG2123" s="43">
        <f t="shared" si="875"/>
        <v>400</v>
      </c>
      <c r="AH2123" s="44">
        <f t="shared" si="860"/>
        <v>321.31416837782342</v>
      </c>
      <c r="AI2123" s="36">
        <f t="shared" si="861"/>
        <v>78.685831622176593</v>
      </c>
      <c r="AJ2123" s="36">
        <f t="shared" si="862"/>
        <v>2395</v>
      </c>
      <c r="AK2123" s="45">
        <v>45657</v>
      </c>
    </row>
    <row r="2124" spans="1:37" s="79" customFormat="1" ht="12.75" customHeight="1" x14ac:dyDescent="0.25">
      <c r="A2124" s="36">
        <v>2118</v>
      </c>
      <c r="B2124" s="45">
        <v>43262</v>
      </c>
      <c r="C2124" s="36" t="s">
        <v>534</v>
      </c>
      <c r="D2124" s="36"/>
      <c r="E2124" s="36">
        <v>12008</v>
      </c>
      <c r="F2124" s="36" t="s">
        <v>1790</v>
      </c>
      <c r="G2124" s="36" t="s">
        <v>903</v>
      </c>
      <c r="H2124" s="38">
        <v>1</v>
      </c>
      <c r="I2124" s="50">
        <v>157630.5</v>
      </c>
      <c r="J2124" s="39">
        <f t="shared" si="865"/>
        <v>0</v>
      </c>
      <c r="K2124" s="39">
        <f t="shared" si="866"/>
        <v>0</v>
      </c>
      <c r="L2124" s="39">
        <f t="shared" si="867"/>
        <v>0</v>
      </c>
      <c r="M2124" s="39">
        <f>IF(C2124=12006,H2124,IF(C2124&lt;&gt;12006,0))</f>
        <v>0</v>
      </c>
      <c r="N2124" s="39">
        <f t="shared" si="876"/>
        <v>0</v>
      </c>
      <c r="O2124" s="39">
        <f t="shared" si="869"/>
        <v>0</v>
      </c>
      <c r="P2124" s="39">
        <f t="shared" si="870"/>
        <v>157630.5</v>
      </c>
      <c r="Q2124" s="39">
        <f t="shared" si="871"/>
        <v>0</v>
      </c>
      <c r="R2124" s="39">
        <f t="shared" si="872"/>
        <v>0</v>
      </c>
      <c r="S2124" s="39">
        <f t="shared" si="873"/>
        <v>0</v>
      </c>
      <c r="T2124" s="39"/>
      <c r="U2124" s="39">
        <f t="shared" si="874"/>
        <v>0</v>
      </c>
      <c r="V2124" s="39"/>
      <c r="W2124" s="39"/>
      <c r="X2124" s="39">
        <f t="shared" si="877"/>
        <v>12.947063655030801</v>
      </c>
      <c r="Y2124" s="39">
        <f t="shared" si="878"/>
        <v>394.07625000000002</v>
      </c>
      <c r="Z2124" s="41">
        <f t="shared" si="879"/>
        <v>31008.21745379877</v>
      </c>
      <c r="AA2124" s="41">
        <v>26269.592156057497</v>
      </c>
      <c r="AB2124" s="41">
        <v>-708.48267868834569</v>
      </c>
      <c r="AC2124" s="41">
        <f t="shared" si="856"/>
        <v>25561.109477369151</v>
      </c>
      <c r="AD2124" s="42">
        <f t="shared" si="857"/>
        <v>4738.6252977412732</v>
      </c>
      <c r="AE2124" s="41">
        <f t="shared" si="858"/>
        <v>30299.734775110424</v>
      </c>
      <c r="AF2124" s="42">
        <f t="shared" si="859"/>
        <v>127330.76522488958</v>
      </c>
      <c r="AG2124" s="43">
        <f t="shared" si="875"/>
        <v>400</v>
      </c>
      <c r="AH2124" s="44">
        <f t="shared" si="860"/>
        <v>321.31416837782342</v>
      </c>
      <c r="AI2124" s="36">
        <f t="shared" si="861"/>
        <v>78.685831622176593</v>
      </c>
      <c r="AJ2124" s="36">
        <f t="shared" si="862"/>
        <v>2395</v>
      </c>
      <c r="AK2124" s="45">
        <v>45657</v>
      </c>
    </row>
    <row r="2125" spans="1:37" s="79" customFormat="1" ht="12.75" customHeight="1" x14ac:dyDescent="0.25">
      <c r="A2125" s="36">
        <v>2119</v>
      </c>
      <c r="B2125" s="45">
        <v>43263</v>
      </c>
      <c r="C2125" s="36" t="s">
        <v>823</v>
      </c>
      <c r="D2125" s="36"/>
      <c r="E2125" s="36">
        <v>12004</v>
      </c>
      <c r="F2125" s="36" t="s">
        <v>1791</v>
      </c>
      <c r="G2125" s="36" t="s">
        <v>836</v>
      </c>
      <c r="H2125" s="38">
        <v>1</v>
      </c>
      <c r="I2125" s="50">
        <v>180000</v>
      </c>
      <c r="J2125" s="39">
        <f t="shared" si="865"/>
        <v>0</v>
      </c>
      <c r="K2125" s="39">
        <f t="shared" si="866"/>
        <v>0</v>
      </c>
      <c r="L2125" s="39">
        <f t="shared" si="867"/>
        <v>180000</v>
      </c>
      <c r="M2125" s="39">
        <f>IF(C2125=12006,H2125,IF(C2125&lt;&gt;12006,0))</f>
        <v>0</v>
      </c>
      <c r="N2125" s="39">
        <f t="shared" si="876"/>
        <v>0</v>
      </c>
      <c r="O2125" s="39">
        <f t="shared" si="869"/>
        <v>0</v>
      </c>
      <c r="P2125" s="39">
        <f t="shared" si="870"/>
        <v>0</v>
      </c>
      <c r="Q2125" s="39">
        <f t="shared" si="871"/>
        <v>0</v>
      </c>
      <c r="R2125" s="39">
        <f t="shared" si="872"/>
        <v>0</v>
      </c>
      <c r="S2125" s="39">
        <f t="shared" si="873"/>
        <v>0</v>
      </c>
      <c r="T2125" s="39"/>
      <c r="U2125" s="39">
        <f t="shared" si="874"/>
        <v>0</v>
      </c>
      <c r="V2125" s="39"/>
      <c r="W2125" s="39"/>
      <c r="X2125" s="39">
        <f t="shared" si="877"/>
        <v>14.784394250513348</v>
      </c>
      <c r="Y2125" s="39">
        <f t="shared" si="878"/>
        <v>450</v>
      </c>
      <c r="Z2125" s="41">
        <f t="shared" si="879"/>
        <v>35393.839835728955</v>
      </c>
      <c r="AA2125" s="41">
        <v>29982.751540041067</v>
      </c>
      <c r="AB2125" s="41">
        <v>-808.6254251433885</v>
      </c>
      <c r="AC2125" s="41">
        <f t="shared" si="856"/>
        <v>29174.126114897677</v>
      </c>
      <c r="AD2125" s="42">
        <f t="shared" si="857"/>
        <v>5411.0882956878886</v>
      </c>
      <c r="AE2125" s="41">
        <f t="shared" si="858"/>
        <v>34585.21441058557</v>
      </c>
      <c r="AF2125" s="42">
        <f t="shared" si="859"/>
        <v>145414.78558941442</v>
      </c>
      <c r="AG2125" s="43">
        <f t="shared" si="875"/>
        <v>400</v>
      </c>
      <c r="AH2125" s="44">
        <f t="shared" si="860"/>
        <v>321.34702258726901</v>
      </c>
      <c r="AI2125" s="36">
        <f t="shared" si="861"/>
        <v>78.652977412731005</v>
      </c>
      <c r="AJ2125" s="36">
        <f t="shared" si="862"/>
        <v>2394</v>
      </c>
      <c r="AK2125" s="45">
        <v>45657</v>
      </c>
    </row>
    <row r="2126" spans="1:37" s="79" customFormat="1" ht="12.75" customHeight="1" x14ac:dyDescent="0.25">
      <c r="A2126" s="36">
        <v>2120</v>
      </c>
      <c r="B2126" s="45">
        <v>43263</v>
      </c>
      <c r="C2126" s="36" t="s">
        <v>534</v>
      </c>
      <c r="D2126" s="36"/>
      <c r="E2126" s="36">
        <v>12008</v>
      </c>
      <c r="F2126" s="36" t="s">
        <v>1792</v>
      </c>
      <c r="G2126" s="36" t="s">
        <v>903</v>
      </c>
      <c r="H2126" s="38">
        <v>35</v>
      </c>
      <c r="I2126" s="50">
        <v>7783750</v>
      </c>
      <c r="J2126" s="39">
        <f t="shared" si="865"/>
        <v>0</v>
      </c>
      <c r="K2126" s="39">
        <f t="shared" si="866"/>
        <v>0</v>
      </c>
      <c r="L2126" s="39">
        <f t="shared" si="867"/>
        <v>0</v>
      </c>
      <c r="M2126" s="39">
        <f>IF(C2126=12006,H2126,IF(C2126&lt;&gt;12006,0))</f>
        <v>0</v>
      </c>
      <c r="N2126" s="39">
        <f t="shared" si="876"/>
        <v>0</v>
      </c>
      <c r="O2126" s="39">
        <f t="shared" si="869"/>
        <v>0</v>
      </c>
      <c r="P2126" s="39">
        <f t="shared" si="870"/>
        <v>7783750</v>
      </c>
      <c r="Q2126" s="39">
        <f t="shared" si="871"/>
        <v>0</v>
      </c>
      <c r="R2126" s="39">
        <f t="shared" si="872"/>
        <v>0</v>
      </c>
      <c r="S2126" s="39">
        <f t="shared" si="873"/>
        <v>0</v>
      </c>
      <c r="T2126" s="39"/>
      <c r="U2126" s="39">
        <f t="shared" si="874"/>
        <v>0</v>
      </c>
      <c r="V2126" s="39"/>
      <c r="W2126" s="39"/>
      <c r="X2126" s="39">
        <f t="shared" si="877"/>
        <v>639.32238193018475</v>
      </c>
      <c r="Y2126" s="39">
        <f t="shared" si="878"/>
        <v>19459.375</v>
      </c>
      <c r="Z2126" s="41">
        <f t="shared" si="879"/>
        <v>1530537.7823408623</v>
      </c>
      <c r="AA2126" s="41">
        <v>1296545.7905544147</v>
      </c>
      <c r="AB2126" s="41">
        <v>-34967.434183110279</v>
      </c>
      <c r="AC2126" s="41">
        <f t="shared" si="856"/>
        <v>1261578.3563713045</v>
      </c>
      <c r="AD2126" s="42">
        <f t="shared" si="857"/>
        <v>233991.99178644759</v>
      </c>
      <c r="AE2126" s="41">
        <f t="shared" si="858"/>
        <v>1495570.3481577521</v>
      </c>
      <c r="AF2126" s="42">
        <f t="shared" si="859"/>
        <v>6288179.6518422477</v>
      </c>
      <c r="AG2126" s="43">
        <f t="shared" si="875"/>
        <v>400</v>
      </c>
      <c r="AH2126" s="44">
        <f t="shared" si="860"/>
        <v>321.34702258726901</v>
      </c>
      <c r="AI2126" s="36">
        <f t="shared" si="861"/>
        <v>78.652977412731005</v>
      </c>
      <c r="AJ2126" s="36">
        <f t="shared" si="862"/>
        <v>2394</v>
      </c>
      <c r="AK2126" s="45">
        <v>45657</v>
      </c>
    </row>
    <row r="2127" spans="1:37" s="79" customFormat="1" ht="12.75" customHeight="1" x14ac:dyDescent="0.25">
      <c r="A2127" s="36">
        <v>2121</v>
      </c>
      <c r="B2127" s="45">
        <v>43263</v>
      </c>
      <c r="C2127" s="53" t="s">
        <v>533</v>
      </c>
      <c r="D2127" s="53"/>
      <c r="E2127" s="36">
        <v>12003</v>
      </c>
      <c r="F2127" s="36" t="s">
        <v>1793</v>
      </c>
      <c r="G2127" s="36" t="s">
        <v>1750</v>
      </c>
      <c r="H2127" s="38">
        <v>40</v>
      </c>
      <c r="I2127" s="50">
        <v>1580000</v>
      </c>
      <c r="J2127" s="39">
        <f t="shared" si="865"/>
        <v>0</v>
      </c>
      <c r="K2127" s="39">
        <f t="shared" si="866"/>
        <v>1580000</v>
      </c>
      <c r="L2127" s="39">
        <f t="shared" si="867"/>
        <v>0</v>
      </c>
      <c r="M2127" s="39">
        <f>IF(C2127=12006,H2127,IF(C2127&lt;&gt;12006,0))</f>
        <v>0</v>
      </c>
      <c r="N2127" s="39">
        <f t="shared" si="876"/>
        <v>0</v>
      </c>
      <c r="O2127" s="39">
        <f t="shared" si="869"/>
        <v>0</v>
      </c>
      <c r="P2127" s="39">
        <f t="shared" si="870"/>
        <v>0</v>
      </c>
      <c r="Q2127" s="39">
        <f t="shared" si="871"/>
        <v>0</v>
      </c>
      <c r="R2127" s="39">
        <f t="shared" si="872"/>
        <v>0</v>
      </c>
      <c r="S2127" s="39">
        <f t="shared" si="873"/>
        <v>0</v>
      </c>
      <c r="T2127" s="39"/>
      <c r="U2127" s="39">
        <f t="shared" si="874"/>
        <v>0</v>
      </c>
      <c r="V2127" s="39"/>
      <c r="W2127" s="39"/>
      <c r="X2127" s="39">
        <f t="shared" si="877"/>
        <v>129.7741273100616</v>
      </c>
      <c r="Y2127" s="39">
        <f t="shared" si="878"/>
        <v>3950</v>
      </c>
      <c r="Z2127" s="41">
        <f t="shared" si="879"/>
        <v>310679.26078028744</v>
      </c>
      <c r="AA2127" s="41">
        <v>259288.70636550308</v>
      </c>
      <c r="AB2127" s="41">
        <v>-6992.9352593662825</v>
      </c>
      <c r="AC2127" s="41">
        <f t="shared" si="856"/>
        <v>252295.77110613679</v>
      </c>
      <c r="AD2127" s="42">
        <f t="shared" si="857"/>
        <v>51390.554414784361</v>
      </c>
      <c r="AE2127" s="41">
        <f t="shared" si="858"/>
        <v>303686.32552092115</v>
      </c>
      <c r="AF2127" s="42">
        <f t="shared" si="859"/>
        <v>1276313.674479079</v>
      </c>
      <c r="AG2127" s="43">
        <f t="shared" si="875"/>
        <v>400</v>
      </c>
      <c r="AH2127" s="44">
        <f t="shared" si="860"/>
        <v>321.34702258726901</v>
      </c>
      <c r="AI2127" s="36">
        <f t="shared" si="861"/>
        <v>78.652977412731005</v>
      </c>
      <c r="AJ2127" s="36">
        <f t="shared" si="862"/>
        <v>2394</v>
      </c>
      <c r="AK2127" s="45">
        <v>45657</v>
      </c>
    </row>
    <row r="2128" spans="1:37" s="79" customFormat="1" ht="12.75" customHeight="1" x14ac:dyDescent="0.25">
      <c r="A2128" s="36">
        <v>2122</v>
      </c>
      <c r="B2128" s="45">
        <v>43264</v>
      </c>
      <c r="C2128" s="36" t="s">
        <v>823</v>
      </c>
      <c r="D2128" s="36"/>
      <c r="E2128" s="36">
        <v>12004</v>
      </c>
      <c r="F2128" s="36" t="s">
        <v>1794</v>
      </c>
      <c r="G2128" s="36" t="s">
        <v>56</v>
      </c>
      <c r="H2128" s="38">
        <v>3</v>
      </c>
      <c r="I2128" s="50">
        <v>4196250</v>
      </c>
      <c r="J2128" s="39">
        <f t="shared" si="865"/>
        <v>0</v>
      </c>
      <c r="K2128" s="39">
        <f t="shared" si="866"/>
        <v>0</v>
      </c>
      <c r="L2128" s="39">
        <f t="shared" si="867"/>
        <v>4196250</v>
      </c>
      <c r="M2128" s="39">
        <f>IF(C2128=12006,H2128,IF(C2128&lt;&gt;12006,0))</f>
        <v>0</v>
      </c>
      <c r="N2128" s="39">
        <f t="shared" si="876"/>
        <v>0</v>
      </c>
      <c r="O2128" s="39">
        <f t="shared" si="869"/>
        <v>0</v>
      </c>
      <c r="P2128" s="39">
        <f t="shared" si="870"/>
        <v>0</v>
      </c>
      <c r="Q2128" s="39">
        <f t="shared" si="871"/>
        <v>0</v>
      </c>
      <c r="R2128" s="39">
        <f t="shared" si="872"/>
        <v>0</v>
      </c>
      <c r="S2128" s="39">
        <f t="shared" si="873"/>
        <v>0</v>
      </c>
      <c r="T2128" s="39"/>
      <c r="U2128" s="39">
        <f t="shared" si="874"/>
        <v>0</v>
      </c>
      <c r="V2128" s="39"/>
      <c r="W2128" s="39"/>
      <c r="X2128" s="39">
        <f t="shared" si="877"/>
        <v>344.66119096509237</v>
      </c>
      <c r="Y2128" s="39">
        <f t="shared" si="878"/>
        <v>10490.625</v>
      </c>
      <c r="Z2128" s="41">
        <f t="shared" si="879"/>
        <v>824774.22997946606</v>
      </c>
      <c r="AA2128" s="41">
        <v>698628.23408624227</v>
      </c>
      <c r="AB2128" s="41">
        <v>-18841.78481920571</v>
      </c>
      <c r="AC2128" s="41">
        <f t="shared" si="856"/>
        <v>679786.44926703651</v>
      </c>
      <c r="AD2128" s="42">
        <f t="shared" si="857"/>
        <v>126145.99589322379</v>
      </c>
      <c r="AE2128" s="41">
        <f t="shared" si="858"/>
        <v>805932.44516026031</v>
      </c>
      <c r="AF2128" s="42">
        <f t="shared" si="859"/>
        <v>3390317.5548397396</v>
      </c>
      <c r="AG2128" s="43">
        <f t="shared" si="875"/>
        <v>400</v>
      </c>
      <c r="AH2128" s="44">
        <f t="shared" si="860"/>
        <v>321.3798767967146</v>
      </c>
      <c r="AI2128" s="36">
        <f t="shared" si="861"/>
        <v>78.620123203285416</v>
      </c>
      <c r="AJ2128" s="36">
        <f t="shared" si="862"/>
        <v>2393</v>
      </c>
      <c r="AK2128" s="45">
        <v>45657</v>
      </c>
    </row>
    <row r="2129" spans="1:37" s="79" customFormat="1" ht="12.75" customHeight="1" x14ac:dyDescent="0.25">
      <c r="A2129" s="36">
        <v>2123</v>
      </c>
      <c r="B2129" s="45">
        <v>43264</v>
      </c>
      <c r="C2129" s="49" t="s">
        <v>272</v>
      </c>
      <c r="D2129" s="49"/>
      <c r="E2129" s="49">
        <v>12010</v>
      </c>
      <c r="F2129" s="36" t="s">
        <v>1795</v>
      </c>
      <c r="G2129" s="36" t="s">
        <v>435</v>
      </c>
      <c r="H2129" s="38">
        <v>1</v>
      </c>
      <c r="I2129" s="50">
        <v>435250</v>
      </c>
      <c r="J2129" s="39">
        <f t="shared" si="865"/>
        <v>0</v>
      </c>
      <c r="K2129" s="39">
        <f t="shared" si="866"/>
        <v>0</v>
      </c>
      <c r="L2129" s="39">
        <f t="shared" si="867"/>
        <v>0</v>
      </c>
      <c r="M2129" s="39">
        <f>IF(E2129=12005,I2129,IF(E2129&lt;&gt;12005,0))</f>
        <v>0</v>
      </c>
      <c r="N2129" s="39">
        <f t="shared" ref="N2129:N2143" si="880">IF(E2129=12006,I2129,IF(E2129&lt;&gt;12006,0))</f>
        <v>0</v>
      </c>
      <c r="O2129" s="39">
        <f t="shared" si="869"/>
        <v>0</v>
      </c>
      <c r="P2129" s="39">
        <f t="shared" si="870"/>
        <v>0</v>
      </c>
      <c r="Q2129" s="39">
        <f t="shared" si="871"/>
        <v>0</v>
      </c>
      <c r="R2129" s="39">
        <f t="shared" si="872"/>
        <v>435250</v>
      </c>
      <c r="S2129" s="39">
        <f t="shared" si="873"/>
        <v>0</v>
      </c>
      <c r="T2129" s="39"/>
      <c r="U2129" s="39">
        <f t="shared" si="874"/>
        <v>0</v>
      </c>
      <c r="V2129" s="39"/>
      <c r="W2129" s="39">
        <f>IF(E2129=12099,I2129,IF(E2129&lt;&gt;12099,0))</f>
        <v>0</v>
      </c>
      <c r="X2129" s="39">
        <f t="shared" si="877"/>
        <v>119.16495550992471</v>
      </c>
      <c r="Y2129" s="39">
        <f t="shared" si="878"/>
        <v>3627.0833333333335</v>
      </c>
      <c r="Z2129" s="41">
        <f t="shared" si="879"/>
        <v>285161.73853524984</v>
      </c>
      <c r="AA2129" s="41">
        <v>241547.36481861738</v>
      </c>
      <c r="AB2129" s="41">
        <v>16234.63743403735</v>
      </c>
      <c r="AC2129" s="41">
        <f t="shared" si="856"/>
        <v>257782.00225265473</v>
      </c>
      <c r="AD2129" s="42">
        <f t="shared" si="857"/>
        <v>43614.373716632457</v>
      </c>
      <c r="AE2129" s="41">
        <f t="shared" si="858"/>
        <v>301396.37596928718</v>
      </c>
      <c r="AF2129" s="42">
        <f t="shared" si="859"/>
        <v>133853.62403071282</v>
      </c>
      <c r="AG2129" s="43">
        <f>(365.25/30.4375*(IF(E2129=12002,1/3%,IF(E2129=12003,1/3%,IF(E2129=12004,1/3%,IF(E2129=12006,1/2%,IF(E2129=12007,1/10%,IF(E2129=12008,1/3%,IF(E2129=12009,1/10%,IF(E2129=12010,1/10%,IF(E2129=12011,1/20%,IF(E2129=12012,1/3%,IF(E2129=12099,1/10%)))))))))))))</f>
        <v>120</v>
      </c>
      <c r="AH2129" s="44">
        <f t="shared" si="860"/>
        <v>41.379876796714584</v>
      </c>
      <c r="AI2129" s="36">
        <f t="shared" si="861"/>
        <v>78.620123203285416</v>
      </c>
      <c r="AJ2129" s="36">
        <f t="shared" si="862"/>
        <v>2393</v>
      </c>
      <c r="AK2129" s="45">
        <v>45657</v>
      </c>
    </row>
    <row r="2130" spans="1:37" s="79" customFormat="1" ht="12.75" customHeight="1" x14ac:dyDescent="0.25">
      <c r="A2130" s="36">
        <v>2124</v>
      </c>
      <c r="B2130" s="45">
        <v>43264</v>
      </c>
      <c r="C2130" s="49" t="s">
        <v>272</v>
      </c>
      <c r="D2130" s="49"/>
      <c r="E2130" s="49">
        <v>12010</v>
      </c>
      <c r="F2130" s="36" t="s">
        <v>1796</v>
      </c>
      <c r="G2130" s="36" t="s">
        <v>435</v>
      </c>
      <c r="H2130" s="38">
        <v>14</v>
      </c>
      <c r="I2130" s="50">
        <v>2676000</v>
      </c>
      <c r="J2130" s="39">
        <f t="shared" si="865"/>
        <v>0</v>
      </c>
      <c r="K2130" s="39">
        <f t="shared" si="866"/>
        <v>0</v>
      </c>
      <c r="L2130" s="39">
        <f t="shared" si="867"/>
        <v>0</v>
      </c>
      <c r="M2130" s="39">
        <f>IF(E2130=12005,I2130,IF(E2130&lt;&gt;12005,0))</f>
        <v>0</v>
      </c>
      <c r="N2130" s="39">
        <f t="shared" si="880"/>
        <v>0</v>
      </c>
      <c r="O2130" s="39">
        <f t="shared" si="869"/>
        <v>0</v>
      </c>
      <c r="P2130" s="39">
        <f t="shared" si="870"/>
        <v>0</v>
      </c>
      <c r="Q2130" s="39">
        <f t="shared" si="871"/>
        <v>0</v>
      </c>
      <c r="R2130" s="39">
        <f t="shared" si="872"/>
        <v>2676000</v>
      </c>
      <c r="S2130" s="39">
        <f t="shared" si="873"/>
        <v>0</v>
      </c>
      <c r="T2130" s="39"/>
      <c r="U2130" s="39">
        <f t="shared" si="874"/>
        <v>0</v>
      </c>
      <c r="V2130" s="39"/>
      <c r="W2130" s="39">
        <f>IF(E2130=12099,I2130,IF(E2130&lt;&gt;12099,0))</f>
        <v>0</v>
      </c>
      <c r="X2130" s="39">
        <f t="shared" si="877"/>
        <v>732.64887063655033</v>
      </c>
      <c r="Y2130" s="39">
        <f t="shared" si="878"/>
        <v>22300</v>
      </c>
      <c r="Z2130" s="41">
        <f t="shared" si="879"/>
        <v>1753228.7474332647</v>
      </c>
      <c r="AA2130" s="41">
        <v>1485079.2607802872</v>
      </c>
      <c r="AB2130" s="41">
        <v>99813.646808693709</v>
      </c>
      <c r="AC2130" s="41">
        <f t="shared" si="856"/>
        <v>1584892.9075889809</v>
      </c>
      <c r="AD2130" s="42">
        <f t="shared" si="857"/>
        <v>268149.48665297753</v>
      </c>
      <c r="AE2130" s="41">
        <f t="shared" si="858"/>
        <v>1853042.3942419584</v>
      </c>
      <c r="AF2130" s="42">
        <f t="shared" si="859"/>
        <v>822957.60575804161</v>
      </c>
      <c r="AG2130" s="43">
        <f>(365.25/30.4375*(IF(E2130=12002,1/3%,IF(E2130=12003,1/3%,IF(E2130=12004,1/3%,IF(E2130=12006,1/2%,IF(E2130=12007,1/10%,IF(E2130=12008,1/3%,IF(E2130=12009,1/10%,IF(E2130=12010,1/10%,IF(E2130=12011,1/20%,IF(E2130=12012,1/3%,IF(E2130=12099,1/10%)))))))))))))</f>
        <v>120</v>
      </c>
      <c r="AH2130" s="44">
        <f t="shared" si="860"/>
        <v>41.379876796714584</v>
      </c>
      <c r="AI2130" s="36">
        <f t="shared" si="861"/>
        <v>78.620123203285416</v>
      </c>
      <c r="AJ2130" s="36">
        <f t="shared" si="862"/>
        <v>2393</v>
      </c>
      <c r="AK2130" s="45">
        <v>45657</v>
      </c>
    </row>
    <row r="2131" spans="1:37" s="79" customFormat="1" ht="12.75" customHeight="1" x14ac:dyDescent="0.25">
      <c r="A2131" s="36">
        <v>2125</v>
      </c>
      <c r="B2131" s="45">
        <v>43265</v>
      </c>
      <c r="C2131" s="49" t="s">
        <v>265</v>
      </c>
      <c r="D2131" s="49"/>
      <c r="E2131" s="49">
        <v>12007</v>
      </c>
      <c r="F2131" s="36" t="s">
        <v>1713</v>
      </c>
      <c r="G2131" s="49" t="s">
        <v>435</v>
      </c>
      <c r="H2131" s="38">
        <v>1</v>
      </c>
      <c r="I2131" s="50">
        <v>122535</v>
      </c>
      <c r="J2131" s="39">
        <f t="shared" si="865"/>
        <v>0</v>
      </c>
      <c r="K2131" s="39">
        <f t="shared" si="866"/>
        <v>0</v>
      </c>
      <c r="L2131" s="39">
        <f t="shared" si="867"/>
        <v>0</v>
      </c>
      <c r="M2131" s="39">
        <f>IF(E2131=12005,I2131,IF(E2131&lt;&gt;12005,0))</f>
        <v>0</v>
      </c>
      <c r="N2131" s="39">
        <f t="shared" si="880"/>
        <v>0</v>
      </c>
      <c r="O2131" s="39">
        <f t="shared" si="869"/>
        <v>122535</v>
      </c>
      <c r="P2131" s="39">
        <f t="shared" si="870"/>
        <v>0</v>
      </c>
      <c r="Q2131" s="39">
        <f t="shared" si="871"/>
        <v>0</v>
      </c>
      <c r="R2131" s="39">
        <f t="shared" si="872"/>
        <v>0</v>
      </c>
      <c r="S2131" s="39">
        <f t="shared" si="873"/>
        <v>0</v>
      </c>
      <c r="T2131" s="39"/>
      <c r="U2131" s="39">
        <f t="shared" si="874"/>
        <v>0</v>
      </c>
      <c r="V2131" s="39"/>
      <c r="W2131" s="39">
        <f>IF(E2131=12099,I2131,IF(E2131&lt;&gt;12099,0))</f>
        <v>0</v>
      </c>
      <c r="X2131" s="39">
        <f t="shared" si="877"/>
        <v>33.548254620123203</v>
      </c>
      <c r="Y2131" s="39">
        <f t="shared" si="878"/>
        <v>1021.125</v>
      </c>
      <c r="Z2131" s="41">
        <f t="shared" si="879"/>
        <v>80247.425051334707</v>
      </c>
      <c r="AA2131" s="41">
        <v>67968.76386036961</v>
      </c>
      <c r="AB2131" s="41">
        <v>2129.6783111148775</v>
      </c>
      <c r="AC2131" s="41">
        <f t="shared" ref="AC2131:AC2194" si="881">AA2131+AB2131</f>
        <v>70098.442171484494</v>
      </c>
      <c r="AD2131" s="42">
        <f t="shared" ref="AD2131:AD2194" si="882">Z2131-AA2131</f>
        <v>12278.661190965096</v>
      </c>
      <c r="AE2131" s="41">
        <f t="shared" ref="AE2131:AE2194" si="883">AC2131+AD2131</f>
        <v>82377.10336244959</v>
      </c>
      <c r="AF2131" s="42">
        <f t="shared" ref="AF2131:AF2194" si="884">I2131-AE2131</f>
        <v>40157.89663755041</v>
      </c>
      <c r="AG2131" s="43">
        <f>(365.25/30.4375*(IF(E2131=12002,1/3%,IF(E2131=12003,1/3%,IF(E2131=12004,1/3%,IF(E2131=12006,1/2%,IF(E2131=12007,1/10%,IF(E2131=12008,1/3%,IF(E2131=12009,1/10%,IF(E2131=12010,1/10%,IF(E2131=12011,1/20%,IF(E2131=12012,1/3%,IF(E2131=12099,1/10%)))))))))))))</f>
        <v>120</v>
      </c>
      <c r="AH2131" s="44">
        <f t="shared" ref="AH2131:AH2194" si="885">IF(AG2131&gt;AI2131,AG2131-AI2131,IF(AG2131&lt;=AI2131,0))</f>
        <v>41.412731006160158</v>
      </c>
      <c r="AI2131" s="36">
        <f t="shared" ref="AI2131:AI2194" si="886">AJ2131/30.4375</f>
        <v>78.587268993839842</v>
      </c>
      <c r="AJ2131" s="36">
        <f t="shared" ref="AJ2131:AJ2194" si="887">AK2131-B2131</f>
        <v>2392</v>
      </c>
      <c r="AK2131" s="45">
        <v>45657</v>
      </c>
    </row>
    <row r="2132" spans="1:37" s="79" customFormat="1" ht="12.75" customHeight="1" x14ac:dyDescent="0.25">
      <c r="A2132" s="36">
        <v>2126</v>
      </c>
      <c r="B2132" s="45">
        <v>43271</v>
      </c>
      <c r="C2132" s="36" t="s">
        <v>534</v>
      </c>
      <c r="D2132" s="36"/>
      <c r="E2132" s="36">
        <v>12008</v>
      </c>
      <c r="F2132" s="36" t="s">
        <v>1497</v>
      </c>
      <c r="G2132" s="36" t="s">
        <v>903</v>
      </c>
      <c r="H2132" s="38">
        <v>1</v>
      </c>
      <c r="I2132" s="50">
        <v>225500.00000000003</v>
      </c>
      <c r="J2132" s="39">
        <f t="shared" si="865"/>
        <v>0</v>
      </c>
      <c r="K2132" s="39">
        <f t="shared" si="866"/>
        <v>0</v>
      </c>
      <c r="L2132" s="39">
        <f t="shared" si="867"/>
        <v>0</v>
      </c>
      <c r="M2132" s="39">
        <f>IF(C2132=12006,H2132,IF(C2132&lt;&gt;12006,0))</f>
        <v>0</v>
      </c>
      <c r="N2132" s="39">
        <f t="shared" si="880"/>
        <v>0</v>
      </c>
      <c r="O2132" s="39">
        <f t="shared" si="869"/>
        <v>0</v>
      </c>
      <c r="P2132" s="39">
        <f t="shared" si="870"/>
        <v>225500.00000000003</v>
      </c>
      <c r="Q2132" s="39">
        <f t="shared" si="871"/>
        <v>0</v>
      </c>
      <c r="R2132" s="39">
        <f t="shared" si="872"/>
        <v>0</v>
      </c>
      <c r="S2132" s="39">
        <f t="shared" si="873"/>
        <v>0</v>
      </c>
      <c r="T2132" s="39"/>
      <c r="U2132" s="39">
        <f t="shared" si="874"/>
        <v>0</v>
      </c>
      <c r="V2132" s="39"/>
      <c r="W2132" s="39"/>
      <c r="X2132" s="39">
        <f t="shared" si="877"/>
        <v>18.521560574948669</v>
      </c>
      <c r="Y2132" s="39">
        <f t="shared" si="878"/>
        <v>563.75000000000011</v>
      </c>
      <c r="Z2132" s="41">
        <f t="shared" si="879"/>
        <v>44192.443531827528</v>
      </c>
      <c r="AA2132" s="41">
        <v>37413.552361396309</v>
      </c>
      <c r="AB2132" s="41">
        <v>-1009.0317976305747</v>
      </c>
      <c r="AC2132" s="41">
        <f t="shared" si="881"/>
        <v>36404.520563765735</v>
      </c>
      <c r="AD2132" s="42">
        <f t="shared" si="882"/>
        <v>6778.8911704312195</v>
      </c>
      <c r="AE2132" s="41">
        <f t="shared" si="883"/>
        <v>43183.411734196954</v>
      </c>
      <c r="AF2132" s="42">
        <f t="shared" si="884"/>
        <v>182316.58826580306</v>
      </c>
      <c r="AG2132" s="43">
        <f>(365.25/30.4375*(IF(E2132=12002,1/3%,IF(E2132=12003,1/3%,IF(E2132=12004,1/3%,IF(E2132=12006,1/2%,IF(E2132=12007,1/10%,IF(E2132=12008,1/3%,IF(E2132=12009,1/10%,IF(E2132=12010,1/10%,IF(E2132=12011,1/20%,IF(E2132=12012,1/3%))))))))))))</f>
        <v>400</v>
      </c>
      <c r="AH2132" s="44">
        <f t="shared" si="885"/>
        <v>321.60985626283366</v>
      </c>
      <c r="AI2132" s="36">
        <f t="shared" si="886"/>
        <v>78.390143737166326</v>
      </c>
      <c r="AJ2132" s="36">
        <f t="shared" si="887"/>
        <v>2386</v>
      </c>
      <c r="AK2132" s="45">
        <v>45657</v>
      </c>
    </row>
    <row r="2133" spans="1:37" s="79" customFormat="1" ht="12.75" customHeight="1" x14ac:dyDescent="0.25">
      <c r="A2133" s="36">
        <v>2127</v>
      </c>
      <c r="B2133" s="45">
        <v>43271</v>
      </c>
      <c r="C2133" s="36" t="s">
        <v>823</v>
      </c>
      <c r="D2133" s="36"/>
      <c r="E2133" s="36">
        <v>12004</v>
      </c>
      <c r="F2133" s="36" t="s">
        <v>1797</v>
      </c>
      <c r="G2133" s="36" t="s">
        <v>276</v>
      </c>
      <c r="H2133" s="38">
        <v>1</v>
      </c>
      <c r="I2133" s="50">
        <v>101700</v>
      </c>
      <c r="J2133" s="39">
        <f t="shared" si="865"/>
        <v>0</v>
      </c>
      <c r="K2133" s="39">
        <f t="shared" si="866"/>
        <v>0</v>
      </c>
      <c r="L2133" s="39">
        <f t="shared" si="867"/>
        <v>101700</v>
      </c>
      <c r="M2133" s="39">
        <f>IF(C2133=12006,H2133,IF(C2133&lt;&gt;12006,0))</f>
        <v>0</v>
      </c>
      <c r="N2133" s="39">
        <f t="shared" si="880"/>
        <v>0</v>
      </c>
      <c r="O2133" s="39">
        <f t="shared" si="869"/>
        <v>0</v>
      </c>
      <c r="P2133" s="39">
        <f t="shared" si="870"/>
        <v>0</v>
      </c>
      <c r="Q2133" s="39">
        <f t="shared" si="871"/>
        <v>0</v>
      </c>
      <c r="R2133" s="39">
        <f t="shared" si="872"/>
        <v>0</v>
      </c>
      <c r="S2133" s="39">
        <f t="shared" si="873"/>
        <v>0</v>
      </c>
      <c r="T2133" s="39"/>
      <c r="U2133" s="39">
        <f t="shared" si="874"/>
        <v>0</v>
      </c>
      <c r="V2133" s="39">
        <f>IF(E2133=12050,I2133,IF(E2133&lt;&gt;12050,0))</f>
        <v>0</v>
      </c>
      <c r="W2133" s="39"/>
      <c r="X2133" s="39">
        <f t="shared" si="877"/>
        <v>8.3531827515400412</v>
      </c>
      <c r="Y2133" s="39">
        <f t="shared" si="878"/>
        <v>254.25</v>
      </c>
      <c r="Z2133" s="41">
        <f t="shared" si="879"/>
        <v>19930.694045174539</v>
      </c>
      <c r="AA2133" s="41">
        <v>16873.429158110885</v>
      </c>
      <c r="AB2133" s="41">
        <v>0</v>
      </c>
      <c r="AC2133" s="41">
        <f t="shared" si="881"/>
        <v>16873.429158110885</v>
      </c>
      <c r="AD2133" s="42">
        <f t="shared" si="882"/>
        <v>3057.2648870636549</v>
      </c>
      <c r="AE2133" s="41">
        <f t="shared" si="883"/>
        <v>19930.694045174539</v>
      </c>
      <c r="AF2133" s="42">
        <f t="shared" si="884"/>
        <v>81769.305954825453</v>
      </c>
      <c r="AG2133" s="43">
        <f>(365.25/30.4375*(IF(E2133=12002,1/3%,IF(E2133=12003,1/3%,IF(E2133=12004,1/3%,IF(E2133=12006,1/2%,IF(E2133=12007,1/10%,IF(E2133=12008,1/3%,IF(E2133=12009,1/10%,IF(E2133=12010,1/10%,IF(E2133=12011,1/20%,IF(E2133=12012,1/3%))))))))))))</f>
        <v>400</v>
      </c>
      <c r="AH2133" s="44">
        <f t="shared" si="885"/>
        <v>321.60985626283366</v>
      </c>
      <c r="AI2133" s="36">
        <f t="shared" si="886"/>
        <v>78.390143737166326</v>
      </c>
      <c r="AJ2133" s="36">
        <f t="shared" si="887"/>
        <v>2386</v>
      </c>
      <c r="AK2133" s="45">
        <v>45657</v>
      </c>
    </row>
    <row r="2134" spans="1:37" s="79" customFormat="1" ht="12.75" customHeight="1" x14ac:dyDescent="0.25">
      <c r="A2134" s="36">
        <v>2128</v>
      </c>
      <c r="B2134" s="45">
        <v>43271</v>
      </c>
      <c r="C2134" s="36" t="s">
        <v>721</v>
      </c>
      <c r="D2134" s="36"/>
      <c r="E2134" s="36">
        <v>12003</v>
      </c>
      <c r="F2134" s="36" t="s">
        <v>1776</v>
      </c>
      <c r="G2134" s="38" t="s">
        <v>387</v>
      </c>
      <c r="H2134" s="61">
        <v>30</v>
      </c>
      <c r="I2134" s="50">
        <v>1095000</v>
      </c>
      <c r="J2134" s="39">
        <f t="shared" si="865"/>
        <v>0</v>
      </c>
      <c r="K2134" s="39">
        <f t="shared" si="866"/>
        <v>1095000</v>
      </c>
      <c r="L2134" s="39">
        <f t="shared" si="867"/>
        <v>0</v>
      </c>
      <c r="M2134" s="39">
        <f>IF(C2134=12006,H2134,IF(C2134&lt;&gt;12006,0))</f>
        <v>0</v>
      </c>
      <c r="N2134" s="39">
        <f t="shared" si="880"/>
        <v>0</v>
      </c>
      <c r="O2134" s="39">
        <f t="shared" si="869"/>
        <v>0</v>
      </c>
      <c r="P2134" s="39">
        <f t="shared" si="870"/>
        <v>0</v>
      </c>
      <c r="Q2134" s="39">
        <f t="shared" si="871"/>
        <v>0</v>
      </c>
      <c r="R2134" s="39">
        <f t="shared" si="872"/>
        <v>0</v>
      </c>
      <c r="S2134" s="39">
        <f t="shared" si="873"/>
        <v>0</v>
      </c>
      <c r="T2134" s="39"/>
      <c r="U2134" s="39">
        <f t="shared" si="874"/>
        <v>0</v>
      </c>
      <c r="V2134" s="39"/>
      <c r="W2134" s="39"/>
      <c r="X2134" s="39">
        <f t="shared" si="877"/>
        <v>89.938398357289529</v>
      </c>
      <c r="Y2134" s="39">
        <f t="shared" si="878"/>
        <v>2737.5</v>
      </c>
      <c r="Z2134" s="41">
        <f t="shared" si="879"/>
        <v>214593.01848049281</v>
      </c>
      <c r="AA2134" s="41">
        <v>181675.56468172485</v>
      </c>
      <c r="AB2134" s="41">
        <v>0</v>
      </c>
      <c r="AC2134" s="41">
        <f t="shared" si="881"/>
        <v>181675.56468172485</v>
      </c>
      <c r="AD2134" s="42">
        <f t="shared" si="882"/>
        <v>32917.453798767965</v>
      </c>
      <c r="AE2134" s="41">
        <f t="shared" si="883"/>
        <v>214593.01848049281</v>
      </c>
      <c r="AF2134" s="42">
        <f t="shared" si="884"/>
        <v>880406.98151950724</v>
      </c>
      <c r="AG2134" s="43">
        <f>(365.25/30.4375*(IF(E2134=12002,1/3%,IF(E2134=12003,1/3%,IF(E2134=12004,1/3%,IF(E2134=12006,1/2%,IF(E2134=12007,1/10%,IF(E2134=12008,1/3%,IF(E2134=12009,1/10%,IF(E2134=12010,1/10%,IF(E2134=12011,1/20%,IF(E2134=12012,1/3%))))))))))))</f>
        <v>400</v>
      </c>
      <c r="AH2134" s="44">
        <f t="shared" si="885"/>
        <v>321.60985626283366</v>
      </c>
      <c r="AI2134" s="36">
        <f t="shared" si="886"/>
        <v>78.390143737166326</v>
      </c>
      <c r="AJ2134" s="36">
        <f t="shared" si="887"/>
        <v>2386</v>
      </c>
      <c r="AK2134" s="45">
        <v>45657</v>
      </c>
    </row>
    <row r="2135" spans="1:37" s="79" customFormat="1" ht="12.75" customHeight="1" x14ac:dyDescent="0.25">
      <c r="A2135" s="36">
        <v>2129</v>
      </c>
      <c r="B2135" s="45">
        <v>43271</v>
      </c>
      <c r="C2135" s="36" t="s">
        <v>721</v>
      </c>
      <c r="D2135" s="36"/>
      <c r="E2135" s="36">
        <v>12003</v>
      </c>
      <c r="F2135" s="36" t="s">
        <v>1781</v>
      </c>
      <c r="G2135" s="38" t="s">
        <v>387</v>
      </c>
      <c r="H2135" s="61">
        <v>15</v>
      </c>
      <c r="I2135" s="50">
        <v>405750</v>
      </c>
      <c r="J2135" s="39">
        <f t="shared" si="865"/>
        <v>0</v>
      </c>
      <c r="K2135" s="39">
        <f t="shared" si="866"/>
        <v>405750</v>
      </c>
      <c r="L2135" s="39">
        <f t="shared" si="867"/>
        <v>0</v>
      </c>
      <c r="M2135" s="39">
        <f>IF(C2135=12006,H2135,IF(C2135&lt;&gt;12006,0))</f>
        <v>0</v>
      </c>
      <c r="N2135" s="39">
        <f t="shared" si="880"/>
        <v>0</v>
      </c>
      <c r="O2135" s="39">
        <f t="shared" si="869"/>
        <v>0</v>
      </c>
      <c r="P2135" s="39">
        <f t="shared" si="870"/>
        <v>0</v>
      </c>
      <c r="Q2135" s="39">
        <f t="shared" si="871"/>
        <v>0</v>
      </c>
      <c r="R2135" s="39">
        <f t="shared" si="872"/>
        <v>0</v>
      </c>
      <c r="S2135" s="39">
        <f t="shared" si="873"/>
        <v>0</v>
      </c>
      <c r="T2135" s="39"/>
      <c r="U2135" s="39">
        <f t="shared" si="874"/>
        <v>0</v>
      </c>
      <c r="V2135" s="39"/>
      <c r="W2135" s="39"/>
      <c r="X2135" s="39">
        <f t="shared" si="877"/>
        <v>33.326488706365502</v>
      </c>
      <c r="Y2135" s="39">
        <f t="shared" si="878"/>
        <v>1014.375</v>
      </c>
      <c r="Z2135" s="41">
        <f t="shared" si="879"/>
        <v>79517.002053388089</v>
      </c>
      <c r="AA2135" s="41">
        <v>67319.507186858318</v>
      </c>
      <c r="AB2135" s="41">
        <v>0</v>
      </c>
      <c r="AC2135" s="41">
        <f t="shared" si="881"/>
        <v>67319.507186858318</v>
      </c>
      <c r="AD2135" s="42">
        <f t="shared" si="882"/>
        <v>12197.494866529771</v>
      </c>
      <c r="AE2135" s="41">
        <f t="shared" si="883"/>
        <v>79517.002053388089</v>
      </c>
      <c r="AF2135" s="42">
        <f t="shared" si="884"/>
        <v>326232.9979466119</v>
      </c>
      <c r="AG2135" s="43">
        <f>(365.25/30.4375*(IF(E2135=12002,1/3%,IF(E2135=12003,1/3%,IF(E2135=12004,1/3%,IF(E2135=12006,1/2%,IF(E2135=12007,1/10%,IF(E2135=12008,1/3%,IF(E2135=12009,1/10%,IF(E2135=12010,1/10%,IF(E2135=12011,1/20%,IF(E2135=12012,1/3%))))))))))))</f>
        <v>400</v>
      </c>
      <c r="AH2135" s="44">
        <f t="shared" si="885"/>
        <v>321.60985626283366</v>
      </c>
      <c r="AI2135" s="36">
        <f t="shared" si="886"/>
        <v>78.390143737166326</v>
      </c>
      <c r="AJ2135" s="36">
        <f t="shared" si="887"/>
        <v>2386</v>
      </c>
      <c r="AK2135" s="45">
        <v>45657</v>
      </c>
    </row>
    <row r="2136" spans="1:37" s="79" customFormat="1" ht="12.75" customHeight="1" x14ac:dyDescent="0.25">
      <c r="A2136" s="36">
        <v>2130</v>
      </c>
      <c r="B2136" s="45">
        <v>43272</v>
      </c>
      <c r="C2136" s="36" t="s">
        <v>533</v>
      </c>
      <c r="D2136" s="36"/>
      <c r="E2136" s="36">
        <v>12003</v>
      </c>
      <c r="F2136" s="36" t="s">
        <v>1798</v>
      </c>
      <c r="G2136" s="36" t="s">
        <v>1470</v>
      </c>
      <c r="H2136" s="38">
        <v>3</v>
      </c>
      <c r="I2136" s="50">
        <v>174900</v>
      </c>
      <c r="J2136" s="39">
        <f t="shared" si="865"/>
        <v>0</v>
      </c>
      <c r="K2136" s="39">
        <f t="shared" si="866"/>
        <v>174900</v>
      </c>
      <c r="L2136" s="39">
        <f t="shared" si="867"/>
        <v>0</v>
      </c>
      <c r="M2136" s="39">
        <f>IF(C2136=12006,H2136,IF(C2136&lt;&gt;12006,0))</f>
        <v>0</v>
      </c>
      <c r="N2136" s="39">
        <f t="shared" si="880"/>
        <v>0</v>
      </c>
      <c r="O2136" s="39">
        <f t="shared" si="869"/>
        <v>0</v>
      </c>
      <c r="P2136" s="39">
        <f t="shared" si="870"/>
        <v>0</v>
      </c>
      <c r="Q2136" s="39">
        <f t="shared" si="871"/>
        <v>0</v>
      </c>
      <c r="R2136" s="39">
        <f t="shared" si="872"/>
        <v>0</v>
      </c>
      <c r="S2136" s="39">
        <f t="shared" si="873"/>
        <v>0</v>
      </c>
      <c r="T2136" s="39"/>
      <c r="U2136" s="39">
        <f t="shared" si="874"/>
        <v>0</v>
      </c>
      <c r="V2136" s="39"/>
      <c r="W2136" s="39"/>
      <c r="X2136" s="39">
        <f t="shared" si="877"/>
        <v>14.365503080082135</v>
      </c>
      <c r="Y2136" s="39">
        <f t="shared" si="878"/>
        <v>437.25</v>
      </c>
      <c r="Z2136" s="41">
        <f t="shared" si="879"/>
        <v>34261.724845995894</v>
      </c>
      <c r="AA2136" s="41">
        <v>29003.950718685832</v>
      </c>
      <c r="AB2136" s="41">
        <v>-782.22747333292591</v>
      </c>
      <c r="AC2136" s="41">
        <f t="shared" si="881"/>
        <v>28221.723245352907</v>
      </c>
      <c r="AD2136" s="42">
        <f t="shared" si="882"/>
        <v>5257.7741273100619</v>
      </c>
      <c r="AE2136" s="41">
        <f t="shared" si="883"/>
        <v>33479.497372662969</v>
      </c>
      <c r="AF2136" s="42">
        <f t="shared" si="884"/>
        <v>141420.50262733703</v>
      </c>
      <c r="AG2136" s="43">
        <f>(365.25/30.4375*(IF(E2136=12002,1/3%,IF(E2136=12003,1/3%,IF(E2136=12004,1/3%,IF(E2136=12006,1/2%,IF(E2136=12007,1/10%,IF(E2136=12008,1/3%,IF(E2136=12009,1/10%,IF(E2136=12010,1/10%,IF(E2136=12011,1/20%,IF(E2136=12012,1/3%))))))))))))</f>
        <v>400</v>
      </c>
      <c r="AH2136" s="44">
        <f t="shared" si="885"/>
        <v>321.64271047227925</v>
      </c>
      <c r="AI2136" s="36">
        <f t="shared" si="886"/>
        <v>78.357289527720738</v>
      </c>
      <c r="AJ2136" s="36">
        <f t="shared" si="887"/>
        <v>2385</v>
      </c>
      <c r="AK2136" s="45">
        <v>45657</v>
      </c>
    </row>
    <row r="2137" spans="1:37" s="79" customFormat="1" ht="12.75" customHeight="1" x14ac:dyDescent="0.25">
      <c r="A2137" s="36">
        <v>2131</v>
      </c>
      <c r="B2137" s="45">
        <v>43272</v>
      </c>
      <c r="C2137" s="49" t="s">
        <v>272</v>
      </c>
      <c r="D2137" s="49"/>
      <c r="E2137" s="49">
        <v>12010</v>
      </c>
      <c r="F2137" s="36" t="s">
        <v>1485</v>
      </c>
      <c r="G2137" s="36" t="s">
        <v>435</v>
      </c>
      <c r="H2137" s="38">
        <v>200</v>
      </c>
      <c r="I2137" s="50">
        <v>1008000</v>
      </c>
      <c r="J2137" s="39">
        <f t="shared" si="865"/>
        <v>0</v>
      </c>
      <c r="K2137" s="39">
        <f t="shared" si="866"/>
        <v>0</v>
      </c>
      <c r="L2137" s="39">
        <f t="shared" si="867"/>
        <v>0</v>
      </c>
      <c r="M2137" s="39">
        <f>IF(E2137=12005,I2137,IF(E2137&lt;&gt;12005,0))</f>
        <v>0</v>
      </c>
      <c r="N2137" s="39">
        <f t="shared" si="880"/>
        <v>0</v>
      </c>
      <c r="O2137" s="39">
        <f t="shared" si="869"/>
        <v>0</v>
      </c>
      <c r="P2137" s="39">
        <f t="shared" si="870"/>
        <v>0</v>
      </c>
      <c r="Q2137" s="39">
        <f t="shared" si="871"/>
        <v>0</v>
      </c>
      <c r="R2137" s="39">
        <f t="shared" si="872"/>
        <v>1008000</v>
      </c>
      <c r="S2137" s="39">
        <f t="shared" si="873"/>
        <v>0</v>
      </c>
      <c r="T2137" s="39"/>
      <c r="U2137" s="39">
        <f t="shared" si="874"/>
        <v>0</v>
      </c>
      <c r="V2137" s="39"/>
      <c r="W2137" s="39">
        <f>IF(E2137=12099,I2137,IF(E2137&lt;&gt;12099,0))</f>
        <v>0</v>
      </c>
      <c r="X2137" s="39">
        <f t="shared" si="877"/>
        <v>275.97535934291579</v>
      </c>
      <c r="Y2137" s="39">
        <f t="shared" si="878"/>
        <v>8400</v>
      </c>
      <c r="Z2137" s="41">
        <f t="shared" si="879"/>
        <v>658201.23203285423</v>
      </c>
      <c r="AA2137" s="41">
        <v>557194.25051334698</v>
      </c>
      <c r="AB2137" s="41">
        <v>37449.57699789881</v>
      </c>
      <c r="AC2137" s="41">
        <f t="shared" si="881"/>
        <v>594643.82751124585</v>
      </c>
      <c r="AD2137" s="42">
        <f t="shared" si="882"/>
        <v>101006.98151950724</v>
      </c>
      <c r="AE2137" s="41">
        <f t="shared" si="883"/>
        <v>695650.80903075309</v>
      </c>
      <c r="AF2137" s="42">
        <f t="shared" si="884"/>
        <v>312349.19096924691</v>
      </c>
      <c r="AG2137" s="43">
        <f>(365.25/30.4375*(IF(E2137=12002,1/3%,IF(E2137=12003,1/3%,IF(E2137=12004,1/3%,IF(E2137=12006,1/2%,IF(E2137=12007,1/10%,IF(E2137=12008,1/3%,IF(E2137=12009,1/10%,IF(E2137=12010,1/10%,IF(E2137=12011,1/20%,IF(E2137=12012,1/3%,IF(E2137=12099,1/10%)))))))))))))</f>
        <v>120</v>
      </c>
      <c r="AH2137" s="44">
        <f t="shared" si="885"/>
        <v>41.642710472279262</v>
      </c>
      <c r="AI2137" s="36">
        <f t="shared" si="886"/>
        <v>78.357289527720738</v>
      </c>
      <c r="AJ2137" s="36">
        <f t="shared" si="887"/>
        <v>2385</v>
      </c>
      <c r="AK2137" s="45">
        <v>45657</v>
      </c>
    </row>
    <row r="2138" spans="1:37" s="79" customFormat="1" ht="12.75" customHeight="1" x14ac:dyDescent="0.25">
      <c r="A2138" s="36">
        <v>2132</v>
      </c>
      <c r="B2138" s="45">
        <v>43276</v>
      </c>
      <c r="C2138" s="36" t="s">
        <v>721</v>
      </c>
      <c r="D2138" s="36"/>
      <c r="E2138" s="36">
        <v>12003</v>
      </c>
      <c r="F2138" s="36" t="s">
        <v>1729</v>
      </c>
      <c r="G2138" s="38" t="s">
        <v>955</v>
      </c>
      <c r="H2138" s="61">
        <v>15</v>
      </c>
      <c r="I2138" s="50">
        <v>547500</v>
      </c>
      <c r="J2138" s="39">
        <f t="shared" si="865"/>
        <v>0</v>
      </c>
      <c r="K2138" s="39">
        <f t="shared" si="866"/>
        <v>547500</v>
      </c>
      <c r="L2138" s="39">
        <f t="shared" si="867"/>
        <v>0</v>
      </c>
      <c r="M2138" s="39">
        <f t="shared" ref="M2138:M2143" si="888">IF(C2138=12006,H2138,IF(C2138&lt;&gt;12006,0))</f>
        <v>0</v>
      </c>
      <c r="N2138" s="39">
        <f t="shared" si="880"/>
        <v>0</v>
      </c>
      <c r="O2138" s="39">
        <f t="shared" si="869"/>
        <v>0</v>
      </c>
      <c r="P2138" s="39">
        <f t="shared" si="870"/>
        <v>0</v>
      </c>
      <c r="Q2138" s="39">
        <f t="shared" si="871"/>
        <v>0</v>
      </c>
      <c r="R2138" s="39">
        <f t="shared" si="872"/>
        <v>0</v>
      </c>
      <c r="S2138" s="39">
        <f t="shared" si="873"/>
        <v>0</v>
      </c>
      <c r="T2138" s="39"/>
      <c r="U2138" s="39">
        <f t="shared" si="874"/>
        <v>0</v>
      </c>
      <c r="V2138" s="39"/>
      <c r="W2138" s="39"/>
      <c r="X2138" s="39">
        <f t="shared" si="877"/>
        <v>44.969199178644764</v>
      </c>
      <c r="Y2138" s="39">
        <f t="shared" si="878"/>
        <v>1368.75</v>
      </c>
      <c r="Z2138" s="41">
        <f t="shared" si="879"/>
        <v>107071.66324435319</v>
      </c>
      <c r="AA2138" s="41">
        <v>90612.936344969203</v>
      </c>
      <c r="AB2138" s="41">
        <v>0</v>
      </c>
      <c r="AC2138" s="41">
        <f t="shared" si="881"/>
        <v>90612.936344969203</v>
      </c>
      <c r="AD2138" s="42">
        <f t="shared" si="882"/>
        <v>16458.726899383983</v>
      </c>
      <c r="AE2138" s="41">
        <f t="shared" si="883"/>
        <v>107071.66324435319</v>
      </c>
      <c r="AF2138" s="42">
        <f t="shared" si="884"/>
        <v>440428.3367556468</v>
      </c>
      <c r="AG2138" s="43">
        <f t="shared" ref="AG2138:AG2150" si="889">(365.25/30.4375*(IF(E2138=12002,1/3%,IF(E2138=12003,1/3%,IF(E2138=12004,1/3%,IF(E2138=12006,1/2%,IF(E2138=12007,1/10%,IF(E2138=12008,1/3%,IF(E2138=12009,1/10%,IF(E2138=12010,1/10%,IF(E2138=12011,1/20%,IF(E2138=12012,1/3%))))))))))))</f>
        <v>400</v>
      </c>
      <c r="AH2138" s="44">
        <f t="shared" si="885"/>
        <v>321.7741273100616</v>
      </c>
      <c r="AI2138" s="36">
        <f t="shared" si="886"/>
        <v>78.225872689938399</v>
      </c>
      <c r="AJ2138" s="36">
        <f t="shared" si="887"/>
        <v>2381</v>
      </c>
      <c r="AK2138" s="45">
        <v>45657</v>
      </c>
    </row>
    <row r="2139" spans="1:37" s="79" customFormat="1" ht="12.75" customHeight="1" x14ac:dyDescent="0.25">
      <c r="A2139" s="36">
        <v>2133</v>
      </c>
      <c r="B2139" s="45">
        <v>43279</v>
      </c>
      <c r="C2139" s="53" t="s">
        <v>533</v>
      </c>
      <c r="D2139" s="53"/>
      <c r="E2139" s="36">
        <v>12003</v>
      </c>
      <c r="F2139" s="36" t="s">
        <v>1793</v>
      </c>
      <c r="G2139" s="36" t="s">
        <v>1750</v>
      </c>
      <c r="H2139" s="38">
        <v>38</v>
      </c>
      <c r="I2139" s="50">
        <v>1493193.3534743204</v>
      </c>
      <c r="J2139" s="39">
        <f t="shared" si="865"/>
        <v>0</v>
      </c>
      <c r="K2139" s="39">
        <f t="shared" si="866"/>
        <v>1493193.3534743204</v>
      </c>
      <c r="L2139" s="39">
        <f t="shared" si="867"/>
        <v>0</v>
      </c>
      <c r="M2139" s="39">
        <f t="shared" si="888"/>
        <v>0</v>
      </c>
      <c r="N2139" s="39">
        <f t="shared" si="880"/>
        <v>0</v>
      </c>
      <c r="O2139" s="39">
        <f t="shared" si="869"/>
        <v>0</v>
      </c>
      <c r="P2139" s="39">
        <f t="shared" si="870"/>
        <v>0</v>
      </c>
      <c r="Q2139" s="39">
        <f t="shared" si="871"/>
        <v>0</v>
      </c>
      <c r="R2139" s="39">
        <f t="shared" si="872"/>
        <v>0</v>
      </c>
      <c r="S2139" s="39">
        <f t="shared" si="873"/>
        <v>0</v>
      </c>
      <c r="T2139" s="39"/>
      <c r="U2139" s="39">
        <f t="shared" si="874"/>
        <v>0</v>
      </c>
      <c r="V2139" s="39"/>
      <c r="W2139" s="39"/>
      <c r="X2139" s="39">
        <f t="shared" si="877"/>
        <v>122.6442179445027</v>
      </c>
      <c r="Y2139" s="39">
        <f t="shared" si="878"/>
        <v>3732.9833836858011</v>
      </c>
      <c r="Z2139" s="41">
        <f t="shared" si="879"/>
        <v>291647.95027202746</v>
      </c>
      <c r="AA2139" s="41">
        <v>243080.83996600434</v>
      </c>
      <c r="AB2139" s="41">
        <v>-6555.8141752555712</v>
      </c>
      <c r="AC2139" s="41">
        <f t="shared" si="881"/>
        <v>236525.02579074877</v>
      </c>
      <c r="AD2139" s="42">
        <f t="shared" si="882"/>
        <v>48567.110306023125</v>
      </c>
      <c r="AE2139" s="41">
        <f t="shared" si="883"/>
        <v>285092.13609677192</v>
      </c>
      <c r="AF2139" s="42">
        <f t="shared" si="884"/>
        <v>1208101.2173775486</v>
      </c>
      <c r="AG2139" s="43">
        <f t="shared" si="889"/>
        <v>400</v>
      </c>
      <c r="AH2139" s="44">
        <f t="shared" si="885"/>
        <v>321.87268993839837</v>
      </c>
      <c r="AI2139" s="36">
        <f t="shared" si="886"/>
        <v>78.127310061601648</v>
      </c>
      <c r="AJ2139" s="36">
        <f t="shared" si="887"/>
        <v>2378</v>
      </c>
      <c r="AK2139" s="45">
        <v>45657</v>
      </c>
    </row>
    <row r="2140" spans="1:37" s="79" customFormat="1" ht="12.75" customHeight="1" x14ac:dyDescent="0.25">
      <c r="A2140" s="36">
        <v>2134</v>
      </c>
      <c r="B2140" s="45">
        <v>43279</v>
      </c>
      <c r="C2140" s="53" t="s">
        <v>533</v>
      </c>
      <c r="D2140" s="53"/>
      <c r="E2140" s="36">
        <v>12003</v>
      </c>
      <c r="F2140" s="36" t="s">
        <v>1799</v>
      </c>
      <c r="G2140" s="36" t="s">
        <v>1750</v>
      </c>
      <c r="H2140" s="38">
        <v>4</v>
      </c>
      <c r="I2140" s="50">
        <v>241006.64652567977</v>
      </c>
      <c r="J2140" s="39">
        <f t="shared" si="865"/>
        <v>0</v>
      </c>
      <c r="K2140" s="39">
        <f t="shared" si="866"/>
        <v>241006.64652567977</v>
      </c>
      <c r="L2140" s="39">
        <f t="shared" si="867"/>
        <v>0</v>
      </c>
      <c r="M2140" s="39">
        <f t="shared" si="888"/>
        <v>0</v>
      </c>
      <c r="N2140" s="39">
        <f t="shared" si="880"/>
        <v>0</v>
      </c>
      <c r="O2140" s="39">
        <f t="shared" si="869"/>
        <v>0</v>
      </c>
      <c r="P2140" s="39">
        <f t="shared" si="870"/>
        <v>0</v>
      </c>
      <c r="Q2140" s="39">
        <f t="shared" si="871"/>
        <v>0</v>
      </c>
      <c r="R2140" s="39">
        <f t="shared" si="872"/>
        <v>0</v>
      </c>
      <c r="S2140" s="39">
        <f t="shared" si="873"/>
        <v>0</v>
      </c>
      <c r="T2140" s="39"/>
      <c r="U2140" s="39">
        <f t="shared" si="874"/>
        <v>0</v>
      </c>
      <c r="V2140" s="39"/>
      <c r="W2140" s="39"/>
      <c r="X2140" s="39">
        <f t="shared" si="877"/>
        <v>19.795207106832013</v>
      </c>
      <c r="Y2140" s="39">
        <f t="shared" si="878"/>
        <v>602.51661631419938</v>
      </c>
      <c r="Z2140" s="41">
        <f t="shared" si="879"/>
        <v>47073.002500046532</v>
      </c>
      <c r="AA2140" s="41">
        <v>39234.100485741044</v>
      </c>
      <c r="AB2140" s="41">
        <v>-1058.1314107430042</v>
      </c>
      <c r="AC2140" s="41">
        <f t="shared" si="881"/>
        <v>38175.969074998044</v>
      </c>
      <c r="AD2140" s="42">
        <f t="shared" si="882"/>
        <v>7838.9020143054877</v>
      </c>
      <c r="AE2140" s="41">
        <f t="shared" si="883"/>
        <v>46014.871089303531</v>
      </c>
      <c r="AF2140" s="42">
        <f t="shared" si="884"/>
        <v>194991.77543637622</v>
      </c>
      <c r="AG2140" s="43">
        <f t="shared" si="889"/>
        <v>400</v>
      </c>
      <c r="AH2140" s="44">
        <f t="shared" si="885"/>
        <v>321.87268993839837</v>
      </c>
      <c r="AI2140" s="36">
        <f t="shared" si="886"/>
        <v>78.127310061601648</v>
      </c>
      <c r="AJ2140" s="36">
        <f t="shared" si="887"/>
        <v>2378</v>
      </c>
      <c r="AK2140" s="45">
        <v>45657</v>
      </c>
    </row>
    <row r="2141" spans="1:37" s="79" customFormat="1" ht="12.75" customHeight="1" x14ac:dyDescent="0.25">
      <c r="A2141" s="36">
        <v>2135</v>
      </c>
      <c r="B2141" s="45">
        <v>43281</v>
      </c>
      <c r="C2141" s="36" t="s">
        <v>823</v>
      </c>
      <c r="D2141" s="36"/>
      <c r="E2141" s="36">
        <v>12004</v>
      </c>
      <c r="F2141" s="36" t="s">
        <v>1800</v>
      </c>
      <c r="G2141" s="36" t="s">
        <v>276</v>
      </c>
      <c r="H2141" s="38">
        <v>1</v>
      </c>
      <c r="I2141" s="50">
        <v>172333333.33000001</v>
      </c>
      <c r="J2141" s="39">
        <f t="shared" si="865"/>
        <v>0</v>
      </c>
      <c r="K2141" s="39">
        <f t="shared" si="866"/>
        <v>0</v>
      </c>
      <c r="L2141" s="39">
        <f t="shared" si="867"/>
        <v>172333333.33000001</v>
      </c>
      <c r="M2141" s="39">
        <f t="shared" si="888"/>
        <v>0</v>
      </c>
      <c r="N2141" s="39">
        <f t="shared" si="880"/>
        <v>0</v>
      </c>
      <c r="O2141" s="39">
        <f t="shared" si="869"/>
        <v>0</v>
      </c>
      <c r="P2141" s="39">
        <f t="shared" si="870"/>
        <v>0</v>
      </c>
      <c r="Q2141" s="39">
        <f t="shared" si="871"/>
        <v>0</v>
      </c>
      <c r="R2141" s="39">
        <f t="shared" si="872"/>
        <v>0</v>
      </c>
      <c r="S2141" s="39">
        <f t="shared" si="873"/>
        <v>0</v>
      </c>
      <c r="T2141" s="39"/>
      <c r="U2141" s="39">
        <f t="shared" si="874"/>
        <v>0</v>
      </c>
      <c r="V2141" s="39">
        <f>IF(E2141=12050,I2141,IF(E2141&lt;&gt;12050,0))</f>
        <v>0</v>
      </c>
      <c r="W2141" s="39"/>
      <c r="X2141" s="39">
        <f t="shared" si="877"/>
        <v>14154.688569199179</v>
      </c>
      <c r="Y2141" s="39">
        <f t="shared" si="878"/>
        <v>430833.33332500001</v>
      </c>
      <c r="Z2141" s="41">
        <f t="shared" si="879"/>
        <v>33631540.040417247</v>
      </c>
      <c r="AA2141" s="41">
        <v>28450924.02409035</v>
      </c>
      <c r="AB2141" s="41">
        <v>0</v>
      </c>
      <c r="AC2141" s="41">
        <f t="shared" si="881"/>
        <v>28450924.02409035</v>
      </c>
      <c r="AD2141" s="42">
        <f t="shared" si="882"/>
        <v>5180616.0163268968</v>
      </c>
      <c r="AE2141" s="41">
        <f t="shared" si="883"/>
        <v>33631540.040417247</v>
      </c>
      <c r="AF2141" s="42">
        <f t="shared" si="884"/>
        <v>138701793.28958276</v>
      </c>
      <c r="AG2141" s="43">
        <f t="shared" si="889"/>
        <v>400</v>
      </c>
      <c r="AH2141" s="44">
        <f t="shared" si="885"/>
        <v>321.93839835728954</v>
      </c>
      <c r="AI2141" s="36">
        <f t="shared" si="886"/>
        <v>78.061601642710471</v>
      </c>
      <c r="AJ2141" s="36">
        <f t="shared" si="887"/>
        <v>2376</v>
      </c>
      <c r="AK2141" s="45">
        <v>45657</v>
      </c>
    </row>
    <row r="2142" spans="1:37" s="79" customFormat="1" ht="12.75" customHeight="1" x14ac:dyDescent="0.25">
      <c r="A2142" s="36">
        <v>2136</v>
      </c>
      <c r="B2142" s="45">
        <v>43281</v>
      </c>
      <c r="C2142" s="36" t="s">
        <v>823</v>
      </c>
      <c r="D2142" s="36"/>
      <c r="E2142" s="36">
        <v>12004</v>
      </c>
      <c r="F2142" s="56" t="s">
        <v>1801</v>
      </c>
      <c r="G2142" s="36" t="s">
        <v>276</v>
      </c>
      <c r="H2142" s="62">
        <v>1</v>
      </c>
      <c r="I2142" s="50">
        <v>36034910.960000001</v>
      </c>
      <c r="J2142" s="39">
        <f t="shared" si="865"/>
        <v>0</v>
      </c>
      <c r="K2142" s="39">
        <f t="shared" si="866"/>
        <v>0</v>
      </c>
      <c r="L2142" s="39">
        <f t="shared" si="867"/>
        <v>36034910.960000001</v>
      </c>
      <c r="M2142" s="39">
        <f t="shared" si="888"/>
        <v>0</v>
      </c>
      <c r="N2142" s="39">
        <f t="shared" si="880"/>
        <v>0</v>
      </c>
      <c r="O2142" s="39">
        <f t="shared" si="869"/>
        <v>0</v>
      </c>
      <c r="P2142" s="39">
        <f t="shared" si="870"/>
        <v>0</v>
      </c>
      <c r="Q2142" s="39">
        <f t="shared" si="871"/>
        <v>0</v>
      </c>
      <c r="R2142" s="39">
        <f t="shared" si="872"/>
        <v>0</v>
      </c>
      <c r="S2142" s="39">
        <f t="shared" si="873"/>
        <v>0</v>
      </c>
      <c r="T2142" s="39"/>
      <c r="U2142" s="39">
        <f t="shared" si="874"/>
        <v>0</v>
      </c>
      <c r="V2142" s="39">
        <f>IF(E2142=12050,I2142,IF(E2142&lt;&gt;12050,0))</f>
        <v>0</v>
      </c>
      <c r="W2142" s="39"/>
      <c r="X2142" s="39">
        <f t="shared" si="877"/>
        <v>2959.7462800821354</v>
      </c>
      <c r="Y2142" s="39">
        <f t="shared" si="878"/>
        <v>90087.277399999992</v>
      </c>
      <c r="Z2142" s="41">
        <f t="shared" si="879"/>
        <v>7032357.1614751536</v>
      </c>
      <c r="AA2142" s="41">
        <v>5949090.0229650913</v>
      </c>
      <c r="AB2142" s="41">
        <v>0</v>
      </c>
      <c r="AC2142" s="41">
        <f t="shared" si="881"/>
        <v>5949090.0229650913</v>
      </c>
      <c r="AD2142" s="42">
        <f t="shared" si="882"/>
        <v>1083267.1385100624</v>
      </c>
      <c r="AE2142" s="41">
        <f t="shared" si="883"/>
        <v>7032357.1614751536</v>
      </c>
      <c r="AF2142" s="42">
        <f t="shared" si="884"/>
        <v>29002553.798524849</v>
      </c>
      <c r="AG2142" s="43">
        <f t="shared" si="889"/>
        <v>400</v>
      </c>
      <c r="AH2142" s="44">
        <f t="shared" si="885"/>
        <v>321.93839835728954</v>
      </c>
      <c r="AI2142" s="36">
        <f t="shared" si="886"/>
        <v>78.061601642710471</v>
      </c>
      <c r="AJ2142" s="36">
        <f t="shared" si="887"/>
        <v>2376</v>
      </c>
      <c r="AK2142" s="45">
        <v>45657</v>
      </c>
    </row>
    <row r="2143" spans="1:37" s="79" customFormat="1" ht="12.75" customHeight="1" x14ac:dyDescent="0.25">
      <c r="A2143" s="36">
        <v>2137</v>
      </c>
      <c r="B2143" s="45">
        <v>43281</v>
      </c>
      <c r="C2143" s="36" t="s">
        <v>823</v>
      </c>
      <c r="D2143" s="36"/>
      <c r="E2143" s="36">
        <v>12004</v>
      </c>
      <c r="F2143" s="56" t="s">
        <v>1802</v>
      </c>
      <c r="G2143" s="36" t="s">
        <v>544</v>
      </c>
      <c r="H2143" s="62">
        <v>1</v>
      </c>
      <c r="I2143" s="50">
        <v>12505245.939999999</v>
      </c>
      <c r="J2143" s="39">
        <f t="shared" si="865"/>
        <v>0</v>
      </c>
      <c r="K2143" s="39">
        <f t="shared" si="866"/>
        <v>0</v>
      </c>
      <c r="L2143" s="39">
        <f t="shared" si="867"/>
        <v>12505245.939999999</v>
      </c>
      <c r="M2143" s="39">
        <f t="shared" si="888"/>
        <v>0</v>
      </c>
      <c r="N2143" s="39">
        <f t="shared" si="880"/>
        <v>0</v>
      </c>
      <c r="O2143" s="39">
        <f t="shared" si="869"/>
        <v>0</v>
      </c>
      <c r="P2143" s="39">
        <f t="shared" si="870"/>
        <v>0</v>
      </c>
      <c r="Q2143" s="39">
        <f t="shared" si="871"/>
        <v>0</v>
      </c>
      <c r="R2143" s="39">
        <f t="shared" si="872"/>
        <v>0</v>
      </c>
      <c r="S2143" s="39">
        <f t="shared" si="873"/>
        <v>0</v>
      </c>
      <c r="T2143" s="39"/>
      <c r="U2143" s="39">
        <f t="shared" si="874"/>
        <v>0</v>
      </c>
      <c r="V2143" s="39"/>
      <c r="W2143" s="39"/>
      <c r="X2143" s="39">
        <f t="shared" si="877"/>
        <v>1027.1249232032853</v>
      </c>
      <c r="Y2143" s="39">
        <f t="shared" si="878"/>
        <v>31263.114849999998</v>
      </c>
      <c r="Z2143" s="41">
        <f t="shared" si="879"/>
        <v>2440448.8175310059</v>
      </c>
      <c r="AA2143" s="41">
        <v>2033707.347942505</v>
      </c>
      <c r="AB2143" s="41">
        <v>-54848.450671091552</v>
      </c>
      <c r="AC2143" s="41">
        <f t="shared" si="881"/>
        <v>1978858.8972714136</v>
      </c>
      <c r="AD2143" s="42">
        <f t="shared" si="882"/>
        <v>406741.46958850091</v>
      </c>
      <c r="AE2143" s="41">
        <f t="shared" si="883"/>
        <v>2385600.3668599147</v>
      </c>
      <c r="AF2143" s="42">
        <f t="shared" si="884"/>
        <v>10119645.573140085</v>
      </c>
      <c r="AG2143" s="43">
        <f t="shared" si="889"/>
        <v>400</v>
      </c>
      <c r="AH2143" s="44">
        <f t="shared" si="885"/>
        <v>321.93839835728954</v>
      </c>
      <c r="AI2143" s="36">
        <f t="shared" si="886"/>
        <v>78.061601642710471</v>
      </c>
      <c r="AJ2143" s="36">
        <f t="shared" si="887"/>
        <v>2376</v>
      </c>
      <c r="AK2143" s="45">
        <v>45657</v>
      </c>
    </row>
    <row r="2144" spans="1:37" s="79" customFormat="1" ht="12.75" customHeight="1" x14ac:dyDescent="0.25">
      <c r="A2144" s="36">
        <v>2138</v>
      </c>
      <c r="B2144" s="37">
        <v>43283</v>
      </c>
      <c r="C2144" s="37" t="s">
        <v>533</v>
      </c>
      <c r="D2144" s="37"/>
      <c r="E2144" s="36">
        <v>12003</v>
      </c>
      <c r="F2144" s="53" t="s">
        <v>1776</v>
      </c>
      <c r="G2144" s="36" t="s">
        <v>491</v>
      </c>
      <c r="H2144" s="49">
        <v>16</v>
      </c>
      <c r="I2144" s="39">
        <v>585437.12574850302</v>
      </c>
      <c r="J2144" s="39"/>
      <c r="K2144" s="39">
        <v>585437.12574850302</v>
      </c>
      <c r="L2144" s="39"/>
      <c r="M2144" s="39"/>
      <c r="N2144" s="39"/>
      <c r="O2144" s="39"/>
      <c r="P2144" s="39"/>
      <c r="Q2144" s="39"/>
      <c r="R2144" s="39"/>
      <c r="S2144" s="39"/>
      <c r="T2144" s="39"/>
      <c r="U2144" s="39"/>
      <c r="V2144" s="39"/>
      <c r="W2144" s="39"/>
      <c r="X2144" s="39">
        <f t="shared" si="877"/>
        <v>48.085184866406813</v>
      </c>
      <c r="Y2144" s="39">
        <f t="shared" si="878"/>
        <v>1463.5928143712574</v>
      </c>
      <c r="Z2144" s="41">
        <f t="shared" si="879"/>
        <v>114154.22887284978</v>
      </c>
      <c r="AA2144" s="41">
        <v>96555.051211744896</v>
      </c>
      <c r="AB2144" s="41">
        <v>0</v>
      </c>
      <c r="AC2144" s="41">
        <f t="shared" si="881"/>
        <v>96555.051211744896</v>
      </c>
      <c r="AD2144" s="42">
        <f t="shared" si="882"/>
        <v>17599.177661104884</v>
      </c>
      <c r="AE2144" s="41">
        <f t="shared" si="883"/>
        <v>114154.22887284978</v>
      </c>
      <c r="AF2144" s="42">
        <f t="shared" si="884"/>
        <v>471282.89687565324</v>
      </c>
      <c r="AG2144" s="43">
        <f t="shared" si="889"/>
        <v>400</v>
      </c>
      <c r="AH2144" s="44">
        <f t="shared" si="885"/>
        <v>322.00410677618072</v>
      </c>
      <c r="AI2144" s="36">
        <f t="shared" si="886"/>
        <v>77.995893223819309</v>
      </c>
      <c r="AJ2144" s="36">
        <f t="shared" si="887"/>
        <v>2374</v>
      </c>
      <c r="AK2144" s="45">
        <v>45657</v>
      </c>
    </row>
    <row r="2145" spans="1:37" s="79" customFormat="1" ht="12.75" customHeight="1" x14ac:dyDescent="0.25">
      <c r="A2145" s="36">
        <v>2139</v>
      </c>
      <c r="B2145" s="37">
        <v>43283</v>
      </c>
      <c r="C2145" s="37" t="s">
        <v>533</v>
      </c>
      <c r="D2145" s="37"/>
      <c r="E2145" s="36">
        <v>12003</v>
      </c>
      <c r="F2145" s="53" t="s">
        <v>1781</v>
      </c>
      <c r="G2145" s="36" t="s">
        <v>491</v>
      </c>
      <c r="H2145" s="49">
        <v>1</v>
      </c>
      <c r="I2145" s="39">
        <v>25612.874251497007</v>
      </c>
      <c r="J2145" s="39"/>
      <c r="K2145" s="39">
        <v>25612.874251497007</v>
      </c>
      <c r="L2145" s="39"/>
      <c r="M2145" s="39"/>
      <c r="N2145" s="39"/>
      <c r="O2145" s="39"/>
      <c r="P2145" s="39"/>
      <c r="Q2145" s="39"/>
      <c r="R2145" s="39"/>
      <c r="S2145" s="39"/>
      <c r="T2145" s="39"/>
      <c r="U2145" s="39"/>
      <c r="V2145" s="39"/>
      <c r="W2145" s="39"/>
      <c r="X2145" s="39">
        <f t="shared" si="877"/>
        <v>2.103726837905298</v>
      </c>
      <c r="Y2145" s="39">
        <f t="shared" si="878"/>
        <v>64.032185628742511</v>
      </c>
      <c r="Z2145" s="41">
        <f t="shared" si="879"/>
        <v>4994.2475131871779</v>
      </c>
      <c r="AA2145" s="41">
        <v>4224.2834905138388</v>
      </c>
      <c r="AB2145" s="41">
        <v>0</v>
      </c>
      <c r="AC2145" s="41">
        <f t="shared" si="881"/>
        <v>4224.2834905138388</v>
      </c>
      <c r="AD2145" s="42">
        <f t="shared" si="882"/>
        <v>769.96402267333906</v>
      </c>
      <c r="AE2145" s="41">
        <f t="shared" si="883"/>
        <v>4994.2475131871779</v>
      </c>
      <c r="AF2145" s="42">
        <f t="shared" si="884"/>
        <v>20618.626738309831</v>
      </c>
      <c r="AG2145" s="43">
        <f t="shared" si="889"/>
        <v>400</v>
      </c>
      <c r="AH2145" s="44">
        <f t="shared" si="885"/>
        <v>322.00410677618072</v>
      </c>
      <c r="AI2145" s="36">
        <f t="shared" si="886"/>
        <v>77.995893223819309</v>
      </c>
      <c r="AJ2145" s="36">
        <f t="shared" si="887"/>
        <v>2374</v>
      </c>
      <c r="AK2145" s="45">
        <v>45657</v>
      </c>
    </row>
    <row r="2146" spans="1:37" s="79" customFormat="1" ht="12.75" customHeight="1" x14ac:dyDescent="0.25">
      <c r="A2146" s="36">
        <v>2140</v>
      </c>
      <c r="B2146" s="45">
        <v>43284</v>
      </c>
      <c r="C2146" s="53" t="s">
        <v>533</v>
      </c>
      <c r="D2146" s="53"/>
      <c r="E2146" s="36">
        <v>12003</v>
      </c>
      <c r="F2146" s="36" t="s">
        <v>1688</v>
      </c>
      <c r="G2146" s="36" t="s">
        <v>540</v>
      </c>
      <c r="H2146" s="38">
        <v>30</v>
      </c>
      <c r="I2146" s="50">
        <v>1095000</v>
      </c>
      <c r="J2146" s="39">
        <f>IF(E2146=12002,I2146,IF(E2146&lt;&gt;12002,0))</f>
        <v>0</v>
      </c>
      <c r="K2146" s="39">
        <f>IF(E2146=12003,I2146,IF(E2146&lt;&gt;12003,0))</f>
        <v>1095000</v>
      </c>
      <c r="L2146" s="39">
        <f>IF(E2146=12004,I2146,IF(E2146&lt;&gt;12004,0))</f>
        <v>0</v>
      </c>
      <c r="M2146" s="39">
        <f>IF(C2146=12006,H2146,IF(C2146&lt;&gt;12006,0))</f>
        <v>0</v>
      </c>
      <c r="N2146" s="39">
        <f>IF(E2146=12006,I2146,IF(E2146&lt;&gt;12006,0))</f>
        <v>0</v>
      </c>
      <c r="O2146" s="39">
        <f>IF(E2146=12007,I2146,IF(E2146&lt;&gt;12007,0))</f>
        <v>0</v>
      </c>
      <c r="P2146" s="39">
        <f>IF(E2146=12008,I2146,IF(E2146&lt;&gt;12008,0))</f>
        <v>0</v>
      </c>
      <c r="Q2146" s="39">
        <f>IF(E2146=12009,I2146,IF(E2146&lt;&gt;12009,0))</f>
        <v>0</v>
      </c>
      <c r="R2146" s="39">
        <f>IF(E2146=12010,I2146,IF(E2146&lt;&gt;12010,0))</f>
        <v>0</v>
      </c>
      <c r="S2146" s="39">
        <f>IF(E2146=12011,I2146,IF(E2146&lt;&gt;12011,0))</f>
        <v>0</v>
      </c>
      <c r="T2146" s="39"/>
      <c r="U2146" s="39">
        <f>IF(E2146=12012,I2146,IF(E2146&lt;&gt;12012,0))</f>
        <v>0</v>
      </c>
      <c r="V2146" s="39"/>
      <c r="W2146" s="39"/>
      <c r="X2146" s="39">
        <f t="shared" si="877"/>
        <v>89.938398357289529</v>
      </c>
      <c r="Y2146" s="39">
        <f t="shared" si="878"/>
        <v>2737.5</v>
      </c>
      <c r="Z2146" s="41">
        <f t="shared" si="879"/>
        <v>213423.81930184807</v>
      </c>
      <c r="AA2146" s="41">
        <v>177808.21355236141</v>
      </c>
      <c r="AB2146" s="41">
        <v>-4795.4318696877326</v>
      </c>
      <c r="AC2146" s="41">
        <f t="shared" si="881"/>
        <v>173012.78168267367</v>
      </c>
      <c r="AD2146" s="42">
        <f t="shared" si="882"/>
        <v>35615.605749486655</v>
      </c>
      <c r="AE2146" s="41">
        <f t="shared" si="883"/>
        <v>208628.38743216032</v>
      </c>
      <c r="AF2146" s="42">
        <f t="shared" si="884"/>
        <v>886371.61256783968</v>
      </c>
      <c r="AG2146" s="43">
        <f t="shared" si="889"/>
        <v>400</v>
      </c>
      <c r="AH2146" s="44">
        <f t="shared" si="885"/>
        <v>322.03696098562625</v>
      </c>
      <c r="AI2146" s="36">
        <f t="shared" si="886"/>
        <v>77.96303901437372</v>
      </c>
      <c r="AJ2146" s="36">
        <f t="shared" si="887"/>
        <v>2373</v>
      </c>
      <c r="AK2146" s="45">
        <v>45657</v>
      </c>
    </row>
    <row r="2147" spans="1:37" s="79" customFormat="1" ht="12.75" customHeight="1" x14ac:dyDescent="0.25">
      <c r="A2147" s="36">
        <v>2141</v>
      </c>
      <c r="B2147" s="45">
        <v>43284</v>
      </c>
      <c r="C2147" s="53" t="s">
        <v>533</v>
      </c>
      <c r="D2147" s="53"/>
      <c r="E2147" s="36">
        <v>12003</v>
      </c>
      <c r="F2147" s="36" t="s">
        <v>1689</v>
      </c>
      <c r="G2147" s="36" t="s">
        <v>540</v>
      </c>
      <c r="H2147" s="38">
        <v>30</v>
      </c>
      <c r="I2147" s="50">
        <v>811500</v>
      </c>
      <c r="J2147" s="39">
        <f>IF(E2147=12002,I2147,IF(E2147&lt;&gt;12002,0))</f>
        <v>0</v>
      </c>
      <c r="K2147" s="39">
        <f>IF(E2147=12003,I2147,IF(E2147&lt;&gt;12003,0))</f>
        <v>811500</v>
      </c>
      <c r="L2147" s="39">
        <f>IF(E2147=12004,I2147,IF(E2147&lt;&gt;12004,0))</f>
        <v>0</v>
      </c>
      <c r="M2147" s="39">
        <f>IF(C2147=12006,H2147,IF(C2147&lt;&gt;12006,0))</f>
        <v>0</v>
      </c>
      <c r="N2147" s="39">
        <f>IF(E2147=12006,I2147,IF(E2147&lt;&gt;12006,0))</f>
        <v>0</v>
      </c>
      <c r="O2147" s="39">
        <f>IF(E2147=12007,I2147,IF(E2147&lt;&gt;12007,0))</f>
        <v>0</v>
      </c>
      <c r="P2147" s="39">
        <f>IF(E2147=12008,I2147,IF(E2147&lt;&gt;12008,0))</f>
        <v>0</v>
      </c>
      <c r="Q2147" s="39">
        <f>IF(E2147=12009,I2147,IF(E2147&lt;&gt;12009,0))</f>
        <v>0</v>
      </c>
      <c r="R2147" s="39">
        <f>IF(E2147=12010,I2147,IF(E2147&lt;&gt;12010,0))</f>
        <v>0</v>
      </c>
      <c r="S2147" s="39">
        <f>IF(E2147=12011,I2147,IF(E2147&lt;&gt;12011,0))</f>
        <v>0</v>
      </c>
      <c r="T2147" s="39"/>
      <c r="U2147" s="39">
        <f>IF(E2147=12012,I2147,IF(E2147&lt;&gt;12012,0))</f>
        <v>0</v>
      </c>
      <c r="V2147" s="39"/>
      <c r="W2147" s="39"/>
      <c r="X2147" s="39">
        <f t="shared" si="877"/>
        <v>66.652977412731005</v>
      </c>
      <c r="Y2147" s="39">
        <f t="shared" si="878"/>
        <v>2028.75</v>
      </c>
      <c r="Z2147" s="41">
        <f t="shared" si="879"/>
        <v>158167.51540041069</v>
      </c>
      <c r="AA2147" s="41">
        <v>131772.9363449692</v>
      </c>
      <c r="AB2147" s="41">
        <v>-3553.8748513713194</v>
      </c>
      <c r="AC2147" s="41">
        <f t="shared" si="881"/>
        <v>128219.06149359788</v>
      </c>
      <c r="AD2147" s="42">
        <f t="shared" si="882"/>
        <v>26394.579055441485</v>
      </c>
      <c r="AE2147" s="41">
        <f t="shared" si="883"/>
        <v>154613.64054903935</v>
      </c>
      <c r="AF2147" s="42">
        <f t="shared" si="884"/>
        <v>656886.35945096065</v>
      </c>
      <c r="AG2147" s="43">
        <f t="shared" si="889"/>
        <v>400</v>
      </c>
      <c r="AH2147" s="44">
        <f t="shared" si="885"/>
        <v>322.03696098562625</v>
      </c>
      <c r="AI2147" s="36">
        <f t="shared" si="886"/>
        <v>77.96303901437372</v>
      </c>
      <c r="AJ2147" s="36">
        <f t="shared" si="887"/>
        <v>2373</v>
      </c>
      <c r="AK2147" s="45">
        <v>45657</v>
      </c>
    </row>
    <row r="2148" spans="1:37" s="79" customFormat="1" ht="12.75" customHeight="1" x14ac:dyDescent="0.25">
      <c r="A2148" s="36">
        <v>2142</v>
      </c>
      <c r="B2148" s="37">
        <v>43285</v>
      </c>
      <c r="C2148" s="37" t="s">
        <v>973</v>
      </c>
      <c r="D2148" s="37"/>
      <c r="E2148" s="36">
        <v>12006</v>
      </c>
      <c r="F2148" s="53" t="s">
        <v>1803</v>
      </c>
      <c r="G2148" s="36" t="s">
        <v>491</v>
      </c>
      <c r="H2148" s="49">
        <v>1</v>
      </c>
      <c r="I2148" s="39">
        <v>3609495</v>
      </c>
      <c r="J2148" s="39"/>
      <c r="K2148" s="39"/>
      <c r="L2148" s="39"/>
      <c r="M2148" s="39"/>
      <c r="N2148" s="39">
        <v>3609495</v>
      </c>
      <c r="O2148" s="39"/>
      <c r="P2148" s="39"/>
      <c r="Q2148" s="39"/>
      <c r="R2148" s="39"/>
      <c r="S2148" s="39"/>
      <c r="T2148" s="39"/>
      <c r="U2148" s="39"/>
      <c r="V2148" s="39"/>
      <c r="W2148" s="39"/>
      <c r="X2148" s="39">
        <f t="shared" si="877"/>
        <v>197.64517453798771</v>
      </c>
      <c r="Y2148" s="39">
        <f t="shared" si="878"/>
        <v>6015.8250000000007</v>
      </c>
      <c r="Z2148" s="41">
        <f t="shared" si="879"/>
        <v>468814.35400410683</v>
      </c>
      <c r="AA2148" s="41">
        <v>396476.2201232033</v>
      </c>
      <c r="AB2148" s="41">
        <v>0</v>
      </c>
      <c r="AC2148" s="41">
        <f t="shared" si="881"/>
        <v>396476.2201232033</v>
      </c>
      <c r="AD2148" s="42">
        <f t="shared" si="882"/>
        <v>72338.133880903537</v>
      </c>
      <c r="AE2148" s="41">
        <f t="shared" si="883"/>
        <v>468814.35400410683</v>
      </c>
      <c r="AF2148" s="42">
        <f t="shared" si="884"/>
        <v>3140680.645995893</v>
      </c>
      <c r="AG2148" s="43">
        <f t="shared" si="889"/>
        <v>600</v>
      </c>
      <c r="AH2148" s="44">
        <f t="shared" si="885"/>
        <v>522.0698151950719</v>
      </c>
      <c r="AI2148" s="36">
        <f t="shared" si="886"/>
        <v>77.930184804928132</v>
      </c>
      <c r="AJ2148" s="36">
        <f t="shared" si="887"/>
        <v>2372</v>
      </c>
      <c r="AK2148" s="45">
        <v>45657</v>
      </c>
    </row>
    <row r="2149" spans="1:37" s="79" customFormat="1" ht="12.75" customHeight="1" x14ac:dyDescent="0.25">
      <c r="A2149" s="36">
        <v>2143</v>
      </c>
      <c r="B2149" s="45">
        <v>43285</v>
      </c>
      <c r="C2149" s="36" t="s">
        <v>980</v>
      </c>
      <c r="D2149" s="36"/>
      <c r="E2149" s="36">
        <v>12002</v>
      </c>
      <c r="F2149" s="36" t="s">
        <v>1804</v>
      </c>
      <c r="G2149" s="36" t="s">
        <v>540</v>
      </c>
      <c r="H2149" s="38">
        <v>1</v>
      </c>
      <c r="I2149" s="50">
        <v>1890000</v>
      </c>
      <c r="J2149" s="39">
        <f t="shared" ref="J2149:J2157" si="890">IF(E2149=12002,I2149,IF(E2149&lt;&gt;12002,0))</f>
        <v>1890000</v>
      </c>
      <c r="K2149" s="39">
        <f t="shared" ref="K2149:K2157" si="891">IF(E2149=12003,I2149,IF(E2149&lt;&gt;12003,0))</f>
        <v>0</v>
      </c>
      <c r="L2149" s="39">
        <f t="shared" ref="L2149:L2157" si="892">IF(E2149=12004,I2149,IF(E2149&lt;&gt;12004,0))</f>
        <v>0</v>
      </c>
      <c r="M2149" s="39">
        <f>IF(C2149=12006,H2149,IF(C2149&lt;&gt;12006,0))</f>
        <v>0</v>
      </c>
      <c r="N2149" s="39">
        <f>IF(E2149=12006,I2149,IF(E2149&lt;&gt;12006,0))</f>
        <v>0</v>
      </c>
      <c r="O2149" s="39">
        <f t="shared" ref="O2149:O2157" si="893">IF(E2149=12007,I2149,IF(E2149&lt;&gt;12007,0))</f>
        <v>0</v>
      </c>
      <c r="P2149" s="39">
        <f t="shared" ref="P2149:P2157" si="894">IF(E2149=12008,I2149,IF(E2149&lt;&gt;12008,0))</f>
        <v>0</v>
      </c>
      <c r="Q2149" s="39">
        <f t="shared" ref="Q2149:Q2157" si="895">IF(E2149=12009,I2149,IF(E2149&lt;&gt;12009,0))</f>
        <v>0</v>
      </c>
      <c r="R2149" s="39">
        <f t="shared" ref="R2149:R2157" si="896">IF(E2149=12010,I2149,IF(E2149&lt;&gt;12010,0))</f>
        <v>0</v>
      </c>
      <c r="S2149" s="39">
        <f t="shared" ref="S2149:S2157" si="897">IF(E2149=12011,I2149,IF(E2149&lt;&gt;12011,0))</f>
        <v>0</v>
      </c>
      <c r="T2149" s="39"/>
      <c r="U2149" s="39">
        <f t="shared" ref="U2149:U2157" si="898">IF(E2149=12012,I2149,IF(E2149&lt;&gt;12012,0))</f>
        <v>0</v>
      </c>
      <c r="V2149" s="39"/>
      <c r="W2149" s="39"/>
      <c r="X2149" s="39">
        <f t="shared" si="877"/>
        <v>155.23613963039014</v>
      </c>
      <c r="Y2149" s="39">
        <f t="shared" si="878"/>
        <v>4725</v>
      </c>
      <c r="Z2149" s="41">
        <f t="shared" si="879"/>
        <v>368220.12320328545</v>
      </c>
      <c r="AA2149" s="41">
        <v>306746.61190965096</v>
      </c>
      <c r="AB2149" s="41">
        <v>-8272.8601186755423</v>
      </c>
      <c r="AC2149" s="41">
        <f t="shared" si="881"/>
        <v>298473.7517909754</v>
      </c>
      <c r="AD2149" s="42">
        <f t="shared" si="882"/>
        <v>61473.511293634481</v>
      </c>
      <c r="AE2149" s="41">
        <f t="shared" si="883"/>
        <v>359947.26308460988</v>
      </c>
      <c r="AF2149" s="42">
        <f t="shared" si="884"/>
        <v>1530052.73691539</v>
      </c>
      <c r="AG2149" s="43">
        <f t="shared" si="889"/>
        <v>400</v>
      </c>
      <c r="AH2149" s="44">
        <f t="shared" si="885"/>
        <v>322.0698151950719</v>
      </c>
      <c r="AI2149" s="36">
        <f t="shared" si="886"/>
        <v>77.930184804928132</v>
      </c>
      <c r="AJ2149" s="36">
        <f t="shared" si="887"/>
        <v>2372</v>
      </c>
      <c r="AK2149" s="45">
        <v>45657</v>
      </c>
    </row>
    <row r="2150" spans="1:37" s="79" customFormat="1" ht="38.25" customHeight="1" x14ac:dyDescent="0.25">
      <c r="A2150" s="36">
        <v>2144</v>
      </c>
      <c r="B2150" s="45">
        <v>43285</v>
      </c>
      <c r="C2150" s="36" t="s">
        <v>980</v>
      </c>
      <c r="D2150" s="36"/>
      <c r="E2150" s="36">
        <v>12002</v>
      </c>
      <c r="F2150" s="36" t="s">
        <v>1805</v>
      </c>
      <c r="G2150" s="36" t="s">
        <v>540</v>
      </c>
      <c r="H2150" s="38">
        <v>3</v>
      </c>
      <c r="I2150" s="50">
        <v>614250</v>
      </c>
      <c r="J2150" s="39">
        <f t="shared" si="890"/>
        <v>614250</v>
      </c>
      <c r="K2150" s="39">
        <f t="shared" si="891"/>
        <v>0</v>
      </c>
      <c r="L2150" s="39">
        <f t="shared" si="892"/>
        <v>0</v>
      </c>
      <c r="M2150" s="39">
        <f>IF(C2150=12006,H2150,IF(C2150&lt;&gt;12006,0))</f>
        <v>0</v>
      </c>
      <c r="N2150" s="39">
        <f>IF(E2150=12006,I2150,IF(E2150&lt;&gt;12006,0))</f>
        <v>0</v>
      </c>
      <c r="O2150" s="39">
        <f t="shared" si="893"/>
        <v>0</v>
      </c>
      <c r="P2150" s="39">
        <f t="shared" si="894"/>
        <v>0</v>
      </c>
      <c r="Q2150" s="39">
        <f t="shared" si="895"/>
        <v>0</v>
      </c>
      <c r="R2150" s="39">
        <f t="shared" si="896"/>
        <v>0</v>
      </c>
      <c r="S2150" s="39">
        <f t="shared" si="897"/>
        <v>0</v>
      </c>
      <c r="T2150" s="39"/>
      <c r="U2150" s="39">
        <f t="shared" si="898"/>
        <v>0</v>
      </c>
      <c r="V2150" s="39"/>
      <c r="W2150" s="39"/>
      <c r="X2150" s="39">
        <f t="shared" si="877"/>
        <v>50.451745379876797</v>
      </c>
      <c r="Y2150" s="39">
        <f t="shared" si="878"/>
        <v>1535.625</v>
      </c>
      <c r="Z2150" s="41">
        <f t="shared" si="879"/>
        <v>119671.54004106777</v>
      </c>
      <c r="AA2150" s="41">
        <v>99692.648870636549</v>
      </c>
      <c r="AB2150" s="41">
        <v>-2688.6795385695509</v>
      </c>
      <c r="AC2150" s="41">
        <f t="shared" si="881"/>
        <v>97003.969332067005</v>
      </c>
      <c r="AD2150" s="42">
        <f t="shared" si="882"/>
        <v>19978.89117043122</v>
      </c>
      <c r="AE2150" s="41">
        <f t="shared" si="883"/>
        <v>116982.86050249822</v>
      </c>
      <c r="AF2150" s="42">
        <f t="shared" si="884"/>
        <v>497267.13949750178</v>
      </c>
      <c r="AG2150" s="43">
        <f t="shared" si="889"/>
        <v>400</v>
      </c>
      <c r="AH2150" s="44">
        <f t="shared" si="885"/>
        <v>322.0698151950719</v>
      </c>
      <c r="AI2150" s="36">
        <f t="shared" si="886"/>
        <v>77.930184804928132</v>
      </c>
      <c r="AJ2150" s="36">
        <f t="shared" si="887"/>
        <v>2372</v>
      </c>
      <c r="AK2150" s="45">
        <v>45657</v>
      </c>
    </row>
    <row r="2151" spans="1:37" s="79" customFormat="1" ht="38.25" customHeight="1" x14ac:dyDescent="0.25">
      <c r="A2151" s="36">
        <v>2145</v>
      </c>
      <c r="B2151" s="45">
        <v>43286</v>
      </c>
      <c r="C2151" s="49" t="s">
        <v>272</v>
      </c>
      <c r="D2151" s="49"/>
      <c r="E2151" s="49">
        <v>12010</v>
      </c>
      <c r="F2151" s="36" t="s">
        <v>1658</v>
      </c>
      <c r="G2151" s="36" t="s">
        <v>435</v>
      </c>
      <c r="H2151" s="38">
        <v>10</v>
      </c>
      <c r="I2151" s="50">
        <v>1122500</v>
      </c>
      <c r="J2151" s="39">
        <f t="shared" si="890"/>
        <v>0</v>
      </c>
      <c r="K2151" s="39">
        <f t="shared" si="891"/>
        <v>0</v>
      </c>
      <c r="L2151" s="39">
        <f t="shared" si="892"/>
        <v>0</v>
      </c>
      <c r="M2151" s="39">
        <f>IF(E2151=12005,I2151,IF(E2151&lt;&gt;12005,0))</f>
        <v>0</v>
      </c>
      <c r="N2151" s="39">
        <f t="shared" ref="N2151:N2157" si="899">IF(E2151=12006,I2151,IF(E2151&lt;&gt;12006,0))</f>
        <v>0</v>
      </c>
      <c r="O2151" s="39">
        <f t="shared" si="893"/>
        <v>0</v>
      </c>
      <c r="P2151" s="39">
        <f t="shared" si="894"/>
        <v>0</v>
      </c>
      <c r="Q2151" s="39">
        <f t="shared" si="895"/>
        <v>0</v>
      </c>
      <c r="R2151" s="39">
        <f t="shared" si="896"/>
        <v>1122500</v>
      </c>
      <c r="S2151" s="39">
        <f t="shared" si="897"/>
        <v>0</v>
      </c>
      <c r="T2151" s="39"/>
      <c r="U2151" s="39">
        <f t="shared" si="898"/>
        <v>0</v>
      </c>
      <c r="V2151" s="39"/>
      <c r="W2151" s="39">
        <f>IF(E2151=12099,I2151,IF(E2151&lt;&gt;12099,0))</f>
        <v>0</v>
      </c>
      <c r="X2151" s="39">
        <f t="shared" si="877"/>
        <v>307.32375085557834</v>
      </c>
      <c r="Y2151" s="39">
        <f t="shared" si="878"/>
        <v>9354.1666666666661</v>
      </c>
      <c r="Z2151" s="41">
        <f t="shared" si="879"/>
        <v>728664.61327857629</v>
      </c>
      <c r="AA2151" s="41">
        <v>616184.12046543451</v>
      </c>
      <c r="AB2151" s="41">
        <v>41414.344536026561</v>
      </c>
      <c r="AC2151" s="41">
        <f t="shared" si="881"/>
        <v>657598.4650014611</v>
      </c>
      <c r="AD2151" s="42">
        <f t="shared" si="882"/>
        <v>112480.49281314178</v>
      </c>
      <c r="AE2151" s="41">
        <f t="shared" si="883"/>
        <v>770078.95781460288</v>
      </c>
      <c r="AF2151" s="42">
        <f t="shared" si="884"/>
        <v>352421.04218539712</v>
      </c>
      <c r="AG2151" s="43">
        <f>(365.25/30.4375*(IF(E2151=12002,1/3%,IF(E2151=12003,1/3%,IF(E2151=12004,1/3%,IF(E2151=12006,1/2%,IF(E2151=12007,1/10%,IF(E2151=12008,1/3%,IF(E2151=12009,1/10%,IF(E2151=12010,1/10%,IF(E2151=12011,1/20%,IF(E2151=12012,1/3%,IF(E2151=12099,1/10%)))))))))))))</f>
        <v>120</v>
      </c>
      <c r="AH2151" s="44">
        <f t="shared" si="885"/>
        <v>42.102669404517457</v>
      </c>
      <c r="AI2151" s="36">
        <f t="shared" si="886"/>
        <v>77.897330595482543</v>
      </c>
      <c r="AJ2151" s="36">
        <f t="shared" si="887"/>
        <v>2371</v>
      </c>
      <c r="AK2151" s="45">
        <v>45657</v>
      </c>
    </row>
    <row r="2152" spans="1:37" s="79" customFormat="1" ht="38.25" customHeight="1" x14ac:dyDescent="0.25">
      <c r="A2152" s="36">
        <v>2146</v>
      </c>
      <c r="B2152" s="45">
        <v>43287</v>
      </c>
      <c r="C2152" s="36" t="s">
        <v>823</v>
      </c>
      <c r="D2152" s="36"/>
      <c r="E2152" s="36">
        <v>12004</v>
      </c>
      <c r="F2152" s="36" t="s">
        <v>1758</v>
      </c>
      <c r="G2152" s="36" t="s">
        <v>56</v>
      </c>
      <c r="H2152" s="38">
        <v>1</v>
      </c>
      <c r="I2152" s="50">
        <v>3977600</v>
      </c>
      <c r="J2152" s="39">
        <f t="shared" si="890"/>
        <v>0</v>
      </c>
      <c r="K2152" s="39">
        <f t="shared" si="891"/>
        <v>0</v>
      </c>
      <c r="L2152" s="39">
        <f t="shared" si="892"/>
        <v>3977600</v>
      </c>
      <c r="M2152" s="39">
        <f>IF(C2152=12006,H2152,IF(C2152&lt;&gt;12006,0))</f>
        <v>0</v>
      </c>
      <c r="N2152" s="39">
        <f t="shared" si="899"/>
        <v>0</v>
      </c>
      <c r="O2152" s="39">
        <f t="shared" si="893"/>
        <v>0</v>
      </c>
      <c r="P2152" s="39">
        <f t="shared" si="894"/>
        <v>0</v>
      </c>
      <c r="Q2152" s="39">
        <f t="shared" si="895"/>
        <v>0</v>
      </c>
      <c r="R2152" s="39">
        <f t="shared" si="896"/>
        <v>0</v>
      </c>
      <c r="S2152" s="39">
        <f t="shared" si="897"/>
        <v>0</v>
      </c>
      <c r="T2152" s="39"/>
      <c r="U2152" s="39">
        <f t="shared" si="898"/>
        <v>0</v>
      </c>
      <c r="V2152" s="39"/>
      <c r="W2152" s="39"/>
      <c r="X2152" s="39">
        <f t="shared" si="877"/>
        <v>326.7022587268994</v>
      </c>
      <c r="Y2152" s="39">
        <f t="shared" si="878"/>
        <v>9944</v>
      </c>
      <c r="Z2152" s="41">
        <f t="shared" si="879"/>
        <v>774284.35318275145</v>
      </c>
      <c r="AA2152" s="41">
        <v>654711.3264887064</v>
      </c>
      <c r="AB2152" s="41">
        <v>-17657.3595662527</v>
      </c>
      <c r="AC2152" s="41">
        <f t="shared" si="881"/>
        <v>637053.96692245372</v>
      </c>
      <c r="AD2152" s="42">
        <f t="shared" si="882"/>
        <v>119573.02669404505</v>
      </c>
      <c r="AE2152" s="41">
        <f t="shared" si="883"/>
        <v>756626.99361649877</v>
      </c>
      <c r="AF2152" s="42">
        <f t="shared" si="884"/>
        <v>3220973.006383501</v>
      </c>
      <c r="AG2152" s="43">
        <f>(365.25/30.4375*(IF(E2152=12002,1/3%,IF(E2152=12003,1/3%,IF(E2152=12004,1/3%,IF(E2152=12006,1/2%,IF(E2152=12007,1/10%,IF(E2152=12008,1/3%,IF(E2152=12009,1/10%,IF(E2152=12010,1/10%,IF(E2152=12011,1/20%,IF(E2152=12012,1/3%))))))))))))</f>
        <v>400</v>
      </c>
      <c r="AH2152" s="44">
        <f t="shared" si="885"/>
        <v>322.13552361396307</v>
      </c>
      <c r="AI2152" s="36">
        <f t="shared" si="886"/>
        <v>77.864476386036955</v>
      </c>
      <c r="AJ2152" s="36">
        <f t="shared" si="887"/>
        <v>2370</v>
      </c>
      <c r="AK2152" s="45">
        <v>45657</v>
      </c>
    </row>
    <row r="2153" spans="1:37" s="79" customFormat="1" ht="38.25" customHeight="1" x14ac:dyDescent="0.25">
      <c r="A2153" s="36">
        <v>2147</v>
      </c>
      <c r="B2153" s="45">
        <v>43290</v>
      </c>
      <c r="C2153" s="56" t="s">
        <v>1043</v>
      </c>
      <c r="D2153" s="56"/>
      <c r="E2153" s="36">
        <v>12002</v>
      </c>
      <c r="F2153" s="36" t="s">
        <v>1806</v>
      </c>
      <c r="G2153" s="38" t="s">
        <v>322</v>
      </c>
      <c r="H2153" s="61">
        <v>1</v>
      </c>
      <c r="I2153" s="50">
        <v>169400</v>
      </c>
      <c r="J2153" s="39">
        <f t="shared" si="890"/>
        <v>169400</v>
      </c>
      <c r="K2153" s="39">
        <f t="shared" si="891"/>
        <v>0</v>
      </c>
      <c r="L2153" s="39">
        <f t="shared" si="892"/>
        <v>0</v>
      </c>
      <c r="M2153" s="39">
        <f>IF(C2153=12006,H2153,IF(C2153&lt;&gt;12006,0))</f>
        <v>0</v>
      </c>
      <c r="N2153" s="39">
        <f t="shared" si="899"/>
        <v>0</v>
      </c>
      <c r="O2153" s="39">
        <f t="shared" si="893"/>
        <v>0</v>
      </c>
      <c r="P2153" s="39">
        <f t="shared" si="894"/>
        <v>0</v>
      </c>
      <c r="Q2153" s="39">
        <f t="shared" si="895"/>
        <v>0</v>
      </c>
      <c r="R2153" s="39">
        <f t="shared" si="896"/>
        <v>0</v>
      </c>
      <c r="S2153" s="39">
        <f t="shared" si="897"/>
        <v>0</v>
      </c>
      <c r="T2153" s="39"/>
      <c r="U2153" s="39">
        <f t="shared" si="898"/>
        <v>0</v>
      </c>
      <c r="V2153" s="39"/>
      <c r="W2153" s="39"/>
      <c r="X2153" s="39">
        <f t="shared" si="877"/>
        <v>13.913757700205339</v>
      </c>
      <c r="Y2153" s="39">
        <f t="shared" si="878"/>
        <v>423.5</v>
      </c>
      <c r="Z2153" s="41">
        <f t="shared" si="879"/>
        <v>32933.864476386036</v>
      </c>
      <c r="AA2153" s="41">
        <v>27841.429158110881</v>
      </c>
      <c r="AB2153" s="41">
        <v>0</v>
      </c>
      <c r="AC2153" s="41">
        <f t="shared" si="881"/>
        <v>27841.429158110881</v>
      </c>
      <c r="AD2153" s="42">
        <f t="shared" si="882"/>
        <v>5092.4353182751547</v>
      </c>
      <c r="AE2153" s="41">
        <f t="shared" si="883"/>
        <v>32933.864476386036</v>
      </c>
      <c r="AF2153" s="42">
        <f t="shared" si="884"/>
        <v>136466.13552361395</v>
      </c>
      <c r="AG2153" s="43">
        <f>(365.25/30.4375*(IF(E2153=12002,1/3%,IF(E2153=12003,1/3%,IF(E2153=12004,1/3%,IF(E2153=12006,1/2%,IF(E2153=12007,1/10%,IF(E2153=12008,1/3%,IF(E2153=12009,1/10%,IF(E2153=12010,1/10%,IF(E2153=12011,1/20%,IF(E2153=12012,1/3%))))))))))))</f>
        <v>400</v>
      </c>
      <c r="AH2153" s="44">
        <f t="shared" si="885"/>
        <v>322.23408624229978</v>
      </c>
      <c r="AI2153" s="36">
        <f t="shared" si="886"/>
        <v>77.765913757700204</v>
      </c>
      <c r="AJ2153" s="36">
        <f t="shared" si="887"/>
        <v>2367</v>
      </c>
      <c r="AK2153" s="45">
        <v>45657</v>
      </c>
    </row>
    <row r="2154" spans="1:37" s="79" customFormat="1" ht="25.5" customHeight="1" x14ac:dyDescent="0.25">
      <c r="A2154" s="36">
        <v>2148</v>
      </c>
      <c r="B2154" s="45">
        <v>43291</v>
      </c>
      <c r="C2154" s="49" t="s">
        <v>431</v>
      </c>
      <c r="D2154" s="49"/>
      <c r="E2154" s="49">
        <v>12009</v>
      </c>
      <c r="F2154" s="36" t="s">
        <v>1777</v>
      </c>
      <c r="G2154" s="36" t="s">
        <v>435</v>
      </c>
      <c r="H2154" s="38">
        <v>1</v>
      </c>
      <c r="I2154" s="50">
        <v>139584.90566037735</v>
      </c>
      <c r="J2154" s="39">
        <f t="shared" si="890"/>
        <v>0</v>
      </c>
      <c r="K2154" s="39">
        <f t="shared" si="891"/>
        <v>0</v>
      </c>
      <c r="L2154" s="39">
        <f t="shared" si="892"/>
        <v>0</v>
      </c>
      <c r="M2154" s="39">
        <f>IF(E2154=12005,I2154,IF(E2154&lt;&gt;12005,0))</f>
        <v>0</v>
      </c>
      <c r="N2154" s="39">
        <f t="shared" si="899"/>
        <v>0</v>
      </c>
      <c r="O2154" s="39">
        <f t="shared" si="893"/>
        <v>0</v>
      </c>
      <c r="P2154" s="39">
        <f t="shared" si="894"/>
        <v>0</v>
      </c>
      <c r="Q2154" s="39">
        <f t="shared" si="895"/>
        <v>139584.90566037735</v>
      </c>
      <c r="R2154" s="39">
        <f t="shared" si="896"/>
        <v>0</v>
      </c>
      <c r="S2154" s="39">
        <f t="shared" si="897"/>
        <v>0</v>
      </c>
      <c r="T2154" s="39"/>
      <c r="U2154" s="39">
        <f t="shared" si="898"/>
        <v>0</v>
      </c>
      <c r="V2154" s="39"/>
      <c r="W2154" s="39">
        <f>IF(E2154=12099,I2154,IF(E2154&lt;&gt;12099,0))</f>
        <v>0</v>
      </c>
      <c r="X2154" s="39">
        <f t="shared" si="877"/>
        <v>38.216264383402425</v>
      </c>
      <c r="Y2154" s="39">
        <f t="shared" si="878"/>
        <v>1163.2075471698113</v>
      </c>
      <c r="Z2154" s="41">
        <f t="shared" si="879"/>
        <v>90419.681531130132</v>
      </c>
      <c r="AA2154" s="41">
        <v>76432.52876680484</v>
      </c>
      <c r="AB2154" s="41">
        <v>0</v>
      </c>
      <c r="AC2154" s="41">
        <f t="shared" si="881"/>
        <v>76432.52876680484</v>
      </c>
      <c r="AD2154" s="42">
        <f t="shared" si="882"/>
        <v>13987.152764325292</v>
      </c>
      <c r="AE2154" s="41">
        <f t="shared" si="883"/>
        <v>90419.681531130132</v>
      </c>
      <c r="AF2154" s="42">
        <f t="shared" si="884"/>
        <v>49165.224129247217</v>
      </c>
      <c r="AG2154" s="43">
        <f>(365.25/30.4375*(IF(E2154=12002,1/3%,IF(E2154=12003,1/3%,IF(E2154=12004,1/3%,IF(E2154=12006,1/2%,IF(E2154=12007,1/10%,IF(E2154=12008,1/3%,IF(E2154=12009,1/10%,IF(E2154=12010,1/10%,IF(E2154=12011,1/20%,IF(E2154=12012,1/3%,IF(E2154=12099,1/10%)))))))))))))</f>
        <v>120</v>
      </c>
      <c r="AH2154" s="44">
        <f t="shared" si="885"/>
        <v>42.266940451745384</v>
      </c>
      <c r="AI2154" s="36">
        <f t="shared" si="886"/>
        <v>77.733059548254616</v>
      </c>
      <c r="AJ2154" s="36">
        <f t="shared" si="887"/>
        <v>2366</v>
      </c>
      <c r="AK2154" s="45">
        <v>45657</v>
      </c>
    </row>
    <row r="2155" spans="1:37" s="79" customFormat="1" ht="25.5" customHeight="1" x14ac:dyDescent="0.25">
      <c r="A2155" s="36">
        <v>2149</v>
      </c>
      <c r="B2155" s="45">
        <v>43291</v>
      </c>
      <c r="C2155" s="49" t="s">
        <v>431</v>
      </c>
      <c r="D2155" s="49"/>
      <c r="E2155" s="49">
        <v>12009</v>
      </c>
      <c r="F2155" s="36" t="s">
        <v>1807</v>
      </c>
      <c r="G2155" s="36" t="s">
        <v>435</v>
      </c>
      <c r="H2155" s="38">
        <v>1</v>
      </c>
      <c r="I2155" s="50">
        <v>164299.86149584487</v>
      </c>
      <c r="J2155" s="39">
        <f t="shared" si="890"/>
        <v>0</v>
      </c>
      <c r="K2155" s="39">
        <f t="shared" si="891"/>
        <v>0</v>
      </c>
      <c r="L2155" s="39">
        <f t="shared" si="892"/>
        <v>0</v>
      </c>
      <c r="M2155" s="39">
        <f>IF(E2155=12005,I2155,IF(E2155&lt;&gt;12005,0))</f>
        <v>0</v>
      </c>
      <c r="N2155" s="39">
        <f t="shared" si="899"/>
        <v>0</v>
      </c>
      <c r="O2155" s="39">
        <f t="shared" si="893"/>
        <v>0</v>
      </c>
      <c r="P2155" s="39">
        <f t="shared" si="894"/>
        <v>0</v>
      </c>
      <c r="Q2155" s="39">
        <f t="shared" si="895"/>
        <v>164299.86149584487</v>
      </c>
      <c r="R2155" s="39">
        <f t="shared" si="896"/>
        <v>0</v>
      </c>
      <c r="S2155" s="39">
        <f t="shared" si="897"/>
        <v>0</v>
      </c>
      <c r="T2155" s="39"/>
      <c r="U2155" s="39">
        <f t="shared" si="898"/>
        <v>0</v>
      </c>
      <c r="V2155" s="39"/>
      <c r="W2155" s="39">
        <f>IF(E2155=12099,I2155,IF(E2155&lt;&gt;12099,0))</f>
        <v>0</v>
      </c>
      <c r="X2155" s="39">
        <f t="shared" si="877"/>
        <v>44.982850512209417</v>
      </c>
      <c r="Y2155" s="39">
        <f t="shared" si="878"/>
        <v>1369.1655124653741</v>
      </c>
      <c r="Z2155" s="41">
        <f t="shared" si="879"/>
        <v>106429.42431188747</v>
      </c>
      <c r="AA2155" s="41">
        <v>89965.701024418828</v>
      </c>
      <c r="AB2155" s="41">
        <v>0</v>
      </c>
      <c r="AC2155" s="41">
        <f t="shared" si="881"/>
        <v>89965.701024418828</v>
      </c>
      <c r="AD2155" s="42">
        <f t="shared" si="882"/>
        <v>16463.723287468645</v>
      </c>
      <c r="AE2155" s="41">
        <f t="shared" si="883"/>
        <v>106429.42431188747</v>
      </c>
      <c r="AF2155" s="42">
        <f t="shared" si="884"/>
        <v>57870.437183957401</v>
      </c>
      <c r="AG2155" s="43">
        <f>(365.25/30.4375*(IF(E2155=12002,1/3%,IF(E2155=12003,1/3%,IF(E2155=12004,1/3%,IF(E2155=12006,1/2%,IF(E2155=12007,1/10%,IF(E2155=12008,1/3%,IF(E2155=12009,1/10%,IF(E2155=12010,1/10%,IF(E2155=12011,1/20%,IF(E2155=12012,1/3%,IF(E2155=12099,1/10%)))))))))))))</f>
        <v>120</v>
      </c>
      <c r="AH2155" s="44">
        <f t="shared" si="885"/>
        <v>42.266940451745384</v>
      </c>
      <c r="AI2155" s="36">
        <f t="shared" si="886"/>
        <v>77.733059548254616</v>
      </c>
      <c r="AJ2155" s="36">
        <f t="shared" si="887"/>
        <v>2366</v>
      </c>
      <c r="AK2155" s="45">
        <v>45657</v>
      </c>
    </row>
    <row r="2156" spans="1:37" s="79" customFormat="1" ht="38.25" customHeight="1" x14ac:dyDescent="0.25">
      <c r="A2156" s="36">
        <v>2150</v>
      </c>
      <c r="B2156" s="45">
        <v>43291</v>
      </c>
      <c r="C2156" s="49" t="s">
        <v>431</v>
      </c>
      <c r="D2156" s="49"/>
      <c r="E2156" s="49">
        <v>12009</v>
      </c>
      <c r="F2156" s="36" t="s">
        <v>1807</v>
      </c>
      <c r="G2156" s="36" t="s">
        <v>435</v>
      </c>
      <c r="H2156" s="38">
        <v>1</v>
      </c>
      <c r="I2156" s="50">
        <v>168665.09433962265</v>
      </c>
      <c r="J2156" s="39">
        <f t="shared" si="890"/>
        <v>0</v>
      </c>
      <c r="K2156" s="39">
        <f t="shared" si="891"/>
        <v>0</v>
      </c>
      <c r="L2156" s="39">
        <f t="shared" si="892"/>
        <v>0</v>
      </c>
      <c r="M2156" s="39">
        <f>IF(E2156=12005,I2156,IF(E2156&lt;&gt;12005,0))</f>
        <v>0</v>
      </c>
      <c r="N2156" s="39">
        <f t="shared" si="899"/>
        <v>0</v>
      </c>
      <c r="O2156" s="39">
        <f t="shared" si="893"/>
        <v>0</v>
      </c>
      <c r="P2156" s="39">
        <f t="shared" si="894"/>
        <v>0</v>
      </c>
      <c r="Q2156" s="39">
        <f t="shared" si="895"/>
        <v>168665.09433962265</v>
      </c>
      <c r="R2156" s="39">
        <f t="shared" si="896"/>
        <v>0</v>
      </c>
      <c r="S2156" s="39">
        <f t="shared" si="897"/>
        <v>0</v>
      </c>
      <c r="T2156" s="39"/>
      <c r="U2156" s="39">
        <f t="shared" si="898"/>
        <v>0</v>
      </c>
      <c r="V2156" s="39"/>
      <c r="W2156" s="39">
        <f>IF(E2156=12099,I2156,IF(E2156&lt;&gt;12099,0))</f>
        <v>0</v>
      </c>
      <c r="X2156" s="39">
        <f t="shared" si="877"/>
        <v>46.1779861299446</v>
      </c>
      <c r="Y2156" s="39">
        <f t="shared" si="878"/>
        <v>1405.5424528301887</v>
      </c>
      <c r="Z2156" s="41">
        <f t="shared" si="879"/>
        <v>109257.11518344891</v>
      </c>
      <c r="AA2156" s="41">
        <v>92355.972259889182</v>
      </c>
      <c r="AB2156" s="41">
        <v>0</v>
      </c>
      <c r="AC2156" s="41">
        <f t="shared" si="881"/>
        <v>92355.972259889182</v>
      </c>
      <c r="AD2156" s="42">
        <f t="shared" si="882"/>
        <v>16901.142923559732</v>
      </c>
      <c r="AE2156" s="41">
        <f t="shared" si="883"/>
        <v>109257.11518344891</v>
      </c>
      <c r="AF2156" s="42">
        <f t="shared" si="884"/>
        <v>59407.979156173737</v>
      </c>
      <c r="AG2156" s="43">
        <f>(365.25/30.4375*(IF(E2156=12002,1/3%,IF(E2156=12003,1/3%,IF(E2156=12004,1/3%,IF(E2156=12006,1/2%,IF(E2156=12007,1/10%,IF(E2156=12008,1/3%,IF(E2156=12009,1/10%,IF(E2156=12010,1/10%,IF(E2156=12011,1/20%,IF(E2156=12012,1/3%,IF(E2156=12099,1/10%)))))))))))))</f>
        <v>120</v>
      </c>
      <c r="AH2156" s="44">
        <f t="shared" si="885"/>
        <v>42.266940451745384</v>
      </c>
      <c r="AI2156" s="36">
        <f t="shared" si="886"/>
        <v>77.733059548254616</v>
      </c>
      <c r="AJ2156" s="36">
        <f t="shared" si="887"/>
        <v>2366</v>
      </c>
      <c r="AK2156" s="45">
        <v>45657</v>
      </c>
    </row>
    <row r="2157" spans="1:37" s="79" customFormat="1" ht="38.25" customHeight="1" x14ac:dyDescent="0.25">
      <c r="A2157" s="36">
        <v>2151</v>
      </c>
      <c r="B2157" s="45">
        <v>43291</v>
      </c>
      <c r="C2157" s="49" t="s">
        <v>431</v>
      </c>
      <c r="D2157" s="49"/>
      <c r="E2157" s="49">
        <v>12009</v>
      </c>
      <c r="F2157" s="36" t="s">
        <v>1373</v>
      </c>
      <c r="G2157" s="36" t="s">
        <v>435</v>
      </c>
      <c r="H2157" s="38">
        <v>6</v>
      </c>
      <c r="I2157" s="50">
        <v>244750.13850415515</v>
      </c>
      <c r="J2157" s="39">
        <f t="shared" si="890"/>
        <v>0</v>
      </c>
      <c r="K2157" s="39">
        <f t="shared" si="891"/>
        <v>0</v>
      </c>
      <c r="L2157" s="39">
        <f t="shared" si="892"/>
        <v>0</v>
      </c>
      <c r="M2157" s="39">
        <f>IF(E2157=12005,I2157,IF(E2157&lt;&gt;12005,0))</f>
        <v>0</v>
      </c>
      <c r="N2157" s="39">
        <f t="shared" si="899"/>
        <v>0</v>
      </c>
      <c r="O2157" s="39">
        <f t="shared" si="893"/>
        <v>0</v>
      </c>
      <c r="P2157" s="39">
        <f t="shared" si="894"/>
        <v>0</v>
      </c>
      <c r="Q2157" s="39">
        <f t="shared" si="895"/>
        <v>244750.13850415515</v>
      </c>
      <c r="R2157" s="39">
        <f t="shared" si="896"/>
        <v>0</v>
      </c>
      <c r="S2157" s="39">
        <f t="shared" si="897"/>
        <v>0</v>
      </c>
      <c r="T2157" s="39"/>
      <c r="U2157" s="39">
        <f t="shared" si="898"/>
        <v>0</v>
      </c>
      <c r="V2157" s="39"/>
      <c r="W2157" s="39">
        <f>IF(E2157=12099,I2157,IF(E2157&lt;&gt;12099,0))</f>
        <v>0</v>
      </c>
      <c r="X2157" s="39">
        <f t="shared" si="877"/>
        <v>67.008935935429207</v>
      </c>
      <c r="Y2157" s="39">
        <f t="shared" si="878"/>
        <v>2039.5844875346265</v>
      </c>
      <c r="Z2157" s="41">
        <f t="shared" si="879"/>
        <v>158543.14242322551</v>
      </c>
      <c r="AA2157" s="41">
        <v>134017.87187085839</v>
      </c>
      <c r="AB2157" s="41">
        <v>0</v>
      </c>
      <c r="AC2157" s="41">
        <f t="shared" si="881"/>
        <v>134017.87187085839</v>
      </c>
      <c r="AD2157" s="42">
        <f t="shared" si="882"/>
        <v>24525.270552367117</v>
      </c>
      <c r="AE2157" s="41">
        <f t="shared" si="883"/>
        <v>158543.14242322551</v>
      </c>
      <c r="AF2157" s="42">
        <f t="shared" si="884"/>
        <v>86206.996080929646</v>
      </c>
      <c r="AG2157" s="43">
        <f>(365.25/30.4375*(IF(E2157=12002,1/3%,IF(E2157=12003,1/3%,IF(E2157=12004,1/3%,IF(E2157=12006,1/2%,IF(E2157=12007,1/10%,IF(E2157=12008,1/3%,IF(E2157=12009,1/10%,IF(E2157=12010,1/10%,IF(E2157=12011,1/20%,IF(E2157=12012,1/3%,IF(E2157=12099,1/10%)))))))))))))</f>
        <v>120</v>
      </c>
      <c r="AH2157" s="44">
        <f t="shared" si="885"/>
        <v>42.266940451745384</v>
      </c>
      <c r="AI2157" s="36">
        <f t="shared" si="886"/>
        <v>77.733059548254616</v>
      </c>
      <c r="AJ2157" s="36">
        <f t="shared" si="887"/>
        <v>2366</v>
      </c>
      <c r="AK2157" s="45">
        <v>45657</v>
      </c>
    </row>
    <row r="2158" spans="1:37" s="79" customFormat="1" ht="12.75" customHeight="1" x14ac:dyDescent="0.25">
      <c r="A2158" s="36">
        <v>2152</v>
      </c>
      <c r="B2158" s="37">
        <v>43291</v>
      </c>
      <c r="C2158" s="37" t="s">
        <v>534</v>
      </c>
      <c r="D2158" s="37"/>
      <c r="E2158" s="36">
        <v>12008</v>
      </c>
      <c r="F2158" s="53" t="s">
        <v>1752</v>
      </c>
      <c r="G2158" s="36" t="s">
        <v>491</v>
      </c>
      <c r="H2158" s="49">
        <v>2</v>
      </c>
      <c r="I2158" s="39">
        <v>224000</v>
      </c>
      <c r="J2158" s="39"/>
      <c r="K2158" s="39"/>
      <c r="L2158" s="39"/>
      <c r="M2158" s="39"/>
      <c r="N2158" s="39"/>
      <c r="O2158" s="39"/>
      <c r="P2158" s="39">
        <v>224000</v>
      </c>
      <c r="Q2158" s="39"/>
      <c r="R2158" s="39"/>
      <c r="S2158" s="39"/>
      <c r="T2158" s="39"/>
      <c r="U2158" s="39"/>
      <c r="V2158" s="39"/>
      <c r="W2158" s="39"/>
      <c r="X2158" s="39">
        <f t="shared" si="877"/>
        <v>18.39835728952772</v>
      </c>
      <c r="Y2158" s="39">
        <f t="shared" si="878"/>
        <v>560</v>
      </c>
      <c r="Z2158" s="41">
        <f t="shared" si="879"/>
        <v>43530.513347022585</v>
      </c>
      <c r="AA2158" s="41">
        <v>36796.714579055435</v>
      </c>
      <c r="AB2158" s="41">
        <v>0</v>
      </c>
      <c r="AC2158" s="41">
        <f t="shared" si="881"/>
        <v>36796.714579055435</v>
      </c>
      <c r="AD2158" s="42">
        <f t="shared" si="882"/>
        <v>6733.7987679671496</v>
      </c>
      <c r="AE2158" s="41">
        <f t="shared" si="883"/>
        <v>43530.513347022585</v>
      </c>
      <c r="AF2158" s="42">
        <f t="shared" si="884"/>
        <v>180469.48665297742</v>
      </c>
      <c r="AG2158" s="43">
        <f t="shared" ref="AG2158:AG2164" si="900">(365.25/30.4375*(IF(E2158=12002,1/3%,IF(E2158=12003,1/3%,IF(E2158=12004,1/3%,IF(E2158=12006,1/2%,IF(E2158=12007,1/10%,IF(E2158=12008,1/3%,IF(E2158=12009,1/10%,IF(E2158=12010,1/10%,IF(E2158=12011,1/20%,IF(E2158=12012,1/3%))))))))))))</f>
        <v>400</v>
      </c>
      <c r="AH2158" s="44">
        <f t="shared" si="885"/>
        <v>322.26694045174537</v>
      </c>
      <c r="AI2158" s="36">
        <f t="shared" si="886"/>
        <v>77.733059548254616</v>
      </c>
      <c r="AJ2158" s="36">
        <f t="shared" si="887"/>
        <v>2366</v>
      </c>
      <c r="AK2158" s="45">
        <v>45657</v>
      </c>
    </row>
    <row r="2159" spans="1:37" s="79" customFormat="1" ht="38.25" customHeight="1" x14ac:dyDescent="0.25">
      <c r="A2159" s="36">
        <v>2153</v>
      </c>
      <c r="B2159" s="45">
        <v>43292</v>
      </c>
      <c r="C2159" s="36" t="s">
        <v>533</v>
      </c>
      <c r="D2159" s="36"/>
      <c r="E2159" s="36">
        <v>12003</v>
      </c>
      <c r="F2159" s="36" t="s">
        <v>1730</v>
      </c>
      <c r="G2159" s="36" t="s">
        <v>58</v>
      </c>
      <c r="H2159" s="38">
        <v>2</v>
      </c>
      <c r="I2159" s="50">
        <v>116600</v>
      </c>
      <c r="J2159" s="39">
        <f t="shared" ref="J2159:J2222" si="901">IF(E2159=12002,I2159,IF(E2159&lt;&gt;12002,0))</f>
        <v>0</v>
      </c>
      <c r="K2159" s="39">
        <f t="shared" ref="K2159:K2222" si="902">IF(E2159=12003,I2159,IF(E2159&lt;&gt;12003,0))</f>
        <v>116600</v>
      </c>
      <c r="L2159" s="39">
        <f t="shared" ref="L2159:L2222" si="903">IF(E2159=12004,I2159,IF(E2159&lt;&gt;12004,0))</f>
        <v>0</v>
      </c>
      <c r="M2159" s="39">
        <f>IF(C2159=12006,H2159,IF(C2159&lt;&gt;12006,0))</f>
        <v>0</v>
      </c>
      <c r="N2159" s="39">
        <f t="shared" ref="N2159:N2174" si="904">IF(E2159=12006,I2159,IF(E2159&lt;&gt;12006,0))</f>
        <v>0</v>
      </c>
      <c r="O2159" s="39">
        <f t="shared" ref="O2159:O2222" si="905">IF(E2159=12007,I2159,IF(E2159&lt;&gt;12007,0))</f>
        <v>0</v>
      </c>
      <c r="P2159" s="39">
        <f t="shared" ref="P2159:P2222" si="906">IF(E2159=12008,I2159,IF(E2159&lt;&gt;12008,0))</f>
        <v>0</v>
      </c>
      <c r="Q2159" s="39">
        <f t="shared" ref="Q2159:Q2222" si="907">IF(E2159=12009,I2159,IF(E2159&lt;&gt;12009,0))</f>
        <v>0</v>
      </c>
      <c r="R2159" s="39">
        <f t="shared" ref="R2159:R2222" si="908">IF(E2159=12010,I2159,IF(E2159&lt;&gt;12010,0))</f>
        <v>0</v>
      </c>
      <c r="S2159" s="39">
        <f t="shared" ref="S2159:S2222" si="909">IF(E2159=12011,I2159,IF(E2159&lt;&gt;12011,0))</f>
        <v>0</v>
      </c>
      <c r="T2159" s="39"/>
      <c r="U2159" s="39">
        <f t="shared" ref="U2159:U2222" si="910">IF(E2159=12012,I2159,IF(E2159&lt;&gt;12012,0))</f>
        <v>0</v>
      </c>
      <c r="V2159" s="39"/>
      <c r="W2159" s="39"/>
      <c r="X2159" s="39">
        <f t="shared" si="877"/>
        <v>9.5770020533880906</v>
      </c>
      <c r="Y2159" s="39">
        <f t="shared" si="878"/>
        <v>291.5</v>
      </c>
      <c r="Z2159" s="41">
        <f t="shared" si="879"/>
        <v>22649.609856262836</v>
      </c>
      <c r="AA2159" s="41">
        <v>19144.427104722792</v>
      </c>
      <c r="AB2159" s="41">
        <v>-516.31920726185206</v>
      </c>
      <c r="AC2159" s="41">
        <f t="shared" si="881"/>
        <v>18628.107897460941</v>
      </c>
      <c r="AD2159" s="42">
        <f t="shared" si="882"/>
        <v>3505.1827515400437</v>
      </c>
      <c r="AE2159" s="41">
        <f t="shared" si="883"/>
        <v>22133.290649000985</v>
      </c>
      <c r="AF2159" s="42">
        <f t="shared" si="884"/>
        <v>94466.709350999008</v>
      </c>
      <c r="AG2159" s="43">
        <f t="shared" si="900"/>
        <v>400</v>
      </c>
      <c r="AH2159" s="44">
        <f t="shared" si="885"/>
        <v>322.29979466119096</v>
      </c>
      <c r="AI2159" s="36">
        <f t="shared" si="886"/>
        <v>77.700205338809042</v>
      </c>
      <c r="AJ2159" s="36">
        <f t="shared" si="887"/>
        <v>2365</v>
      </c>
      <c r="AK2159" s="45">
        <v>45657</v>
      </c>
    </row>
    <row r="2160" spans="1:37" s="79" customFormat="1" ht="12.75" x14ac:dyDescent="0.25">
      <c r="A2160" s="36">
        <v>2154</v>
      </c>
      <c r="B2160" s="45">
        <v>43293</v>
      </c>
      <c r="C2160" s="36" t="s">
        <v>823</v>
      </c>
      <c r="D2160" s="36"/>
      <c r="E2160" s="36">
        <v>12004</v>
      </c>
      <c r="F2160" s="36" t="s">
        <v>1808</v>
      </c>
      <c r="G2160" s="36" t="s">
        <v>56</v>
      </c>
      <c r="H2160" s="38">
        <v>1</v>
      </c>
      <c r="I2160" s="50">
        <v>100000</v>
      </c>
      <c r="J2160" s="39">
        <f t="shared" si="901"/>
        <v>0</v>
      </c>
      <c r="K2160" s="39">
        <f t="shared" si="902"/>
        <v>0</v>
      </c>
      <c r="L2160" s="39">
        <f t="shared" si="903"/>
        <v>100000</v>
      </c>
      <c r="M2160" s="39">
        <f>IF(C2160=12006,H2160,IF(C2160&lt;&gt;12006,0))</f>
        <v>0</v>
      </c>
      <c r="N2160" s="39">
        <f t="shared" si="904"/>
        <v>0</v>
      </c>
      <c r="O2160" s="39">
        <f t="shared" si="905"/>
        <v>0</v>
      </c>
      <c r="P2160" s="39">
        <f t="shared" si="906"/>
        <v>0</v>
      </c>
      <c r="Q2160" s="39">
        <f t="shared" si="907"/>
        <v>0</v>
      </c>
      <c r="R2160" s="39">
        <f t="shared" si="908"/>
        <v>0</v>
      </c>
      <c r="S2160" s="39">
        <f t="shared" si="909"/>
        <v>0</v>
      </c>
      <c r="T2160" s="39"/>
      <c r="U2160" s="39">
        <f t="shared" si="910"/>
        <v>0</v>
      </c>
      <c r="V2160" s="39"/>
      <c r="W2160" s="39"/>
      <c r="X2160" s="39">
        <f t="shared" si="877"/>
        <v>8.2135523613963031</v>
      </c>
      <c r="Y2160" s="39">
        <f t="shared" si="878"/>
        <v>249.99999999999997</v>
      </c>
      <c r="Z2160" s="41">
        <f t="shared" si="879"/>
        <v>19416.837782340863</v>
      </c>
      <c r="AA2160" s="41">
        <v>16410.677618069814</v>
      </c>
      <c r="AB2160" s="41">
        <v>-442.59083920570077</v>
      </c>
      <c r="AC2160" s="41">
        <f t="shared" si="881"/>
        <v>15968.086778864114</v>
      </c>
      <c r="AD2160" s="42">
        <f t="shared" si="882"/>
        <v>3006.1601642710484</v>
      </c>
      <c r="AE2160" s="41">
        <f t="shared" si="883"/>
        <v>18974.246943135164</v>
      </c>
      <c r="AF2160" s="42">
        <f t="shared" si="884"/>
        <v>81025.753056864836</v>
      </c>
      <c r="AG2160" s="43">
        <f t="shared" si="900"/>
        <v>400</v>
      </c>
      <c r="AH2160" s="44">
        <f t="shared" si="885"/>
        <v>322.33264887063655</v>
      </c>
      <c r="AI2160" s="36">
        <f t="shared" si="886"/>
        <v>77.667351129363453</v>
      </c>
      <c r="AJ2160" s="36">
        <f t="shared" si="887"/>
        <v>2364</v>
      </c>
      <c r="AK2160" s="45">
        <v>45657</v>
      </c>
    </row>
    <row r="2161" spans="1:37" s="79" customFormat="1" ht="12.75" x14ac:dyDescent="0.25">
      <c r="A2161" s="36">
        <v>2155</v>
      </c>
      <c r="B2161" s="45">
        <v>43293</v>
      </c>
      <c r="C2161" s="36" t="s">
        <v>823</v>
      </c>
      <c r="D2161" s="36"/>
      <c r="E2161" s="36">
        <v>12004</v>
      </c>
      <c r="F2161" s="36" t="s">
        <v>1809</v>
      </c>
      <c r="G2161" s="36" t="s">
        <v>56</v>
      </c>
      <c r="H2161" s="38">
        <v>1</v>
      </c>
      <c r="I2161" s="50">
        <v>4302650</v>
      </c>
      <c r="J2161" s="39">
        <f t="shared" si="901"/>
        <v>0</v>
      </c>
      <c r="K2161" s="39">
        <f t="shared" si="902"/>
        <v>0</v>
      </c>
      <c r="L2161" s="39">
        <f t="shared" si="903"/>
        <v>4302650</v>
      </c>
      <c r="M2161" s="39">
        <f>IF(C2161=12006,H2161,IF(C2161&lt;&gt;12006,0))</f>
        <v>0</v>
      </c>
      <c r="N2161" s="39">
        <f t="shared" si="904"/>
        <v>0</v>
      </c>
      <c r="O2161" s="39">
        <f t="shared" si="905"/>
        <v>0</v>
      </c>
      <c r="P2161" s="39">
        <f t="shared" si="906"/>
        <v>0</v>
      </c>
      <c r="Q2161" s="39">
        <f t="shared" si="907"/>
        <v>0</v>
      </c>
      <c r="R2161" s="39">
        <f t="shared" si="908"/>
        <v>0</v>
      </c>
      <c r="S2161" s="39">
        <f t="shared" si="909"/>
        <v>0</v>
      </c>
      <c r="T2161" s="39"/>
      <c r="U2161" s="39">
        <f t="shared" si="910"/>
        <v>0</v>
      </c>
      <c r="V2161" s="39"/>
      <c r="W2161" s="39"/>
      <c r="X2161" s="39">
        <f t="shared" si="877"/>
        <v>353.40041067761808</v>
      </c>
      <c r="Y2161" s="39">
        <f t="shared" si="878"/>
        <v>10756.625</v>
      </c>
      <c r="Z2161" s="41">
        <f t="shared" si="879"/>
        <v>835438.57084188913</v>
      </c>
      <c r="AA2161" s="41">
        <v>706094.02053388092</v>
      </c>
      <c r="AB2161" s="41">
        <v>-19043.134743084087</v>
      </c>
      <c r="AC2161" s="41">
        <f t="shared" si="881"/>
        <v>687050.88579079683</v>
      </c>
      <c r="AD2161" s="42">
        <f t="shared" si="882"/>
        <v>129344.55030800821</v>
      </c>
      <c r="AE2161" s="41">
        <f t="shared" si="883"/>
        <v>816395.43609880505</v>
      </c>
      <c r="AF2161" s="42">
        <f t="shared" si="884"/>
        <v>3486254.5639011948</v>
      </c>
      <c r="AG2161" s="43">
        <f t="shared" si="900"/>
        <v>400</v>
      </c>
      <c r="AH2161" s="44">
        <f t="shared" si="885"/>
        <v>322.33264887063655</v>
      </c>
      <c r="AI2161" s="36">
        <f t="shared" si="886"/>
        <v>77.667351129363453</v>
      </c>
      <c r="AJ2161" s="36">
        <f t="shared" si="887"/>
        <v>2364</v>
      </c>
      <c r="AK2161" s="45">
        <v>45657</v>
      </c>
    </row>
    <row r="2162" spans="1:37" s="79" customFormat="1" ht="12.75" customHeight="1" x14ac:dyDescent="0.25">
      <c r="A2162" s="36">
        <v>2156</v>
      </c>
      <c r="B2162" s="45">
        <v>43294</v>
      </c>
      <c r="C2162" s="53" t="s">
        <v>533</v>
      </c>
      <c r="D2162" s="53"/>
      <c r="E2162" s="36">
        <v>12003</v>
      </c>
      <c r="F2162" s="36" t="s">
        <v>1688</v>
      </c>
      <c r="G2162" s="36" t="s">
        <v>558</v>
      </c>
      <c r="H2162" s="38">
        <v>27</v>
      </c>
      <c r="I2162" s="50">
        <v>985500</v>
      </c>
      <c r="J2162" s="39">
        <f t="shared" si="901"/>
        <v>0</v>
      </c>
      <c r="K2162" s="39">
        <f t="shared" si="902"/>
        <v>985500</v>
      </c>
      <c r="L2162" s="39">
        <f t="shared" si="903"/>
        <v>0</v>
      </c>
      <c r="M2162" s="39">
        <f>IF(C2162=12006,H2162,IF(C2162&lt;&gt;12006,0))</f>
        <v>0</v>
      </c>
      <c r="N2162" s="39">
        <f t="shared" si="904"/>
        <v>0</v>
      </c>
      <c r="O2162" s="39">
        <f t="shared" si="905"/>
        <v>0</v>
      </c>
      <c r="P2162" s="39">
        <f t="shared" si="906"/>
        <v>0</v>
      </c>
      <c r="Q2162" s="39">
        <f t="shared" si="907"/>
        <v>0</v>
      </c>
      <c r="R2162" s="39">
        <f t="shared" si="908"/>
        <v>0</v>
      </c>
      <c r="S2162" s="39">
        <f t="shared" si="909"/>
        <v>0</v>
      </c>
      <c r="T2162" s="39"/>
      <c r="U2162" s="39">
        <f t="shared" si="910"/>
        <v>0</v>
      </c>
      <c r="V2162" s="39"/>
      <c r="W2162" s="39"/>
      <c r="X2162" s="39">
        <f t="shared" si="877"/>
        <v>80.94455852156058</v>
      </c>
      <c r="Y2162" s="39">
        <f t="shared" si="878"/>
        <v>2463.75</v>
      </c>
      <c r="Z2162" s="41">
        <f t="shared" si="879"/>
        <v>191271.99178644764</v>
      </c>
      <c r="AA2162" s="41">
        <v>159217.94661190966</v>
      </c>
      <c r="AB2162" s="41">
        <v>-4294.058188623264</v>
      </c>
      <c r="AC2162" s="41">
        <f t="shared" si="881"/>
        <v>154923.88842328641</v>
      </c>
      <c r="AD2162" s="42">
        <f t="shared" si="882"/>
        <v>32054.045174537983</v>
      </c>
      <c r="AE2162" s="41">
        <f t="shared" si="883"/>
        <v>186977.93359782439</v>
      </c>
      <c r="AF2162" s="42">
        <f t="shared" si="884"/>
        <v>798522.06640217558</v>
      </c>
      <c r="AG2162" s="43">
        <f t="shared" si="900"/>
        <v>400</v>
      </c>
      <c r="AH2162" s="44">
        <f t="shared" si="885"/>
        <v>322.36550308008214</v>
      </c>
      <c r="AI2162" s="36">
        <f t="shared" si="886"/>
        <v>77.634496919917865</v>
      </c>
      <c r="AJ2162" s="36">
        <f t="shared" si="887"/>
        <v>2363</v>
      </c>
      <c r="AK2162" s="45">
        <v>45657</v>
      </c>
    </row>
    <row r="2163" spans="1:37" s="79" customFormat="1" ht="25.5" x14ac:dyDescent="0.25">
      <c r="A2163" s="36">
        <v>2157</v>
      </c>
      <c r="B2163" s="45">
        <v>43294</v>
      </c>
      <c r="C2163" s="53" t="s">
        <v>533</v>
      </c>
      <c r="D2163" s="53"/>
      <c r="E2163" s="36">
        <v>12003</v>
      </c>
      <c r="F2163" s="36" t="s">
        <v>1689</v>
      </c>
      <c r="G2163" s="36" t="s">
        <v>558</v>
      </c>
      <c r="H2163" s="38">
        <v>5</v>
      </c>
      <c r="I2163" s="50">
        <v>135250</v>
      </c>
      <c r="J2163" s="39">
        <f t="shared" si="901"/>
        <v>0</v>
      </c>
      <c r="K2163" s="39">
        <f t="shared" si="902"/>
        <v>135250</v>
      </c>
      <c r="L2163" s="39">
        <f t="shared" si="903"/>
        <v>0</v>
      </c>
      <c r="M2163" s="39">
        <f>IF(C2163=12006,H2163,IF(C2163&lt;&gt;12006,0))</f>
        <v>0</v>
      </c>
      <c r="N2163" s="39">
        <f t="shared" si="904"/>
        <v>0</v>
      </c>
      <c r="O2163" s="39">
        <f t="shared" si="905"/>
        <v>0</v>
      </c>
      <c r="P2163" s="39">
        <f t="shared" si="906"/>
        <v>0</v>
      </c>
      <c r="Q2163" s="39">
        <f t="shared" si="907"/>
        <v>0</v>
      </c>
      <c r="R2163" s="39">
        <f t="shared" si="908"/>
        <v>0</v>
      </c>
      <c r="S2163" s="39">
        <f t="shared" si="909"/>
        <v>0</v>
      </c>
      <c r="T2163" s="39"/>
      <c r="U2163" s="39">
        <f t="shared" si="910"/>
        <v>0</v>
      </c>
      <c r="V2163" s="39"/>
      <c r="W2163" s="39"/>
      <c r="X2163" s="39">
        <f t="shared" si="877"/>
        <v>11.108829568788501</v>
      </c>
      <c r="Y2163" s="39">
        <f t="shared" si="878"/>
        <v>338.125</v>
      </c>
      <c r="Z2163" s="41">
        <f t="shared" si="879"/>
        <v>26250.16427104723</v>
      </c>
      <c r="AA2163" s="41">
        <v>21851.067761806982</v>
      </c>
      <c r="AB2163" s="41">
        <v>-589.31645866189399</v>
      </c>
      <c r="AC2163" s="41">
        <f t="shared" si="881"/>
        <v>21261.751303145087</v>
      </c>
      <c r="AD2163" s="42">
        <f t="shared" si="882"/>
        <v>4399.0965092402475</v>
      </c>
      <c r="AE2163" s="41">
        <f t="shared" si="883"/>
        <v>25660.847812385335</v>
      </c>
      <c r="AF2163" s="42">
        <f t="shared" si="884"/>
        <v>109589.15218761467</v>
      </c>
      <c r="AG2163" s="43">
        <f t="shared" si="900"/>
        <v>400</v>
      </c>
      <c r="AH2163" s="44">
        <f t="shared" si="885"/>
        <v>322.36550308008214</v>
      </c>
      <c r="AI2163" s="36">
        <f t="shared" si="886"/>
        <v>77.634496919917865</v>
      </c>
      <c r="AJ2163" s="36">
        <f t="shared" si="887"/>
        <v>2363</v>
      </c>
      <c r="AK2163" s="45">
        <v>45657</v>
      </c>
    </row>
    <row r="2164" spans="1:37" s="79" customFormat="1" ht="38.25" customHeight="1" x14ac:dyDescent="0.25">
      <c r="A2164" s="36">
        <v>2158</v>
      </c>
      <c r="B2164" s="45">
        <v>43297</v>
      </c>
      <c r="C2164" s="36" t="s">
        <v>315</v>
      </c>
      <c r="D2164" s="36"/>
      <c r="E2164" s="36">
        <v>12008</v>
      </c>
      <c r="F2164" s="36" t="s">
        <v>1810</v>
      </c>
      <c r="G2164" s="38" t="s">
        <v>958</v>
      </c>
      <c r="H2164" s="61">
        <v>1</v>
      </c>
      <c r="I2164" s="50">
        <v>1206562.5</v>
      </c>
      <c r="J2164" s="39">
        <f t="shared" si="901"/>
        <v>0</v>
      </c>
      <c r="K2164" s="39">
        <f t="shared" si="902"/>
        <v>0</v>
      </c>
      <c r="L2164" s="39">
        <f t="shared" si="903"/>
        <v>0</v>
      </c>
      <c r="M2164" s="39">
        <f>IF(C2164=12006,H2164,IF(C2164&lt;&gt;12006,0))</f>
        <v>0</v>
      </c>
      <c r="N2164" s="39">
        <f t="shared" si="904"/>
        <v>0</v>
      </c>
      <c r="O2164" s="39">
        <f t="shared" si="905"/>
        <v>0</v>
      </c>
      <c r="P2164" s="39">
        <f t="shared" si="906"/>
        <v>1206562.5</v>
      </c>
      <c r="Q2164" s="39">
        <f t="shared" si="907"/>
        <v>0</v>
      </c>
      <c r="R2164" s="39">
        <f t="shared" si="908"/>
        <v>0</v>
      </c>
      <c r="S2164" s="39">
        <f t="shared" si="909"/>
        <v>0</v>
      </c>
      <c r="T2164" s="39"/>
      <c r="U2164" s="39">
        <f t="shared" si="910"/>
        <v>0</v>
      </c>
      <c r="V2164" s="39"/>
      <c r="W2164" s="39"/>
      <c r="X2164" s="39">
        <f t="shared" si="877"/>
        <v>99.101642710472277</v>
      </c>
      <c r="Y2164" s="39">
        <f t="shared" si="878"/>
        <v>3016.40625</v>
      </c>
      <c r="Z2164" s="41">
        <f t="shared" si="879"/>
        <v>233879.87679671458</v>
      </c>
      <c r="AA2164" s="41">
        <v>197608.67556468173</v>
      </c>
      <c r="AB2164" s="41">
        <v>0</v>
      </c>
      <c r="AC2164" s="41">
        <f t="shared" si="881"/>
        <v>197608.67556468173</v>
      </c>
      <c r="AD2164" s="42">
        <f t="shared" si="882"/>
        <v>36271.20123203285</v>
      </c>
      <c r="AE2164" s="41">
        <f t="shared" si="883"/>
        <v>233879.87679671458</v>
      </c>
      <c r="AF2164" s="42">
        <f t="shared" si="884"/>
        <v>972682.62320328539</v>
      </c>
      <c r="AG2164" s="43">
        <f t="shared" si="900"/>
        <v>400</v>
      </c>
      <c r="AH2164" s="44">
        <f t="shared" si="885"/>
        <v>322.4640657084189</v>
      </c>
      <c r="AI2164" s="36">
        <f t="shared" si="886"/>
        <v>77.535934291581114</v>
      </c>
      <c r="AJ2164" s="36">
        <f t="shared" si="887"/>
        <v>2360</v>
      </c>
      <c r="AK2164" s="45">
        <v>45657</v>
      </c>
    </row>
    <row r="2165" spans="1:37" s="79" customFormat="1" ht="38.25" customHeight="1" x14ac:dyDescent="0.25">
      <c r="A2165" s="36">
        <v>2159</v>
      </c>
      <c r="B2165" s="45">
        <v>43297</v>
      </c>
      <c r="C2165" s="49" t="s">
        <v>272</v>
      </c>
      <c r="D2165" s="49"/>
      <c r="E2165" s="49">
        <v>12010</v>
      </c>
      <c r="F2165" s="36" t="s">
        <v>1811</v>
      </c>
      <c r="G2165" s="36" t="s">
        <v>435</v>
      </c>
      <c r="H2165" s="38">
        <v>70</v>
      </c>
      <c r="I2165" s="50">
        <v>15481500.001851851</v>
      </c>
      <c r="J2165" s="39">
        <f t="shared" si="901"/>
        <v>0</v>
      </c>
      <c r="K2165" s="39">
        <f t="shared" si="902"/>
        <v>0</v>
      </c>
      <c r="L2165" s="39">
        <f t="shared" si="903"/>
        <v>0</v>
      </c>
      <c r="M2165" s="39">
        <f>IF(E2165=12005,I2165,IF(E2165&lt;&gt;12005,0))</f>
        <v>0</v>
      </c>
      <c r="N2165" s="39">
        <f t="shared" si="904"/>
        <v>0</v>
      </c>
      <c r="O2165" s="39">
        <f t="shared" si="905"/>
        <v>0</v>
      </c>
      <c r="P2165" s="39">
        <f t="shared" si="906"/>
        <v>0</v>
      </c>
      <c r="Q2165" s="39">
        <f t="shared" si="907"/>
        <v>0</v>
      </c>
      <c r="R2165" s="39">
        <f t="shared" si="908"/>
        <v>15481500.001851851</v>
      </c>
      <c r="S2165" s="39">
        <f t="shared" si="909"/>
        <v>0</v>
      </c>
      <c r="T2165" s="39"/>
      <c r="U2165" s="39">
        <f t="shared" si="910"/>
        <v>0</v>
      </c>
      <c r="V2165" s="39"/>
      <c r="W2165" s="39">
        <f>IF(E2165=12099,I2165,IF(E2165&lt;&gt;12099,0))</f>
        <v>0</v>
      </c>
      <c r="X2165" s="39">
        <f t="shared" si="877"/>
        <v>4238.6036966055717</v>
      </c>
      <c r="Y2165" s="39">
        <f t="shared" si="878"/>
        <v>129012.50001543209</v>
      </c>
      <c r="Z2165" s="41">
        <f t="shared" si="879"/>
        <v>10003104.72398915</v>
      </c>
      <c r="AA2165" s="41">
        <v>8451775.7710315101</v>
      </c>
      <c r="AB2165" s="41">
        <v>568052.21377394372</v>
      </c>
      <c r="AC2165" s="41">
        <f t="shared" si="881"/>
        <v>9019827.9848054536</v>
      </c>
      <c r="AD2165" s="42">
        <f t="shared" si="882"/>
        <v>1551328.9529576395</v>
      </c>
      <c r="AE2165" s="41">
        <f t="shared" si="883"/>
        <v>10571156.937763093</v>
      </c>
      <c r="AF2165" s="42">
        <f t="shared" si="884"/>
        <v>4910343.0640887581</v>
      </c>
      <c r="AG2165" s="43">
        <f>(365.25/30.4375*(IF(E2165=12002,1/3%,IF(E2165=12003,1/3%,IF(E2165=12004,1/3%,IF(E2165=12006,1/2%,IF(E2165=12007,1/10%,IF(E2165=12008,1/3%,IF(E2165=12009,1/10%,IF(E2165=12010,1/10%,IF(E2165=12011,1/20%,IF(E2165=12012,1/3%,IF(E2165=12099,1/10%)))))))))))))</f>
        <v>120</v>
      </c>
      <c r="AH2165" s="44">
        <f t="shared" si="885"/>
        <v>42.464065708418886</v>
      </c>
      <c r="AI2165" s="36">
        <f t="shared" si="886"/>
        <v>77.535934291581114</v>
      </c>
      <c r="AJ2165" s="36">
        <f t="shared" si="887"/>
        <v>2360</v>
      </c>
      <c r="AK2165" s="45">
        <v>45657</v>
      </c>
    </row>
    <row r="2166" spans="1:37" s="79" customFormat="1" ht="12.75" customHeight="1" x14ac:dyDescent="0.25">
      <c r="A2166" s="36">
        <v>2160</v>
      </c>
      <c r="B2166" s="45">
        <v>43297</v>
      </c>
      <c r="C2166" s="53" t="s">
        <v>534</v>
      </c>
      <c r="D2166" s="53"/>
      <c r="E2166" s="36">
        <v>12008</v>
      </c>
      <c r="F2166" s="36" t="s">
        <v>1812</v>
      </c>
      <c r="G2166" s="36" t="s">
        <v>655</v>
      </c>
      <c r="H2166" s="38">
        <v>1</v>
      </c>
      <c r="I2166" s="50">
        <v>2303437.5</v>
      </c>
      <c r="J2166" s="39">
        <f t="shared" si="901"/>
        <v>0</v>
      </c>
      <c r="K2166" s="39">
        <f t="shared" si="902"/>
        <v>0</v>
      </c>
      <c r="L2166" s="39">
        <f t="shared" si="903"/>
        <v>0</v>
      </c>
      <c r="M2166" s="39">
        <f>IF(C2166=12006,H2166,IF(C2166&lt;&gt;12006,0))</f>
        <v>0</v>
      </c>
      <c r="N2166" s="39">
        <f t="shared" si="904"/>
        <v>0</v>
      </c>
      <c r="O2166" s="39">
        <f t="shared" si="905"/>
        <v>0</v>
      </c>
      <c r="P2166" s="39">
        <f t="shared" si="906"/>
        <v>2303437.5</v>
      </c>
      <c r="Q2166" s="39">
        <f t="shared" si="907"/>
        <v>0</v>
      </c>
      <c r="R2166" s="39">
        <f t="shared" si="908"/>
        <v>0</v>
      </c>
      <c r="S2166" s="39">
        <f t="shared" si="909"/>
        <v>0</v>
      </c>
      <c r="T2166" s="39"/>
      <c r="U2166" s="39">
        <f t="shared" si="910"/>
        <v>0</v>
      </c>
      <c r="V2166" s="39"/>
      <c r="W2166" s="39"/>
      <c r="X2166" s="39">
        <f t="shared" si="877"/>
        <v>189.19404517453799</v>
      </c>
      <c r="Y2166" s="39">
        <f t="shared" si="878"/>
        <v>5758.59375</v>
      </c>
      <c r="Z2166" s="41">
        <f t="shared" si="879"/>
        <v>446497.94661190966</v>
      </c>
      <c r="AA2166" s="41">
        <v>371577.10472279257</v>
      </c>
      <c r="AB2166" s="41">
        <v>-10021.318219415356</v>
      </c>
      <c r="AC2166" s="41">
        <f t="shared" si="881"/>
        <v>361555.7865033772</v>
      </c>
      <c r="AD2166" s="42">
        <f t="shared" si="882"/>
        <v>74920.841889117088</v>
      </c>
      <c r="AE2166" s="41">
        <f t="shared" si="883"/>
        <v>436476.62839249428</v>
      </c>
      <c r="AF2166" s="42">
        <f t="shared" si="884"/>
        <v>1866960.8716075057</v>
      </c>
      <c r="AG2166" s="43">
        <f>(365.25/30.4375*(IF(E2166=12002,1/3%,IF(E2166=12003,1/3%,IF(E2166=12004,1/3%,IF(E2166=12006,1/2%,IF(E2166=12007,1/10%,IF(E2166=12008,1/3%,IF(E2166=12009,1/10%,IF(E2166=12010,1/10%,IF(E2166=12011,1/20%,IF(E2166=12012,1/3%))))))))))))</f>
        <v>400</v>
      </c>
      <c r="AH2166" s="44">
        <f t="shared" si="885"/>
        <v>322.4640657084189</v>
      </c>
      <c r="AI2166" s="36">
        <f t="shared" si="886"/>
        <v>77.535934291581114</v>
      </c>
      <c r="AJ2166" s="36">
        <f t="shared" si="887"/>
        <v>2360</v>
      </c>
      <c r="AK2166" s="45">
        <v>45657</v>
      </c>
    </row>
    <row r="2167" spans="1:37" s="79" customFormat="1" ht="12.75" customHeight="1" x14ac:dyDescent="0.25">
      <c r="A2167" s="36">
        <v>2161</v>
      </c>
      <c r="B2167" s="45">
        <v>43298</v>
      </c>
      <c r="C2167" s="36" t="s">
        <v>823</v>
      </c>
      <c r="D2167" s="36"/>
      <c r="E2167" s="36">
        <v>12004</v>
      </c>
      <c r="F2167" s="36" t="s">
        <v>1789</v>
      </c>
      <c r="G2167" s="36" t="s">
        <v>65</v>
      </c>
      <c r="H2167" s="38">
        <v>60</v>
      </c>
      <c r="I2167" s="50">
        <v>29148639.75</v>
      </c>
      <c r="J2167" s="39">
        <f t="shared" si="901"/>
        <v>0</v>
      </c>
      <c r="K2167" s="39">
        <f t="shared" si="902"/>
        <v>0</v>
      </c>
      <c r="L2167" s="39">
        <f t="shared" si="903"/>
        <v>29148639.75</v>
      </c>
      <c r="M2167" s="39">
        <f>IF(C2167=12006,H2167,IF(C2167&lt;&gt;12006,0))</f>
        <v>0</v>
      </c>
      <c r="N2167" s="39">
        <f t="shared" si="904"/>
        <v>0</v>
      </c>
      <c r="O2167" s="39">
        <f t="shared" si="905"/>
        <v>0</v>
      </c>
      <c r="P2167" s="39">
        <f t="shared" si="906"/>
        <v>0</v>
      </c>
      <c r="Q2167" s="39">
        <f t="shared" si="907"/>
        <v>0</v>
      </c>
      <c r="R2167" s="39">
        <f t="shared" si="908"/>
        <v>0</v>
      </c>
      <c r="S2167" s="39">
        <f t="shared" si="909"/>
        <v>0</v>
      </c>
      <c r="T2167" s="39"/>
      <c r="U2167" s="39">
        <f t="shared" si="910"/>
        <v>0</v>
      </c>
      <c r="V2167" s="39"/>
      <c r="W2167" s="39"/>
      <c r="X2167" s="39">
        <f t="shared" si="877"/>
        <v>2394.1387885010267</v>
      </c>
      <c r="Y2167" s="39">
        <f t="shared" si="878"/>
        <v>72871.599375000005</v>
      </c>
      <c r="Z2167" s="41">
        <f t="shared" si="879"/>
        <v>5647773.4020739226</v>
      </c>
      <c r="AA2167" s="41">
        <v>4771518.6054825466</v>
      </c>
      <c r="AB2167" s="41">
        <v>-128686.36341748598</v>
      </c>
      <c r="AC2167" s="41">
        <f t="shared" si="881"/>
        <v>4642832.2420650609</v>
      </c>
      <c r="AD2167" s="42">
        <f t="shared" si="882"/>
        <v>876254.79659137595</v>
      </c>
      <c r="AE2167" s="41">
        <f t="shared" si="883"/>
        <v>5519087.0386564368</v>
      </c>
      <c r="AF2167" s="42">
        <f t="shared" si="884"/>
        <v>23629552.711343564</v>
      </c>
      <c r="AG2167" s="43">
        <f>(365.25/30.4375*(IF(E2167=12002,1/3%,IF(E2167=12003,1/3%,IF(E2167=12004,1/3%,IF(E2167=12006,1/2%,IF(E2167=12007,1/10%,IF(E2167=12008,1/3%,IF(E2167=12009,1/10%,IF(E2167=12010,1/10%,IF(E2167=12011,1/20%,IF(E2167=12012,1/3%))))))))))))</f>
        <v>400</v>
      </c>
      <c r="AH2167" s="44">
        <f t="shared" si="885"/>
        <v>322.49691991786449</v>
      </c>
      <c r="AI2167" s="36">
        <f t="shared" si="886"/>
        <v>77.503080082135526</v>
      </c>
      <c r="AJ2167" s="36">
        <f t="shared" si="887"/>
        <v>2359</v>
      </c>
      <c r="AK2167" s="45">
        <v>45657</v>
      </c>
    </row>
    <row r="2168" spans="1:37" s="79" customFormat="1" ht="12.75" customHeight="1" x14ac:dyDescent="0.25">
      <c r="A2168" s="36">
        <v>2162</v>
      </c>
      <c r="B2168" s="45">
        <v>43298</v>
      </c>
      <c r="C2168" s="36" t="s">
        <v>721</v>
      </c>
      <c r="D2168" s="36"/>
      <c r="E2168" s="36">
        <v>12003</v>
      </c>
      <c r="F2168" s="36" t="s">
        <v>1730</v>
      </c>
      <c r="G2168" s="36" t="s">
        <v>276</v>
      </c>
      <c r="H2168" s="38">
        <v>2</v>
      </c>
      <c r="I2168" s="50">
        <v>116600</v>
      </c>
      <c r="J2168" s="39">
        <f t="shared" si="901"/>
        <v>0</v>
      </c>
      <c r="K2168" s="39">
        <f t="shared" si="902"/>
        <v>116600</v>
      </c>
      <c r="L2168" s="39">
        <f t="shared" si="903"/>
        <v>0</v>
      </c>
      <c r="M2168" s="39">
        <f>IF(C2168=12006,H2168,IF(C2168&lt;&gt;12006,0))</f>
        <v>0</v>
      </c>
      <c r="N2168" s="39">
        <f t="shared" si="904"/>
        <v>0</v>
      </c>
      <c r="O2168" s="39">
        <f t="shared" si="905"/>
        <v>0</v>
      </c>
      <c r="P2168" s="39">
        <f t="shared" si="906"/>
        <v>0</v>
      </c>
      <c r="Q2168" s="39">
        <f t="shared" si="907"/>
        <v>0</v>
      </c>
      <c r="R2168" s="39">
        <f t="shared" si="908"/>
        <v>0</v>
      </c>
      <c r="S2168" s="39">
        <f t="shared" si="909"/>
        <v>0</v>
      </c>
      <c r="T2168" s="39"/>
      <c r="U2168" s="39">
        <f t="shared" si="910"/>
        <v>0</v>
      </c>
      <c r="V2168" s="39">
        <f>IF(E2168=12050,I2168,IF(E2168&lt;&gt;12050,0))</f>
        <v>0</v>
      </c>
      <c r="W2168" s="39"/>
      <c r="X2168" s="39">
        <f t="shared" si="877"/>
        <v>9.5770020533880906</v>
      </c>
      <c r="Y2168" s="39">
        <f t="shared" si="878"/>
        <v>291.5</v>
      </c>
      <c r="Z2168" s="41">
        <f t="shared" si="879"/>
        <v>22592.147843942505</v>
      </c>
      <c r="AA2168" s="41">
        <v>19086.965092402465</v>
      </c>
      <c r="AB2168" s="41">
        <v>0</v>
      </c>
      <c r="AC2168" s="41">
        <f t="shared" si="881"/>
        <v>19086.965092402465</v>
      </c>
      <c r="AD2168" s="42">
        <f t="shared" si="882"/>
        <v>3505.18275154004</v>
      </c>
      <c r="AE2168" s="41">
        <f t="shared" si="883"/>
        <v>22592.147843942505</v>
      </c>
      <c r="AF2168" s="42">
        <f t="shared" si="884"/>
        <v>94007.852156057488</v>
      </c>
      <c r="AG2168" s="43">
        <f>(365.25/30.4375*(IF(E2168=12002,1/3%,IF(E2168=12003,1/3%,IF(E2168=12004,1/3%,IF(E2168=12006,1/2%,IF(E2168=12007,1/10%,IF(E2168=12008,1/3%,IF(E2168=12009,1/10%,IF(E2168=12010,1/10%,IF(E2168=12011,1/20%,IF(E2168=12012,1/3%))))))))))))</f>
        <v>400</v>
      </c>
      <c r="AH2168" s="44">
        <f t="shared" si="885"/>
        <v>322.49691991786449</v>
      </c>
      <c r="AI2168" s="36">
        <f t="shared" si="886"/>
        <v>77.503080082135526</v>
      </c>
      <c r="AJ2168" s="36">
        <f t="shared" si="887"/>
        <v>2359</v>
      </c>
      <c r="AK2168" s="45">
        <v>45657</v>
      </c>
    </row>
    <row r="2169" spans="1:37" s="79" customFormat="1" ht="12.75" customHeight="1" x14ac:dyDescent="0.25">
      <c r="A2169" s="36">
        <v>2163</v>
      </c>
      <c r="B2169" s="45">
        <v>43301</v>
      </c>
      <c r="C2169" s="36" t="s">
        <v>315</v>
      </c>
      <c r="D2169" s="36"/>
      <c r="E2169" s="36">
        <v>12008</v>
      </c>
      <c r="F2169" s="36" t="s">
        <v>1813</v>
      </c>
      <c r="G2169" s="38" t="s">
        <v>1431</v>
      </c>
      <c r="H2169" s="61">
        <v>1</v>
      </c>
      <c r="I2169" s="50">
        <v>256350</v>
      </c>
      <c r="J2169" s="39">
        <f t="shared" si="901"/>
        <v>0</v>
      </c>
      <c r="K2169" s="39">
        <f t="shared" si="902"/>
        <v>0</v>
      </c>
      <c r="L2169" s="39">
        <f t="shared" si="903"/>
        <v>0</v>
      </c>
      <c r="M2169" s="39">
        <f>IF(C2169=12006,H2169,IF(C2169&lt;&gt;12006,0))</f>
        <v>0</v>
      </c>
      <c r="N2169" s="39">
        <f t="shared" si="904"/>
        <v>0</v>
      </c>
      <c r="O2169" s="39">
        <f t="shared" si="905"/>
        <v>0</v>
      </c>
      <c r="P2169" s="39">
        <f t="shared" si="906"/>
        <v>256350</v>
      </c>
      <c r="Q2169" s="39">
        <f t="shared" si="907"/>
        <v>0</v>
      </c>
      <c r="R2169" s="39">
        <f t="shared" si="908"/>
        <v>0</v>
      </c>
      <c r="S2169" s="39">
        <f t="shared" si="909"/>
        <v>0</v>
      </c>
      <c r="T2169" s="39"/>
      <c r="U2169" s="39">
        <f t="shared" si="910"/>
        <v>0</v>
      </c>
      <c r="V2169" s="39"/>
      <c r="W2169" s="39"/>
      <c r="X2169" s="39">
        <f t="shared" si="877"/>
        <v>21.055441478439423</v>
      </c>
      <c r="Y2169" s="39">
        <f t="shared" si="878"/>
        <v>640.875</v>
      </c>
      <c r="Z2169" s="41">
        <f t="shared" si="879"/>
        <v>49606.620123203291</v>
      </c>
      <c r="AA2169" s="41">
        <v>41900.328542094459</v>
      </c>
      <c r="AB2169" s="41">
        <v>0</v>
      </c>
      <c r="AC2169" s="41">
        <f t="shared" si="881"/>
        <v>41900.328542094459</v>
      </c>
      <c r="AD2169" s="42">
        <f t="shared" si="882"/>
        <v>7706.2915811088315</v>
      </c>
      <c r="AE2169" s="41">
        <f t="shared" si="883"/>
        <v>49606.620123203291</v>
      </c>
      <c r="AF2169" s="42">
        <f t="shared" si="884"/>
        <v>206743.37987679671</v>
      </c>
      <c r="AG2169" s="43">
        <f>(365.25/30.4375*(IF(E2169=12002,1/3%,IF(E2169=12003,1/3%,IF(E2169=12004,1/3%,IF(E2169=12006,1/2%,IF(E2169=12007,1/10%,IF(E2169=12008,1/3%,IF(E2169=12009,1/10%,IF(E2169=12010,1/10%,IF(E2169=12011,1/20%,IF(E2169=12012,1/3%))))))))))))</f>
        <v>400</v>
      </c>
      <c r="AH2169" s="44">
        <f t="shared" si="885"/>
        <v>322.5954825462012</v>
      </c>
      <c r="AI2169" s="36">
        <f t="shared" si="886"/>
        <v>77.404517453798775</v>
      </c>
      <c r="AJ2169" s="36">
        <f t="shared" si="887"/>
        <v>2356</v>
      </c>
      <c r="AK2169" s="45">
        <v>45657</v>
      </c>
    </row>
    <row r="2170" spans="1:37" s="79" customFormat="1" ht="12.75" customHeight="1" x14ac:dyDescent="0.25">
      <c r="A2170" s="36">
        <v>2164</v>
      </c>
      <c r="B2170" s="45">
        <v>43301</v>
      </c>
      <c r="C2170" s="49" t="s">
        <v>272</v>
      </c>
      <c r="D2170" s="49"/>
      <c r="E2170" s="49">
        <v>12010</v>
      </c>
      <c r="F2170" s="36" t="s">
        <v>1596</v>
      </c>
      <c r="G2170" s="36" t="s">
        <v>435</v>
      </c>
      <c r="H2170" s="38">
        <v>17</v>
      </c>
      <c r="I2170" s="50">
        <v>495875</v>
      </c>
      <c r="J2170" s="39">
        <f t="shared" si="901"/>
        <v>0</v>
      </c>
      <c r="K2170" s="39">
        <f t="shared" si="902"/>
        <v>0</v>
      </c>
      <c r="L2170" s="39">
        <f t="shared" si="903"/>
        <v>0</v>
      </c>
      <c r="M2170" s="39">
        <f>IF(E2170=12005,I2170,IF(E2170&lt;&gt;12005,0))</f>
        <v>0</v>
      </c>
      <c r="N2170" s="39">
        <f t="shared" si="904"/>
        <v>0</v>
      </c>
      <c r="O2170" s="39">
        <f t="shared" si="905"/>
        <v>0</v>
      </c>
      <c r="P2170" s="39">
        <f t="shared" si="906"/>
        <v>0</v>
      </c>
      <c r="Q2170" s="39">
        <f t="shared" si="907"/>
        <v>0</v>
      </c>
      <c r="R2170" s="39">
        <f t="shared" si="908"/>
        <v>495875</v>
      </c>
      <c r="S2170" s="39">
        <f t="shared" si="909"/>
        <v>0</v>
      </c>
      <c r="T2170" s="39"/>
      <c r="U2170" s="39">
        <f t="shared" si="910"/>
        <v>0</v>
      </c>
      <c r="V2170" s="39"/>
      <c r="W2170" s="39">
        <f>IF(E2170=12099,I2170,IF(E2170&lt;&gt;12099,0))</f>
        <v>0</v>
      </c>
      <c r="X2170" s="39">
        <f t="shared" si="877"/>
        <v>135.76317590691306</v>
      </c>
      <c r="Y2170" s="39">
        <f t="shared" si="878"/>
        <v>4132.2916666666661</v>
      </c>
      <c r="Z2170" s="41">
        <f t="shared" si="879"/>
        <v>319858.04243668716</v>
      </c>
      <c r="AA2170" s="41">
        <v>270168.72005475697</v>
      </c>
      <c r="AB2170" s="41">
        <v>18158.307044254099</v>
      </c>
      <c r="AC2170" s="41">
        <f t="shared" si="881"/>
        <v>288327.02709901106</v>
      </c>
      <c r="AD2170" s="42">
        <f t="shared" si="882"/>
        <v>49689.322381930193</v>
      </c>
      <c r="AE2170" s="41">
        <f t="shared" si="883"/>
        <v>338016.34948094125</v>
      </c>
      <c r="AF2170" s="42">
        <f t="shared" si="884"/>
        <v>157858.65051905875</v>
      </c>
      <c r="AG2170" s="43">
        <f>(365.25/30.4375*(IF(E2170=12002,1/3%,IF(E2170=12003,1/3%,IF(E2170=12004,1/3%,IF(E2170=12006,1/2%,IF(E2170=12007,1/10%,IF(E2170=12008,1/3%,IF(E2170=12009,1/10%,IF(E2170=12010,1/10%,IF(E2170=12011,1/20%,IF(E2170=12012,1/3%,IF(E2170=12099,1/10%)))))))))))))</f>
        <v>120</v>
      </c>
      <c r="AH2170" s="44">
        <f t="shared" si="885"/>
        <v>42.595482546201225</v>
      </c>
      <c r="AI2170" s="36">
        <f t="shared" si="886"/>
        <v>77.404517453798775</v>
      </c>
      <c r="AJ2170" s="36">
        <f t="shared" si="887"/>
        <v>2356</v>
      </c>
      <c r="AK2170" s="45">
        <v>45657</v>
      </c>
    </row>
    <row r="2171" spans="1:37" s="79" customFormat="1" ht="25.5" customHeight="1" x14ac:dyDescent="0.25">
      <c r="A2171" s="36">
        <v>2165</v>
      </c>
      <c r="B2171" s="45">
        <v>43301</v>
      </c>
      <c r="C2171" s="49" t="s">
        <v>272</v>
      </c>
      <c r="D2171" s="49"/>
      <c r="E2171" s="49">
        <v>12010</v>
      </c>
      <c r="F2171" s="36" t="s">
        <v>1814</v>
      </c>
      <c r="G2171" s="36" t="s">
        <v>435</v>
      </c>
      <c r="H2171" s="38">
        <v>5</v>
      </c>
      <c r="I2171" s="50">
        <v>2124750</v>
      </c>
      <c r="J2171" s="39">
        <f t="shared" si="901"/>
        <v>0</v>
      </c>
      <c r="K2171" s="39">
        <f t="shared" si="902"/>
        <v>0</v>
      </c>
      <c r="L2171" s="39">
        <f t="shared" si="903"/>
        <v>0</v>
      </c>
      <c r="M2171" s="39">
        <f>IF(E2171=12005,I2171,IF(E2171&lt;&gt;12005,0))</f>
        <v>0</v>
      </c>
      <c r="N2171" s="39">
        <f t="shared" si="904"/>
        <v>0</v>
      </c>
      <c r="O2171" s="39">
        <f t="shared" si="905"/>
        <v>0</v>
      </c>
      <c r="P2171" s="39">
        <f t="shared" si="906"/>
        <v>0</v>
      </c>
      <c r="Q2171" s="39">
        <f t="shared" si="907"/>
        <v>0</v>
      </c>
      <c r="R2171" s="39">
        <f t="shared" si="908"/>
        <v>2124750</v>
      </c>
      <c r="S2171" s="39">
        <f t="shared" si="909"/>
        <v>0</v>
      </c>
      <c r="T2171" s="39"/>
      <c r="U2171" s="39">
        <f t="shared" si="910"/>
        <v>0</v>
      </c>
      <c r="V2171" s="39"/>
      <c r="W2171" s="39">
        <f>IF(E2171=12099,I2171,IF(E2171&lt;&gt;12099,0))</f>
        <v>0</v>
      </c>
      <c r="X2171" s="39">
        <f t="shared" si="877"/>
        <v>581.72484599589325</v>
      </c>
      <c r="Y2171" s="39">
        <f t="shared" si="878"/>
        <v>17706.25</v>
      </c>
      <c r="Z2171" s="41">
        <f t="shared" si="879"/>
        <v>1370543.7371663246</v>
      </c>
      <c r="AA2171" s="41">
        <v>1157632.4435318275</v>
      </c>
      <c r="AB2171" s="41">
        <v>77805.622167439185</v>
      </c>
      <c r="AC2171" s="41">
        <f t="shared" si="881"/>
        <v>1235438.0656992667</v>
      </c>
      <c r="AD2171" s="42">
        <f t="shared" si="882"/>
        <v>212911.29363449709</v>
      </c>
      <c r="AE2171" s="41">
        <f t="shared" si="883"/>
        <v>1448349.3593337638</v>
      </c>
      <c r="AF2171" s="42">
        <f t="shared" si="884"/>
        <v>676400.64066623617</v>
      </c>
      <c r="AG2171" s="43">
        <f>(365.25/30.4375*(IF(E2171=12002,1/3%,IF(E2171=12003,1/3%,IF(E2171=12004,1/3%,IF(E2171=12006,1/2%,IF(E2171=12007,1/10%,IF(E2171=12008,1/3%,IF(E2171=12009,1/10%,IF(E2171=12010,1/10%,IF(E2171=12011,1/20%,IF(E2171=12012,1/3%,IF(E2171=12099,1/10%)))))))))))))</f>
        <v>120</v>
      </c>
      <c r="AH2171" s="44">
        <f t="shared" si="885"/>
        <v>42.595482546201225</v>
      </c>
      <c r="AI2171" s="36">
        <f t="shared" si="886"/>
        <v>77.404517453798775</v>
      </c>
      <c r="AJ2171" s="36">
        <f t="shared" si="887"/>
        <v>2356</v>
      </c>
      <c r="AK2171" s="45">
        <v>45657</v>
      </c>
    </row>
    <row r="2172" spans="1:37" s="79" customFormat="1" ht="25.5" customHeight="1" x14ac:dyDescent="0.25">
      <c r="A2172" s="36">
        <v>2166</v>
      </c>
      <c r="B2172" s="45">
        <v>43304</v>
      </c>
      <c r="C2172" s="36" t="s">
        <v>823</v>
      </c>
      <c r="D2172" s="36"/>
      <c r="E2172" s="36">
        <v>12004</v>
      </c>
      <c r="F2172" s="36" t="s">
        <v>1809</v>
      </c>
      <c r="G2172" s="38" t="s">
        <v>318</v>
      </c>
      <c r="H2172" s="61">
        <v>151</v>
      </c>
      <c r="I2172" s="50">
        <v>8618390</v>
      </c>
      <c r="J2172" s="39">
        <f t="shared" si="901"/>
        <v>0</v>
      </c>
      <c r="K2172" s="39">
        <f t="shared" si="902"/>
        <v>0</v>
      </c>
      <c r="L2172" s="39">
        <f t="shared" si="903"/>
        <v>8618390</v>
      </c>
      <c r="M2172" s="39">
        <f>IF(C2172=12006,H2172,IF(C2172&lt;&gt;12006,0))</f>
        <v>0</v>
      </c>
      <c r="N2172" s="39">
        <f t="shared" si="904"/>
        <v>0</v>
      </c>
      <c r="O2172" s="39">
        <f t="shared" si="905"/>
        <v>0</v>
      </c>
      <c r="P2172" s="39">
        <f t="shared" si="906"/>
        <v>0</v>
      </c>
      <c r="Q2172" s="39">
        <f t="shared" si="907"/>
        <v>0</v>
      </c>
      <c r="R2172" s="39">
        <f t="shared" si="908"/>
        <v>0</v>
      </c>
      <c r="S2172" s="39">
        <f t="shared" si="909"/>
        <v>0</v>
      </c>
      <c r="T2172" s="39"/>
      <c r="U2172" s="39">
        <f t="shared" si="910"/>
        <v>0</v>
      </c>
      <c r="V2172" s="39"/>
      <c r="W2172" s="39"/>
      <c r="X2172" s="39">
        <f t="shared" si="877"/>
        <v>707.87597535934287</v>
      </c>
      <c r="Y2172" s="39">
        <f t="shared" si="878"/>
        <v>21545.974999999999</v>
      </c>
      <c r="Z2172" s="41">
        <f t="shared" si="879"/>
        <v>1665632.1700205337</v>
      </c>
      <c r="AA2172" s="41">
        <v>1406549.5630390141</v>
      </c>
      <c r="AB2172" s="41">
        <v>0</v>
      </c>
      <c r="AC2172" s="41">
        <f t="shared" si="881"/>
        <v>1406549.5630390141</v>
      </c>
      <c r="AD2172" s="42">
        <f t="shared" si="882"/>
        <v>259082.60698151961</v>
      </c>
      <c r="AE2172" s="41">
        <f t="shared" si="883"/>
        <v>1665632.1700205337</v>
      </c>
      <c r="AF2172" s="42">
        <f t="shared" si="884"/>
        <v>6952757.8299794663</v>
      </c>
      <c r="AG2172" s="43">
        <f>(365.25/30.4375*(IF(E2172=12002,1/3%,IF(E2172=12003,1/3%,IF(E2172=12004,1/3%,IF(E2172=12006,1/2%,IF(E2172=12007,1/10%,IF(E2172=12008,1/3%,IF(E2172=12009,1/10%,IF(E2172=12010,1/10%,IF(E2172=12011,1/20%,IF(E2172=12012,1/3%))))))))))))</f>
        <v>400</v>
      </c>
      <c r="AH2172" s="44">
        <f t="shared" si="885"/>
        <v>322.69404517453802</v>
      </c>
      <c r="AI2172" s="36">
        <f t="shared" si="886"/>
        <v>77.30595482546201</v>
      </c>
      <c r="AJ2172" s="36">
        <f t="shared" si="887"/>
        <v>2353</v>
      </c>
      <c r="AK2172" s="45">
        <v>45657</v>
      </c>
    </row>
    <row r="2173" spans="1:37" s="79" customFormat="1" ht="38.25" customHeight="1" x14ac:dyDescent="0.25">
      <c r="A2173" s="36">
        <v>2167</v>
      </c>
      <c r="B2173" s="45">
        <v>43305</v>
      </c>
      <c r="C2173" s="36" t="s">
        <v>823</v>
      </c>
      <c r="D2173" s="36"/>
      <c r="E2173" s="36">
        <v>12004</v>
      </c>
      <c r="F2173" s="36" t="s">
        <v>1815</v>
      </c>
      <c r="G2173" s="36" t="s">
        <v>56</v>
      </c>
      <c r="H2173" s="38">
        <v>3</v>
      </c>
      <c r="I2173" s="50">
        <v>4128750</v>
      </c>
      <c r="J2173" s="39">
        <f t="shared" si="901"/>
        <v>0</v>
      </c>
      <c r="K2173" s="39">
        <f t="shared" si="902"/>
        <v>0</v>
      </c>
      <c r="L2173" s="39">
        <f t="shared" si="903"/>
        <v>4128750</v>
      </c>
      <c r="M2173" s="39">
        <f>IF(C2173=12006,H2173,IF(C2173&lt;&gt;12006,0))</f>
        <v>0</v>
      </c>
      <c r="N2173" s="39">
        <f t="shared" si="904"/>
        <v>0</v>
      </c>
      <c r="O2173" s="39">
        <f t="shared" si="905"/>
        <v>0</v>
      </c>
      <c r="P2173" s="39">
        <f t="shared" si="906"/>
        <v>0</v>
      </c>
      <c r="Q2173" s="39">
        <f t="shared" si="907"/>
        <v>0</v>
      </c>
      <c r="R2173" s="39">
        <f t="shared" si="908"/>
        <v>0</v>
      </c>
      <c r="S2173" s="39">
        <f t="shared" si="909"/>
        <v>0</v>
      </c>
      <c r="T2173" s="39"/>
      <c r="U2173" s="39">
        <f t="shared" si="910"/>
        <v>0</v>
      </c>
      <c r="V2173" s="39"/>
      <c r="W2173" s="39"/>
      <c r="X2173" s="39">
        <f t="shared" si="877"/>
        <v>339.11704312114989</v>
      </c>
      <c r="Y2173" s="39">
        <f t="shared" si="878"/>
        <v>10321.875</v>
      </c>
      <c r="Z2173" s="41">
        <f t="shared" si="879"/>
        <v>797603.28542094445</v>
      </c>
      <c r="AA2173" s="41">
        <v>673486.44763860374</v>
      </c>
      <c r="AB2173" s="41">
        <v>-18163.718707496933</v>
      </c>
      <c r="AC2173" s="41">
        <f t="shared" si="881"/>
        <v>655322.72893110686</v>
      </c>
      <c r="AD2173" s="42">
        <f t="shared" si="882"/>
        <v>124116.83778234071</v>
      </c>
      <c r="AE2173" s="41">
        <f t="shared" si="883"/>
        <v>779439.56671344757</v>
      </c>
      <c r="AF2173" s="42">
        <f t="shared" si="884"/>
        <v>3349310.4332865523</v>
      </c>
      <c r="AG2173" s="43">
        <f>(365.25/30.4375*(IF(E2173=12002,1/3%,IF(E2173=12003,1/3%,IF(E2173=12004,1/3%,IF(E2173=12006,1/2%,IF(E2173=12007,1/10%,IF(E2173=12008,1/3%,IF(E2173=12009,1/10%,IF(E2173=12010,1/10%,IF(E2173=12011,1/20%,IF(E2173=12012,1/3%))))))))))))</f>
        <v>400</v>
      </c>
      <c r="AH2173" s="44">
        <f t="shared" si="885"/>
        <v>322.72689938398355</v>
      </c>
      <c r="AI2173" s="36">
        <f t="shared" si="886"/>
        <v>77.273100616016421</v>
      </c>
      <c r="AJ2173" s="36">
        <f t="shared" si="887"/>
        <v>2352</v>
      </c>
      <c r="AK2173" s="45">
        <v>45657</v>
      </c>
    </row>
    <row r="2174" spans="1:37" s="79" customFormat="1" ht="12.75" customHeight="1" x14ac:dyDescent="0.25">
      <c r="A2174" s="36">
        <v>2168</v>
      </c>
      <c r="B2174" s="45">
        <v>43305</v>
      </c>
      <c r="C2174" s="36" t="s">
        <v>823</v>
      </c>
      <c r="D2174" s="36"/>
      <c r="E2174" s="36">
        <v>12004</v>
      </c>
      <c r="F2174" s="36" t="s">
        <v>1816</v>
      </c>
      <c r="G2174" s="36" t="s">
        <v>56</v>
      </c>
      <c r="H2174" s="38">
        <v>1</v>
      </c>
      <c r="I2174" s="50">
        <v>1376250</v>
      </c>
      <c r="J2174" s="39">
        <f t="shared" si="901"/>
        <v>0</v>
      </c>
      <c r="K2174" s="39">
        <f t="shared" si="902"/>
        <v>0</v>
      </c>
      <c r="L2174" s="39">
        <f t="shared" si="903"/>
        <v>1376250</v>
      </c>
      <c r="M2174" s="39">
        <f>IF(C2174=12006,H2174,IF(C2174&lt;&gt;12006,0))</f>
        <v>0</v>
      </c>
      <c r="N2174" s="39">
        <f t="shared" si="904"/>
        <v>0</v>
      </c>
      <c r="O2174" s="39">
        <f t="shared" si="905"/>
        <v>0</v>
      </c>
      <c r="P2174" s="39">
        <f t="shared" si="906"/>
        <v>0</v>
      </c>
      <c r="Q2174" s="39">
        <f t="shared" si="907"/>
        <v>0</v>
      </c>
      <c r="R2174" s="39">
        <f t="shared" si="908"/>
        <v>0</v>
      </c>
      <c r="S2174" s="39">
        <f t="shared" si="909"/>
        <v>0</v>
      </c>
      <c r="T2174" s="39"/>
      <c r="U2174" s="39">
        <f t="shared" si="910"/>
        <v>0</v>
      </c>
      <c r="V2174" s="39"/>
      <c r="W2174" s="39"/>
      <c r="X2174" s="39">
        <f t="shared" si="877"/>
        <v>113.03901437371663</v>
      </c>
      <c r="Y2174" s="39">
        <f t="shared" si="878"/>
        <v>3440.625</v>
      </c>
      <c r="Z2174" s="41">
        <f t="shared" si="879"/>
        <v>265867.76180698152</v>
      </c>
      <c r="AA2174" s="41">
        <v>224495.48254620127</v>
      </c>
      <c r="AB2174" s="41">
        <v>-6054.5729024989778</v>
      </c>
      <c r="AC2174" s="41">
        <f t="shared" si="881"/>
        <v>218440.9096437023</v>
      </c>
      <c r="AD2174" s="42">
        <f t="shared" si="882"/>
        <v>41372.279260780255</v>
      </c>
      <c r="AE2174" s="41">
        <f t="shared" si="883"/>
        <v>259813.18890448255</v>
      </c>
      <c r="AF2174" s="42">
        <f t="shared" si="884"/>
        <v>1116436.8110955174</v>
      </c>
      <c r="AG2174" s="43">
        <f>(365.25/30.4375*(IF(E2174=12002,1/3%,IF(E2174=12003,1/3%,IF(E2174=12004,1/3%,IF(E2174=12006,1/2%,IF(E2174=12007,1/10%,IF(E2174=12008,1/3%,IF(E2174=12009,1/10%,IF(E2174=12010,1/10%,IF(E2174=12011,1/20%,IF(E2174=12012,1/3%))))))))))))</f>
        <v>400</v>
      </c>
      <c r="AH2174" s="44">
        <f t="shared" si="885"/>
        <v>322.72689938398355</v>
      </c>
      <c r="AI2174" s="36">
        <f t="shared" si="886"/>
        <v>77.273100616016421</v>
      </c>
      <c r="AJ2174" s="36">
        <f t="shared" si="887"/>
        <v>2352</v>
      </c>
      <c r="AK2174" s="45">
        <v>45657</v>
      </c>
    </row>
    <row r="2175" spans="1:37" s="79" customFormat="1" ht="12.75" customHeight="1" x14ac:dyDescent="0.25">
      <c r="A2175" s="36">
        <v>2169</v>
      </c>
      <c r="B2175" s="45">
        <v>43305</v>
      </c>
      <c r="C2175" s="36" t="s">
        <v>823</v>
      </c>
      <c r="D2175" s="36"/>
      <c r="E2175" s="36">
        <v>12004</v>
      </c>
      <c r="F2175" s="36" t="s">
        <v>1817</v>
      </c>
      <c r="G2175" s="36" t="s">
        <v>56</v>
      </c>
      <c r="H2175" s="38">
        <v>1</v>
      </c>
      <c r="I2175" s="50">
        <v>1376250</v>
      </c>
      <c r="J2175" s="39">
        <f t="shared" si="901"/>
        <v>0</v>
      </c>
      <c r="K2175" s="39">
        <f t="shared" si="902"/>
        <v>0</v>
      </c>
      <c r="L2175" s="39">
        <f t="shared" si="903"/>
        <v>1376250</v>
      </c>
      <c r="M2175" s="39">
        <f>IF(C2175=12006,H2175,IF(C2175&lt;&gt;12006,0))</f>
        <v>0</v>
      </c>
      <c r="N2175" s="39">
        <f t="shared" ref="N2175:N2238" si="911">IF(E2175=12006,I2175,IF(E2175&lt;&gt;12006,0))</f>
        <v>0</v>
      </c>
      <c r="O2175" s="39">
        <f t="shared" si="905"/>
        <v>0</v>
      </c>
      <c r="P2175" s="39">
        <f t="shared" si="906"/>
        <v>0</v>
      </c>
      <c r="Q2175" s="39">
        <f t="shared" si="907"/>
        <v>0</v>
      </c>
      <c r="R2175" s="39">
        <f t="shared" si="908"/>
        <v>0</v>
      </c>
      <c r="S2175" s="39">
        <f t="shared" si="909"/>
        <v>0</v>
      </c>
      <c r="T2175" s="39"/>
      <c r="U2175" s="39">
        <f t="shared" si="910"/>
        <v>0</v>
      </c>
      <c r="V2175" s="39"/>
      <c r="W2175" s="39"/>
      <c r="X2175" s="39">
        <f t="shared" si="877"/>
        <v>113.03901437371663</v>
      </c>
      <c r="Y2175" s="39">
        <f t="shared" si="878"/>
        <v>3440.625</v>
      </c>
      <c r="Z2175" s="41">
        <f t="shared" si="879"/>
        <v>265867.76180698152</v>
      </c>
      <c r="AA2175" s="41">
        <v>224495.48254620127</v>
      </c>
      <c r="AB2175" s="41">
        <v>-6054.5729024989778</v>
      </c>
      <c r="AC2175" s="41">
        <f t="shared" si="881"/>
        <v>218440.9096437023</v>
      </c>
      <c r="AD2175" s="42">
        <f t="shared" si="882"/>
        <v>41372.279260780255</v>
      </c>
      <c r="AE2175" s="41">
        <f t="shared" si="883"/>
        <v>259813.18890448255</v>
      </c>
      <c r="AF2175" s="42">
        <f t="shared" si="884"/>
        <v>1116436.8110955174</v>
      </c>
      <c r="AG2175" s="43">
        <f>(365.25/30.4375*(IF(E2175=12002,1/3%,IF(E2175=12003,1/3%,IF(E2175=12004,1/3%,IF(E2175=12006,1/2%,IF(E2175=12007,1/10%,IF(E2175=12008,1/3%,IF(E2175=12009,1/10%,IF(E2175=12010,1/10%,IF(E2175=12011,1/20%,IF(E2175=12012,1/3%))))))))))))</f>
        <v>400</v>
      </c>
      <c r="AH2175" s="44">
        <f t="shared" si="885"/>
        <v>322.72689938398355</v>
      </c>
      <c r="AI2175" s="36">
        <f t="shared" si="886"/>
        <v>77.273100616016421</v>
      </c>
      <c r="AJ2175" s="36">
        <f t="shared" si="887"/>
        <v>2352</v>
      </c>
      <c r="AK2175" s="45">
        <v>45657</v>
      </c>
    </row>
    <row r="2176" spans="1:37" s="79" customFormat="1" ht="12.75" customHeight="1" x14ac:dyDescent="0.25">
      <c r="A2176" s="36">
        <v>2170</v>
      </c>
      <c r="B2176" s="45">
        <v>43305</v>
      </c>
      <c r="C2176" s="36" t="s">
        <v>823</v>
      </c>
      <c r="D2176" s="36"/>
      <c r="E2176" s="36">
        <v>12004</v>
      </c>
      <c r="F2176" s="36" t="s">
        <v>1818</v>
      </c>
      <c r="G2176" s="36" t="s">
        <v>56</v>
      </c>
      <c r="H2176" s="38">
        <v>1</v>
      </c>
      <c r="I2176" s="50">
        <v>1376250</v>
      </c>
      <c r="J2176" s="39">
        <f t="shared" si="901"/>
        <v>0</v>
      </c>
      <c r="K2176" s="39">
        <f t="shared" si="902"/>
        <v>0</v>
      </c>
      <c r="L2176" s="39">
        <f t="shared" si="903"/>
        <v>1376250</v>
      </c>
      <c r="M2176" s="39">
        <f>IF(C2176=12006,H2176,IF(C2176&lt;&gt;12006,0))</f>
        <v>0</v>
      </c>
      <c r="N2176" s="39">
        <f t="shared" si="911"/>
        <v>0</v>
      </c>
      <c r="O2176" s="39">
        <f t="shared" si="905"/>
        <v>0</v>
      </c>
      <c r="P2176" s="39">
        <f t="shared" si="906"/>
        <v>0</v>
      </c>
      <c r="Q2176" s="39">
        <f t="shared" si="907"/>
        <v>0</v>
      </c>
      <c r="R2176" s="39">
        <f t="shared" si="908"/>
        <v>0</v>
      </c>
      <c r="S2176" s="39">
        <f t="shared" si="909"/>
        <v>0</v>
      </c>
      <c r="T2176" s="39"/>
      <c r="U2176" s="39">
        <f t="shared" si="910"/>
        <v>0</v>
      </c>
      <c r="V2176" s="39"/>
      <c r="W2176" s="39"/>
      <c r="X2176" s="39">
        <f t="shared" si="877"/>
        <v>113.03901437371663</v>
      </c>
      <c r="Y2176" s="39">
        <f t="shared" si="878"/>
        <v>3440.625</v>
      </c>
      <c r="Z2176" s="41">
        <f t="shared" si="879"/>
        <v>265867.76180698152</v>
      </c>
      <c r="AA2176" s="41">
        <v>224495.48254620127</v>
      </c>
      <c r="AB2176" s="41">
        <v>-6054.5729024989778</v>
      </c>
      <c r="AC2176" s="41">
        <f t="shared" si="881"/>
        <v>218440.9096437023</v>
      </c>
      <c r="AD2176" s="42">
        <f t="shared" si="882"/>
        <v>41372.279260780255</v>
      </c>
      <c r="AE2176" s="41">
        <f t="shared" si="883"/>
        <v>259813.18890448255</v>
      </c>
      <c r="AF2176" s="42">
        <f t="shared" si="884"/>
        <v>1116436.8110955174</v>
      </c>
      <c r="AG2176" s="43">
        <f>(365.25/30.4375*(IF(E2176=12002,1/3%,IF(E2176=12003,1/3%,IF(E2176=12004,1/3%,IF(E2176=12006,1/2%,IF(E2176=12007,1/10%,IF(E2176=12008,1/3%,IF(E2176=12009,1/10%,IF(E2176=12010,1/10%,IF(E2176=12011,1/20%,IF(E2176=12012,1/3%))))))))))))</f>
        <v>400</v>
      </c>
      <c r="AH2176" s="44">
        <f t="shared" si="885"/>
        <v>322.72689938398355</v>
      </c>
      <c r="AI2176" s="36">
        <f t="shared" si="886"/>
        <v>77.273100616016421</v>
      </c>
      <c r="AJ2176" s="36">
        <f t="shared" si="887"/>
        <v>2352</v>
      </c>
      <c r="AK2176" s="45">
        <v>45657</v>
      </c>
    </row>
    <row r="2177" spans="1:37" s="79" customFormat="1" ht="12.75" customHeight="1" x14ac:dyDescent="0.25">
      <c r="A2177" s="36">
        <v>2171</v>
      </c>
      <c r="B2177" s="45">
        <v>43308</v>
      </c>
      <c r="C2177" s="49" t="s">
        <v>431</v>
      </c>
      <c r="D2177" s="49"/>
      <c r="E2177" s="49">
        <v>12009</v>
      </c>
      <c r="F2177" s="36" t="s">
        <v>1819</v>
      </c>
      <c r="G2177" s="36" t="s">
        <v>435</v>
      </c>
      <c r="H2177" s="38">
        <v>1</v>
      </c>
      <c r="I2177" s="50">
        <v>263000</v>
      </c>
      <c r="J2177" s="39">
        <f t="shared" si="901"/>
        <v>0</v>
      </c>
      <c r="K2177" s="39">
        <f t="shared" si="902"/>
        <v>0</v>
      </c>
      <c r="L2177" s="39">
        <f t="shared" si="903"/>
        <v>0</v>
      </c>
      <c r="M2177" s="39">
        <f>IF(E2177=12005,I2177,IF(E2177&lt;&gt;12005,0))</f>
        <v>0</v>
      </c>
      <c r="N2177" s="39">
        <f t="shared" si="911"/>
        <v>0</v>
      </c>
      <c r="O2177" s="39">
        <f t="shared" si="905"/>
        <v>0</v>
      </c>
      <c r="P2177" s="39">
        <f t="shared" si="906"/>
        <v>0</v>
      </c>
      <c r="Q2177" s="39">
        <f t="shared" si="907"/>
        <v>263000</v>
      </c>
      <c r="R2177" s="39">
        <f t="shared" si="908"/>
        <v>0</v>
      </c>
      <c r="S2177" s="39">
        <f t="shared" si="909"/>
        <v>0</v>
      </c>
      <c r="T2177" s="39"/>
      <c r="U2177" s="39">
        <f t="shared" si="910"/>
        <v>0</v>
      </c>
      <c r="V2177" s="39"/>
      <c r="W2177" s="39">
        <f>IF(E2177=12099,I2177,IF(E2177&lt;&gt;12099,0))</f>
        <v>0</v>
      </c>
      <c r="X2177" s="39">
        <f t="shared" si="877"/>
        <v>72.005475701574269</v>
      </c>
      <c r="Y2177" s="39">
        <f t="shared" si="878"/>
        <v>2191.666666666667</v>
      </c>
      <c r="Z2177" s="41">
        <f t="shared" si="879"/>
        <v>169140.86242299798</v>
      </c>
      <c r="AA2177" s="41">
        <v>142786.85831622177</v>
      </c>
      <c r="AB2177" s="41">
        <v>0</v>
      </c>
      <c r="AC2177" s="41">
        <f t="shared" si="881"/>
        <v>142786.85831622177</v>
      </c>
      <c r="AD2177" s="42">
        <f t="shared" si="882"/>
        <v>26354.004106776207</v>
      </c>
      <c r="AE2177" s="41">
        <f t="shared" si="883"/>
        <v>169140.86242299798</v>
      </c>
      <c r="AF2177" s="42">
        <f t="shared" si="884"/>
        <v>93859.137577002024</v>
      </c>
      <c r="AG2177" s="43">
        <f>(365.25/30.4375*(IF(E2177=12002,1/3%,IF(E2177=12003,1/3%,IF(E2177=12004,1/3%,IF(E2177=12006,1/2%,IF(E2177=12007,1/10%,IF(E2177=12008,1/3%,IF(E2177=12009,1/10%,IF(E2177=12010,1/10%,IF(E2177=12011,1/20%,IF(E2177=12012,1/3%,IF(E2177=12099,1/10%)))))))))))))</f>
        <v>120</v>
      </c>
      <c r="AH2177" s="44">
        <f t="shared" si="885"/>
        <v>42.82546201232033</v>
      </c>
      <c r="AI2177" s="36">
        <f t="shared" si="886"/>
        <v>77.17453798767967</v>
      </c>
      <c r="AJ2177" s="36">
        <f t="shared" si="887"/>
        <v>2349</v>
      </c>
      <c r="AK2177" s="45">
        <v>45657</v>
      </c>
    </row>
    <row r="2178" spans="1:37" s="79" customFormat="1" ht="38.25" customHeight="1" x14ac:dyDescent="0.25">
      <c r="A2178" s="36">
        <v>2172</v>
      </c>
      <c r="B2178" s="45">
        <v>43312</v>
      </c>
      <c r="C2178" s="36" t="s">
        <v>527</v>
      </c>
      <c r="D2178" s="36"/>
      <c r="E2178" s="36">
        <v>12002</v>
      </c>
      <c r="F2178" s="36" t="s">
        <v>1820</v>
      </c>
      <c r="G2178" s="36" t="s">
        <v>52</v>
      </c>
      <c r="H2178" s="38">
        <v>1</v>
      </c>
      <c r="I2178" s="50">
        <v>9319070.4000000004</v>
      </c>
      <c r="J2178" s="39">
        <f t="shared" si="901"/>
        <v>9319070.4000000004</v>
      </c>
      <c r="K2178" s="39">
        <f t="shared" si="902"/>
        <v>0</v>
      </c>
      <c r="L2178" s="39">
        <f t="shared" si="903"/>
        <v>0</v>
      </c>
      <c r="M2178" s="39">
        <f>IF(C2178=12006,H2178,IF(C2178&lt;&gt;12006,0))</f>
        <v>0</v>
      </c>
      <c r="N2178" s="39">
        <f t="shared" si="911"/>
        <v>0</v>
      </c>
      <c r="O2178" s="39">
        <f t="shared" si="905"/>
        <v>0</v>
      </c>
      <c r="P2178" s="39">
        <f t="shared" si="906"/>
        <v>0</v>
      </c>
      <c r="Q2178" s="39">
        <f t="shared" si="907"/>
        <v>0</v>
      </c>
      <c r="R2178" s="39">
        <f t="shared" si="908"/>
        <v>0</v>
      </c>
      <c r="S2178" s="39">
        <f t="shared" si="909"/>
        <v>0</v>
      </c>
      <c r="T2178" s="39"/>
      <c r="U2178" s="39">
        <f t="shared" si="910"/>
        <v>0</v>
      </c>
      <c r="V2178" s="39"/>
      <c r="W2178" s="39"/>
      <c r="X2178" s="39">
        <f t="shared" si="877"/>
        <v>765.42672689938399</v>
      </c>
      <c r="Y2178" s="39">
        <f t="shared" si="878"/>
        <v>23297.675999999999</v>
      </c>
      <c r="Z2178" s="41">
        <f t="shared" si="879"/>
        <v>1794925.6745790555</v>
      </c>
      <c r="AA2178" s="41">
        <v>1514779.4925338808</v>
      </c>
      <c r="AB2178" s="41">
        <v>-40853.1288235135</v>
      </c>
      <c r="AC2178" s="41">
        <f t="shared" si="881"/>
        <v>1473926.3637103674</v>
      </c>
      <c r="AD2178" s="42">
        <f t="shared" si="882"/>
        <v>280146.18204517476</v>
      </c>
      <c r="AE2178" s="41">
        <f t="shared" si="883"/>
        <v>1754072.5457555421</v>
      </c>
      <c r="AF2178" s="42">
        <f t="shared" si="884"/>
        <v>7564997.8542444585</v>
      </c>
      <c r="AG2178" s="43">
        <f>(365.25/30.4375*(IF(E2178=12002,1/3%,IF(E2178=12003,1/3%,IF(E2178=12004,1/3%,IF(E2178=12006,1/2%,IF(E2178=12007,1/10%,IF(E2178=12008,1/3%,IF(E2178=12009,1/10%,IF(E2178=12010,1/10%,IF(E2178=12011,1/20%,IF(E2178=12012,1/3%))))))))))))</f>
        <v>400</v>
      </c>
      <c r="AH2178" s="44">
        <f t="shared" si="885"/>
        <v>322.95687885010267</v>
      </c>
      <c r="AI2178" s="36">
        <f t="shared" si="886"/>
        <v>77.043121149897331</v>
      </c>
      <c r="AJ2178" s="36">
        <f t="shared" si="887"/>
        <v>2345</v>
      </c>
      <c r="AK2178" s="45">
        <v>45657</v>
      </c>
    </row>
    <row r="2179" spans="1:37" s="79" customFormat="1" ht="38.25" customHeight="1" x14ac:dyDescent="0.25">
      <c r="A2179" s="36">
        <v>2173</v>
      </c>
      <c r="B2179" s="45">
        <v>43312</v>
      </c>
      <c r="C2179" s="36" t="s">
        <v>823</v>
      </c>
      <c r="D2179" s="36"/>
      <c r="E2179" s="36">
        <v>12004</v>
      </c>
      <c r="F2179" s="36" t="s">
        <v>1821</v>
      </c>
      <c r="G2179" s="36" t="s">
        <v>276</v>
      </c>
      <c r="H2179" s="38">
        <v>1</v>
      </c>
      <c r="I2179" s="50">
        <v>8916850</v>
      </c>
      <c r="J2179" s="39">
        <f t="shared" si="901"/>
        <v>0</v>
      </c>
      <c r="K2179" s="39">
        <f t="shared" si="902"/>
        <v>0</v>
      </c>
      <c r="L2179" s="39">
        <f t="shared" si="903"/>
        <v>8916850</v>
      </c>
      <c r="M2179" s="39">
        <f>IF(C2179=12006,H2179,IF(C2179&lt;&gt;12006,0))</f>
        <v>0</v>
      </c>
      <c r="N2179" s="39">
        <f t="shared" si="911"/>
        <v>0</v>
      </c>
      <c r="O2179" s="39">
        <f t="shared" si="905"/>
        <v>0</v>
      </c>
      <c r="P2179" s="39">
        <f t="shared" si="906"/>
        <v>0</v>
      </c>
      <c r="Q2179" s="39">
        <f t="shared" si="907"/>
        <v>0</v>
      </c>
      <c r="R2179" s="39">
        <f t="shared" si="908"/>
        <v>0</v>
      </c>
      <c r="S2179" s="39">
        <f t="shared" si="909"/>
        <v>0</v>
      </c>
      <c r="T2179" s="39"/>
      <c r="U2179" s="39">
        <f t="shared" si="910"/>
        <v>0</v>
      </c>
      <c r="V2179" s="39">
        <f>IF(E2179=12050,I2179,IF(E2179&lt;&gt;12050,0))</f>
        <v>0</v>
      </c>
      <c r="W2179" s="39"/>
      <c r="X2179" s="39">
        <f t="shared" si="877"/>
        <v>732.39014373716634</v>
      </c>
      <c r="Y2179" s="39">
        <f t="shared" si="878"/>
        <v>22292.125</v>
      </c>
      <c r="Z2179" s="41">
        <f t="shared" si="879"/>
        <v>1717454.8870636551</v>
      </c>
      <c r="AA2179" s="41">
        <v>1449400.0944558522</v>
      </c>
      <c r="AB2179" s="41">
        <v>0</v>
      </c>
      <c r="AC2179" s="41">
        <f t="shared" si="881"/>
        <v>1449400.0944558522</v>
      </c>
      <c r="AD2179" s="42">
        <f t="shared" si="882"/>
        <v>268054.7926078029</v>
      </c>
      <c r="AE2179" s="41">
        <f t="shared" si="883"/>
        <v>1717454.8870636551</v>
      </c>
      <c r="AF2179" s="42">
        <f t="shared" si="884"/>
        <v>7199395.1129363449</v>
      </c>
      <c r="AG2179" s="43">
        <f>(365.25/30.4375*(IF(E2179=12002,1/3%,IF(E2179=12003,1/3%,IF(E2179=12004,1/3%,IF(E2179=12006,1/2%,IF(E2179=12007,1/10%,IF(E2179=12008,1/3%,IF(E2179=12009,1/10%,IF(E2179=12010,1/10%,IF(E2179=12011,1/20%,IF(E2179=12012,1/3%))))))))))))</f>
        <v>400</v>
      </c>
      <c r="AH2179" s="44">
        <f t="shared" si="885"/>
        <v>322.95687885010267</v>
      </c>
      <c r="AI2179" s="36">
        <f t="shared" si="886"/>
        <v>77.043121149897331</v>
      </c>
      <c r="AJ2179" s="36">
        <f t="shared" si="887"/>
        <v>2345</v>
      </c>
      <c r="AK2179" s="45">
        <v>45657</v>
      </c>
    </row>
    <row r="2180" spans="1:37" s="79" customFormat="1" ht="38.25" customHeight="1" x14ac:dyDescent="0.25">
      <c r="A2180" s="36">
        <v>2174</v>
      </c>
      <c r="B2180" s="45">
        <v>43312</v>
      </c>
      <c r="C2180" s="36" t="s">
        <v>823</v>
      </c>
      <c r="D2180" s="36"/>
      <c r="E2180" s="36">
        <v>12004</v>
      </c>
      <c r="F2180" s="36" t="s">
        <v>1822</v>
      </c>
      <c r="G2180" s="36" t="s">
        <v>276</v>
      </c>
      <c r="H2180" s="38">
        <v>1</v>
      </c>
      <c r="I2180" s="50">
        <v>9664705</v>
      </c>
      <c r="J2180" s="39">
        <f t="shared" si="901"/>
        <v>0</v>
      </c>
      <c r="K2180" s="39">
        <f t="shared" si="902"/>
        <v>0</v>
      </c>
      <c r="L2180" s="39">
        <f t="shared" si="903"/>
        <v>9664705</v>
      </c>
      <c r="M2180" s="39">
        <f>IF(C2180=12006,H2180,IF(C2180&lt;&gt;12006,0))</f>
        <v>0</v>
      </c>
      <c r="N2180" s="39">
        <f t="shared" si="911"/>
        <v>0</v>
      </c>
      <c r="O2180" s="39">
        <f t="shared" si="905"/>
        <v>0</v>
      </c>
      <c r="P2180" s="39">
        <f t="shared" si="906"/>
        <v>0</v>
      </c>
      <c r="Q2180" s="39">
        <f t="shared" si="907"/>
        <v>0</v>
      </c>
      <c r="R2180" s="39">
        <f t="shared" si="908"/>
        <v>0</v>
      </c>
      <c r="S2180" s="39">
        <f t="shared" si="909"/>
        <v>0</v>
      </c>
      <c r="T2180" s="39"/>
      <c r="U2180" s="39">
        <f t="shared" si="910"/>
        <v>0</v>
      </c>
      <c r="V2180" s="39">
        <f>IF(E2180=12050,I2180,IF(E2180&lt;&gt;12050,0))</f>
        <v>0</v>
      </c>
      <c r="W2180" s="39"/>
      <c r="X2180" s="39">
        <f t="shared" si="877"/>
        <v>793.81560574948651</v>
      </c>
      <c r="Y2180" s="39">
        <f t="shared" si="878"/>
        <v>24161.762499999997</v>
      </c>
      <c r="Z2180" s="41">
        <f t="shared" si="879"/>
        <v>1861497.5954825459</v>
      </c>
      <c r="AA2180" s="41">
        <v>1570961.083778234</v>
      </c>
      <c r="AB2180" s="41">
        <v>0</v>
      </c>
      <c r="AC2180" s="41">
        <f t="shared" si="881"/>
        <v>1570961.083778234</v>
      </c>
      <c r="AD2180" s="42">
        <f t="shared" si="882"/>
        <v>290536.51170431194</v>
      </c>
      <c r="AE2180" s="41">
        <f t="shared" si="883"/>
        <v>1861497.5954825459</v>
      </c>
      <c r="AF2180" s="42">
        <f t="shared" si="884"/>
        <v>7803207.4045174541</v>
      </c>
      <c r="AG2180" s="43">
        <f>(365.25/30.4375*(IF(E2180=12002,1/3%,IF(E2180=12003,1/3%,IF(E2180=12004,1/3%,IF(E2180=12006,1/2%,IF(E2180=12007,1/10%,IF(E2180=12008,1/3%,IF(E2180=12009,1/10%,IF(E2180=12010,1/10%,IF(E2180=12011,1/20%,IF(E2180=12012,1/3%))))))))))))</f>
        <v>400</v>
      </c>
      <c r="AH2180" s="44">
        <f t="shared" si="885"/>
        <v>322.95687885010267</v>
      </c>
      <c r="AI2180" s="36">
        <f t="shared" si="886"/>
        <v>77.043121149897331</v>
      </c>
      <c r="AJ2180" s="36">
        <f t="shared" si="887"/>
        <v>2345</v>
      </c>
      <c r="AK2180" s="45">
        <v>45657</v>
      </c>
    </row>
    <row r="2181" spans="1:37" s="79" customFormat="1" ht="51" customHeight="1" x14ac:dyDescent="0.25">
      <c r="A2181" s="36">
        <v>2175</v>
      </c>
      <c r="B2181" s="45">
        <v>43312</v>
      </c>
      <c r="C2181" s="36" t="s">
        <v>823</v>
      </c>
      <c r="D2181" s="36"/>
      <c r="E2181" s="36">
        <v>12004</v>
      </c>
      <c r="F2181" s="36" t="s">
        <v>1822</v>
      </c>
      <c r="G2181" s="36" t="s">
        <v>276</v>
      </c>
      <c r="H2181" s="38">
        <v>1</v>
      </c>
      <c r="I2181" s="50">
        <v>-2495670</v>
      </c>
      <c r="J2181" s="39">
        <f t="shared" si="901"/>
        <v>0</v>
      </c>
      <c r="K2181" s="39">
        <f t="shared" si="902"/>
        <v>0</v>
      </c>
      <c r="L2181" s="39">
        <f t="shared" si="903"/>
        <v>-2495670</v>
      </c>
      <c r="M2181" s="39">
        <f>IF(C2181=12006,H2181,IF(C2181&lt;&gt;12006,0))</f>
        <v>0</v>
      </c>
      <c r="N2181" s="39">
        <f t="shared" si="911"/>
        <v>0</v>
      </c>
      <c r="O2181" s="39">
        <f t="shared" si="905"/>
        <v>0</v>
      </c>
      <c r="P2181" s="39">
        <f t="shared" si="906"/>
        <v>0</v>
      </c>
      <c r="Q2181" s="39">
        <f t="shared" si="907"/>
        <v>0</v>
      </c>
      <c r="R2181" s="39">
        <f t="shared" si="908"/>
        <v>0</v>
      </c>
      <c r="S2181" s="39">
        <f t="shared" si="909"/>
        <v>0</v>
      </c>
      <c r="T2181" s="39"/>
      <c r="U2181" s="39">
        <f t="shared" si="910"/>
        <v>0</v>
      </c>
      <c r="V2181" s="39">
        <f>IF(E2181=12050,I2181,IF(E2181&lt;&gt;12050,0))</f>
        <v>0</v>
      </c>
      <c r="W2181" s="39"/>
      <c r="X2181" s="39">
        <f t="shared" si="877"/>
        <v>0</v>
      </c>
      <c r="Y2181" s="39">
        <f t="shared" si="878"/>
        <v>0</v>
      </c>
      <c r="Z2181" s="41">
        <f t="shared" si="879"/>
        <v>0</v>
      </c>
      <c r="AA2181" s="41">
        <v>0</v>
      </c>
      <c r="AB2181" s="41">
        <v>0</v>
      </c>
      <c r="AC2181" s="41">
        <f t="shared" si="881"/>
        <v>0</v>
      </c>
      <c r="AD2181" s="42">
        <f t="shared" si="882"/>
        <v>0</v>
      </c>
      <c r="AE2181" s="41">
        <f t="shared" si="883"/>
        <v>0</v>
      </c>
      <c r="AF2181" s="42">
        <f t="shared" si="884"/>
        <v>-2495670</v>
      </c>
      <c r="AG2181" s="43">
        <f>(365.25/30.4375*(IF(E2181=12002,1/3%,IF(E2181=12003,1/3%,IF(E2181=12004,1/3%,IF(E2181=12006,1/2%,IF(E2181=12007,1/10%,IF(E2181=12008,1/3%,IF(E2181=12009,1/10%,IF(E2181=12010,1/10%,IF(E2181=12011,1/20%,IF(E2181=12012,1/3%))))))))))))</f>
        <v>400</v>
      </c>
      <c r="AH2181" s="44">
        <f t="shared" si="885"/>
        <v>322.95687885010267</v>
      </c>
      <c r="AI2181" s="36">
        <f t="shared" si="886"/>
        <v>77.043121149897331</v>
      </c>
      <c r="AJ2181" s="36">
        <f t="shared" si="887"/>
        <v>2345</v>
      </c>
      <c r="AK2181" s="45">
        <v>45657</v>
      </c>
    </row>
    <row r="2182" spans="1:37" s="79" customFormat="1" ht="27" customHeight="1" x14ac:dyDescent="0.25">
      <c r="A2182" s="36">
        <v>2176</v>
      </c>
      <c r="B2182" s="45">
        <v>43312</v>
      </c>
      <c r="C2182" s="49" t="s">
        <v>431</v>
      </c>
      <c r="D2182" s="49"/>
      <c r="E2182" s="49">
        <v>12009</v>
      </c>
      <c r="F2182" s="36" t="s">
        <v>1701</v>
      </c>
      <c r="G2182" s="36" t="s">
        <v>435</v>
      </c>
      <c r="H2182" s="38">
        <v>100</v>
      </c>
      <c r="I2182" s="50">
        <v>1417500</v>
      </c>
      <c r="J2182" s="39">
        <f t="shared" si="901"/>
        <v>0</v>
      </c>
      <c r="K2182" s="39">
        <f t="shared" si="902"/>
        <v>0</v>
      </c>
      <c r="L2182" s="39">
        <f t="shared" si="903"/>
        <v>0</v>
      </c>
      <c r="M2182" s="39">
        <f>IF(E2182=12005,I2182,IF(E2182&lt;&gt;12005,0))</f>
        <v>0</v>
      </c>
      <c r="N2182" s="39">
        <f t="shared" si="911"/>
        <v>0</v>
      </c>
      <c r="O2182" s="39">
        <f t="shared" si="905"/>
        <v>0</v>
      </c>
      <c r="P2182" s="39">
        <f t="shared" si="906"/>
        <v>0</v>
      </c>
      <c r="Q2182" s="39">
        <f t="shared" si="907"/>
        <v>1417500</v>
      </c>
      <c r="R2182" s="39">
        <f t="shared" si="908"/>
        <v>0</v>
      </c>
      <c r="S2182" s="39">
        <f t="shared" si="909"/>
        <v>0</v>
      </c>
      <c r="T2182" s="39"/>
      <c r="U2182" s="39">
        <f t="shared" si="910"/>
        <v>0</v>
      </c>
      <c r="V2182" s="39"/>
      <c r="W2182" s="39">
        <f>IF(E2182=12099,I2182,IF(E2182&lt;&gt;12099,0))</f>
        <v>0</v>
      </c>
      <c r="X2182" s="39">
        <f t="shared" si="877"/>
        <v>388.09034907597533</v>
      </c>
      <c r="Y2182" s="39">
        <f t="shared" si="878"/>
        <v>11812.499999999998</v>
      </c>
      <c r="Z2182" s="41">
        <f t="shared" si="879"/>
        <v>910071.86858316208</v>
      </c>
      <c r="AA2182" s="41">
        <v>768030.80082135508</v>
      </c>
      <c r="AB2182" s="41">
        <v>0</v>
      </c>
      <c r="AC2182" s="41">
        <f t="shared" si="881"/>
        <v>768030.80082135508</v>
      </c>
      <c r="AD2182" s="42">
        <f t="shared" si="882"/>
        <v>142041.067761807</v>
      </c>
      <c r="AE2182" s="41">
        <f t="shared" si="883"/>
        <v>910071.86858316208</v>
      </c>
      <c r="AF2182" s="42">
        <f t="shared" si="884"/>
        <v>507428.13141683792</v>
      </c>
      <c r="AG2182" s="43">
        <f>(365.25/30.4375*(IF(E2182=12002,1/3%,IF(E2182=12003,1/3%,IF(E2182=12004,1/3%,IF(E2182=12006,1/2%,IF(E2182=12007,1/10%,IF(E2182=12008,1/3%,IF(E2182=12009,1/10%,IF(E2182=12010,1/10%,IF(E2182=12011,1/20%,IF(E2182=12012,1/3%,IF(E2182=12099,1/10%)))))))))))))</f>
        <v>120</v>
      </c>
      <c r="AH2182" s="44">
        <f t="shared" si="885"/>
        <v>42.956878850102669</v>
      </c>
      <c r="AI2182" s="36">
        <f t="shared" si="886"/>
        <v>77.043121149897331</v>
      </c>
      <c r="AJ2182" s="36">
        <f t="shared" si="887"/>
        <v>2345</v>
      </c>
      <c r="AK2182" s="45">
        <v>45657</v>
      </c>
    </row>
    <row r="2183" spans="1:37" s="79" customFormat="1" ht="12.75" customHeight="1" x14ac:dyDescent="0.25">
      <c r="A2183" s="36">
        <v>2177</v>
      </c>
      <c r="B2183" s="45">
        <v>43312</v>
      </c>
      <c r="C2183" s="36" t="s">
        <v>823</v>
      </c>
      <c r="D2183" s="36"/>
      <c r="E2183" s="36">
        <v>12004</v>
      </c>
      <c r="F2183" s="36" t="s">
        <v>1823</v>
      </c>
      <c r="G2183" s="36" t="s">
        <v>540</v>
      </c>
      <c r="H2183" s="38">
        <v>1</v>
      </c>
      <c r="I2183" s="50">
        <v>172333333.33000001</v>
      </c>
      <c r="J2183" s="39">
        <f t="shared" si="901"/>
        <v>0</v>
      </c>
      <c r="K2183" s="39">
        <f t="shared" si="902"/>
        <v>0</v>
      </c>
      <c r="L2183" s="39">
        <f t="shared" si="903"/>
        <v>172333333.33000001</v>
      </c>
      <c r="M2183" s="39">
        <f>IF(C2183=12006,H2183,IF(C2183&lt;&gt;12006,0))</f>
        <v>0</v>
      </c>
      <c r="N2183" s="39">
        <f t="shared" si="911"/>
        <v>0</v>
      </c>
      <c r="O2183" s="39">
        <f t="shared" si="905"/>
        <v>0</v>
      </c>
      <c r="P2183" s="39">
        <f t="shared" si="906"/>
        <v>0</v>
      </c>
      <c r="Q2183" s="39">
        <f t="shared" si="907"/>
        <v>0</v>
      </c>
      <c r="R2183" s="39">
        <f t="shared" si="908"/>
        <v>0</v>
      </c>
      <c r="S2183" s="39">
        <f t="shared" si="909"/>
        <v>0</v>
      </c>
      <c r="T2183" s="39"/>
      <c r="U2183" s="39">
        <f t="shared" si="910"/>
        <v>0</v>
      </c>
      <c r="V2183" s="39"/>
      <c r="W2183" s="39"/>
      <c r="X2183" s="39">
        <f t="shared" ref="X2183:X2246" si="912">IF(I2183&lt;0,0,IF(I2183&gt;0,((1/365.25*(IF(E2183=12002,I2183*3%,IF(E2183=12003,I2183*3%,IF(E2183=12004,I2183*3%,IF(E2183=12006,I2183*2%,IF(E2183=12007,I2183*10%,IF(E2183=12008,I2183*3%,IF(E2183=12009,I2183*10%,IF(E2183=12010,I2183*10%,IF(E2183=12011,I2183*20%,IF(E2183=12012,I2183*3%,IF(E2183=12099,I2183*10%))))))))))))))))</f>
        <v>14154.688569199179</v>
      </c>
      <c r="Y2183" s="39">
        <f t="shared" ref="Y2183:Y2246" si="913">X2183*30.4375</f>
        <v>430833.33332500001</v>
      </c>
      <c r="Z2183" s="41">
        <f t="shared" ref="Z2183:Z2246" si="914">IF(I2183&lt;0,0,IF(I2183&gt;0,(IF(AI2183*Y2183&lt;=I2183,Y2183*AI2183,IF(Y2183*AI2183&gt;I2183,I2183,IF(AI2183*Y2183=I2183,I2183))))))</f>
        <v>33192744.694772076</v>
      </c>
      <c r="AA2183" s="41">
        <v>27587488.0213692</v>
      </c>
      <c r="AB2183" s="41">
        <v>-744025.91769667715</v>
      </c>
      <c r="AC2183" s="41">
        <f t="shared" si="881"/>
        <v>26843462.103672523</v>
      </c>
      <c r="AD2183" s="42">
        <f t="shared" si="882"/>
        <v>5605256.6734028757</v>
      </c>
      <c r="AE2183" s="41">
        <f t="shared" si="883"/>
        <v>32448718.777075399</v>
      </c>
      <c r="AF2183" s="42">
        <f t="shared" si="884"/>
        <v>139884614.5529246</v>
      </c>
      <c r="AG2183" s="43">
        <f>(365.25/30.4375*(IF(E2183=12002,1/3%,IF(E2183=12003,1/3%,IF(E2183=12004,1/3%,IF(E2183=12006,1/2%,IF(E2183=12007,1/10%,IF(E2183=12008,1/3%,IF(E2183=12009,1/10%,IF(E2183=12010,1/10%,IF(E2183=12011,1/20%,IF(E2183=12012,1/3%))))))))))))</f>
        <v>400</v>
      </c>
      <c r="AH2183" s="44">
        <f t="shared" si="885"/>
        <v>322.95687885010267</v>
      </c>
      <c r="AI2183" s="36">
        <f t="shared" si="886"/>
        <v>77.043121149897331</v>
      </c>
      <c r="AJ2183" s="36">
        <f t="shared" si="887"/>
        <v>2345</v>
      </c>
      <c r="AK2183" s="45">
        <v>45657</v>
      </c>
    </row>
    <row r="2184" spans="1:37" s="79" customFormat="1" ht="38.25" customHeight="1" x14ac:dyDescent="0.25">
      <c r="A2184" s="36">
        <v>2178</v>
      </c>
      <c r="B2184" s="45">
        <v>43313</v>
      </c>
      <c r="C2184" s="36" t="s">
        <v>823</v>
      </c>
      <c r="D2184" s="36"/>
      <c r="E2184" s="36">
        <v>12004</v>
      </c>
      <c r="F2184" s="36" t="s">
        <v>1786</v>
      </c>
      <c r="G2184" s="36" t="s">
        <v>65</v>
      </c>
      <c r="H2184" s="38">
        <v>17</v>
      </c>
      <c r="I2184" s="50">
        <v>7507989.2300000004</v>
      </c>
      <c r="J2184" s="39">
        <f t="shared" si="901"/>
        <v>0</v>
      </c>
      <c r="K2184" s="39">
        <f t="shared" si="902"/>
        <v>0</v>
      </c>
      <c r="L2184" s="39">
        <f t="shared" si="903"/>
        <v>7507989.2300000004</v>
      </c>
      <c r="M2184" s="39">
        <f>IF(C2184=12006,H2184,IF(C2184&lt;&gt;12006,0))</f>
        <v>0</v>
      </c>
      <c r="N2184" s="39">
        <f t="shared" si="911"/>
        <v>0</v>
      </c>
      <c r="O2184" s="39">
        <f t="shared" si="905"/>
        <v>0</v>
      </c>
      <c r="P2184" s="39">
        <f t="shared" si="906"/>
        <v>0</v>
      </c>
      <c r="Q2184" s="39">
        <f t="shared" si="907"/>
        <v>0</v>
      </c>
      <c r="R2184" s="39">
        <f t="shared" si="908"/>
        <v>0</v>
      </c>
      <c r="S2184" s="39">
        <f t="shared" si="909"/>
        <v>0</v>
      </c>
      <c r="T2184" s="39"/>
      <c r="U2184" s="39">
        <f t="shared" si="910"/>
        <v>0</v>
      </c>
      <c r="V2184" s="39"/>
      <c r="W2184" s="39"/>
      <c r="X2184" s="39">
        <f t="shared" si="912"/>
        <v>616.67262669404511</v>
      </c>
      <c r="Y2184" s="39">
        <f t="shared" si="913"/>
        <v>18769.973074999998</v>
      </c>
      <c r="Z2184" s="41">
        <f t="shared" si="914"/>
        <v>1445480.6369708418</v>
      </c>
      <c r="AA2184" s="41">
        <v>1219778.4556008212</v>
      </c>
      <c r="AB2184" s="41">
        <v>-32897.043185770563</v>
      </c>
      <c r="AC2184" s="41">
        <f t="shared" si="881"/>
        <v>1186881.4124150507</v>
      </c>
      <c r="AD2184" s="42">
        <f t="shared" si="882"/>
        <v>225702.18137002061</v>
      </c>
      <c r="AE2184" s="41">
        <f t="shared" si="883"/>
        <v>1412583.5937850713</v>
      </c>
      <c r="AF2184" s="42">
        <f t="shared" si="884"/>
        <v>6095405.6362149287</v>
      </c>
      <c r="AG2184" s="43">
        <f>(365.25/30.4375*(IF(E2184=12002,1/3%,IF(E2184=12003,1/3%,IF(E2184=12004,1/3%,IF(E2184=12006,1/2%,IF(E2184=12007,1/10%,IF(E2184=12008,1/3%,IF(E2184=12009,1/10%,IF(E2184=12010,1/10%,IF(E2184=12011,1/20%,IF(E2184=12012,1/3%))))))))))))</f>
        <v>400</v>
      </c>
      <c r="AH2184" s="44">
        <f t="shared" si="885"/>
        <v>322.98973305954826</v>
      </c>
      <c r="AI2184" s="36">
        <f t="shared" si="886"/>
        <v>77.010266940451743</v>
      </c>
      <c r="AJ2184" s="36">
        <f t="shared" si="887"/>
        <v>2344</v>
      </c>
      <c r="AK2184" s="45">
        <v>45657</v>
      </c>
    </row>
    <row r="2185" spans="1:37" s="79" customFormat="1" ht="38.25" customHeight="1" x14ac:dyDescent="0.25">
      <c r="A2185" s="36">
        <v>2179</v>
      </c>
      <c r="B2185" s="45">
        <v>43313</v>
      </c>
      <c r="C2185" s="36" t="s">
        <v>823</v>
      </c>
      <c r="D2185" s="36"/>
      <c r="E2185" s="36">
        <v>12004</v>
      </c>
      <c r="F2185" s="36" t="s">
        <v>1783</v>
      </c>
      <c r="G2185" s="38" t="s">
        <v>318</v>
      </c>
      <c r="H2185" s="61">
        <v>161</v>
      </c>
      <c r="I2185" s="50">
        <v>9388918.25</v>
      </c>
      <c r="J2185" s="39">
        <f t="shared" si="901"/>
        <v>0</v>
      </c>
      <c r="K2185" s="39">
        <f t="shared" si="902"/>
        <v>0</v>
      </c>
      <c r="L2185" s="39">
        <f t="shared" si="903"/>
        <v>9388918.25</v>
      </c>
      <c r="M2185" s="39">
        <f>IF(C2185=12006,H2185,IF(C2185&lt;&gt;12006,0))</f>
        <v>0</v>
      </c>
      <c r="N2185" s="39">
        <f t="shared" si="911"/>
        <v>0</v>
      </c>
      <c r="O2185" s="39">
        <f t="shared" si="905"/>
        <v>0</v>
      </c>
      <c r="P2185" s="39">
        <f t="shared" si="906"/>
        <v>0</v>
      </c>
      <c r="Q2185" s="39">
        <f t="shared" si="907"/>
        <v>0</v>
      </c>
      <c r="R2185" s="39">
        <f t="shared" si="908"/>
        <v>0</v>
      </c>
      <c r="S2185" s="39">
        <f t="shared" si="909"/>
        <v>0</v>
      </c>
      <c r="T2185" s="39"/>
      <c r="U2185" s="39">
        <f t="shared" si="910"/>
        <v>0</v>
      </c>
      <c r="V2185" s="39"/>
      <c r="W2185" s="39"/>
      <c r="X2185" s="39">
        <f t="shared" si="912"/>
        <v>771.16371663244354</v>
      </c>
      <c r="Y2185" s="39">
        <f t="shared" si="913"/>
        <v>23472.295624999999</v>
      </c>
      <c r="Z2185" s="41">
        <f t="shared" si="914"/>
        <v>1807607.7517864476</v>
      </c>
      <c r="AA2185" s="41">
        <v>1525361.8314989731</v>
      </c>
      <c r="AB2185" s="41">
        <v>0</v>
      </c>
      <c r="AC2185" s="41">
        <f t="shared" si="881"/>
        <v>1525361.8314989731</v>
      </c>
      <c r="AD2185" s="42">
        <f t="shared" si="882"/>
        <v>282245.92028747452</v>
      </c>
      <c r="AE2185" s="41">
        <f t="shared" si="883"/>
        <v>1807607.7517864476</v>
      </c>
      <c r="AF2185" s="42">
        <f t="shared" si="884"/>
        <v>7581310.4982135519</v>
      </c>
      <c r="AG2185" s="43">
        <f>(365.25/30.4375*(IF(E2185=12002,1/3%,IF(E2185=12003,1/3%,IF(E2185=12004,1/3%,IF(E2185=12006,1/2%,IF(E2185=12007,1/10%,IF(E2185=12008,1/3%,IF(E2185=12009,1/10%,IF(E2185=12010,1/10%,IF(E2185=12011,1/20%,IF(E2185=12012,1/3%))))))))))))</f>
        <v>400</v>
      </c>
      <c r="AH2185" s="44">
        <f t="shared" si="885"/>
        <v>322.98973305954826</v>
      </c>
      <c r="AI2185" s="36">
        <f t="shared" si="886"/>
        <v>77.010266940451743</v>
      </c>
      <c r="AJ2185" s="36">
        <f t="shared" si="887"/>
        <v>2344</v>
      </c>
      <c r="AK2185" s="45">
        <v>45657</v>
      </c>
    </row>
    <row r="2186" spans="1:37" s="79" customFormat="1" ht="12.75" x14ac:dyDescent="0.25">
      <c r="A2186" s="36">
        <v>2180</v>
      </c>
      <c r="B2186" s="45">
        <v>43313</v>
      </c>
      <c r="C2186" s="36" t="s">
        <v>823</v>
      </c>
      <c r="D2186" s="36"/>
      <c r="E2186" s="36">
        <v>12004</v>
      </c>
      <c r="F2186" s="36" t="s">
        <v>1783</v>
      </c>
      <c r="G2186" s="36" t="s">
        <v>558</v>
      </c>
      <c r="H2186" s="38">
        <v>1458</v>
      </c>
      <c r="I2186" s="50">
        <v>85025110.579999998</v>
      </c>
      <c r="J2186" s="39">
        <f t="shared" si="901"/>
        <v>0</v>
      </c>
      <c r="K2186" s="39">
        <f t="shared" si="902"/>
        <v>0</v>
      </c>
      <c r="L2186" s="39">
        <f t="shared" si="903"/>
        <v>85025110.579999998</v>
      </c>
      <c r="M2186" s="39">
        <f>IF(C2186=12006,H2186,IF(C2186&lt;&gt;12006,0))</f>
        <v>0</v>
      </c>
      <c r="N2186" s="39">
        <f t="shared" si="911"/>
        <v>0</v>
      </c>
      <c r="O2186" s="39">
        <f t="shared" si="905"/>
        <v>0</v>
      </c>
      <c r="P2186" s="39">
        <f t="shared" si="906"/>
        <v>0</v>
      </c>
      <c r="Q2186" s="39">
        <f t="shared" si="907"/>
        <v>0</v>
      </c>
      <c r="R2186" s="39">
        <f t="shared" si="908"/>
        <v>0</v>
      </c>
      <c r="S2186" s="39">
        <f t="shared" si="909"/>
        <v>0</v>
      </c>
      <c r="T2186" s="39"/>
      <c r="U2186" s="39">
        <f t="shared" si="910"/>
        <v>0</v>
      </c>
      <c r="V2186" s="39"/>
      <c r="W2186" s="39"/>
      <c r="X2186" s="39">
        <f t="shared" si="912"/>
        <v>6983.581977823409</v>
      </c>
      <c r="Y2186" s="39">
        <f t="shared" si="913"/>
        <v>212562.77645</v>
      </c>
      <c r="Z2186" s="41">
        <f t="shared" si="914"/>
        <v>16369516.156018069</v>
      </c>
      <c r="AA2186" s="41">
        <v>13604017.6928</v>
      </c>
      <c r="AB2186" s="41">
        <v>-366896.0994348987</v>
      </c>
      <c r="AC2186" s="41">
        <f t="shared" si="881"/>
        <v>13237121.593365101</v>
      </c>
      <c r="AD2186" s="42">
        <f t="shared" si="882"/>
        <v>2765498.4632180687</v>
      </c>
      <c r="AE2186" s="41">
        <f t="shared" si="883"/>
        <v>16002620.05658317</v>
      </c>
      <c r="AF2186" s="42">
        <f t="shared" si="884"/>
        <v>69022490.523416832</v>
      </c>
      <c r="AG2186" s="43">
        <f>(365.25/30.4375*(IF(E2186=12002,1/3%,IF(E2186=12003,1/3%,IF(E2186=12004,1/3%,IF(E2186=12006,1/2%,IF(E2186=12007,1/10%,IF(E2186=12008,1/3%,IF(E2186=12009,1/10%,IF(E2186=12010,1/10%,IF(E2186=12011,1/20%,IF(E2186=12012,1/3%))))))))))))</f>
        <v>400</v>
      </c>
      <c r="AH2186" s="44">
        <f t="shared" si="885"/>
        <v>322.98973305954826</v>
      </c>
      <c r="AI2186" s="36">
        <f t="shared" si="886"/>
        <v>77.010266940451743</v>
      </c>
      <c r="AJ2186" s="36">
        <f t="shared" si="887"/>
        <v>2344</v>
      </c>
      <c r="AK2186" s="45">
        <v>45657</v>
      </c>
    </row>
    <row r="2187" spans="1:37" s="79" customFormat="1" ht="38.25" customHeight="1" x14ac:dyDescent="0.25">
      <c r="A2187" s="36">
        <v>2181</v>
      </c>
      <c r="B2187" s="45">
        <v>43318</v>
      </c>
      <c r="C2187" s="36" t="s">
        <v>533</v>
      </c>
      <c r="D2187" s="36"/>
      <c r="E2187" s="36">
        <v>12003</v>
      </c>
      <c r="F2187" s="36" t="s">
        <v>1776</v>
      </c>
      <c r="G2187" s="36" t="s">
        <v>836</v>
      </c>
      <c r="H2187" s="38">
        <v>5</v>
      </c>
      <c r="I2187" s="50">
        <v>182500</v>
      </c>
      <c r="J2187" s="39">
        <f t="shared" si="901"/>
        <v>0</v>
      </c>
      <c r="K2187" s="39">
        <f t="shared" si="902"/>
        <v>182500</v>
      </c>
      <c r="L2187" s="39">
        <f t="shared" si="903"/>
        <v>0</v>
      </c>
      <c r="M2187" s="39">
        <f>IF(C2187=12006,H2187,IF(C2187&lt;&gt;12006,0))</f>
        <v>0</v>
      </c>
      <c r="N2187" s="39">
        <f t="shared" si="911"/>
        <v>0</v>
      </c>
      <c r="O2187" s="39">
        <f t="shared" si="905"/>
        <v>0</v>
      </c>
      <c r="P2187" s="39">
        <f t="shared" si="906"/>
        <v>0</v>
      </c>
      <c r="Q2187" s="39">
        <f t="shared" si="907"/>
        <v>0</v>
      </c>
      <c r="R2187" s="39">
        <f t="shared" si="908"/>
        <v>0</v>
      </c>
      <c r="S2187" s="39">
        <f t="shared" si="909"/>
        <v>0</v>
      </c>
      <c r="T2187" s="39"/>
      <c r="U2187" s="39">
        <f t="shared" si="910"/>
        <v>0</v>
      </c>
      <c r="V2187" s="39"/>
      <c r="W2187" s="39"/>
      <c r="X2187" s="39">
        <f t="shared" si="912"/>
        <v>14.989733059548254</v>
      </c>
      <c r="Y2187" s="39">
        <f t="shared" si="913"/>
        <v>456.24999999999994</v>
      </c>
      <c r="Z2187" s="41">
        <f t="shared" si="914"/>
        <v>35060.985626283364</v>
      </c>
      <c r="AA2187" s="41">
        <v>29574.7433264887</v>
      </c>
      <c r="AB2187" s="41">
        <v>-797.62157132079415</v>
      </c>
      <c r="AC2187" s="41">
        <f t="shared" si="881"/>
        <v>28777.121755167907</v>
      </c>
      <c r="AD2187" s="42">
        <f t="shared" si="882"/>
        <v>5486.2422997946633</v>
      </c>
      <c r="AE2187" s="41">
        <f t="shared" si="883"/>
        <v>34263.364054962571</v>
      </c>
      <c r="AF2187" s="42">
        <f t="shared" si="884"/>
        <v>148236.63594503741</v>
      </c>
      <c r="AG2187" s="43">
        <f>(365.25/30.4375*(IF(E2187=12002,1/3%,IF(E2187=12003,1/3%,IF(E2187=12004,1/3%,IF(E2187=12006,1/2%,IF(E2187=12007,1/10%,IF(E2187=12008,1/3%,IF(E2187=12009,1/10%,IF(E2187=12010,1/10%,IF(E2187=12011,1/20%,IF(E2187=12012,1/3%))))))))))))</f>
        <v>400</v>
      </c>
      <c r="AH2187" s="44">
        <f t="shared" si="885"/>
        <v>323.1540041067762</v>
      </c>
      <c r="AI2187" s="36">
        <f t="shared" si="886"/>
        <v>76.845995893223815</v>
      </c>
      <c r="AJ2187" s="36">
        <f t="shared" si="887"/>
        <v>2339</v>
      </c>
      <c r="AK2187" s="45">
        <v>45657</v>
      </c>
    </row>
    <row r="2188" spans="1:37" s="79" customFormat="1" ht="38.25" customHeight="1" x14ac:dyDescent="0.25">
      <c r="A2188" s="36">
        <v>2182</v>
      </c>
      <c r="B2188" s="45">
        <v>43318</v>
      </c>
      <c r="C2188" s="49" t="s">
        <v>272</v>
      </c>
      <c r="D2188" s="49"/>
      <c r="E2188" s="49">
        <v>12010</v>
      </c>
      <c r="F2188" s="36" t="s">
        <v>1824</v>
      </c>
      <c r="G2188" s="36" t="s">
        <v>435</v>
      </c>
      <c r="H2188" s="38">
        <v>5</v>
      </c>
      <c r="I2188" s="50">
        <v>578448.03921568627</v>
      </c>
      <c r="J2188" s="39">
        <f t="shared" si="901"/>
        <v>0</v>
      </c>
      <c r="K2188" s="39">
        <f t="shared" si="902"/>
        <v>0</v>
      </c>
      <c r="L2188" s="39">
        <f t="shared" si="903"/>
        <v>0</v>
      </c>
      <c r="M2188" s="39">
        <f>IF(E2188=12005,I2188,IF(E2188&lt;&gt;12005,0))</f>
        <v>0</v>
      </c>
      <c r="N2188" s="39">
        <f t="shared" si="911"/>
        <v>0</v>
      </c>
      <c r="O2188" s="39">
        <f t="shared" si="905"/>
        <v>0</v>
      </c>
      <c r="P2188" s="39">
        <f t="shared" si="906"/>
        <v>0</v>
      </c>
      <c r="Q2188" s="39">
        <f t="shared" si="907"/>
        <v>0</v>
      </c>
      <c r="R2188" s="39">
        <f t="shared" si="908"/>
        <v>578448.03921568627</v>
      </c>
      <c r="S2188" s="39">
        <f t="shared" si="909"/>
        <v>0</v>
      </c>
      <c r="T2188" s="39"/>
      <c r="U2188" s="39">
        <f t="shared" si="910"/>
        <v>0</v>
      </c>
      <c r="V2188" s="39"/>
      <c r="W2188" s="39">
        <f>IF(E2188=12099,I2188,IF(E2188&lt;&gt;12099,0))</f>
        <v>0</v>
      </c>
      <c r="X2188" s="39">
        <f t="shared" si="912"/>
        <v>158.37044194816872</v>
      </c>
      <c r="Y2188" s="39">
        <f t="shared" si="913"/>
        <v>4820.4003267973858</v>
      </c>
      <c r="Z2188" s="41">
        <f t="shared" si="914"/>
        <v>370428.46371676662</v>
      </c>
      <c r="AA2188" s="41">
        <v>312464.8819637369</v>
      </c>
      <c r="AB2188" s="41">
        <v>21001.073944067968</v>
      </c>
      <c r="AC2188" s="41">
        <f t="shared" si="881"/>
        <v>333465.95590780489</v>
      </c>
      <c r="AD2188" s="42">
        <f t="shared" si="882"/>
        <v>57963.581753029721</v>
      </c>
      <c r="AE2188" s="41">
        <f t="shared" si="883"/>
        <v>391429.53766083461</v>
      </c>
      <c r="AF2188" s="42">
        <f t="shared" si="884"/>
        <v>187018.50155485165</v>
      </c>
      <c r="AG2188" s="43">
        <f>(365.25/30.4375*(IF(E2188=12002,1/3%,IF(E2188=12003,1/3%,IF(E2188=12004,1/3%,IF(E2188=12006,1/2%,IF(E2188=12007,1/10%,IF(E2188=12008,1/3%,IF(E2188=12009,1/10%,IF(E2188=12010,1/10%,IF(E2188=12011,1/20%,IF(E2188=12012,1/3%,IF(E2188=12099,1/10%)))))))))))))</f>
        <v>120</v>
      </c>
      <c r="AH2188" s="44">
        <f t="shared" si="885"/>
        <v>43.154004106776185</v>
      </c>
      <c r="AI2188" s="36">
        <f t="shared" si="886"/>
        <v>76.845995893223815</v>
      </c>
      <c r="AJ2188" s="36">
        <f t="shared" si="887"/>
        <v>2339</v>
      </c>
      <c r="AK2188" s="45">
        <v>45657</v>
      </c>
    </row>
    <row r="2189" spans="1:37" s="79" customFormat="1" ht="12.75" x14ac:dyDescent="0.25">
      <c r="A2189" s="36">
        <v>2183</v>
      </c>
      <c r="B2189" s="45">
        <v>43318</v>
      </c>
      <c r="C2189" s="49" t="s">
        <v>272</v>
      </c>
      <c r="D2189" s="49"/>
      <c r="E2189" s="49">
        <v>12010</v>
      </c>
      <c r="F2189" s="36" t="s">
        <v>1825</v>
      </c>
      <c r="G2189" s="36" t="s">
        <v>435</v>
      </c>
      <c r="H2189" s="38">
        <v>5</v>
      </c>
      <c r="I2189" s="50">
        <v>647437.25490196072</v>
      </c>
      <c r="J2189" s="39">
        <f t="shared" si="901"/>
        <v>0</v>
      </c>
      <c r="K2189" s="39">
        <f t="shared" si="902"/>
        <v>0</v>
      </c>
      <c r="L2189" s="39">
        <f t="shared" si="903"/>
        <v>0</v>
      </c>
      <c r="M2189" s="39">
        <f>IF(E2189=12005,I2189,IF(E2189&lt;&gt;12005,0))</f>
        <v>0</v>
      </c>
      <c r="N2189" s="39">
        <f t="shared" si="911"/>
        <v>0</v>
      </c>
      <c r="O2189" s="39">
        <f t="shared" si="905"/>
        <v>0</v>
      </c>
      <c r="P2189" s="39">
        <f t="shared" si="906"/>
        <v>0</v>
      </c>
      <c r="Q2189" s="39">
        <f t="shared" si="907"/>
        <v>0</v>
      </c>
      <c r="R2189" s="39">
        <f t="shared" si="908"/>
        <v>647437.25490196072</v>
      </c>
      <c r="S2189" s="39">
        <f t="shared" si="909"/>
        <v>0</v>
      </c>
      <c r="T2189" s="39"/>
      <c r="U2189" s="39">
        <f t="shared" si="910"/>
        <v>0</v>
      </c>
      <c r="V2189" s="39"/>
      <c r="W2189" s="39">
        <f>IF(E2189=12099,I2189,IF(E2189&lt;&gt;12099,0))</f>
        <v>0</v>
      </c>
      <c r="X2189" s="39">
        <f t="shared" si="912"/>
        <v>177.25865979519801</v>
      </c>
      <c r="Y2189" s="39">
        <f t="shared" si="913"/>
        <v>5395.3104575163397</v>
      </c>
      <c r="Z2189" s="41">
        <f t="shared" si="914"/>
        <v>414608.00526096817</v>
      </c>
      <c r="AA2189" s="41">
        <v>349731.33577592566</v>
      </c>
      <c r="AB2189" s="41">
        <v>23505.789185103589</v>
      </c>
      <c r="AC2189" s="41">
        <f t="shared" si="881"/>
        <v>373237.12496102927</v>
      </c>
      <c r="AD2189" s="42">
        <f t="shared" si="882"/>
        <v>64876.669485042512</v>
      </c>
      <c r="AE2189" s="41">
        <f t="shared" si="883"/>
        <v>438113.79444607178</v>
      </c>
      <c r="AF2189" s="42">
        <f t="shared" si="884"/>
        <v>209323.46045588894</v>
      </c>
      <c r="AG2189" s="43">
        <f>(365.25/30.4375*(IF(E2189=12002,1/3%,IF(E2189=12003,1/3%,IF(E2189=12004,1/3%,IF(E2189=12006,1/2%,IF(E2189=12007,1/10%,IF(E2189=12008,1/3%,IF(E2189=12009,1/10%,IF(E2189=12010,1/10%,IF(E2189=12011,1/20%,IF(E2189=12012,1/3%,IF(E2189=12099,1/10%)))))))))))))</f>
        <v>120</v>
      </c>
      <c r="AH2189" s="44">
        <f t="shared" si="885"/>
        <v>43.154004106776185</v>
      </c>
      <c r="AI2189" s="36">
        <f t="shared" si="886"/>
        <v>76.845995893223815</v>
      </c>
      <c r="AJ2189" s="36">
        <f t="shared" si="887"/>
        <v>2339</v>
      </c>
      <c r="AK2189" s="45">
        <v>45657</v>
      </c>
    </row>
    <row r="2190" spans="1:37" s="79" customFormat="1" ht="38.25" customHeight="1" x14ac:dyDescent="0.25">
      <c r="A2190" s="36">
        <v>2184</v>
      </c>
      <c r="B2190" s="45">
        <v>43318</v>
      </c>
      <c r="C2190" s="49" t="s">
        <v>272</v>
      </c>
      <c r="D2190" s="49"/>
      <c r="E2190" s="49">
        <v>12010</v>
      </c>
      <c r="F2190" s="36" t="s">
        <v>1826</v>
      </c>
      <c r="G2190" s="36" t="s">
        <v>435</v>
      </c>
      <c r="H2190" s="38">
        <v>5</v>
      </c>
      <c r="I2190" s="50">
        <v>1480614.705882353</v>
      </c>
      <c r="J2190" s="39">
        <f t="shared" si="901"/>
        <v>0</v>
      </c>
      <c r="K2190" s="39">
        <f t="shared" si="902"/>
        <v>0</v>
      </c>
      <c r="L2190" s="39">
        <f t="shared" si="903"/>
        <v>0</v>
      </c>
      <c r="M2190" s="39">
        <f>IF(E2190=12005,I2190,IF(E2190&lt;&gt;12005,0))</f>
        <v>0</v>
      </c>
      <c r="N2190" s="39">
        <f t="shared" si="911"/>
        <v>0</v>
      </c>
      <c r="O2190" s="39">
        <f t="shared" si="905"/>
        <v>0</v>
      </c>
      <c r="P2190" s="39">
        <f t="shared" si="906"/>
        <v>0</v>
      </c>
      <c r="Q2190" s="39">
        <f t="shared" si="907"/>
        <v>0</v>
      </c>
      <c r="R2190" s="39">
        <f t="shared" si="908"/>
        <v>1480614.705882353</v>
      </c>
      <c r="S2190" s="39">
        <f t="shared" si="909"/>
        <v>0</v>
      </c>
      <c r="T2190" s="39"/>
      <c r="U2190" s="39">
        <f t="shared" si="910"/>
        <v>0</v>
      </c>
      <c r="V2190" s="39"/>
      <c r="W2190" s="39">
        <f>IF(E2190=12099,I2190,IF(E2190&lt;&gt;12099,0))</f>
        <v>0</v>
      </c>
      <c r="X2190" s="39">
        <f t="shared" si="912"/>
        <v>405.3702137939365</v>
      </c>
      <c r="Y2190" s="39">
        <f t="shared" si="913"/>
        <v>12338.455882352942</v>
      </c>
      <c r="Z2190" s="41">
        <f t="shared" si="914"/>
        <v>948160.93006401742</v>
      </c>
      <c r="AA2190" s="41">
        <v>799795.43181543669</v>
      </c>
      <c r="AB2190" s="41">
        <v>53755.042480687727</v>
      </c>
      <c r="AC2190" s="41">
        <f t="shared" si="881"/>
        <v>853550.47429612442</v>
      </c>
      <c r="AD2190" s="42">
        <f t="shared" si="882"/>
        <v>148365.49824858073</v>
      </c>
      <c r="AE2190" s="41">
        <f t="shared" si="883"/>
        <v>1001915.9725447051</v>
      </c>
      <c r="AF2190" s="42">
        <f t="shared" si="884"/>
        <v>478698.73333764786</v>
      </c>
      <c r="AG2190" s="43">
        <f>(365.25/30.4375*(IF(E2190=12002,1/3%,IF(E2190=12003,1/3%,IF(E2190=12004,1/3%,IF(E2190=12006,1/2%,IF(E2190=12007,1/10%,IF(E2190=12008,1/3%,IF(E2190=12009,1/10%,IF(E2190=12010,1/10%,IF(E2190=12011,1/20%,IF(E2190=12012,1/3%,IF(E2190=12099,1/10%)))))))))))))</f>
        <v>120</v>
      </c>
      <c r="AH2190" s="44">
        <f t="shared" si="885"/>
        <v>43.154004106776185</v>
      </c>
      <c r="AI2190" s="36">
        <f t="shared" si="886"/>
        <v>76.845995893223815</v>
      </c>
      <c r="AJ2190" s="36">
        <f t="shared" si="887"/>
        <v>2339</v>
      </c>
      <c r="AK2190" s="45">
        <v>45657</v>
      </c>
    </row>
    <row r="2191" spans="1:37" s="79" customFormat="1" ht="38.25" customHeight="1" x14ac:dyDescent="0.25">
      <c r="A2191" s="36">
        <v>2185</v>
      </c>
      <c r="B2191" s="45">
        <v>43319</v>
      </c>
      <c r="C2191" s="36" t="s">
        <v>533</v>
      </c>
      <c r="D2191" s="36"/>
      <c r="E2191" s="36">
        <v>12003</v>
      </c>
      <c r="F2191" s="36" t="s">
        <v>1827</v>
      </c>
      <c r="G2191" s="36" t="s">
        <v>836</v>
      </c>
      <c r="H2191" s="38">
        <v>5</v>
      </c>
      <c r="I2191" s="50">
        <v>182500</v>
      </c>
      <c r="J2191" s="39">
        <f t="shared" si="901"/>
        <v>0</v>
      </c>
      <c r="K2191" s="39">
        <f t="shared" si="902"/>
        <v>182500</v>
      </c>
      <c r="L2191" s="39">
        <f t="shared" si="903"/>
        <v>0</v>
      </c>
      <c r="M2191" s="39">
        <f t="shared" ref="M2191:M2201" si="915">IF(C2191=12006,H2191,IF(C2191&lt;&gt;12006,0))</f>
        <v>0</v>
      </c>
      <c r="N2191" s="39">
        <f t="shared" si="911"/>
        <v>0</v>
      </c>
      <c r="O2191" s="39">
        <f t="shared" si="905"/>
        <v>0</v>
      </c>
      <c r="P2191" s="39">
        <f t="shared" si="906"/>
        <v>0</v>
      </c>
      <c r="Q2191" s="39">
        <f t="shared" si="907"/>
        <v>0</v>
      </c>
      <c r="R2191" s="39">
        <f t="shared" si="908"/>
        <v>0</v>
      </c>
      <c r="S2191" s="39">
        <f t="shared" si="909"/>
        <v>0</v>
      </c>
      <c r="T2191" s="39"/>
      <c r="U2191" s="39">
        <f t="shared" si="910"/>
        <v>0</v>
      </c>
      <c r="V2191" s="39"/>
      <c r="W2191" s="39"/>
      <c r="X2191" s="39">
        <f t="shared" si="912"/>
        <v>14.989733059548254</v>
      </c>
      <c r="Y2191" s="39">
        <f t="shared" si="913"/>
        <v>456.24999999999994</v>
      </c>
      <c r="Z2191" s="41">
        <f t="shared" si="914"/>
        <v>35045.995893223815</v>
      </c>
      <c r="AA2191" s="41">
        <v>29559.753593429155</v>
      </c>
      <c r="AB2191" s="41">
        <v>-797.21730291160986</v>
      </c>
      <c r="AC2191" s="41">
        <f t="shared" si="881"/>
        <v>28762.536290517546</v>
      </c>
      <c r="AD2191" s="42">
        <f t="shared" si="882"/>
        <v>5486.2422997946596</v>
      </c>
      <c r="AE2191" s="41">
        <f t="shared" si="883"/>
        <v>34248.778590312206</v>
      </c>
      <c r="AF2191" s="42">
        <f t="shared" si="884"/>
        <v>148251.2214096878</v>
      </c>
      <c r="AG2191" s="43">
        <f t="shared" ref="AG2191:AG2201" si="916">(365.25/30.4375*(IF(E2191=12002,1/3%,IF(E2191=12003,1/3%,IF(E2191=12004,1/3%,IF(E2191=12006,1/2%,IF(E2191=12007,1/10%,IF(E2191=12008,1/3%,IF(E2191=12009,1/10%,IF(E2191=12010,1/10%,IF(E2191=12011,1/20%,IF(E2191=12012,1/3%))))))))))))</f>
        <v>400</v>
      </c>
      <c r="AH2191" s="44">
        <f t="shared" si="885"/>
        <v>323.18685831622179</v>
      </c>
      <c r="AI2191" s="36">
        <f t="shared" si="886"/>
        <v>76.813141683778241</v>
      </c>
      <c r="AJ2191" s="36">
        <f t="shared" si="887"/>
        <v>2338</v>
      </c>
      <c r="AK2191" s="45">
        <v>45657</v>
      </c>
    </row>
    <row r="2192" spans="1:37" s="79" customFormat="1" ht="12.75" x14ac:dyDescent="0.25">
      <c r="A2192" s="36">
        <v>2186</v>
      </c>
      <c r="B2192" s="45">
        <v>43319</v>
      </c>
      <c r="C2192" s="36" t="s">
        <v>823</v>
      </c>
      <c r="D2192" s="36"/>
      <c r="E2192" s="36">
        <v>12004</v>
      </c>
      <c r="F2192" s="36" t="s">
        <v>1828</v>
      </c>
      <c r="G2192" s="36" t="s">
        <v>56</v>
      </c>
      <c r="H2192" s="38">
        <v>2</v>
      </c>
      <c r="I2192" s="50">
        <v>4897500</v>
      </c>
      <c r="J2192" s="39">
        <f t="shared" si="901"/>
        <v>0</v>
      </c>
      <c r="K2192" s="39">
        <f t="shared" si="902"/>
        <v>0</v>
      </c>
      <c r="L2192" s="39">
        <f t="shared" si="903"/>
        <v>4897500</v>
      </c>
      <c r="M2192" s="39">
        <f t="shared" si="915"/>
        <v>0</v>
      </c>
      <c r="N2192" s="39">
        <f t="shared" si="911"/>
        <v>0</v>
      </c>
      <c r="O2192" s="39">
        <f t="shared" si="905"/>
        <v>0</v>
      </c>
      <c r="P2192" s="39">
        <f t="shared" si="906"/>
        <v>0</v>
      </c>
      <c r="Q2192" s="39">
        <f t="shared" si="907"/>
        <v>0</v>
      </c>
      <c r="R2192" s="39">
        <f t="shared" si="908"/>
        <v>0</v>
      </c>
      <c r="S2192" s="39">
        <f t="shared" si="909"/>
        <v>0</v>
      </c>
      <c r="T2192" s="39"/>
      <c r="U2192" s="39">
        <f t="shared" si="910"/>
        <v>0</v>
      </c>
      <c r="V2192" s="39"/>
      <c r="W2192" s="39"/>
      <c r="X2192" s="39">
        <f t="shared" si="912"/>
        <v>402.25872689938399</v>
      </c>
      <c r="Y2192" s="39">
        <f t="shared" si="913"/>
        <v>12243.75</v>
      </c>
      <c r="Z2192" s="41">
        <f t="shared" si="914"/>
        <v>940480.90349075978</v>
      </c>
      <c r="AA2192" s="41">
        <v>793254.20944558526</v>
      </c>
      <c r="AB2192" s="41">
        <v>-21393.817758956768</v>
      </c>
      <c r="AC2192" s="41">
        <f t="shared" si="881"/>
        <v>771860.39168662846</v>
      </c>
      <c r="AD2192" s="42">
        <f t="shared" si="882"/>
        <v>147226.69404517452</v>
      </c>
      <c r="AE2192" s="41">
        <f t="shared" si="883"/>
        <v>919087.08573180297</v>
      </c>
      <c r="AF2192" s="42">
        <f t="shared" si="884"/>
        <v>3978412.914268197</v>
      </c>
      <c r="AG2192" s="43">
        <f t="shared" si="916"/>
        <v>400</v>
      </c>
      <c r="AH2192" s="44">
        <f t="shared" si="885"/>
        <v>323.18685831622179</v>
      </c>
      <c r="AI2192" s="36">
        <f t="shared" si="886"/>
        <v>76.813141683778241</v>
      </c>
      <c r="AJ2192" s="36">
        <f t="shared" si="887"/>
        <v>2338</v>
      </c>
      <c r="AK2192" s="45">
        <v>45657</v>
      </c>
    </row>
    <row r="2193" spans="1:37" s="79" customFormat="1" ht="12.75" x14ac:dyDescent="0.25">
      <c r="A2193" s="36">
        <v>2187</v>
      </c>
      <c r="B2193" s="45">
        <v>43319</v>
      </c>
      <c r="C2193" s="36" t="s">
        <v>823</v>
      </c>
      <c r="D2193" s="36"/>
      <c r="E2193" s="36">
        <v>12004</v>
      </c>
      <c r="F2193" s="36" t="s">
        <v>1828</v>
      </c>
      <c r="G2193" s="38" t="s">
        <v>318</v>
      </c>
      <c r="H2193" s="61">
        <v>5</v>
      </c>
      <c r="I2193" s="50">
        <v>12131250</v>
      </c>
      <c r="J2193" s="39">
        <f t="shared" si="901"/>
        <v>0</v>
      </c>
      <c r="K2193" s="39">
        <f t="shared" si="902"/>
        <v>0</v>
      </c>
      <c r="L2193" s="39">
        <f t="shared" si="903"/>
        <v>12131250</v>
      </c>
      <c r="M2193" s="39">
        <f t="shared" si="915"/>
        <v>0</v>
      </c>
      <c r="N2193" s="39">
        <f t="shared" si="911"/>
        <v>0</v>
      </c>
      <c r="O2193" s="39">
        <f t="shared" si="905"/>
        <v>0</v>
      </c>
      <c r="P2193" s="39">
        <f t="shared" si="906"/>
        <v>0</v>
      </c>
      <c r="Q2193" s="39">
        <f t="shared" si="907"/>
        <v>0</v>
      </c>
      <c r="R2193" s="39">
        <f t="shared" si="908"/>
        <v>0</v>
      </c>
      <c r="S2193" s="39">
        <f t="shared" si="909"/>
        <v>0</v>
      </c>
      <c r="T2193" s="39"/>
      <c r="U2193" s="39">
        <f t="shared" si="910"/>
        <v>0</v>
      </c>
      <c r="V2193" s="39"/>
      <c r="W2193" s="39"/>
      <c r="X2193" s="39">
        <f t="shared" si="912"/>
        <v>996.40657084188911</v>
      </c>
      <c r="Y2193" s="39">
        <f t="shared" si="913"/>
        <v>30328.125</v>
      </c>
      <c r="Z2193" s="41">
        <f t="shared" si="914"/>
        <v>2329598.5626283372</v>
      </c>
      <c r="AA2193" s="41">
        <v>1964913.7577002055</v>
      </c>
      <c r="AB2193" s="41">
        <v>0</v>
      </c>
      <c r="AC2193" s="41">
        <f t="shared" si="881"/>
        <v>1964913.7577002055</v>
      </c>
      <c r="AD2193" s="42">
        <f t="shared" si="882"/>
        <v>364684.80492813163</v>
      </c>
      <c r="AE2193" s="41">
        <f t="shared" si="883"/>
        <v>2329598.5626283372</v>
      </c>
      <c r="AF2193" s="42">
        <f t="shared" si="884"/>
        <v>9801651.4373716637</v>
      </c>
      <c r="AG2193" s="43">
        <f t="shared" si="916"/>
        <v>400</v>
      </c>
      <c r="AH2193" s="44">
        <f t="shared" si="885"/>
        <v>323.18685831622179</v>
      </c>
      <c r="AI2193" s="36">
        <f t="shared" si="886"/>
        <v>76.813141683778241</v>
      </c>
      <c r="AJ2193" s="36">
        <f t="shared" si="887"/>
        <v>2338</v>
      </c>
      <c r="AK2193" s="45">
        <v>45657</v>
      </c>
    </row>
    <row r="2194" spans="1:37" s="79" customFormat="1" ht="12.75" x14ac:dyDescent="0.25">
      <c r="A2194" s="36">
        <v>2188</v>
      </c>
      <c r="B2194" s="45">
        <v>43319</v>
      </c>
      <c r="C2194" s="36" t="s">
        <v>823</v>
      </c>
      <c r="D2194" s="36"/>
      <c r="E2194" s="36">
        <v>12004</v>
      </c>
      <c r="F2194" s="36" t="s">
        <v>1829</v>
      </c>
      <c r="G2194" s="38" t="s">
        <v>318</v>
      </c>
      <c r="H2194" s="61">
        <v>1</v>
      </c>
      <c r="I2194" s="50">
        <v>2426250</v>
      </c>
      <c r="J2194" s="39">
        <f t="shared" si="901"/>
        <v>0</v>
      </c>
      <c r="K2194" s="39">
        <f t="shared" si="902"/>
        <v>0</v>
      </c>
      <c r="L2194" s="39">
        <f t="shared" si="903"/>
        <v>2426250</v>
      </c>
      <c r="M2194" s="39">
        <f t="shared" si="915"/>
        <v>0</v>
      </c>
      <c r="N2194" s="39">
        <f t="shared" si="911"/>
        <v>0</v>
      </c>
      <c r="O2194" s="39">
        <f t="shared" si="905"/>
        <v>0</v>
      </c>
      <c r="P2194" s="39">
        <f t="shared" si="906"/>
        <v>0</v>
      </c>
      <c r="Q2194" s="39">
        <f t="shared" si="907"/>
        <v>0</v>
      </c>
      <c r="R2194" s="39">
        <f t="shared" si="908"/>
        <v>0</v>
      </c>
      <c r="S2194" s="39">
        <f t="shared" si="909"/>
        <v>0</v>
      </c>
      <c r="T2194" s="39"/>
      <c r="U2194" s="39">
        <f t="shared" si="910"/>
        <v>0</v>
      </c>
      <c r="V2194" s="39"/>
      <c r="W2194" s="39"/>
      <c r="X2194" s="39">
        <f t="shared" si="912"/>
        <v>199.28131416837783</v>
      </c>
      <c r="Y2194" s="39">
        <f t="shared" si="913"/>
        <v>6065.625</v>
      </c>
      <c r="Z2194" s="41">
        <f t="shared" si="914"/>
        <v>465919.71252566739</v>
      </c>
      <c r="AA2194" s="41">
        <v>392982.75154004112</v>
      </c>
      <c r="AB2194" s="41">
        <v>0</v>
      </c>
      <c r="AC2194" s="41">
        <f t="shared" si="881"/>
        <v>392982.75154004112</v>
      </c>
      <c r="AD2194" s="42">
        <f t="shared" si="882"/>
        <v>72936.960985626269</v>
      </c>
      <c r="AE2194" s="41">
        <f t="shared" si="883"/>
        <v>465919.71252566739</v>
      </c>
      <c r="AF2194" s="42">
        <f t="shared" si="884"/>
        <v>1960330.2874743326</v>
      </c>
      <c r="AG2194" s="43">
        <f t="shared" si="916"/>
        <v>400</v>
      </c>
      <c r="AH2194" s="44">
        <f t="shared" si="885"/>
        <v>323.18685831622179</v>
      </c>
      <c r="AI2194" s="36">
        <f t="shared" si="886"/>
        <v>76.813141683778241</v>
      </c>
      <c r="AJ2194" s="36">
        <f t="shared" si="887"/>
        <v>2338</v>
      </c>
      <c r="AK2194" s="45">
        <v>45657</v>
      </c>
    </row>
    <row r="2195" spans="1:37" s="79" customFormat="1" ht="12.75" customHeight="1" x14ac:dyDescent="0.25">
      <c r="A2195" s="36">
        <v>2189</v>
      </c>
      <c r="B2195" s="45">
        <v>43320</v>
      </c>
      <c r="C2195" s="36" t="s">
        <v>721</v>
      </c>
      <c r="D2195" s="36"/>
      <c r="E2195" s="36">
        <v>12003</v>
      </c>
      <c r="F2195" s="36" t="s">
        <v>1776</v>
      </c>
      <c r="G2195" s="38" t="s">
        <v>1431</v>
      </c>
      <c r="H2195" s="61">
        <v>9</v>
      </c>
      <c r="I2195" s="50">
        <v>328500</v>
      </c>
      <c r="J2195" s="39">
        <f t="shared" si="901"/>
        <v>0</v>
      </c>
      <c r="K2195" s="39">
        <f t="shared" si="902"/>
        <v>328500</v>
      </c>
      <c r="L2195" s="39">
        <f t="shared" si="903"/>
        <v>0</v>
      </c>
      <c r="M2195" s="39">
        <f t="shared" si="915"/>
        <v>0</v>
      </c>
      <c r="N2195" s="39">
        <f t="shared" si="911"/>
        <v>0</v>
      </c>
      <c r="O2195" s="39">
        <f t="shared" si="905"/>
        <v>0</v>
      </c>
      <c r="P2195" s="39">
        <f t="shared" si="906"/>
        <v>0</v>
      </c>
      <c r="Q2195" s="39">
        <f t="shared" si="907"/>
        <v>0</v>
      </c>
      <c r="R2195" s="39">
        <f t="shared" si="908"/>
        <v>0</v>
      </c>
      <c r="S2195" s="39">
        <f t="shared" si="909"/>
        <v>0</v>
      </c>
      <c r="T2195" s="39"/>
      <c r="U2195" s="39">
        <f t="shared" si="910"/>
        <v>0</v>
      </c>
      <c r="V2195" s="39"/>
      <c r="W2195" s="39"/>
      <c r="X2195" s="39">
        <f t="shared" si="912"/>
        <v>26.981519507186857</v>
      </c>
      <c r="Y2195" s="39">
        <f t="shared" si="913"/>
        <v>821.25</v>
      </c>
      <c r="Z2195" s="41">
        <f t="shared" si="914"/>
        <v>63055.81108829569</v>
      </c>
      <c r="AA2195" s="41">
        <v>53180.5749486653</v>
      </c>
      <c r="AB2195" s="41">
        <v>0</v>
      </c>
      <c r="AC2195" s="41">
        <f t="shared" ref="AC2195:AC2258" si="917">AA2195+AB2195</f>
        <v>53180.5749486653</v>
      </c>
      <c r="AD2195" s="42">
        <f t="shared" ref="AD2195:AD2258" si="918">Z2195-AA2195</f>
        <v>9875.2361396303895</v>
      </c>
      <c r="AE2195" s="41">
        <f t="shared" ref="AE2195:AE2258" si="919">AC2195+AD2195</f>
        <v>63055.81108829569</v>
      </c>
      <c r="AF2195" s="42">
        <f t="shared" ref="AF2195:AF2258" si="920">I2195-AE2195</f>
        <v>265444.18891170429</v>
      </c>
      <c r="AG2195" s="43">
        <f t="shared" si="916"/>
        <v>400</v>
      </c>
      <c r="AH2195" s="44">
        <f t="shared" ref="AH2195:AH2258" si="921">IF(AG2195&gt;AI2195,AG2195-AI2195,IF(AG2195&lt;=AI2195,0))</f>
        <v>323.21971252566732</v>
      </c>
      <c r="AI2195" s="36">
        <f t="shared" ref="AI2195:AI2258" si="922">AJ2195/30.4375</f>
        <v>76.780287474332653</v>
      </c>
      <c r="AJ2195" s="36">
        <f t="shared" ref="AJ2195:AJ2258" si="923">AK2195-B2195</f>
        <v>2337</v>
      </c>
      <c r="AK2195" s="45">
        <v>45657</v>
      </c>
    </row>
    <row r="2196" spans="1:37" s="79" customFormat="1" ht="12.75" x14ac:dyDescent="0.25">
      <c r="A2196" s="36">
        <v>2190</v>
      </c>
      <c r="B2196" s="45">
        <v>43320</v>
      </c>
      <c r="C2196" s="36" t="s">
        <v>721</v>
      </c>
      <c r="D2196" s="36"/>
      <c r="E2196" s="36">
        <v>12003</v>
      </c>
      <c r="F2196" s="36" t="s">
        <v>1781</v>
      </c>
      <c r="G2196" s="38" t="s">
        <v>1431</v>
      </c>
      <c r="H2196" s="61">
        <v>10</v>
      </c>
      <c r="I2196" s="50">
        <v>270500</v>
      </c>
      <c r="J2196" s="39">
        <f t="shared" si="901"/>
        <v>0</v>
      </c>
      <c r="K2196" s="39">
        <f t="shared" si="902"/>
        <v>270500</v>
      </c>
      <c r="L2196" s="39">
        <f t="shared" si="903"/>
        <v>0</v>
      </c>
      <c r="M2196" s="39">
        <f t="shared" si="915"/>
        <v>0</v>
      </c>
      <c r="N2196" s="39">
        <f t="shared" si="911"/>
        <v>0</v>
      </c>
      <c r="O2196" s="39">
        <f t="shared" si="905"/>
        <v>0</v>
      </c>
      <c r="P2196" s="39">
        <f t="shared" si="906"/>
        <v>0</v>
      </c>
      <c r="Q2196" s="39">
        <f t="shared" si="907"/>
        <v>0</v>
      </c>
      <c r="R2196" s="39">
        <f t="shared" si="908"/>
        <v>0</v>
      </c>
      <c r="S2196" s="39">
        <f t="shared" si="909"/>
        <v>0</v>
      </c>
      <c r="T2196" s="39"/>
      <c r="U2196" s="39">
        <f t="shared" si="910"/>
        <v>0</v>
      </c>
      <c r="V2196" s="39"/>
      <c r="W2196" s="39"/>
      <c r="X2196" s="39">
        <f t="shared" si="912"/>
        <v>22.217659137577002</v>
      </c>
      <c r="Y2196" s="39">
        <f t="shared" si="913"/>
        <v>676.25</v>
      </c>
      <c r="Z2196" s="41">
        <f t="shared" si="914"/>
        <v>51922.669404517459</v>
      </c>
      <c r="AA2196" s="41">
        <v>43791.006160164274</v>
      </c>
      <c r="AB2196" s="41">
        <v>0</v>
      </c>
      <c r="AC2196" s="41">
        <f t="shared" si="917"/>
        <v>43791.006160164274</v>
      </c>
      <c r="AD2196" s="42">
        <f t="shared" si="918"/>
        <v>8131.6632443531853</v>
      </c>
      <c r="AE2196" s="41">
        <f t="shared" si="919"/>
        <v>51922.669404517459</v>
      </c>
      <c r="AF2196" s="42">
        <f t="shared" si="920"/>
        <v>218577.33059548255</v>
      </c>
      <c r="AG2196" s="43">
        <f t="shared" si="916"/>
        <v>400</v>
      </c>
      <c r="AH2196" s="44">
        <f t="shared" si="921"/>
        <v>323.21971252566732</v>
      </c>
      <c r="AI2196" s="36">
        <f t="shared" si="922"/>
        <v>76.780287474332653</v>
      </c>
      <c r="AJ2196" s="36">
        <f t="shared" si="923"/>
        <v>2337</v>
      </c>
      <c r="AK2196" s="45">
        <v>45657</v>
      </c>
    </row>
    <row r="2197" spans="1:37" s="79" customFormat="1" ht="12.75" x14ac:dyDescent="0.25">
      <c r="A2197" s="36">
        <v>2191</v>
      </c>
      <c r="B2197" s="45">
        <v>43321</v>
      </c>
      <c r="C2197" s="36" t="s">
        <v>823</v>
      </c>
      <c r="D2197" s="36"/>
      <c r="E2197" s="36">
        <v>12004</v>
      </c>
      <c r="F2197" s="36" t="s">
        <v>1809</v>
      </c>
      <c r="G2197" s="38" t="s">
        <v>320</v>
      </c>
      <c r="H2197" s="61">
        <v>1</v>
      </c>
      <c r="I2197" s="50">
        <v>4111262.1</v>
      </c>
      <c r="J2197" s="39">
        <f t="shared" si="901"/>
        <v>0</v>
      </c>
      <c r="K2197" s="39">
        <f t="shared" si="902"/>
        <v>0</v>
      </c>
      <c r="L2197" s="39">
        <f t="shared" si="903"/>
        <v>4111262.1</v>
      </c>
      <c r="M2197" s="39">
        <f t="shared" si="915"/>
        <v>0</v>
      </c>
      <c r="N2197" s="39">
        <f t="shared" si="911"/>
        <v>0</v>
      </c>
      <c r="O2197" s="39">
        <f t="shared" si="905"/>
        <v>0</v>
      </c>
      <c r="P2197" s="39">
        <f t="shared" si="906"/>
        <v>0</v>
      </c>
      <c r="Q2197" s="39">
        <f t="shared" si="907"/>
        <v>0</v>
      </c>
      <c r="R2197" s="39">
        <f t="shared" si="908"/>
        <v>0</v>
      </c>
      <c r="S2197" s="39">
        <f t="shared" si="909"/>
        <v>0</v>
      </c>
      <c r="T2197" s="39"/>
      <c r="U2197" s="39">
        <f t="shared" si="910"/>
        <v>0</v>
      </c>
      <c r="V2197" s="39"/>
      <c r="W2197" s="39"/>
      <c r="X2197" s="39">
        <f t="shared" si="912"/>
        <v>337.68066529774126</v>
      </c>
      <c r="Y2197" s="39">
        <f t="shared" si="913"/>
        <v>10278.15525</v>
      </c>
      <c r="Z2197" s="41">
        <f t="shared" si="914"/>
        <v>788822.0341355236</v>
      </c>
      <c r="AA2197" s="41">
        <v>665230.91063655028</v>
      </c>
      <c r="AB2197" s="41">
        <v>0</v>
      </c>
      <c r="AC2197" s="41">
        <f t="shared" si="917"/>
        <v>665230.91063655028</v>
      </c>
      <c r="AD2197" s="42">
        <f t="shared" si="918"/>
        <v>123591.12349897332</v>
      </c>
      <c r="AE2197" s="41">
        <f t="shared" si="919"/>
        <v>788822.0341355236</v>
      </c>
      <c r="AF2197" s="42">
        <f t="shared" si="920"/>
        <v>3322440.0658644764</v>
      </c>
      <c r="AG2197" s="43">
        <f t="shared" si="916"/>
        <v>400</v>
      </c>
      <c r="AH2197" s="44">
        <f t="shared" si="921"/>
        <v>323.25256673511296</v>
      </c>
      <c r="AI2197" s="36">
        <f t="shared" si="922"/>
        <v>76.747433264887064</v>
      </c>
      <c r="AJ2197" s="36">
        <f t="shared" si="923"/>
        <v>2336</v>
      </c>
      <c r="AK2197" s="45">
        <v>45657</v>
      </c>
    </row>
    <row r="2198" spans="1:37" s="79" customFormat="1" ht="38.25" customHeight="1" x14ac:dyDescent="0.25">
      <c r="A2198" s="36">
        <v>2192</v>
      </c>
      <c r="B2198" s="45">
        <v>43326</v>
      </c>
      <c r="C2198" s="36" t="s">
        <v>980</v>
      </c>
      <c r="D2198" s="36"/>
      <c r="E2198" s="36">
        <v>12002</v>
      </c>
      <c r="F2198" s="36" t="s">
        <v>1830</v>
      </c>
      <c r="G2198" s="36" t="s">
        <v>540</v>
      </c>
      <c r="H2198" s="38">
        <v>2</v>
      </c>
      <c r="I2198" s="50">
        <v>3190540.5405405406</v>
      </c>
      <c r="J2198" s="39">
        <f t="shared" si="901"/>
        <v>3190540.5405405406</v>
      </c>
      <c r="K2198" s="39">
        <f t="shared" si="902"/>
        <v>0</v>
      </c>
      <c r="L2198" s="39">
        <f t="shared" si="903"/>
        <v>0</v>
      </c>
      <c r="M2198" s="39">
        <f t="shared" si="915"/>
        <v>0</v>
      </c>
      <c r="N2198" s="39">
        <f t="shared" si="911"/>
        <v>0</v>
      </c>
      <c r="O2198" s="39">
        <f t="shared" si="905"/>
        <v>0</v>
      </c>
      <c r="P2198" s="39">
        <f t="shared" si="906"/>
        <v>0</v>
      </c>
      <c r="Q2198" s="39">
        <f t="shared" si="907"/>
        <v>0</v>
      </c>
      <c r="R2198" s="39">
        <f t="shared" si="908"/>
        <v>0</v>
      </c>
      <c r="S2198" s="39">
        <f t="shared" si="909"/>
        <v>0</v>
      </c>
      <c r="T2198" s="39"/>
      <c r="U2198" s="39">
        <f t="shared" si="910"/>
        <v>0</v>
      </c>
      <c r="V2198" s="39"/>
      <c r="W2198" s="39"/>
      <c r="X2198" s="39">
        <f t="shared" si="912"/>
        <v>262.05671790887396</v>
      </c>
      <c r="Y2198" s="39">
        <f t="shared" si="913"/>
        <v>7976.3513513513517</v>
      </c>
      <c r="Z2198" s="41">
        <f t="shared" si="914"/>
        <v>610854.20944558526</v>
      </c>
      <c r="AA2198" s="41">
        <v>507079.74915367115</v>
      </c>
      <c r="AB2198" s="41">
        <v>-13675.782130552099</v>
      </c>
      <c r="AC2198" s="41">
        <f t="shared" si="917"/>
        <v>493403.96702311904</v>
      </c>
      <c r="AD2198" s="42">
        <f t="shared" si="918"/>
        <v>103774.46029191412</v>
      </c>
      <c r="AE2198" s="41">
        <f t="shared" si="919"/>
        <v>597178.42731503316</v>
      </c>
      <c r="AF2198" s="42">
        <f t="shared" si="920"/>
        <v>2593362.1132255075</v>
      </c>
      <c r="AG2198" s="43">
        <f t="shared" si="916"/>
        <v>400</v>
      </c>
      <c r="AH2198" s="44">
        <f t="shared" si="921"/>
        <v>323.41683778234085</v>
      </c>
      <c r="AI2198" s="36">
        <f t="shared" si="922"/>
        <v>76.583162217659137</v>
      </c>
      <c r="AJ2198" s="36">
        <f t="shared" si="923"/>
        <v>2331</v>
      </c>
      <c r="AK2198" s="45">
        <v>45657</v>
      </c>
    </row>
    <row r="2199" spans="1:37" s="79" customFormat="1" ht="12.75" x14ac:dyDescent="0.25">
      <c r="A2199" s="36">
        <v>2193</v>
      </c>
      <c r="B2199" s="45">
        <v>43326</v>
      </c>
      <c r="C2199" s="36" t="s">
        <v>980</v>
      </c>
      <c r="D2199" s="36"/>
      <c r="E2199" s="36">
        <v>12002</v>
      </c>
      <c r="F2199" s="36" t="s">
        <v>1831</v>
      </c>
      <c r="G2199" s="36" t="s">
        <v>540</v>
      </c>
      <c r="H2199" s="38">
        <v>2</v>
      </c>
      <c r="I2199" s="50">
        <v>744459.45945945941</v>
      </c>
      <c r="J2199" s="39">
        <f t="shared" si="901"/>
        <v>744459.45945945941</v>
      </c>
      <c r="K2199" s="39">
        <f t="shared" si="902"/>
        <v>0</v>
      </c>
      <c r="L2199" s="39">
        <f t="shared" si="903"/>
        <v>0</v>
      </c>
      <c r="M2199" s="39">
        <f t="shared" si="915"/>
        <v>0</v>
      </c>
      <c r="N2199" s="39">
        <f t="shared" si="911"/>
        <v>0</v>
      </c>
      <c r="O2199" s="39">
        <f t="shared" si="905"/>
        <v>0</v>
      </c>
      <c r="P2199" s="39">
        <f t="shared" si="906"/>
        <v>0</v>
      </c>
      <c r="Q2199" s="39">
        <f t="shared" si="907"/>
        <v>0</v>
      </c>
      <c r="R2199" s="39">
        <f t="shared" si="908"/>
        <v>0</v>
      </c>
      <c r="S2199" s="39">
        <f t="shared" si="909"/>
        <v>0</v>
      </c>
      <c r="T2199" s="39"/>
      <c r="U2199" s="39">
        <f t="shared" si="910"/>
        <v>0</v>
      </c>
      <c r="V2199" s="39"/>
      <c r="W2199" s="39"/>
      <c r="X2199" s="39">
        <f t="shared" si="912"/>
        <v>61.146567512070582</v>
      </c>
      <c r="Y2199" s="39">
        <f t="shared" si="913"/>
        <v>1861.1486486486483</v>
      </c>
      <c r="Z2199" s="41">
        <f t="shared" si="914"/>
        <v>142532.64887063653</v>
      </c>
      <c r="AA2199" s="41">
        <v>118318.60813585657</v>
      </c>
      <c r="AB2199" s="41">
        <v>-3191.0158304621555</v>
      </c>
      <c r="AC2199" s="41">
        <f t="shared" si="917"/>
        <v>115127.59230539441</v>
      </c>
      <c r="AD2199" s="42">
        <f t="shared" si="918"/>
        <v>24214.040734779963</v>
      </c>
      <c r="AE2199" s="41">
        <f t="shared" si="919"/>
        <v>139341.63304017438</v>
      </c>
      <c r="AF2199" s="42">
        <f t="shared" si="920"/>
        <v>605117.82641928503</v>
      </c>
      <c r="AG2199" s="43">
        <f t="shared" si="916"/>
        <v>400</v>
      </c>
      <c r="AH2199" s="44">
        <f t="shared" si="921"/>
        <v>323.41683778234085</v>
      </c>
      <c r="AI2199" s="36">
        <f t="shared" si="922"/>
        <v>76.583162217659137</v>
      </c>
      <c r="AJ2199" s="36">
        <f t="shared" si="923"/>
        <v>2331</v>
      </c>
      <c r="AK2199" s="45">
        <v>45657</v>
      </c>
    </row>
    <row r="2200" spans="1:37" s="79" customFormat="1" ht="25.5" x14ac:dyDescent="0.25">
      <c r="A2200" s="36">
        <v>2194</v>
      </c>
      <c r="B2200" s="45">
        <v>43327</v>
      </c>
      <c r="C2200" s="53" t="s">
        <v>533</v>
      </c>
      <c r="D2200" s="53"/>
      <c r="E2200" s="36">
        <v>12003</v>
      </c>
      <c r="F2200" s="36" t="s">
        <v>1776</v>
      </c>
      <c r="G2200" s="36" t="s">
        <v>1750</v>
      </c>
      <c r="H2200" s="38">
        <v>7</v>
      </c>
      <c r="I2200" s="50">
        <v>276500</v>
      </c>
      <c r="J2200" s="39">
        <f t="shared" si="901"/>
        <v>0</v>
      </c>
      <c r="K2200" s="39">
        <f t="shared" si="902"/>
        <v>276500</v>
      </c>
      <c r="L2200" s="39">
        <f t="shared" si="903"/>
        <v>0</v>
      </c>
      <c r="M2200" s="39">
        <f t="shared" si="915"/>
        <v>0</v>
      </c>
      <c r="N2200" s="39">
        <f t="shared" si="911"/>
        <v>0</v>
      </c>
      <c r="O2200" s="39">
        <f t="shared" si="905"/>
        <v>0</v>
      </c>
      <c r="P2200" s="39">
        <f t="shared" si="906"/>
        <v>0</v>
      </c>
      <c r="Q2200" s="39">
        <f t="shared" si="907"/>
        <v>0</v>
      </c>
      <c r="R2200" s="39">
        <f t="shared" si="908"/>
        <v>0</v>
      </c>
      <c r="S2200" s="39">
        <f t="shared" si="909"/>
        <v>0</v>
      </c>
      <c r="T2200" s="39"/>
      <c r="U2200" s="39">
        <f t="shared" si="910"/>
        <v>0</v>
      </c>
      <c r="V2200" s="39"/>
      <c r="W2200" s="39"/>
      <c r="X2200" s="39">
        <f t="shared" si="912"/>
        <v>22.710472279260781</v>
      </c>
      <c r="Y2200" s="39">
        <f t="shared" si="913"/>
        <v>691.25</v>
      </c>
      <c r="Z2200" s="41">
        <f t="shared" si="914"/>
        <v>52915.400410677612</v>
      </c>
      <c r="AA2200" s="41">
        <v>43922.053388090346</v>
      </c>
      <c r="AB2200" s="41">
        <v>-1184.5640332995586</v>
      </c>
      <c r="AC2200" s="41">
        <f t="shared" si="917"/>
        <v>42737.489354790785</v>
      </c>
      <c r="AD2200" s="42">
        <f t="shared" si="918"/>
        <v>8993.3470225872661</v>
      </c>
      <c r="AE2200" s="41">
        <f t="shared" si="919"/>
        <v>51730.836377378051</v>
      </c>
      <c r="AF2200" s="42">
        <f t="shared" si="920"/>
        <v>224769.16362262194</v>
      </c>
      <c r="AG2200" s="43">
        <f t="shared" si="916"/>
        <v>400</v>
      </c>
      <c r="AH2200" s="44">
        <f t="shared" si="921"/>
        <v>323.44969199178644</v>
      </c>
      <c r="AI2200" s="36">
        <f t="shared" si="922"/>
        <v>76.550308008213548</v>
      </c>
      <c r="AJ2200" s="36">
        <f t="shared" si="923"/>
        <v>2330</v>
      </c>
      <c r="AK2200" s="45">
        <v>45657</v>
      </c>
    </row>
    <row r="2201" spans="1:37" s="79" customFormat="1" ht="25.5" x14ac:dyDescent="0.25">
      <c r="A2201" s="36">
        <v>2195</v>
      </c>
      <c r="B2201" s="45">
        <v>43327</v>
      </c>
      <c r="C2201" s="53" t="s">
        <v>533</v>
      </c>
      <c r="D2201" s="53"/>
      <c r="E2201" s="36">
        <v>12003</v>
      </c>
      <c r="F2201" s="36" t="s">
        <v>1781</v>
      </c>
      <c r="G2201" s="36" t="s">
        <v>1750</v>
      </c>
      <c r="H2201" s="38">
        <v>7</v>
      </c>
      <c r="I2201" s="50">
        <v>210350</v>
      </c>
      <c r="J2201" s="39">
        <f t="shared" si="901"/>
        <v>0</v>
      </c>
      <c r="K2201" s="39">
        <f t="shared" si="902"/>
        <v>210350</v>
      </c>
      <c r="L2201" s="39">
        <f t="shared" si="903"/>
        <v>0</v>
      </c>
      <c r="M2201" s="39">
        <f t="shared" si="915"/>
        <v>0</v>
      </c>
      <c r="N2201" s="39">
        <f t="shared" si="911"/>
        <v>0</v>
      </c>
      <c r="O2201" s="39">
        <f t="shared" si="905"/>
        <v>0</v>
      </c>
      <c r="P2201" s="39">
        <f t="shared" si="906"/>
        <v>0</v>
      </c>
      <c r="Q2201" s="39">
        <f t="shared" si="907"/>
        <v>0</v>
      </c>
      <c r="R2201" s="39">
        <f t="shared" si="908"/>
        <v>0</v>
      </c>
      <c r="S2201" s="39">
        <f t="shared" si="909"/>
        <v>0</v>
      </c>
      <c r="T2201" s="39"/>
      <c r="U2201" s="39">
        <f t="shared" si="910"/>
        <v>0</v>
      </c>
      <c r="V2201" s="39"/>
      <c r="W2201" s="39"/>
      <c r="X2201" s="39">
        <f t="shared" si="912"/>
        <v>17.277207392197123</v>
      </c>
      <c r="Y2201" s="39">
        <f t="shared" si="913"/>
        <v>525.875</v>
      </c>
      <c r="Z2201" s="41">
        <f t="shared" si="914"/>
        <v>40255.893223819301</v>
      </c>
      <c r="AA2201" s="41">
        <v>33414.119096509239</v>
      </c>
      <c r="AB2201" s="41">
        <v>-901.16833419371505</v>
      </c>
      <c r="AC2201" s="41">
        <f t="shared" si="917"/>
        <v>32512.950762315522</v>
      </c>
      <c r="AD2201" s="42">
        <f t="shared" si="918"/>
        <v>6841.7741273100619</v>
      </c>
      <c r="AE2201" s="41">
        <f t="shared" si="919"/>
        <v>39354.724889625584</v>
      </c>
      <c r="AF2201" s="42">
        <f t="shared" si="920"/>
        <v>170995.27511037441</v>
      </c>
      <c r="AG2201" s="43">
        <f t="shared" si="916"/>
        <v>400</v>
      </c>
      <c r="AH2201" s="44">
        <f t="shared" si="921"/>
        <v>323.44969199178644</v>
      </c>
      <c r="AI2201" s="36">
        <f t="shared" si="922"/>
        <v>76.550308008213548</v>
      </c>
      <c r="AJ2201" s="36">
        <f t="shared" si="923"/>
        <v>2330</v>
      </c>
      <c r="AK2201" s="45">
        <v>45657</v>
      </c>
    </row>
    <row r="2202" spans="1:37" s="79" customFormat="1" ht="38.25" customHeight="1" x14ac:dyDescent="0.25">
      <c r="A2202" s="36">
        <v>2196</v>
      </c>
      <c r="B2202" s="45">
        <v>43329</v>
      </c>
      <c r="C2202" s="49" t="s">
        <v>272</v>
      </c>
      <c r="D2202" s="49"/>
      <c r="E2202" s="49">
        <v>12010</v>
      </c>
      <c r="F2202" s="36" t="s">
        <v>1832</v>
      </c>
      <c r="G2202" s="36" t="s">
        <v>435</v>
      </c>
      <c r="H2202" s="38">
        <v>6</v>
      </c>
      <c r="I2202" s="50">
        <v>174350</v>
      </c>
      <c r="J2202" s="39">
        <f t="shared" si="901"/>
        <v>0</v>
      </c>
      <c r="K2202" s="39">
        <f t="shared" si="902"/>
        <v>0</v>
      </c>
      <c r="L2202" s="39">
        <f t="shared" si="903"/>
        <v>0</v>
      </c>
      <c r="M2202" s="39">
        <f>IF(E2202=12005,I2202,IF(E2202&lt;&gt;12005,0))</f>
        <v>0</v>
      </c>
      <c r="N2202" s="39">
        <f t="shared" si="911"/>
        <v>0</v>
      </c>
      <c r="O2202" s="39">
        <f t="shared" si="905"/>
        <v>0</v>
      </c>
      <c r="P2202" s="39">
        <f t="shared" si="906"/>
        <v>0</v>
      </c>
      <c r="Q2202" s="39">
        <f t="shared" si="907"/>
        <v>0</v>
      </c>
      <c r="R2202" s="39">
        <f t="shared" si="908"/>
        <v>174350</v>
      </c>
      <c r="S2202" s="39">
        <f t="shared" si="909"/>
        <v>0</v>
      </c>
      <c r="T2202" s="39"/>
      <c r="U2202" s="39">
        <f t="shared" si="910"/>
        <v>0</v>
      </c>
      <c r="V2202" s="39"/>
      <c r="W2202" s="39">
        <f>IF(E2202=12099,I2202,IF(E2202&lt;&gt;12099,0))</f>
        <v>0</v>
      </c>
      <c r="X2202" s="39">
        <f t="shared" si="912"/>
        <v>47.734428473648187</v>
      </c>
      <c r="Y2202" s="39">
        <f t="shared" si="913"/>
        <v>1452.9166666666667</v>
      </c>
      <c r="Z2202" s="41">
        <f t="shared" si="914"/>
        <v>111125.74948665299</v>
      </c>
      <c r="AA2202" s="41">
        <v>93654.94866529775</v>
      </c>
      <c r="AB2202" s="41">
        <v>6294.6417843400104</v>
      </c>
      <c r="AC2202" s="41">
        <f t="shared" si="917"/>
        <v>99949.590449637763</v>
      </c>
      <c r="AD2202" s="42">
        <f t="shared" si="918"/>
        <v>17470.800821355238</v>
      </c>
      <c r="AE2202" s="41">
        <f t="shared" si="919"/>
        <v>117420.391270993</v>
      </c>
      <c r="AF2202" s="42">
        <f t="shared" si="920"/>
        <v>56929.608729006999</v>
      </c>
      <c r="AG2202" s="43">
        <f>(365.25/30.4375*(IF(E2202=12002,1/3%,IF(E2202=12003,1/3%,IF(E2202=12004,1/3%,IF(E2202=12006,1/2%,IF(E2202=12007,1/10%,IF(E2202=12008,1/3%,IF(E2202=12009,1/10%,IF(E2202=12010,1/10%,IF(E2202=12011,1/20%,IF(E2202=12012,1/3%,IF(E2202=12099,1/10%)))))))))))))</f>
        <v>120</v>
      </c>
      <c r="AH2202" s="44">
        <f t="shared" si="921"/>
        <v>43.515400410677614</v>
      </c>
      <c r="AI2202" s="36">
        <f t="shared" si="922"/>
        <v>76.484599589322386</v>
      </c>
      <c r="AJ2202" s="36">
        <f t="shared" si="923"/>
        <v>2328</v>
      </c>
      <c r="AK2202" s="45">
        <v>45657</v>
      </c>
    </row>
    <row r="2203" spans="1:37" s="79" customFormat="1" ht="12.75" customHeight="1" x14ac:dyDescent="0.25">
      <c r="A2203" s="36">
        <v>2197</v>
      </c>
      <c r="B2203" s="45">
        <v>43329</v>
      </c>
      <c r="C2203" s="49" t="s">
        <v>431</v>
      </c>
      <c r="D2203" s="49"/>
      <c r="E2203" s="49">
        <v>12009</v>
      </c>
      <c r="F2203" s="36" t="s">
        <v>1833</v>
      </c>
      <c r="G2203" s="36" t="s">
        <v>435</v>
      </c>
      <c r="H2203" s="38">
        <v>5</v>
      </c>
      <c r="I2203" s="50">
        <v>1942500</v>
      </c>
      <c r="J2203" s="39">
        <f t="shared" si="901"/>
        <v>0</v>
      </c>
      <c r="K2203" s="39">
        <f t="shared" si="902"/>
        <v>0</v>
      </c>
      <c r="L2203" s="39">
        <f t="shared" si="903"/>
        <v>0</v>
      </c>
      <c r="M2203" s="39">
        <f>IF(E2203=12005,I2203,IF(E2203&lt;&gt;12005,0))</f>
        <v>0</v>
      </c>
      <c r="N2203" s="39">
        <f t="shared" si="911"/>
        <v>0</v>
      </c>
      <c r="O2203" s="39">
        <f t="shared" si="905"/>
        <v>0</v>
      </c>
      <c r="P2203" s="39">
        <f t="shared" si="906"/>
        <v>0</v>
      </c>
      <c r="Q2203" s="39">
        <f t="shared" si="907"/>
        <v>1942500</v>
      </c>
      <c r="R2203" s="39">
        <f t="shared" si="908"/>
        <v>0</v>
      </c>
      <c r="S2203" s="39">
        <f t="shared" si="909"/>
        <v>0</v>
      </c>
      <c r="T2203" s="39"/>
      <c r="U2203" s="39">
        <f t="shared" si="910"/>
        <v>0</v>
      </c>
      <c r="V2203" s="39"/>
      <c r="W2203" s="39">
        <f>IF(E2203=12099,I2203,IF(E2203&lt;&gt;12099,0))</f>
        <v>0</v>
      </c>
      <c r="X2203" s="39">
        <f t="shared" si="912"/>
        <v>531.82751540041068</v>
      </c>
      <c r="Y2203" s="39">
        <f t="shared" si="913"/>
        <v>16187.5</v>
      </c>
      <c r="Z2203" s="41">
        <f t="shared" si="914"/>
        <v>1238094.455852156</v>
      </c>
      <c r="AA2203" s="41">
        <v>1043445.5852156058</v>
      </c>
      <c r="AB2203" s="41">
        <v>0</v>
      </c>
      <c r="AC2203" s="41">
        <f t="shared" si="917"/>
        <v>1043445.5852156058</v>
      </c>
      <c r="AD2203" s="42">
        <f t="shared" si="918"/>
        <v>194648.87063655024</v>
      </c>
      <c r="AE2203" s="41">
        <f t="shared" si="919"/>
        <v>1238094.455852156</v>
      </c>
      <c r="AF2203" s="42">
        <f t="shared" si="920"/>
        <v>704405.54414784396</v>
      </c>
      <c r="AG2203" s="43">
        <f>(365.25/30.4375*(IF(E2203=12002,1/3%,IF(E2203=12003,1/3%,IF(E2203=12004,1/3%,IF(E2203=12006,1/2%,IF(E2203=12007,1/10%,IF(E2203=12008,1/3%,IF(E2203=12009,1/10%,IF(E2203=12010,1/10%,IF(E2203=12011,1/20%,IF(E2203=12012,1/3%,IF(E2203=12099,1/10%)))))))))))))</f>
        <v>120</v>
      </c>
      <c r="AH2203" s="44">
        <f t="shared" si="921"/>
        <v>43.515400410677614</v>
      </c>
      <c r="AI2203" s="36">
        <f t="shared" si="922"/>
        <v>76.484599589322386</v>
      </c>
      <c r="AJ2203" s="36">
        <f t="shared" si="923"/>
        <v>2328</v>
      </c>
      <c r="AK2203" s="45">
        <v>45657</v>
      </c>
    </row>
    <row r="2204" spans="1:37" s="79" customFormat="1" ht="12.75" customHeight="1" x14ac:dyDescent="0.25">
      <c r="A2204" s="36">
        <v>2198</v>
      </c>
      <c r="B2204" s="45">
        <v>43329</v>
      </c>
      <c r="C2204" s="49" t="s">
        <v>431</v>
      </c>
      <c r="D2204" s="49"/>
      <c r="E2204" s="49">
        <v>12009</v>
      </c>
      <c r="F2204" s="36" t="s">
        <v>1834</v>
      </c>
      <c r="G2204" s="36" t="s">
        <v>435</v>
      </c>
      <c r="H2204" s="38">
        <v>18</v>
      </c>
      <c r="I2204" s="50">
        <v>3402000</v>
      </c>
      <c r="J2204" s="39">
        <f t="shared" si="901"/>
        <v>0</v>
      </c>
      <c r="K2204" s="39">
        <f t="shared" si="902"/>
        <v>0</v>
      </c>
      <c r="L2204" s="39">
        <f t="shared" si="903"/>
        <v>0</v>
      </c>
      <c r="M2204" s="39">
        <f>IF(E2204=12005,I2204,IF(E2204&lt;&gt;12005,0))</f>
        <v>0</v>
      </c>
      <c r="N2204" s="39">
        <f t="shared" si="911"/>
        <v>0</v>
      </c>
      <c r="O2204" s="39">
        <f t="shared" si="905"/>
        <v>0</v>
      </c>
      <c r="P2204" s="39">
        <f t="shared" si="906"/>
        <v>0</v>
      </c>
      <c r="Q2204" s="39">
        <f t="shared" si="907"/>
        <v>3402000</v>
      </c>
      <c r="R2204" s="39">
        <f t="shared" si="908"/>
        <v>0</v>
      </c>
      <c r="S2204" s="39">
        <f t="shared" si="909"/>
        <v>0</v>
      </c>
      <c r="T2204" s="39"/>
      <c r="U2204" s="39">
        <f t="shared" si="910"/>
        <v>0</v>
      </c>
      <c r="V2204" s="39"/>
      <c r="W2204" s="39">
        <f>IF(E2204=12099,I2204,IF(E2204&lt;&gt;12099,0))</f>
        <v>0</v>
      </c>
      <c r="X2204" s="39">
        <f t="shared" si="912"/>
        <v>931.41683778234085</v>
      </c>
      <c r="Y2204" s="39">
        <f t="shared" si="913"/>
        <v>28350</v>
      </c>
      <c r="Z2204" s="41">
        <f t="shared" si="914"/>
        <v>2168338.3983572898</v>
      </c>
      <c r="AA2204" s="41">
        <v>1827439.8357289529</v>
      </c>
      <c r="AB2204" s="41">
        <v>0</v>
      </c>
      <c r="AC2204" s="41">
        <f t="shared" si="917"/>
        <v>1827439.8357289529</v>
      </c>
      <c r="AD2204" s="42">
        <f t="shared" si="918"/>
        <v>340898.56262833695</v>
      </c>
      <c r="AE2204" s="41">
        <f t="shared" si="919"/>
        <v>2168338.3983572898</v>
      </c>
      <c r="AF2204" s="42">
        <f t="shared" si="920"/>
        <v>1233661.6016427102</v>
      </c>
      <c r="AG2204" s="43">
        <f>(365.25/30.4375*(IF(E2204=12002,1/3%,IF(E2204=12003,1/3%,IF(E2204=12004,1/3%,IF(E2204=12006,1/2%,IF(E2204=12007,1/10%,IF(E2204=12008,1/3%,IF(E2204=12009,1/10%,IF(E2204=12010,1/10%,IF(E2204=12011,1/20%,IF(E2204=12012,1/3%,IF(E2204=12099,1/10%)))))))))))))</f>
        <v>120</v>
      </c>
      <c r="AH2204" s="44">
        <f t="shared" si="921"/>
        <v>43.515400410677614</v>
      </c>
      <c r="AI2204" s="36">
        <f t="shared" si="922"/>
        <v>76.484599589322386</v>
      </c>
      <c r="AJ2204" s="36">
        <f t="shared" si="923"/>
        <v>2328</v>
      </c>
      <c r="AK2204" s="45">
        <v>45657</v>
      </c>
    </row>
    <row r="2205" spans="1:37" s="79" customFormat="1" ht="12.75" x14ac:dyDescent="0.25">
      <c r="A2205" s="36">
        <v>2199</v>
      </c>
      <c r="B2205" s="45">
        <v>43332</v>
      </c>
      <c r="C2205" s="49" t="s">
        <v>272</v>
      </c>
      <c r="D2205" s="49"/>
      <c r="E2205" s="49">
        <v>12010</v>
      </c>
      <c r="F2205" s="36" t="s">
        <v>1826</v>
      </c>
      <c r="G2205" s="36" t="s">
        <v>435</v>
      </c>
      <c r="H2205" s="38">
        <v>3</v>
      </c>
      <c r="I2205" s="50">
        <v>1136250</v>
      </c>
      <c r="J2205" s="39">
        <f t="shared" si="901"/>
        <v>0</v>
      </c>
      <c r="K2205" s="39">
        <f t="shared" si="902"/>
        <v>0</v>
      </c>
      <c r="L2205" s="39">
        <f t="shared" si="903"/>
        <v>0</v>
      </c>
      <c r="M2205" s="39">
        <f>IF(E2205=12005,I2205,IF(E2205&lt;&gt;12005,0))</f>
        <v>0</v>
      </c>
      <c r="N2205" s="39">
        <f t="shared" si="911"/>
        <v>0</v>
      </c>
      <c r="O2205" s="39">
        <f t="shared" si="905"/>
        <v>0</v>
      </c>
      <c r="P2205" s="39">
        <f t="shared" si="906"/>
        <v>0</v>
      </c>
      <c r="Q2205" s="39">
        <f t="shared" si="907"/>
        <v>0</v>
      </c>
      <c r="R2205" s="39">
        <f t="shared" si="908"/>
        <v>1136250</v>
      </c>
      <c r="S2205" s="39">
        <f t="shared" si="909"/>
        <v>0</v>
      </c>
      <c r="T2205" s="39"/>
      <c r="U2205" s="39">
        <f t="shared" si="910"/>
        <v>0</v>
      </c>
      <c r="V2205" s="39"/>
      <c r="W2205" s="39">
        <f>IF(E2205=12099,I2205,IF(E2205&lt;&gt;12099,0))</f>
        <v>0</v>
      </c>
      <c r="X2205" s="39">
        <f t="shared" si="912"/>
        <v>311.08829568788502</v>
      </c>
      <c r="Y2205" s="39">
        <f t="shared" si="913"/>
        <v>9468.75</v>
      </c>
      <c r="Z2205" s="41">
        <f t="shared" si="914"/>
        <v>723280.28747433261</v>
      </c>
      <c r="AA2205" s="41">
        <v>609421.97125256679</v>
      </c>
      <c r="AB2205" s="41">
        <v>40959.853795346346</v>
      </c>
      <c r="AC2205" s="41">
        <f t="shared" si="917"/>
        <v>650381.82504791312</v>
      </c>
      <c r="AD2205" s="42">
        <f t="shared" si="918"/>
        <v>113858.31622176582</v>
      </c>
      <c r="AE2205" s="41">
        <f t="shared" si="919"/>
        <v>764240.14126967895</v>
      </c>
      <c r="AF2205" s="42">
        <f t="shared" si="920"/>
        <v>372009.85873032105</v>
      </c>
      <c r="AG2205" s="43">
        <f>(365.25/30.4375*(IF(E2205=12002,1/3%,IF(E2205=12003,1/3%,IF(E2205=12004,1/3%,IF(E2205=12006,1/2%,IF(E2205=12007,1/10%,IF(E2205=12008,1/3%,IF(E2205=12009,1/10%,IF(E2205=12010,1/10%,IF(E2205=12011,1/20%,IF(E2205=12012,1/3%,IF(E2205=12099,1/10%)))))))))))))</f>
        <v>120</v>
      </c>
      <c r="AH2205" s="44">
        <f t="shared" si="921"/>
        <v>43.613963039014379</v>
      </c>
      <c r="AI2205" s="36">
        <f t="shared" si="922"/>
        <v>76.386036960985621</v>
      </c>
      <c r="AJ2205" s="36">
        <f t="shared" si="923"/>
        <v>2325</v>
      </c>
      <c r="AK2205" s="45">
        <v>45657</v>
      </c>
    </row>
    <row r="2206" spans="1:37" s="79" customFormat="1" ht="12.75" x14ac:dyDescent="0.25">
      <c r="A2206" s="36">
        <v>2200</v>
      </c>
      <c r="B2206" s="45">
        <v>43332</v>
      </c>
      <c r="C2206" s="49" t="s">
        <v>272</v>
      </c>
      <c r="D2206" s="49"/>
      <c r="E2206" s="49">
        <v>12010</v>
      </c>
      <c r="F2206" s="36" t="s">
        <v>1835</v>
      </c>
      <c r="G2206" s="36" t="s">
        <v>435</v>
      </c>
      <c r="H2206" s="38">
        <v>8</v>
      </c>
      <c r="I2206" s="50">
        <v>1776000</v>
      </c>
      <c r="J2206" s="39">
        <f t="shared" si="901"/>
        <v>0</v>
      </c>
      <c r="K2206" s="39">
        <f t="shared" si="902"/>
        <v>0</v>
      </c>
      <c r="L2206" s="39">
        <f t="shared" si="903"/>
        <v>0</v>
      </c>
      <c r="M2206" s="39">
        <f>IF(E2206=12005,I2206,IF(E2206&lt;&gt;12005,0))</f>
        <v>0</v>
      </c>
      <c r="N2206" s="39">
        <f t="shared" si="911"/>
        <v>0</v>
      </c>
      <c r="O2206" s="39">
        <f t="shared" si="905"/>
        <v>0</v>
      </c>
      <c r="P2206" s="39">
        <f t="shared" si="906"/>
        <v>0</v>
      </c>
      <c r="Q2206" s="39">
        <f t="shared" si="907"/>
        <v>0</v>
      </c>
      <c r="R2206" s="39">
        <f t="shared" si="908"/>
        <v>1776000</v>
      </c>
      <c r="S2206" s="39">
        <f t="shared" si="909"/>
        <v>0</v>
      </c>
      <c r="T2206" s="39"/>
      <c r="U2206" s="39">
        <f t="shared" si="910"/>
        <v>0</v>
      </c>
      <c r="V2206" s="39"/>
      <c r="W2206" s="39">
        <f>IF(E2206=12099,I2206,IF(E2206&lt;&gt;12099,0))</f>
        <v>0</v>
      </c>
      <c r="X2206" s="39">
        <f t="shared" si="912"/>
        <v>486.24229979466116</v>
      </c>
      <c r="Y2206" s="39">
        <f t="shared" si="913"/>
        <v>14800</v>
      </c>
      <c r="Z2206" s="41">
        <f t="shared" si="914"/>
        <v>1130513.3470225872</v>
      </c>
      <c r="AA2206" s="41">
        <v>952548.66529774142</v>
      </c>
      <c r="AB2206" s="41">
        <v>64021.738473518257</v>
      </c>
      <c r="AC2206" s="41">
        <f t="shared" si="917"/>
        <v>1016570.4037712597</v>
      </c>
      <c r="AD2206" s="42">
        <f t="shared" si="918"/>
        <v>177964.68172484578</v>
      </c>
      <c r="AE2206" s="41">
        <f t="shared" si="919"/>
        <v>1194535.0854961055</v>
      </c>
      <c r="AF2206" s="42">
        <f t="shared" si="920"/>
        <v>581464.91450389451</v>
      </c>
      <c r="AG2206" s="43">
        <f>(365.25/30.4375*(IF(E2206=12002,1/3%,IF(E2206=12003,1/3%,IF(E2206=12004,1/3%,IF(E2206=12006,1/2%,IF(E2206=12007,1/10%,IF(E2206=12008,1/3%,IF(E2206=12009,1/10%,IF(E2206=12010,1/10%,IF(E2206=12011,1/20%,IF(E2206=12012,1/3%,IF(E2206=12099,1/10%)))))))))))))</f>
        <v>120</v>
      </c>
      <c r="AH2206" s="44">
        <f t="shared" si="921"/>
        <v>43.613963039014379</v>
      </c>
      <c r="AI2206" s="36">
        <f t="shared" si="922"/>
        <v>76.386036960985621</v>
      </c>
      <c r="AJ2206" s="36">
        <f t="shared" si="923"/>
        <v>2325</v>
      </c>
      <c r="AK2206" s="45">
        <v>45657</v>
      </c>
    </row>
    <row r="2207" spans="1:37" s="79" customFormat="1" ht="12.75" x14ac:dyDescent="0.25">
      <c r="A2207" s="36">
        <v>2201</v>
      </c>
      <c r="B2207" s="45">
        <v>43335</v>
      </c>
      <c r="C2207" s="36" t="s">
        <v>533</v>
      </c>
      <c r="D2207" s="36"/>
      <c r="E2207" s="36">
        <v>12003</v>
      </c>
      <c r="F2207" s="36" t="s">
        <v>1781</v>
      </c>
      <c r="G2207" s="36" t="s">
        <v>836</v>
      </c>
      <c r="H2207" s="38">
        <v>5</v>
      </c>
      <c r="I2207" s="50">
        <v>135250</v>
      </c>
      <c r="J2207" s="39">
        <f t="shared" si="901"/>
        <v>0</v>
      </c>
      <c r="K2207" s="39">
        <f t="shared" si="902"/>
        <v>135250</v>
      </c>
      <c r="L2207" s="39">
        <f t="shared" si="903"/>
        <v>0</v>
      </c>
      <c r="M2207" s="39">
        <f>IF(C2207=12006,H2207,IF(C2207&lt;&gt;12006,0))</f>
        <v>0</v>
      </c>
      <c r="N2207" s="39">
        <f t="shared" si="911"/>
        <v>0</v>
      </c>
      <c r="O2207" s="39">
        <f t="shared" si="905"/>
        <v>0</v>
      </c>
      <c r="P2207" s="39">
        <f t="shared" si="906"/>
        <v>0</v>
      </c>
      <c r="Q2207" s="39">
        <f t="shared" si="907"/>
        <v>0</v>
      </c>
      <c r="R2207" s="39">
        <f t="shared" si="908"/>
        <v>0</v>
      </c>
      <c r="S2207" s="39">
        <f t="shared" si="909"/>
        <v>0</v>
      </c>
      <c r="T2207" s="39"/>
      <c r="U2207" s="39">
        <f t="shared" si="910"/>
        <v>0</v>
      </c>
      <c r="V2207" s="39"/>
      <c r="W2207" s="39"/>
      <c r="X2207" s="39">
        <f t="shared" si="912"/>
        <v>11.108829568788501</v>
      </c>
      <c r="Y2207" s="39">
        <f t="shared" si="913"/>
        <v>338.125</v>
      </c>
      <c r="Z2207" s="41">
        <f t="shared" si="914"/>
        <v>25794.702258726898</v>
      </c>
      <c r="AA2207" s="41">
        <v>21728.870636550306</v>
      </c>
      <c r="AB2207" s="41">
        <v>-586.02084044559024</v>
      </c>
      <c r="AC2207" s="41">
        <f t="shared" si="917"/>
        <v>21142.849796104714</v>
      </c>
      <c r="AD2207" s="42">
        <f t="shared" si="918"/>
        <v>4065.8316221765926</v>
      </c>
      <c r="AE2207" s="41">
        <f t="shared" si="919"/>
        <v>25208.681418281307</v>
      </c>
      <c r="AF2207" s="42">
        <f t="shared" si="920"/>
        <v>110041.31858171869</v>
      </c>
      <c r="AG2207" s="43">
        <f>(365.25/30.4375*(IF(E2207=12002,1/3%,IF(E2207=12003,1/3%,IF(E2207=12004,1/3%,IF(E2207=12006,1/2%,IF(E2207=12007,1/10%,IF(E2207=12008,1/3%,IF(E2207=12009,1/10%,IF(E2207=12010,1/10%,IF(E2207=12011,1/20%,IF(E2207=12012,1/3%))))))))))))</f>
        <v>400</v>
      </c>
      <c r="AH2207" s="44">
        <f t="shared" si="921"/>
        <v>323.71252566735114</v>
      </c>
      <c r="AI2207" s="36">
        <f t="shared" si="922"/>
        <v>76.28747433264887</v>
      </c>
      <c r="AJ2207" s="36">
        <f t="shared" si="923"/>
        <v>2322</v>
      </c>
      <c r="AK2207" s="45">
        <v>45657</v>
      </c>
    </row>
    <row r="2208" spans="1:37" s="79" customFormat="1" ht="12.75" x14ac:dyDescent="0.25">
      <c r="A2208" s="36">
        <v>2202</v>
      </c>
      <c r="B2208" s="45">
        <v>43336</v>
      </c>
      <c r="C2208" s="49" t="s">
        <v>272</v>
      </c>
      <c r="D2208" s="49"/>
      <c r="E2208" s="49">
        <v>12010</v>
      </c>
      <c r="F2208" s="36" t="s">
        <v>1836</v>
      </c>
      <c r="G2208" s="36" t="s">
        <v>435</v>
      </c>
      <c r="H2208" s="38">
        <v>15</v>
      </c>
      <c r="I2208" s="50">
        <v>357031.25</v>
      </c>
      <c r="J2208" s="39">
        <f t="shared" si="901"/>
        <v>0</v>
      </c>
      <c r="K2208" s="39">
        <f t="shared" si="902"/>
        <v>0</v>
      </c>
      <c r="L2208" s="39">
        <f t="shared" si="903"/>
        <v>0</v>
      </c>
      <c r="M2208" s="39">
        <f>IF(E2208=12005,I2208,IF(E2208&lt;&gt;12005,0))</f>
        <v>0</v>
      </c>
      <c r="N2208" s="39">
        <f t="shared" si="911"/>
        <v>0</v>
      </c>
      <c r="O2208" s="39">
        <f t="shared" si="905"/>
        <v>0</v>
      </c>
      <c r="P2208" s="39">
        <f t="shared" si="906"/>
        <v>0</v>
      </c>
      <c r="Q2208" s="39">
        <f t="shared" si="907"/>
        <v>0</v>
      </c>
      <c r="R2208" s="39">
        <f t="shared" si="908"/>
        <v>357031.25</v>
      </c>
      <c r="S2208" s="39">
        <f t="shared" si="909"/>
        <v>0</v>
      </c>
      <c r="T2208" s="39"/>
      <c r="U2208" s="39">
        <f t="shared" si="910"/>
        <v>0</v>
      </c>
      <c r="V2208" s="39"/>
      <c r="W2208" s="39">
        <f>IF(E2208=12099,I2208,IF(E2208&lt;&gt;12099,0))</f>
        <v>0</v>
      </c>
      <c r="X2208" s="39">
        <f t="shared" si="912"/>
        <v>97.749828884325808</v>
      </c>
      <c r="Y2208" s="39">
        <f t="shared" si="913"/>
        <v>2975.260416666667</v>
      </c>
      <c r="Z2208" s="41">
        <f t="shared" si="914"/>
        <v>226877.35284052021</v>
      </c>
      <c r="AA2208" s="41">
        <v>191100.91546885695</v>
      </c>
      <c r="AB2208" s="41">
        <v>12844.081649490177</v>
      </c>
      <c r="AC2208" s="41">
        <f t="shared" si="917"/>
        <v>203944.99711834712</v>
      </c>
      <c r="AD2208" s="42">
        <f t="shared" si="918"/>
        <v>35776.437371663254</v>
      </c>
      <c r="AE2208" s="41">
        <f t="shared" si="919"/>
        <v>239721.43449001038</v>
      </c>
      <c r="AF2208" s="42">
        <f t="shared" si="920"/>
        <v>117309.81550998962</v>
      </c>
      <c r="AG2208" s="43">
        <f>(365.25/30.4375*(IF(E2208=12002,1/3%,IF(E2208=12003,1/3%,IF(E2208=12004,1/3%,IF(E2208=12006,1/2%,IF(E2208=12007,1/10%,IF(E2208=12008,1/3%,IF(E2208=12009,1/10%,IF(E2208=12010,1/10%,IF(E2208=12011,1/20%,IF(E2208=12012,1/3%,IF(E2208=12099,1/10%)))))))))))))</f>
        <v>120</v>
      </c>
      <c r="AH2208" s="44">
        <f t="shared" si="921"/>
        <v>43.745379876796719</v>
      </c>
      <c r="AI2208" s="36">
        <f t="shared" si="922"/>
        <v>76.254620123203281</v>
      </c>
      <c r="AJ2208" s="36">
        <f t="shared" si="923"/>
        <v>2321</v>
      </c>
      <c r="AK2208" s="45">
        <v>45657</v>
      </c>
    </row>
    <row r="2209" spans="1:37" s="79" customFormat="1" ht="12.75" x14ac:dyDescent="0.25">
      <c r="A2209" s="36">
        <v>2203</v>
      </c>
      <c r="B2209" s="45">
        <v>43337</v>
      </c>
      <c r="C2209" s="49" t="s">
        <v>272</v>
      </c>
      <c r="D2209" s="49"/>
      <c r="E2209" s="49">
        <v>12010</v>
      </c>
      <c r="F2209" s="36" t="s">
        <v>1837</v>
      </c>
      <c r="G2209" s="36" t="s">
        <v>435</v>
      </c>
      <c r="H2209" s="38">
        <v>11</v>
      </c>
      <c r="I2209" s="50">
        <v>6498000</v>
      </c>
      <c r="J2209" s="39">
        <f t="shared" si="901"/>
        <v>0</v>
      </c>
      <c r="K2209" s="39">
        <f t="shared" si="902"/>
        <v>0</v>
      </c>
      <c r="L2209" s="39">
        <f t="shared" si="903"/>
        <v>0</v>
      </c>
      <c r="M2209" s="39">
        <f>IF(E2209=12005,I2209,IF(E2209&lt;&gt;12005,0))</f>
        <v>0</v>
      </c>
      <c r="N2209" s="39">
        <f t="shared" si="911"/>
        <v>0</v>
      </c>
      <c r="O2209" s="39">
        <f t="shared" si="905"/>
        <v>0</v>
      </c>
      <c r="P2209" s="39">
        <f t="shared" si="906"/>
        <v>0</v>
      </c>
      <c r="Q2209" s="39">
        <f t="shared" si="907"/>
        <v>0</v>
      </c>
      <c r="R2209" s="39">
        <f t="shared" si="908"/>
        <v>6498000</v>
      </c>
      <c r="S2209" s="39">
        <f t="shared" si="909"/>
        <v>0</v>
      </c>
      <c r="T2209" s="39"/>
      <c r="U2209" s="39">
        <f t="shared" si="910"/>
        <v>0</v>
      </c>
      <c r="V2209" s="39"/>
      <c r="W2209" s="39">
        <f>IF(E2209=12099,I2209,IF(E2209&lt;&gt;12099,0))</f>
        <v>0</v>
      </c>
      <c r="X2209" s="39">
        <f t="shared" si="912"/>
        <v>1779.0554414784394</v>
      </c>
      <c r="Y2209" s="39">
        <f t="shared" si="913"/>
        <v>54150</v>
      </c>
      <c r="Z2209" s="41">
        <f t="shared" si="914"/>
        <v>4127408.6242299797</v>
      </c>
      <c r="AA2209" s="41">
        <v>3476274.332648871</v>
      </c>
      <c r="AB2209" s="41">
        <v>233643.83815233712</v>
      </c>
      <c r="AC2209" s="41">
        <f t="shared" si="917"/>
        <v>3709918.1708012084</v>
      </c>
      <c r="AD2209" s="42">
        <f t="shared" si="918"/>
        <v>651134.2915811087</v>
      </c>
      <c r="AE2209" s="41">
        <f t="shared" si="919"/>
        <v>4361052.4623823166</v>
      </c>
      <c r="AF2209" s="42">
        <f t="shared" si="920"/>
        <v>2136947.5376176834</v>
      </c>
      <c r="AG2209" s="43">
        <f>(365.25/30.4375*(IF(E2209=12002,1/3%,IF(E2209=12003,1/3%,IF(E2209=12004,1/3%,IF(E2209=12006,1/2%,IF(E2209=12007,1/10%,IF(E2209=12008,1/3%,IF(E2209=12009,1/10%,IF(E2209=12010,1/10%,IF(E2209=12011,1/20%,IF(E2209=12012,1/3%,IF(E2209=12099,1/10%)))))))))))))</f>
        <v>120</v>
      </c>
      <c r="AH2209" s="44">
        <f t="shared" si="921"/>
        <v>43.778234086242293</v>
      </c>
      <c r="AI2209" s="36">
        <f t="shared" si="922"/>
        <v>76.221765913757707</v>
      </c>
      <c r="AJ2209" s="36">
        <f t="shared" si="923"/>
        <v>2320</v>
      </c>
      <c r="AK2209" s="45">
        <v>45657</v>
      </c>
    </row>
    <row r="2210" spans="1:37" s="79" customFormat="1" ht="12.75" x14ac:dyDescent="0.25">
      <c r="A2210" s="36">
        <v>2204</v>
      </c>
      <c r="B2210" s="45">
        <v>43340</v>
      </c>
      <c r="C2210" s="49" t="s">
        <v>265</v>
      </c>
      <c r="D2210" s="49"/>
      <c r="E2210" s="36">
        <v>12007</v>
      </c>
      <c r="F2210" s="36" t="s">
        <v>1838</v>
      </c>
      <c r="G2210" s="65" t="s">
        <v>435</v>
      </c>
      <c r="H2210" s="38">
        <v>2</v>
      </c>
      <c r="I2210" s="50">
        <v>174000</v>
      </c>
      <c r="J2210" s="39">
        <f t="shared" si="901"/>
        <v>0</v>
      </c>
      <c r="K2210" s="39">
        <f t="shared" si="902"/>
        <v>0</v>
      </c>
      <c r="L2210" s="39">
        <f t="shared" si="903"/>
        <v>0</v>
      </c>
      <c r="M2210" s="39">
        <f>IF(E2210=12005,I2210,IF(E2210&lt;&gt;12005,0))</f>
        <v>0</v>
      </c>
      <c r="N2210" s="39">
        <f t="shared" si="911"/>
        <v>0</v>
      </c>
      <c r="O2210" s="39">
        <f t="shared" si="905"/>
        <v>174000</v>
      </c>
      <c r="P2210" s="39">
        <f t="shared" si="906"/>
        <v>0</v>
      </c>
      <c r="Q2210" s="39">
        <f t="shared" si="907"/>
        <v>0</v>
      </c>
      <c r="R2210" s="39">
        <f t="shared" si="908"/>
        <v>0</v>
      </c>
      <c r="S2210" s="39">
        <f t="shared" si="909"/>
        <v>0</v>
      </c>
      <c r="T2210" s="39"/>
      <c r="U2210" s="39">
        <f t="shared" si="910"/>
        <v>0</v>
      </c>
      <c r="V2210" s="39"/>
      <c r="W2210" s="39">
        <f>IF(E2210=12099,I2210,IF(E2210&lt;&gt;12099,0))</f>
        <v>0</v>
      </c>
      <c r="X2210" s="39">
        <f t="shared" si="912"/>
        <v>47.638603696098563</v>
      </c>
      <c r="Y2210" s="39">
        <f t="shared" si="913"/>
        <v>1450</v>
      </c>
      <c r="Z2210" s="41">
        <f t="shared" si="914"/>
        <v>110378.64476386037</v>
      </c>
      <c r="AA2210" s="41">
        <v>92942.915811088285</v>
      </c>
      <c r="AB2210" s="41">
        <v>2912.1982030051649</v>
      </c>
      <c r="AC2210" s="41">
        <f t="shared" si="917"/>
        <v>95855.114014093444</v>
      </c>
      <c r="AD2210" s="42">
        <f t="shared" si="918"/>
        <v>17435.728952772086</v>
      </c>
      <c r="AE2210" s="41">
        <f t="shared" si="919"/>
        <v>113290.84296686553</v>
      </c>
      <c r="AF2210" s="42">
        <f t="shared" si="920"/>
        <v>60709.15703313447</v>
      </c>
      <c r="AG2210" s="43">
        <f>(365.25/30.4375*(IF(E2210=12002,1/3%,IF(E2210=12003,1/3%,IF(E2210=12004,1/3%,IF(E2210=12006,1/2%,IF(E2210=12007,1/10%,IF(E2210=12008,1/3%,IF(E2210=12009,1/10%,IF(E2210=12010,1/10%,IF(E2210=12011,1/20%,IF(E2210=12012,1/3%,IF(E2210=12099,1/10%)))))))))))))</f>
        <v>120</v>
      </c>
      <c r="AH2210" s="44">
        <f t="shared" si="921"/>
        <v>43.876796714579058</v>
      </c>
      <c r="AI2210" s="36">
        <f t="shared" si="922"/>
        <v>76.123203285420942</v>
      </c>
      <c r="AJ2210" s="36">
        <f t="shared" si="923"/>
        <v>2317</v>
      </c>
      <c r="AK2210" s="45">
        <v>45657</v>
      </c>
    </row>
    <row r="2211" spans="1:37" s="79" customFormat="1" ht="38.25" customHeight="1" x14ac:dyDescent="0.25">
      <c r="A2211" s="36">
        <v>2205</v>
      </c>
      <c r="B2211" s="45">
        <v>43340</v>
      </c>
      <c r="C2211" s="49" t="s">
        <v>272</v>
      </c>
      <c r="D2211" s="49"/>
      <c r="E2211" s="49">
        <v>12010</v>
      </c>
      <c r="F2211" s="36" t="s">
        <v>1676</v>
      </c>
      <c r="G2211" s="36" t="s">
        <v>435</v>
      </c>
      <c r="H2211" s="38">
        <v>15</v>
      </c>
      <c r="I2211" s="50">
        <v>497049.99999999994</v>
      </c>
      <c r="J2211" s="39">
        <f t="shared" si="901"/>
        <v>0</v>
      </c>
      <c r="K2211" s="39">
        <f t="shared" si="902"/>
        <v>0</v>
      </c>
      <c r="L2211" s="39">
        <f t="shared" si="903"/>
        <v>0</v>
      </c>
      <c r="M2211" s="39">
        <f>IF(E2211=12005,I2211,IF(E2211&lt;&gt;12005,0))</f>
        <v>0</v>
      </c>
      <c r="N2211" s="39">
        <f t="shared" si="911"/>
        <v>0</v>
      </c>
      <c r="O2211" s="39">
        <f t="shared" si="905"/>
        <v>0</v>
      </c>
      <c r="P2211" s="39">
        <f t="shared" si="906"/>
        <v>0</v>
      </c>
      <c r="Q2211" s="39">
        <f t="shared" si="907"/>
        <v>0</v>
      </c>
      <c r="R2211" s="39">
        <f t="shared" si="908"/>
        <v>497049.99999999994</v>
      </c>
      <c r="S2211" s="39">
        <f t="shared" si="909"/>
        <v>0</v>
      </c>
      <c r="T2211" s="39"/>
      <c r="U2211" s="39">
        <f t="shared" si="910"/>
        <v>0</v>
      </c>
      <c r="V2211" s="39"/>
      <c r="W2211" s="39">
        <f>IF(E2211=12099,I2211,IF(E2211&lt;&gt;12099,0))</f>
        <v>0</v>
      </c>
      <c r="X2211" s="39">
        <f t="shared" si="912"/>
        <v>136.0848733744011</v>
      </c>
      <c r="Y2211" s="39">
        <f t="shared" si="913"/>
        <v>4142.083333333333</v>
      </c>
      <c r="Z2211" s="41">
        <f t="shared" si="914"/>
        <v>315308.6516084873</v>
      </c>
      <c r="AA2211" s="41">
        <v>265501.5879534565</v>
      </c>
      <c r="AB2211" s="41">
        <v>17844.624476951958</v>
      </c>
      <c r="AC2211" s="41">
        <f t="shared" si="917"/>
        <v>283346.21243040846</v>
      </c>
      <c r="AD2211" s="42">
        <f t="shared" si="918"/>
        <v>49807.063655030797</v>
      </c>
      <c r="AE2211" s="41">
        <f t="shared" si="919"/>
        <v>333153.27608543925</v>
      </c>
      <c r="AF2211" s="42">
        <f t="shared" si="920"/>
        <v>163896.72391456069</v>
      </c>
      <c r="AG2211" s="43">
        <f>(365.25/30.4375*(IF(E2211=12002,1/3%,IF(E2211=12003,1/3%,IF(E2211=12004,1/3%,IF(E2211=12006,1/2%,IF(E2211=12007,1/10%,IF(E2211=12008,1/3%,IF(E2211=12009,1/10%,IF(E2211=12010,1/10%,IF(E2211=12011,1/20%,IF(E2211=12012,1/3%,IF(E2211=12099,1/10%)))))))))))))</f>
        <v>120</v>
      </c>
      <c r="AH2211" s="44">
        <f t="shared" si="921"/>
        <v>43.876796714579058</v>
      </c>
      <c r="AI2211" s="36">
        <f t="shared" si="922"/>
        <v>76.123203285420942</v>
      </c>
      <c r="AJ2211" s="36">
        <f t="shared" si="923"/>
        <v>2317</v>
      </c>
      <c r="AK2211" s="45">
        <v>45657</v>
      </c>
    </row>
    <row r="2212" spans="1:37" s="79" customFormat="1" ht="38.25" customHeight="1" x14ac:dyDescent="0.25">
      <c r="A2212" s="36">
        <v>2206</v>
      </c>
      <c r="B2212" s="45">
        <v>43341</v>
      </c>
      <c r="C2212" s="36" t="s">
        <v>823</v>
      </c>
      <c r="D2212" s="36"/>
      <c r="E2212" s="36">
        <v>12004</v>
      </c>
      <c r="F2212" s="36" t="s">
        <v>1839</v>
      </c>
      <c r="G2212" s="38" t="s">
        <v>320</v>
      </c>
      <c r="H2212" s="61">
        <v>1</v>
      </c>
      <c r="I2212" s="50">
        <v>9901980</v>
      </c>
      <c r="J2212" s="39">
        <f t="shared" si="901"/>
        <v>0</v>
      </c>
      <c r="K2212" s="39">
        <f t="shared" si="902"/>
        <v>0</v>
      </c>
      <c r="L2212" s="39">
        <f t="shared" si="903"/>
        <v>9901980</v>
      </c>
      <c r="M2212" s="39">
        <f>IF(C2212=12006,H2212,IF(C2212&lt;&gt;12006,0))</f>
        <v>0</v>
      </c>
      <c r="N2212" s="39">
        <f t="shared" si="911"/>
        <v>0</v>
      </c>
      <c r="O2212" s="39">
        <f t="shared" si="905"/>
        <v>0</v>
      </c>
      <c r="P2212" s="39">
        <f t="shared" si="906"/>
        <v>0</v>
      </c>
      <c r="Q2212" s="39">
        <f t="shared" si="907"/>
        <v>0</v>
      </c>
      <c r="R2212" s="39">
        <f t="shared" si="908"/>
        <v>0</v>
      </c>
      <c r="S2212" s="39">
        <f t="shared" si="909"/>
        <v>0</v>
      </c>
      <c r="T2212" s="39"/>
      <c r="U2212" s="39">
        <f t="shared" si="910"/>
        <v>0</v>
      </c>
      <c r="V2212" s="39"/>
      <c r="W2212" s="39"/>
      <c r="X2212" s="39">
        <f t="shared" si="912"/>
        <v>813.30431211498967</v>
      </c>
      <c r="Y2212" s="39">
        <f t="shared" si="913"/>
        <v>24754.949999999997</v>
      </c>
      <c r="Z2212" s="41">
        <f t="shared" si="914"/>
        <v>1883612.7868583158</v>
      </c>
      <c r="AA2212" s="41">
        <v>1585943.40862423</v>
      </c>
      <c r="AB2212" s="41">
        <v>0</v>
      </c>
      <c r="AC2212" s="41">
        <f t="shared" si="917"/>
        <v>1585943.40862423</v>
      </c>
      <c r="AD2212" s="42">
        <f t="shared" si="918"/>
        <v>297669.37823408586</v>
      </c>
      <c r="AE2212" s="41">
        <f t="shared" si="919"/>
        <v>1883612.7868583158</v>
      </c>
      <c r="AF2212" s="42">
        <f t="shared" si="920"/>
        <v>8018367.2131416844</v>
      </c>
      <c r="AG2212" s="43">
        <f>(365.25/30.4375*(IF(E2212=12002,1/3%,IF(E2212=12003,1/3%,IF(E2212=12004,1/3%,IF(E2212=12006,1/2%,IF(E2212=12007,1/10%,IF(E2212=12008,1/3%,IF(E2212=12009,1/10%,IF(E2212=12010,1/10%,IF(E2212=12011,1/20%,IF(E2212=12012,1/3%))))))))))))</f>
        <v>400</v>
      </c>
      <c r="AH2212" s="44">
        <f t="shared" si="921"/>
        <v>323.90965092402462</v>
      </c>
      <c r="AI2212" s="36">
        <f t="shared" si="922"/>
        <v>76.090349075975354</v>
      </c>
      <c r="AJ2212" s="36">
        <f t="shared" si="923"/>
        <v>2316</v>
      </c>
      <c r="AK2212" s="45">
        <v>45657</v>
      </c>
    </row>
    <row r="2213" spans="1:37" s="79" customFormat="1" ht="38.25" customHeight="1" x14ac:dyDescent="0.25">
      <c r="A2213" s="36">
        <v>2207</v>
      </c>
      <c r="B2213" s="45">
        <v>43341</v>
      </c>
      <c r="C2213" s="49" t="s">
        <v>272</v>
      </c>
      <c r="D2213" s="49"/>
      <c r="E2213" s="49">
        <v>12010</v>
      </c>
      <c r="F2213" s="36" t="s">
        <v>1840</v>
      </c>
      <c r="G2213" s="36" t="s">
        <v>435</v>
      </c>
      <c r="H2213" s="38">
        <v>1</v>
      </c>
      <c r="I2213" s="50">
        <v>387000</v>
      </c>
      <c r="J2213" s="39">
        <f t="shared" si="901"/>
        <v>0</v>
      </c>
      <c r="K2213" s="39">
        <f t="shared" si="902"/>
        <v>0</v>
      </c>
      <c r="L2213" s="39">
        <f t="shared" si="903"/>
        <v>0</v>
      </c>
      <c r="M2213" s="39">
        <f>IF(E2213=12005,I2213,IF(E2213&lt;&gt;12005,0))</f>
        <v>0</v>
      </c>
      <c r="N2213" s="39">
        <f t="shared" si="911"/>
        <v>0</v>
      </c>
      <c r="O2213" s="39">
        <f t="shared" si="905"/>
        <v>0</v>
      </c>
      <c r="P2213" s="39">
        <f t="shared" si="906"/>
        <v>0</v>
      </c>
      <c r="Q2213" s="39">
        <f t="shared" si="907"/>
        <v>0</v>
      </c>
      <c r="R2213" s="39">
        <f t="shared" si="908"/>
        <v>387000</v>
      </c>
      <c r="S2213" s="39">
        <f t="shared" si="909"/>
        <v>0</v>
      </c>
      <c r="T2213" s="39"/>
      <c r="U2213" s="39">
        <f t="shared" si="910"/>
        <v>0</v>
      </c>
      <c r="V2213" s="39"/>
      <c r="W2213" s="39">
        <f>IF(E2213=12099,I2213,IF(E2213&lt;&gt;12099,0))</f>
        <v>0</v>
      </c>
      <c r="X2213" s="39">
        <f t="shared" si="912"/>
        <v>105.95482546201232</v>
      </c>
      <c r="Y2213" s="39">
        <f t="shared" si="913"/>
        <v>3225</v>
      </c>
      <c r="Z2213" s="41">
        <f t="shared" si="914"/>
        <v>245391.3757700205</v>
      </c>
      <c r="AA2213" s="41">
        <v>206611.90965092403</v>
      </c>
      <c r="AB2213" s="41">
        <v>13886.590918744321</v>
      </c>
      <c r="AC2213" s="41">
        <f t="shared" si="917"/>
        <v>220498.50056966837</v>
      </c>
      <c r="AD2213" s="42">
        <f t="shared" si="918"/>
        <v>38779.466119096469</v>
      </c>
      <c r="AE2213" s="41">
        <f t="shared" si="919"/>
        <v>259277.96668876483</v>
      </c>
      <c r="AF2213" s="42">
        <f t="shared" si="920"/>
        <v>127722.03331123517</v>
      </c>
      <c r="AG2213" s="43">
        <f>(365.25/30.4375*(IF(E2213=12002,1/3%,IF(E2213=12003,1/3%,IF(E2213=12004,1/3%,IF(E2213=12006,1/2%,IF(E2213=12007,1/10%,IF(E2213=12008,1/3%,IF(E2213=12009,1/10%,IF(E2213=12010,1/10%,IF(E2213=12011,1/20%,IF(E2213=12012,1/3%,IF(E2213=12099,1/10%)))))))))))))</f>
        <v>120</v>
      </c>
      <c r="AH2213" s="44">
        <f t="shared" si="921"/>
        <v>43.909650924024646</v>
      </c>
      <c r="AI2213" s="36">
        <f t="shared" si="922"/>
        <v>76.090349075975354</v>
      </c>
      <c r="AJ2213" s="36">
        <f t="shared" si="923"/>
        <v>2316</v>
      </c>
      <c r="AK2213" s="45">
        <v>45657</v>
      </c>
    </row>
    <row r="2214" spans="1:37" s="79" customFormat="1" ht="38.25" customHeight="1" x14ac:dyDescent="0.25">
      <c r="A2214" s="36">
        <v>2208</v>
      </c>
      <c r="B2214" s="45">
        <v>43341</v>
      </c>
      <c r="C2214" s="36" t="s">
        <v>980</v>
      </c>
      <c r="D2214" s="36"/>
      <c r="E2214" s="36">
        <v>12002</v>
      </c>
      <c r="F2214" s="36" t="s">
        <v>1841</v>
      </c>
      <c r="G2214" s="36" t="s">
        <v>540</v>
      </c>
      <c r="H2214" s="38">
        <v>1</v>
      </c>
      <c r="I2214" s="50">
        <v>110000</v>
      </c>
      <c r="J2214" s="39">
        <f t="shared" si="901"/>
        <v>110000</v>
      </c>
      <c r="K2214" s="39">
        <f t="shared" si="902"/>
        <v>0</v>
      </c>
      <c r="L2214" s="39">
        <f t="shared" si="903"/>
        <v>0</v>
      </c>
      <c r="M2214" s="39">
        <f>IF(C2214=12006,H2214,IF(C2214&lt;&gt;12006,0))</f>
        <v>0</v>
      </c>
      <c r="N2214" s="39">
        <f t="shared" si="911"/>
        <v>0</v>
      </c>
      <c r="O2214" s="39">
        <f t="shared" si="905"/>
        <v>0</v>
      </c>
      <c r="P2214" s="39">
        <f t="shared" si="906"/>
        <v>0</v>
      </c>
      <c r="Q2214" s="39">
        <f t="shared" si="907"/>
        <v>0</v>
      </c>
      <c r="R2214" s="39">
        <f t="shared" si="908"/>
        <v>0</v>
      </c>
      <c r="S2214" s="39">
        <f t="shared" si="909"/>
        <v>0</v>
      </c>
      <c r="T2214" s="39"/>
      <c r="U2214" s="39">
        <f t="shared" si="910"/>
        <v>0</v>
      </c>
      <c r="V2214" s="39"/>
      <c r="W2214" s="39"/>
      <c r="X2214" s="39">
        <f t="shared" si="912"/>
        <v>9.0349075975359341</v>
      </c>
      <c r="Y2214" s="39">
        <f t="shared" si="913"/>
        <v>275</v>
      </c>
      <c r="Z2214" s="41">
        <f t="shared" si="914"/>
        <v>20924.845995893222</v>
      </c>
      <c r="AA2214" s="41">
        <v>17347.022587268992</v>
      </c>
      <c r="AB2214" s="41">
        <v>-467.84376996558552</v>
      </c>
      <c r="AC2214" s="41">
        <f t="shared" si="917"/>
        <v>16879.178817303407</v>
      </c>
      <c r="AD2214" s="42">
        <f t="shared" si="918"/>
        <v>3577.8234086242301</v>
      </c>
      <c r="AE2214" s="41">
        <f t="shared" si="919"/>
        <v>20457.002225927637</v>
      </c>
      <c r="AF2214" s="42">
        <f t="shared" si="920"/>
        <v>89542.99777407237</v>
      </c>
      <c r="AG2214" s="43">
        <f>(365.25/30.4375*(IF(E2214=12002,1/3%,IF(E2214=12003,1/3%,IF(E2214=12004,1/3%,IF(E2214=12006,1/2%,IF(E2214=12007,1/10%,IF(E2214=12008,1/3%,IF(E2214=12009,1/10%,IF(E2214=12010,1/10%,IF(E2214=12011,1/20%,IF(E2214=12012,1/3%))))))))))))</f>
        <v>400</v>
      </c>
      <c r="AH2214" s="44">
        <f t="shared" si="921"/>
        <v>323.90965092402462</v>
      </c>
      <c r="AI2214" s="36">
        <f t="shared" si="922"/>
        <v>76.090349075975354</v>
      </c>
      <c r="AJ2214" s="36">
        <f t="shared" si="923"/>
        <v>2316</v>
      </c>
      <c r="AK2214" s="45">
        <v>45657</v>
      </c>
    </row>
    <row r="2215" spans="1:37" s="79" customFormat="1" ht="38.25" customHeight="1" x14ac:dyDescent="0.25">
      <c r="A2215" s="36">
        <v>2209</v>
      </c>
      <c r="B2215" s="45">
        <v>43341</v>
      </c>
      <c r="C2215" s="53" t="s">
        <v>533</v>
      </c>
      <c r="D2215" s="53"/>
      <c r="E2215" s="36">
        <v>12003</v>
      </c>
      <c r="F2215" s="36" t="s">
        <v>1827</v>
      </c>
      <c r="G2215" s="36" t="s">
        <v>1750</v>
      </c>
      <c r="H2215" s="38">
        <v>37</v>
      </c>
      <c r="I2215" s="50">
        <v>1461500</v>
      </c>
      <c r="J2215" s="39">
        <f t="shared" si="901"/>
        <v>0</v>
      </c>
      <c r="K2215" s="39">
        <f t="shared" si="902"/>
        <v>1461500</v>
      </c>
      <c r="L2215" s="39">
        <f t="shared" si="903"/>
        <v>0</v>
      </c>
      <c r="M2215" s="39">
        <f>IF(C2215=12006,H2215,IF(C2215&lt;&gt;12006,0))</f>
        <v>0</v>
      </c>
      <c r="N2215" s="39">
        <f t="shared" si="911"/>
        <v>0</v>
      </c>
      <c r="O2215" s="39">
        <f t="shared" si="905"/>
        <v>0</v>
      </c>
      <c r="P2215" s="39">
        <f t="shared" si="906"/>
        <v>0</v>
      </c>
      <c r="Q2215" s="39">
        <f t="shared" si="907"/>
        <v>0</v>
      </c>
      <c r="R2215" s="39">
        <f t="shared" si="908"/>
        <v>0</v>
      </c>
      <c r="S2215" s="39">
        <f t="shared" si="909"/>
        <v>0</v>
      </c>
      <c r="T2215" s="39"/>
      <c r="U2215" s="39">
        <f t="shared" si="910"/>
        <v>0</v>
      </c>
      <c r="V2215" s="39"/>
      <c r="W2215" s="39"/>
      <c r="X2215" s="39">
        <f t="shared" si="912"/>
        <v>120.04106776180699</v>
      </c>
      <c r="Y2215" s="39">
        <f t="shared" si="913"/>
        <v>3653.75</v>
      </c>
      <c r="Z2215" s="41">
        <f t="shared" si="914"/>
        <v>278015.11293634493</v>
      </c>
      <c r="AA2215" s="41">
        <v>230478.85010266938</v>
      </c>
      <c r="AB2215" s="41">
        <v>-6215.9424527700285</v>
      </c>
      <c r="AC2215" s="41">
        <f t="shared" si="917"/>
        <v>224262.90764989937</v>
      </c>
      <c r="AD2215" s="42">
        <f t="shared" si="918"/>
        <v>47536.262833675544</v>
      </c>
      <c r="AE2215" s="41">
        <f t="shared" si="919"/>
        <v>271799.17048357491</v>
      </c>
      <c r="AF2215" s="42">
        <f t="shared" si="920"/>
        <v>1189700.829516425</v>
      </c>
      <c r="AG2215" s="43">
        <f>(365.25/30.4375*(IF(E2215=12002,1/3%,IF(E2215=12003,1/3%,IF(E2215=12004,1/3%,IF(E2215=12006,1/2%,IF(E2215=12007,1/10%,IF(E2215=12008,1/3%,IF(E2215=12009,1/10%,IF(E2215=12010,1/10%,IF(E2215=12011,1/20%,IF(E2215=12012,1/3%))))))))))))</f>
        <v>400</v>
      </c>
      <c r="AH2215" s="44">
        <f t="shared" si="921"/>
        <v>323.90965092402462</v>
      </c>
      <c r="AI2215" s="36">
        <f t="shared" si="922"/>
        <v>76.090349075975354</v>
      </c>
      <c r="AJ2215" s="36">
        <f t="shared" si="923"/>
        <v>2316</v>
      </c>
      <c r="AK2215" s="45">
        <v>45657</v>
      </c>
    </row>
    <row r="2216" spans="1:37" s="79" customFormat="1" ht="38.25" customHeight="1" x14ac:dyDescent="0.25">
      <c r="A2216" s="36">
        <v>2210</v>
      </c>
      <c r="B2216" s="45">
        <v>43341</v>
      </c>
      <c r="C2216" s="53" t="s">
        <v>533</v>
      </c>
      <c r="D2216" s="53"/>
      <c r="E2216" s="36">
        <v>12003</v>
      </c>
      <c r="F2216" s="36" t="s">
        <v>1842</v>
      </c>
      <c r="G2216" s="36" t="s">
        <v>1750</v>
      </c>
      <c r="H2216" s="38">
        <v>5</v>
      </c>
      <c r="I2216" s="50">
        <v>150250</v>
      </c>
      <c r="J2216" s="39">
        <f t="shared" si="901"/>
        <v>0</v>
      </c>
      <c r="K2216" s="39">
        <f t="shared" si="902"/>
        <v>150250</v>
      </c>
      <c r="L2216" s="39">
        <f t="shared" si="903"/>
        <v>0</v>
      </c>
      <c r="M2216" s="39">
        <f>IF(C2216=12006,H2216,IF(C2216&lt;&gt;12006,0))</f>
        <v>0</v>
      </c>
      <c r="N2216" s="39">
        <f t="shared" si="911"/>
        <v>0</v>
      </c>
      <c r="O2216" s="39">
        <f t="shared" si="905"/>
        <v>0</v>
      </c>
      <c r="P2216" s="39">
        <f t="shared" si="906"/>
        <v>0</v>
      </c>
      <c r="Q2216" s="39">
        <f t="shared" si="907"/>
        <v>0</v>
      </c>
      <c r="R2216" s="39">
        <f t="shared" si="908"/>
        <v>0</v>
      </c>
      <c r="S2216" s="39">
        <f t="shared" si="909"/>
        <v>0</v>
      </c>
      <c r="T2216" s="39"/>
      <c r="U2216" s="39">
        <f t="shared" si="910"/>
        <v>0</v>
      </c>
      <c r="V2216" s="39"/>
      <c r="W2216" s="39"/>
      <c r="X2216" s="39">
        <f t="shared" si="912"/>
        <v>12.340862422997946</v>
      </c>
      <c r="Y2216" s="39">
        <f t="shared" si="913"/>
        <v>375.62499999999994</v>
      </c>
      <c r="Z2216" s="41">
        <f t="shared" si="914"/>
        <v>28581.437371663236</v>
      </c>
      <c r="AA2216" s="41">
        <v>23694.455852156054</v>
      </c>
      <c r="AB2216" s="41">
        <v>-639.03205852117458</v>
      </c>
      <c r="AC2216" s="41">
        <f t="shared" si="917"/>
        <v>23055.42379363488</v>
      </c>
      <c r="AD2216" s="42">
        <f t="shared" si="918"/>
        <v>4886.9815195071824</v>
      </c>
      <c r="AE2216" s="41">
        <f t="shared" si="919"/>
        <v>27942.405313142062</v>
      </c>
      <c r="AF2216" s="42">
        <f t="shared" si="920"/>
        <v>122307.59468685793</v>
      </c>
      <c r="AG2216" s="43">
        <f>(365.25/30.4375*(IF(E2216=12002,1/3%,IF(E2216=12003,1/3%,IF(E2216=12004,1/3%,IF(E2216=12006,1/2%,IF(E2216=12007,1/10%,IF(E2216=12008,1/3%,IF(E2216=12009,1/10%,IF(E2216=12010,1/10%,IF(E2216=12011,1/20%,IF(E2216=12012,1/3%))))))))))))</f>
        <v>400</v>
      </c>
      <c r="AH2216" s="44">
        <f t="shared" si="921"/>
        <v>323.90965092402462</v>
      </c>
      <c r="AI2216" s="36">
        <f t="shared" si="922"/>
        <v>76.090349075975354</v>
      </c>
      <c r="AJ2216" s="36">
        <f t="shared" si="923"/>
        <v>2316</v>
      </c>
      <c r="AK2216" s="45">
        <v>45657</v>
      </c>
    </row>
    <row r="2217" spans="1:37" s="79" customFormat="1" ht="12.75" x14ac:dyDescent="0.25">
      <c r="A2217" s="36">
        <v>2211</v>
      </c>
      <c r="B2217" s="45">
        <v>43342</v>
      </c>
      <c r="C2217" s="36" t="s">
        <v>823</v>
      </c>
      <c r="D2217" s="36"/>
      <c r="E2217" s="36">
        <v>12004</v>
      </c>
      <c r="F2217" s="36" t="s">
        <v>1843</v>
      </c>
      <c r="G2217" s="36" t="s">
        <v>836</v>
      </c>
      <c r="H2217" s="38">
        <v>4000</v>
      </c>
      <c r="I2217" s="50">
        <v>172333333.33000001</v>
      </c>
      <c r="J2217" s="39">
        <f t="shared" si="901"/>
        <v>0</v>
      </c>
      <c r="K2217" s="39">
        <f t="shared" si="902"/>
        <v>0</v>
      </c>
      <c r="L2217" s="39">
        <f t="shared" si="903"/>
        <v>172333333.33000001</v>
      </c>
      <c r="M2217" s="39">
        <f>IF(C2217=12006,H2217,IF(C2217&lt;&gt;12006,0))</f>
        <v>0</v>
      </c>
      <c r="N2217" s="39">
        <f t="shared" si="911"/>
        <v>0</v>
      </c>
      <c r="O2217" s="39">
        <f t="shared" si="905"/>
        <v>0</v>
      </c>
      <c r="P2217" s="39">
        <f t="shared" si="906"/>
        <v>0</v>
      </c>
      <c r="Q2217" s="39">
        <f t="shared" si="907"/>
        <v>0</v>
      </c>
      <c r="R2217" s="39">
        <f t="shared" si="908"/>
        <v>0</v>
      </c>
      <c r="S2217" s="39">
        <f t="shared" si="909"/>
        <v>0</v>
      </c>
      <c r="T2217" s="39"/>
      <c r="U2217" s="39">
        <f t="shared" si="910"/>
        <v>0</v>
      </c>
      <c r="V2217" s="39"/>
      <c r="W2217" s="39"/>
      <c r="X2217" s="39">
        <f t="shared" si="912"/>
        <v>14154.688569199179</v>
      </c>
      <c r="Y2217" s="39">
        <f t="shared" si="913"/>
        <v>430833.33332500001</v>
      </c>
      <c r="Z2217" s="41">
        <f t="shared" si="914"/>
        <v>32768104.037696101</v>
      </c>
      <c r="AA2217" s="41">
        <v>27587488.0213692</v>
      </c>
      <c r="AB2217" s="41">
        <v>-744025.917705592</v>
      </c>
      <c r="AC2217" s="41">
        <f t="shared" si="917"/>
        <v>26843462.103663608</v>
      </c>
      <c r="AD2217" s="42">
        <f t="shared" si="918"/>
        <v>5180616.0163269006</v>
      </c>
      <c r="AE2217" s="41">
        <f t="shared" si="919"/>
        <v>32024078.119990509</v>
      </c>
      <c r="AF2217" s="42">
        <f t="shared" si="920"/>
        <v>140309255.21000952</v>
      </c>
      <c r="AG2217" s="43">
        <f>(365.25/30.4375*(IF(E2217=12002,1/3%,IF(E2217=12003,1/3%,IF(E2217=12004,1/3%,IF(E2217=12006,1/2%,IF(E2217=12007,1/10%,IF(E2217=12008,1/3%,IF(E2217=12009,1/10%,IF(E2217=12010,1/10%,IF(E2217=12011,1/20%,IF(E2217=12012,1/3%))))))))))))</f>
        <v>400</v>
      </c>
      <c r="AH2217" s="44">
        <f t="shared" si="921"/>
        <v>323.94250513347021</v>
      </c>
      <c r="AI2217" s="36">
        <f t="shared" si="922"/>
        <v>76.05749486652978</v>
      </c>
      <c r="AJ2217" s="36">
        <f t="shared" si="923"/>
        <v>2315</v>
      </c>
      <c r="AK2217" s="45">
        <v>45657</v>
      </c>
    </row>
    <row r="2218" spans="1:37" s="79" customFormat="1" ht="12.75" x14ac:dyDescent="0.25">
      <c r="A2218" s="36">
        <v>2212</v>
      </c>
      <c r="B2218" s="45">
        <v>43342</v>
      </c>
      <c r="C2218" s="36" t="s">
        <v>823</v>
      </c>
      <c r="D2218" s="36"/>
      <c r="E2218" s="36">
        <v>12004</v>
      </c>
      <c r="F2218" s="36" t="s">
        <v>1844</v>
      </c>
      <c r="G2218" s="36" t="s">
        <v>276</v>
      </c>
      <c r="H2218" s="38">
        <v>1</v>
      </c>
      <c r="I2218" s="50">
        <v>10759740</v>
      </c>
      <c r="J2218" s="39">
        <f t="shared" si="901"/>
        <v>0</v>
      </c>
      <c r="K2218" s="39">
        <f t="shared" si="902"/>
        <v>0</v>
      </c>
      <c r="L2218" s="39">
        <f t="shared" si="903"/>
        <v>10759740</v>
      </c>
      <c r="M2218" s="39">
        <f>IF(C2218=12006,H2218,IF(C2218&lt;&gt;12006,0))</f>
        <v>0</v>
      </c>
      <c r="N2218" s="39">
        <f t="shared" si="911"/>
        <v>0</v>
      </c>
      <c r="O2218" s="39">
        <f t="shared" si="905"/>
        <v>0</v>
      </c>
      <c r="P2218" s="39">
        <f t="shared" si="906"/>
        <v>0</v>
      </c>
      <c r="Q2218" s="39">
        <f t="shared" si="907"/>
        <v>0</v>
      </c>
      <c r="R2218" s="39">
        <f t="shared" si="908"/>
        <v>0</v>
      </c>
      <c r="S2218" s="39">
        <f t="shared" si="909"/>
        <v>0</v>
      </c>
      <c r="T2218" s="39"/>
      <c r="U2218" s="39">
        <f t="shared" si="910"/>
        <v>0</v>
      </c>
      <c r="V2218" s="39">
        <f>IF(E2218=12050,I2218,IF(E2218&lt;&gt;12050,0))</f>
        <v>0</v>
      </c>
      <c r="W2218" s="39"/>
      <c r="X2218" s="39">
        <f t="shared" si="912"/>
        <v>883.75687885010268</v>
      </c>
      <c r="Y2218" s="39">
        <f t="shared" si="913"/>
        <v>26899.35</v>
      </c>
      <c r="Z2218" s="41">
        <f t="shared" si="914"/>
        <v>2045897.1745379877</v>
      </c>
      <c r="AA2218" s="41">
        <v>1722442.1568788502</v>
      </c>
      <c r="AB2218" s="41">
        <v>0</v>
      </c>
      <c r="AC2218" s="41">
        <f t="shared" si="917"/>
        <v>1722442.1568788502</v>
      </c>
      <c r="AD2218" s="42">
        <f t="shared" si="918"/>
        <v>323455.01765913749</v>
      </c>
      <c r="AE2218" s="41">
        <f t="shared" si="919"/>
        <v>2045897.1745379877</v>
      </c>
      <c r="AF2218" s="42">
        <f t="shared" si="920"/>
        <v>8713842.8254620116</v>
      </c>
      <c r="AG2218" s="43">
        <f>(365.25/30.4375*(IF(E2218=12002,1/3%,IF(E2218=12003,1/3%,IF(E2218=12004,1/3%,IF(E2218=12006,1/2%,IF(E2218=12007,1/10%,IF(E2218=12008,1/3%,IF(E2218=12009,1/10%,IF(E2218=12010,1/10%,IF(E2218=12011,1/20%,IF(E2218=12012,1/3%))))))))))))</f>
        <v>400</v>
      </c>
      <c r="AH2218" s="44">
        <f t="shared" si="921"/>
        <v>323.94250513347021</v>
      </c>
      <c r="AI2218" s="36">
        <f t="shared" si="922"/>
        <v>76.05749486652978</v>
      </c>
      <c r="AJ2218" s="36">
        <f t="shared" si="923"/>
        <v>2315</v>
      </c>
      <c r="AK2218" s="45">
        <v>45657</v>
      </c>
    </row>
    <row r="2219" spans="1:37" s="79" customFormat="1" ht="38.25" customHeight="1" x14ac:dyDescent="0.25">
      <c r="A2219" s="36">
        <v>2213</v>
      </c>
      <c r="B2219" s="45">
        <v>43342</v>
      </c>
      <c r="C2219" s="49" t="s">
        <v>272</v>
      </c>
      <c r="D2219" s="49"/>
      <c r="E2219" s="49">
        <v>12010</v>
      </c>
      <c r="F2219" s="36" t="s">
        <v>1845</v>
      </c>
      <c r="G2219" s="36" t="s">
        <v>435</v>
      </c>
      <c r="H2219" s="38">
        <v>4</v>
      </c>
      <c r="I2219" s="50">
        <v>143880.90923541566</v>
      </c>
      <c r="J2219" s="39">
        <f t="shared" si="901"/>
        <v>0</v>
      </c>
      <c r="K2219" s="39">
        <f t="shared" si="902"/>
        <v>0</v>
      </c>
      <c r="L2219" s="39">
        <f t="shared" si="903"/>
        <v>0</v>
      </c>
      <c r="M2219" s="39">
        <f>IF(E2219=12005,I2219,IF(E2219&lt;&gt;12005,0))</f>
        <v>0</v>
      </c>
      <c r="N2219" s="39">
        <f t="shared" si="911"/>
        <v>0</v>
      </c>
      <c r="O2219" s="39">
        <f t="shared" si="905"/>
        <v>0</v>
      </c>
      <c r="P2219" s="39">
        <f t="shared" si="906"/>
        <v>0</v>
      </c>
      <c r="Q2219" s="39">
        <f t="shared" si="907"/>
        <v>0</v>
      </c>
      <c r="R2219" s="39">
        <f t="shared" si="908"/>
        <v>143880.90923541566</v>
      </c>
      <c r="S2219" s="39">
        <f t="shared" si="909"/>
        <v>0</v>
      </c>
      <c r="T2219" s="39"/>
      <c r="U2219" s="39">
        <f t="shared" si="910"/>
        <v>0</v>
      </c>
      <c r="V2219" s="39"/>
      <c r="W2219" s="39">
        <f>IF(E2219=12099,I2219,IF(E2219&lt;&gt;12099,0))</f>
        <v>0</v>
      </c>
      <c r="X2219" s="39">
        <f t="shared" si="912"/>
        <v>39.392446060346522</v>
      </c>
      <c r="Y2219" s="39">
        <f t="shared" si="913"/>
        <v>1199.0075769617972</v>
      </c>
      <c r="Z2219" s="41">
        <f t="shared" si="914"/>
        <v>91193.512629702207</v>
      </c>
      <c r="AA2219" s="41">
        <v>76775.877371615366</v>
      </c>
      <c r="AB2219" s="41">
        <v>5160.1826985123826</v>
      </c>
      <c r="AC2219" s="41">
        <f t="shared" si="917"/>
        <v>81936.060070127744</v>
      </c>
      <c r="AD2219" s="42">
        <f t="shared" si="918"/>
        <v>14417.635258086841</v>
      </c>
      <c r="AE2219" s="41">
        <f t="shared" si="919"/>
        <v>96353.695328214584</v>
      </c>
      <c r="AF2219" s="42">
        <f t="shared" si="920"/>
        <v>47527.213907201076</v>
      </c>
      <c r="AG2219" s="43">
        <f>(365.25/30.4375*(IF(E2219=12002,1/3%,IF(E2219=12003,1/3%,IF(E2219=12004,1/3%,IF(E2219=12006,1/2%,IF(E2219=12007,1/10%,IF(E2219=12008,1/3%,IF(E2219=12009,1/10%,IF(E2219=12010,1/10%,IF(E2219=12011,1/20%,IF(E2219=12012,1/3%,IF(E2219=12099,1/10%)))))))))))))</f>
        <v>120</v>
      </c>
      <c r="AH2219" s="44">
        <f t="shared" si="921"/>
        <v>43.94250513347022</v>
      </c>
      <c r="AI2219" s="36">
        <f t="shared" si="922"/>
        <v>76.05749486652978</v>
      </c>
      <c r="AJ2219" s="36">
        <f t="shared" si="923"/>
        <v>2315</v>
      </c>
      <c r="AK2219" s="45">
        <v>45657</v>
      </c>
    </row>
    <row r="2220" spans="1:37" s="79" customFormat="1" ht="38.25" customHeight="1" x14ac:dyDescent="0.25">
      <c r="A2220" s="36">
        <v>2214</v>
      </c>
      <c r="B2220" s="45">
        <v>43342</v>
      </c>
      <c r="C2220" s="49" t="s">
        <v>272</v>
      </c>
      <c r="D2220" s="49"/>
      <c r="E2220" s="49">
        <v>12010</v>
      </c>
      <c r="F2220" s="36" t="s">
        <v>1846</v>
      </c>
      <c r="G2220" s="36" t="s">
        <v>435</v>
      </c>
      <c r="H2220" s="38">
        <v>20</v>
      </c>
      <c r="I2220" s="50">
        <v>846358.28962009226</v>
      </c>
      <c r="J2220" s="39">
        <f t="shared" si="901"/>
        <v>0</v>
      </c>
      <c r="K2220" s="39">
        <f t="shared" si="902"/>
        <v>0</v>
      </c>
      <c r="L2220" s="39">
        <f t="shared" si="903"/>
        <v>0</v>
      </c>
      <c r="M2220" s="39">
        <f>IF(E2220=12005,I2220,IF(E2220&lt;&gt;12005,0))</f>
        <v>0</v>
      </c>
      <c r="N2220" s="39">
        <f t="shared" si="911"/>
        <v>0</v>
      </c>
      <c r="O2220" s="39">
        <f t="shared" si="905"/>
        <v>0</v>
      </c>
      <c r="P2220" s="39">
        <f t="shared" si="906"/>
        <v>0</v>
      </c>
      <c r="Q2220" s="39">
        <f t="shared" si="907"/>
        <v>0</v>
      </c>
      <c r="R2220" s="39">
        <f t="shared" si="908"/>
        <v>846358.28962009226</v>
      </c>
      <c r="S2220" s="39">
        <f t="shared" si="909"/>
        <v>0</v>
      </c>
      <c r="T2220" s="39"/>
      <c r="U2220" s="39">
        <f t="shared" si="910"/>
        <v>0</v>
      </c>
      <c r="V2220" s="39"/>
      <c r="W2220" s="39">
        <f>IF(E2220=12099,I2220,IF(E2220&lt;&gt;12099,0))</f>
        <v>0</v>
      </c>
      <c r="X2220" s="39">
        <f t="shared" si="912"/>
        <v>231.72027094321484</v>
      </c>
      <c r="Y2220" s="39">
        <f t="shared" si="913"/>
        <v>7052.9857468341015</v>
      </c>
      <c r="Z2220" s="41">
        <f t="shared" si="914"/>
        <v>536432.42723354243</v>
      </c>
      <c r="AA2220" s="41">
        <v>451622.80806832574</v>
      </c>
      <c r="AB2220" s="41">
        <v>30354.015873602249</v>
      </c>
      <c r="AC2220" s="41">
        <f t="shared" si="917"/>
        <v>481976.82394192799</v>
      </c>
      <c r="AD2220" s="42">
        <f t="shared" si="918"/>
        <v>84809.619165216689</v>
      </c>
      <c r="AE2220" s="41">
        <f t="shared" si="919"/>
        <v>566786.44310714467</v>
      </c>
      <c r="AF2220" s="42">
        <f t="shared" si="920"/>
        <v>279571.84651294758</v>
      </c>
      <c r="AG2220" s="43">
        <f>(365.25/30.4375*(IF(E2220=12002,1/3%,IF(E2220=12003,1/3%,IF(E2220=12004,1/3%,IF(E2220=12006,1/2%,IF(E2220=12007,1/10%,IF(E2220=12008,1/3%,IF(E2220=12009,1/10%,IF(E2220=12010,1/10%,IF(E2220=12011,1/20%,IF(E2220=12012,1/3%,IF(E2220=12099,1/10%)))))))))))))</f>
        <v>120</v>
      </c>
      <c r="AH2220" s="44">
        <f t="shared" si="921"/>
        <v>43.94250513347022</v>
      </c>
      <c r="AI2220" s="36">
        <f t="shared" si="922"/>
        <v>76.05749486652978</v>
      </c>
      <c r="AJ2220" s="36">
        <f t="shared" si="923"/>
        <v>2315</v>
      </c>
      <c r="AK2220" s="45">
        <v>45657</v>
      </c>
    </row>
    <row r="2221" spans="1:37" s="79" customFormat="1" ht="25.5" customHeight="1" x14ac:dyDescent="0.25">
      <c r="A2221" s="36">
        <v>2215</v>
      </c>
      <c r="B2221" s="45">
        <v>43342</v>
      </c>
      <c r="C2221" s="49" t="s">
        <v>272</v>
      </c>
      <c r="D2221" s="49"/>
      <c r="E2221" s="49">
        <v>12010</v>
      </c>
      <c r="F2221" s="36" t="s">
        <v>1847</v>
      </c>
      <c r="G2221" s="36" t="s">
        <v>435</v>
      </c>
      <c r="H2221" s="38">
        <v>20</v>
      </c>
      <c r="I2221" s="50">
        <v>5665310.8011444928</v>
      </c>
      <c r="J2221" s="39">
        <f t="shared" si="901"/>
        <v>0</v>
      </c>
      <c r="K2221" s="39">
        <f t="shared" si="902"/>
        <v>0</v>
      </c>
      <c r="L2221" s="39">
        <f t="shared" si="903"/>
        <v>0</v>
      </c>
      <c r="M2221" s="39">
        <f>IF(E2221=12005,I2221,IF(E2221&lt;&gt;12005,0))</f>
        <v>0</v>
      </c>
      <c r="N2221" s="39">
        <f t="shared" si="911"/>
        <v>0</v>
      </c>
      <c r="O2221" s="39">
        <f t="shared" si="905"/>
        <v>0</v>
      </c>
      <c r="P2221" s="39">
        <f t="shared" si="906"/>
        <v>0</v>
      </c>
      <c r="Q2221" s="39">
        <f t="shared" si="907"/>
        <v>0</v>
      </c>
      <c r="R2221" s="39">
        <f t="shared" si="908"/>
        <v>5665310.8011444928</v>
      </c>
      <c r="S2221" s="39">
        <f t="shared" si="909"/>
        <v>0</v>
      </c>
      <c r="T2221" s="39"/>
      <c r="U2221" s="39">
        <f t="shared" si="910"/>
        <v>0</v>
      </c>
      <c r="V2221" s="39"/>
      <c r="W2221" s="39">
        <f>IF(E2221=12099,I2221,IF(E2221&lt;&gt;12099,0))</f>
        <v>0</v>
      </c>
      <c r="X2221" s="39">
        <f t="shared" si="912"/>
        <v>1551.0775636261444</v>
      </c>
      <c r="Y2221" s="39">
        <f t="shared" si="913"/>
        <v>47210.923342870774</v>
      </c>
      <c r="Z2221" s="41">
        <f t="shared" si="914"/>
        <v>3590744.5597945247</v>
      </c>
      <c r="AA2221" s="41">
        <v>3023050.1715073558</v>
      </c>
      <c r="AB2221" s="41">
        <v>203182.19375392509</v>
      </c>
      <c r="AC2221" s="41">
        <f t="shared" si="917"/>
        <v>3226232.3652612809</v>
      </c>
      <c r="AD2221" s="42">
        <f t="shared" si="918"/>
        <v>567694.38828716893</v>
      </c>
      <c r="AE2221" s="41">
        <f t="shared" si="919"/>
        <v>3793926.7535484498</v>
      </c>
      <c r="AF2221" s="42">
        <f t="shared" si="920"/>
        <v>1871384.047596043</v>
      </c>
      <c r="AG2221" s="43">
        <f>(365.25/30.4375*(IF(E2221=12002,1/3%,IF(E2221=12003,1/3%,IF(E2221=12004,1/3%,IF(E2221=12006,1/2%,IF(E2221=12007,1/10%,IF(E2221=12008,1/3%,IF(E2221=12009,1/10%,IF(E2221=12010,1/10%,IF(E2221=12011,1/20%,IF(E2221=12012,1/3%,IF(E2221=12099,1/10%)))))))))))))</f>
        <v>120</v>
      </c>
      <c r="AH2221" s="44">
        <f t="shared" si="921"/>
        <v>43.94250513347022</v>
      </c>
      <c r="AI2221" s="36">
        <f t="shared" si="922"/>
        <v>76.05749486652978</v>
      </c>
      <c r="AJ2221" s="36">
        <f t="shared" si="923"/>
        <v>2315</v>
      </c>
      <c r="AK2221" s="45">
        <v>45657</v>
      </c>
    </row>
    <row r="2222" spans="1:37" s="79" customFormat="1" ht="25.5" x14ac:dyDescent="0.25">
      <c r="A2222" s="36">
        <v>2216</v>
      </c>
      <c r="B2222" s="45">
        <v>43343</v>
      </c>
      <c r="C2222" s="53" t="s">
        <v>533</v>
      </c>
      <c r="D2222" s="53"/>
      <c r="E2222" s="36">
        <v>12003</v>
      </c>
      <c r="F2222" s="36" t="s">
        <v>1848</v>
      </c>
      <c r="G2222" s="36" t="s">
        <v>1750</v>
      </c>
      <c r="H2222" s="38">
        <v>1</v>
      </c>
      <c r="I2222" s="50">
        <v>7692576</v>
      </c>
      <c r="J2222" s="39">
        <f t="shared" si="901"/>
        <v>0</v>
      </c>
      <c r="K2222" s="39">
        <f t="shared" si="902"/>
        <v>7692576</v>
      </c>
      <c r="L2222" s="39">
        <f t="shared" si="903"/>
        <v>0</v>
      </c>
      <c r="M2222" s="39">
        <f t="shared" ref="M2222:M2235" si="924">IF(C2222=12006,H2222,IF(C2222&lt;&gt;12006,0))</f>
        <v>0</v>
      </c>
      <c r="N2222" s="39">
        <f t="shared" si="911"/>
        <v>0</v>
      </c>
      <c r="O2222" s="39">
        <f t="shared" si="905"/>
        <v>0</v>
      </c>
      <c r="P2222" s="39">
        <f t="shared" si="906"/>
        <v>0</v>
      </c>
      <c r="Q2222" s="39">
        <f t="shared" si="907"/>
        <v>0</v>
      </c>
      <c r="R2222" s="39">
        <f t="shared" si="908"/>
        <v>0</v>
      </c>
      <c r="S2222" s="39">
        <f t="shared" si="909"/>
        <v>0</v>
      </c>
      <c r="T2222" s="39"/>
      <c r="U2222" s="39">
        <f t="shared" si="910"/>
        <v>0</v>
      </c>
      <c r="V2222" s="39"/>
      <c r="W2222" s="39"/>
      <c r="X2222" s="39">
        <f t="shared" si="912"/>
        <v>631.8337577002053</v>
      </c>
      <c r="Y2222" s="39">
        <f t="shared" si="913"/>
        <v>19231.439999999999</v>
      </c>
      <c r="Z2222" s="41">
        <f t="shared" si="914"/>
        <v>1462063.315318275</v>
      </c>
      <c r="AA2222" s="41">
        <v>1211857.1472689938</v>
      </c>
      <c r="AB2222" s="41">
        <v>-32683.40797885157</v>
      </c>
      <c r="AC2222" s="41">
        <f t="shared" si="917"/>
        <v>1179173.7392901422</v>
      </c>
      <c r="AD2222" s="42">
        <f t="shared" si="918"/>
        <v>250206.16804928123</v>
      </c>
      <c r="AE2222" s="41">
        <f t="shared" si="919"/>
        <v>1429379.9073394234</v>
      </c>
      <c r="AF2222" s="42">
        <f t="shared" si="920"/>
        <v>6263196.0926605761</v>
      </c>
      <c r="AG2222" s="43">
        <f t="shared" ref="AG2222:AG2235" si="925">(365.25/30.4375*(IF(E2222=12002,1/3%,IF(E2222=12003,1/3%,IF(E2222=12004,1/3%,IF(E2222=12006,1/2%,IF(E2222=12007,1/10%,IF(E2222=12008,1/3%,IF(E2222=12009,1/10%,IF(E2222=12010,1/10%,IF(E2222=12011,1/20%,IF(E2222=12012,1/3%))))))))))))</f>
        <v>400</v>
      </c>
      <c r="AH2222" s="44">
        <f t="shared" si="921"/>
        <v>323.97535934291579</v>
      </c>
      <c r="AI2222" s="36">
        <f t="shared" si="922"/>
        <v>76.024640657084191</v>
      </c>
      <c r="AJ2222" s="36">
        <f t="shared" si="923"/>
        <v>2314</v>
      </c>
      <c r="AK2222" s="45">
        <v>45657</v>
      </c>
    </row>
    <row r="2223" spans="1:37" s="79" customFormat="1" ht="25.5" x14ac:dyDescent="0.25">
      <c r="A2223" s="36">
        <v>2217</v>
      </c>
      <c r="B2223" s="45">
        <v>43343</v>
      </c>
      <c r="C2223" s="53" t="s">
        <v>533</v>
      </c>
      <c r="D2223" s="53"/>
      <c r="E2223" s="36">
        <v>12003</v>
      </c>
      <c r="F2223" s="36" t="s">
        <v>1849</v>
      </c>
      <c r="G2223" s="36" t="s">
        <v>1750</v>
      </c>
      <c r="H2223" s="38">
        <v>1</v>
      </c>
      <c r="I2223" s="50">
        <v>8119000</v>
      </c>
      <c r="J2223" s="39">
        <f t="shared" ref="J2223:J2269" si="926">IF(E2223=12002,I2223,IF(E2223&lt;&gt;12002,0))</f>
        <v>0</v>
      </c>
      <c r="K2223" s="39">
        <f t="shared" ref="K2223:K2269" si="927">IF(E2223=12003,I2223,IF(E2223&lt;&gt;12003,0))</f>
        <v>8119000</v>
      </c>
      <c r="L2223" s="39">
        <f t="shared" ref="L2223:L2269" si="928">IF(E2223=12004,I2223,IF(E2223&lt;&gt;12004,0))</f>
        <v>0</v>
      </c>
      <c r="M2223" s="39">
        <f t="shared" si="924"/>
        <v>0</v>
      </c>
      <c r="N2223" s="39">
        <f t="shared" si="911"/>
        <v>0</v>
      </c>
      <c r="O2223" s="39">
        <f t="shared" ref="O2223:O2269" si="929">IF(E2223=12007,I2223,IF(E2223&lt;&gt;12007,0))</f>
        <v>0</v>
      </c>
      <c r="P2223" s="39">
        <f t="shared" ref="P2223:P2269" si="930">IF(E2223=12008,I2223,IF(E2223&lt;&gt;12008,0))</f>
        <v>0</v>
      </c>
      <c r="Q2223" s="39">
        <f t="shared" ref="Q2223:Q2269" si="931">IF(E2223=12009,I2223,IF(E2223&lt;&gt;12009,0))</f>
        <v>0</v>
      </c>
      <c r="R2223" s="39">
        <f t="shared" ref="R2223:R2269" si="932">IF(E2223=12010,I2223,IF(E2223&lt;&gt;12010,0))</f>
        <v>0</v>
      </c>
      <c r="S2223" s="39">
        <f t="shared" ref="S2223:S2269" si="933">IF(E2223=12011,I2223,IF(E2223&lt;&gt;12011,0))</f>
        <v>0</v>
      </c>
      <c r="T2223" s="39"/>
      <c r="U2223" s="39">
        <f t="shared" ref="U2223:U2269" si="934">IF(E2223=12012,I2223,IF(E2223&lt;&gt;12012,0))</f>
        <v>0</v>
      </c>
      <c r="V2223" s="39"/>
      <c r="W2223" s="39"/>
      <c r="X2223" s="39">
        <f t="shared" si="912"/>
        <v>666.8583162217659</v>
      </c>
      <c r="Y2223" s="39">
        <f t="shared" si="913"/>
        <v>20297.5</v>
      </c>
      <c r="Z2223" s="41">
        <f t="shared" si="914"/>
        <v>1543110.1437371664</v>
      </c>
      <c r="AA2223" s="41">
        <v>1279034.2505133469</v>
      </c>
      <c r="AB2223" s="41">
        <v>-34495.153428486876</v>
      </c>
      <c r="AC2223" s="41">
        <f t="shared" si="917"/>
        <v>1244539.0970848601</v>
      </c>
      <c r="AD2223" s="42">
        <f t="shared" si="918"/>
        <v>264075.89322381956</v>
      </c>
      <c r="AE2223" s="41">
        <f t="shared" si="919"/>
        <v>1508614.9903086796</v>
      </c>
      <c r="AF2223" s="42">
        <f t="shared" si="920"/>
        <v>6610385.0096913204</v>
      </c>
      <c r="AG2223" s="43">
        <f t="shared" si="925"/>
        <v>400</v>
      </c>
      <c r="AH2223" s="44">
        <f t="shared" si="921"/>
        <v>323.97535934291579</v>
      </c>
      <c r="AI2223" s="36">
        <f t="shared" si="922"/>
        <v>76.024640657084191</v>
      </c>
      <c r="AJ2223" s="36">
        <f t="shared" si="923"/>
        <v>2314</v>
      </c>
      <c r="AK2223" s="45">
        <v>45657</v>
      </c>
    </row>
    <row r="2224" spans="1:37" s="79" customFormat="1" ht="25.5" x14ac:dyDescent="0.25">
      <c r="A2224" s="36">
        <v>2218</v>
      </c>
      <c r="B2224" s="45">
        <v>43343</v>
      </c>
      <c r="C2224" s="53" t="s">
        <v>533</v>
      </c>
      <c r="D2224" s="53"/>
      <c r="E2224" s="36">
        <v>12003</v>
      </c>
      <c r="F2224" s="36" t="s">
        <v>1827</v>
      </c>
      <c r="G2224" s="36" t="s">
        <v>1750</v>
      </c>
      <c r="H2224" s="38">
        <v>20</v>
      </c>
      <c r="I2224" s="50">
        <v>790000</v>
      </c>
      <c r="J2224" s="39">
        <f t="shared" si="926"/>
        <v>0</v>
      </c>
      <c r="K2224" s="39">
        <f t="shared" si="927"/>
        <v>790000</v>
      </c>
      <c r="L2224" s="39">
        <f t="shared" si="928"/>
        <v>0</v>
      </c>
      <c r="M2224" s="39">
        <f t="shared" si="924"/>
        <v>0</v>
      </c>
      <c r="N2224" s="39">
        <f t="shared" si="911"/>
        <v>0</v>
      </c>
      <c r="O2224" s="39">
        <f t="shared" si="929"/>
        <v>0</v>
      </c>
      <c r="P2224" s="39">
        <f t="shared" si="930"/>
        <v>0</v>
      </c>
      <c r="Q2224" s="39">
        <f t="shared" si="931"/>
        <v>0</v>
      </c>
      <c r="R2224" s="39">
        <f t="shared" si="932"/>
        <v>0</v>
      </c>
      <c r="S2224" s="39">
        <f t="shared" si="933"/>
        <v>0</v>
      </c>
      <c r="T2224" s="39"/>
      <c r="U2224" s="39">
        <f t="shared" si="934"/>
        <v>0</v>
      </c>
      <c r="V2224" s="39"/>
      <c r="W2224" s="39"/>
      <c r="X2224" s="39">
        <f t="shared" si="912"/>
        <v>64.887063655030801</v>
      </c>
      <c r="Y2224" s="39">
        <f t="shared" si="913"/>
        <v>1975</v>
      </c>
      <c r="Z2224" s="41">
        <f t="shared" si="914"/>
        <v>150148.66529774127</v>
      </c>
      <c r="AA2224" s="41">
        <v>124453.38809034906</v>
      </c>
      <c r="AB2224" s="41">
        <v>-3356.4689257919244</v>
      </c>
      <c r="AC2224" s="41">
        <f t="shared" si="917"/>
        <v>121096.91916455714</v>
      </c>
      <c r="AD2224" s="42">
        <f t="shared" si="918"/>
        <v>25695.27720739221</v>
      </c>
      <c r="AE2224" s="41">
        <f t="shared" si="919"/>
        <v>146792.19637194934</v>
      </c>
      <c r="AF2224" s="42">
        <f t="shared" si="920"/>
        <v>643207.80362805072</v>
      </c>
      <c r="AG2224" s="43">
        <f t="shared" si="925"/>
        <v>400</v>
      </c>
      <c r="AH2224" s="44">
        <f t="shared" si="921"/>
        <v>323.97535934291579</v>
      </c>
      <c r="AI2224" s="36">
        <f t="shared" si="922"/>
        <v>76.024640657084191</v>
      </c>
      <c r="AJ2224" s="36">
        <f t="shared" si="923"/>
        <v>2314</v>
      </c>
      <c r="AK2224" s="45">
        <v>45657</v>
      </c>
    </row>
    <row r="2225" spans="1:37" s="79" customFormat="1" ht="25.5" x14ac:dyDescent="0.25">
      <c r="A2225" s="36">
        <v>2219</v>
      </c>
      <c r="B2225" s="45">
        <v>43343</v>
      </c>
      <c r="C2225" s="53" t="s">
        <v>533</v>
      </c>
      <c r="D2225" s="53"/>
      <c r="E2225" s="36">
        <v>12003</v>
      </c>
      <c r="F2225" s="36" t="s">
        <v>1850</v>
      </c>
      <c r="G2225" s="36" t="s">
        <v>1750</v>
      </c>
      <c r="H2225" s="38">
        <v>33</v>
      </c>
      <c r="I2225" s="50">
        <v>1923900</v>
      </c>
      <c r="J2225" s="39">
        <f t="shared" si="926"/>
        <v>0</v>
      </c>
      <c r="K2225" s="39">
        <f t="shared" si="927"/>
        <v>1923900</v>
      </c>
      <c r="L2225" s="39">
        <f t="shared" si="928"/>
        <v>0</v>
      </c>
      <c r="M2225" s="39">
        <f t="shared" si="924"/>
        <v>0</v>
      </c>
      <c r="N2225" s="39">
        <f t="shared" si="911"/>
        <v>0</v>
      </c>
      <c r="O2225" s="39">
        <f t="shared" si="929"/>
        <v>0</v>
      </c>
      <c r="P2225" s="39">
        <f t="shared" si="930"/>
        <v>0</v>
      </c>
      <c r="Q2225" s="39">
        <f t="shared" si="931"/>
        <v>0</v>
      </c>
      <c r="R2225" s="39">
        <f t="shared" si="932"/>
        <v>0</v>
      </c>
      <c r="S2225" s="39">
        <f t="shared" si="933"/>
        <v>0</v>
      </c>
      <c r="T2225" s="39"/>
      <c r="U2225" s="39">
        <f t="shared" si="934"/>
        <v>0</v>
      </c>
      <c r="V2225" s="39"/>
      <c r="W2225" s="39"/>
      <c r="X2225" s="39">
        <f t="shared" si="912"/>
        <v>158.02053388090349</v>
      </c>
      <c r="Y2225" s="39">
        <f t="shared" si="913"/>
        <v>4809.75</v>
      </c>
      <c r="Z2225" s="41">
        <f t="shared" si="914"/>
        <v>365659.51540041069</v>
      </c>
      <c r="AA2225" s="41">
        <v>303083.38398357289</v>
      </c>
      <c r="AB2225" s="41">
        <v>-8174.0640080140311</v>
      </c>
      <c r="AC2225" s="41">
        <f t="shared" si="917"/>
        <v>294909.31997555884</v>
      </c>
      <c r="AD2225" s="42">
        <f t="shared" si="918"/>
        <v>62576.131416837801</v>
      </c>
      <c r="AE2225" s="41">
        <f t="shared" si="919"/>
        <v>357485.45139239664</v>
      </c>
      <c r="AF2225" s="42">
        <f t="shared" si="920"/>
        <v>1566414.5486076034</v>
      </c>
      <c r="AG2225" s="43">
        <f t="shared" si="925"/>
        <v>400</v>
      </c>
      <c r="AH2225" s="44">
        <f t="shared" si="921"/>
        <v>323.97535934291579</v>
      </c>
      <c r="AI2225" s="36">
        <f t="shared" si="922"/>
        <v>76.024640657084191</v>
      </c>
      <c r="AJ2225" s="36">
        <f t="shared" si="923"/>
        <v>2314</v>
      </c>
      <c r="AK2225" s="45">
        <v>45657</v>
      </c>
    </row>
    <row r="2226" spans="1:37" s="79" customFormat="1" ht="12.75" x14ac:dyDescent="0.25">
      <c r="A2226" s="36">
        <v>2220</v>
      </c>
      <c r="B2226" s="45">
        <v>43343</v>
      </c>
      <c r="C2226" s="36" t="s">
        <v>823</v>
      </c>
      <c r="D2226" s="36"/>
      <c r="E2226" s="36">
        <v>12004</v>
      </c>
      <c r="F2226" s="36" t="s">
        <v>1851</v>
      </c>
      <c r="G2226" s="36" t="s">
        <v>540</v>
      </c>
      <c r="H2226" s="38">
        <v>1</v>
      </c>
      <c r="I2226" s="50">
        <v>8994339.3000000007</v>
      </c>
      <c r="J2226" s="39">
        <f t="shared" si="926"/>
        <v>0</v>
      </c>
      <c r="K2226" s="39">
        <f t="shared" si="927"/>
        <v>0</v>
      </c>
      <c r="L2226" s="39">
        <f t="shared" si="928"/>
        <v>8994339.3000000007</v>
      </c>
      <c r="M2226" s="39">
        <f t="shared" si="924"/>
        <v>0</v>
      </c>
      <c r="N2226" s="39">
        <f t="shared" si="911"/>
        <v>0</v>
      </c>
      <c r="O2226" s="39">
        <f t="shared" si="929"/>
        <v>0</v>
      </c>
      <c r="P2226" s="39">
        <f t="shared" si="930"/>
        <v>0</v>
      </c>
      <c r="Q2226" s="39">
        <f t="shared" si="931"/>
        <v>0</v>
      </c>
      <c r="R2226" s="39">
        <f t="shared" si="932"/>
        <v>0</v>
      </c>
      <c r="S2226" s="39">
        <f t="shared" si="933"/>
        <v>0</v>
      </c>
      <c r="T2226" s="39"/>
      <c r="U2226" s="39">
        <f t="shared" si="934"/>
        <v>0</v>
      </c>
      <c r="V2226" s="39"/>
      <c r="W2226" s="39"/>
      <c r="X2226" s="39">
        <f t="shared" si="912"/>
        <v>738.75476796714577</v>
      </c>
      <c r="Y2226" s="39">
        <f t="shared" si="913"/>
        <v>22485.848249999999</v>
      </c>
      <c r="Z2226" s="41">
        <f t="shared" si="914"/>
        <v>1709478.5330759753</v>
      </c>
      <c r="AA2226" s="41">
        <v>1416931.6449609855</v>
      </c>
      <c r="AB2226" s="41">
        <v>-38214.202998074798</v>
      </c>
      <c r="AC2226" s="41">
        <f t="shared" si="917"/>
        <v>1378717.4419629108</v>
      </c>
      <c r="AD2226" s="42">
        <f t="shared" si="918"/>
        <v>292546.88811498974</v>
      </c>
      <c r="AE2226" s="41">
        <f t="shared" si="919"/>
        <v>1671264.3300779006</v>
      </c>
      <c r="AF2226" s="42">
        <f t="shared" si="920"/>
        <v>7323074.9699221002</v>
      </c>
      <c r="AG2226" s="43">
        <f t="shared" si="925"/>
        <v>400</v>
      </c>
      <c r="AH2226" s="44">
        <f t="shared" si="921"/>
        <v>323.97535934291579</v>
      </c>
      <c r="AI2226" s="36">
        <f t="shared" si="922"/>
        <v>76.024640657084191</v>
      </c>
      <c r="AJ2226" s="36">
        <f t="shared" si="923"/>
        <v>2314</v>
      </c>
      <c r="AK2226" s="45">
        <v>45657</v>
      </c>
    </row>
    <row r="2227" spans="1:37" s="79" customFormat="1" ht="12.75" x14ac:dyDescent="0.25">
      <c r="A2227" s="36">
        <v>2221</v>
      </c>
      <c r="B2227" s="45">
        <v>43346</v>
      </c>
      <c r="C2227" s="36" t="s">
        <v>721</v>
      </c>
      <c r="D2227" s="36"/>
      <c r="E2227" s="36">
        <v>12003</v>
      </c>
      <c r="F2227" s="36" t="s">
        <v>1776</v>
      </c>
      <c r="G2227" s="36" t="s">
        <v>276</v>
      </c>
      <c r="H2227" s="38">
        <v>11</v>
      </c>
      <c r="I2227" s="50">
        <v>434500</v>
      </c>
      <c r="J2227" s="39">
        <f t="shared" si="926"/>
        <v>0</v>
      </c>
      <c r="K2227" s="39">
        <f t="shared" si="927"/>
        <v>434500</v>
      </c>
      <c r="L2227" s="39">
        <f t="shared" si="928"/>
        <v>0</v>
      </c>
      <c r="M2227" s="39">
        <f t="shared" si="924"/>
        <v>0</v>
      </c>
      <c r="N2227" s="39">
        <f t="shared" si="911"/>
        <v>0</v>
      </c>
      <c r="O2227" s="39">
        <f t="shared" si="929"/>
        <v>0</v>
      </c>
      <c r="P2227" s="39">
        <f t="shared" si="930"/>
        <v>0</v>
      </c>
      <c r="Q2227" s="39">
        <f t="shared" si="931"/>
        <v>0</v>
      </c>
      <c r="R2227" s="39">
        <f t="shared" si="932"/>
        <v>0</v>
      </c>
      <c r="S2227" s="39">
        <f t="shared" si="933"/>
        <v>0</v>
      </c>
      <c r="T2227" s="39"/>
      <c r="U2227" s="39">
        <f t="shared" si="934"/>
        <v>0</v>
      </c>
      <c r="V2227" s="39">
        <f>IF(E2227=12050,I2227,IF(E2227&lt;&gt;12050,0))</f>
        <v>0</v>
      </c>
      <c r="W2227" s="39"/>
      <c r="X2227" s="39">
        <f t="shared" si="912"/>
        <v>35.687885010266939</v>
      </c>
      <c r="Y2227" s="39">
        <f t="shared" si="913"/>
        <v>1086.25</v>
      </c>
      <c r="Z2227" s="41">
        <f t="shared" si="914"/>
        <v>82474.702258726888</v>
      </c>
      <c r="AA2227" s="41">
        <v>69412.936344969203</v>
      </c>
      <c r="AB2227" s="41">
        <v>0</v>
      </c>
      <c r="AC2227" s="41">
        <f t="shared" si="917"/>
        <v>69412.936344969203</v>
      </c>
      <c r="AD2227" s="42">
        <f t="shared" si="918"/>
        <v>13061.765913757685</v>
      </c>
      <c r="AE2227" s="41">
        <f t="shared" si="919"/>
        <v>82474.702258726888</v>
      </c>
      <c r="AF2227" s="42">
        <f t="shared" si="920"/>
        <v>352025.29774127313</v>
      </c>
      <c r="AG2227" s="43">
        <f t="shared" si="925"/>
        <v>400</v>
      </c>
      <c r="AH2227" s="44">
        <f t="shared" si="921"/>
        <v>324.07392197125256</v>
      </c>
      <c r="AI2227" s="36">
        <f t="shared" si="922"/>
        <v>75.926078028747426</v>
      </c>
      <c r="AJ2227" s="36">
        <f t="shared" si="923"/>
        <v>2311</v>
      </c>
      <c r="AK2227" s="45">
        <v>45657</v>
      </c>
    </row>
    <row r="2228" spans="1:37" s="79" customFormat="1" ht="12.75" x14ac:dyDescent="0.25">
      <c r="A2228" s="36">
        <v>2222</v>
      </c>
      <c r="B2228" s="45">
        <v>43346</v>
      </c>
      <c r="C2228" s="36" t="s">
        <v>721</v>
      </c>
      <c r="D2228" s="36"/>
      <c r="E2228" s="36">
        <v>12003</v>
      </c>
      <c r="F2228" s="36" t="s">
        <v>1781</v>
      </c>
      <c r="G2228" s="36" t="s">
        <v>276</v>
      </c>
      <c r="H2228" s="38">
        <v>9</v>
      </c>
      <c r="I2228" s="50">
        <v>243450</v>
      </c>
      <c r="J2228" s="39">
        <f t="shared" si="926"/>
        <v>0</v>
      </c>
      <c r="K2228" s="39">
        <f t="shared" si="927"/>
        <v>243450</v>
      </c>
      <c r="L2228" s="39">
        <f t="shared" si="928"/>
        <v>0</v>
      </c>
      <c r="M2228" s="39">
        <f t="shared" si="924"/>
        <v>0</v>
      </c>
      <c r="N2228" s="39">
        <f t="shared" si="911"/>
        <v>0</v>
      </c>
      <c r="O2228" s="39">
        <f t="shared" si="929"/>
        <v>0</v>
      </c>
      <c r="P2228" s="39">
        <f t="shared" si="930"/>
        <v>0</v>
      </c>
      <c r="Q2228" s="39">
        <f t="shared" si="931"/>
        <v>0</v>
      </c>
      <c r="R2228" s="39">
        <f t="shared" si="932"/>
        <v>0</v>
      </c>
      <c r="S2228" s="39">
        <f t="shared" si="933"/>
        <v>0</v>
      </c>
      <c r="T2228" s="39"/>
      <c r="U2228" s="39">
        <f t="shared" si="934"/>
        <v>0</v>
      </c>
      <c r="V2228" s="39">
        <f>IF(E2228=12050,I2228,IF(E2228&lt;&gt;12050,0))</f>
        <v>0</v>
      </c>
      <c r="W2228" s="39"/>
      <c r="X2228" s="39">
        <f t="shared" si="912"/>
        <v>19.995893223819301</v>
      </c>
      <c r="Y2228" s="39">
        <f t="shared" si="913"/>
        <v>608.625</v>
      </c>
      <c r="Z2228" s="41">
        <f t="shared" si="914"/>
        <v>46210.5092402464</v>
      </c>
      <c r="AA2228" s="41">
        <v>38892.01232032854</v>
      </c>
      <c r="AB2228" s="41">
        <v>0</v>
      </c>
      <c r="AC2228" s="41">
        <f t="shared" si="917"/>
        <v>38892.01232032854</v>
      </c>
      <c r="AD2228" s="42">
        <f t="shared" si="918"/>
        <v>7318.4969199178595</v>
      </c>
      <c r="AE2228" s="41">
        <f t="shared" si="919"/>
        <v>46210.5092402464</v>
      </c>
      <c r="AF2228" s="42">
        <f t="shared" si="920"/>
        <v>197239.49075975359</v>
      </c>
      <c r="AG2228" s="43">
        <f t="shared" si="925"/>
        <v>400</v>
      </c>
      <c r="AH2228" s="44">
        <f t="shared" si="921"/>
        <v>324.07392197125256</v>
      </c>
      <c r="AI2228" s="36">
        <f t="shared" si="922"/>
        <v>75.926078028747426</v>
      </c>
      <c r="AJ2228" s="36">
        <f t="shared" si="923"/>
        <v>2311</v>
      </c>
      <c r="AK2228" s="45">
        <v>45657</v>
      </c>
    </row>
    <row r="2229" spans="1:37" s="79" customFormat="1" ht="12.75" x14ac:dyDescent="0.25">
      <c r="A2229" s="36">
        <v>2223</v>
      </c>
      <c r="B2229" s="45">
        <v>43347</v>
      </c>
      <c r="C2229" s="36" t="s">
        <v>980</v>
      </c>
      <c r="D2229" s="36"/>
      <c r="E2229" s="36">
        <v>12002</v>
      </c>
      <c r="F2229" s="36" t="s">
        <v>1852</v>
      </c>
      <c r="G2229" s="36" t="s">
        <v>540</v>
      </c>
      <c r="H2229" s="38">
        <v>1</v>
      </c>
      <c r="I2229" s="50">
        <v>20223000</v>
      </c>
      <c r="J2229" s="39">
        <f t="shared" si="926"/>
        <v>20223000</v>
      </c>
      <c r="K2229" s="39">
        <f t="shared" si="927"/>
        <v>0</v>
      </c>
      <c r="L2229" s="39">
        <f t="shared" si="928"/>
        <v>0</v>
      </c>
      <c r="M2229" s="39">
        <f t="shared" si="924"/>
        <v>0</v>
      </c>
      <c r="N2229" s="39">
        <f t="shared" si="911"/>
        <v>0</v>
      </c>
      <c r="O2229" s="39">
        <f t="shared" si="929"/>
        <v>0</v>
      </c>
      <c r="P2229" s="39">
        <f t="shared" si="930"/>
        <v>0</v>
      </c>
      <c r="Q2229" s="39">
        <f t="shared" si="931"/>
        <v>0</v>
      </c>
      <c r="R2229" s="39">
        <f t="shared" si="932"/>
        <v>0</v>
      </c>
      <c r="S2229" s="39">
        <f t="shared" si="933"/>
        <v>0</v>
      </c>
      <c r="T2229" s="39"/>
      <c r="U2229" s="39">
        <f t="shared" si="934"/>
        <v>0</v>
      </c>
      <c r="V2229" s="39"/>
      <c r="W2229" s="39"/>
      <c r="X2229" s="39">
        <f t="shared" si="912"/>
        <v>1661.0266940451745</v>
      </c>
      <c r="Y2229" s="39">
        <f t="shared" si="913"/>
        <v>50557.5</v>
      </c>
      <c r="Z2229" s="41">
        <f t="shared" si="914"/>
        <v>3836971.6632443536</v>
      </c>
      <c r="AA2229" s="41">
        <v>3179205.0924024642</v>
      </c>
      <c r="AB2229" s="41">
        <v>-85742.166325127197</v>
      </c>
      <c r="AC2229" s="41">
        <f t="shared" si="917"/>
        <v>3093462.926077337</v>
      </c>
      <c r="AD2229" s="42">
        <f t="shared" si="918"/>
        <v>657766.57084188936</v>
      </c>
      <c r="AE2229" s="41">
        <f t="shared" si="919"/>
        <v>3751229.4969192264</v>
      </c>
      <c r="AF2229" s="42">
        <f t="shared" si="920"/>
        <v>16471770.503080774</v>
      </c>
      <c r="AG2229" s="43">
        <f t="shared" si="925"/>
        <v>400</v>
      </c>
      <c r="AH2229" s="44">
        <f t="shared" si="921"/>
        <v>324.10677618069815</v>
      </c>
      <c r="AI2229" s="36">
        <f t="shared" si="922"/>
        <v>75.893223819301852</v>
      </c>
      <c r="AJ2229" s="36">
        <f t="shared" si="923"/>
        <v>2310</v>
      </c>
      <c r="AK2229" s="45">
        <v>45657</v>
      </c>
    </row>
    <row r="2230" spans="1:37" s="79" customFormat="1" ht="12.75" x14ac:dyDescent="0.25">
      <c r="A2230" s="36">
        <v>2224</v>
      </c>
      <c r="B2230" s="45">
        <v>43347</v>
      </c>
      <c r="C2230" s="36" t="s">
        <v>980</v>
      </c>
      <c r="D2230" s="36"/>
      <c r="E2230" s="36">
        <v>12002</v>
      </c>
      <c r="F2230" s="36" t="s">
        <v>1853</v>
      </c>
      <c r="G2230" s="36" t="s">
        <v>540</v>
      </c>
      <c r="H2230" s="38">
        <v>1</v>
      </c>
      <c r="I2230" s="50">
        <v>1501542</v>
      </c>
      <c r="J2230" s="39">
        <f t="shared" si="926"/>
        <v>1501542</v>
      </c>
      <c r="K2230" s="39">
        <f t="shared" si="927"/>
        <v>0</v>
      </c>
      <c r="L2230" s="39">
        <f t="shared" si="928"/>
        <v>0</v>
      </c>
      <c r="M2230" s="39">
        <f t="shared" si="924"/>
        <v>0</v>
      </c>
      <c r="N2230" s="39">
        <f t="shared" si="911"/>
        <v>0</v>
      </c>
      <c r="O2230" s="39">
        <f t="shared" si="929"/>
        <v>0</v>
      </c>
      <c r="P2230" s="39">
        <f t="shared" si="930"/>
        <v>0</v>
      </c>
      <c r="Q2230" s="39">
        <f t="shared" si="931"/>
        <v>0</v>
      </c>
      <c r="R2230" s="39">
        <f t="shared" si="932"/>
        <v>0</v>
      </c>
      <c r="S2230" s="39">
        <f t="shared" si="933"/>
        <v>0</v>
      </c>
      <c r="T2230" s="39"/>
      <c r="U2230" s="39">
        <f t="shared" si="934"/>
        <v>0</v>
      </c>
      <c r="V2230" s="39"/>
      <c r="W2230" s="39"/>
      <c r="X2230" s="39">
        <f t="shared" si="912"/>
        <v>123.32993839835727</v>
      </c>
      <c r="Y2230" s="39">
        <f t="shared" si="913"/>
        <v>3753.8549999999996</v>
      </c>
      <c r="Z2230" s="41">
        <f t="shared" si="914"/>
        <v>284892.15770020534</v>
      </c>
      <c r="AA2230" s="41">
        <v>236053.50209445582</v>
      </c>
      <c r="AB2230" s="41">
        <v>-6366.2890722525899</v>
      </c>
      <c r="AC2230" s="41">
        <f t="shared" si="917"/>
        <v>229687.21302220324</v>
      </c>
      <c r="AD2230" s="42">
        <f t="shared" si="918"/>
        <v>48838.655605749518</v>
      </c>
      <c r="AE2230" s="41">
        <f t="shared" si="919"/>
        <v>278525.86862795276</v>
      </c>
      <c r="AF2230" s="42">
        <f t="shared" si="920"/>
        <v>1223016.1313720471</v>
      </c>
      <c r="AG2230" s="43">
        <f t="shared" si="925"/>
        <v>400</v>
      </c>
      <c r="AH2230" s="44">
        <f t="shared" si="921"/>
        <v>324.10677618069815</v>
      </c>
      <c r="AI2230" s="36">
        <f t="shared" si="922"/>
        <v>75.893223819301852</v>
      </c>
      <c r="AJ2230" s="36">
        <f t="shared" si="923"/>
        <v>2310</v>
      </c>
      <c r="AK2230" s="45">
        <v>45657</v>
      </c>
    </row>
    <row r="2231" spans="1:37" s="79" customFormat="1" ht="25.5" x14ac:dyDescent="0.25">
      <c r="A2231" s="36">
        <v>2225</v>
      </c>
      <c r="B2231" s="45">
        <v>43347</v>
      </c>
      <c r="C2231" s="53" t="s">
        <v>533</v>
      </c>
      <c r="D2231" s="53"/>
      <c r="E2231" s="36">
        <v>12003</v>
      </c>
      <c r="F2231" s="36" t="s">
        <v>1854</v>
      </c>
      <c r="G2231" s="36" t="s">
        <v>540</v>
      </c>
      <c r="H2231" s="38">
        <v>3</v>
      </c>
      <c r="I2231" s="50">
        <v>174900</v>
      </c>
      <c r="J2231" s="39">
        <f t="shared" si="926"/>
        <v>0</v>
      </c>
      <c r="K2231" s="39">
        <f t="shared" si="927"/>
        <v>174900</v>
      </c>
      <c r="L2231" s="39">
        <f t="shared" si="928"/>
        <v>0</v>
      </c>
      <c r="M2231" s="39">
        <f t="shared" si="924"/>
        <v>0</v>
      </c>
      <c r="N2231" s="39">
        <f t="shared" si="911"/>
        <v>0</v>
      </c>
      <c r="O2231" s="39">
        <f t="shared" si="929"/>
        <v>0</v>
      </c>
      <c r="P2231" s="39">
        <f t="shared" si="930"/>
        <v>0</v>
      </c>
      <c r="Q2231" s="39">
        <f t="shared" si="931"/>
        <v>0</v>
      </c>
      <c r="R2231" s="39">
        <f t="shared" si="932"/>
        <v>0</v>
      </c>
      <c r="S2231" s="39">
        <f t="shared" si="933"/>
        <v>0</v>
      </c>
      <c r="T2231" s="39"/>
      <c r="U2231" s="39">
        <f t="shared" si="934"/>
        <v>0</v>
      </c>
      <c r="V2231" s="39"/>
      <c r="W2231" s="39"/>
      <c r="X2231" s="39">
        <f t="shared" si="912"/>
        <v>14.365503080082135</v>
      </c>
      <c r="Y2231" s="39">
        <f t="shared" si="913"/>
        <v>437.25</v>
      </c>
      <c r="Z2231" s="41">
        <f t="shared" si="914"/>
        <v>33184.312114989734</v>
      </c>
      <c r="AA2231" s="41">
        <v>27495.572895277208</v>
      </c>
      <c r="AB2231" s="41">
        <v>-741.54699551326451</v>
      </c>
      <c r="AC2231" s="41">
        <f t="shared" si="917"/>
        <v>26754.025899763943</v>
      </c>
      <c r="AD2231" s="42">
        <f t="shared" si="918"/>
        <v>5688.7392197125264</v>
      </c>
      <c r="AE2231" s="41">
        <f t="shared" si="919"/>
        <v>32442.765119476469</v>
      </c>
      <c r="AF2231" s="42">
        <f t="shared" si="920"/>
        <v>142457.23488052352</v>
      </c>
      <c r="AG2231" s="43">
        <f t="shared" si="925"/>
        <v>400</v>
      </c>
      <c r="AH2231" s="44">
        <f t="shared" si="921"/>
        <v>324.10677618069815</v>
      </c>
      <c r="AI2231" s="36">
        <f t="shared" si="922"/>
        <v>75.893223819301852</v>
      </c>
      <c r="AJ2231" s="36">
        <f t="shared" si="923"/>
        <v>2310</v>
      </c>
      <c r="AK2231" s="45">
        <v>45657</v>
      </c>
    </row>
    <row r="2232" spans="1:37" s="79" customFormat="1" ht="25.5" x14ac:dyDescent="0.25">
      <c r="A2232" s="36">
        <v>2226</v>
      </c>
      <c r="B2232" s="45">
        <v>43347</v>
      </c>
      <c r="C2232" s="53" t="s">
        <v>533</v>
      </c>
      <c r="D2232" s="53"/>
      <c r="E2232" s="36">
        <v>12003</v>
      </c>
      <c r="F2232" s="36" t="s">
        <v>1855</v>
      </c>
      <c r="G2232" s="36" t="s">
        <v>540</v>
      </c>
      <c r="H2232" s="38">
        <v>4</v>
      </c>
      <c r="I2232" s="50">
        <v>158000</v>
      </c>
      <c r="J2232" s="39">
        <f t="shared" si="926"/>
        <v>0</v>
      </c>
      <c r="K2232" s="39">
        <f t="shared" si="927"/>
        <v>158000</v>
      </c>
      <c r="L2232" s="39">
        <f t="shared" si="928"/>
        <v>0</v>
      </c>
      <c r="M2232" s="39">
        <f t="shared" si="924"/>
        <v>0</v>
      </c>
      <c r="N2232" s="39">
        <f t="shared" si="911"/>
        <v>0</v>
      </c>
      <c r="O2232" s="39">
        <f t="shared" si="929"/>
        <v>0</v>
      </c>
      <c r="P2232" s="39">
        <f t="shared" si="930"/>
        <v>0</v>
      </c>
      <c r="Q2232" s="39">
        <f t="shared" si="931"/>
        <v>0</v>
      </c>
      <c r="R2232" s="39">
        <f t="shared" si="932"/>
        <v>0</v>
      </c>
      <c r="S2232" s="39">
        <f t="shared" si="933"/>
        <v>0</v>
      </c>
      <c r="T2232" s="39"/>
      <c r="U2232" s="39">
        <f t="shared" si="934"/>
        <v>0</v>
      </c>
      <c r="V2232" s="39"/>
      <c r="W2232" s="39"/>
      <c r="X2232" s="39">
        <f t="shared" si="912"/>
        <v>12.97741273100616</v>
      </c>
      <c r="Y2232" s="39">
        <f t="shared" si="913"/>
        <v>395</v>
      </c>
      <c r="Z2232" s="41">
        <f t="shared" si="914"/>
        <v>29977.82340862423</v>
      </c>
      <c r="AA2232" s="41">
        <v>24838.767967145792</v>
      </c>
      <c r="AB2232" s="41">
        <v>-669.89379811947276</v>
      </c>
      <c r="AC2232" s="41">
        <f t="shared" si="917"/>
        <v>24168.87416902632</v>
      </c>
      <c r="AD2232" s="42">
        <f t="shared" si="918"/>
        <v>5139.0554414784383</v>
      </c>
      <c r="AE2232" s="41">
        <f t="shared" si="919"/>
        <v>29307.929610504758</v>
      </c>
      <c r="AF2232" s="42">
        <f t="shared" si="920"/>
        <v>128692.07038949525</v>
      </c>
      <c r="AG2232" s="43">
        <f t="shared" si="925"/>
        <v>400</v>
      </c>
      <c r="AH2232" s="44">
        <f t="shared" si="921"/>
        <v>324.10677618069815</v>
      </c>
      <c r="AI2232" s="36">
        <f t="shared" si="922"/>
        <v>75.893223819301852</v>
      </c>
      <c r="AJ2232" s="36">
        <f t="shared" si="923"/>
        <v>2310</v>
      </c>
      <c r="AK2232" s="45">
        <v>45657</v>
      </c>
    </row>
    <row r="2233" spans="1:37" s="79" customFormat="1" ht="25.5" x14ac:dyDescent="0.25">
      <c r="A2233" s="36">
        <v>2227</v>
      </c>
      <c r="B2233" s="45">
        <v>43347</v>
      </c>
      <c r="C2233" s="53" t="s">
        <v>533</v>
      </c>
      <c r="D2233" s="53"/>
      <c r="E2233" s="36">
        <v>12003</v>
      </c>
      <c r="F2233" s="36" t="s">
        <v>1856</v>
      </c>
      <c r="G2233" s="36" t="s">
        <v>540</v>
      </c>
      <c r="H2233" s="38">
        <v>6</v>
      </c>
      <c r="I2233" s="50">
        <v>224400</v>
      </c>
      <c r="J2233" s="39">
        <f t="shared" si="926"/>
        <v>0</v>
      </c>
      <c r="K2233" s="39">
        <f t="shared" si="927"/>
        <v>224400</v>
      </c>
      <c r="L2233" s="39">
        <f t="shared" si="928"/>
        <v>0</v>
      </c>
      <c r="M2233" s="39">
        <f t="shared" si="924"/>
        <v>0</v>
      </c>
      <c r="N2233" s="39">
        <f t="shared" si="911"/>
        <v>0</v>
      </c>
      <c r="O2233" s="39">
        <f t="shared" si="929"/>
        <v>0</v>
      </c>
      <c r="P2233" s="39">
        <f t="shared" si="930"/>
        <v>0</v>
      </c>
      <c r="Q2233" s="39">
        <f t="shared" si="931"/>
        <v>0</v>
      </c>
      <c r="R2233" s="39">
        <f t="shared" si="932"/>
        <v>0</v>
      </c>
      <c r="S2233" s="39">
        <f t="shared" si="933"/>
        <v>0</v>
      </c>
      <c r="T2233" s="39"/>
      <c r="U2233" s="39">
        <f t="shared" si="934"/>
        <v>0</v>
      </c>
      <c r="V2233" s="39"/>
      <c r="W2233" s="39"/>
      <c r="X2233" s="39">
        <f t="shared" si="912"/>
        <v>18.431211498973305</v>
      </c>
      <c r="Y2233" s="39">
        <f t="shared" si="913"/>
        <v>561</v>
      </c>
      <c r="Z2233" s="41">
        <f t="shared" si="914"/>
        <v>42576.098562628336</v>
      </c>
      <c r="AA2233" s="41">
        <v>35277.338809034911</v>
      </c>
      <c r="AB2233" s="41">
        <v>-951.41878669626396</v>
      </c>
      <c r="AC2233" s="41">
        <f t="shared" si="917"/>
        <v>34325.920022338643</v>
      </c>
      <c r="AD2233" s="42">
        <f t="shared" si="918"/>
        <v>7298.7597535934256</v>
      </c>
      <c r="AE2233" s="41">
        <f t="shared" si="919"/>
        <v>41624.679775932069</v>
      </c>
      <c r="AF2233" s="42">
        <f t="shared" si="920"/>
        <v>182775.32022406792</v>
      </c>
      <c r="AG2233" s="43">
        <f t="shared" si="925"/>
        <v>400</v>
      </c>
      <c r="AH2233" s="44">
        <f t="shared" si="921"/>
        <v>324.10677618069815</v>
      </c>
      <c r="AI2233" s="36">
        <f t="shared" si="922"/>
        <v>75.893223819301852</v>
      </c>
      <c r="AJ2233" s="36">
        <f t="shared" si="923"/>
        <v>2310</v>
      </c>
      <c r="AK2233" s="45">
        <v>45657</v>
      </c>
    </row>
    <row r="2234" spans="1:37" s="79" customFormat="1" ht="25.5" x14ac:dyDescent="0.25">
      <c r="A2234" s="36">
        <v>2228</v>
      </c>
      <c r="B2234" s="45">
        <v>43347</v>
      </c>
      <c r="C2234" s="53" t="s">
        <v>533</v>
      </c>
      <c r="D2234" s="53"/>
      <c r="E2234" s="36">
        <v>12003</v>
      </c>
      <c r="F2234" s="36" t="s">
        <v>1857</v>
      </c>
      <c r="G2234" s="36" t="s">
        <v>540</v>
      </c>
      <c r="H2234" s="38">
        <v>6</v>
      </c>
      <c r="I2234" s="50">
        <v>199200</v>
      </c>
      <c r="J2234" s="39">
        <f t="shared" si="926"/>
        <v>0</v>
      </c>
      <c r="K2234" s="39">
        <f t="shared" si="927"/>
        <v>199200</v>
      </c>
      <c r="L2234" s="39">
        <f t="shared" si="928"/>
        <v>0</v>
      </c>
      <c r="M2234" s="39">
        <f t="shared" si="924"/>
        <v>0</v>
      </c>
      <c r="N2234" s="39">
        <f t="shared" si="911"/>
        <v>0</v>
      </c>
      <c r="O2234" s="39">
        <f t="shared" si="929"/>
        <v>0</v>
      </c>
      <c r="P2234" s="39">
        <f t="shared" si="930"/>
        <v>0</v>
      </c>
      <c r="Q2234" s="39">
        <f t="shared" si="931"/>
        <v>0</v>
      </c>
      <c r="R2234" s="39">
        <f t="shared" si="932"/>
        <v>0</v>
      </c>
      <c r="S2234" s="39">
        <f t="shared" si="933"/>
        <v>0</v>
      </c>
      <c r="T2234" s="39"/>
      <c r="U2234" s="39">
        <f t="shared" si="934"/>
        <v>0</v>
      </c>
      <c r="V2234" s="39"/>
      <c r="W2234" s="39"/>
      <c r="X2234" s="39">
        <f t="shared" si="912"/>
        <v>16.361396303901437</v>
      </c>
      <c r="Y2234" s="39">
        <f t="shared" si="913"/>
        <v>498</v>
      </c>
      <c r="Z2234" s="41">
        <f t="shared" si="914"/>
        <v>37794.825462012319</v>
      </c>
      <c r="AA2234" s="41">
        <v>31315.71252566735</v>
      </c>
      <c r="AB2234" s="41">
        <v>-844.57496573037326</v>
      </c>
      <c r="AC2234" s="41">
        <f t="shared" si="917"/>
        <v>30471.137559936975</v>
      </c>
      <c r="AD2234" s="42">
        <f t="shared" si="918"/>
        <v>6479.1129363449691</v>
      </c>
      <c r="AE2234" s="41">
        <f t="shared" si="919"/>
        <v>36950.250496281944</v>
      </c>
      <c r="AF2234" s="42">
        <f t="shared" si="920"/>
        <v>162249.74950371805</v>
      </c>
      <c r="AG2234" s="43">
        <f t="shared" si="925"/>
        <v>400</v>
      </c>
      <c r="AH2234" s="44">
        <f t="shared" si="921"/>
        <v>324.10677618069815</v>
      </c>
      <c r="AI2234" s="36">
        <f t="shared" si="922"/>
        <v>75.893223819301852</v>
      </c>
      <c r="AJ2234" s="36">
        <f t="shared" si="923"/>
        <v>2310</v>
      </c>
      <c r="AK2234" s="45">
        <v>45657</v>
      </c>
    </row>
    <row r="2235" spans="1:37" s="79" customFormat="1" ht="12.75" x14ac:dyDescent="0.25">
      <c r="A2235" s="36">
        <v>2229</v>
      </c>
      <c r="B2235" s="45">
        <v>43348</v>
      </c>
      <c r="C2235" s="49" t="s">
        <v>973</v>
      </c>
      <c r="D2235" s="49"/>
      <c r="E2235" s="49">
        <v>12006</v>
      </c>
      <c r="F2235" s="36" t="s">
        <v>1858</v>
      </c>
      <c r="G2235" s="36" t="s">
        <v>70</v>
      </c>
      <c r="H2235" s="38">
        <v>1</v>
      </c>
      <c r="I2235" s="50">
        <v>6458655</v>
      </c>
      <c r="J2235" s="39">
        <f t="shared" si="926"/>
        <v>0</v>
      </c>
      <c r="K2235" s="39">
        <f t="shared" si="927"/>
        <v>0</v>
      </c>
      <c r="L2235" s="39">
        <f t="shared" si="928"/>
        <v>0</v>
      </c>
      <c r="M2235" s="39">
        <f t="shared" si="924"/>
        <v>0</v>
      </c>
      <c r="N2235" s="39">
        <f t="shared" si="911"/>
        <v>6458655</v>
      </c>
      <c r="O2235" s="39">
        <f t="shared" si="929"/>
        <v>0</v>
      </c>
      <c r="P2235" s="39">
        <f t="shared" si="930"/>
        <v>0</v>
      </c>
      <c r="Q2235" s="39">
        <f t="shared" si="931"/>
        <v>0</v>
      </c>
      <c r="R2235" s="39">
        <f t="shared" si="932"/>
        <v>0</v>
      </c>
      <c r="S2235" s="39">
        <f t="shared" si="933"/>
        <v>0</v>
      </c>
      <c r="T2235" s="39"/>
      <c r="U2235" s="39">
        <f t="shared" si="934"/>
        <v>0</v>
      </c>
      <c r="V2235" s="39"/>
      <c r="W2235" s="39"/>
      <c r="X2235" s="39">
        <f t="shared" si="912"/>
        <v>353.65667351129366</v>
      </c>
      <c r="Y2235" s="39">
        <f t="shared" si="913"/>
        <v>10764.425000000001</v>
      </c>
      <c r="Z2235" s="41">
        <f t="shared" si="914"/>
        <v>816593.25913757714</v>
      </c>
      <c r="AA2235" s="41">
        <v>687154.91663244355</v>
      </c>
      <c r="AB2235" s="41">
        <v>0</v>
      </c>
      <c r="AC2235" s="41">
        <f t="shared" si="917"/>
        <v>687154.91663244355</v>
      </c>
      <c r="AD2235" s="42">
        <f t="shared" si="918"/>
        <v>129438.34250513359</v>
      </c>
      <c r="AE2235" s="41">
        <f t="shared" si="919"/>
        <v>816593.25913757714</v>
      </c>
      <c r="AF2235" s="42">
        <f t="shared" si="920"/>
        <v>5642061.7408624226</v>
      </c>
      <c r="AG2235" s="43">
        <f t="shared" si="925"/>
        <v>600</v>
      </c>
      <c r="AH2235" s="44">
        <f t="shared" si="921"/>
        <v>524.13963039014379</v>
      </c>
      <c r="AI2235" s="36">
        <f t="shared" si="922"/>
        <v>75.860369609856264</v>
      </c>
      <c r="AJ2235" s="36">
        <f t="shared" si="923"/>
        <v>2309</v>
      </c>
      <c r="AK2235" s="45">
        <v>45657</v>
      </c>
    </row>
    <row r="2236" spans="1:37" s="79" customFormat="1" ht="12.75" x14ac:dyDescent="0.25">
      <c r="A2236" s="36">
        <v>2230</v>
      </c>
      <c r="B2236" s="45">
        <v>43348</v>
      </c>
      <c r="C2236" s="49" t="s">
        <v>272</v>
      </c>
      <c r="D2236" s="49"/>
      <c r="E2236" s="49">
        <v>12010</v>
      </c>
      <c r="F2236" s="36" t="s">
        <v>1859</v>
      </c>
      <c r="G2236" s="36" t="s">
        <v>435</v>
      </c>
      <c r="H2236" s="38">
        <v>1</v>
      </c>
      <c r="I2236" s="50">
        <v>410913.98690721334</v>
      </c>
      <c r="J2236" s="39">
        <f t="shared" si="926"/>
        <v>0</v>
      </c>
      <c r="K2236" s="39">
        <f t="shared" si="927"/>
        <v>0</v>
      </c>
      <c r="L2236" s="39">
        <f t="shared" si="928"/>
        <v>0</v>
      </c>
      <c r="M2236" s="39">
        <f>IF(E2236=12005,I2236,IF(E2236&lt;&gt;12005,0))</f>
        <v>0</v>
      </c>
      <c r="N2236" s="39">
        <f t="shared" si="911"/>
        <v>0</v>
      </c>
      <c r="O2236" s="39">
        <f t="shared" si="929"/>
        <v>0</v>
      </c>
      <c r="P2236" s="39">
        <f t="shared" si="930"/>
        <v>0</v>
      </c>
      <c r="Q2236" s="39">
        <f t="shared" si="931"/>
        <v>0</v>
      </c>
      <c r="R2236" s="39">
        <f t="shared" si="932"/>
        <v>410913.98690721334</v>
      </c>
      <c r="S2236" s="39">
        <f t="shared" si="933"/>
        <v>0</v>
      </c>
      <c r="T2236" s="39"/>
      <c r="U2236" s="39">
        <f t="shared" si="934"/>
        <v>0</v>
      </c>
      <c r="V2236" s="39"/>
      <c r="W2236" s="39">
        <f>IF(E2236=12099,I2236,IF(E2236&lt;&gt;12099,0))</f>
        <v>0</v>
      </c>
      <c r="X2236" s="39">
        <f t="shared" si="912"/>
        <v>112.50211824975041</v>
      </c>
      <c r="Y2236" s="39">
        <f t="shared" si="913"/>
        <v>3424.2832242267782</v>
      </c>
      <c r="Z2236" s="41">
        <f t="shared" si="914"/>
        <v>259767.3910386737</v>
      </c>
      <c r="AA2236" s="41">
        <v>218591.61575926506</v>
      </c>
      <c r="AB2236" s="41">
        <v>14691.758821864616</v>
      </c>
      <c r="AC2236" s="41">
        <f t="shared" si="917"/>
        <v>233283.37458112967</v>
      </c>
      <c r="AD2236" s="42">
        <f t="shared" si="918"/>
        <v>41175.775279408641</v>
      </c>
      <c r="AE2236" s="41">
        <f t="shared" si="919"/>
        <v>274459.14986053831</v>
      </c>
      <c r="AF2236" s="42">
        <f t="shared" si="920"/>
        <v>136454.83704667503</v>
      </c>
      <c r="AG2236" s="43">
        <f>(365.25/30.4375*(IF(E2236=12002,1/3%,IF(E2236=12003,1/3%,IF(E2236=12004,1/3%,IF(E2236=12006,1/2%,IF(E2236=12007,1/10%,IF(E2236=12008,1/3%,IF(E2236=12009,1/10%,IF(E2236=12010,1/10%,IF(E2236=12011,1/20%,IF(E2236=12012,1/3%,IF(E2236=12099,1/10%)))))))))))))</f>
        <v>120</v>
      </c>
      <c r="AH2236" s="44">
        <f t="shared" si="921"/>
        <v>44.139630390143736</v>
      </c>
      <c r="AI2236" s="36">
        <f t="shared" si="922"/>
        <v>75.860369609856264</v>
      </c>
      <c r="AJ2236" s="36">
        <f t="shared" si="923"/>
        <v>2309</v>
      </c>
      <c r="AK2236" s="45">
        <v>45657</v>
      </c>
    </row>
    <row r="2237" spans="1:37" s="79" customFormat="1" ht="12.75" x14ac:dyDescent="0.25">
      <c r="A2237" s="36">
        <v>2231</v>
      </c>
      <c r="B2237" s="45">
        <v>43348</v>
      </c>
      <c r="C2237" s="49" t="s">
        <v>272</v>
      </c>
      <c r="D2237" s="49"/>
      <c r="E2237" s="49">
        <v>12010</v>
      </c>
      <c r="F2237" s="36" t="s">
        <v>1860</v>
      </c>
      <c r="G2237" s="36" t="s">
        <v>435</v>
      </c>
      <c r="H2237" s="38">
        <v>1</v>
      </c>
      <c r="I2237" s="50">
        <v>5075302.013092787</v>
      </c>
      <c r="J2237" s="39">
        <f t="shared" si="926"/>
        <v>0</v>
      </c>
      <c r="K2237" s="39">
        <f t="shared" si="927"/>
        <v>0</v>
      </c>
      <c r="L2237" s="39">
        <f t="shared" si="928"/>
        <v>0</v>
      </c>
      <c r="M2237" s="39">
        <f>IF(E2237=12005,I2237,IF(E2237&lt;&gt;12005,0))</f>
        <v>0</v>
      </c>
      <c r="N2237" s="39">
        <f t="shared" si="911"/>
        <v>0</v>
      </c>
      <c r="O2237" s="39">
        <f t="shared" si="929"/>
        <v>0</v>
      </c>
      <c r="P2237" s="39">
        <f t="shared" si="930"/>
        <v>0</v>
      </c>
      <c r="Q2237" s="39">
        <f t="shared" si="931"/>
        <v>0</v>
      </c>
      <c r="R2237" s="39">
        <f t="shared" si="932"/>
        <v>5075302.013092787</v>
      </c>
      <c r="S2237" s="39">
        <f t="shared" si="933"/>
        <v>0</v>
      </c>
      <c r="T2237" s="39"/>
      <c r="U2237" s="39">
        <f t="shared" si="934"/>
        <v>0</v>
      </c>
      <c r="V2237" s="39"/>
      <c r="W2237" s="39">
        <f>IF(E2237=12099,I2237,IF(E2237&lt;&gt;12099,0))</f>
        <v>0</v>
      </c>
      <c r="X2237" s="39">
        <f t="shared" si="912"/>
        <v>1389.5419611479226</v>
      </c>
      <c r="Y2237" s="39">
        <f t="shared" si="913"/>
        <v>42294.183442439891</v>
      </c>
      <c r="Z2237" s="41">
        <f t="shared" si="914"/>
        <v>3208452.3882905529</v>
      </c>
      <c r="AA2237" s="41">
        <v>2699880.0305104135</v>
      </c>
      <c r="AB2237" s="41">
        <v>181461.60875589863</v>
      </c>
      <c r="AC2237" s="41">
        <f t="shared" si="917"/>
        <v>2881341.6392663121</v>
      </c>
      <c r="AD2237" s="42">
        <f t="shared" si="918"/>
        <v>508572.35778013943</v>
      </c>
      <c r="AE2237" s="41">
        <f t="shared" si="919"/>
        <v>3389913.9970464515</v>
      </c>
      <c r="AF2237" s="42">
        <f t="shared" si="920"/>
        <v>1685388.0160463355</v>
      </c>
      <c r="AG2237" s="43">
        <f>(365.25/30.4375*(IF(E2237=12002,1/3%,IF(E2237=12003,1/3%,IF(E2237=12004,1/3%,IF(E2237=12006,1/2%,IF(E2237=12007,1/10%,IF(E2237=12008,1/3%,IF(E2237=12009,1/10%,IF(E2237=12010,1/10%,IF(E2237=12011,1/20%,IF(E2237=12012,1/3%,IF(E2237=12099,1/10%)))))))))))))</f>
        <v>120</v>
      </c>
      <c r="AH2237" s="44">
        <f t="shared" si="921"/>
        <v>44.139630390143736</v>
      </c>
      <c r="AI2237" s="36">
        <f t="shared" si="922"/>
        <v>75.860369609856264</v>
      </c>
      <c r="AJ2237" s="36">
        <f t="shared" si="923"/>
        <v>2309</v>
      </c>
      <c r="AK2237" s="45">
        <v>45657</v>
      </c>
    </row>
    <row r="2238" spans="1:37" s="79" customFormat="1" ht="12.75" x14ac:dyDescent="0.25">
      <c r="A2238" s="36">
        <v>2232</v>
      </c>
      <c r="B2238" s="45">
        <v>43349</v>
      </c>
      <c r="C2238" s="36" t="s">
        <v>823</v>
      </c>
      <c r="D2238" s="36"/>
      <c r="E2238" s="36">
        <v>12004</v>
      </c>
      <c r="F2238" s="36" t="s">
        <v>1861</v>
      </c>
      <c r="G2238" s="38" t="s">
        <v>318</v>
      </c>
      <c r="H2238" s="61">
        <v>21</v>
      </c>
      <c r="I2238" s="50">
        <v>157500</v>
      </c>
      <c r="J2238" s="39">
        <f t="shared" si="926"/>
        <v>0</v>
      </c>
      <c r="K2238" s="39">
        <f t="shared" si="927"/>
        <v>0</v>
      </c>
      <c r="L2238" s="39">
        <f t="shared" si="928"/>
        <v>157500</v>
      </c>
      <c r="M2238" s="39">
        <f>IF(C2238=12006,H2238,IF(C2238&lt;&gt;12006,0))</f>
        <v>0</v>
      </c>
      <c r="N2238" s="39">
        <f t="shared" si="911"/>
        <v>0</v>
      </c>
      <c r="O2238" s="39">
        <f t="shared" si="929"/>
        <v>0</v>
      </c>
      <c r="P2238" s="39">
        <f t="shared" si="930"/>
        <v>0</v>
      </c>
      <c r="Q2238" s="39">
        <f t="shared" si="931"/>
        <v>0</v>
      </c>
      <c r="R2238" s="39">
        <f t="shared" si="932"/>
        <v>0</v>
      </c>
      <c r="S2238" s="39">
        <f t="shared" si="933"/>
        <v>0</v>
      </c>
      <c r="T2238" s="39"/>
      <c r="U2238" s="39">
        <f t="shared" si="934"/>
        <v>0</v>
      </c>
      <c r="V2238" s="39"/>
      <c r="W2238" s="39"/>
      <c r="X2238" s="39">
        <f t="shared" si="912"/>
        <v>12.936344969199178</v>
      </c>
      <c r="Y2238" s="39">
        <f t="shared" si="913"/>
        <v>393.75</v>
      </c>
      <c r="Z2238" s="41">
        <f t="shared" si="914"/>
        <v>29857.084188911704</v>
      </c>
      <c r="AA2238" s="41">
        <v>25122.381930184805</v>
      </c>
      <c r="AB2238" s="41">
        <v>0</v>
      </c>
      <c r="AC2238" s="41">
        <f t="shared" si="917"/>
        <v>25122.381930184805</v>
      </c>
      <c r="AD2238" s="42">
        <f t="shared" si="918"/>
        <v>4734.7022587268984</v>
      </c>
      <c r="AE2238" s="41">
        <f t="shared" si="919"/>
        <v>29857.084188911704</v>
      </c>
      <c r="AF2238" s="42">
        <f t="shared" si="920"/>
        <v>127642.9158110883</v>
      </c>
      <c r="AG2238" s="43">
        <f t="shared" ref="AG2238:AG2243" si="935">(365.25/30.4375*(IF(E2238=12002,1/3%,IF(E2238=12003,1/3%,IF(E2238=12004,1/3%,IF(E2238=12006,1/2%,IF(E2238=12007,1/10%,IF(E2238=12008,1/3%,IF(E2238=12009,1/10%,IF(E2238=12010,1/10%,IF(E2238=12011,1/20%,IF(E2238=12012,1/3%))))))))))))</f>
        <v>400</v>
      </c>
      <c r="AH2238" s="44">
        <f t="shared" si="921"/>
        <v>324.17248459958932</v>
      </c>
      <c r="AI2238" s="36">
        <f t="shared" si="922"/>
        <v>75.827515400410675</v>
      </c>
      <c r="AJ2238" s="36">
        <f t="shared" si="923"/>
        <v>2308</v>
      </c>
      <c r="AK2238" s="45">
        <v>45657</v>
      </c>
    </row>
    <row r="2239" spans="1:37" s="79" customFormat="1" ht="12.75" customHeight="1" x14ac:dyDescent="0.25">
      <c r="A2239" s="36">
        <v>2233</v>
      </c>
      <c r="B2239" s="45">
        <v>43350</v>
      </c>
      <c r="C2239" s="36" t="s">
        <v>534</v>
      </c>
      <c r="D2239" s="36"/>
      <c r="E2239" s="36">
        <v>12008</v>
      </c>
      <c r="F2239" s="36" t="s">
        <v>1862</v>
      </c>
      <c r="G2239" s="36" t="s">
        <v>903</v>
      </c>
      <c r="H2239" s="38">
        <v>1</v>
      </c>
      <c r="I2239" s="50">
        <v>2250000</v>
      </c>
      <c r="J2239" s="39">
        <f t="shared" si="926"/>
        <v>0</v>
      </c>
      <c r="K2239" s="39">
        <f t="shared" si="927"/>
        <v>0</v>
      </c>
      <c r="L2239" s="39">
        <f t="shared" si="928"/>
        <v>0</v>
      </c>
      <c r="M2239" s="39">
        <f>IF(C2239=12006,H2239,IF(C2239&lt;&gt;12006,0))</f>
        <v>0</v>
      </c>
      <c r="N2239" s="39">
        <f t="shared" ref="N2239:N2253" si="936">IF(E2239=12006,I2239,IF(E2239&lt;&gt;12006,0))</f>
        <v>0</v>
      </c>
      <c r="O2239" s="39">
        <f t="shared" si="929"/>
        <v>0</v>
      </c>
      <c r="P2239" s="39">
        <f t="shared" si="930"/>
        <v>2250000</v>
      </c>
      <c r="Q2239" s="39">
        <f t="shared" si="931"/>
        <v>0</v>
      </c>
      <c r="R2239" s="39">
        <f t="shared" si="932"/>
        <v>0</v>
      </c>
      <c r="S2239" s="39">
        <f t="shared" si="933"/>
        <v>0</v>
      </c>
      <c r="T2239" s="39"/>
      <c r="U2239" s="39">
        <f t="shared" si="934"/>
        <v>0</v>
      </c>
      <c r="V2239" s="39"/>
      <c r="W2239" s="39"/>
      <c r="X2239" s="39">
        <f t="shared" si="912"/>
        <v>184.80492813141683</v>
      </c>
      <c r="Y2239" s="39">
        <f t="shared" si="913"/>
        <v>5625</v>
      </c>
      <c r="Z2239" s="41">
        <f t="shared" si="914"/>
        <v>426344.96919917862</v>
      </c>
      <c r="AA2239" s="41">
        <v>358706.36550308007</v>
      </c>
      <c r="AB2239" s="41">
        <v>-9674.1984110164994</v>
      </c>
      <c r="AC2239" s="41">
        <f t="shared" si="917"/>
        <v>349032.16709206358</v>
      </c>
      <c r="AD2239" s="42">
        <f t="shared" si="918"/>
        <v>67638.603696098551</v>
      </c>
      <c r="AE2239" s="41">
        <f t="shared" si="919"/>
        <v>416670.77078816213</v>
      </c>
      <c r="AF2239" s="42">
        <f t="shared" si="920"/>
        <v>1833329.229211838</v>
      </c>
      <c r="AG2239" s="43">
        <f t="shared" si="935"/>
        <v>400</v>
      </c>
      <c r="AH2239" s="44">
        <f t="shared" si="921"/>
        <v>324.20533880903491</v>
      </c>
      <c r="AI2239" s="36">
        <f t="shared" si="922"/>
        <v>75.794661190965087</v>
      </c>
      <c r="AJ2239" s="36">
        <f t="shared" si="923"/>
        <v>2307</v>
      </c>
      <c r="AK2239" s="45">
        <v>45657</v>
      </c>
    </row>
    <row r="2240" spans="1:37" s="79" customFormat="1" ht="51" customHeight="1" x14ac:dyDescent="0.25">
      <c r="A2240" s="36">
        <v>2234</v>
      </c>
      <c r="B2240" s="45">
        <v>43350</v>
      </c>
      <c r="C2240" s="53" t="s">
        <v>533</v>
      </c>
      <c r="D2240" s="53"/>
      <c r="E2240" s="36">
        <v>12003</v>
      </c>
      <c r="F2240" s="36" t="s">
        <v>1776</v>
      </c>
      <c r="G2240" s="36" t="s">
        <v>1750</v>
      </c>
      <c r="H2240" s="38">
        <v>1</v>
      </c>
      <c r="I2240" s="50">
        <v>36875</v>
      </c>
      <c r="J2240" s="39">
        <f t="shared" si="926"/>
        <v>0</v>
      </c>
      <c r="K2240" s="39">
        <f t="shared" si="927"/>
        <v>36875</v>
      </c>
      <c r="L2240" s="39">
        <f t="shared" si="928"/>
        <v>0</v>
      </c>
      <c r="M2240" s="39">
        <f>IF(C2240=12006,H2240,IF(C2240&lt;&gt;12006,0))</f>
        <v>0</v>
      </c>
      <c r="N2240" s="39">
        <f t="shared" si="936"/>
        <v>0</v>
      </c>
      <c r="O2240" s="39">
        <f t="shared" si="929"/>
        <v>0</v>
      </c>
      <c r="P2240" s="39">
        <f t="shared" si="930"/>
        <v>0</v>
      </c>
      <c r="Q2240" s="39">
        <f t="shared" si="931"/>
        <v>0</v>
      </c>
      <c r="R2240" s="39">
        <f t="shared" si="932"/>
        <v>0</v>
      </c>
      <c r="S2240" s="39">
        <f t="shared" si="933"/>
        <v>0</v>
      </c>
      <c r="T2240" s="39"/>
      <c r="U2240" s="39">
        <f t="shared" si="934"/>
        <v>0</v>
      </c>
      <c r="V2240" s="39"/>
      <c r="W2240" s="39"/>
      <c r="X2240" s="39">
        <f t="shared" si="912"/>
        <v>3.0287474332648872</v>
      </c>
      <c r="Y2240" s="39">
        <f t="shared" si="913"/>
        <v>92.1875</v>
      </c>
      <c r="Z2240" s="41">
        <f t="shared" si="914"/>
        <v>6987.3203285420941</v>
      </c>
      <c r="AA2240" s="41">
        <v>5787.9363449691991</v>
      </c>
      <c r="AB2240" s="41">
        <v>-156.09883173487751</v>
      </c>
      <c r="AC2240" s="41">
        <f t="shared" si="917"/>
        <v>5631.8375132343217</v>
      </c>
      <c r="AD2240" s="42">
        <f t="shared" si="918"/>
        <v>1199.383983572895</v>
      </c>
      <c r="AE2240" s="41">
        <f t="shared" si="919"/>
        <v>6831.2214968072167</v>
      </c>
      <c r="AF2240" s="42">
        <f t="shared" si="920"/>
        <v>30043.778503192785</v>
      </c>
      <c r="AG2240" s="43">
        <f t="shared" si="935"/>
        <v>400</v>
      </c>
      <c r="AH2240" s="44">
        <f t="shared" si="921"/>
        <v>324.20533880903491</v>
      </c>
      <c r="AI2240" s="36">
        <f t="shared" si="922"/>
        <v>75.794661190965087</v>
      </c>
      <c r="AJ2240" s="36">
        <f t="shared" si="923"/>
        <v>2307</v>
      </c>
      <c r="AK2240" s="45">
        <v>45657</v>
      </c>
    </row>
    <row r="2241" spans="1:37" s="79" customFormat="1" ht="51" customHeight="1" x14ac:dyDescent="0.25">
      <c r="A2241" s="36">
        <v>2235</v>
      </c>
      <c r="B2241" s="45">
        <v>43350</v>
      </c>
      <c r="C2241" s="53" t="s">
        <v>533</v>
      </c>
      <c r="D2241" s="53"/>
      <c r="E2241" s="36">
        <v>12003</v>
      </c>
      <c r="F2241" s="36" t="s">
        <v>1781</v>
      </c>
      <c r="G2241" s="36" t="s">
        <v>1750</v>
      </c>
      <c r="H2241" s="38">
        <v>7</v>
      </c>
      <c r="I2241" s="50">
        <v>191975</v>
      </c>
      <c r="J2241" s="39">
        <f t="shared" si="926"/>
        <v>0</v>
      </c>
      <c r="K2241" s="39">
        <f t="shared" si="927"/>
        <v>191975</v>
      </c>
      <c r="L2241" s="39">
        <f t="shared" si="928"/>
        <v>0</v>
      </c>
      <c r="M2241" s="39">
        <f>IF(C2241=12006,H2241,IF(C2241&lt;&gt;12006,0))</f>
        <v>0</v>
      </c>
      <c r="N2241" s="39">
        <f t="shared" si="936"/>
        <v>0</v>
      </c>
      <c r="O2241" s="39">
        <f t="shared" si="929"/>
        <v>0</v>
      </c>
      <c r="P2241" s="39">
        <f t="shared" si="930"/>
        <v>0</v>
      </c>
      <c r="Q2241" s="39">
        <f t="shared" si="931"/>
        <v>0</v>
      </c>
      <c r="R2241" s="39">
        <f t="shared" si="932"/>
        <v>0</v>
      </c>
      <c r="S2241" s="39">
        <f t="shared" si="933"/>
        <v>0</v>
      </c>
      <c r="T2241" s="39"/>
      <c r="U2241" s="39">
        <f t="shared" si="934"/>
        <v>0</v>
      </c>
      <c r="V2241" s="39"/>
      <c r="W2241" s="39"/>
      <c r="X2241" s="39">
        <f t="shared" si="912"/>
        <v>15.767967145790553</v>
      </c>
      <c r="Y2241" s="39">
        <f t="shared" si="913"/>
        <v>479.93749999999994</v>
      </c>
      <c r="Z2241" s="41">
        <f t="shared" si="914"/>
        <v>36376.700205338799</v>
      </c>
      <c r="AA2241" s="41">
        <v>30132.585215605744</v>
      </c>
      <c r="AB2241" s="41">
        <v>-812.66639246923671</v>
      </c>
      <c r="AC2241" s="41">
        <f t="shared" si="917"/>
        <v>29319.918823136508</v>
      </c>
      <c r="AD2241" s="42">
        <f t="shared" si="918"/>
        <v>6244.1149897330542</v>
      </c>
      <c r="AE2241" s="41">
        <f t="shared" si="919"/>
        <v>35564.033812869558</v>
      </c>
      <c r="AF2241" s="42">
        <f t="shared" si="920"/>
        <v>156410.96618713043</v>
      </c>
      <c r="AG2241" s="43">
        <f t="shared" si="935"/>
        <v>400</v>
      </c>
      <c r="AH2241" s="44">
        <f t="shared" si="921"/>
        <v>324.20533880903491</v>
      </c>
      <c r="AI2241" s="36">
        <f t="shared" si="922"/>
        <v>75.794661190965087</v>
      </c>
      <c r="AJ2241" s="36">
        <f t="shared" si="923"/>
        <v>2307</v>
      </c>
      <c r="AK2241" s="45">
        <v>45657</v>
      </c>
    </row>
    <row r="2242" spans="1:37" s="79" customFormat="1" ht="15.75" customHeight="1" x14ac:dyDescent="0.25">
      <c r="A2242" s="36">
        <v>2236</v>
      </c>
      <c r="B2242" s="45">
        <v>43350</v>
      </c>
      <c r="C2242" s="53" t="s">
        <v>533</v>
      </c>
      <c r="D2242" s="53"/>
      <c r="E2242" s="36">
        <v>12003</v>
      </c>
      <c r="F2242" s="36" t="s">
        <v>1863</v>
      </c>
      <c r="G2242" s="36" t="s">
        <v>1750</v>
      </c>
      <c r="H2242" s="38">
        <v>4</v>
      </c>
      <c r="I2242" s="50">
        <v>158000</v>
      </c>
      <c r="J2242" s="39">
        <f t="shared" si="926"/>
        <v>0</v>
      </c>
      <c r="K2242" s="39">
        <f t="shared" si="927"/>
        <v>158000</v>
      </c>
      <c r="L2242" s="39">
        <f t="shared" si="928"/>
        <v>0</v>
      </c>
      <c r="M2242" s="39">
        <f>IF(C2242=12006,H2242,IF(C2242&lt;&gt;12006,0))</f>
        <v>0</v>
      </c>
      <c r="N2242" s="39">
        <f t="shared" si="936"/>
        <v>0</v>
      </c>
      <c r="O2242" s="39">
        <f t="shared" si="929"/>
        <v>0</v>
      </c>
      <c r="P2242" s="39">
        <f t="shared" si="930"/>
        <v>0</v>
      </c>
      <c r="Q2242" s="39">
        <f t="shared" si="931"/>
        <v>0</v>
      </c>
      <c r="R2242" s="39">
        <f t="shared" si="932"/>
        <v>0</v>
      </c>
      <c r="S2242" s="39">
        <f t="shared" si="933"/>
        <v>0</v>
      </c>
      <c r="T2242" s="39"/>
      <c r="U2242" s="39">
        <f t="shared" si="934"/>
        <v>0</v>
      </c>
      <c r="V2242" s="39"/>
      <c r="W2242" s="39"/>
      <c r="X2242" s="39">
        <f t="shared" si="912"/>
        <v>12.97741273100616</v>
      </c>
      <c r="Y2242" s="39">
        <f t="shared" si="913"/>
        <v>395</v>
      </c>
      <c r="Z2242" s="41">
        <f t="shared" si="914"/>
        <v>29938.891170431209</v>
      </c>
      <c r="AA2242" s="41">
        <v>24799.83572895277</v>
      </c>
      <c r="AB2242" s="41">
        <v>-668.84380784028872</v>
      </c>
      <c r="AC2242" s="41">
        <f t="shared" si="917"/>
        <v>24130.99192111248</v>
      </c>
      <c r="AD2242" s="42">
        <f t="shared" si="918"/>
        <v>5139.0554414784383</v>
      </c>
      <c r="AE2242" s="41">
        <f t="shared" si="919"/>
        <v>29270.047362590918</v>
      </c>
      <c r="AF2242" s="42">
        <f t="shared" si="920"/>
        <v>128729.95263740908</v>
      </c>
      <c r="AG2242" s="43">
        <f t="shared" si="935"/>
        <v>400</v>
      </c>
      <c r="AH2242" s="44">
        <f t="shared" si="921"/>
        <v>324.20533880903491</v>
      </c>
      <c r="AI2242" s="36">
        <f t="shared" si="922"/>
        <v>75.794661190965087</v>
      </c>
      <c r="AJ2242" s="36">
        <f t="shared" si="923"/>
        <v>2307</v>
      </c>
      <c r="AK2242" s="45">
        <v>45657</v>
      </c>
    </row>
    <row r="2243" spans="1:37" s="79" customFormat="1" ht="51" customHeight="1" x14ac:dyDescent="0.25">
      <c r="A2243" s="36">
        <v>2237</v>
      </c>
      <c r="B2243" s="45">
        <v>43353</v>
      </c>
      <c r="C2243" s="36" t="s">
        <v>823</v>
      </c>
      <c r="D2243" s="36"/>
      <c r="E2243" s="36">
        <v>12004</v>
      </c>
      <c r="F2243" s="36" t="s">
        <v>1864</v>
      </c>
      <c r="G2243" s="38" t="s">
        <v>318</v>
      </c>
      <c r="H2243" s="61">
        <v>1</v>
      </c>
      <c r="I2243" s="50">
        <v>101350</v>
      </c>
      <c r="J2243" s="39">
        <f t="shared" si="926"/>
        <v>0</v>
      </c>
      <c r="K2243" s="39">
        <f t="shared" si="927"/>
        <v>0</v>
      </c>
      <c r="L2243" s="39">
        <f t="shared" si="928"/>
        <v>101350</v>
      </c>
      <c r="M2243" s="39">
        <f>IF(C2243=12006,H2243,IF(C2243&lt;&gt;12006,0))</f>
        <v>0</v>
      </c>
      <c r="N2243" s="39">
        <f t="shared" si="936"/>
        <v>0</v>
      </c>
      <c r="O2243" s="39">
        <f t="shared" si="929"/>
        <v>0</v>
      </c>
      <c r="P2243" s="39">
        <f t="shared" si="930"/>
        <v>0</v>
      </c>
      <c r="Q2243" s="39">
        <f t="shared" si="931"/>
        <v>0</v>
      </c>
      <c r="R2243" s="39">
        <f t="shared" si="932"/>
        <v>0</v>
      </c>
      <c r="S2243" s="39">
        <f t="shared" si="933"/>
        <v>0</v>
      </c>
      <c r="T2243" s="39"/>
      <c r="U2243" s="39">
        <f t="shared" si="934"/>
        <v>0</v>
      </c>
      <c r="V2243" s="39"/>
      <c r="W2243" s="39"/>
      <c r="X2243" s="39">
        <f t="shared" si="912"/>
        <v>8.3244353182751532</v>
      </c>
      <c r="Y2243" s="39">
        <f t="shared" si="913"/>
        <v>253.37499999999997</v>
      </c>
      <c r="Z2243" s="41">
        <f t="shared" si="914"/>
        <v>19179.498973305952</v>
      </c>
      <c r="AA2243" s="41">
        <v>16132.755646817246</v>
      </c>
      <c r="AB2243" s="41">
        <v>0</v>
      </c>
      <c r="AC2243" s="41">
        <f t="shared" si="917"/>
        <v>16132.755646817246</v>
      </c>
      <c r="AD2243" s="42">
        <f t="shared" si="918"/>
        <v>3046.7433264887059</v>
      </c>
      <c r="AE2243" s="41">
        <f t="shared" si="919"/>
        <v>19179.498973305952</v>
      </c>
      <c r="AF2243" s="42">
        <f t="shared" si="920"/>
        <v>82170.501026694052</v>
      </c>
      <c r="AG2243" s="43">
        <f t="shared" si="935"/>
        <v>400</v>
      </c>
      <c r="AH2243" s="44">
        <f t="shared" si="921"/>
        <v>324.30390143737168</v>
      </c>
      <c r="AI2243" s="36">
        <f t="shared" si="922"/>
        <v>75.696098562628336</v>
      </c>
      <c r="AJ2243" s="36">
        <f t="shared" si="923"/>
        <v>2304</v>
      </c>
      <c r="AK2243" s="45">
        <v>45657</v>
      </c>
    </row>
    <row r="2244" spans="1:37" s="79" customFormat="1" ht="30.75" customHeight="1" x14ac:dyDescent="0.25">
      <c r="A2244" s="36">
        <v>2238</v>
      </c>
      <c r="B2244" s="45">
        <v>43354</v>
      </c>
      <c r="C2244" s="49" t="s">
        <v>431</v>
      </c>
      <c r="D2244" s="49"/>
      <c r="E2244" s="49">
        <v>12009</v>
      </c>
      <c r="F2244" s="36" t="s">
        <v>1865</v>
      </c>
      <c r="G2244" s="36" t="s">
        <v>435</v>
      </c>
      <c r="H2244" s="38">
        <v>2</v>
      </c>
      <c r="I2244" s="50">
        <v>313000</v>
      </c>
      <c r="J2244" s="39">
        <f t="shared" si="926"/>
        <v>0</v>
      </c>
      <c r="K2244" s="39">
        <f t="shared" si="927"/>
        <v>0</v>
      </c>
      <c r="L2244" s="39">
        <f t="shared" si="928"/>
        <v>0</v>
      </c>
      <c r="M2244" s="39">
        <f>IF(E2244=12005,I2244,IF(E2244&lt;&gt;12005,0))</f>
        <v>0</v>
      </c>
      <c r="N2244" s="39">
        <f t="shared" si="936"/>
        <v>0</v>
      </c>
      <c r="O2244" s="39">
        <f t="shared" si="929"/>
        <v>0</v>
      </c>
      <c r="P2244" s="39">
        <f t="shared" si="930"/>
        <v>0</v>
      </c>
      <c r="Q2244" s="39">
        <f t="shared" si="931"/>
        <v>313000</v>
      </c>
      <c r="R2244" s="39">
        <f t="shared" si="932"/>
        <v>0</v>
      </c>
      <c r="S2244" s="39">
        <f t="shared" si="933"/>
        <v>0</v>
      </c>
      <c r="T2244" s="39"/>
      <c r="U2244" s="39">
        <f t="shared" si="934"/>
        <v>0</v>
      </c>
      <c r="V2244" s="39"/>
      <c r="W2244" s="39">
        <f>IF(E2244=12099,I2244,IF(E2244&lt;&gt;12099,0))</f>
        <v>0</v>
      </c>
      <c r="X2244" s="39">
        <f t="shared" si="912"/>
        <v>85.694729637234772</v>
      </c>
      <c r="Y2244" s="39">
        <f t="shared" si="913"/>
        <v>2608.3333333333335</v>
      </c>
      <c r="Z2244" s="41">
        <f t="shared" si="914"/>
        <v>197354.96235455168</v>
      </c>
      <c r="AA2244" s="41">
        <v>165990.69130732375</v>
      </c>
      <c r="AB2244" s="41">
        <v>0</v>
      </c>
      <c r="AC2244" s="41">
        <f t="shared" si="917"/>
        <v>165990.69130732375</v>
      </c>
      <c r="AD2244" s="42">
        <f t="shared" si="918"/>
        <v>31364.271047227929</v>
      </c>
      <c r="AE2244" s="41">
        <f t="shared" si="919"/>
        <v>197354.96235455168</v>
      </c>
      <c r="AF2244" s="42">
        <f t="shared" si="920"/>
        <v>115645.03764544832</v>
      </c>
      <c r="AG2244" s="43">
        <f>(365.25/30.4375*(IF(E2244=12002,1/3%,IF(E2244=12003,1/3%,IF(E2244=12004,1/3%,IF(E2244=12006,1/2%,IF(E2244=12007,1/10%,IF(E2244=12008,1/3%,IF(E2244=12009,1/10%,IF(E2244=12010,1/10%,IF(E2244=12011,1/20%,IF(E2244=12012,1/3%,IF(E2244=12099,1/10%)))))))))))))</f>
        <v>120</v>
      </c>
      <c r="AH2244" s="44">
        <f t="shared" si="921"/>
        <v>44.336755646817252</v>
      </c>
      <c r="AI2244" s="36">
        <f t="shared" si="922"/>
        <v>75.663244353182748</v>
      </c>
      <c r="AJ2244" s="36">
        <f t="shared" si="923"/>
        <v>2303</v>
      </c>
      <c r="AK2244" s="45">
        <v>45657</v>
      </c>
    </row>
    <row r="2245" spans="1:37" s="79" customFormat="1" ht="51" customHeight="1" x14ac:dyDescent="0.25">
      <c r="A2245" s="36">
        <v>2239</v>
      </c>
      <c r="B2245" s="45">
        <v>43354</v>
      </c>
      <c r="C2245" s="49" t="s">
        <v>272</v>
      </c>
      <c r="D2245" s="49"/>
      <c r="E2245" s="49">
        <v>12010</v>
      </c>
      <c r="F2245" s="36" t="s">
        <v>1866</v>
      </c>
      <c r="G2245" s="36" t="s">
        <v>435</v>
      </c>
      <c r="H2245" s="38">
        <v>10</v>
      </c>
      <c r="I2245" s="50">
        <v>376191.50943396229</v>
      </c>
      <c r="J2245" s="39">
        <f t="shared" si="926"/>
        <v>0</v>
      </c>
      <c r="K2245" s="39">
        <f t="shared" si="927"/>
        <v>0</v>
      </c>
      <c r="L2245" s="39">
        <f t="shared" si="928"/>
        <v>0</v>
      </c>
      <c r="M2245" s="39">
        <f>IF(E2245=12005,I2245,IF(E2245&lt;&gt;12005,0))</f>
        <v>0</v>
      </c>
      <c r="N2245" s="39">
        <f t="shared" si="936"/>
        <v>0</v>
      </c>
      <c r="O2245" s="39">
        <f t="shared" si="929"/>
        <v>0</v>
      </c>
      <c r="P2245" s="39">
        <f t="shared" si="930"/>
        <v>0</v>
      </c>
      <c r="Q2245" s="39">
        <f t="shared" si="931"/>
        <v>0</v>
      </c>
      <c r="R2245" s="39">
        <f t="shared" si="932"/>
        <v>376191.50943396229</v>
      </c>
      <c r="S2245" s="39">
        <f t="shared" si="933"/>
        <v>0</v>
      </c>
      <c r="T2245" s="39"/>
      <c r="U2245" s="39">
        <f t="shared" si="934"/>
        <v>0</v>
      </c>
      <c r="V2245" s="39"/>
      <c r="W2245" s="39">
        <f>IF(E2245=12099,I2245,IF(E2245&lt;&gt;12099,0))</f>
        <v>0</v>
      </c>
      <c r="X2245" s="39">
        <f t="shared" si="912"/>
        <v>102.99562202161869</v>
      </c>
      <c r="Y2245" s="39">
        <f t="shared" si="913"/>
        <v>3134.9292452830186</v>
      </c>
      <c r="Z2245" s="41">
        <f t="shared" si="914"/>
        <v>237198.91751578782</v>
      </c>
      <c r="AA2245" s="41">
        <v>199502.51985587538</v>
      </c>
      <c r="AB2245" s="41">
        <v>13408.761794893064</v>
      </c>
      <c r="AC2245" s="41">
        <f t="shared" si="917"/>
        <v>212911.28165076845</v>
      </c>
      <c r="AD2245" s="42">
        <f t="shared" si="918"/>
        <v>37696.397659912443</v>
      </c>
      <c r="AE2245" s="41">
        <f t="shared" si="919"/>
        <v>250607.67931068089</v>
      </c>
      <c r="AF2245" s="42">
        <f t="shared" si="920"/>
        <v>125583.8301232814</v>
      </c>
      <c r="AG2245" s="43">
        <f>(365.25/30.4375*(IF(E2245=12002,1/3%,IF(E2245=12003,1/3%,IF(E2245=12004,1/3%,IF(E2245=12006,1/2%,IF(E2245=12007,1/10%,IF(E2245=12008,1/3%,IF(E2245=12009,1/10%,IF(E2245=12010,1/10%,IF(E2245=12011,1/20%,IF(E2245=12012,1/3%,IF(E2245=12099,1/10%)))))))))))))</f>
        <v>120</v>
      </c>
      <c r="AH2245" s="44">
        <f t="shared" si="921"/>
        <v>44.336755646817252</v>
      </c>
      <c r="AI2245" s="36">
        <f t="shared" si="922"/>
        <v>75.663244353182748</v>
      </c>
      <c r="AJ2245" s="36">
        <f t="shared" si="923"/>
        <v>2303</v>
      </c>
      <c r="AK2245" s="45">
        <v>45657</v>
      </c>
    </row>
    <row r="2246" spans="1:37" s="79" customFormat="1" ht="12.75" customHeight="1" x14ac:dyDescent="0.25">
      <c r="A2246" s="36">
        <v>2240</v>
      </c>
      <c r="B2246" s="45">
        <v>43354</v>
      </c>
      <c r="C2246" s="49" t="s">
        <v>272</v>
      </c>
      <c r="D2246" s="49"/>
      <c r="E2246" s="49">
        <v>12010</v>
      </c>
      <c r="F2246" s="36" t="s">
        <v>1867</v>
      </c>
      <c r="G2246" s="36" t="s">
        <v>435</v>
      </c>
      <c r="H2246" s="38">
        <v>10</v>
      </c>
      <c r="I2246" s="50">
        <v>2577608.4905660376</v>
      </c>
      <c r="J2246" s="39">
        <f t="shared" si="926"/>
        <v>0</v>
      </c>
      <c r="K2246" s="39">
        <f t="shared" si="927"/>
        <v>0</v>
      </c>
      <c r="L2246" s="39">
        <f t="shared" si="928"/>
        <v>0</v>
      </c>
      <c r="M2246" s="39">
        <f>IF(E2246=12005,I2246,IF(E2246&lt;&gt;12005,0))</f>
        <v>0</v>
      </c>
      <c r="N2246" s="39">
        <f t="shared" si="936"/>
        <v>0</v>
      </c>
      <c r="O2246" s="39">
        <f t="shared" si="929"/>
        <v>0</v>
      </c>
      <c r="P2246" s="39">
        <f t="shared" si="930"/>
        <v>0</v>
      </c>
      <c r="Q2246" s="39">
        <f t="shared" si="931"/>
        <v>0</v>
      </c>
      <c r="R2246" s="39">
        <f t="shared" si="932"/>
        <v>2577608.4905660376</v>
      </c>
      <c r="S2246" s="39">
        <f t="shared" si="933"/>
        <v>0</v>
      </c>
      <c r="T2246" s="39"/>
      <c r="U2246" s="39">
        <f t="shared" si="934"/>
        <v>0</v>
      </c>
      <c r="V2246" s="39"/>
      <c r="W2246" s="39">
        <f>IF(E2246=12099,I2246,IF(E2246&lt;&gt;12099,0))</f>
        <v>0</v>
      </c>
      <c r="X2246" s="39">
        <f t="shared" si="912"/>
        <v>705.71074348146135</v>
      </c>
      <c r="Y2246" s="39">
        <f t="shared" si="913"/>
        <v>21480.07075471698</v>
      </c>
      <c r="Z2246" s="41">
        <f t="shared" si="914"/>
        <v>1625251.8422378055</v>
      </c>
      <c r="AA2246" s="41">
        <v>1366961.7101235907</v>
      </c>
      <c r="AB2246" s="41">
        <v>91874.849335378429</v>
      </c>
      <c r="AC2246" s="41">
        <f t="shared" si="917"/>
        <v>1458836.5594589692</v>
      </c>
      <c r="AD2246" s="42">
        <f t="shared" si="918"/>
        <v>258290.13211421482</v>
      </c>
      <c r="AE2246" s="41">
        <f t="shared" si="919"/>
        <v>1717126.691573184</v>
      </c>
      <c r="AF2246" s="42">
        <f t="shared" si="920"/>
        <v>860481.79899285361</v>
      </c>
      <c r="AG2246" s="43">
        <f>(365.25/30.4375*(IF(E2246=12002,1/3%,IF(E2246=12003,1/3%,IF(E2246=12004,1/3%,IF(E2246=12006,1/2%,IF(E2246=12007,1/10%,IF(E2246=12008,1/3%,IF(E2246=12009,1/10%,IF(E2246=12010,1/10%,IF(E2246=12011,1/20%,IF(E2246=12012,1/3%,IF(E2246=12099,1/10%)))))))))))))</f>
        <v>120</v>
      </c>
      <c r="AH2246" s="44">
        <f t="shared" si="921"/>
        <v>44.336755646817252</v>
      </c>
      <c r="AI2246" s="36">
        <f t="shared" si="922"/>
        <v>75.663244353182748</v>
      </c>
      <c r="AJ2246" s="36">
        <f t="shared" si="923"/>
        <v>2303</v>
      </c>
      <c r="AK2246" s="45">
        <v>45657</v>
      </c>
    </row>
    <row r="2247" spans="1:37" s="79" customFormat="1" ht="38.25" customHeight="1" x14ac:dyDescent="0.25">
      <c r="A2247" s="36">
        <v>2241</v>
      </c>
      <c r="B2247" s="45">
        <v>43355</v>
      </c>
      <c r="C2247" s="56" t="s">
        <v>1043</v>
      </c>
      <c r="D2247" s="56"/>
      <c r="E2247" s="36">
        <v>12002</v>
      </c>
      <c r="F2247" s="36" t="s">
        <v>1868</v>
      </c>
      <c r="G2247" s="38" t="s">
        <v>335</v>
      </c>
      <c r="H2247" s="61">
        <v>1</v>
      </c>
      <c r="I2247" s="50">
        <v>593029.21</v>
      </c>
      <c r="J2247" s="39">
        <f t="shared" si="926"/>
        <v>593029.21</v>
      </c>
      <c r="K2247" s="39">
        <f t="shared" si="927"/>
        <v>0</v>
      </c>
      <c r="L2247" s="39">
        <f t="shared" si="928"/>
        <v>0</v>
      </c>
      <c r="M2247" s="39">
        <f>IF(C2247=12006,H2247,IF(C2247&lt;&gt;12006,0))</f>
        <v>0</v>
      </c>
      <c r="N2247" s="39">
        <f t="shared" si="936"/>
        <v>0</v>
      </c>
      <c r="O2247" s="39">
        <f t="shared" si="929"/>
        <v>0</v>
      </c>
      <c r="P2247" s="39">
        <f t="shared" si="930"/>
        <v>0</v>
      </c>
      <c r="Q2247" s="39">
        <f t="shared" si="931"/>
        <v>0</v>
      </c>
      <c r="R2247" s="39">
        <f t="shared" si="932"/>
        <v>0</v>
      </c>
      <c r="S2247" s="39">
        <f t="shared" si="933"/>
        <v>0</v>
      </c>
      <c r="T2247" s="39"/>
      <c r="U2247" s="39">
        <f t="shared" si="934"/>
        <v>0</v>
      </c>
      <c r="V2247" s="39"/>
      <c r="W2247" s="39"/>
      <c r="X2247" s="39">
        <f t="shared" ref="X2247:X2310" si="937">IF(I2247&lt;0,0,IF(I2247&gt;0,((1/365.25*(IF(E2247=12002,I2247*3%,IF(E2247=12003,I2247*3%,IF(E2247=12004,I2247*3%,IF(E2247=12006,I2247*2%,IF(E2247=12007,I2247*10%,IF(E2247=12008,I2247*3%,IF(E2247=12009,I2247*10%,IF(E2247=12010,I2247*10%,IF(E2247=12011,I2247*20%,IF(E2247=12012,I2247*3%,IF(E2247=12099,I2247*10%))))))))))))))))</f>
        <v>48.708764681724844</v>
      </c>
      <c r="Y2247" s="39">
        <f t="shared" ref="Y2247:Y2310" si="938">X2247*30.4375</f>
        <v>1482.5730249999999</v>
      </c>
      <c r="Z2247" s="41">
        <f t="shared" ref="Z2247:Z2310" si="939">IF(I2247&lt;0,0,IF(I2247&gt;0,(IF(AI2247*Y2247&lt;=I2247,Y2247*AI2247,IF(Y2247*AI2247&gt;I2247,I2247,IF(AI2247*Y2247=I2247,I2247))))))</f>
        <v>112127.57629733058</v>
      </c>
      <c r="AA2247" s="41">
        <v>94300.168423819297</v>
      </c>
      <c r="AB2247" s="41">
        <v>0</v>
      </c>
      <c r="AC2247" s="41">
        <f t="shared" si="917"/>
        <v>94300.168423819297</v>
      </c>
      <c r="AD2247" s="42">
        <f t="shared" si="918"/>
        <v>17827.407873511285</v>
      </c>
      <c r="AE2247" s="41">
        <f t="shared" si="919"/>
        <v>112127.57629733058</v>
      </c>
      <c r="AF2247" s="42">
        <f t="shared" si="920"/>
        <v>480901.63370266941</v>
      </c>
      <c r="AG2247" s="43">
        <f>(365.25/30.4375*(IF(E2247=12002,1/3%,IF(E2247=12003,1/3%,IF(E2247=12004,1/3%,IF(E2247=12006,1/2%,IF(E2247=12007,1/10%,IF(E2247=12008,1/3%,IF(E2247=12009,1/10%,IF(E2247=12010,1/10%,IF(E2247=12011,1/20%,IF(E2247=12012,1/3%))))))))))))</f>
        <v>400</v>
      </c>
      <c r="AH2247" s="44">
        <f t="shared" si="921"/>
        <v>324.36960985626285</v>
      </c>
      <c r="AI2247" s="36">
        <f t="shared" si="922"/>
        <v>75.630390143737159</v>
      </c>
      <c r="AJ2247" s="36">
        <f t="shared" si="923"/>
        <v>2302</v>
      </c>
      <c r="AK2247" s="45">
        <v>45657</v>
      </c>
    </row>
    <row r="2248" spans="1:37" s="79" customFormat="1" ht="51" customHeight="1" x14ac:dyDescent="0.25">
      <c r="A2248" s="36">
        <v>2242</v>
      </c>
      <c r="B2248" s="45">
        <v>43355</v>
      </c>
      <c r="C2248" s="49" t="s">
        <v>272</v>
      </c>
      <c r="D2248" s="49"/>
      <c r="E2248" s="49">
        <v>12010</v>
      </c>
      <c r="F2248" s="36" t="s">
        <v>1869</v>
      </c>
      <c r="G2248" s="36" t="s">
        <v>435</v>
      </c>
      <c r="H2248" s="38">
        <v>1</v>
      </c>
      <c r="I2248" s="50">
        <v>380100</v>
      </c>
      <c r="J2248" s="39">
        <f t="shared" si="926"/>
        <v>0</v>
      </c>
      <c r="K2248" s="39">
        <f t="shared" si="927"/>
        <v>0</v>
      </c>
      <c r="L2248" s="39">
        <f t="shared" si="928"/>
        <v>0</v>
      </c>
      <c r="M2248" s="39">
        <f>IF(E2248=12005,I2248,IF(E2248&lt;&gt;12005,0))</f>
        <v>0</v>
      </c>
      <c r="N2248" s="39">
        <f t="shared" si="936"/>
        <v>0</v>
      </c>
      <c r="O2248" s="39">
        <f t="shared" si="929"/>
        <v>0</v>
      </c>
      <c r="P2248" s="39">
        <f t="shared" si="930"/>
        <v>0</v>
      </c>
      <c r="Q2248" s="39">
        <f t="shared" si="931"/>
        <v>0</v>
      </c>
      <c r="R2248" s="39">
        <f t="shared" si="932"/>
        <v>380100</v>
      </c>
      <c r="S2248" s="39">
        <f t="shared" si="933"/>
        <v>0</v>
      </c>
      <c r="T2248" s="39"/>
      <c r="U2248" s="39">
        <f t="shared" si="934"/>
        <v>0</v>
      </c>
      <c r="V2248" s="39"/>
      <c r="W2248" s="39">
        <f>IF(E2248=12099,I2248,IF(E2248&lt;&gt;12099,0))</f>
        <v>0</v>
      </c>
      <c r="X2248" s="39">
        <f t="shared" si="937"/>
        <v>104.06570841889116</v>
      </c>
      <c r="Y2248" s="39">
        <f t="shared" si="938"/>
        <v>3167.4999999999995</v>
      </c>
      <c r="Z2248" s="41">
        <f t="shared" si="939"/>
        <v>239559.26078028741</v>
      </c>
      <c r="AA2248" s="41">
        <v>201471.21149897328</v>
      </c>
      <c r="AB2248" s="41">
        <v>13541.079508518771</v>
      </c>
      <c r="AC2248" s="41">
        <f t="shared" si="917"/>
        <v>215012.29100749205</v>
      </c>
      <c r="AD2248" s="42">
        <f t="shared" si="918"/>
        <v>38088.049281314132</v>
      </c>
      <c r="AE2248" s="41">
        <f t="shared" si="919"/>
        <v>253100.34028880618</v>
      </c>
      <c r="AF2248" s="42">
        <f t="shared" si="920"/>
        <v>126999.65971119382</v>
      </c>
      <c r="AG2248" s="43">
        <f>(365.25/30.4375*(IF(E2248=12002,1/3%,IF(E2248=12003,1/3%,IF(E2248=12004,1/3%,IF(E2248=12006,1/2%,IF(E2248=12007,1/10%,IF(E2248=12008,1/3%,IF(E2248=12009,1/10%,IF(E2248=12010,1/10%,IF(E2248=12011,1/20%,IF(E2248=12012,1/3%,IF(E2248=12099,1/10%)))))))))))))</f>
        <v>120</v>
      </c>
      <c r="AH2248" s="44">
        <f t="shared" si="921"/>
        <v>44.369609856262841</v>
      </c>
      <c r="AI2248" s="36">
        <f t="shared" si="922"/>
        <v>75.630390143737159</v>
      </c>
      <c r="AJ2248" s="36">
        <f t="shared" si="923"/>
        <v>2302</v>
      </c>
      <c r="AK2248" s="45">
        <v>45657</v>
      </c>
    </row>
    <row r="2249" spans="1:37" s="79" customFormat="1" ht="51" customHeight="1" x14ac:dyDescent="0.25">
      <c r="A2249" s="36">
        <v>2243</v>
      </c>
      <c r="B2249" s="45">
        <v>43355</v>
      </c>
      <c r="C2249" s="36" t="s">
        <v>980</v>
      </c>
      <c r="D2249" s="36"/>
      <c r="E2249" s="36">
        <v>12002</v>
      </c>
      <c r="F2249" s="36" t="s">
        <v>1870</v>
      </c>
      <c r="G2249" s="36" t="s">
        <v>1750</v>
      </c>
      <c r="H2249" s="38">
        <v>1</v>
      </c>
      <c r="I2249" s="50">
        <v>2033850</v>
      </c>
      <c r="J2249" s="39">
        <f t="shared" si="926"/>
        <v>2033850</v>
      </c>
      <c r="K2249" s="39">
        <f t="shared" si="927"/>
        <v>0</v>
      </c>
      <c r="L2249" s="39">
        <f t="shared" si="928"/>
        <v>0</v>
      </c>
      <c r="M2249" s="39">
        <f>IF(C2249=12006,H2249,IF(C2249&lt;&gt;12006,0))</f>
        <v>0</v>
      </c>
      <c r="N2249" s="39">
        <f t="shared" si="936"/>
        <v>0</v>
      </c>
      <c r="O2249" s="39">
        <f t="shared" si="929"/>
        <v>0</v>
      </c>
      <c r="P2249" s="39">
        <f t="shared" si="930"/>
        <v>0</v>
      </c>
      <c r="Q2249" s="39">
        <f t="shared" si="931"/>
        <v>0</v>
      </c>
      <c r="R2249" s="39">
        <f t="shared" si="932"/>
        <v>0</v>
      </c>
      <c r="S2249" s="39">
        <f t="shared" si="933"/>
        <v>0</v>
      </c>
      <c r="T2249" s="39"/>
      <c r="U2249" s="39">
        <f t="shared" si="934"/>
        <v>0</v>
      </c>
      <c r="V2249" s="39"/>
      <c r="W2249" s="39"/>
      <c r="X2249" s="39">
        <f t="shared" si="937"/>
        <v>167.05133470225871</v>
      </c>
      <c r="Y2249" s="39">
        <f t="shared" si="938"/>
        <v>5084.625</v>
      </c>
      <c r="Z2249" s="41">
        <f t="shared" si="939"/>
        <v>384552.17248459958</v>
      </c>
      <c r="AA2249" s="41">
        <v>318399.84394250513</v>
      </c>
      <c r="AB2249" s="41">
        <v>-8587.1441394120684</v>
      </c>
      <c r="AC2249" s="41">
        <f t="shared" si="917"/>
        <v>309812.69980309304</v>
      </c>
      <c r="AD2249" s="42">
        <f t="shared" si="918"/>
        <v>66152.328542094445</v>
      </c>
      <c r="AE2249" s="41">
        <f t="shared" si="919"/>
        <v>375965.02834518749</v>
      </c>
      <c r="AF2249" s="42">
        <f t="shared" si="920"/>
        <v>1657884.9716548126</v>
      </c>
      <c r="AG2249" s="43">
        <f>(365.25/30.4375*(IF(E2249=12002,1/3%,IF(E2249=12003,1/3%,IF(E2249=12004,1/3%,IF(E2249=12006,1/2%,IF(E2249=12007,1/10%,IF(E2249=12008,1/3%,IF(E2249=12009,1/10%,IF(E2249=12010,1/10%,IF(E2249=12011,1/20%,IF(E2249=12012,1/3%))))))))))))</f>
        <v>400</v>
      </c>
      <c r="AH2249" s="44">
        <f t="shared" si="921"/>
        <v>324.36960985626285</v>
      </c>
      <c r="AI2249" s="36">
        <f t="shared" si="922"/>
        <v>75.630390143737159</v>
      </c>
      <c r="AJ2249" s="36">
        <f t="shared" si="923"/>
        <v>2302</v>
      </c>
      <c r="AK2249" s="45">
        <v>45657</v>
      </c>
    </row>
    <row r="2250" spans="1:37" s="79" customFormat="1" ht="51" customHeight="1" x14ac:dyDescent="0.2">
      <c r="A2250" s="36">
        <v>2244</v>
      </c>
      <c r="B2250" s="69">
        <v>43355</v>
      </c>
      <c r="C2250" s="70" t="s">
        <v>265</v>
      </c>
      <c r="D2250" s="70"/>
      <c r="E2250" s="70">
        <v>12007</v>
      </c>
      <c r="F2250" s="68" t="s">
        <v>1871</v>
      </c>
      <c r="G2250" s="36" t="s">
        <v>540</v>
      </c>
      <c r="H2250" s="71">
        <v>2</v>
      </c>
      <c r="I2250" s="72">
        <v>179000</v>
      </c>
      <c r="J2250" s="39">
        <f t="shared" si="926"/>
        <v>0</v>
      </c>
      <c r="K2250" s="39">
        <f t="shared" si="927"/>
        <v>0</v>
      </c>
      <c r="L2250" s="39">
        <f t="shared" si="928"/>
        <v>0</v>
      </c>
      <c r="M2250" s="39">
        <f>IF(C2250=12006,H2250,IF(C2250&lt;&gt;12006,0))</f>
        <v>0</v>
      </c>
      <c r="N2250" s="39">
        <f t="shared" si="936"/>
        <v>0</v>
      </c>
      <c r="O2250" s="39">
        <f t="shared" si="929"/>
        <v>179000</v>
      </c>
      <c r="P2250" s="39">
        <f t="shared" si="930"/>
        <v>0</v>
      </c>
      <c r="Q2250" s="39">
        <f t="shared" si="931"/>
        <v>0</v>
      </c>
      <c r="R2250" s="39">
        <f t="shared" si="932"/>
        <v>0</v>
      </c>
      <c r="S2250" s="39">
        <f t="shared" si="933"/>
        <v>0</v>
      </c>
      <c r="T2250" s="39"/>
      <c r="U2250" s="39">
        <f t="shared" si="934"/>
        <v>0</v>
      </c>
      <c r="V2250" s="39"/>
      <c r="W2250" s="39"/>
      <c r="X2250" s="39">
        <f t="shared" si="937"/>
        <v>49.007529089664615</v>
      </c>
      <c r="Y2250" s="39">
        <f t="shared" si="938"/>
        <v>1491.6666666666667</v>
      </c>
      <c r="Z2250" s="41">
        <f t="shared" si="939"/>
        <v>112815.33196440793</v>
      </c>
      <c r="AA2250" s="41">
        <v>93408.35044490076</v>
      </c>
      <c r="AB2250" s="41">
        <v>14503.3451347552</v>
      </c>
      <c r="AC2250" s="41">
        <f t="shared" si="917"/>
        <v>107911.69557965596</v>
      </c>
      <c r="AD2250" s="42">
        <f t="shared" si="918"/>
        <v>19406.981519507171</v>
      </c>
      <c r="AE2250" s="41">
        <f t="shared" si="919"/>
        <v>127318.67709916313</v>
      </c>
      <c r="AF2250" s="42">
        <f t="shared" si="920"/>
        <v>51681.322900836865</v>
      </c>
      <c r="AG2250" s="43">
        <f>(365.25/30.4375*(IF(E2250=12002,1/3%,IF(E2250=12003,1/3%,IF(E2250=12004,1/3%,IF(E2250=12006,1/2%,IF(E2250=12007,1/10%,IF(E2250=12008,1/3%,IF(E2250=12009,1/10%,IF(E2250=12010,1/10%,IF(E2250=12011,1/20%,IF(E2250=12012,1/3%))))))))))))</f>
        <v>120</v>
      </c>
      <c r="AH2250" s="44">
        <f t="shared" si="921"/>
        <v>44.369609856262841</v>
      </c>
      <c r="AI2250" s="36">
        <f t="shared" si="922"/>
        <v>75.630390143737159</v>
      </c>
      <c r="AJ2250" s="36">
        <f t="shared" si="923"/>
        <v>2302</v>
      </c>
      <c r="AK2250" s="45">
        <v>45657</v>
      </c>
    </row>
    <row r="2251" spans="1:37" s="79" customFormat="1" ht="51" customHeight="1" x14ac:dyDescent="0.25">
      <c r="A2251" s="36">
        <v>2245</v>
      </c>
      <c r="B2251" s="45">
        <v>43360</v>
      </c>
      <c r="C2251" s="49" t="s">
        <v>265</v>
      </c>
      <c r="D2251" s="49"/>
      <c r="E2251" s="49">
        <v>12007</v>
      </c>
      <c r="F2251" s="36" t="s">
        <v>1713</v>
      </c>
      <c r="G2251" s="49" t="s">
        <v>276</v>
      </c>
      <c r="H2251" s="38">
        <v>2</v>
      </c>
      <c r="I2251" s="50">
        <v>222200</v>
      </c>
      <c r="J2251" s="39">
        <f t="shared" si="926"/>
        <v>0</v>
      </c>
      <c r="K2251" s="39">
        <f t="shared" si="927"/>
        <v>0</v>
      </c>
      <c r="L2251" s="39">
        <f t="shared" si="928"/>
        <v>0</v>
      </c>
      <c r="M2251" s="39">
        <f>IF(C2251=12006,H2251,IF(C2251&lt;&gt;12006,0))</f>
        <v>0</v>
      </c>
      <c r="N2251" s="39">
        <f t="shared" si="936"/>
        <v>0</v>
      </c>
      <c r="O2251" s="39">
        <f t="shared" si="929"/>
        <v>222200</v>
      </c>
      <c r="P2251" s="39">
        <f t="shared" si="930"/>
        <v>0</v>
      </c>
      <c r="Q2251" s="39">
        <f t="shared" si="931"/>
        <v>0</v>
      </c>
      <c r="R2251" s="39">
        <f t="shared" si="932"/>
        <v>0</v>
      </c>
      <c r="S2251" s="39">
        <f t="shared" si="933"/>
        <v>0</v>
      </c>
      <c r="T2251" s="39"/>
      <c r="U2251" s="39">
        <f t="shared" si="934"/>
        <v>0</v>
      </c>
      <c r="V2251" s="39">
        <f>IF(E2251=12050,I2251,IF(E2251&lt;&gt;12050,0))</f>
        <v>0</v>
      </c>
      <c r="W2251" s="39"/>
      <c r="X2251" s="39">
        <f t="shared" si="937"/>
        <v>60.83504449007529</v>
      </c>
      <c r="Y2251" s="39">
        <f t="shared" si="938"/>
        <v>1851.6666666666667</v>
      </c>
      <c r="Z2251" s="41">
        <f t="shared" si="939"/>
        <v>139738.09719370297</v>
      </c>
      <c r="AA2251" s="41">
        <v>117472.4709103354</v>
      </c>
      <c r="AB2251" s="41">
        <v>36325.026400387003</v>
      </c>
      <c r="AC2251" s="41">
        <f t="shared" si="917"/>
        <v>153797.49731072239</v>
      </c>
      <c r="AD2251" s="42">
        <f t="shared" si="918"/>
        <v>22265.626283367572</v>
      </c>
      <c r="AE2251" s="41">
        <f t="shared" si="919"/>
        <v>176063.12359408996</v>
      </c>
      <c r="AF2251" s="42">
        <f t="shared" si="920"/>
        <v>46136.876405910036</v>
      </c>
      <c r="AG2251" s="43">
        <f>(365.25/30.4375*(IF(E2251=12002,1/3%,IF(E2251=12003,1/3%,IF(E2251=12004,1/3%,IF(E2251=12006,1/2%,IF(E2251=12007,1/10%,IF(E2251=12008,1/3%,IF(E2251=12009,1/10%,IF(E2251=12010,1/10%,IF(E2251=12011,1/20%,IF(E2251=12012,1/3%))))))))))))</f>
        <v>120</v>
      </c>
      <c r="AH2251" s="44">
        <f t="shared" si="921"/>
        <v>44.533880903490754</v>
      </c>
      <c r="AI2251" s="36">
        <f t="shared" si="922"/>
        <v>75.466119096509246</v>
      </c>
      <c r="AJ2251" s="36">
        <f t="shared" si="923"/>
        <v>2297</v>
      </c>
      <c r="AK2251" s="45">
        <v>45657</v>
      </c>
    </row>
    <row r="2252" spans="1:37" s="79" customFormat="1" ht="12.75" customHeight="1" x14ac:dyDescent="0.25">
      <c r="A2252" s="36">
        <v>2246</v>
      </c>
      <c r="B2252" s="45">
        <v>43361</v>
      </c>
      <c r="C2252" s="49" t="s">
        <v>431</v>
      </c>
      <c r="D2252" s="49"/>
      <c r="E2252" s="49">
        <v>12009</v>
      </c>
      <c r="F2252" s="36" t="s">
        <v>1872</v>
      </c>
      <c r="G2252" s="36" t="s">
        <v>435</v>
      </c>
      <c r="H2252" s="38">
        <v>3</v>
      </c>
      <c r="I2252" s="50">
        <v>135000</v>
      </c>
      <c r="J2252" s="39">
        <f t="shared" si="926"/>
        <v>0</v>
      </c>
      <c r="K2252" s="39">
        <f t="shared" si="927"/>
        <v>0</v>
      </c>
      <c r="L2252" s="39">
        <f t="shared" si="928"/>
        <v>0</v>
      </c>
      <c r="M2252" s="39">
        <f>IF(E2252=12005,I2252,IF(E2252&lt;&gt;12005,0))</f>
        <v>0</v>
      </c>
      <c r="N2252" s="39">
        <f t="shared" si="936"/>
        <v>0</v>
      </c>
      <c r="O2252" s="39">
        <f t="shared" si="929"/>
        <v>0</v>
      </c>
      <c r="P2252" s="39">
        <f t="shared" si="930"/>
        <v>0</v>
      </c>
      <c r="Q2252" s="39">
        <f t="shared" si="931"/>
        <v>135000</v>
      </c>
      <c r="R2252" s="39">
        <f t="shared" si="932"/>
        <v>0</v>
      </c>
      <c r="S2252" s="39">
        <f t="shared" si="933"/>
        <v>0</v>
      </c>
      <c r="T2252" s="39"/>
      <c r="U2252" s="39">
        <f t="shared" si="934"/>
        <v>0</v>
      </c>
      <c r="V2252" s="39"/>
      <c r="W2252" s="39">
        <f>IF(E2252=12099,I2252,IF(E2252&lt;&gt;12099,0))</f>
        <v>0</v>
      </c>
      <c r="X2252" s="39">
        <f t="shared" si="937"/>
        <v>36.960985626283367</v>
      </c>
      <c r="Y2252" s="39">
        <f t="shared" si="938"/>
        <v>1125</v>
      </c>
      <c r="Z2252" s="41">
        <f t="shared" si="939"/>
        <v>84862.422997946618</v>
      </c>
      <c r="AA2252" s="41">
        <v>71334.702258726902</v>
      </c>
      <c r="AB2252" s="41">
        <v>0</v>
      </c>
      <c r="AC2252" s="41">
        <f t="shared" si="917"/>
        <v>71334.702258726902</v>
      </c>
      <c r="AD2252" s="42">
        <f t="shared" si="918"/>
        <v>13527.720739219716</v>
      </c>
      <c r="AE2252" s="41">
        <f t="shared" si="919"/>
        <v>84862.422997946618</v>
      </c>
      <c r="AF2252" s="42">
        <f t="shared" si="920"/>
        <v>50137.577002053382</v>
      </c>
      <c r="AG2252" s="43">
        <f>(365.25/30.4375*(IF(E2252=12002,1/3%,IF(E2252=12003,1/3%,IF(E2252=12004,1/3%,IF(E2252=12006,1/2%,IF(E2252=12007,1/10%,IF(E2252=12008,1/3%,IF(E2252=12009,1/10%,IF(E2252=12010,1/10%,IF(E2252=12011,1/20%,IF(E2252=12012,1/3%,IF(E2252=12099,1/10%)))))))))))))</f>
        <v>120</v>
      </c>
      <c r="AH2252" s="44">
        <f t="shared" si="921"/>
        <v>44.566735112936342</v>
      </c>
      <c r="AI2252" s="36">
        <f t="shared" si="922"/>
        <v>75.433264887063658</v>
      </c>
      <c r="AJ2252" s="36">
        <f t="shared" si="923"/>
        <v>2296</v>
      </c>
      <c r="AK2252" s="45">
        <v>45657</v>
      </c>
    </row>
    <row r="2253" spans="1:37" s="79" customFormat="1" ht="12.75" customHeight="1" x14ac:dyDescent="0.25">
      <c r="A2253" s="36">
        <v>2247</v>
      </c>
      <c r="B2253" s="45">
        <v>43364</v>
      </c>
      <c r="C2253" s="53" t="s">
        <v>534</v>
      </c>
      <c r="D2253" s="53"/>
      <c r="E2253" s="36">
        <v>12008</v>
      </c>
      <c r="F2253" s="36" t="s">
        <v>1873</v>
      </c>
      <c r="G2253" s="36" t="s">
        <v>558</v>
      </c>
      <c r="H2253" s="38">
        <v>1</v>
      </c>
      <c r="I2253" s="50">
        <v>206000</v>
      </c>
      <c r="J2253" s="39">
        <f t="shared" si="926"/>
        <v>0</v>
      </c>
      <c r="K2253" s="39">
        <f t="shared" si="927"/>
        <v>0</v>
      </c>
      <c r="L2253" s="39">
        <f t="shared" si="928"/>
        <v>0</v>
      </c>
      <c r="M2253" s="39">
        <f>IF(C2253=12006,H2253,IF(C2253&lt;&gt;12006,0))</f>
        <v>0</v>
      </c>
      <c r="N2253" s="39">
        <f t="shared" si="936"/>
        <v>0</v>
      </c>
      <c r="O2253" s="39">
        <f t="shared" si="929"/>
        <v>0</v>
      </c>
      <c r="P2253" s="39">
        <f t="shared" si="930"/>
        <v>206000</v>
      </c>
      <c r="Q2253" s="39">
        <f t="shared" si="931"/>
        <v>0</v>
      </c>
      <c r="R2253" s="39">
        <f t="shared" si="932"/>
        <v>0</v>
      </c>
      <c r="S2253" s="39">
        <f t="shared" si="933"/>
        <v>0</v>
      </c>
      <c r="T2253" s="39"/>
      <c r="U2253" s="39">
        <f t="shared" si="934"/>
        <v>0</v>
      </c>
      <c r="V2253" s="39"/>
      <c r="W2253" s="39"/>
      <c r="X2253" s="39">
        <f t="shared" si="937"/>
        <v>16.919917864476385</v>
      </c>
      <c r="Y2253" s="39">
        <f t="shared" si="938"/>
        <v>515</v>
      </c>
      <c r="Z2253" s="41">
        <f t="shared" si="939"/>
        <v>38797.371663244347</v>
      </c>
      <c r="AA2253" s="41">
        <v>32097.084188911707</v>
      </c>
      <c r="AB2253" s="41">
        <v>-865.64831493698603</v>
      </c>
      <c r="AC2253" s="41">
        <f t="shared" si="917"/>
        <v>31231.435873974722</v>
      </c>
      <c r="AD2253" s="42">
        <f t="shared" si="918"/>
        <v>6700.2874743326392</v>
      </c>
      <c r="AE2253" s="41">
        <f t="shared" si="919"/>
        <v>37931.723348307365</v>
      </c>
      <c r="AF2253" s="42">
        <f t="shared" si="920"/>
        <v>168068.27665169263</v>
      </c>
      <c r="AG2253" s="43">
        <f>(365.25/30.4375*(IF(E2253=12002,1/3%,IF(E2253=12003,1/3%,IF(E2253=12004,1/3%,IF(E2253=12006,1/2%,IF(E2253=12007,1/10%,IF(E2253=12008,1/3%,IF(E2253=12009,1/10%,IF(E2253=12010,1/10%,IF(E2253=12011,1/20%,IF(E2253=12012,1/3%))))))))))))</f>
        <v>400</v>
      </c>
      <c r="AH2253" s="44">
        <f t="shared" si="921"/>
        <v>324.66529774127309</v>
      </c>
      <c r="AI2253" s="36">
        <f t="shared" si="922"/>
        <v>75.334702258726892</v>
      </c>
      <c r="AJ2253" s="36">
        <f t="shared" si="923"/>
        <v>2293</v>
      </c>
      <c r="AK2253" s="45">
        <v>45657</v>
      </c>
    </row>
    <row r="2254" spans="1:37" s="79" customFormat="1" ht="51" customHeight="1" x14ac:dyDescent="0.25">
      <c r="A2254" s="36">
        <v>2248</v>
      </c>
      <c r="B2254" s="45">
        <v>43368</v>
      </c>
      <c r="C2254" s="49" t="s">
        <v>33</v>
      </c>
      <c r="D2254" s="49"/>
      <c r="E2254" s="49">
        <v>12012</v>
      </c>
      <c r="F2254" s="36" t="s">
        <v>1874</v>
      </c>
      <c r="G2254" s="36" t="s">
        <v>1472</v>
      </c>
      <c r="H2254" s="38">
        <v>5</v>
      </c>
      <c r="I2254" s="50">
        <v>222000</v>
      </c>
      <c r="J2254" s="39">
        <f t="shared" si="926"/>
        <v>0</v>
      </c>
      <c r="K2254" s="39">
        <f t="shared" si="927"/>
        <v>0</v>
      </c>
      <c r="L2254" s="39">
        <f t="shared" si="928"/>
        <v>0</v>
      </c>
      <c r="M2254" s="39">
        <f>IF(C2254=12006,H2254,IF(C2254&lt;&gt;12006,0))</f>
        <v>0</v>
      </c>
      <c r="N2254" s="39">
        <f t="shared" ref="N2254:N2269" si="940">IF(E2254=12006,I2254,IF(E2254&lt;&gt;12006,0))</f>
        <v>0</v>
      </c>
      <c r="O2254" s="39">
        <f t="shared" si="929"/>
        <v>0</v>
      </c>
      <c r="P2254" s="39">
        <f t="shared" si="930"/>
        <v>0</v>
      </c>
      <c r="Q2254" s="39">
        <f t="shared" si="931"/>
        <v>0</v>
      </c>
      <c r="R2254" s="39">
        <f t="shared" si="932"/>
        <v>0</v>
      </c>
      <c r="S2254" s="39">
        <f t="shared" si="933"/>
        <v>0</v>
      </c>
      <c r="T2254" s="39"/>
      <c r="U2254" s="39">
        <f t="shared" si="934"/>
        <v>222000</v>
      </c>
      <c r="V2254" s="39"/>
      <c r="W2254" s="39"/>
      <c r="X2254" s="39">
        <f t="shared" si="937"/>
        <v>18.234086242299796</v>
      </c>
      <c r="Y2254" s="39">
        <f t="shared" si="938"/>
        <v>555</v>
      </c>
      <c r="Z2254" s="41">
        <f t="shared" si="939"/>
        <v>41737.82340862423</v>
      </c>
      <c r="AA2254" s="41">
        <v>35064.147843942505</v>
      </c>
      <c r="AB2254" s="41">
        <v>-945.66909310284734</v>
      </c>
      <c r="AC2254" s="41">
        <f t="shared" si="917"/>
        <v>34118.478750839655</v>
      </c>
      <c r="AD2254" s="42">
        <f t="shared" si="918"/>
        <v>6673.6755646817255</v>
      </c>
      <c r="AE2254" s="41">
        <f t="shared" si="919"/>
        <v>40792.15431552138</v>
      </c>
      <c r="AF2254" s="42">
        <f t="shared" si="920"/>
        <v>181207.84568447861</v>
      </c>
      <c r="AG2254" s="43">
        <f>(365.25/30.4375*(IF(E2254=12002,1/3%,IF(E2254=12003,1/3%,IF(E2254=12004,1/3%,IF(E2254=12006,1/2%,IF(E2254=12007,1/10%,IF(E2254=12008,1/3%,IF(E2254=12009,1/10%,IF(E2254=12010,1/10%,IF(E2254=12011,1/20%,IF(E2254=12012,1/3%))))))))))))</f>
        <v>400</v>
      </c>
      <c r="AH2254" s="44">
        <f t="shared" si="921"/>
        <v>324.79671457905545</v>
      </c>
      <c r="AI2254" s="36">
        <f t="shared" si="922"/>
        <v>75.203285420944553</v>
      </c>
      <c r="AJ2254" s="36">
        <f t="shared" si="923"/>
        <v>2289</v>
      </c>
      <c r="AK2254" s="45">
        <v>45657</v>
      </c>
    </row>
    <row r="2255" spans="1:37" s="79" customFormat="1" ht="51" customHeight="1" x14ac:dyDescent="0.25">
      <c r="A2255" s="36">
        <v>2249</v>
      </c>
      <c r="B2255" s="45">
        <v>43369</v>
      </c>
      <c r="C2255" s="36" t="s">
        <v>721</v>
      </c>
      <c r="D2255" s="36"/>
      <c r="E2255" s="36">
        <v>12003</v>
      </c>
      <c r="F2255" s="36" t="s">
        <v>1875</v>
      </c>
      <c r="G2255" s="38" t="s">
        <v>955</v>
      </c>
      <c r="H2255" s="61">
        <v>23</v>
      </c>
      <c r="I2255" s="50">
        <v>839500</v>
      </c>
      <c r="J2255" s="39">
        <f t="shared" si="926"/>
        <v>0</v>
      </c>
      <c r="K2255" s="39">
        <f t="shared" si="927"/>
        <v>839500</v>
      </c>
      <c r="L2255" s="39">
        <f t="shared" si="928"/>
        <v>0</v>
      </c>
      <c r="M2255" s="39">
        <f>IF(C2255=12006,H2255,IF(C2255&lt;&gt;12006,0))</f>
        <v>0</v>
      </c>
      <c r="N2255" s="39">
        <f t="shared" si="940"/>
        <v>0</v>
      </c>
      <c r="O2255" s="39">
        <f t="shared" si="929"/>
        <v>0</v>
      </c>
      <c r="P2255" s="39">
        <f t="shared" si="930"/>
        <v>0</v>
      </c>
      <c r="Q2255" s="39">
        <f t="shared" si="931"/>
        <v>0</v>
      </c>
      <c r="R2255" s="39">
        <f t="shared" si="932"/>
        <v>0</v>
      </c>
      <c r="S2255" s="39">
        <f t="shared" si="933"/>
        <v>0</v>
      </c>
      <c r="T2255" s="39"/>
      <c r="U2255" s="39">
        <f t="shared" si="934"/>
        <v>0</v>
      </c>
      <c r="V2255" s="39"/>
      <c r="W2255" s="39"/>
      <c r="X2255" s="39">
        <f t="shared" si="937"/>
        <v>68.952772073921963</v>
      </c>
      <c r="Y2255" s="39">
        <f t="shared" si="938"/>
        <v>2098.7499999999995</v>
      </c>
      <c r="Z2255" s="41">
        <f t="shared" si="939"/>
        <v>157763.94250513345</v>
      </c>
      <c r="AA2255" s="41">
        <v>132527.22792607802</v>
      </c>
      <c r="AB2255" s="41">
        <v>0</v>
      </c>
      <c r="AC2255" s="41">
        <f t="shared" si="917"/>
        <v>132527.22792607802</v>
      </c>
      <c r="AD2255" s="42">
        <f t="shared" si="918"/>
        <v>25236.714579055435</v>
      </c>
      <c r="AE2255" s="41">
        <f t="shared" si="919"/>
        <v>157763.94250513345</v>
      </c>
      <c r="AF2255" s="42">
        <f t="shared" si="920"/>
        <v>681736.05749486655</v>
      </c>
      <c r="AG2255" s="43">
        <f>(365.25/30.4375*(IF(E2255=12002,1/3%,IF(E2255=12003,1/3%,IF(E2255=12004,1/3%,IF(E2255=12006,1/2%,IF(E2255=12007,1/10%,IF(E2255=12008,1/3%,IF(E2255=12009,1/10%,IF(E2255=12010,1/10%,IF(E2255=12011,1/20%,IF(E2255=12012,1/3%))))))))))))</f>
        <v>400</v>
      </c>
      <c r="AH2255" s="44">
        <f t="shared" si="921"/>
        <v>324.82956878850104</v>
      </c>
      <c r="AI2255" s="36">
        <f t="shared" si="922"/>
        <v>75.170431211498979</v>
      </c>
      <c r="AJ2255" s="36">
        <f t="shared" si="923"/>
        <v>2288</v>
      </c>
      <c r="AK2255" s="45">
        <v>45657</v>
      </c>
    </row>
    <row r="2256" spans="1:37" s="79" customFormat="1" ht="51" customHeight="1" x14ac:dyDescent="0.25">
      <c r="A2256" s="36">
        <v>2250</v>
      </c>
      <c r="B2256" s="45">
        <v>43369</v>
      </c>
      <c r="C2256" s="49" t="s">
        <v>431</v>
      </c>
      <c r="D2256" s="49"/>
      <c r="E2256" s="49">
        <v>12009</v>
      </c>
      <c r="F2256" s="36" t="s">
        <v>1876</v>
      </c>
      <c r="G2256" s="36" t="s">
        <v>435</v>
      </c>
      <c r="H2256" s="38">
        <v>100</v>
      </c>
      <c r="I2256" s="50">
        <v>3850000</v>
      </c>
      <c r="J2256" s="39">
        <f t="shared" si="926"/>
        <v>0</v>
      </c>
      <c r="K2256" s="39">
        <f t="shared" si="927"/>
        <v>0</v>
      </c>
      <c r="L2256" s="39">
        <f t="shared" si="928"/>
        <v>0</v>
      </c>
      <c r="M2256" s="39">
        <f>IF(E2256=12005,I2256,IF(E2256&lt;&gt;12005,0))</f>
        <v>0</v>
      </c>
      <c r="N2256" s="39">
        <f t="shared" si="940"/>
        <v>0</v>
      </c>
      <c r="O2256" s="39">
        <f t="shared" si="929"/>
        <v>0</v>
      </c>
      <c r="P2256" s="39">
        <f t="shared" si="930"/>
        <v>0</v>
      </c>
      <c r="Q2256" s="39">
        <f t="shared" si="931"/>
        <v>3850000</v>
      </c>
      <c r="R2256" s="39">
        <f t="shared" si="932"/>
        <v>0</v>
      </c>
      <c r="S2256" s="39">
        <f t="shared" si="933"/>
        <v>0</v>
      </c>
      <c r="T2256" s="39"/>
      <c r="U2256" s="39">
        <f t="shared" si="934"/>
        <v>0</v>
      </c>
      <c r="V2256" s="39"/>
      <c r="W2256" s="39">
        <f>IF(E2256=12099,I2256,IF(E2256&lt;&gt;12099,0))</f>
        <v>0</v>
      </c>
      <c r="X2256" s="39">
        <f t="shared" si="937"/>
        <v>1054.072553045859</v>
      </c>
      <c r="Y2256" s="39">
        <f t="shared" si="938"/>
        <v>32083.333333333332</v>
      </c>
      <c r="Z2256" s="41">
        <f t="shared" si="939"/>
        <v>2411718.0013689254</v>
      </c>
      <c r="AA2256" s="41">
        <v>2025927.4469541411</v>
      </c>
      <c r="AB2256" s="41">
        <v>0</v>
      </c>
      <c r="AC2256" s="41">
        <f t="shared" si="917"/>
        <v>2025927.4469541411</v>
      </c>
      <c r="AD2256" s="42">
        <f t="shared" si="918"/>
        <v>385790.5544147843</v>
      </c>
      <c r="AE2256" s="41">
        <f t="shared" si="919"/>
        <v>2411718.0013689254</v>
      </c>
      <c r="AF2256" s="42">
        <f t="shared" si="920"/>
        <v>1438281.9986310746</v>
      </c>
      <c r="AG2256" s="43">
        <f>(365.25/30.4375*(IF(E2256=12002,1/3%,IF(E2256=12003,1/3%,IF(E2256=12004,1/3%,IF(E2256=12006,1/2%,IF(E2256=12007,1/10%,IF(E2256=12008,1/3%,IF(E2256=12009,1/10%,IF(E2256=12010,1/10%,IF(E2256=12011,1/20%,IF(E2256=12012,1/3%,IF(E2256=12099,1/10%)))))))))))))</f>
        <v>120</v>
      </c>
      <c r="AH2256" s="44">
        <f t="shared" si="921"/>
        <v>44.829568788501021</v>
      </c>
      <c r="AI2256" s="36">
        <f t="shared" si="922"/>
        <v>75.170431211498979</v>
      </c>
      <c r="AJ2256" s="36">
        <f t="shared" si="923"/>
        <v>2288</v>
      </c>
      <c r="AK2256" s="45">
        <v>45657</v>
      </c>
    </row>
    <row r="2257" spans="1:37" s="79" customFormat="1" ht="38.25" customHeight="1" x14ac:dyDescent="0.25">
      <c r="A2257" s="36">
        <v>2251</v>
      </c>
      <c r="B2257" s="45">
        <v>43369</v>
      </c>
      <c r="C2257" s="53" t="s">
        <v>533</v>
      </c>
      <c r="D2257" s="53"/>
      <c r="E2257" s="36">
        <v>12003</v>
      </c>
      <c r="F2257" s="36" t="s">
        <v>1877</v>
      </c>
      <c r="G2257" s="36" t="s">
        <v>1700</v>
      </c>
      <c r="H2257" s="38">
        <v>24</v>
      </c>
      <c r="I2257" s="50">
        <v>649200</v>
      </c>
      <c r="J2257" s="39">
        <f t="shared" si="926"/>
        <v>0</v>
      </c>
      <c r="K2257" s="39">
        <f t="shared" si="927"/>
        <v>649200</v>
      </c>
      <c r="L2257" s="39">
        <f t="shared" si="928"/>
        <v>0</v>
      </c>
      <c r="M2257" s="39">
        <f>IF(C2257=12006,H2257,IF(C2257&lt;&gt;12006,0))</f>
        <v>0</v>
      </c>
      <c r="N2257" s="39">
        <f t="shared" si="940"/>
        <v>0</v>
      </c>
      <c r="O2257" s="39">
        <f t="shared" si="929"/>
        <v>0</v>
      </c>
      <c r="P2257" s="39">
        <f t="shared" si="930"/>
        <v>0</v>
      </c>
      <c r="Q2257" s="39">
        <f t="shared" si="931"/>
        <v>0</v>
      </c>
      <c r="R2257" s="39">
        <f t="shared" si="932"/>
        <v>0</v>
      </c>
      <c r="S2257" s="39">
        <f t="shared" si="933"/>
        <v>0</v>
      </c>
      <c r="T2257" s="39"/>
      <c r="U2257" s="39">
        <f t="shared" si="934"/>
        <v>0</v>
      </c>
      <c r="V2257" s="39"/>
      <c r="W2257" s="39"/>
      <c r="X2257" s="39">
        <f t="shared" si="937"/>
        <v>53.322381930184804</v>
      </c>
      <c r="Y2257" s="39">
        <f t="shared" si="938"/>
        <v>1623</v>
      </c>
      <c r="Z2257" s="41">
        <f t="shared" si="939"/>
        <v>122001.60985626285</v>
      </c>
      <c r="AA2257" s="41">
        <v>100885.94661190965</v>
      </c>
      <c r="AB2257" s="41">
        <v>-2720.862405177354</v>
      </c>
      <c r="AC2257" s="41">
        <f t="shared" si="917"/>
        <v>98165.084206732296</v>
      </c>
      <c r="AD2257" s="42">
        <f t="shared" si="918"/>
        <v>21115.6632443532</v>
      </c>
      <c r="AE2257" s="41">
        <f t="shared" si="919"/>
        <v>119280.7474510855</v>
      </c>
      <c r="AF2257" s="42">
        <f t="shared" si="920"/>
        <v>529919.25254891452</v>
      </c>
      <c r="AG2257" s="43">
        <f>(365.25/30.4375*(IF(E2257=12002,1/3%,IF(E2257=12003,1/3%,IF(E2257=12004,1/3%,IF(E2257=12006,1/2%,IF(E2257=12007,1/10%,IF(E2257=12008,1/3%,IF(E2257=12009,1/10%,IF(E2257=12010,1/10%,IF(E2257=12011,1/20%,IF(E2257=12012,1/3%))))))))))))</f>
        <v>400</v>
      </c>
      <c r="AH2257" s="44">
        <f t="shared" si="921"/>
        <v>324.82956878850104</v>
      </c>
      <c r="AI2257" s="36">
        <f t="shared" si="922"/>
        <v>75.170431211498979</v>
      </c>
      <c r="AJ2257" s="36">
        <f t="shared" si="923"/>
        <v>2288</v>
      </c>
      <c r="AK2257" s="45">
        <v>45657</v>
      </c>
    </row>
    <row r="2258" spans="1:37" s="79" customFormat="1" ht="51" customHeight="1" x14ac:dyDescent="0.25">
      <c r="A2258" s="36">
        <v>2252</v>
      </c>
      <c r="B2258" s="45">
        <v>43370</v>
      </c>
      <c r="C2258" s="36" t="s">
        <v>721</v>
      </c>
      <c r="D2258" s="36"/>
      <c r="E2258" s="36">
        <v>12003</v>
      </c>
      <c r="F2258" s="36" t="s">
        <v>1863</v>
      </c>
      <c r="G2258" s="38" t="s">
        <v>953</v>
      </c>
      <c r="H2258" s="61">
        <v>5</v>
      </c>
      <c r="I2258" s="50">
        <v>182500</v>
      </c>
      <c r="J2258" s="39">
        <f t="shared" si="926"/>
        <v>0</v>
      </c>
      <c r="K2258" s="39">
        <f t="shared" si="927"/>
        <v>182500</v>
      </c>
      <c r="L2258" s="39">
        <f t="shared" si="928"/>
        <v>0</v>
      </c>
      <c r="M2258" s="39">
        <f>IF(C2258=12006,H2258,IF(C2258&lt;&gt;12006,0))</f>
        <v>0</v>
      </c>
      <c r="N2258" s="39">
        <f t="shared" si="940"/>
        <v>0</v>
      </c>
      <c r="O2258" s="39">
        <f t="shared" si="929"/>
        <v>0</v>
      </c>
      <c r="P2258" s="39">
        <f t="shared" si="930"/>
        <v>0</v>
      </c>
      <c r="Q2258" s="39">
        <f t="shared" si="931"/>
        <v>0</v>
      </c>
      <c r="R2258" s="39">
        <f t="shared" si="932"/>
        <v>0</v>
      </c>
      <c r="S2258" s="39">
        <f t="shared" si="933"/>
        <v>0</v>
      </c>
      <c r="T2258" s="39"/>
      <c r="U2258" s="39">
        <f t="shared" si="934"/>
        <v>0</v>
      </c>
      <c r="V2258" s="39"/>
      <c r="W2258" s="39"/>
      <c r="X2258" s="39">
        <f t="shared" si="937"/>
        <v>14.989733059548254</v>
      </c>
      <c r="Y2258" s="39">
        <f t="shared" si="938"/>
        <v>456.24999999999994</v>
      </c>
      <c r="Z2258" s="41">
        <f t="shared" si="939"/>
        <v>34281.519507186858</v>
      </c>
      <c r="AA2258" s="41">
        <v>28795.277207392195</v>
      </c>
      <c r="AB2258" s="41">
        <v>0</v>
      </c>
      <c r="AC2258" s="41">
        <f t="shared" si="917"/>
        <v>28795.277207392195</v>
      </c>
      <c r="AD2258" s="42">
        <f t="shared" si="918"/>
        <v>5486.2422997946633</v>
      </c>
      <c r="AE2258" s="41">
        <f t="shared" si="919"/>
        <v>34281.519507186858</v>
      </c>
      <c r="AF2258" s="42">
        <f t="shared" si="920"/>
        <v>148218.48049281313</v>
      </c>
      <c r="AG2258" s="43">
        <f>(365.25/30.4375*(IF(E2258=12002,1/3%,IF(E2258=12003,1/3%,IF(E2258=12004,1/3%,IF(E2258=12006,1/2%,IF(E2258=12007,1/10%,IF(E2258=12008,1/3%,IF(E2258=12009,1/10%,IF(E2258=12010,1/10%,IF(E2258=12011,1/20%,IF(E2258=12012,1/3%))))))))))))</f>
        <v>400</v>
      </c>
      <c r="AH2258" s="44">
        <f t="shared" si="921"/>
        <v>324.86242299794662</v>
      </c>
      <c r="AI2258" s="36">
        <f t="shared" si="922"/>
        <v>75.137577002053391</v>
      </c>
      <c r="AJ2258" s="36">
        <f t="shared" si="923"/>
        <v>2287</v>
      </c>
      <c r="AK2258" s="45">
        <v>45657</v>
      </c>
    </row>
    <row r="2259" spans="1:37" s="79" customFormat="1" ht="51" customHeight="1" x14ac:dyDescent="0.25">
      <c r="A2259" s="36">
        <v>2253</v>
      </c>
      <c r="B2259" s="45">
        <v>43370</v>
      </c>
      <c r="C2259" s="53" t="s">
        <v>533</v>
      </c>
      <c r="D2259" s="53"/>
      <c r="E2259" s="36">
        <v>12003</v>
      </c>
      <c r="F2259" s="36" t="s">
        <v>1863</v>
      </c>
      <c r="G2259" s="36" t="s">
        <v>1700</v>
      </c>
      <c r="H2259" s="38">
        <v>20</v>
      </c>
      <c r="I2259" s="50">
        <v>730000</v>
      </c>
      <c r="J2259" s="39">
        <f t="shared" si="926"/>
        <v>0</v>
      </c>
      <c r="K2259" s="39">
        <f t="shared" si="927"/>
        <v>730000</v>
      </c>
      <c r="L2259" s="39">
        <f t="shared" si="928"/>
        <v>0</v>
      </c>
      <c r="M2259" s="39">
        <f>IF(C2259=12006,H2259,IF(C2259&lt;&gt;12006,0))</f>
        <v>0</v>
      </c>
      <c r="N2259" s="39">
        <f t="shared" si="940"/>
        <v>0</v>
      </c>
      <c r="O2259" s="39">
        <f t="shared" si="929"/>
        <v>0</v>
      </c>
      <c r="P2259" s="39">
        <f t="shared" si="930"/>
        <v>0</v>
      </c>
      <c r="Q2259" s="39">
        <f t="shared" si="931"/>
        <v>0</v>
      </c>
      <c r="R2259" s="39">
        <f t="shared" si="932"/>
        <v>0</v>
      </c>
      <c r="S2259" s="39">
        <f t="shared" si="933"/>
        <v>0</v>
      </c>
      <c r="T2259" s="39"/>
      <c r="U2259" s="39">
        <f t="shared" si="934"/>
        <v>0</v>
      </c>
      <c r="V2259" s="39"/>
      <c r="W2259" s="39"/>
      <c r="X2259" s="39">
        <f t="shared" si="937"/>
        <v>59.958932238193015</v>
      </c>
      <c r="Y2259" s="39">
        <f t="shared" si="938"/>
        <v>1824.9999999999998</v>
      </c>
      <c r="Z2259" s="41">
        <f t="shared" si="939"/>
        <v>137126.07802874743</v>
      </c>
      <c r="AA2259" s="41">
        <v>113382.34086242298</v>
      </c>
      <c r="AB2259" s="41">
        <v>-3057.8862470340587</v>
      </c>
      <c r="AC2259" s="41">
        <f t="shared" ref="AC2259:AC2322" si="941">AA2259+AB2259</f>
        <v>110324.45461538892</v>
      </c>
      <c r="AD2259" s="42">
        <f t="shared" ref="AD2259:AD2322" si="942">Z2259-AA2259</f>
        <v>23743.737166324456</v>
      </c>
      <c r="AE2259" s="41">
        <f t="shared" ref="AE2259:AE2322" si="943">AC2259+AD2259</f>
        <v>134068.19178171339</v>
      </c>
      <c r="AF2259" s="42">
        <f t="shared" ref="AF2259:AF2322" si="944">I2259-AE2259</f>
        <v>595931.80821828661</v>
      </c>
      <c r="AG2259" s="43">
        <f>(365.25/30.4375*(IF(E2259=12002,1/3%,IF(E2259=12003,1/3%,IF(E2259=12004,1/3%,IF(E2259=12006,1/2%,IF(E2259=12007,1/10%,IF(E2259=12008,1/3%,IF(E2259=12009,1/10%,IF(E2259=12010,1/10%,IF(E2259=12011,1/20%,IF(E2259=12012,1/3%))))))))))))</f>
        <v>400</v>
      </c>
      <c r="AH2259" s="44">
        <f t="shared" ref="AH2259:AH2322" si="945">IF(AG2259&gt;AI2259,AG2259-AI2259,IF(AG2259&lt;=AI2259,0))</f>
        <v>324.86242299794662</v>
      </c>
      <c r="AI2259" s="36">
        <f t="shared" ref="AI2259:AI2322" si="946">AJ2259/30.4375</f>
        <v>75.137577002053391</v>
      </c>
      <c r="AJ2259" s="36">
        <f t="shared" ref="AJ2259:AJ2322" si="947">AK2259-B2259</f>
        <v>2287</v>
      </c>
      <c r="AK2259" s="45">
        <v>45657</v>
      </c>
    </row>
    <row r="2260" spans="1:37" s="79" customFormat="1" ht="51" customHeight="1" x14ac:dyDescent="0.25">
      <c r="A2260" s="36">
        <v>2254</v>
      </c>
      <c r="B2260" s="45">
        <v>43373</v>
      </c>
      <c r="C2260" s="36" t="s">
        <v>823</v>
      </c>
      <c r="D2260" s="36"/>
      <c r="E2260" s="36">
        <v>12004</v>
      </c>
      <c r="F2260" s="36" t="s">
        <v>1878</v>
      </c>
      <c r="G2260" s="36" t="s">
        <v>70</v>
      </c>
      <c r="H2260" s="38">
        <v>1</v>
      </c>
      <c r="I2260" s="50">
        <v>9077439.8399999999</v>
      </c>
      <c r="J2260" s="39">
        <f t="shared" si="926"/>
        <v>0</v>
      </c>
      <c r="K2260" s="39">
        <f t="shared" si="927"/>
        <v>0</v>
      </c>
      <c r="L2260" s="39">
        <f t="shared" si="928"/>
        <v>9077439.8399999999</v>
      </c>
      <c r="M2260" s="39">
        <f>IF(C2260=12006,H2260,IF(C2260&lt;&gt;12006,0))</f>
        <v>0</v>
      </c>
      <c r="N2260" s="39">
        <f t="shared" si="940"/>
        <v>0</v>
      </c>
      <c r="O2260" s="39">
        <f t="shared" si="929"/>
        <v>0</v>
      </c>
      <c r="P2260" s="39">
        <f t="shared" si="930"/>
        <v>0</v>
      </c>
      <c r="Q2260" s="39">
        <f t="shared" si="931"/>
        <v>0</v>
      </c>
      <c r="R2260" s="39">
        <f t="shared" si="932"/>
        <v>0</v>
      </c>
      <c r="S2260" s="39">
        <f t="shared" si="933"/>
        <v>0</v>
      </c>
      <c r="T2260" s="39"/>
      <c r="U2260" s="39">
        <f t="shared" si="934"/>
        <v>0</v>
      </c>
      <c r="V2260" s="39"/>
      <c r="W2260" s="39"/>
      <c r="X2260" s="39">
        <f t="shared" si="937"/>
        <v>745.58027433264874</v>
      </c>
      <c r="Y2260" s="39">
        <f t="shared" si="938"/>
        <v>22693.599599999998</v>
      </c>
      <c r="Z2260" s="41">
        <f t="shared" si="939"/>
        <v>1702905.3465757696</v>
      </c>
      <c r="AA2260" s="41">
        <v>1430022.9661700204</v>
      </c>
      <c r="AB2260" s="41">
        <v>-38567.271834266699</v>
      </c>
      <c r="AC2260" s="41">
        <f t="shared" si="941"/>
        <v>1391455.6943357538</v>
      </c>
      <c r="AD2260" s="42">
        <f t="shared" si="942"/>
        <v>272882.38040574919</v>
      </c>
      <c r="AE2260" s="41">
        <f t="shared" si="943"/>
        <v>1664338.074741503</v>
      </c>
      <c r="AF2260" s="42">
        <f t="shared" si="944"/>
        <v>7413101.7652584966</v>
      </c>
      <c r="AG2260" s="43">
        <f>(365.25/30.4375*(IF(E2260=12002,1/3%,IF(E2260=12003,1/3%,IF(E2260=12004,1/3%,IF(E2260=12006,1/2%,IF(E2260=12007,1/10%,IF(E2260=12008,1/3%,IF(E2260=12009,1/10%,IF(E2260=12010,1/10%,IF(E2260=12011,1/20%,IF(E2260=12012,1/3%))))))))))))</f>
        <v>400</v>
      </c>
      <c r="AH2260" s="44">
        <f t="shared" si="945"/>
        <v>324.96098562628339</v>
      </c>
      <c r="AI2260" s="36">
        <f t="shared" si="946"/>
        <v>75.039014373716626</v>
      </c>
      <c r="AJ2260" s="36">
        <f t="shared" si="947"/>
        <v>2284</v>
      </c>
      <c r="AK2260" s="45">
        <v>45657</v>
      </c>
    </row>
    <row r="2261" spans="1:37" s="79" customFormat="1" ht="15.75" customHeight="1" x14ac:dyDescent="0.25">
      <c r="A2261" s="36">
        <v>2255</v>
      </c>
      <c r="B2261" s="45">
        <v>43373</v>
      </c>
      <c r="C2261" s="36" t="s">
        <v>823</v>
      </c>
      <c r="D2261" s="36"/>
      <c r="E2261" s="36">
        <v>12004</v>
      </c>
      <c r="F2261" s="36" t="s">
        <v>1879</v>
      </c>
      <c r="G2261" s="36" t="s">
        <v>276</v>
      </c>
      <c r="H2261" s="38">
        <v>1</v>
      </c>
      <c r="I2261" s="50">
        <v>20646190</v>
      </c>
      <c r="J2261" s="39">
        <f t="shared" si="926"/>
        <v>0</v>
      </c>
      <c r="K2261" s="39">
        <f t="shared" si="927"/>
        <v>0</v>
      </c>
      <c r="L2261" s="39">
        <f t="shared" si="928"/>
        <v>20646190</v>
      </c>
      <c r="M2261" s="39">
        <f>IF(C2261=12006,H2261,IF(C2261&lt;&gt;12006,0))</f>
        <v>0</v>
      </c>
      <c r="N2261" s="39">
        <f t="shared" si="940"/>
        <v>0</v>
      </c>
      <c r="O2261" s="39">
        <f t="shared" si="929"/>
        <v>0</v>
      </c>
      <c r="P2261" s="39">
        <f t="shared" si="930"/>
        <v>0</v>
      </c>
      <c r="Q2261" s="39">
        <f t="shared" si="931"/>
        <v>0</v>
      </c>
      <c r="R2261" s="39">
        <f t="shared" si="932"/>
        <v>0</v>
      </c>
      <c r="S2261" s="39">
        <f t="shared" si="933"/>
        <v>0</v>
      </c>
      <c r="T2261" s="39"/>
      <c r="U2261" s="39">
        <f t="shared" si="934"/>
        <v>0</v>
      </c>
      <c r="V2261" s="39">
        <f>IF(E2261=12050,I2261,IF(E2261&lt;&gt;12050,0))</f>
        <v>0</v>
      </c>
      <c r="W2261" s="39"/>
      <c r="X2261" s="39">
        <f t="shared" si="937"/>
        <v>1695.7856262833675</v>
      </c>
      <c r="Y2261" s="39">
        <f t="shared" si="938"/>
        <v>51615.474999999999</v>
      </c>
      <c r="Z2261" s="41">
        <f t="shared" si="939"/>
        <v>3873174.3704312108</v>
      </c>
      <c r="AA2261" s="41">
        <v>3252516.8312114989</v>
      </c>
      <c r="AB2261" s="41">
        <v>0</v>
      </c>
      <c r="AC2261" s="41">
        <f t="shared" si="941"/>
        <v>3252516.8312114989</v>
      </c>
      <c r="AD2261" s="42">
        <f t="shared" si="942"/>
        <v>620657.53921971191</v>
      </c>
      <c r="AE2261" s="41">
        <f t="shared" si="943"/>
        <v>3873174.3704312108</v>
      </c>
      <c r="AF2261" s="42">
        <f t="shared" si="944"/>
        <v>16773015.629568789</v>
      </c>
      <c r="AG2261" s="43">
        <f>(365.25/30.4375*(IF(E2261=12002,1/3%,IF(E2261=12003,1/3%,IF(E2261=12004,1/3%,IF(E2261=12006,1/2%,IF(E2261=12007,1/10%,IF(E2261=12008,1/3%,IF(E2261=12009,1/10%,IF(E2261=12010,1/10%,IF(E2261=12011,1/20%,IF(E2261=12012,1/3%))))))))))))</f>
        <v>400</v>
      </c>
      <c r="AH2261" s="44">
        <f t="shared" si="945"/>
        <v>324.96098562628339</v>
      </c>
      <c r="AI2261" s="36">
        <f t="shared" si="946"/>
        <v>75.039014373716626</v>
      </c>
      <c r="AJ2261" s="36">
        <f t="shared" si="947"/>
        <v>2284</v>
      </c>
      <c r="AK2261" s="45">
        <v>45657</v>
      </c>
    </row>
    <row r="2262" spans="1:37" s="79" customFormat="1" ht="51" customHeight="1" x14ac:dyDescent="0.25">
      <c r="A2262" s="36">
        <v>2256</v>
      </c>
      <c r="B2262" s="45">
        <v>43373</v>
      </c>
      <c r="C2262" s="49" t="s">
        <v>482</v>
      </c>
      <c r="D2262" s="49"/>
      <c r="E2262" s="49">
        <v>12099</v>
      </c>
      <c r="F2262" s="73" t="s">
        <v>1880</v>
      </c>
      <c r="G2262" s="56" t="s">
        <v>435</v>
      </c>
      <c r="H2262" s="38">
        <v>1</v>
      </c>
      <c r="I2262" s="50">
        <v>553416382.20000005</v>
      </c>
      <c r="J2262" s="39">
        <f t="shared" si="926"/>
        <v>0</v>
      </c>
      <c r="K2262" s="39">
        <f t="shared" si="927"/>
        <v>0</v>
      </c>
      <c r="L2262" s="39">
        <f t="shared" si="928"/>
        <v>0</v>
      </c>
      <c r="M2262" s="39">
        <f>IF(E2262=12005,I2262,IF(E2262&lt;&gt;12005,0))</f>
        <v>0</v>
      </c>
      <c r="N2262" s="39">
        <f t="shared" si="940"/>
        <v>0</v>
      </c>
      <c r="O2262" s="39">
        <f t="shared" si="929"/>
        <v>0</v>
      </c>
      <c r="P2262" s="39">
        <f t="shared" si="930"/>
        <v>0</v>
      </c>
      <c r="Q2262" s="39">
        <f t="shared" si="931"/>
        <v>0</v>
      </c>
      <c r="R2262" s="39">
        <f t="shared" si="932"/>
        <v>0</v>
      </c>
      <c r="S2262" s="39">
        <f t="shared" si="933"/>
        <v>0</v>
      </c>
      <c r="T2262" s="39"/>
      <c r="U2262" s="39">
        <f t="shared" si="934"/>
        <v>0</v>
      </c>
      <c r="V2262" s="39"/>
      <c r="W2262" s="39">
        <f>IF(E2262=12099,I2262,IF(E2262&lt;&gt;12099,0))</f>
        <v>553416382.20000005</v>
      </c>
      <c r="X2262" s="39">
        <f t="shared" si="937"/>
        <v>151517.14776180699</v>
      </c>
      <c r="Y2262" s="39">
        <f t="shared" si="938"/>
        <v>4611803.1850000005</v>
      </c>
      <c r="Z2262" s="41">
        <f t="shared" si="939"/>
        <v>346065165.48796713</v>
      </c>
      <c r="AA2262" s="41">
        <v>290609889.4071458</v>
      </c>
      <c r="AB2262" s="41">
        <v>41367782.659102</v>
      </c>
      <c r="AC2262" s="41">
        <f t="shared" si="941"/>
        <v>331977672.06624782</v>
      </c>
      <c r="AD2262" s="42">
        <f t="shared" si="942"/>
        <v>55455276.080821335</v>
      </c>
      <c r="AE2262" s="41">
        <f t="shared" si="943"/>
        <v>387432948.14706916</v>
      </c>
      <c r="AF2262" s="42">
        <f t="shared" si="944"/>
        <v>165983434.05293089</v>
      </c>
      <c r="AG2262" s="43">
        <f>(365.25/30.4375*(IF(E2262=12002,1/3%,IF(E2262=12003,1/3%,IF(E2262=12004,1/3%,IF(E2262=12006,1/2%,IF(E2262=12007,1/10%,IF(E2262=12008,1/3%,IF(E2262=12009,1/10%,IF(E2262=12010,1/10%,IF(E2262=12011,1/20%,IF(E2262=12012,1/3%,IF(E2262=12099,1/10%)))))))))))))</f>
        <v>120</v>
      </c>
      <c r="AH2262" s="44">
        <f t="shared" si="945"/>
        <v>44.960985626283374</v>
      </c>
      <c r="AI2262" s="36">
        <f t="shared" si="946"/>
        <v>75.039014373716626</v>
      </c>
      <c r="AJ2262" s="36">
        <f t="shared" si="947"/>
        <v>2284</v>
      </c>
      <c r="AK2262" s="45">
        <v>45657</v>
      </c>
    </row>
    <row r="2263" spans="1:37" s="79" customFormat="1" ht="15.75" customHeight="1" x14ac:dyDescent="0.25">
      <c r="A2263" s="36">
        <v>2257</v>
      </c>
      <c r="B2263" s="74">
        <v>43373</v>
      </c>
      <c r="C2263" s="36" t="s">
        <v>823</v>
      </c>
      <c r="D2263" s="36"/>
      <c r="E2263" s="36">
        <v>12004</v>
      </c>
      <c r="F2263" s="36" t="s">
        <v>1881</v>
      </c>
      <c r="G2263" s="36" t="s">
        <v>558</v>
      </c>
      <c r="H2263" s="38">
        <v>1</v>
      </c>
      <c r="I2263" s="50">
        <v>172333333.33000001</v>
      </c>
      <c r="J2263" s="39">
        <f t="shared" si="926"/>
        <v>0</v>
      </c>
      <c r="K2263" s="39">
        <f t="shared" si="927"/>
        <v>0</v>
      </c>
      <c r="L2263" s="39">
        <f t="shared" si="928"/>
        <v>172333333.33000001</v>
      </c>
      <c r="M2263" s="39">
        <f>IF(C2263=12006,H2263,IF(C2263&lt;&gt;12006,0))</f>
        <v>0</v>
      </c>
      <c r="N2263" s="39">
        <f t="shared" si="940"/>
        <v>0</v>
      </c>
      <c r="O2263" s="39">
        <f t="shared" si="929"/>
        <v>0</v>
      </c>
      <c r="P2263" s="39">
        <f t="shared" si="930"/>
        <v>0</v>
      </c>
      <c r="Q2263" s="39">
        <f t="shared" si="931"/>
        <v>0</v>
      </c>
      <c r="R2263" s="39">
        <f t="shared" si="932"/>
        <v>0</v>
      </c>
      <c r="S2263" s="39">
        <f t="shared" si="933"/>
        <v>0</v>
      </c>
      <c r="T2263" s="39"/>
      <c r="U2263" s="39">
        <f t="shared" si="934"/>
        <v>0</v>
      </c>
      <c r="V2263" s="39"/>
      <c r="W2263" s="39"/>
      <c r="X2263" s="39">
        <f t="shared" si="937"/>
        <v>14154.688569199179</v>
      </c>
      <c r="Y2263" s="39">
        <f t="shared" si="938"/>
        <v>430833.33332500001</v>
      </c>
      <c r="Z2263" s="41">
        <f t="shared" si="939"/>
        <v>32329308.692050923</v>
      </c>
      <c r="AA2263" s="41">
        <v>26724052.018648051</v>
      </c>
      <c r="AB2263" s="41">
        <v>-720739.31893859734</v>
      </c>
      <c r="AC2263" s="41">
        <f t="shared" si="941"/>
        <v>26003312.699709453</v>
      </c>
      <c r="AD2263" s="42">
        <f t="shared" si="942"/>
        <v>5605256.6734028719</v>
      </c>
      <c r="AE2263" s="41">
        <f t="shared" si="943"/>
        <v>31608569.373112325</v>
      </c>
      <c r="AF2263" s="42">
        <f t="shared" si="944"/>
        <v>140724763.95688769</v>
      </c>
      <c r="AG2263" s="43">
        <f>(365.25/30.4375*(IF(E2263=12002,1/3%,IF(E2263=12003,1/3%,IF(E2263=12004,1/3%,IF(E2263=12006,1/2%,IF(E2263=12007,1/10%,IF(E2263=12008,1/3%,IF(E2263=12009,1/10%,IF(E2263=12010,1/10%,IF(E2263=12011,1/20%,IF(E2263=12012,1/3%))))))))))))</f>
        <v>400</v>
      </c>
      <c r="AH2263" s="44">
        <f t="shared" si="945"/>
        <v>324.96098562628339</v>
      </c>
      <c r="AI2263" s="36">
        <f t="shared" si="946"/>
        <v>75.039014373716626</v>
      </c>
      <c r="AJ2263" s="36">
        <f t="shared" si="947"/>
        <v>2284</v>
      </c>
      <c r="AK2263" s="45">
        <v>45657</v>
      </c>
    </row>
    <row r="2264" spans="1:37" s="79" customFormat="1" ht="51" customHeight="1" x14ac:dyDescent="0.25">
      <c r="A2264" s="36">
        <v>2258</v>
      </c>
      <c r="B2264" s="45">
        <v>43375</v>
      </c>
      <c r="C2264" s="49" t="s">
        <v>265</v>
      </c>
      <c r="D2264" s="49"/>
      <c r="E2264" s="36">
        <v>12007</v>
      </c>
      <c r="F2264" s="36" t="s">
        <v>1882</v>
      </c>
      <c r="G2264" s="65" t="s">
        <v>435</v>
      </c>
      <c r="H2264" s="38">
        <v>1</v>
      </c>
      <c r="I2264" s="50">
        <v>276480</v>
      </c>
      <c r="J2264" s="39">
        <f t="shared" si="926"/>
        <v>0</v>
      </c>
      <c r="K2264" s="39">
        <f t="shared" si="927"/>
        <v>0</v>
      </c>
      <c r="L2264" s="39">
        <f t="shared" si="928"/>
        <v>0</v>
      </c>
      <c r="M2264" s="39">
        <f>IF(E2264=12005,I2264,IF(E2264&lt;&gt;12005,0))</f>
        <v>0</v>
      </c>
      <c r="N2264" s="39">
        <f t="shared" si="940"/>
        <v>0</v>
      </c>
      <c r="O2264" s="39">
        <f t="shared" si="929"/>
        <v>276480</v>
      </c>
      <c r="P2264" s="39">
        <f t="shared" si="930"/>
        <v>0</v>
      </c>
      <c r="Q2264" s="39">
        <f t="shared" si="931"/>
        <v>0</v>
      </c>
      <c r="R2264" s="39">
        <f t="shared" si="932"/>
        <v>0</v>
      </c>
      <c r="S2264" s="39">
        <f t="shared" si="933"/>
        <v>0</v>
      </c>
      <c r="T2264" s="39"/>
      <c r="U2264" s="39">
        <f t="shared" si="934"/>
        <v>0</v>
      </c>
      <c r="V2264" s="39"/>
      <c r="W2264" s="39">
        <f>IF(E2264=12099,I2264,IF(E2264&lt;&gt;12099,0))</f>
        <v>0</v>
      </c>
      <c r="X2264" s="39">
        <f t="shared" si="937"/>
        <v>75.696098562628336</v>
      </c>
      <c r="Y2264" s="39">
        <f t="shared" si="938"/>
        <v>2304</v>
      </c>
      <c r="Z2264" s="41">
        <f t="shared" si="939"/>
        <v>172738.49691991787</v>
      </c>
      <c r="AA2264" s="41">
        <v>145033.72484599589</v>
      </c>
      <c r="AB2264" s="41">
        <v>4544.3695109602468</v>
      </c>
      <c r="AC2264" s="41">
        <f t="shared" si="941"/>
        <v>149578.09435695614</v>
      </c>
      <c r="AD2264" s="42">
        <f t="shared" si="942"/>
        <v>27704.77207392198</v>
      </c>
      <c r="AE2264" s="41">
        <f t="shared" si="943"/>
        <v>177282.86643087812</v>
      </c>
      <c r="AF2264" s="42">
        <f t="shared" si="944"/>
        <v>99197.133569121885</v>
      </c>
      <c r="AG2264" s="43">
        <f>(365.25/30.4375*(IF(E2264=12002,1/3%,IF(E2264=12003,1/3%,IF(E2264=12004,1/3%,IF(E2264=12006,1/2%,IF(E2264=12007,1/10%,IF(E2264=12008,1/3%,IF(E2264=12009,1/10%,IF(E2264=12010,1/10%,IF(E2264=12011,1/20%,IF(E2264=12012,1/3%,IF(E2264=12099,1/10%)))))))))))))</f>
        <v>120</v>
      </c>
      <c r="AH2264" s="44">
        <f t="shared" si="945"/>
        <v>45.026694045174537</v>
      </c>
      <c r="AI2264" s="36">
        <f t="shared" si="946"/>
        <v>74.973305954825463</v>
      </c>
      <c r="AJ2264" s="36">
        <f t="shared" si="947"/>
        <v>2282</v>
      </c>
      <c r="AK2264" s="45">
        <v>45657</v>
      </c>
    </row>
    <row r="2265" spans="1:37" s="79" customFormat="1" ht="51" customHeight="1" x14ac:dyDescent="0.25">
      <c r="A2265" s="36">
        <v>2259</v>
      </c>
      <c r="B2265" s="45">
        <v>43376</v>
      </c>
      <c r="C2265" s="53" t="s">
        <v>533</v>
      </c>
      <c r="D2265" s="53"/>
      <c r="E2265" s="36">
        <v>12003</v>
      </c>
      <c r="F2265" s="36" t="s">
        <v>1875</v>
      </c>
      <c r="G2265" s="36" t="s">
        <v>1750</v>
      </c>
      <c r="H2265" s="38">
        <v>14</v>
      </c>
      <c r="I2265" s="50">
        <v>553000</v>
      </c>
      <c r="J2265" s="39">
        <f t="shared" si="926"/>
        <v>0</v>
      </c>
      <c r="K2265" s="39">
        <f t="shared" si="927"/>
        <v>553000</v>
      </c>
      <c r="L2265" s="39">
        <f t="shared" si="928"/>
        <v>0</v>
      </c>
      <c r="M2265" s="39">
        <f>IF(C2265=12006,H2265,IF(C2265&lt;&gt;12006,0))</f>
        <v>0</v>
      </c>
      <c r="N2265" s="39">
        <f t="shared" si="940"/>
        <v>0</v>
      </c>
      <c r="O2265" s="39">
        <f t="shared" si="929"/>
        <v>0</v>
      </c>
      <c r="P2265" s="39">
        <f t="shared" si="930"/>
        <v>0</v>
      </c>
      <c r="Q2265" s="39">
        <f t="shared" si="931"/>
        <v>0</v>
      </c>
      <c r="R2265" s="39">
        <f t="shared" si="932"/>
        <v>0</v>
      </c>
      <c r="S2265" s="39">
        <f t="shared" si="933"/>
        <v>0</v>
      </c>
      <c r="T2265" s="39"/>
      <c r="U2265" s="39">
        <f t="shared" si="934"/>
        <v>0</v>
      </c>
      <c r="V2265" s="39"/>
      <c r="W2265" s="39"/>
      <c r="X2265" s="39">
        <f t="shared" si="937"/>
        <v>45.420944558521562</v>
      </c>
      <c r="Y2265" s="39">
        <f t="shared" si="938"/>
        <v>1382.5</v>
      </c>
      <c r="Z2265" s="41">
        <f t="shared" si="939"/>
        <v>103605.17453798768</v>
      </c>
      <c r="AA2265" s="41">
        <v>85618.480492813149</v>
      </c>
      <c r="AB2265" s="41">
        <v>-2309.103622305759</v>
      </c>
      <c r="AC2265" s="41">
        <f t="shared" si="941"/>
        <v>83309.376870507389</v>
      </c>
      <c r="AD2265" s="42">
        <f t="shared" si="942"/>
        <v>17986.694045174532</v>
      </c>
      <c r="AE2265" s="41">
        <f t="shared" si="943"/>
        <v>101296.07091568192</v>
      </c>
      <c r="AF2265" s="42">
        <f t="shared" si="944"/>
        <v>451703.92908431811</v>
      </c>
      <c r="AG2265" s="43">
        <f t="shared" ref="AG2265:AG2274" si="948">(365.25/30.4375*(IF(E2265=12002,1/3%,IF(E2265=12003,1/3%,IF(E2265=12004,1/3%,IF(E2265=12006,1/2%,IF(E2265=12007,1/10%,IF(E2265=12008,1/3%,IF(E2265=12009,1/10%,IF(E2265=12010,1/10%,IF(E2265=12011,1/20%,IF(E2265=12012,1/3%))))))))))))</f>
        <v>400</v>
      </c>
      <c r="AH2265" s="44">
        <f t="shared" si="945"/>
        <v>325.05954825462015</v>
      </c>
      <c r="AI2265" s="36">
        <f t="shared" si="946"/>
        <v>74.940451745379875</v>
      </c>
      <c r="AJ2265" s="36">
        <f t="shared" si="947"/>
        <v>2281</v>
      </c>
      <c r="AK2265" s="45">
        <v>45657</v>
      </c>
    </row>
    <row r="2266" spans="1:37" s="79" customFormat="1" ht="51" customHeight="1" x14ac:dyDescent="0.25">
      <c r="A2266" s="36">
        <v>2260</v>
      </c>
      <c r="B2266" s="74">
        <v>43378</v>
      </c>
      <c r="C2266" s="36" t="s">
        <v>823</v>
      </c>
      <c r="D2266" s="36"/>
      <c r="E2266" s="36">
        <v>12004</v>
      </c>
      <c r="F2266" s="36" t="s">
        <v>1883</v>
      </c>
      <c r="G2266" s="36" t="s">
        <v>56</v>
      </c>
      <c r="H2266" s="38">
        <v>4000</v>
      </c>
      <c r="I2266" s="50">
        <v>172333333.33000001</v>
      </c>
      <c r="J2266" s="39">
        <f t="shared" si="926"/>
        <v>0</v>
      </c>
      <c r="K2266" s="39">
        <f t="shared" si="927"/>
        <v>0</v>
      </c>
      <c r="L2266" s="39">
        <f t="shared" si="928"/>
        <v>172333333.33000001</v>
      </c>
      <c r="M2266" s="39">
        <f>IF(C2266=12006,H2266,IF(C2266&lt;&gt;12006,0))</f>
        <v>0</v>
      </c>
      <c r="N2266" s="39">
        <f t="shared" si="940"/>
        <v>0</v>
      </c>
      <c r="O2266" s="39">
        <f t="shared" si="929"/>
        <v>0</v>
      </c>
      <c r="P2266" s="39">
        <f t="shared" si="930"/>
        <v>0</v>
      </c>
      <c r="Q2266" s="39">
        <f t="shared" si="931"/>
        <v>0</v>
      </c>
      <c r="R2266" s="39">
        <f t="shared" si="932"/>
        <v>0</v>
      </c>
      <c r="S2266" s="39">
        <f t="shared" si="933"/>
        <v>0</v>
      </c>
      <c r="T2266" s="39"/>
      <c r="U2266" s="39">
        <f t="shared" si="934"/>
        <v>0</v>
      </c>
      <c r="V2266" s="39"/>
      <c r="W2266" s="39"/>
      <c r="X2266" s="39">
        <f t="shared" si="937"/>
        <v>14154.688569199179</v>
      </c>
      <c r="Y2266" s="39">
        <f t="shared" si="938"/>
        <v>430833.33332500001</v>
      </c>
      <c r="Z2266" s="41">
        <f t="shared" si="939"/>
        <v>32258535.24920493</v>
      </c>
      <c r="AA2266" s="41">
        <v>27077919.232878029</v>
      </c>
      <c r="AB2266" s="41">
        <v>-730283.00696295407</v>
      </c>
      <c r="AC2266" s="41">
        <f t="shared" si="941"/>
        <v>26347636.225915074</v>
      </c>
      <c r="AD2266" s="42">
        <f t="shared" si="942"/>
        <v>5180616.0163269006</v>
      </c>
      <c r="AE2266" s="41">
        <f t="shared" si="943"/>
        <v>31528252.242241975</v>
      </c>
      <c r="AF2266" s="42">
        <f t="shared" si="944"/>
        <v>140805081.08775803</v>
      </c>
      <c r="AG2266" s="43">
        <f t="shared" si="948"/>
        <v>400</v>
      </c>
      <c r="AH2266" s="44">
        <f t="shared" si="945"/>
        <v>325.12525667351127</v>
      </c>
      <c r="AI2266" s="36">
        <f t="shared" si="946"/>
        <v>74.874743326488712</v>
      </c>
      <c r="AJ2266" s="36">
        <f t="shared" si="947"/>
        <v>2279</v>
      </c>
      <c r="AK2266" s="45">
        <v>45657</v>
      </c>
    </row>
    <row r="2267" spans="1:37" s="79" customFormat="1" ht="12.75" x14ac:dyDescent="0.25">
      <c r="A2267" s="36">
        <v>2261</v>
      </c>
      <c r="B2267" s="45">
        <v>43378</v>
      </c>
      <c r="C2267" s="36" t="s">
        <v>823</v>
      </c>
      <c r="D2267" s="36"/>
      <c r="E2267" s="36">
        <v>12004</v>
      </c>
      <c r="F2267" s="36" t="s">
        <v>1789</v>
      </c>
      <c r="G2267" s="36" t="s">
        <v>65</v>
      </c>
      <c r="H2267" s="38">
        <v>79</v>
      </c>
      <c r="I2267" s="50">
        <v>38379042.339999996</v>
      </c>
      <c r="J2267" s="39">
        <f t="shared" si="926"/>
        <v>0</v>
      </c>
      <c r="K2267" s="39">
        <f t="shared" si="927"/>
        <v>0</v>
      </c>
      <c r="L2267" s="39">
        <f t="shared" si="928"/>
        <v>38379042.339999996</v>
      </c>
      <c r="M2267" s="39">
        <f>IF(C2267=12006,H2267,IF(C2267&lt;&gt;12006,0))</f>
        <v>0</v>
      </c>
      <c r="N2267" s="39">
        <f t="shared" si="940"/>
        <v>0</v>
      </c>
      <c r="O2267" s="39">
        <f t="shared" si="929"/>
        <v>0</v>
      </c>
      <c r="P2267" s="39">
        <f t="shared" si="930"/>
        <v>0</v>
      </c>
      <c r="Q2267" s="39">
        <f t="shared" si="931"/>
        <v>0</v>
      </c>
      <c r="R2267" s="39">
        <f t="shared" si="932"/>
        <v>0</v>
      </c>
      <c r="S2267" s="39">
        <f t="shared" si="933"/>
        <v>0</v>
      </c>
      <c r="T2267" s="39"/>
      <c r="U2267" s="39">
        <f t="shared" si="934"/>
        <v>0</v>
      </c>
      <c r="V2267" s="39"/>
      <c r="W2267" s="39"/>
      <c r="X2267" s="39">
        <f t="shared" si="937"/>
        <v>3152.2827383983572</v>
      </c>
      <c r="Y2267" s="39">
        <f t="shared" si="938"/>
        <v>95947.605849999993</v>
      </c>
      <c r="Z2267" s="41">
        <f t="shared" si="939"/>
        <v>7184052.3608098561</v>
      </c>
      <c r="AA2267" s="41">
        <v>6030316.8785560578</v>
      </c>
      <c r="AB2267" s="41">
        <v>-162635.75886821575</v>
      </c>
      <c r="AC2267" s="41">
        <f t="shared" si="941"/>
        <v>5867681.1196878422</v>
      </c>
      <c r="AD2267" s="42">
        <f t="shared" si="942"/>
        <v>1153735.4822537983</v>
      </c>
      <c r="AE2267" s="41">
        <f t="shared" si="943"/>
        <v>7021416.6019416405</v>
      </c>
      <c r="AF2267" s="42">
        <f t="shared" si="944"/>
        <v>31357625.738058355</v>
      </c>
      <c r="AG2267" s="43">
        <f t="shared" si="948"/>
        <v>400</v>
      </c>
      <c r="AH2267" s="44">
        <f t="shared" si="945"/>
        <v>325.12525667351127</v>
      </c>
      <c r="AI2267" s="36">
        <f t="shared" si="946"/>
        <v>74.874743326488712</v>
      </c>
      <c r="AJ2267" s="36">
        <f t="shared" si="947"/>
        <v>2279</v>
      </c>
      <c r="AK2267" s="45">
        <v>45657</v>
      </c>
    </row>
    <row r="2268" spans="1:37" s="79" customFormat="1" ht="12.75" x14ac:dyDescent="0.25">
      <c r="A2268" s="36">
        <v>2262</v>
      </c>
      <c r="B2268" s="45">
        <v>43378</v>
      </c>
      <c r="C2268" s="36" t="s">
        <v>823</v>
      </c>
      <c r="D2268" s="36"/>
      <c r="E2268" s="36">
        <v>12004</v>
      </c>
      <c r="F2268" s="36" t="s">
        <v>1884</v>
      </c>
      <c r="G2268" s="38" t="s">
        <v>320</v>
      </c>
      <c r="H2268" s="61">
        <v>1</v>
      </c>
      <c r="I2268" s="50">
        <v>6968060</v>
      </c>
      <c r="J2268" s="39">
        <f t="shared" si="926"/>
        <v>0</v>
      </c>
      <c r="K2268" s="39">
        <f t="shared" si="927"/>
        <v>0</v>
      </c>
      <c r="L2268" s="39">
        <f t="shared" si="928"/>
        <v>6968060</v>
      </c>
      <c r="M2268" s="39">
        <f>IF(C2268=12006,H2268,IF(C2268&lt;&gt;12006,0))</f>
        <v>0</v>
      </c>
      <c r="N2268" s="39">
        <f t="shared" si="940"/>
        <v>0</v>
      </c>
      <c r="O2268" s="39">
        <f t="shared" si="929"/>
        <v>0</v>
      </c>
      <c r="P2268" s="39">
        <f t="shared" si="930"/>
        <v>0</v>
      </c>
      <c r="Q2268" s="39">
        <f t="shared" si="931"/>
        <v>0</v>
      </c>
      <c r="R2268" s="39">
        <f t="shared" si="932"/>
        <v>0</v>
      </c>
      <c r="S2268" s="39">
        <f t="shared" si="933"/>
        <v>0</v>
      </c>
      <c r="T2268" s="39"/>
      <c r="U2268" s="39">
        <f t="shared" si="934"/>
        <v>0</v>
      </c>
      <c r="V2268" s="39"/>
      <c r="W2268" s="39"/>
      <c r="X2268" s="39">
        <f t="shared" si="937"/>
        <v>572.32525667351126</v>
      </c>
      <c r="Y2268" s="39">
        <f t="shared" si="938"/>
        <v>17420.149999999998</v>
      </c>
      <c r="Z2268" s="41">
        <f t="shared" si="939"/>
        <v>1304329.2599589322</v>
      </c>
      <c r="AA2268" s="41">
        <v>1094858.2160164269</v>
      </c>
      <c r="AB2268" s="41">
        <v>0</v>
      </c>
      <c r="AC2268" s="41">
        <f t="shared" si="941"/>
        <v>1094858.2160164269</v>
      </c>
      <c r="AD2268" s="42">
        <f t="shared" si="942"/>
        <v>209471.04394250526</v>
      </c>
      <c r="AE2268" s="41">
        <f t="shared" si="943"/>
        <v>1304329.2599589322</v>
      </c>
      <c r="AF2268" s="42">
        <f t="shared" si="944"/>
        <v>5663730.7400410678</v>
      </c>
      <c r="AG2268" s="43">
        <f t="shared" si="948"/>
        <v>400</v>
      </c>
      <c r="AH2268" s="44">
        <f t="shared" si="945"/>
        <v>325.12525667351127</v>
      </c>
      <c r="AI2268" s="36">
        <f t="shared" si="946"/>
        <v>74.874743326488712</v>
      </c>
      <c r="AJ2268" s="36">
        <f t="shared" si="947"/>
        <v>2279</v>
      </c>
      <c r="AK2268" s="45">
        <v>45657</v>
      </c>
    </row>
    <row r="2269" spans="1:37" s="79" customFormat="1" ht="12.75" x14ac:dyDescent="0.25">
      <c r="A2269" s="36">
        <v>2263</v>
      </c>
      <c r="B2269" s="45">
        <v>43383</v>
      </c>
      <c r="C2269" s="36" t="s">
        <v>533</v>
      </c>
      <c r="D2269" s="36"/>
      <c r="E2269" s="36">
        <v>12003</v>
      </c>
      <c r="F2269" s="36" t="s">
        <v>1781</v>
      </c>
      <c r="G2269" s="36" t="s">
        <v>1477</v>
      </c>
      <c r="H2269" s="38">
        <v>5</v>
      </c>
      <c r="I2269" s="50">
        <v>135250</v>
      </c>
      <c r="J2269" s="39">
        <f t="shared" si="926"/>
        <v>0</v>
      </c>
      <c r="K2269" s="39">
        <f t="shared" si="927"/>
        <v>135250</v>
      </c>
      <c r="L2269" s="39">
        <f t="shared" si="928"/>
        <v>0</v>
      </c>
      <c r="M2269" s="39">
        <f>IF(C2269=12006,H2269,IF(C2269&lt;&gt;12006,0))</f>
        <v>0</v>
      </c>
      <c r="N2269" s="39">
        <f t="shared" si="940"/>
        <v>0</v>
      </c>
      <c r="O2269" s="39">
        <f t="shared" si="929"/>
        <v>0</v>
      </c>
      <c r="P2269" s="39">
        <f t="shared" si="930"/>
        <v>0</v>
      </c>
      <c r="Q2269" s="39">
        <f t="shared" si="931"/>
        <v>0</v>
      </c>
      <c r="R2269" s="39">
        <f t="shared" si="932"/>
        <v>0</v>
      </c>
      <c r="S2269" s="39">
        <f t="shared" si="933"/>
        <v>0</v>
      </c>
      <c r="T2269" s="39"/>
      <c r="U2269" s="39">
        <f t="shared" si="934"/>
        <v>0</v>
      </c>
      <c r="V2269" s="39"/>
      <c r="W2269" s="39"/>
      <c r="X2269" s="39">
        <f t="shared" si="937"/>
        <v>11.108829568788501</v>
      </c>
      <c r="Y2269" s="39">
        <f t="shared" si="938"/>
        <v>338.125</v>
      </c>
      <c r="Z2269" s="41">
        <f t="shared" si="939"/>
        <v>25261.478439425053</v>
      </c>
      <c r="AA2269" s="41">
        <v>21195.64681724846</v>
      </c>
      <c r="AB2269" s="41">
        <v>-571.63996092545312</v>
      </c>
      <c r="AC2269" s="41">
        <f t="shared" si="941"/>
        <v>20624.006856323009</v>
      </c>
      <c r="AD2269" s="42">
        <f t="shared" si="942"/>
        <v>4065.8316221765926</v>
      </c>
      <c r="AE2269" s="41">
        <f t="shared" si="943"/>
        <v>24689.838478499601</v>
      </c>
      <c r="AF2269" s="42">
        <f t="shared" si="944"/>
        <v>110560.1615215004</v>
      </c>
      <c r="AG2269" s="43">
        <f t="shared" si="948"/>
        <v>400</v>
      </c>
      <c r="AH2269" s="44">
        <f t="shared" si="945"/>
        <v>325.28952772073922</v>
      </c>
      <c r="AI2269" s="36">
        <f t="shared" si="946"/>
        <v>74.710472279260784</v>
      </c>
      <c r="AJ2269" s="36">
        <f t="shared" si="947"/>
        <v>2274</v>
      </c>
      <c r="AK2269" s="45">
        <v>45657</v>
      </c>
    </row>
    <row r="2270" spans="1:37" s="79" customFormat="1" ht="12.75" x14ac:dyDescent="0.25">
      <c r="A2270" s="36">
        <v>2264</v>
      </c>
      <c r="B2270" s="37">
        <v>43383</v>
      </c>
      <c r="C2270" s="37" t="s">
        <v>533</v>
      </c>
      <c r="D2270" s="37"/>
      <c r="E2270" s="36">
        <v>12003</v>
      </c>
      <c r="F2270" s="53" t="s">
        <v>1776</v>
      </c>
      <c r="G2270" s="36" t="s">
        <v>491</v>
      </c>
      <c r="H2270" s="49">
        <v>22</v>
      </c>
      <c r="I2270" s="39">
        <v>814379.31034482759</v>
      </c>
      <c r="J2270" s="39"/>
      <c r="K2270" s="39">
        <v>814379.31034482759</v>
      </c>
      <c r="L2270" s="39"/>
      <c r="M2270" s="39"/>
      <c r="N2270" s="39"/>
      <c r="O2270" s="39"/>
      <c r="P2270" s="39"/>
      <c r="Q2270" s="39"/>
      <c r="R2270" s="39"/>
      <c r="S2270" s="39"/>
      <c r="T2270" s="39"/>
      <c r="U2270" s="39"/>
      <c r="V2270" s="39"/>
      <c r="W2270" s="39"/>
      <c r="X2270" s="39">
        <f t="shared" si="937"/>
        <v>66.889471075550517</v>
      </c>
      <c r="Y2270" s="39">
        <f t="shared" si="938"/>
        <v>2035.9482758620688</v>
      </c>
      <c r="Z2270" s="41">
        <f t="shared" si="939"/>
        <v>152106.65722580187</v>
      </c>
      <c r="AA2270" s="41">
        <v>127625.11081215039</v>
      </c>
      <c r="AB2270" s="41">
        <v>0</v>
      </c>
      <c r="AC2270" s="41">
        <f t="shared" si="941"/>
        <v>127625.11081215039</v>
      </c>
      <c r="AD2270" s="42">
        <f t="shared" si="942"/>
        <v>24481.546413651478</v>
      </c>
      <c r="AE2270" s="41">
        <f t="shared" si="943"/>
        <v>152106.65722580187</v>
      </c>
      <c r="AF2270" s="42">
        <f t="shared" si="944"/>
        <v>662272.65311902575</v>
      </c>
      <c r="AG2270" s="43">
        <f t="shared" si="948"/>
        <v>400</v>
      </c>
      <c r="AH2270" s="44">
        <f t="shared" si="945"/>
        <v>325.28952772073922</v>
      </c>
      <c r="AI2270" s="36">
        <f t="shared" si="946"/>
        <v>74.710472279260784</v>
      </c>
      <c r="AJ2270" s="36">
        <f t="shared" si="947"/>
        <v>2274</v>
      </c>
      <c r="AK2270" s="45">
        <v>45657</v>
      </c>
    </row>
    <row r="2271" spans="1:37" s="79" customFormat="1" ht="12.75" x14ac:dyDescent="0.25">
      <c r="A2271" s="36">
        <v>2265</v>
      </c>
      <c r="B2271" s="37">
        <v>43383</v>
      </c>
      <c r="C2271" s="37" t="s">
        <v>533</v>
      </c>
      <c r="D2271" s="37"/>
      <c r="E2271" s="36">
        <v>12003</v>
      </c>
      <c r="F2271" s="53" t="s">
        <v>1781</v>
      </c>
      <c r="G2271" s="36" t="s">
        <v>491</v>
      </c>
      <c r="H2271" s="49">
        <v>10</v>
      </c>
      <c r="I2271" s="39">
        <v>259120.68965517243</v>
      </c>
      <c r="J2271" s="39"/>
      <c r="K2271" s="39">
        <v>259120.68965517243</v>
      </c>
      <c r="L2271" s="39"/>
      <c r="M2271" s="39"/>
      <c r="N2271" s="39"/>
      <c r="O2271" s="39"/>
      <c r="P2271" s="39"/>
      <c r="Q2271" s="39"/>
      <c r="R2271" s="39"/>
      <c r="S2271" s="39"/>
      <c r="T2271" s="39"/>
      <c r="U2271" s="39"/>
      <c r="V2271" s="39"/>
      <c r="W2271" s="39"/>
      <c r="X2271" s="39">
        <f t="shared" si="937"/>
        <v>21.283013524038804</v>
      </c>
      <c r="Y2271" s="39">
        <f t="shared" si="938"/>
        <v>647.80172413793105</v>
      </c>
      <c r="Z2271" s="41">
        <f t="shared" si="939"/>
        <v>48397.572753664237</v>
      </c>
      <c r="AA2271" s="41">
        <v>40607.989803866039</v>
      </c>
      <c r="AB2271" s="41">
        <v>0</v>
      </c>
      <c r="AC2271" s="41">
        <f t="shared" si="941"/>
        <v>40607.989803866039</v>
      </c>
      <c r="AD2271" s="42">
        <f t="shared" si="942"/>
        <v>7789.5829497981977</v>
      </c>
      <c r="AE2271" s="41">
        <f t="shared" si="943"/>
        <v>48397.572753664237</v>
      </c>
      <c r="AF2271" s="42">
        <f t="shared" si="944"/>
        <v>210723.11690150818</v>
      </c>
      <c r="AG2271" s="43">
        <f t="shared" si="948"/>
        <v>400</v>
      </c>
      <c r="AH2271" s="44">
        <f t="shared" si="945"/>
        <v>325.28952772073922</v>
      </c>
      <c r="AI2271" s="36">
        <f t="shared" si="946"/>
        <v>74.710472279260784</v>
      </c>
      <c r="AJ2271" s="36">
        <f t="shared" si="947"/>
        <v>2274</v>
      </c>
      <c r="AK2271" s="45">
        <v>45657</v>
      </c>
    </row>
    <row r="2272" spans="1:37" s="79" customFormat="1" ht="25.5" x14ac:dyDescent="0.25">
      <c r="A2272" s="36">
        <v>2266</v>
      </c>
      <c r="B2272" s="45">
        <v>43383</v>
      </c>
      <c r="C2272" s="53" t="s">
        <v>533</v>
      </c>
      <c r="D2272" s="53"/>
      <c r="E2272" s="36">
        <v>12003</v>
      </c>
      <c r="F2272" s="36" t="s">
        <v>1885</v>
      </c>
      <c r="G2272" s="36" t="s">
        <v>558</v>
      </c>
      <c r="H2272" s="38">
        <v>6</v>
      </c>
      <c r="I2272" s="50">
        <v>219000</v>
      </c>
      <c r="J2272" s="39">
        <f t="shared" ref="J2272:J2286" si="949">IF(E2272=12002,I2272,IF(E2272&lt;&gt;12002,0))</f>
        <v>0</v>
      </c>
      <c r="K2272" s="39">
        <f t="shared" ref="K2272:K2286" si="950">IF(E2272=12003,I2272,IF(E2272&lt;&gt;12003,0))</f>
        <v>219000</v>
      </c>
      <c r="L2272" s="39">
        <f t="shared" ref="L2272:L2286" si="951">IF(E2272=12004,I2272,IF(E2272&lt;&gt;12004,0))</f>
        <v>0</v>
      </c>
      <c r="M2272" s="39">
        <f>IF(C2272=12006,H2272,IF(C2272&lt;&gt;12006,0))</f>
        <v>0</v>
      </c>
      <c r="N2272" s="39">
        <f t="shared" ref="N2272:N2286" si="952">IF(E2272=12006,I2272,IF(E2272&lt;&gt;12006,0))</f>
        <v>0</v>
      </c>
      <c r="O2272" s="39">
        <f t="shared" ref="O2272:O2286" si="953">IF(E2272=12007,I2272,IF(E2272&lt;&gt;12007,0))</f>
        <v>0</v>
      </c>
      <c r="P2272" s="39">
        <f t="shared" ref="P2272:P2286" si="954">IF(E2272=12008,I2272,IF(E2272&lt;&gt;12008,0))</f>
        <v>0</v>
      </c>
      <c r="Q2272" s="39">
        <f t="shared" ref="Q2272:Q2286" si="955">IF(E2272=12009,I2272,IF(E2272&lt;&gt;12009,0))</f>
        <v>0</v>
      </c>
      <c r="R2272" s="39">
        <f t="shared" ref="R2272:R2286" si="956">IF(E2272=12010,I2272,IF(E2272&lt;&gt;12010,0))</f>
        <v>0</v>
      </c>
      <c r="S2272" s="39">
        <f t="shared" ref="S2272:S2286" si="957">IF(E2272=12011,I2272,IF(E2272&lt;&gt;12011,0))</f>
        <v>0</v>
      </c>
      <c r="T2272" s="39"/>
      <c r="U2272" s="39">
        <f t="shared" ref="U2272:U2286" si="958">IF(E2272=12012,I2272,IF(E2272&lt;&gt;12012,0))</f>
        <v>0</v>
      </c>
      <c r="V2272" s="39"/>
      <c r="W2272" s="39"/>
      <c r="X2272" s="39">
        <f t="shared" si="937"/>
        <v>17.987679671457904</v>
      </c>
      <c r="Y2272" s="39">
        <f t="shared" si="938"/>
        <v>547.5</v>
      </c>
      <c r="Z2272" s="41">
        <f t="shared" si="939"/>
        <v>40903.983572895282</v>
      </c>
      <c r="AA2272" s="41">
        <v>33780.862422997947</v>
      </c>
      <c r="AB2272" s="41">
        <v>-911.05928692701684</v>
      </c>
      <c r="AC2272" s="41">
        <f t="shared" si="941"/>
        <v>32869.803136070928</v>
      </c>
      <c r="AD2272" s="42">
        <f t="shared" si="942"/>
        <v>7123.1211498973353</v>
      </c>
      <c r="AE2272" s="41">
        <f t="shared" si="943"/>
        <v>39992.924285968264</v>
      </c>
      <c r="AF2272" s="42">
        <f t="shared" si="944"/>
        <v>179007.07571403173</v>
      </c>
      <c r="AG2272" s="43">
        <f t="shared" si="948"/>
        <v>400</v>
      </c>
      <c r="AH2272" s="44">
        <f t="shared" si="945"/>
        <v>325.28952772073922</v>
      </c>
      <c r="AI2272" s="36">
        <f t="shared" si="946"/>
        <v>74.710472279260784</v>
      </c>
      <c r="AJ2272" s="36">
        <f t="shared" si="947"/>
        <v>2274</v>
      </c>
      <c r="AK2272" s="45">
        <v>45657</v>
      </c>
    </row>
    <row r="2273" spans="1:37" s="79" customFormat="1" ht="12.75" x14ac:dyDescent="0.25">
      <c r="A2273" s="36">
        <v>2267</v>
      </c>
      <c r="B2273" s="45">
        <v>43384</v>
      </c>
      <c r="C2273" s="49" t="s">
        <v>33</v>
      </c>
      <c r="D2273" s="49"/>
      <c r="E2273" s="49">
        <v>12012</v>
      </c>
      <c r="F2273" s="36" t="s">
        <v>1874</v>
      </c>
      <c r="G2273" s="36" t="s">
        <v>1472</v>
      </c>
      <c r="H2273" s="38">
        <v>4</v>
      </c>
      <c r="I2273" s="50">
        <v>176000</v>
      </c>
      <c r="J2273" s="39">
        <f t="shared" si="949"/>
        <v>0</v>
      </c>
      <c r="K2273" s="39">
        <f t="shared" si="950"/>
        <v>0</v>
      </c>
      <c r="L2273" s="39">
        <f t="shared" si="951"/>
        <v>0</v>
      </c>
      <c r="M2273" s="39">
        <f>IF(C2273=12006,H2273,IF(C2273&lt;&gt;12006,0))</f>
        <v>0</v>
      </c>
      <c r="N2273" s="39">
        <f t="shared" si="952"/>
        <v>0</v>
      </c>
      <c r="O2273" s="39">
        <f t="shared" si="953"/>
        <v>0</v>
      </c>
      <c r="P2273" s="39">
        <f t="shared" si="954"/>
        <v>0</v>
      </c>
      <c r="Q2273" s="39">
        <f t="shared" si="955"/>
        <v>0</v>
      </c>
      <c r="R2273" s="39">
        <f t="shared" si="956"/>
        <v>0</v>
      </c>
      <c r="S2273" s="39">
        <f t="shared" si="957"/>
        <v>0</v>
      </c>
      <c r="T2273" s="39"/>
      <c r="U2273" s="39">
        <f t="shared" si="958"/>
        <v>176000</v>
      </c>
      <c r="V2273" s="39"/>
      <c r="W2273" s="39"/>
      <c r="X2273" s="39">
        <f t="shared" si="937"/>
        <v>14.455852156057494</v>
      </c>
      <c r="Y2273" s="39">
        <f t="shared" si="938"/>
        <v>440</v>
      </c>
      <c r="Z2273" s="41">
        <f t="shared" si="939"/>
        <v>32858.151950718689</v>
      </c>
      <c r="AA2273" s="41">
        <v>27567.310061601642</v>
      </c>
      <c r="AB2273" s="41">
        <v>-743.48172444588477</v>
      </c>
      <c r="AC2273" s="41">
        <f t="shared" si="941"/>
        <v>26823.828337155755</v>
      </c>
      <c r="AD2273" s="42">
        <f t="shared" si="942"/>
        <v>5290.8418891170477</v>
      </c>
      <c r="AE2273" s="41">
        <f t="shared" si="943"/>
        <v>32114.670226272803</v>
      </c>
      <c r="AF2273" s="42">
        <f t="shared" si="944"/>
        <v>143885.32977372719</v>
      </c>
      <c r="AG2273" s="43">
        <f t="shared" si="948"/>
        <v>400</v>
      </c>
      <c r="AH2273" s="44">
        <f t="shared" si="945"/>
        <v>325.3223819301848</v>
      </c>
      <c r="AI2273" s="36">
        <f t="shared" si="946"/>
        <v>74.677618069815196</v>
      </c>
      <c r="AJ2273" s="36">
        <f t="shared" si="947"/>
        <v>2273</v>
      </c>
      <c r="AK2273" s="45">
        <v>45657</v>
      </c>
    </row>
    <row r="2274" spans="1:37" s="79" customFormat="1" ht="12.75" x14ac:dyDescent="0.25">
      <c r="A2274" s="36">
        <v>2268</v>
      </c>
      <c r="B2274" s="45">
        <v>43384</v>
      </c>
      <c r="C2274" s="36" t="s">
        <v>721</v>
      </c>
      <c r="D2274" s="36"/>
      <c r="E2274" s="36">
        <v>12003</v>
      </c>
      <c r="F2274" s="36" t="s">
        <v>1886</v>
      </c>
      <c r="G2274" s="36" t="s">
        <v>276</v>
      </c>
      <c r="H2274" s="38"/>
      <c r="I2274" s="50">
        <v>1423266.03</v>
      </c>
      <c r="J2274" s="39">
        <f t="shared" si="949"/>
        <v>0</v>
      </c>
      <c r="K2274" s="39">
        <f t="shared" si="950"/>
        <v>1423266.03</v>
      </c>
      <c r="L2274" s="39">
        <f t="shared" si="951"/>
        <v>0</v>
      </c>
      <c r="M2274" s="39">
        <f>IF(C2274=12006,H2274,IF(C2274&lt;&gt;12006,0))</f>
        <v>0</v>
      </c>
      <c r="N2274" s="39">
        <f t="shared" si="952"/>
        <v>0</v>
      </c>
      <c r="O2274" s="39">
        <f t="shared" si="953"/>
        <v>0</v>
      </c>
      <c r="P2274" s="39">
        <f t="shared" si="954"/>
        <v>0</v>
      </c>
      <c r="Q2274" s="39">
        <f t="shared" si="955"/>
        <v>0</v>
      </c>
      <c r="R2274" s="39">
        <f t="shared" si="956"/>
        <v>0</v>
      </c>
      <c r="S2274" s="39">
        <f t="shared" si="957"/>
        <v>0</v>
      </c>
      <c r="T2274" s="39"/>
      <c r="U2274" s="39">
        <f t="shared" si="958"/>
        <v>0</v>
      </c>
      <c r="V2274" s="39">
        <f>IF(E2274=12050,I2274,IF(E2274&lt;&gt;12050,0))</f>
        <v>0</v>
      </c>
      <c r="W2274" s="39"/>
      <c r="X2274" s="39">
        <f t="shared" si="937"/>
        <v>116.90070061601644</v>
      </c>
      <c r="Y2274" s="39">
        <f t="shared" si="938"/>
        <v>3558.1650750000003</v>
      </c>
      <c r="Z2274" s="41">
        <f t="shared" si="939"/>
        <v>265715.2925002054</v>
      </c>
      <c r="AA2274" s="41">
        <v>222929.63607474335</v>
      </c>
      <c r="AB2274" s="41">
        <v>0</v>
      </c>
      <c r="AC2274" s="41">
        <f t="shared" si="941"/>
        <v>222929.63607474335</v>
      </c>
      <c r="AD2274" s="42">
        <f t="shared" si="942"/>
        <v>42785.656425462046</v>
      </c>
      <c r="AE2274" s="41">
        <f t="shared" si="943"/>
        <v>265715.2925002054</v>
      </c>
      <c r="AF2274" s="42">
        <f t="shared" si="944"/>
        <v>1157550.7374997947</v>
      </c>
      <c r="AG2274" s="43">
        <f t="shared" si="948"/>
        <v>400</v>
      </c>
      <c r="AH2274" s="44">
        <f t="shared" si="945"/>
        <v>325.3223819301848</v>
      </c>
      <c r="AI2274" s="36">
        <f t="shared" si="946"/>
        <v>74.677618069815196</v>
      </c>
      <c r="AJ2274" s="36">
        <f t="shared" si="947"/>
        <v>2273</v>
      </c>
      <c r="AK2274" s="45">
        <v>45657</v>
      </c>
    </row>
    <row r="2275" spans="1:37" s="79" customFormat="1" ht="12.75" x14ac:dyDescent="0.25">
      <c r="A2275" s="36">
        <v>2269</v>
      </c>
      <c r="B2275" s="45">
        <v>43384</v>
      </c>
      <c r="C2275" s="49" t="s">
        <v>272</v>
      </c>
      <c r="D2275" s="49"/>
      <c r="E2275" s="49">
        <v>12010</v>
      </c>
      <c r="F2275" s="36" t="s">
        <v>1887</v>
      </c>
      <c r="G2275" s="36" t="s">
        <v>435</v>
      </c>
      <c r="H2275" s="38">
        <v>1</v>
      </c>
      <c r="I2275" s="50">
        <v>7841192.6399999997</v>
      </c>
      <c r="J2275" s="39">
        <f t="shared" si="949"/>
        <v>0</v>
      </c>
      <c r="K2275" s="39">
        <f t="shared" si="950"/>
        <v>0</v>
      </c>
      <c r="L2275" s="39">
        <f t="shared" si="951"/>
        <v>0</v>
      </c>
      <c r="M2275" s="39">
        <f>IF(E2275=12005,I2275,IF(E2275&lt;&gt;12005,0))</f>
        <v>0</v>
      </c>
      <c r="N2275" s="39">
        <f t="shared" si="952"/>
        <v>0</v>
      </c>
      <c r="O2275" s="39">
        <f t="shared" si="953"/>
        <v>0</v>
      </c>
      <c r="P2275" s="39">
        <f t="shared" si="954"/>
        <v>0</v>
      </c>
      <c r="Q2275" s="39">
        <f t="shared" si="955"/>
        <v>0</v>
      </c>
      <c r="R2275" s="39">
        <f t="shared" si="956"/>
        <v>7841192.6399999997</v>
      </c>
      <c r="S2275" s="39">
        <f t="shared" si="957"/>
        <v>0</v>
      </c>
      <c r="T2275" s="39"/>
      <c r="U2275" s="39">
        <f t="shared" si="958"/>
        <v>0</v>
      </c>
      <c r="V2275" s="39"/>
      <c r="W2275" s="39">
        <f>IF(E2275=12099,I2275,IF(E2275&lt;&gt;12099,0))</f>
        <v>0</v>
      </c>
      <c r="X2275" s="39">
        <f t="shared" si="937"/>
        <v>2146.8015441478437</v>
      </c>
      <c r="Y2275" s="39">
        <f t="shared" si="938"/>
        <v>65343.271999999997</v>
      </c>
      <c r="Z2275" s="41">
        <f t="shared" si="939"/>
        <v>4879679.9098480493</v>
      </c>
      <c r="AA2275" s="41">
        <v>4093950.544689938</v>
      </c>
      <c r="AB2275" s="41">
        <v>275158.46763979318</v>
      </c>
      <c r="AC2275" s="41">
        <f t="shared" si="941"/>
        <v>4369109.0123297311</v>
      </c>
      <c r="AD2275" s="42">
        <f t="shared" si="942"/>
        <v>785729.36515811132</v>
      </c>
      <c r="AE2275" s="41">
        <f t="shared" si="943"/>
        <v>5154838.377487842</v>
      </c>
      <c r="AF2275" s="42">
        <f t="shared" si="944"/>
        <v>2686354.2625121577</v>
      </c>
      <c r="AG2275" s="43">
        <f>(365.25/30.4375*(IF(E2275=12002,1/3%,IF(E2275=12003,1/3%,IF(E2275=12004,1/3%,IF(E2275=12006,1/2%,IF(E2275=12007,1/10%,IF(E2275=12008,1/3%,IF(E2275=12009,1/10%,IF(E2275=12010,1/10%,IF(E2275=12011,1/20%,IF(E2275=12012,1/3%,IF(E2275=12099,1/10%)))))))))))))</f>
        <v>120</v>
      </c>
      <c r="AH2275" s="44">
        <f t="shared" si="945"/>
        <v>45.322381930184804</v>
      </c>
      <c r="AI2275" s="36">
        <f t="shared" si="946"/>
        <v>74.677618069815196</v>
      </c>
      <c r="AJ2275" s="36">
        <f t="shared" si="947"/>
        <v>2273</v>
      </c>
      <c r="AK2275" s="45">
        <v>45657</v>
      </c>
    </row>
    <row r="2276" spans="1:37" s="79" customFormat="1" ht="12.75" x14ac:dyDescent="0.25">
      <c r="A2276" s="36">
        <v>2270</v>
      </c>
      <c r="B2276" s="45">
        <v>43388</v>
      </c>
      <c r="C2276" s="36" t="s">
        <v>533</v>
      </c>
      <c r="D2276" s="36"/>
      <c r="E2276" s="36">
        <v>12003</v>
      </c>
      <c r="F2276" s="36" t="s">
        <v>1776</v>
      </c>
      <c r="G2276" s="36" t="s">
        <v>836</v>
      </c>
      <c r="H2276" s="38">
        <v>4</v>
      </c>
      <c r="I2276" s="50">
        <v>146000</v>
      </c>
      <c r="J2276" s="39">
        <f t="shared" si="949"/>
        <v>0</v>
      </c>
      <c r="K2276" s="39">
        <f t="shared" si="950"/>
        <v>146000</v>
      </c>
      <c r="L2276" s="39">
        <f t="shared" si="951"/>
        <v>0</v>
      </c>
      <c r="M2276" s="39">
        <f t="shared" ref="M2276:M2281" si="959">IF(C2276=12006,H2276,IF(C2276&lt;&gt;12006,0))</f>
        <v>0</v>
      </c>
      <c r="N2276" s="39">
        <f t="shared" si="952"/>
        <v>0</v>
      </c>
      <c r="O2276" s="39">
        <f t="shared" si="953"/>
        <v>0</v>
      </c>
      <c r="P2276" s="39">
        <f t="shared" si="954"/>
        <v>0</v>
      </c>
      <c r="Q2276" s="39">
        <f t="shared" si="955"/>
        <v>0</v>
      </c>
      <c r="R2276" s="39">
        <f t="shared" si="956"/>
        <v>0</v>
      </c>
      <c r="S2276" s="39">
        <f t="shared" si="957"/>
        <v>0</v>
      </c>
      <c r="T2276" s="39"/>
      <c r="U2276" s="39">
        <f t="shared" si="958"/>
        <v>0</v>
      </c>
      <c r="V2276" s="39"/>
      <c r="W2276" s="39"/>
      <c r="X2276" s="39">
        <f t="shared" si="937"/>
        <v>11.991786447638603</v>
      </c>
      <c r="Y2276" s="39">
        <f t="shared" si="938"/>
        <v>365</v>
      </c>
      <c r="Z2276" s="41">
        <f t="shared" si="939"/>
        <v>27209.363449691991</v>
      </c>
      <c r="AA2276" s="41">
        <v>22820.369609856261</v>
      </c>
      <c r="AB2276" s="41">
        <v>-615.45822614230974</v>
      </c>
      <c r="AC2276" s="41">
        <f t="shared" si="941"/>
        <v>22204.911383713952</v>
      </c>
      <c r="AD2276" s="42">
        <f t="shared" si="942"/>
        <v>4388.9938398357299</v>
      </c>
      <c r="AE2276" s="41">
        <f t="shared" si="943"/>
        <v>26593.905223549682</v>
      </c>
      <c r="AF2276" s="42">
        <f t="shared" si="944"/>
        <v>119406.09477645032</v>
      </c>
      <c r="AG2276" s="43">
        <f t="shared" ref="AG2276:AG2281" si="960">(365.25/30.4375*(IF(E2276=12002,1/3%,IF(E2276=12003,1/3%,IF(E2276=12004,1/3%,IF(E2276=12006,1/2%,IF(E2276=12007,1/10%,IF(E2276=12008,1/3%,IF(E2276=12009,1/10%,IF(E2276=12010,1/10%,IF(E2276=12011,1/20%,IF(E2276=12012,1/3%))))))))))))</f>
        <v>400</v>
      </c>
      <c r="AH2276" s="44">
        <f t="shared" si="945"/>
        <v>325.45379876796716</v>
      </c>
      <c r="AI2276" s="36">
        <f t="shared" si="946"/>
        <v>74.546201232032857</v>
      </c>
      <c r="AJ2276" s="36">
        <f t="shared" si="947"/>
        <v>2269</v>
      </c>
      <c r="AK2276" s="45">
        <v>45657</v>
      </c>
    </row>
    <row r="2277" spans="1:37" s="79" customFormat="1" ht="12.75" x14ac:dyDescent="0.25">
      <c r="A2277" s="36">
        <v>2271</v>
      </c>
      <c r="B2277" s="45">
        <v>43388</v>
      </c>
      <c r="C2277" s="36" t="s">
        <v>533</v>
      </c>
      <c r="D2277" s="36"/>
      <c r="E2277" s="36">
        <v>12003</v>
      </c>
      <c r="F2277" s="36" t="s">
        <v>1781</v>
      </c>
      <c r="G2277" s="36" t="s">
        <v>836</v>
      </c>
      <c r="H2277" s="38">
        <v>7</v>
      </c>
      <c r="I2277" s="50">
        <v>189350</v>
      </c>
      <c r="J2277" s="39">
        <f t="shared" si="949"/>
        <v>0</v>
      </c>
      <c r="K2277" s="39">
        <f t="shared" si="950"/>
        <v>189350</v>
      </c>
      <c r="L2277" s="39">
        <f t="shared" si="951"/>
        <v>0</v>
      </c>
      <c r="M2277" s="39">
        <f t="shared" si="959"/>
        <v>0</v>
      </c>
      <c r="N2277" s="39">
        <f t="shared" si="952"/>
        <v>0</v>
      </c>
      <c r="O2277" s="39">
        <f t="shared" si="953"/>
        <v>0</v>
      </c>
      <c r="P2277" s="39">
        <f t="shared" si="954"/>
        <v>0</v>
      </c>
      <c r="Q2277" s="39">
        <f t="shared" si="955"/>
        <v>0</v>
      </c>
      <c r="R2277" s="39">
        <f t="shared" si="956"/>
        <v>0</v>
      </c>
      <c r="S2277" s="39">
        <f t="shared" si="957"/>
        <v>0</v>
      </c>
      <c r="T2277" s="39"/>
      <c r="U2277" s="39">
        <f t="shared" si="958"/>
        <v>0</v>
      </c>
      <c r="V2277" s="39"/>
      <c r="W2277" s="39"/>
      <c r="X2277" s="39">
        <f t="shared" si="937"/>
        <v>15.552361396303901</v>
      </c>
      <c r="Y2277" s="39">
        <f t="shared" si="938"/>
        <v>473.375</v>
      </c>
      <c r="Z2277" s="41">
        <f t="shared" si="939"/>
        <v>35288.308008213557</v>
      </c>
      <c r="AA2277" s="41">
        <v>29596.143737166323</v>
      </c>
      <c r="AB2277" s="41">
        <v>-798.19873369894765</v>
      </c>
      <c r="AC2277" s="41">
        <f t="shared" si="941"/>
        <v>28797.945003467375</v>
      </c>
      <c r="AD2277" s="42">
        <f t="shared" si="942"/>
        <v>5692.1642710472333</v>
      </c>
      <c r="AE2277" s="41">
        <f t="shared" si="943"/>
        <v>34490.109274514609</v>
      </c>
      <c r="AF2277" s="42">
        <f t="shared" si="944"/>
        <v>154859.8907254854</v>
      </c>
      <c r="AG2277" s="43">
        <f t="shared" si="960"/>
        <v>400</v>
      </c>
      <c r="AH2277" s="44">
        <f t="shared" si="945"/>
        <v>325.45379876796716</v>
      </c>
      <c r="AI2277" s="36">
        <f t="shared" si="946"/>
        <v>74.546201232032857</v>
      </c>
      <c r="AJ2277" s="36">
        <f t="shared" si="947"/>
        <v>2269</v>
      </c>
      <c r="AK2277" s="45">
        <v>45657</v>
      </c>
    </row>
    <row r="2278" spans="1:37" s="79" customFormat="1" ht="12.75" customHeight="1" x14ac:dyDescent="0.25">
      <c r="A2278" s="36">
        <v>2272</v>
      </c>
      <c r="B2278" s="45">
        <v>43388</v>
      </c>
      <c r="C2278" s="36" t="s">
        <v>823</v>
      </c>
      <c r="D2278" s="36"/>
      <c r="E2278" s="36">
        <v>12004</v>
      </c>
      <c r="F2278" s="36" t="s">
        <v>1888</v>
      </c>
      <c r="G2278" s="36" t="s">
        <v>58</v>
      </c>
      <c r="H2278" s="38">
        <v>1</v>
      </c>
      <c r="I2278" s="50">
        <v>8618390</v>
      </c>
      <c r="J2278" s="39">
        <f t="shared" si="949"/>
        <v>0</v>
      </c>
      <c r="K2278" s="39">
        <f t="shared" si="950"/>
        <v>0</v>
      </c>
      <c r="L2278" s="39">
        <f t="shared" si="951"/>
        <v>8618390</v>
      </c>
      <c r="M2278" s="39">
        <f t="shared" si="959"/>
        <v>0</v>
      </c>
      <c r="N2278" s="39">
        <f t="shared" si="952"/>
        <v>0</v>
      </c>
      <c r="O2278" s="39">
        <f t="shared" si="953"/>
        <v>0</v>
      </c>
      <c r="P2278" s="39">
        <f t="shared" si="954"/>
        <v>0</v>
      </c>
      <c r="Q2278" s="39">
        <f t="shared" si="955"/>
        <v>0</v>
      </c>
      <c r="R2278" s="39">
        <f t="shared" si="956"/>
        <v>0</v>
      </c>
      <c r="S2278" s="39">
        <f t="shared" si="957"/>
        <v>0</v>
      </c>
      <c r="T2278" s="39"/>
      <c r="U2278" s="39">
        <f t="shared" si="958"/>
        <v>0</v>
      </c>
      <c r="V2278" s="39"/>
      <c r="W2278" s="39"/>
      <c r="X2278" s="39">
        <f t="shared" si="937"/>
        <v>707.87597535934287</v>
      </c>
      <c r="Y2278" s="39">
        <f t="shared" si="938"/>
        <v>21545.974999999999</v>
      </c>
      <c r="Z2278" s="41">
        <f t="shared" si="939"/>
        <v>1606170.588090349</v>
      </c>
      <c r="AA2278" s="41">
        <v>1347087.9811088294</v>
      </c>
      <c r="AB2278" s="41">
        <v>-36330.541243853564</v>
      </c>
      <c r="AC2278" s="41">
        <f t="shared" si="941"/>
        <v>1310757.4398649759</v>
      </c>
      <c r="AD2278" s="42">
        <f t="shared" si="942"/>
        <v>259082.60698151961</v>
      </c>
      <c r="AE2278" s="41">
        <f t="shared" si="943"/>
        <v>1569840.0468464955</v>
      </c>
      <c r="AF2278" s="42">
        <f t="shared" si="944"/>
        <v>7048549.9531535041</v>
      </c>
      <c r="AG2278" s="43">
        <f t="shared" si="960"/>
        <v>400</v>
      </c>
      <c r="AH2278" s="44">
        <f t="shared" si="945"/>
        <v>325.45379876796716</v>
      </c>
      <c r="AI2278" s="36">
        <f t="shared" si="946"/>
        <v>74.546201232032857</v>
      </c>
      <c r="AJ2278" s="36">
        <f t="shared" si="947"/>
        <v>2269</v>
      </c>
      <c r="AK2278" s="45">
        <v>45657</v>
      </c>
    </row>
    <row r="2279" spans="1:37" s="79" customFormat="1" ht="51" customHeight="1" x14ac:dyDescent="0.25">
      <c r="A2279" s="36">
        <v>2273</v>
      </c>
      <c r="B2279" s="45">
        <v>43388</v>
      </c>
      <c r="C2279" s="36" t="s">
        <v>823</v>
      </c>
      <c r="D2279" s="36"/>
      <c r="E2279" s="36">
        <v>12004</v>
      </c>
      <c r="F2279" s="36" t="s">
        <v>1889</v>
      </c>
      <c r="G2279" s="36" t="s">
        <v>544</v>
      </c>
      <c r="H2279" s="38">
        <v>16</v>
      </c>
      <c r="I2279" s="50">
        <v>38820000</v>
      </c>
      <c r="J2279" s="39">
        <f t="shared" si="949"/>
        <v>0</v>
      </c>
      <c r="K2279" s="39">
        <f t="shared" si="950"/>
        <v>0</v>
      </c>
      <c r="L2279" s="39">
        <f t="shared" si="951"/>
        <v>38820000</v>
      </c>
      <c r="M2279" s="39">
        <f t="shared" si="959"/>
        <v>0</v>
      </c>
      <c r="N2279" s="39">
        <f t="shared" si="952"/>
        <v>0</v>
      </c>
      <c r="O2279" s="39">
        <f t="shared" si="953"/>
        <v>0</v>
      </c>
      <c r="P2279" s="39">
        <f t="shared" si="954"/>
        <v>0</v>
      </c>
      <c r="Q2279" s="39">
        <f t="shared" si="955"/>
        <v>0</v>
      </c>
      <c r="R2279" s="39">
        <f t="shared" si="956"/>
        <v>0</v>
      </c>
      <c r="S2279" s="39">
        <f t="shared" si="957"/>
        <v>0</v>
      </c>
      <c r="T2279" s="39"/>
      <c r="U2279" s="39">
        <f t="shared" si="958"/>
        <v>0</v>
      </c>
      <c r="V2279" s="39"/>
      <c r="W2279" s="39"/>
      <c r="X2279" s="39">
        <f t="shared" si="937"/>
        <v>3188.5010266940453</v>
      </c>
      <c r="Y2279" s="39">
        <f t="shared" si="938"/>
        <v>97050</v>
      </c>
      <c r="Z2279" s="41">
        <f t="shared" si="939"/>
        <v>7234708.8295687884</v>
      </c>
      <c r="AA2279" s="41">
        <v>5972062.4229979469</v>
      </c>
      <c r="AB2279" s="41">
        <v>-161064.65443214928</v>
      </c>
      <c r="AC2279" s="41">
        <f t="shared" si="941"/>
        <v>5810997.7685657972</v>
      </c>
      <c r="AD2279" s="42">
        <f t="shared" si="942"/>
        <v>1262646.4065708416</v>
      </c>
      <c r="AE2279" s="41">
        <f t="shared" si="943"/>
        <v>7073644.1751366388</v>
      </c>
      <c r="AF2279" s="42">
        <f t="shared" si="944"/>
        <v>31746355.824863359</v>
      </c>
      <c r="AG2279" s="43">
        <f t="shared" si="960"/>
        <v>400</v>
      </c>
      <c r="AH2279" s="44">
        <f t="shared" si="945"/>
        <v>325.45379876796716</v>
      </c>
      <c r="AI2279" s="36">
        <f t="shared" si="946"/>
        <v>74.546201232032857</v>
      </c>
      <c r="AJ2279" s="36">
        <f t="shared" si="947"/>
        <v>2269</v>
      </c>
      <c r="AK2279" s="45">
        <v>45657</v>
      </c>
    </row>
    <row r="2280" spans="1:37" s="79" customFormat="1" ht="51" customHeight="1" x14ac:dyDescent="0.25">
      <c r="A2280" s="36">
        <v>2274</v>
      </c>
      <c r="B2280" s="45">
        <v>43388</v>
      </c>
      <c r="C2280" s="36" t="s">
        <v>823</v>
      </c>
      <c r="D2280" s="36"/>
      <c r="E2280" s="36">
        <v>12004</v>
      </c>
      <c r="F2280" s="36" t="s">
        <v>1890</v>
      </c>
      <c r="G2280" s="36" t="s">
        <v>561</v>
      </c>
      <c r="H2280" s="38">
        <v>8</v>
      </c>
      <c r="I2280" s="50">
        <v>11010000</v>
      </c>
      <c r="J2280" s="39">
        <f t="shared" si="949"/>
        <v>0</v>
      </c>
      <c r="K2280" s="39">
        <f t="shared" si="950"/>
        <v>0</v>
      </c>
      <c r="L2280" s="39">
        <f t="shared" si="951"/>
        <v>11010000</v>
      </c>
      <c r="M2280" s="39">
        <f t="shared" si="959"/>
        <v>0</v>
      </c>
      <c r="N2280" s="39">
        <f t="shared" si="952"/>
        <v>0</v>
      </c>
      <c r="O2280" s="39">
        <f t="shared" si="953"/>
        <v>0</v>
      </c>
      <c r="P2280" s="39">
        <f t="shared" si="954"/>
        <v>0</v>
      </c>
      <c r="Q2280" s="39">
        <f t="shared" si="955"/>
        <v>0</v>
      </c>
      <c r="R2280" s="39">
        <f t="shared" si="956"/>
        <v>0</v>
      </c>
      <c r="S2280" s="39">
        <f t="shared" si="957"/>
        <v>0</v>
      </c>
      <c r="T2280" s="39"/>
      <c r="U2280" s="39">
        <f t="shared" si="958"/>
        <v>0</v>
      </c>
      <c r="V2280" s="39"/>
      <c r="W2280" s="39"/>
      <c r="X2280" s="39">
        <f t="shared" si="937"/>
        <v>904.312114989733</v>
      </c>
      <c r="Y2280" s="39">
        <f t="shared" si="938"/>
        <v>27525</v>
      </c>
      <c r="Z2280" s="41">
        <f t="shared" si="939"/>
        <v>2051884.1889117043</v>
      </c>
      <c r="AA2280" s="41">
        <v>1693776.59137577</v>
      </c>
      <c r="AB2280" s="41">
        <v>-45680.624556876959</v>
      </c>
      <c r="AC2280" s="41">
        <f t="shared" si="941"/>
        <v>1648095.9668188931</v>
      </c>
      <c r="AD2280" s="42">
        <f t="shared" si="942"/>
        <v>358107.5975359343</v>
      </c>
      <c r="AE2280" s="41">
        <f t="shared" si="943"/>
        <v>2006203.5643548274</v>
      </c>
      <c r="AF2280" s="42">
        <f t="shared" si="944"/>
        <v>9003796.4356451724</v>
      </c>
      <c r="AG2280" s="43">
        <f t="shared" si="960"/>
        <v>400</v>
      </c>
      <c r="AH2280" s="44">
        <f t="shared" si="945"/>
        <v>325.45379876796716</v>
      </c>
      <c r="AI2280" s="36">
        <f t="shared" si="946"/>
        <v>74.546201232032857</v>
      </c>
      <c r="AJ2280" s="36">
        <f t="shared" si="947"/>
        <v>2269</v>
      </c>
      <c r="AK2280" s="45">
        <v>45657</v>
      </c>
    </row>
    <row r="2281" spans="1:37" s="79" customFormat="1" ht="51" customHeight="1" x14ac:dyDescent="0.25">
      <c r="A2281" s="36">
        <v>2275</v>
      </c>
      <c r="B2281" s="45">
        <v>43390</v>
      </c>
      <c r="C2281" s="36" t="s">
        <v>980</v>
      </c>
      <c r="D2281" s="36"/>
      <c r="E2281" s="36">
        <v>12002</v>
      </c>
      <c r="F2281" s="36" t="s">
        <v>1891</v>
      </c>
      <c r="G2281" s="36" t="s">
        <v>540</v>
      </c>
      <c r="H2281" s="38">
        <v>18</v>
      </c>
      <c r="I2281" s="50">
        <v>1046100</v>
      </c>
      <c r="J2281" s="39">
        <f t="shared" si="949"/>
        <v>1046100</v>
      </c>
      <c r="K2281" s="39">
        <f t="shared" si="950"/>
        <v>0</v>
      </c>
      <c r="L2281" s="39">
        <f t="shared" si="951"/>
        <v>0</v>
      </c>
      <c r="M2281" s="39">
        <f t="shared" si="959"/>
        <v>0</v>
      </c>
      <c r="N2281" s="39">
        <f t="shared" si="952"/>
        <v>0</v>
      </c>
      <c r="O2281" s="39">
        <f t="shared" si="953"/>
        <v>0</v>
      </c>
      <c r="P2281" s="39">
        <f t="shared" si="954"/>
        <v>0</v>
      </c>
      <c r="Q2281" s="39">
        <f t="shared" si="955"/>
        <v>0</v>
      </c>
      <c r="R2281" s="39">
        <f t="shared" si="956"/>
        <v>0</v>
      </c>
      <c r="S2281" s="39">
        <f t="shared" si="957"/>
        <v>0</v>
      </c>
      <c r="T2281" s="39"/>
      <c r="U2281" s="39">
        <f t="shared" si="958"/>
        <v>0</v>
      </c>
      <c r="V2281" s="39"/>
      <c r="W2281" s="39"/>
      <c r="X2281" s="39">
        <f t="shared" si="937"/>
        <v>85.921971252566735</v>
      </c>
      <c r="Y2281" s="39">
        <f t="shared" si="938"/>
        <v>2615.25</v>
      </c>
      <c r="Z2281" s="41">
        <f t="shared" si="939"/>
        <v>194785.10882956878</v>
      </c>
      <c r="AA2281" s="41">
        <v>160760.00821355236</v>
      </c>
      <c r="AB2281" s="41">
        <v>-4335.6471073902894</v>
      </c>
      <c r="AC2281" s="41">
        <f t="shared" si="941"/>
        <v>156424.36110616208</v>
      </c>
      <c r="AD2281" s="42">
        <f t="shared" si="942"/>
        <v>34025.100616016425</v>
      </c>
      <c r="AE2281" s="41">
        <f t="shared" si="943"/>
        <v>190449.4617221785</v>
      </c>
      <c r="AF2281" s="42">
        <f t="shared" si="944"/>
        <v>855650.5382778215</v>
      </c>
      <c r="AG2281" s="43">
        <f t="shared" si="960"/>
        <v>400</v>
      </c>
      <c r="AH2281" s="44">
        <f t="shared" si="945"/>
        <v>325.51950718685833</v>
      </c>
      <c r="AI2281" s="36">
        <f t="shared" si="946"/>
        <v>74.48049281314168</v>
      </c>
      <c r="AJ2281" s="36">
        <f t="shared" si="947"/>
        <v>2267</v>
      </c>
      <c r="AK2281" s="45">
        <v>45657</v>
      </c>
    </row>
    <row r="2282" spans="1:37" s="79" customFormat="1" ht="51" customHeight="1" x14ac:dyDescent="0.25">
      <c r="A2282" s="36">
        <v>2276</v>
      </c>
      <c r="B2282" s="45">
        <v>43391</v>
      </c>
      <c r="C2282" s="49" t="s">
        <v>431</v>
      </c>
      <c r="D2282" s="49"/>
      <c r="E2282" s="49">
        <v>12009</v>
      </c>
      <c r="F2282" s="36" t="s">
        <v>1892</v>
      </c>
      <c r="G2282" s="56" t="s">
        <v>435</v>
      </c>
      <c r="H2282" s="38">
        <v>1</v>
      </c>
      <c r="I2282" s="50">
        <v>314750</v>
      </c>
      <c r="J2282" s="39">
        <f t="shared" si="949"/>
        <v>0</v>
      </c>
      <c r="K2282" s="39">
        <f t="shared" si="950"/>
        <v>0</v>
      </c>
      <c r="L2282" s="39">
        <f t="shared" si="951"/>
        <v>0</v>
      </c>
      <c r="M2282" s="39">
        <f>IF(E2282=12005,I2282,IF(E2282&lt;&gt;12005,0))</f>
        <v>0</v>
      </c>
      <c r="N2282" s="39">
        <f t="shared" si="952"/>
        <v>0</v>
      </c>
      <c r="O2282" s="39">
        <f t="shared" si="953"/>
        <v>0</v>
      </c>
      <c r="P2282" s="39">
        <f t="shared" si="954"/>
        <v>0</v>
      </c>
      <c r="Q2282" s="39">
        <f t="shared" si="955"/>
        <v>314750</v>
      </c>
      <c r="R2282" s="39">
        <f t="shared" si="956"/>
        <v>0</v>
      </c>
      <c r="S2282" s="39">
        <f t="shared" si="957"/>
        <v>0</v>
      </c>
      <c r="T2282" s="39"/>
      <c r="U2282" s="39">
        <f t="shared" si="958"/>
        <v>0</v>
      </c>
      <c r="V2282" s="39"/>
      <c r="W2282" s="39">
        <f>IF(E2282=12099,I2282,IF(E2282&lt;&gt;12099,0))</f>
        <v>0</v>
      </c>
      <c r="X2282" s="39">
        <f t="shared" si="937"/>
        <v>86.173853524982889</v>
      </c>
      <c r="Y2282" s="39">
        <f t="shared" si="938"/>
        <v>2622.9166666666665</v>
      </c>
      <c r="Z2282" s="41">
        <f t="shared" si="939"/>
        <v>195269.95208761119</v>
      </c>
      <c r="AA2282" s="41">
        <v>163730.32169746747</v>
      </c>
      <c r="AB2282" s="41">
        <v>0</v>
      </c>
      <c r="AC2282" s="41">
        <f t="shared" si="941"/>
        <v>163730.32169746747</v>
      </c>
      <c r="AD2282" s="42">
        <f t="shared" si="942"/>
        <v>31539.63039014372</v>
      </c>
      <c r="AE2282" s="41">
        <f t="shared" si="943"/>
        <v>195269.95208761119</v>
      </c>
      <c r="AF2282" s="42">
        <f t="shared" si="944"/>
        <v>119480.04791238881</v>
      </c>
      <c r="AG2282" s="43">
        <f>(365.25/30.4375*(IF(E2282=12002,1/3%,IF(E2282=12003,1/3%,IF(E2282=12004,1/3%,IF(E2282=12006,1/2%,IF(E2282=12007,1/10%,IF(E2282=12008,1/3%,IF(E2282=12009,1/10%,IF(E2282=12010,1/10%,IF(E2282=12011,1/20%,IF(E2282=12012,1/3%,IF(E2282=12099,1/10%)))))))))))))</f>
        <v>120</v>
      </c>
      <c r="AH2282" s="44">
        <f t="shared" si="945"/>
        <v>45.552361396303908</v>
      </c>
      <c r="AI2282" s="36">
        <f t="shared" si="946"/>
        <v>74.447638603696092</v>
      </c>
      <c r="AJ2282" s="36">
        <f t="shared" si="947"/>
        <v>2266</v>
      </c>
      <c r="AK2282" s="45">
        <v>45657</v>
      </c>
    </row>
    <row r="2283" spans="1:37" s="79" customFormat="1" ht="38.25" customHeight="1" x14ac:dyDescent="0.25">
      <c r="A2283" s="36">
        <v>2277</v>
      </c>
      <c r="B2283" s="45">
        <v>43391</v>
      </c>
      <c r="C2283" s="49" t="s">
        <v>272</v>
      </c>
      <c r="D2283" s="49"/>
      <c r="E2283" s="49">
        <v>12010</v>
      </c>
      <c r="F2283" s="36" t="s">
        <v>1893</v>
      </c>
      <c r="G2283" s="36" t="s">
        <v>435</v>
      </c>
      <c r="H2283" s="38">
        <v>1</v>
      </c>
      <c r="I2283" s="50">
        <v>390000</v>
      </c>
      <c r="J2283" s="39">
        <f t="shared" si="949"/>
        <v>0</v>
      </c>
      <c r="K2283" s="39">
        <f t="shared" si="950"/>
        <v>0</v>
      </c>
      <c r="L2283" s="39">
        <f t="shared" si="951"/>
        <v>0</v>
      </c>
      <c r="M2283" s="39">
        <f>IF(E2283=12005,I2283,IF(E2283&lt;&gt;12005,0))</f>
        <v>0</v>
      </c>
      <c r="N2283" s="39">
        <f t="shared" si="952"/>
        <v>0</v>
      </c>
      <c r="O2283" s="39">
        <f t="shared" si="953"/>
        <v>0</v>
      </c>
      <c r="P2283" s="39">
        <f t="shared" si="954"/>
        <v>0</v>
      </c>
      <c r="Q2283" s="39">
        <f t="shared" si="955"/>
        <v>0</v>
      </c>
      <c r="R2283" s="39">
        <f t="shared" si="956"/>
        <v>390000</v>
      </c>
      <c r="S2283" s="39">
        <f t="shared" si="957"/>
        <v>0</v>
      </c>
      <c r="T2283" s="39"/>
      <c r="U2283" s="39">
        <f t="shared" si="958"/>
        <v>0</v>
      </c>
      <c r="V2283" s="39"/>
      <c r="W2283" s="39">
        <f>IF(E2283=12099,I2283,IF(E2283&lt;&gt;12099,0))</f>
        <v>0</v>
      </c>
      <c r="X2283" s="39">
        <f t="shared" si="937"/>
        <v>106.77618069815195</v>
      </c>
      <c r="Y2283" s="39">
        <f t="shared" si="938"/>
        <v>3250</v>
      </c>
      <c r="Z2283" s="41">
        <f t="shared" si="939"/>
        <v>241954.82546201229</v>
      </c>
      <c r="AA2283" s="41">
        <v>202874.74332648871</v>
      </c>
      <c r="AB2283" s="41">
        <v>13635.412271635252</v>
      </c>
      <c r="AC2283" s="41">
        <f t="shared" si="941"/>
        <v>216510.15559812397</v>
      </c>
      <c r="AD2283" s="42">
        <f t="shared" si="942"/>
        <v>39080.082135523582</v>
      </c>
      <c r="AE2283" s="41">
        <f t="shared" si="943"/>
        <v>255590.23773364755</v>
      </c>
      <c r="AF2283" s="42">
        <f t="shared" si="944"/>
        <v>134409.76226635245</v>
      </c>
      <c r="AG2283" s="43">
        <f>(365.25/30.4375*(IF(E2283=12002,1/3%,IF(E2283=12003,1/3%,IF(E2283=12004,1/3%,IF(E2283=12006,1/2%,IF(E2283=12007,1/10%,IF(E2283=12008,1/3%,IF(E2283=12009,1/10%,IF(E2283=12010,1/10%,IF(E2283=12011,1/20%,IF(E2283=12012,1/3%,IF(E2283=12099,1/10%)))))))))))))</f>
        <v>120</v>
      </c>
      <c r="AH2283" s="44">
        <f t="shared" si="945"/>
        <v>45.552361396303908</v>
      </c>
      <c r="AI2283" s="36">
        <f t="shared" si="946"/>
        <v>74.447638603696092</v>
      </c>
      <c r="AJ2283" s="36">
        <f t="shared" si="947"/>
        <v>2266</v>
      </c>
      <c r="AK2283" s="45">
        <v>45657</v>
      </c>
    </row>
    <row r="2284" spans="1:37" s="79" customFormat="1" ht="15.75" customHeight="1" x14ac:dyDescent="0.25">
      <c r="A2284" s="36">
        <v>2278</v>
      </c>
      <c r="B2284" s="45">
        <v>43391</v>
      </c>
      <c r="C2284" s="49" t="s">
        <v>754</v>
      </c>
      <c r="D2284" s="49"/>
      <c r="E2284" s="49">
        <v>12011</v>
      </c>
      <c r="F2284" s="36" t="s">
        <v>1894</v>
      </c>
      <c r="G2284" s="36" t="s">
        <v>435</v>
      </c>
      <c r="H2284" s="38">
        <v>1</v>
      </c>
      <c r="I2284" s="50">
        <v>5250000</v>
      </c>
      <c r="J2284" s="39">
        <f t="shared" si="949"/>
        <v>0</v>
      </c>
      <c r="K2284" s="39">
        <f t="shared" si="950"/>
        <v>0</v>
      </c>
      <c r="L2284" s="39">
        <f t="shared" si="951"/>
        <v>0</v>
      </c>
      <c r="M2284" s="39">
        <f>IF(E2284=12005,I2284,IF(E2284&lt;&gt;12005,0))</f>
        <v>0</v>
      </c>
      <c r="N2284" s="39">
        <f t="shared" si="952"/>
        <v>0</v>
      </c>
      <c r="O2284" s="39">
        <f t="shared" si="953"/>
        <v>0</v>
      </c>
      <c r="P2284" s="39">
        <f t="shared" si="954"/>
        <v>0</v>
      </c>
      <c r="Q2284" s="39">
        <f t="shared" si="955"/>
        <v>0</v>
      </c>
      <c r="R2284" s="39">
        <f t="shared" si="956"/>
        <v>0</v>
      </c>
      <c r="S2284" s="39">
        <f t="shared" si="957"/>
        <v>5250000</v>
      </c>
      <c r="T2284" s="39"/>
      <c r="U2284" s="39">
        <f t="shared" si="958"/>
        <v>0</v>
      </c>
      <c r="V2284" s="39"/>
      <c r="W2284" s="39">
        <f>IF(E2284=12099,I2284,IF(E2284&lt;&gt;12099,0))</f>
        <v>0</v>
      </c>
      <c r="X2284" s="39">
        <f t="shared" si="937"/>
        <v>2874.7433264887063</v>
      </c>
      <c r="Y2284" s="39">
        <f t="shared" si="938"/>
        <v>87500</v>
      </c>
      <c r="Z2284" s="41">
        <f t="shared" si="939"/>
        <v>5250000</v>
      </c>
      <c r="AA2284" s="41">
        <v>5250000</v>
      </c>
      <c r="AB2284" s="41">
        <v>0</v>
      </c>
      <c r="AC2284" s="41">
        <f t="shared" si="941"/>
        <v>5250000</v>
      </c>
      <c r="AD2284" s="42">
        <f t="shared" si="942"/>
        <v>0</v>
      </c>
      <c r="AE2284" s="41">
        <f t="shared" si="943"/>
        <v>5250000</v>
      </c>
      <c r="AF2284" s="42">
        <f t="shared" si="944"/>
        <v>0</v>
      </c>
      <c r="AG2284" s="43">
        <f>(365.25/30.4375*(IF(E2284=12002,1/3%,IF(E2284=12003,1/3%,IF(E2284=12004,1/3%,IF(E2284=12006,1/2%,IF(E2284=12007,1/10%,IF(E2284=12008,1/3%,IF(E2284=12009,1/10%,IF(E2284=12010,1/10%,IF(E2284=12011,1/20%,IF(E2284=12012,1/3%,IF(E2284=12099,1/10%)))))))))))))</f>
        <v>60</v>
      </c>
      <c r="AH2284" s="44">
        <f t="shared" si="945"/>
        <v>0</v>
      </c>
      <c r="AI2284" s="36">
        <f t="shared" si="946"/>
        <v>74.447638603696092</v>
      </c>
      <c r="AJ2284" s="36">
        <f t="shared" si="947"/>
        <v>2266</v>
      </c>
      <c r="AK2284" s="45">
        <v>45657</v>
      </c>
    </row>
    <row r="2285" spans="1:37" s="79" customFormat="1" ht="38.25" customHeight="1" x14ac:dyDescent="0.25">
      <c r="A2285" s="36">
        <v>2279</v>
      </c>
      <c r="B2285" s="45">
        <v>43392</v>
      </c>
      <c r="C2285" s="36" t="s">
        <v>533</v>
      </c>
      <c r="D2285" s="36"/>
      <c r="E2285" s="36">
        <v>12003</v>
      </c>
      <c r="F2285" s="36" t="s">
        <v>1776</v>
      </c>
      <c r="G2285" s="36" t="s">
        <v>836</v>
      </c>
      <c r="H2285" s="38">
        <v>3</v>
      </c>
      <c r="I2285" s="50">
        <v>109500</v>
      </c>
      <c r="J2285" s="39">
        <f t="shared" si="949"/>
        <v>0</v>
      </c>
      <c r="K2285" s="39">
        <f t="shared" si="950"/>
        <v>109500</v>
      </c>
      <c r="L2285" s="39">
        <f t="shared" si="951"/>
        <v>0</v>
      </c>
      <c r="M2285" s="39">
        <f>IF(C2285=12006,H2285,IF(C2285&lt;&gt;12006,0))</f>
        <v>0</v>
      </c>
      <c r="N2285" s="39">
        <f t="shared" si="952"/>
        <v>0</v>
      </c>
      <c r="O2285" s="39">
        <f t="shared" si="953"/>
        <v>0</v>
      </c>
      <c r="P2285" s="39">
        <f t="shared" si="954"/>
        <v>0</v>
      </c>
      <c r="Q2285" s="39">
        <f t="shared" si="955"/>
        <v>0</v>
      </c>
      <c r="R2285" s="39">
        <f t="shared" si="956"/>
        <v>0</v>
      </c>
      <c r="S2285" s="39">
        <f t="shared" si="957"/>
        <v>0</v>
      </c>
      <c r="T2285" s="39"/>
      <c r="U2285" s="39">
        <f t="shared" si="958"/>
        <v>0</v>
      </c>
      <c r="V2285" s="39"/>
      <c r="W2285" s="39"/>
      <c r="X2285" s="39">
        <f t="shared" si="937"/>
        <v>8.9938398357289522</v>
      </c>
      <c r="Y2285" s="39">
        <f t="shared" si="938"/>
        <v>273.75</v>
      </c>
      <c r="Z2285" s="41">
        <f t="shared" si="939"/>
        <v>20371.047227926079</v>
      </c>
      <c r="AA2285" s="41">
        <v>17079.301848049283</v>
      </c>
      <c r="AB2285" s="41">
        <v>-460.62342542468991</v>
      </c>
      <c r="AC2285" s="41">
        <f t="shared" si="941"/>
        <v>16618.678422624595</v>
      </c>
      <c r="AD2285" s="42">
        <f t="shared" si="942"/>
        <v>3291.7453798767965</v>
      </c>
      <c r="AE2285" s="41">
        <f t="shared" si="943"/>
        <v>19910.423802501391</v>
      </c>
      <c r="AF2285" s="42">
        <f t="shared" si="944"/>
        <v>89589.576197498609</v>
      </c>
      <c r="AG2285" s="43">
        <f>(365.25/30.4375*(IF(E2285=12002,1/3%,IF(E2285=12003,1/3%,IF(E2285=12004,1/3%,IF(E2285=12006,1/2%,IF(E2285=12007,1/10%,IF(E2285=12008,1/3%,IF(E2285=12009,1/10%,IF(E2285=12010,1/10%,IF(E2285=12011,1/20%,IF(E2285=12012,1/3%))))))))))))</f>
        <v>400</v>
      </c>
      <c r="AH2285" s="44">
        <f t="shared" si="945"/>
        <v>325.58521560574945</v>
      </c>
      <c r="AI2285" s="36">
        <f t="shared" si="946"/>
        <v>74.414784394250518</v>
      </c>
      <c r="AJ2285" s="36">
        <f t="shared" si="947"/>
        <v>2265</v>
      </c>
      <c r="AK2285" s="45">
        <v>45657</v>
      </c>
    </row>
    <row r="2286" spans="1:37" s="79" customFormat="1" ht="51" customHeight="1" x14ac:dyDescent="0.25">
      <c r="A2286" s="36">
        <v>2280</v>
      </c>
      <c r="B2286" s="45">
        <v>43392</v>
      </c>
      <c r="C2286" s="49" t="s">
        <v>272</v>
      </c>
      <c r="D2286" s="49"/>
      <c r="E2286" s="49">
        <v>12010</v>
      </c>
      <c r="F2286" s="36" t="s">
        <v>1826</v>
      </c>
      <c r="G2286" s="36" t="s">
        <v>435</v>
      </c>
      <c r="H2286" s="38">
        <v>5</v>
      </c>
      <c r="I2286" s="50">
        <v>1529750</v>
      </c>
      <c r="J2286" s="39">
        <f t="shared" si="949"/>
        <v>0</v>
      </c>
      <c r="K2286" s="39">
        <f t="shared" si="950"/>
        <v>0</v>
      </c>
      <c r="L2286" s="39">
        <f t="shared" si="951"/>
        <v>0</v>
      </c>
      <c r="M2286" s="39">
        <f>IF(E2286=12005,I2286,IF(E2286&lt;&gt;12005,0))</f>
        <v>0</v>
      </c>
      <c r="N2286" s="39">
        <f t="shared" si="952"/>
        <v>0</v>
      </c>
      <c r="O2286" s="39">
        <f t="shared" si="953"/>
        <v>0</v>
      </c>
      <c r="P2286" s="39">
        <f t="shared" si="954"/>
        <v>0</v>
      </c>
      <c r="Q2286" s="39">
        <f t="shared" si="955"/>
        <v>0</v>
      </c>
      <c r="R2286" s="39">
        <f t="shared" si="956"/>
        <v>1529750</v>
      </c>
      <c r="S2286" s="39">
        <f t="shared" si="957"/>
        <v>0</v>
      </c>
      <c r="T2286" s="39"/>
      <c r="U2286" s="39">
        <f t="shared" si="958"/>
        <v>0</v>
      </c>
      <c r="V2286" s="39"/>
      <c r="W2286" s="39">
        <f>IF(E2286=12099,I2286,IF(E2286&lt;&gt;12099,0))</f>
        <v>0</v>
      </c>
      <c r="X2286" s="39">
        <f t="shared" si="937"/>
        <v>418.82272416153319</v>
      </c>
      <c r="Y2286" s="39">
        <f t="shared" si="938"/>
        <v>12747.916666666666</v>
      </c>
      <c r="Z2286" s="41">
        <f t="shared" si="939"/>
        <v>948633.4702258727</v>
      </c>
      <c r="AA2286" s="41">
        <v>795344.35318275157</v>
      </c>
      <c r="AB2286" s="41">
        <v>53455.881080826068</v>
      </c>
      <c r="AC2286" s="41">
        <f t="shared" si="941"/>
        <v>848800.23426357761</v>
      </c>
      <c r="AD2286" s="42">
        <f t="shared" si="942"/>
        <v>153289.11704312114</v>
      </c>
      <c r="AE2286" s="41">
        <f t="shared" si="943"/>
        <v>1002089.3513066988</v>
      </c>
      <c r="AF2286" s="42">
        <f t="shared" si="944"/>
        <v>527660.64869330125</v>
      </c>
      <c r="AG2286" s="43">
        <f>(365.25/30.4375*(IF(E2286=12002,1/3%,IF(E2286=12003,1/3%,IF(E2286=12004,1/3%,IF(E2286=12006,1/2%,IF(E2286=12007,1/10%,IF(E2286=12008,1/3%,IF(E2286=12009,1/10%,IF(E2286=12010,1/10%,IF(E2286=12011,1/20%,IF(E2286=12012,1/3%,IF(E2286=12099,1/10%)))))))))))))</f>
        <v>120</v>
      </c>
      <c r="AH2286" s="44">
        <f t="shared" si="945"/>
        <v>45.585215605749482</v>
      </c>
      <c r="AI2286" s="36">
        <f t="shared" si="946"/>
        <v>74.414784394250518</v>
      </c>
      <c r="AJ2286" s="36">
        <f t="shared" si="947"/>
        <v>2265</v>
      </c>
      <c r="AK2286" s="45">
        <v>45657</v>
      </c>
    </row>
    <row r="2287" spans="1:37" s="79" customFormat="1" ht="51" customHeight="1" x14ac:dyDescent="0.25">
      <c r="A2287" s="36">
        <v>2281</v>
      </c>
      <c r="B2287" s="37">
        <v>43392</v>
      </c>
      <c r="C2287" s="37" t="s">
        <v>533</v>
      </c>
      <c r="D2287" s="37"/>
      <c r="E2287" s="36">
        <v>12003</v>
      </c>
      <c r="F2287" s="53" t="s">
        <v>1776</v>
      </c>
      <c r="G2287" s="36" t="s">
        <v>491</v>
      </c>
      <c r="H2287" s="49">
        <v>18</v>
      </c>
      <c r="I2287" s="39">
        <v>618762.28244533855</v>
      </c>
      <c r="J2287" s="39"/>
      <c r="K2287" s="39">
        <v>618762.28244533855</v>
      </c>
      <c r="L2287" s="39"/>
      <c r="M2287" s="39"/>
      <c r="N2287" s="39"/>
      <c r="O2287" s="39"/>
      <c r="P2287" s="39"/>
      <c r="Q2287" s="39"/>
      <c r="R2287" s="39"/>
      <c r="S2287" s="39"/>
      <c r="T2287" s="39"/>
      <c r="U2287" s="39"/>
      <c r="V2287" s="39"/>
      <c r="W2287" s="39"/>
      <c r="X2287" s="39">
        <f t="shared" si="937"/>
        <v>50.822364061218764</v>
      </c>
      <c r="Y2287" s="39">
        <f t="shared" si="938"/>
        <v>1546.905706113346</v>
      </c>
      <c r="Z2287" s="41">
        <f t="shared" si="939"/>
        <v>115112.65459866051</v>
      </c>
      <c r="AA2287" s="41">
        <v>96511.669352254423</v>
      </c>
      <c r="AB2287" s="41">
        <v>0</v>
      </c>
      <c r="AC2287" s="41">
        <f t="shared" si="941"/>
        <v>96511.669352254423</v>
      </c>
      <c r="AD2287" s="42">
        <f t="shared" si="942"/>
        <v>18600.985246406082</v>
      </c>
      <c r="AE2287" s="41">
        <f t="shared" si="943"/>
        <v>115112.65459866051</v>
      </c>
      <c r="AF2287" s="42">
        <f t="shared" si="944"/>
        <v>503649.62784667802</v>
      </c>
      <c r="AG2287" s="43">
        <f>(365.25/30.4375*(IF(E2287=12002,1/3%,IF(E2287=12003,1/3%,IF(E2287=12004,1/3%,IF(E2287=12006,1/2%,IF(E2287=12007,1/10%,IF(E2287=12008,1/3%,IF(E2287=12009,1/10%,IF(E2287=12010,1/10%,IF(E2287=12011,1/20%,IF(E2287=12012,1/3%))))))))))))</f>
        <v>400</v>
      </c>
      <c r="AH2287" s="44">
        <f t="shared" si="945"/>
        <v>325.58521560574945</v>
      </c>
      <c r="AI2287" s="36">
        <f t="shared" si="946"/>
        <v>74.414784394250518</v>
      </c>
      <c r="AJ2287" s="36">
        <f t="shared" si="947"/>
        <v>2265</v>
      </c>
      <c r="AK2287" s="45">
        <v>45657</v>
      </c>
    </row>
    <row r="2288" spans="1:37" s="79" customFormat="1" ht="25.5" customHeight="1" x14ac:dyDescent="0.25">
      <c r="A2288" s="36">
        <v>2282</v>
      </c>
      <c r="B2288" s="45">
        <v>43392</v>
      </c>
      <c r="C2288" s="53" t="s">
        <v>533</v>
      </c>
      <c r="D2288" s="53"/>
      <c r="E2288" s="36">
        <v>12003</v>
      </c>
      <c r="F2288" s="36" t="s">
        <v>1895</v>
      </c>
      <c r="G2288" s="36" t="s">
        <v>1750</v>
      </c>
      <c r="H2288" s="38">
        <v>3</v>
      </c>
      <c r="I2288" s="50">
        <v>161136.0110534736</v>
      </c>
      <c r="J2288" s="39">
        <f t="shared" ref="J2288:J2344" si="961">IF(E2288=12002,I2288,IF(E2288&lt;&gt;12002,0))</f>
        <v>0</v>
      </c>
      <c r="K2288" s="39">
        <f t="shared" ref="K2288:K2344" si="962">IF(E2288=12003,I2288,IF(E2288&lt;&gt;12003,0))</f>
        <v>161136.0110534736</v>
      </c>
      <c r="L2288" s="39">
        <f t="shared" ref="L2288:L2344" si="963">IF(E2288=12004,I2288,IF(E2288&lt;&gt;12004,0))</f>
        <v>0</v>
      </c>
      <c r="M2288" s="39">
        <f>IF(C2288=12006,H2288,IF(C2288&lt;&gt;12006,0))</f>
        <v>0</v>
      </c>
      <c r="N2288" s="39">
        <f t="shared" ref="N2288:N2303" si="964">IF(E2288=12006,I2288,IF(E2288&lt;&gt;12006,0))</f>
        <v>0</v>
      </c>
      <c r="O2288" s="39">
        <f t="shared" ref="O2288:O2344" si="965">IF(E2288=12007,I2288,IF(E2288&lt;&gt;12007,0))</f>
        <v>0</v>
      </c>
      <c r="P2288" s="39">
        <f t="shared" ref="P2288:P2344" si="966">IF(E2288=12008,I2288,IF(E2288&lt;&gt;12008,0))</f>
        <v>0</v>
      </c>
      <c r="Q2288" s="39">
        <f t="shared" ref="Q2288:Q2344" si="967">IF(E2288=12009,I2288,IF(E2288&lt;&gt;12009,0))</f>
        <v>0</v>
      </c>
      <c r="R2288" s="39">
        <f t="shared" ref="R2288:R2344" si="968">IF(E2288=12010,I2288,IF(E2288&lt;&gt;12010,0))</f>
        <v>0</v>
      </c>
      <c r="S2288" s="39">
        <f t="shared" ref="S2288:S2344" si="969">IF(E2288=12011,I2288,IF(E2288&lt;&gt;12011,0))</f>
        <v>0</v>
      </c>
      <c r="T2288" s="39"/>
      <c r="U2288" s="39">
        <f t="shared" ref="U2288:U2344" si="970">IF(E2288=12012,I2288,IF(E2288&lt;&gt;12012,0))</f>
        <v>0</v>
      </c>
      <c r="V2288" s="39"/>
      <c r="W2288" s="39"/>
      <c r="X2288" s="39">
        <f t="shared" si="937"/>
        <v>13.234990640942389</v>
      </c>
      <c r="Y2288" s="39">
        <f t="shared" si="938"/>
        <v>402.84002763368397</v>
      </c>
      <c r="Z2288" s="41">
        <f t="shared" si="939"/>
        <v>29977.253801734514</v>
      </c>
      <c r="AA2288" s="41">
        <v>24736.197507921326</v>
      </c>
      <c r="AB2288" s="41">
        <v>-667.12750493634792</v>
      </c>
      <c r="AC2288" s="41">
        <f t="shared" si="941"/>
        <v>24069.07000298498</v>
      </c>
      <c r="AD2288" s="42">
        <f t="shared" si="942"/>
        <v>5241.0562938131879</v>
      </c>
      <c r="AE2288" s="41">
        <f t="shared" si="943"/>
        <v>29310.126296798167</v>
      </c>
      <c r="AF2288" s="42">
        <f t="shared" si="944"/>
        <v>131825.88475667543</v>
      </c>
      <c r="AG2288" s="43">
        <f>(365.25/30.4375*(IF(E2288=12002,1/3%,IF(E2288=12003,1/3%,IF(E2288=12004,1/3%,IF(E2288=12006,1/2%,IF(E2288=12007,1/10%,IF(E2288=12008,1/3%,IF(E2288=12009,1/10%,IF(E2288=12010,1/10%,IF(E2288=12011,1/20%,IF(E2288=12012,1/3%))))))))))))</f>
        <v>400</v>
      </c>
      <c r="AH2288" s="44">
        <f t="shared" si="945"/>
        <v>325.58521560574945</v>
      </c>
      <c r="AI2288" s="36">
        <f t="shared" si="946"/>
        <v>74.414784394250518</v>
      </c>
      <c r="AJ2288" s="36">
        <f t="shared" si="947"/>
        <v>2265</v>
      </c>
      <c r="AK2288" s="45">
        <v>45657</v>
      </c>
    </row>
    <row r="2289" spans="1:37" s="79" customFormat="1" ht="25.5" customHeight="1" x14ac:dyDescent="0.25">
      <c r="A2289" s="36">
        <v>2283</v>
      </c>
      <c r="B2289" s="45">
        <v>43393</v>
      </c>
      <c r="C2289" s="36" t="s">
        <v>533</v>
      </c>
      <c r="D2289" s="36"/>
      <c r="E2289" s="36">
        <v>12003</v>
      </c>
      <c r="F2289" s="36" t="s">
        <v>1896</v>
      </c>
      <c r="G2289" s="36" t="s">
        <v>1477</v>
      </c>
      <c r="H2289" s="38">
        <v>14</v>
      </c>
      <c r="I2289" s="50">
        <v>816200</v>
      </c>
      <c r="J2289" s="39">
        <f t="shared" si="961"/>
        <v>0</v>
      </c>
      <c r="K2289" s="39">
        <f t="shared" si="962"/>
        <v>816200</v>
      </c>
      <c r="L2289" s="39">
        <f t="shared" si="963"/>
        <v>0</v>
      </c>
      <c r="M2289" s="39">
        <f>IF(C2289=12006,H2289,IF(C2289&lt;&gt;12006,0))</f>
        <v>0</v>
      </c>
      <c r="N2289" s="39">
        <f t="shared" si="964"/>
        <v>0</v>
      </c>
      <c r="O2289" s="39">
        <f t="shared" si="965"/>
        <v>0</v>
      </c>
      <c r="P2289" s="39">
        <f t="shared" si="966"/>
        <v>0</v>
      </c>
      <c r="Q2289" s="39">
        <f t="shared" si="967"/>
        <v>0</v>
      </c>
      <c r="R2289" s="39">
        <f t="shared" si="968"/>
        <v>0</v>
      </c>
      <c r="S2289" s="39">
        <f t="shared" si="969"/>
        <v>0</v>
      </c>
      <c r="T2289" s="39"/>
      <c r="U2289" s="39">
        <f t="shared" si="970"/>
        <v>0</v>
      </c>
      <c r="V2289" s="39"/>
      <c r="W2289" s="39"/>
      <c r="X2289" s="39">
        <f t="shared" si="937"/>
        <v>67.039014373716626</v>
      </c>
      <c r="Y2289" s="39">
        <f t="shared" si="938"/>
        <v>2040.4999999999998</v>
      </c>
      <c r="Z2289" s="41">
        <f t="shared" si="939"/>
        <v>151776.32854209444</v>
      </c>
      <c r="AA2289" s="41">
        <v>127240.04928131415</v>
      </c>
      <c r="AB2289" s="41">
        <v>-3431.6243059934795</v>
      </c>
      <c r="AC2289" s="41">
        <f t="shared" si="941"/>
        <v>123808.42497532067</v>
      </c>
      <c r="AD2289" s="42">
        <f t="shared" si="942"/>
        <v>24536.279260780299</v>
      </c>
      <c r="AE2289" s="41">
        <f t="shared" si="943"/>
        <v>148344.70423610095</v>
      </c>
      <c r="AF2289" s="42">
        <f t="shared" si="944"/>
        <v>667855.29576389911</v>
      </c>
      <c r="AG2289" s="43">
        <f>(365.25/30.4375*(IF(E2289=12002,1/3%,IF(E2289=12003,1/3%,IF(E2289=12004,1/3%,IF(E2289=12006,1/2%,IF(E2289=12007,1/10%,IF(E2289=12008,1/3%,IF(E2289=12009,1/10%,IF(E2289=12010,1/10%,IF(E2289=12011,1/20%,IF(E2289=12012,1/3%))))))))))))</f>
        <v>400</v>
      </c>
      <c r="AH2289" s="44">
        <f t="shared" si="945"/>
        <v>325.6180698151951</v>
      </c>
      <c r="AI2289" s="36">
        <f t="shared" si="946"/>
        <v>74.381930184804929</v>
      </c>
      <c r="AJ2289" s="36">
        <f t="shared" si="947"/>
        <v>2264</v>
      </c>
      <c r="AK2289" s="45">
        <v>45657</v>
      </c>
    </row>
    <row r="2290" spans="1:37" s="79" customFormat="1" ht="12.75" customHeight="1" x14ac:dyDescent="0.25">
      <c r="A2290" s="36">
        <v>2284</v>
      </c>
      <c r="B2290" s="45">
        <v>43393</v>
      </c>
      <c r="C2290" s="36" t="s">
        <v>533</v>
      </c>
      <c r="D2290" s="36"/>
      <c r="E2290" s="36">
        <v>12003</v>
      </c>
      <c r="F2290" s="36" t="s">
        <v>1897</v>
      </c>
      <c r="G2290" s="36" t="s">
        <v>1477</v>
      </c>
      <c r="H2290" s="38">
        <v>9</v>
      </c>
      <c r="I2290" s="50">
        <v>328500</v>
      </c>
      <c r="J2290" s="39">
        <f t="shared" si="961"/>
        <v>0</v>
      </c>
      <c r="K2290" s="39">
        <f t="shared" si="962"/>
        <v>328500</v>
      </c>
      <c r="L2290" s="39">
        <f t="shared" si="963"/>
        <v>0</v>
      </c>
      <c r="M2290" s="39">
        <f>IF(C2290=12006,H2290,IF(C2290&lt;&gt;12006,0))</f>
        <v>0</v>
      </c>
      <c r="N2290" s="39">
        <f t="shared" si="964"/>
        <v>0</v>
      </c>
      <c r="O2290" s="39">
        <f t="shared" si="965"/>
        <v>0</v>
      </c>
      <c r="P2290" s="39">
        <f t="shared" si="966"/>
        <v>0</v>
      </c>
      <c r="Q2290" s="39">
        <f t="shared" si="967"/>
        <v>0</v>
      </c>
      <c r="R2290" s="39">
        <f t="shared" si="968"/>
        <v>0</v>
      </c>
      <c r="S2290" s="39">
        <f t="shared" si="969"/>
        <v>0</v>
      </c>
      <c r="T2290" s="39"/>
      <c r="U2290" s="39">
        <f t="shared" si="970"/>
        <v>0</v>
      </c>
      <c r="V2290" s="39"/>
      <c r="W2290" s="39"/>
      <c r="X2290" s="39">
        <f t="shared" si="937"/>
        <v>26.981519507186857</v>
      </c>
      <c r="Y2290" s="39">
        <f t="shared" si="938"/>
        <v>821.25</v>
      </c>
      <c r="Z2290" s="41">
        <f t="shared" si="939"/>
        <v>61086.160164271045</v>
      </c>
      <c r="AA2290" s="41">
        <v>51210.924024640655</v>
      </c>
      <c r="AB2290" s="41">
        <v>-1381.1425931375375</v>
      </c>
      <c r="AC2290" s="41">
        <f t="shared" si="941"/>
        <v>49829.781431503121</v>
      </c>
      <c r="AD2290" s="42">
        <f t="shared" si="942"/>
        <v>9875.2361396303895</v>
      </c>
      <c r="AE2290" s="41">
        <f t="shared" si="943"/>
        <v>59705.017571133511</v>
      </c>
      <c r="AF2290" s="42">
        <f t="shared" si="944"/>
        <v>268794.9824288665</v>
      </c>
      <c r="AG2290" s="43">
        <f>(365.25/30.4375*(IF(E2290=12002,1/3%,IF(E2290=12003,1/3%,IF(E2290=12004,1/3%,IF(E2290=12006,1/2%,IF(E2290=12007,1/10%,IF(E2290=12008,1/3%,IF(E2290=12009,1/10%,IF(E2290=12010,1/10%,IF(E2290=12011,1/20%,IF(E2290=12012,1/3%))))))))))))</f>
        <v>400</v>
      </c>
      <c r="AH2290" s="44">
        <f t="shared" si="945"/>
        <v>325.6180698151951</v>
      </c>
      <c r="AI2290" s="36">
        <f t="shared" si="946"/>
        <v>74.381930184804929</v>
      </c>
      <c r="AJ2290" s="36">
        <f t="shared" si="947"/>
        <v>2264</v>
      </c>
      <c r="AK2290" s="45">
        <v>45657</v>
      </c>
    </row>
    <row r="2291" spans="1:37" s="79" customFormat="1" ht="51" customHeight="1" x14ac:dyDescent="0.25">
      <c r="A2291" s="36">
        <v>2285</v>
      </c>
      <c r="B2291" s="45">
        <v>43396</v>
      </c>
      <c r="C2291" s="49" t="s">
        <v>272</v>
      </c>
      <c r="D2291" s="49"/>
      <c r="E2291" s="49">
        <v>12010</v>
      </c>
      <c r="F2291" s="36" t="s">
        <v>1898</v>
      </c>
      <c r="G2291" s="36" t="s">
        <v>435</v>
      </c>
      <c r="H2291" s="38">
        <v>10</v>
      </c>
      <c r="I2291" s="50">
        <v>2565250</v>
      </c>
      <c r="J2291" s="39">
        <f t="shared" si="961"/>
        <v>0</v>
      </c>
      <c r="K2291" s="39">
        <f t="shared" si="962"/>
        <v>0</v>
      </c>
      <c r="L2291" s="39">
        <f t="shared" si="963"/>
        <v>0</v>
      </c>
      <c r="M2291" s="39">
        <f>IF(E2291=12005,I2291,IF(E2291&lt;&gt;12005,0))</f>
        <v>0</v>
      </c>
      <c r="N2291" s="39">
        <f t="shared" si="964"/>
        <v>0</v>
      </c>
      <c r="O2291" s="39">
        <f t="shared" si="965"/>
        <v>0</v>
      </c>
      <c r="P2291" s="39">
        <f t="shared" si="966"/>
        <v>0</v>
      </c>
      <c r="Q2291" s="39">
        <f t="shared" si="967"/>
        <v>0</v>
      </c>
      <c r="R2291" s="39">
        <f t="shared" si="968"/>
        <v>2565250</v>
      </c>
      <c r="S2291" s="39">
        <f t="shared" si="969"/>
        <v>0</v>
      </c>
      <c r="T2291" s="39"/>
      <c r="U2291" s="39">
        <f t="shared" si="970"/>
        <v>0</v>
      </c>
      <c r="V2291" s="39"/>
      <c r="W2291" s="39">
        <f>IF(E2291=12099,I2291,IF(E2291&lt;&gt;12099,0))</f>
        <v>0</v>
      </c>
      <c r="X2291" s="39">
        <f t="shared" si="937"/>
        <v>702.32717316906223</v>
      </c>
      <c r="Y2291" s="39">
        <f t="shared" si="938"/>
        <v>21377.083333333332</v>
      </c>
      <c r="Z2291" s="41">
        <f t="shared" si="939"/>
        <v>1587961.7385352498</v>
      </c>
      <c r="AA2291" s="41">
        <v>1330909.993155373</v>
      </c>
      <c r="AB2291" s="41">
        <v>89451.77775977648</v>
      </c>
      <c r="AC2291" s="41">
        <f t="shared" si="941"/>
        <v>1420361.7709151495</v>
      </c>
      <c r="AD2291" s="42">
        <f t="shared" si="942"/>
        <v>257051.74537987681</v>
      </c>
      <c r="AE2291" s="41">
        <f t="shared" si="943"/>
        <v>1677413.5162950263</v>
      </c>
      <c r="AF2291" s="42">
        <f t="shared" si="944"/>
        <v>887836.48370497371</v>
      </c>
      <c r="AG2291" s="43">
        <f>(365.25/30.4375*(IF(E2291=12002,1/3%,IF(E2291=12003,1/3%,IF(E2291=12004,1/3%,IF(E2291=12006,1/2%,IF(E2291=12007,1/10%,IF(E2291=12008,1/3%,IF(E2291=12009,1/10%,IF(E2291=12010,1/10%,IF(E2291=12011,1/20%,IF(E2291=12012,1/3%,IF(E2291=12099,1/10%)))))))))))))</f>
        <v>120</v>
      </c>
      <c r="AH2291" s="44">
        <f t="shared" si="945"/>
        <v>45.716632443531822</v>
      </c>
      <c r="AI2291" s="36">
        <f t="shared" si="946"/>
        <v>74.283367556468178</v>
      </c>
      <c r="AJ2291" s="36">
        <f t="shared" si="947"/>
        <v>2261</v>
      </c>
      <c r="AK2291" s="45">
        <v>45657</v>
      </c>
    </row>
    <row r="2292" spans="1:37" s="79" customFormat="1" ht="51" customHeight="1" x14ac:dyDescent="0.25">
      <c r="A2292" s="36">
        <v>2286</v>
      </c>
      <c r="B2292" s="45">
        <v>43397</v>
      </c>
      <c r="C2292" s="53" t="s">
        <v>533</v>
      </c>
      <c r="D2292" s="53"/>
      <c r="E2292" s="36">
        <v>12003</v>
      </c>
      <c r="F2292" s="36" t="s">
        <v>1877</v>
      </c>
      <c r="G2292" s="36" t="s">
        <v>1750</v>
      </c>
      <c r="H2292" s="38">
        <v>6</v>
      </c>
      <c r="I2292" s="50">
        <v>180300</v>
      </c>
      <c r="J2292" s="39">
        <f t="shared" si="961"/>
        <v>0</v>
      </c>
      <c r="K2292" s="39">
        <f t="shared" si="962"/>
        <v>180300</v>
      </c>
      <c r="L2292" s="39">
        <f t="shared" si="963"/>
        <v>0</v>
      </c>
      <c r="M2292" s="39">
        <f t="shared" ref="M2292:M2297" si="971">IF(C2292=12006,H2292,IF(C2292&lt;&gt;12006,0))</f>
        <v>0</v>
      </c>
      <c r="N2292" s="39">
        <f t="shared" si="964"/>
        <v>0</v>
      </c>
      <c r="O2292" s="39">
        <f t="shared" si="965"/>
        <v>0</v>
      </c>
      <c r="P2292" s="39">
        <f t="shared" si="966"/>
        <v>0</v>
      </c>
      <c r="Q2292" s="39">
        <f t="shared" si="967"/>
        <v>0</v>
      </c>
      <c r="R2292" s="39">
        <f t="shared" si="968"/>
        <v>0</v>
      </c>
      <c r="S2292" s="39">
        <f t="shared" si="969"/>
        <v>0</v>
      </c>
      <c r="T2292" s="39"/>
      <c r="U2292" s="39">
        <f t="shared" si="970"/>
        <v>0</v>
      </c>
      <c r="V2292" s="39"/>
      <c r="W2292" s="39"/>
      <c r="X2292" s="39">
        <f t="shared" si="937"/>
        <v>14.809034907597535</v>
      </c>
      <c r="Y2292" s="39">
        <f t="shared" si="938"/>
        <v>450.75</v>
      </c>
      <c r="Z2292" s="41">
        <f t="shared" si="939"/>
        <v>33468.418891170433</v>
      </c>
      <c r="AA2292" s="41">
        <v>27604.041067761806</v>
      </c>
      <c r="AB2292" s="41">
        <v>-744.47234817716856</v>
      </c>
      <c r="AC2292" s="41">
        <f t="shared" si="941"/>
        <v>26859.568719584637</v>
      </c>
      <c r="AD2292" s="42">
        <f t="shared" si="942"/>
        <v>5864.3778234086276</v>
      </c>
      <c r="AE2292" s="41">
        <f t="shared" si="943"/>
        <v>32723.946542993264</v>
      </c>
      <c r="AF2292" s="42">
        <f t="shared" si="944"/>
        <v>147576.05345700672</v>
      </c>
      <c r="AG2292" s="43">
        <f t="shared" ref="AG2292:AG2297" si="972">(365.25/30.4375*(IF(E2292=12002,1/3%,IF(E2292=12003,1/3%,IF(E2292=12004,1/3%,IF(E2292=12006,1/2%,IF(E2292=12007,1/10%,IF(E2292=12008,1/3%,IF(E2292=12009,1/10%,IF(E2292=12010,1/10%,IF(E2292=12011,1/20%,IF(E2292=12012,1/3%))))))))))))</f>
        <v>400</v>
      </c>
      <c r="AH2292" s="44">
        <f t="shared" si="945"/>
        <v>325.7494866529774</v>
      </c>
      <c r="AI2292" s="36">
        <f t="shared" si="946"/>
        <v>74.25051334702259</v>
      </c>
      <c r="AJ2292" s="36">
        <f t="shared" si="947"/>
        <v>2260</v>
      </c>
      <c r="AK2292" s="45">
        <v>45657</v>
      </c>
    </row>
    <row r="2293" spans="1:37" s="79" customFormat="1" ht="12.75" customHeight="1" x14ac:dyDescent="0.25">
      <c r="A2293" s="36">
        <v>2287</v>
      </c>
      <c r="B2293" s="45">
        <v>43403</v>
      </c>
      <c r="C2293" s="53" t="s">
        <v>533</v>
      </c>
      <c r="D2293" s="53"/>
      <c r="E2293" s="36">
        <v>12003</v>
      </c>
      <c r="F2293" s="36" t="s">
        <v>1895</v>
      </c>
      <c r="G2293" s="36" t="s">
        <v>1750</v>
      </c>
      <c r="H2293" s="38">
        <v>2</v>
      </c>
      <c r="I2293" s="50">
        <v>116600</v>
      </c>
      <c r="J2293" s="39">
        <f t="shared" si="961"/>
        <v>0</v>
      </c>
      <c r="K2293" s="39">
        <f t="shared" si="962"/>
        <v>116600</v>
      </c>
      <c r="L2293" s="39">
        <f t="shared" si="963"/>
        <v>0</v>
      </c>
      <c r="M2293" s="39">
        <f t="shared" si="971"/>
        <v>0</v>
      </c>
      <c r="N2293" s="39">
        <f t="shared" si="964"/>
        <v>0</v>
      </c>
      <c r="O2293" s="39">
        <f t="shared" si="965"/>
        <v>0</v>
      </c>
      <c r="P2293" s="39">
        <f t="shared" si="966"/>
        <v>0</v>
      </c>
      <c r="Q2293" s="39">
        <f t="shared" si="967"/>
        <v>0</v>
      </c>
      <c r="R2293" s="39">
        <f t="shared" si="968"/>
        <v>0</v>
      </c>
      <c r="S2293" s="39">
        <f t="shared" si="969"/>
        <v>0</v>
      </c>
      <c r="T2293" s="39"/>
      <c r="U2293" s="39">
        <f t="shared" si="970"/>
        <v>0</v>
      </c>
      <c r="V2293" s="39"/>
      <c r="W2293" s="39"/>
      <c r="X2293" s="39">
        <f t="shared" si="937"/>
        <v>9.5770020533880906</v>
      </c>
      <c r="Y2293" s="39">
        <f t="shared" si="938"/>
        <v>291.5</v>
      </c>
      <c r="Z2293" s="41">
        <f t="shared" si="939"/>
        <v>21586.562628336756</v>
      </c>
      <c r="AA2293" s="41">
        <v>17794.069815195071</v>
      </c>
      <c r="AB2293" s="41">
        <v>-479.90049378740696</v>
      </c>
      <c r="AC2293" s="41">
        <f t="shared" si="941"/>
        <v>17314.169321407666</v>
      </c>
      <c r="AD2293" s="42">
        <f t="shared" si="942"/>
        <v>3792.4928131416855</v>
      </c>
      <c r="AE2293" s="41">
        <f t="shared" si="943"/>
        <v>21106.662134549351</v>
      </c>
      <c r="AF2293" s="42">
        <f t="shared" si="944"/>
        <v>95493.337865450652</v>
      </c>
      <c r="AG2293" s="43">
        <f t="shared" si="972"/>
        <v>400</v>
      </c>
      <c r="AH2293" s="44">
        <f t="shared" si="945"/>
        <v>325.94661190965093</v>
      </c>
      <c r="AI2293" s="36">
        <f t="shared" si="946"/>
        <v>74.053388090349074</v>
      </c>
      <c r="AJ2293" s="36">
        <f t="shared" si="947"/>
        <v>2254</v>
      </c>
      <c r="AK2293" s="45">
        <v>45657</v>
      </c>
    </row>
    <row r="2294" spans="1:37" s="79" customFormat="1" ht="51" customHeight="1" x14ac:dyDescent="0.25">
      <c r="A2294" s="36">
        <v>2288</v>
      </c>
      <c r="B2294" s="45">
        <v>43404</v>
      </c>
      <c r="C2294" s="36" t="s">
        <v>823</v>
      </c>
      <c r="D2294" s="36"/>
      <c r="E2294" s="36">
        <v>12004</v>
      </c>
      <c r="F2294" s="36" t="s">
        <v>1899</v>
      </c>
      <c r="G2294" s="36" t="s">
        <v>540</v>
      </c>
      <c r="H2294" s="38">
        <v>1</v>
      </c>
      <c r="I2294" s="50">
        <v>9177571.5</v>
      </c>
      <c r="J2294" s="39">
        <f t="shared" si="961"/>
        <v>0</v>
      </c>
      <c r="K2294" s="39">
        <f t="shared" si="962"/>
        <v>0</v>
      </c>
      <c r="L2294" s="39">
        <f t="shared" si="963"/>
        <v>9177571.5</v>
      </c>
      <c r="M2294" s="39">
        <f t="shared" si="971"/>
        <v>0</v>
      </c>
      <c r="N2294" s="39">
        <f t="shared" si="964"/>
        <v>0</v>
      </c>
      <c r="O2294" s="39">
        <f t="shared" si="965"/>
        <v>0</v>
      </c>
      <c r="P2294" s="39">
        <f t="shared" si="966"/>
        <v>0</v>
      </c>
      <c r="Q2294" s="39">
        <f t="shared" si="967"/>
        <v>0</v>
      </c>
      <c r="R2294" s="39">
        <f t="shared" si="968"/>
        <v>0</v>
      </c>
      <c r="S2294" s="39">
        <f t="shared" si="969"/>
        <v>0</v>
      </c>
      <c r="T2294" s="39"/>
      <c r="U2294" s="39">
        <f t="shared" si="970"/>
        <v>0</v>
      </c>
      <c r="V2294" s="39"/>
      <c r="W2294" s="39"/>
      <c r="X2294" s="39">
        <f t="shared" si="937"/>
        <v>753.80464065708418</v>
      </c>
      <c r="Y2294" s="39">
        <f t="shared" si="938"/>
        <v>22943.928749999999</v>
      </c>
      <c r="Z2294" s="41">
        <f t="shared" si="939"/>
        <v>1698321.8554004105</v>
      </c>
      <c r="AA2294" s="41">
        <v>1399815.2177002053</v>
      </c>
      <c r="AB2294" s="41">
        <v>-37752.57831189366</v>
      </c>
      <c r="AC2294" s="41">
        <f t="shared" si="941"/>
        <v>1362062.6393883117</v>
      </c>
      <c r="AD2294" s="42">
        <f t="shared" si="942"/>
        <v>298506.6377002052</v>
      </c>
      <c r="AE2294" s="41">
        <f t="shared" si="943"/>
        <v>1660569.2770885169</v>
      </c>
      <c r="AF2294" s="42">
        <f t="shared" si="944"/>
        <v>7517002.2229114827</v>
      </c>
      <c r="AG2294" s="43">
        <f t="shared" si="972"/>
        <v>400</v>
      </c>
      <c r="AH2294" s="44">
        <f t="shared" si="945"/>
        <v>325.97946611909651</v>
      </c>
      <c r="AI2294" s="36">
        <f t="shared" si="946"/>
        <v>74.020533880903486</v>
      </c>
      <c r="AJ2294" s="36">
        <f t="shared" si="947"/>
        <v>2253</v>
      </c>
      <c r="AK2294" s="45">
        <v>45657</v>
      </c>
    </row>
    <row r="2295" spans="1:37" s="79" customFormat="1" ht="51" customHeight="1" x14ac:dyDescent="0.25">
      <c r="A2295" s="36">
        <v>2289</v>
      </c>
      <c r="B2295" s="45">
        <v>43404</v>
      </c>
      <c r="C2295" s="36" t="s">
        <v>823</v>
      </c>
      <c r="D2295" s="36"/>
      <c r="E2295" s="36">
        <v>12004</v>
      </c>
      <c r="F2295" s="36" t="s">
        <v>1900</v>
      </c>
      <c r="G2295" s="36" t="s">
        <v>540</v>
      </c>
      <c r="H2295" s="38">
        <v>1</v>
      </c>
      <c r="I2295" s="50">
        <v>7429350</v>
      </c>
      <c r="J2295" s="39">
        <f t="shared" si="961"/>
        <v>0</v>
      </c>
      <c r="K2295" s="39">
        <f t="shared" si="962"/>
        <v>0</v>
      </c>
      <c r="L2295" s="39">
        <f t="shared" si="963"/>
        <v>7429350</v>
      </c>
      <c r="M2295" s="39">
        <f t="shared" si="971"/>
        <v>0</v>
      </c>
      <c r="N2295" s="39">
        <f t="shared" si="964"/>
        <v>0</v>
      </c>
      <c r="O2295" s="39">
        <f t="shared" si="965"/>
        <v>0</v>
      </c>
      <c r="P2295" s="39">
        <f t="shared" si="966"/>
        <v>0</v>
      </c>
      <c r="Q2295" s="39">
        <f t="shared" si="967"/>
        <v>0</v>
      </c>
      <c r="R2295" s="39">
        <f t="shared" si="968"/>
        <v>0</v>
      </c>
      <c r="S2295" s="39">
        <f t="shared" si="969"/>
        <v>0</v>
      </c>
      <c r="T2295" s="39"/>
      <c r="U2295" s="39">
        <f t="shared" si="970"/>
        <v>0</v>
      </c>
      <c r="V2295" s="39"/>
      <c r="W2295" s="39"/>
      <c r="X2295" s="39">
        <f t="shared" si="937"/>
        <v>610.2135523613963</v>
      </c>
      <c r="Y2295" s="39">
        <f t="shared" si="938"/>
        <v>18573.375</v>
      </c>
      <c r="Z2295" s="41">
        <f t="shared" si="939"/>
        <v>1374811.1334702258</v>
      </c>
      <c r="AA2295" s="41">
        <v>1133166.5667351128</v>
      </c>
      <c r="AB2295" s="41">
        <v>-30561.147650167273</v>
      </c>
      <c r="AC2295" s="41">
        <f t="shared" si="941"/>
        <v>1102605.4190849455</v>
      </c>
      <c r="AD2295" s="42">
        <f t="shared" si="942"/>
        <v>241644.56673511304</v>
      </c>
      <c r="AE2295" s="41">
        <f t="shared" si="943"/>
        <v>1344249.9858200585</v>
      </c>
      <c r="AF2295" s="42">
        <f t="shared" si="944"/>
        <v>6085100.0141799413</v>
      </c>
      <c r="AG2295" s="43">
        <f t="shared" si="972"/>
        <v>400</v>
      </c>
      <c r="AH2295" s="44">
        <f t="shared" si="945"/>
        <v>325.97946611909651</v>
      </c>
      <c r="AI2295" s="36">
        <f t="shared" si="946"/>
        <v>74.020533880903486</v>
      </c>
      <c r="AJ2295" s="36">
        <f t="shared" si="947"/>
        <v>2253</v>
      </c>
      <c r="AK2295" s="45">
        <v>45657</v>
      </c>
    </row>
    <row r="2296" spans="1:37" s="79" customFormat="1" ht="51" customHeight="1" x14ac:dyDescent="0.25">
      <c r="A2296" s="36">
        <v>2290</v>
      </c>
      <c r="B2296" s="74">
        <v>43409</v>
      </c>
      <c r="C2296" s="36" t="s">
        <v>823</v>
      </c>
      <c r="D2296" s="36"/>
      <c r="E2296" s="36">
        <v>12004</v>
      </c>
      <c r="F2296" s="36" t="s">
        <v>1901</v>
      </c>
      <c r="G2296" s="38" t="s">
        <v>318</v>
      </c>
      <c r="H2296" s="61">
        <v>148</v>
      </c>
      <c r="I2296" s="50">
        <v>172333333.33000001</v>
      </c>
      <c r="J2296" s="39">
        <f t="shared" si="961"/>
        <v>0</v>
      </c>
      <c r="K2296" s="39">
        <f t="shared" si="962"/>
        <v>0</v>
      </c>
      <c r="L2296" s="39">
        <f t="shared" si="963"/>
        <v>172333333.33000001</v>
      </c>
      <c r="M2296" s="39">
        <f t="shared" si="971"/>
        <v>0</v>
      </c>
      <c r="N2296" s="39">
        <f t="shared" si="964"/>
        <v>0</v>
      </c>
      <c r="O2296" s="39">
        <f t="shared" si="965"/>
        <v>0</v>
      </c>
      <c r="P2296" s="39">
        <f t="shared" si="966"/>
        <v>0</v>
      </c>
      <c r="Q2296" s="39">
        <f t="shared" si="967"/>
        <v>0</v>
      </c>
      <c r="R2296" s="39">
        <f t="shared" si="968"/>
        <v>0</v>
      </c>
      <c r="S2296" s="39">
        <f t="shared" si="969"/>
        <v>0</v>
      </c>
      <c r="T2296" s="39"/>
      <c r="U2296" s="39">
        <f t="shared" si="970"/>
        <v>0</v>
      </c>
      <c r="V2296" s="39"/>
      <c r="W2296" s="39"/>
      <c r="X2296" s="39">
        <f t="shared" si="937"/>
        <v>14154.688569199179</v>
      </c>
      <c r="Y2296" s="39">
        <f t="shared" si="938"/>
        <v>430833.33332500001</v>
      </c>
      <c r="Z2296" s="41">
        <f t="shared" si="939"/>
        <v>31819739.903559752</v>
      </c>
      <c r="AA2296" s="41">
        <v>26639123.887232855</v>
      </c>
      <c r="AB2296" s="41">
        <v>0</v>
      </c>
      <c r="AC2296" s="41">
        <f t="shared" si="941"/>
        <v>26639123.887232855</v>
      </c>
      <c r="AD2296" s="42">
        <f t="shared" si="942"/>
        <v>5180616.0163268968</v>
      </c>
      <c r="AE2296" s="41">
        <f t="shared" si="943"/>
        <v>31819739.903559752</v>
      </c>
      <c r="AF2296" s="42">
        <f t="shared" si="944"/>
        <v>140513593.42644027</v>
      </c>
      <c r="AG2296" s="43">
        <f t="shared" si="972"/>
        <v>400</v>
      </c>
      <c r="AH2296" s="44">
        <f t="shared" si="945"/>
        <v>326.14373716632446</v>
      </c>
      <c r="AI2296" s="36">
        <f t="shared" si="946"/>
        <v>73.856262833675558</v>
      </c>
      <c r="AJ2296" s="36">
        <f t="shared" si="947"/>
        <v>2248</v>
      </c>
      <c r="AK2296" s="45">
        <v>45657</v>
      </c>
    </row>
    <row r="2297" spans="1:37" s="79" customFormat="1" ht="51" customHeight="1" x14ac:dyDescent="0.25">
      <c r="A2297" s="36">
        <v>2291</v>
      </c>
      <c r="B2297" s="74">
        <v>43409</v>
      </c>
      <c r="C2297" s="36" t="s">
        <v>823</v>
      </c>
      <c r="D2297" s="36"/>
      <c r="E2297" s="36">
        <v>12004</v>
      </c>
      <c r="F2297" s="36" t="s">
        <v>1902</v>
      </c>
      <c r="G2297" s="38" t="s">
        <v>320</v>
      </c>
      <c r="H2297" s="61">
        <v>1</v>
      </c>
      <c r="I2297" s="50">
        <v>172333333.33000001</v>
      </c>
      <c r="J2297" s="39">
        <f t="shared" si="961"/>
        <v>0</v>
      </c>
      <c r="K2297" s="39">
        <f t="shared" si="962"/>
        <v>0</v>
      </c>
      <c r="L2297" s="39">
        <f t="shared" si="963"/>
        <v>172333333.33000001</v>
      </c>
      <c r="M2297" s="39">
        <f t="shared" si="971"/>
        <v>0</v>
      </c>
      <c r="N2297" s="39">
        <f t="shared" si="964"/>
        <v>0</v>
      </c>
      <c r="O2297" s="39">
        <f t="shared" si="965"/>
        <v>0</v>
      </c>
      <c r="P2297" s="39">
        <f t="shared" si="966"/>
        <v>0</v>
      </c>
      <c r="Q2297" s="39">
        <f t="shared" si="967"/>
        <v>0</v>
      </c>
      <c r="R2297" s="39">
        <f t="shared" si="968"/>
        <v>0</v>
      </c>
      <c r="S2297" s="39">
        <f t="shared" si="969"/>
        <v>0</v>
      </c>
      <c r="T2297" s="39"/>
      <c r="U2297" s="39">
        <f t="shared" si="970"/>
        <v>0</v>
      </c>
      <c r="V2297" s="39"/>
      <c r="W2297" s="39"/>
      <c r="X2297" s="39">
        <f t="shared" si="937"/>
        <v>14154.688569199179</v>
      </c>
      <c r="Y2297" s="39">
        <f t="shared" si="938"/>
        <v>430833.33332500001</v>
      </c>
      <c r="Z2297" s="41">
        <f t="shared" si="939"/>
        <v>31819739.903559752</v>
      </c>
      <c r="AA2297" s="41">
        <v>26639123.887232855</v>
      </c>
      <c r="AB2297" s="41">
        <v>0</v>
      </c>
      <c r="AC2297" s="41">
        <f t="shared" si="941"/>
        <v>26639123.887232855</v>
      </c>
      <c r="AD2297" s="42">
        <f t="shared" si="942"/>
        <v>5180616.0163268968</v>
      </c>
      <c r="AE2297" s="41">
        <f t="shared" si="943"/>
        <v>31819739.903559752</v>
      </c>
      <c r="AF2297" s="42">
        <f t="shared" si="944"/>
        <v>140513593.42644027</v>
      </c>
      <c r="AG2297" s="43">
        <f t="shared" si="972"/>
        <v>400</v>
      </c>
      <c r="AH2297" s="44">
        <f t="shared" si="945"/>
        <v>326.14373716632446</v>
      </c>
      <c r="AI2297" s="36">
        <f t="shared" si="946"/>
        <v>73.856262833675558</v>
      </c>
      <c r="AJ2297" s="36">
        <f t="shared" si="947"/>
        <v>2248</v>
      </c>
      <c r="AK2297" s="45">
        <v>45657</v>
      </c>
    </row>
    <row r="2298" spans="1:37" s="79" customFormat="1" ht="15.75" customHeight="1" x14ac:dyDescent="0.25">
      <c r="A2298" s="36">
        <v>2292</v>
      </c>
      <c r="B2298" s="45">
        <v>43412</v>
      </c>
      <c r="C2298" s="49" t="s">
        <v>272</v>
      </c>
      <c r="D2298" s="49"/>
      <c r="E2298" s="49">
        <v>12010</v>
      </c>
      <c r="F2298" s="36" t="s">
        <v>1903</v>
      </c>
      <c r="G2298" s="36" t="s">
        <v>435</v>
      </c>
      <c r="H2298" s="38">
        <v>6</v>
      </c>
      <c r="I2298" s="50">
        <v>670950</v>
      </c>
      <c r="J2298" s="39">
        <f t="shared" si="961"/>
        <v>0</v>
      </c>
      <c r="K2298" s="39">
        <f t="shared" si="962"/>
        <v>0</v>
      </c>
      <c r="L2298" s="39">
        <f t="shared" si="963"/>
        <v>0</v>
      </c>
      <c r="M2298" s="39">
        <f>IF(E2298=12005,I2298,IF(E2298&lt;&gt;12005,0))</f>
        <v>0</v>
      </c>
      <c r="N2298" s="39">
        <f t="shared" si="964"/>
        <v>0</v>
      </c>
      <c r="O2298" s="39">
        <f t="shared" si="965"/>
        <v>0</v>
      </c>
      <c r="P2298" s="39">
        <f t="shared" si="966"/>
        <v>0</v>
      </c>
      <c r="Q2298" s="39">
        <f t="shared" si="967"/>
        <v>0</v>
      </c>
      <c r="R2298" s="39">
        <f t="shared" si="968"/>
        <v>670950</v>
      </c>
      <c r="S2298" s="39">
        <f t="shared" si="969"/>
        <v>0</v>
      </c>
      <c r="T2298" s="39"/>
      <c r="U2298" s="39">
        <f t="shared" si="970"/>
        <v>0</v>
      </c>
      <c r="V2298" s="39"/>
      <c r="W2298" s="39">
        <f>IF(E2298=12099,I2298,IF(E2298&lt;&gt;12099,0))</f>
        <v>0</v>
      </c>
      <c r="X2298" s="39">
        <f t="shared" si="937"/>
        <v>183.69609856262832</v>
      </c>
      <c r="Y2298" s="39">
        <f t="shared" si="938"/>
        <v>5591.25</v>
      </c>
      <c r="Z2298" s="41">
        <f t="shared" si="939"/>
        <v>412397.7412731006</v>
      </c>
      <c r="AA2298" s="41">
        <v>345164.96919917868</v>
      </c>
      <c r="AB2298" s="41">
        <v>23198.879168428139</v>
      </c>
      <c r="AC2298" s="41">
        <f t="shared" si="941"/>
        <v>368363.84836760681</v>
      </c>
      <c r="AD2298" s="42">
        <f t="shared" si="942"/>
        <v>67232.772073921922</v>
      </c>
      <c r="AE2298" s="41">
        <f t="shared" si="943"/>
        <v>435596.62044152874</v>
      </c>
      <c r="AF2298" s="42">
        <f t="shared" si="944"/>
        <v>235353.37955847126</v>
      </c>
      <c r="AG2298" s="43">
        <f>(365.25/30.4375*(IF(E2298=12002,1/3%,IF(E2298=12003,1/3%,IF(E2298=12004,1/3%,IF(E2298=12006,1/2%,IF(E2298=12007,1/10%,IF(E2298=12008,1/3%,IF(E2298=12009,1/10%,IF(E2298=12010,1/10%,IF(E2298=12011,1/20%,IF(E2298=12012,1/3%,IF(E2298=12099,1/10%)))))))))))))</f>
        <v>120</v>
      </c>
      <c r="AH2298" s="44">
        <f t="shared" si="945"/>
        <v>46.242299794661193</v>
      </c>
      <c r="AI2298" s="36">
        <f t="shared" si="946"/>
        <v>73.757700205338807</v>
      </c>
      <c r="AJ2298" s="36">
        <f t="shared" si="947"/>
        <v>2245</v>
      </c>
      <c r="AK2298" s="45">
        <v>45657</v>
      </c>
    </row>
    <row r="2299" spans="1:37" s="79" customFormat="1" ht="15.75" customHeight="1" x14ac:dyDescent="0.25">
      <c r="A2299" s="36">
        <v>2293</v>
      </c>
      <c r="B2299" s="45">
        <v>43414</v>
      </c>
      <c r="C2299" s="36" t="s">
        <v>823</v>
      </c>
      <c r="D2299" s="36"/>
      <c r="E2299" s="36">
        <v>12004</v>
      </c>
      <c r="F2299" s="36" t="s">
        <v>1888</v>
      </c>
      <c r="G2299" s="36" t="s">
        <v>561</v>
      </c>
      <c r="H2299" s="38">
        <v>1</v>
      </c>
      <c r="I2299" s="50">
        <v>8068280</v>
      </c>
      <c r="J2299" s="39">
        <f t="shared" si="961"/>
        <v>0</v>
      </c>
      <c r="K2299" s="39">
        <f t="shared" si="962"/>
        <v>0</v>
      </c>
      <c r="L2299" s="39">
        <f t="shared" si="963"/>
        <v>8068280</v>
      </c>
      <c r="M2299" s="39">
        <f>IF(C2299=12006,H2299,IF(C2299&lt;&gt;12006,0))</f>
        <v>0</v>
      </c>
      <c r="N2299" s="39">
        <f t="shared" si="964"/>
        <v>0</v>
      </c>
      <c r="O2299" s="39">
        <f t="shared" si="965"/>
        <v>0</v>
      </c>
      <c r="P2299" s="39">
        <f t="shared" si="966"/>
        <v>0</v>
      </c>
      <c r="Q2299" s="39">
        <f t="shared" si="967"/>
        <v>0</v>
      </c>
      <c r="R2299" s="39">
        <f t="shared" si="968"/>
        <v>0</v>
      </c>
      <c r="S2299" s="39">
        <f t="shared" si="969"/>
        <v>0</v>
      </c>
      <c r="T2299" s="39"/>
      <c r="U2299" s="39">
        <f t="shared" si="970"/>
        <v>0</v>
      </c>
      <c r="V2299" s="39"/>
      <c r="W2299" s="39"/>
      <c r="X2299" s="39">
        <f t="shared" si="937"/>
        <v>662.69240246406571</v>
      </c>
      <c r="Y2299" s="39">
        <f t="shared" si="938"/>
        <v>20170.7</v>
      </c>
      <c r="Z2299" s="41">
        <f t="shared" si="939"/>
        <v>1486419.0587268996</v>
      </c>
      <c r="AA2299" s="41">
        <v>1223992.8673511294</v>
      </c>
      <c r="AB2299" s="41">
        <v>-33010.704551269722</v>
      </c>
      <c r="AC2299" s="41">
        <f t="shared" si="941"/>
        <v>1190982.1627998597</v>
      </c>
      <c r="AD2299" s="42">
        <f t="shared" si="942"/>
        <v>262426.19137577014</v>
      </c>
      <c r="AE2299" s="41">
        <f t="shared" si="943"/>
        <v>1453408.3541756298</v>
      </c>
      <c r="AF2299" s="42">
        <f t="shared" si="944"/>
        <v>6614871.64582437</v>
      </c>
      <c r="AG2299" s="43">
        <f t="shared" ref="AG2299:AG2304" si="973">(365.25/30.4375*(IF(E2299=12002,1/3%,IF(E2299=12003,1/3%,IF(E2299=12004,1/3%,IF(E2299=12006,1/2%,IF(E2299=12007,1/10%,IF(E2299=12008,1/3%,IF(E2299=12009,1/10%,IF(E2299=12010,1/10%,IF(E2299=12011,1/20%,IF(E2299=12012,1/3%))))))))))))</f>
        <v>400</v>
      </c>
      <c r="AH2299" s="44">
        <f t="shared" si="945"/>
        <v>326.30800821355234</v>
      </c>
      <c r="AI2299" s="36">
        <f t="shared" si="946"/>
        <v>73.691991786447645</v>
      </c>
      <c r="AJ2299" s="36">
        <f t="shared" si="947"/>
        <v>2243</v>
      </c>
      <c r="AK2299" s="45">
        <v>45657</v>
      </c>
    </row>
    <row r="2300" spans="1:37" s="79" customFormat="1" ht="15.75" customHeight="1" x14ac:dyDescent="0.25">
      <c r="A2300" s="36">
        <v>2294</v>
      </c>
      <c r="B2300" s="45">
        <v>43416</v>
      </c>
      <c r="C2300" s="36" t="s">
        <v>980</v>
      </c>
      <c r="D2300" s="36"/>
      <c r="E2300" s="36">
        <v>12002</v>
      </c>
      <c r="F2300" s="36" t="s">
        <v>1904</v>
      </c>
      <c r="G2300" s="36" t="s">
        <v>540</v>
      </c>
      <c r="H2300" s="38">
        <v>4</v>
      </c>
      <c r="I2300" s="50">
        <v>559819.57773512474</v>
      </c>
      <c r="J2300" s="39">
        <f t="shared" si="961"/>
        <v>559819.57773512474</v>
      </c>
      <c r="K2300" s="39">
        <f t="shared" si="962"/>
        <v>0</v>
      </c>
      <c r="L2300" s="39">
        <f t="shared" si="963"/>
        <v>0</v>
      </c>
      <c r="M2300" s="39">
        <f>IF(C2300=12006,H2300,IF(C2300&lt;&gt;12006,0))</f>
        <v>0</v>
      </c>
      <c r="N2300" s="39">
        <f t="shared" si="964"/>
        <v>0</v>
      </c>
      <c r="O2300" s="39">
        <f t="shared" si="965"/>
        <v>0</v>
      </c>
      <c r="P2300" s="39">
        <f t="shared" si="966"/>
        <v>0</v>
      </c>
      <c r="Q2300" s="39">
        <f t="shared" si="967"/>
        <v>0</v>
      </c>
      <c r="R2300" s="39">
        <f t="shared" si="968"/>
        <v>0</v>
      </c>
      <c r="S2300" s="39">
        <f t="shared" si="969"/>
        <v>0</v>
      </c>
      <c r="T2300" s="39"/>
      <c r="U2300" s="39">
        <f t="shared" si="970"/>
        <v>0</v>
      </c>
      <c r="V2300" s="39"/>
      <c r="W2300" s="39"/>
      <c r="X2300" s="39">
        <f t="shared" si="937"/>
        <v>45.981074146622156</v>
      </c>
      <c r="Y2300" s="39">
        <f t="shared" si="938"/>
        <v>1399.5489443378119</v>
      </c>
      <c r="Z2300" s="41">
        <f t="shared" si="939"/>
        <v>103043.58716258025</v>
      </c>
      <c r="AA2300" s="41">
        <v>84835.081800517888</v>
      </c>
      <c r="AB2300" s="41">
        <v>-2287.9756047600558</v>
      </c>
      <c r="AC2300" s="41">
        <f t="shared" si="941"/>
        <v>82547.106195757835</v>
      </c>
      <c r="AD2300" s="42">
        <f t="shared" si="942"/>
        <v>18208.505362062366</v>
      </c>
      <c r="AE2300" s="41">
        <f t="shared" si="943"/>
        <v>100755.6115578202</v>
      </c>
      <c r="AF2300" s="42">
        <f t="shared" si="944"/>
        <v>459063.96617730451</v>
      </c>
      <c r="AG2300" s="43">
        <f t="shared" si="973"/>
        <v>400</v>
      </c>
      <c r="AH2300" s="44">
        <f t="shared" si="945"/>
        <v>326.37371663244352</v>
      </c>
      <c r="AI2300" s="36">
        <f t="shared" si="946"/>
        <v>73.626283367556468</v>
      </c>
      <c r="AJ2300" s="36">
        <f t="shared" si="947"/>
        <v>2241</v>
      </c>
      <c r="AK2300" s="45">
        <v>45657</v>
      </c>
    </row>
    <row r="2301" spans="1:37" s="79" customFormat="1" ht="51" customHeight="1" x14ac:dyDescent="0.25">
      <c r="A2301" s="36">
        <v>2295</v>
      </c>
      <c r="B2301" s="45">
        <v>43418</v>
      </c>
      <c r="C2301" s="49" t="s">
        <v>265</v>
      </c>
      <c r="D2301" s="49"/>
      <c r="E2301" s="49">
        <v>12007</v>
      </c>
      <c r="F2301" s="36" t="s">
        <v>1713</v>
      </c>
      <c r="G2301" s="49" t="s">
        <v>561</v>
      </c>
      <c r="H2301" s="38">
        <v>1</v>
      </c>
      <c r="I2301" s="50">
        <v>118000</v>
      </c>
      <c r="J2301" s="39">
        <f t="shared" si="961"/>
        <v>0</v>
      </c>
      <c r="K2301" s="39">
        <f t="shared" si="962"/>
        <v>0</v>
      </c>
      <c r="L2301" s="39">
        <f t="shared" si="963"/>
        <v>0</v>
      </c>
      <c r="M2301" s="39">
        <f>IF(C2301=12006,H2301,IF(C2301&lt;&gt;12006,0))</f>
        <v>0</v>
      </c>
      <c r="N2301" s="39">
        <f t="shared" si="964"/>
        <v>0</v>
      </c>
      <c r="O2301" s="39">
        <f t="shared" si="965"/>
        <v>118000</v>
      </c>
      <c r="P2301" s="39">
        <f t="shared" si="966"/>
        <v>0</v>
      </c>
      <c r="Q2301" s="39">
        <f t="shared" si="967"/>
        <v>0</v>
      </c>
      <c r="R2301" s="39">
        <f t="shared" si="968"/>
        <v>0</v>
      </c>
      <c r="S2301" s="39">
        <f t="shared" si="969"/>
        <v>0</v>
      </c>
      <c r="T2301" s="39"/>
      <c r="U2301" s="39">
        <f t="shared" si="970"/>
        <v>0</v>
      </c>
      <c r="V2301" s="39"/>
      <c r="W2301" s="39"/>
      <c r="X2301" s="39">
        <f t="shared" si="937"/>
        <v>32.306639288158792</v>
      </c>
      <c r="Y2301" s="39">
        <f t="shared" si="938"/>
        <v>983.33333333333326</v>
      </c>
      <c r="Z2301" s="41">
        <f t="shared" si="939"/>
        <v>72334.565366187526</v>
      </c>
      <c r="AA2301" s="41">
        <v>59541.136208076656</v>
      </c>
      <c r="AB2301" s="41">
        <v>9244.8442139077179</v>
      </c>
      <c r="AC2301" s="41">
        <f t="shared" si="941"/>
        <v>68785.980421984379</v>
      </c>
      <c r="AD2301" s="42">
        <f t="shared" si="942"/>
        <v>12793.42915811087</v>
      </c>
      <c r="AE2301" s="41">
        <f t="shared" si="943"/>
        <v>81579.409580095249</v>
      </c>
      <c r="AF2301" s="42">
        <f t="shared" si="944"/>
        <v>36420.590419904751</v>
      </c>
      <c r="AG2301" s="43">
        <f t="shared" si="973"/>
        <v>120</v>
      </c>
      <c r="AH2301" s="44">
        <f t="shared" si="945"/>
        <v>46.439425051334709</v>
      </c>
      <c r="AI2301" s="36">
        <f t="shared" si="946"/>
        <v>73.560574948665291</v>
      </c>
      <c r="AJ2301" s="36">
        <f t="shared" si="947"/>
        <v>2239</v>
      </c>
      <c r="AK2301" s="45">
        <v>45657</v>
      </c>
    </row>
    <row r="2302" spans="1:37" s="79" customFormat="1" ht="51" customHeight="1" x14ac:dyDescent="0.25">
      <c r="A2302" s="36">
        <v>2296</v>
      </c>
      <c r="B2302" s="45">
        <v>43419</v>
      </c>
      <c r="C2302" s="36" t="s">
        <v>533</v>
      </c>
      <c r="D2302" s="36"/>
      <c r="E2302" s="36">
        <v>12003</v>
      </c>
      <c r="F2302" s="36" t="s">
        <v>1781</v>
      </c>
      <c r="G2302" s="36" t="s">
        <v>1472</v>
      </c>
      <c r="H2302" s="38">
        <v>23</v>
      </c>
      <c r="I2302" s="50">
        <v>622150</v>
      </c>
      <c r="J2302" s="39">
        <f t="shared" si="961"/>
        <v>0</v>
      </c>
      <c r="K2302" s="39">
        <f t="shared" si="962"/>
        <v>622150</v>
      </c>
      <c r="L2302" s="39">
        <f t="shared" si="963"/>
        <v>0</v>
      </c>
      <c r="M2302" s="39">
        <f>IF(C2302=12006,H2302,IF(C2302&lt;&gt;12006,0))</f>
        <v>0</v>
      </c>
      <c r="N2302" s="39">
        <f t="shared" si="964"/>
        <v>0</v>
      </c>
      <c r="O2302" s="39">
        <f t="shared" si="965"/>
        <v>0</v>
      </c>
      <c r="P2302" s="39">
        <f t="shared" si="966"/>
        <v>0</v>
      </c>
      <c r="Q2302" s="39">
        <f t="shared" si="967"/>
        <v>0</v>
      </c>
      <c r="R2302" s="39">
        <f t="shared" si="968"/>
        <v>0</v>
      </c>
      <c r="S2302" s="39">
        <f t="shared" si="969"/>
        <v>0</v>
      </c>
      <c r="T2302" s="39"/>
      <c r="U2302" s="39">
        <f t="shared" si="970"/>
        <v>0</v>
      </c>
      <c r="V2302" s="39"/>
      <c r="W2302" s="39"/>
      <c r="X2302" s="39">
        <f t="shared" si="937"/>
        <v>51.100616016427104</v>
      </c>
      <c r="Y2302" s="39">
        <f t="shared" si="938"/>
        <v>1555.375</v>
      </c>
      <c r="Z2302" s="41">
        <f t="shared" si="939"/>
        <v>114363.17864476387</v>
      </c>
      <c r="AA2302" s="41">
        <v>95660.35318275154</v>
      </c>
      <c r="AB2302" s="41">
        <v>-2579.9297859126109</v>
      </c>
      <c r="AC2302" s="41">
        <f t="shared" si="941"/>
        <v>93080.423396838931</v>
      </c>
      <c r="AD2302" s="42">
        <f t="shared" si="942"/>
        <v>18702.825462012333</v>
      </c>
      <c r="AE2302" s="41">
        <f t="shared" si="943"/>
        <v>111783.24885885126</v>
      </c>
      <c r="AF2302" s="42">
        <f t="shared" si="944"/>
        <v>510366.75114114874</v>
      </c>
      <c r="AG2302" s="43">
        <f t="shared" si="973"/>
        <v>400</v>
      </c>
      <c r="AH2302" s="44">
        <f t="shared" si="945"/>
        <v>326.47227926078028</v>
      </c>
      <c r="AI2302" s="36">
        <f t="shared" si="946"/>
        <v>73.527720739219717</v>
      </c>
      <c r="AJ2302" s="36">
        <f t="shared" si="947"/>
        <v>2238</v>
      </c>
      <c r="AK2302" s="45">
        <v>45657</v>
      </c>
    </row>
    <row r="2303" spans="1:37" s="79" customFormat="1" ht="25.5" customHeight="1" x14ac:dyDescent="0.25">
      <c r="A2303" s="36">
        <v>2297</v>
      </c>
      <c r="B2303" s="45">
        <v>43420</v>
      </c>
      <c r="C2303" s="36" t="s">
        <v>721</v>
      </c>
      <c r="D2303" s="36"/>
      <c r="E2303" s="36">
        <v>12003</v>
      </c>
      <c r="F2303" s="36" t="s">
        <v>1863</v>
      </c>
      <c r="G2303" s="38" t="s">
        <v>1431</v>
      </c>
      <c r="H2303" s="61">
        <v>15</v>
      </c>
      <c r="I2303" s="50">
        <v>547500</v>
      </c>
      <c r="J2303" s="39">
        <f t="shared" si="961"/>
        <v>0</v>
      </c>
      <c r="K2303" s="39">
        <f t="shared" si="962"/>
        <v>547500</v>
      </c>
      <c r="L2303" s="39">
        <f t="shared" si="963"/>
        <v>0</v>
      </c>
      <c r="M2303" s="39">
        <f>IF(C2303=12006,H2303,IF(C2303&lt;&gt;12006,0))</f>
        <v>0</v>
      </c>
      <c r="N2303" s="39">
        <f t="shared" si="964"/>
        <v>0</v>
      </c>
      <c r="O2303" s="39">
        <f t="shared" si="965"/>
        <v>0</v>
      </c>
      <c r="P2303" s="39">
        <f t="shared" si="966"/>
        <v>0</v>
      </c>
      <c r="Q2303" s="39">
        <f t="shared" si="967"/>
        <v>0</v>
      </c>
      <c r="R2303" s="39">
        <f t="shared" si="968"/>
        <v>0</v>
      </c>
      <c r="S2303" s="39">
        <f t="shared" si="969"/>
        <v>0</v>
      </c>
      <c r="T2303" s="39"/>
      <c r="U2303" s="39">
        <f t="shared" si="970"/>
        <v>0</v>
      </c>
      <c r="V2303" s="39"/>
      <c r="W2303" s="39"/>
      <c r="X2303" s="39">
        <f t="shared" si="937"/>
        <v>44.969199178644764</v>
      </c>
      <c r="Y2303" s="39">
        <f t="shared" si="938"/>
        <v>1368.75</v>
      </c>
      <c r="Z2303" s="41">
        <f t="shared" si="939"/>
        <v>100596.09856262834</v>
      </c>
      <c r="AA2303" s="41">
        <v>84137.371663244354</v>
      </c>
      <c r="AB2303" s="41">
        <v>0</v>
      </c>
      <c r="AC2303" s="41">
        <f t="shared" si="941"/>
        <v>84137.371663244354</v>
      </c>
      <c r="AD2303" s="42">
        <f t="shared" si="942"/>
        <v>16458.726899383983</v>
      </c>
      <c r="AE2303" s="41">
        <f t="shared" si="943"/>
        <v>100596.09856262834</v>
      </c>
      <c r="AF2303" s="42">
        <f t="shared" si="944"/>
        <v>446903.90143737168</v>
      </c>
      <c r="AG2303" s="43">
        <f t="shared" si="973"/>
        <v>400</v>
      </c>
      <c r="AH2303" s="44">
        <f t="shared" si="945"/>
        <v>326.50513347022587</v>
      </c>
      <c r="AI2303" s="36">
        <f t="shared" si="946"/>
        <v>73.494866529774129</v>
      </c>
      <c r="AJ2303" s="36">
        <f t="shared" si="947"/>
        <v>2237</v>
      </c>
      <c r="AK2303" s="45">
        <v>45657</v>
      </c>
    </row>
    <row r="2304" spans="1:37" s="79" customFormat="1" ht="51" customHeight="1" x14ac:dyDescent="0.25">
      <c r="A2304" s="36">
        <v>2298</v>
      </c>
      <c r="B2304" s="45">
        <v>43423</v>
      </c>
      <c r="C2304" s="36" t="s">
        <v>823</v>
      </c>
      <c r="D2304" s="36"/>
      <c r="E2304" s="36">
        <v>12004</v>
      </c>
      <c r="F2304" s="36" t="s">
        <v>1905</v>
      </c>
      <c r="G2304" s="36" t="s">
        <v>540</v>
      </c>
      <c r="H2304" s="38">
        <v>1</v>
      </c>
      <c r="I2304" s="50">
        <v>9535240</v>
      </c>
      <c r="J2304" s="39">
        <f t="shared" si="961"/>
        <v>0</v>
      </c>
      <c r="K2304" s="39">
        <f t="shared" si="962"/>
        <v>0</v>
      </c>
      <c r="L2304" s="39">
        <f t="shared" si="963"/>
        <v>9535240</v>
      </c>
      <c r="M2304" s="39">
        <f>IF(C2304=12006,H2304,IF(C2304&lt;&gt;12006,0))</f>
        <v>0</v>
      </c>
      <c r="N2304" s="39">
        <f t="shared" ref="N2304:N2314" si="974">IF(E2304=12006,I2304,IF(E2304&lt;&gt;12006,0))</f>
        <v>0</v>
      </c>
      <c r="O2304" s="39">
        <f t="shared" si="965"/>
        <v>0</v>
      </c>
      <c r="P2304" s="39">
        <f t="shared" si="966"/>
        <v>0</v>
      </c>
      <c r="Q2304" s="39">
        <f t="shared" si="967"/>
        <v>0</v>
      </c>
      <c r="R2304" s="39">
        <f t="shared" si="968"/>
        <v>0</v>
      </c>
      <c r="S2304" s="39">
        <f t="shared" si="969"/>
        <v>0</v>
      </c>
      <c r="T2304" s="39"/>
      <c r="U2304" s="39">
        <f t="shared" si="970"/>
        <v>0</v>
      </c>
      <c r="V2304" s="39"/>
      <c r="W2304" s="39"/>
      <c r="X2304" s="39">
        <f t="shared" si="937"/>
        <v>783.18193018480497</v>
      </c>
      <c r="Y2304" s="39">
        <f t="shared" si="938"/>
        <v>23838.100000000002</v>
      </c>
      <c r="Z2304" s="41">
        <f t="shared" si="939"/>
        <v>1749628.4320328545</v>
      </c>
      <c r="AA2304" s="41">
        <v>1439488.3876796716</v>
      </c>
      <c r="AB2304" s="41">
        <v>-38822.551289463932</v>
      </c>
      <c r="AC2304" s="41">
        <f t="shared" si="941"/>
        <v>1400665.8363902078</v>
      </c>
      <c r="AD2304" s="42">
        <f t="shared" si="942"/>
        <v>310140.04435318289</v>
      </c>
      <c r="AE2304" s="41">
        <f t="shared" si="943"/>
        <v>1710805.8807433906</v>
      </c>
      <c r="AF2304" s="42">
        <f t="shared" si="944"/>
        <v>7824434.1192566091</v>
      </c>
      <c r="AG2304" s="43">
        <f t="shared" si="973"/>
        <v>400</v>
      </c>
      <c r="AH2304" s="44">
        <f t="shared" si="945"/>
        <v>326.60369609856264</v>
      </c>
      <c r="AI2304" s="36">
        <f t="shared" si="946"/>
        <v>73.396303901437378</v>
      </c>
      <c r="AJ2304" s="36">
        <f t="shared" si="947"/>
        <v>2234</v>
      </c>
      <c r="AK2304" s="45">
        <v>45657</v>
      </c>
    </row>
    <row r="2305" spans="1:37" s="79" customFormat="1" ht="38.25" customHeight="1" x14ac:dyDescent="0.25">
      <c r="A2305" s="36">
        <v>2299</v>
      </c>
      <c r="B2305" s="45">
        <v>43425</v>
      </c>
      <c r="C2305" s="49" t="s">
        <v>272</v>
      </c>
      <c r="D2305" s="49"/>
      <c r="E2305" s="49">
        <v>12010</v>
      </c>
      <c r="F2305" s="36" t="s">
        <v>1906</v>
      </c>
      <c r="G2305" s="36" t="s">
        <v>435</v>
      </c>
      <c r="H2305" s="38">
        <v>1</v>
      </c>
      <c r="I2305" s="50">
        <v>521256.875</v>
      </c>
      <c r="J2305" s="39">
        <f t="shared" si="961"/>
        <v>0</v>
      </c>
      <c r="K2305" s="39">
        <f t="shared" si="962"/>
        <v>0</v>
      </c>
      <c r="L2305" s="39">
        <f t="shared" si="963"/>
        <v>0</v>
      </c>
      <c r="M2305" s="39">
        <f>IF(E2305=12005,I2305,IF(E2305&lt;&gt;12005,0))</f>
        <v>0</v>
      </c>
      <c r="N2305" s="39">
        <f t="shared" si="974"/>
        <v>0</v>
      </c>
      <c r="O2305" s="39">
        <f t="shared" si="965"/>
        <v>0</v>
      </c>
      <c r="P2305" s="39">
        <f t="shared" si="966"/>
        <v>0</v>
      </c>
      <c r="Q2305" s="39">
        <f t="shared" si="967"/>
        <v>0</v>
      </c>
      <c r="R2305" s="39">
        <f t="shared" si="968"/>
        <v>521256.875</v>
      </c>
      <c r="S2305" s="39">
        <f t="shared" si="969"/>
        <v>0</v>
      </c>
      <c r="T2305" s="39"/>
      <c r="U2305" s="39">
        <f t="shared" si="970"/>
        <v>0</v>
      </c>
      <c r="V2305" s="39"/>
      <c r="W2305" s="39">
        <f>IF(E2305=12099,I2305,IF(E2305&lt;&gt;12099,0))</f>
        <v>0</v>
      </c>
      <c r="X2305" s="39">
        <f t="shared" si="937"/>
        <v>142.71235455167692</v>
      </c>
      <c r="Y2305" s="39">
        <f t="shared" si="938"/>
        <v>4343.8072916666661</v>
      </c>
      <c r="Z2305" s="41">
        <f t="shared" si="939"/>
        <v>318533.97535934288</v>
      </c>
      <c r="AA2305" s="41">
        <v>266301.25359342911</v>
      </c>
      <c r="AB2305" s="41">
        <v>17898.370795994444</v>
      </c>
      <c r="AC2305" s="41">
        <f t="shared" si="941"/>
        <v>284199.62438942352</v>
      </c>
      <c r="AD2305" s="42">
        <f t="shared" si="942"/>
        <v>52232.721765913768</v>
      </c>
      <c r="AE2305" s="41">
        <f t="shared" si="943"/>
        <v>336432.34615533729</v>
      </c>
      <c r="AF2305" s="42">
        <f t="shared" si="944"/>
        <v>184824.52884466271</v>
      </c>
      <c r="AG2305" s="43">
        <f>(365.25/30.4375*(IF(E2305=12002,1/3%,IF(E2305=12003,1/3%,IF(E2305=12004,1/3%,IF(E2305=12006,1/2%,IF(E2305=12007,1/10%,IF(E2305=12008,1/3%,IF(E2305=12009,1/10%,IF(E2305=12010,1/10%,IF(E2305=12011,1/20%,IF(E2305=12012,1/3%,IF(E2305=12099,1/10%)))))))))))))</f>
        <v>120</v>
      </c>
      <c r="AH2305" s="44">
        <f t="shared" si="945"/>
        <v>46.669404517453799</v>
      </c>
      <c r="AI2305" s="36">
        <f t="shared" si="946"/>
        <v>73.330595482546201</v>
      </c>
      <c r="AJ2305" s="36">
        <f t="shared" si="947"/>
        <v>2232</v>
      </c>
      <c r="AK2305" s="45">
        <v>45657</v>
      </c>
    </row>
    <row r="2306" spans="1:37" s="79" customFormat="1" ht="38.25" customHeight="1" x14ac:dyDescent="0.25">
      <c r="A2306" s="36">
        <v>2300</v>
      </c>
      <c r="B2306" s="45">
        <v>43426</v>
      </c>
      <c r="C2306" s="49" t="s">
        <v>272</v>
      </c>
      <c r="D2306" s="49"/>
      <c r="E2306" s="49">
        <v>12010</v>
      </c>
      <c r="F2306" s="36" t="s">
        <v>1907</v>
      </c>
      <c r="G2306" s="36" t="s">
        <v>435</v>
      </c>
      <c r="H2306" s="38">
        <v>11</v>
      </c>
      <c r="I2306" s="50">
        <v>334950</v>
      </c>
      <c r="J2306" s="39">
        <f t="shared" si="961"/>
        <v>0</v>
      </c>
      <c r="K2306" s="39">
        <f t="shared" si="962"/>
        <v>0</v>
      </c>
      <c r="L2306" s="39">
        <f t="shared" si="963"/>
        <v>0</v>
      </c>
      <c r="M2306" s="39">
        <f>IF(E2306=12005,I2306,IF(E2306&lt;&gt;12005,0))</f>
        <v>0</v>
      </c>
      <c r="N2306" s="39">
        <f t="shared" si="974"/>
        <v>0</v>
      </c>
      <c r="O2306" s="39">
        <f t="shared" si="965"/>
        <v>0</v>
      </c>
      <c r="P2306" s="39">
        <f t="shared" si="966"/>
        <v>0</v>
      </c>
      <c r="Q2306" s="39">
        <f t="shared" si="967"/>
        <v>0</v>
      </c>
      <c r="R2306" s="39">
        <f t="shared" si="968"/>
        <v>334950</v>
      </c>
      <c r="S2306" s="39">
        <f t="shared" si="969"/>
        <v>0</v>
      </c>
      <c r="T2306" s="39"/>
      <c r="U2306" s="39">
        <f t="shared" si="970"/>
        <v>0</v>
      </c>
      <c r="V2306" s="39"/>
      <c r="W2306" s="39">
        <f>IF(E2306=12099,I2306,IF(E2306&lt;&gt;12099,0))</f>
        <v>0</v>
      </c>
      <c r="X2306" s="39">
        <f t="shared" si="937"/>
        <v>91.704312114989733</v>
      </c>
      <c r="Y2306" s="39">
        <f t="shared" si="938"/>
        <v>2791.25</v>
      </c>
      <c r="Z2306" s="41">
        <f t="shared" si="939"/>
        <v>204592.32032854209</v>
      </c>
      <c r="AA2306" s="41">
        <v>171028.54209445586</v>
      </c>
      <c r="AB2306" s="41">
        <v>11494.997570602678</v>
      </c>
      <c r="AC2306" s="41">
        <f t="shared" si="941"/>
        <v>182523.53966505855</v>
      </c>
      <c r="AD2306" s="42">
        <f t="shared" si="942"/>
        <v>33563.778234086232</v>
      </c>
      <c r="AE2306" s="41">
        <f t="shared" si="943"/>
        <v>216087.31789914478</v>
      </c>
      <c r="AF2306" s="42">
        <f t="shared" si="944"/>
        <v>118862.68210085522</v>
      </c>
      <c r="AG2306" s="43">
        <f>(365.25/30.4375*(IF(E2306=12002,1/3%,IF(E2306=12003,1/3%,IF(E2306=12004,1/3%,IF(E2306=12006,1/2%,IF(E2306=12007,1/10%,IF(E2306=12008,1/3%,IF(E2306=12009,1/10%,IF(E2306=12010,1/10%,IF(E2306=12011,1/20%,IF(E2306=12012,1/3%,IF(E2306=12099,1/10%)))))))))))))</f>
        <v>120</v>
      </c>
      <c r="AH2306" s="44">
        <f t="shared" si="945"/>
        <v>46.702258726899387</v>
      </c>
      <c r="AI2306" s="36">
        <f t="shared" si="946"/>
        <v>73.297741273100613</v>
      </c>
      <c r="AJ2306" s="36">
        <f t="shared" si="947"/>
        <v>2231</v>
      </c>
      <c r="AK2306" s="45">
        <v>45657</v>
      </c>
    </row>
    <row r="2307" spans="1:37" s="79" customFormat="1" ht="12.75" x14ac:dyDescent="0.25">
      <c r="A2307" s="36">
        <v>2301</v>
      </c>
      <c r="B2307" s="45">
        <v>43430</v>
      </c>
      <c r="C2307" s="36" t="s">
        <v>534</v>
      </c>
      <c r="D2307" s="36"/>
      <c r="E2307" s="36">
        <v>12008</v>
      </c>
      <c r="F2307" s="36" t="s">
        <v>1908</v>
      </c>
      <c r="G2307" s="36" t="s">
        <v>903</v>
      </c>
      <c r="H2307" s="38">
        <v>1</v>
      </c>
      <c r="I2307" s="50">
        <v>120000</v>
      </c>
      <c r="J2307" s="39">
        <f t="shared" si="961"/>
        <v>0</v>
      </c>
      <c r="K2307" s="39">
        <f t="shared" si="962"/>
        <v>0</v>
      </c>
      <c r="L2307" s="39">
        <f t="shared" si="963"/>
        <v>0</v>
      </c>
      <c r="M2307" s="39">
        <f>IF(C2307=12006,H2307,IF(C2307&lt;&gt;12006,0))</f>
        <v>0</v>
      </c>
      <c r="N2307" s="39">
        <f t="shared" si="974"/>
        <v>0</v>
      </c>
      <c r="O2307" s="39">
        <f t="shared" si="965"/>
        <v>0</v>
      </c>
      <c r="P2307" s="39">
        <f t="shared" si="966"/>
        <v>120000</v>
      </c>
      <c r="Q2307" s="39">
        <f t="shared" si="967"/>
        <v>0</v>
      </c>
      <c r="R2307" s="39">
        <f t="shared" si="968"/>
        <v>0</v>
      </c>
      <c r="S2307" s="39">
        <f t="shared" si="969"/>
        <v>0</v>
      </c>
      <c r="T2307" s="39"/>
      <c r="U2307" s="39">
        <f t="shared" si="970"/>
        <v>0</v>
      </c>
      <c r="V2307" s="39"/>
      <c r="W2307" s="39"/>
      <c r="X2307" s="39">
        <f t="shared" si="937"/>
        <v>9.8562628336755651</v>
      </c>
      <c r="Y2307" s="39">
        <f t="shared" si="938"/>
        <v>300</v>
      </c>
      <c r="Z2307" s="41">
        <f t="shared" si="939"/>
        <v>21949.897330595482</v>
      </c>
      <c r="AA2307" s="41">
        <v>18342.505133470226</v>
      </c>
      <c r="AB2307" s="41">
        <v>-494.69162267976526</v>
      </c>
      <c r="AC2307" s="41">
        <f t="shared" si="941"/>
        <v>17847.81351079046</v>
      </c>
      <c r="AD2307" s="42">
        <f t="shared" si="942"/>
        <v>3607.3921971252566</v>
      </c>
      <c r="AE2307" s="41">
        <f t="shared" si="943"/>
        <v>21455.205707915717</v>
      </c>
      <c r="AF2307" s="42">
        <f t="shared" si="944"/>
        <v>98544.794292084291</v>
      </c>
      <c r="AG2307" s="43">
        <f t="shared" ref="AG2307:AG2319" si="975">(365.25/30.4375*(IF(E2307=12002,1/3%,IF(E2307=12003,1/3%,IF(E2307=12004,1/3%,IF(E2307=12006,1/2%,IF(E2307=12007,1/10%,IF(E2307=12008,1/3%,IF(E2307=12009,1/10%,IF(E2307=12010,1/10%,IF(E2307=12011,1/20%,IF(E2307=12012,1/3%))))))))))))</f>
        <v>400</v>
      </c>
      <c r="AH2307" s="44">
        <f t="shared" si="945"/>
        <v>326.8336755646817</v>
      </c>
      <c r="AI2307" s="36">
        <f t="shared" si="946"/>
        <v>73.166324435318273</v>
      </c>
      <c r="AJ2307" s="36">
        <f t="shared" si="947"/>
        <v>2227</v>
      </c>
      <c r="AK2307" s="45">
        <v>45657</v>
      </c>
    </row>
    <row r="2308" spans="1:37" s="79" customFormat="1" ht="12.75" x14ac:dyDescent="0.25">
      <c r="A2308" s="36">
        <v>2302</v>
      </c>
      <c r="B2308" s="45">
        <v>43430</v>
      </c>
      <c r="C2308" s="36" t="s">
        <v>721</v>
      </c>
      <c r="D2308" s="36"/>
      <c r="E2308" s="36">
        <v>12003</v>
      </c>
      <c r="F2308" s="36" t="s">
        <v>1863</v>
      </c>
      <c r="G2308" s="38" t="s">
        <v>953</v>
      </c>
      <c r="H2308" s="61">
        <v>6</v>
      </c>
      <c r="I2308" s="50">
        <v>219000</v>
      </c>
      <c r="J2308" s="39">
        <f t="shared" si="961"/>
        <v>0</v>
      </c>
      <c r="K2308" s="39">
        <f t="shared" si="962"/>
        <v>219000</v>
      </c>
      <c r="L2308" s="39">
        <f t="shared" si="963"/>
        <v>0</v>
      </c>
      <c r="M2308" s="39">
        <f>IF(C2308=12006,H2308,IF(C2308&lt;&gt;12006,0))</f>
        <v>0</v>
      </c>
      <c r="N2308" s="39">
        <f t="shared" si="974"/>
        <v>0</v>
      </c>
      <c r="O2308" s="39">
        <f t="shared" si="965"/>
        <v>0</v>
      </c>
      <c r="P2308" s="39">
        <f t="shared" si="966"/>
        <v>0</v>
      </c>
      <c r="Q2308" s="39">
        <f t="shared" si="967"/>
        <v>0</v>
      </c>
      <c r="R2308" s="39">
        <f t="shared" si="968"/>
        <v>0</v>
      </c>
      <c r="S2308" s="39">
        <f t="shared" si="969"/>
        <v>0</v>
      </c>
      <c r="T2308" s="39"/>
      <c r="U2308" s="39">
        <f t="shared" si="970"/>
        <v>0</v>
      </c>
      <c r="V2308" s="39"/>
      <c r="W2308" s="39"/>
      <c r="X2308" s="39">
        <f t="shared" si="937"/>
        <v>17.987679671457904</v>
      </c>
      <c r="Y2308" s="39">
        <f t="shared" si="938"/>
        <v>547.5</v>
      </c>
      <c r="Z2308" s="41">
        <f t="shared" si="939"/>
        <v>40058.562628336753</v>
      </c>
      <c r="AA2308" s="41">
        <v>33475.071868583167</v>
      </c>
      <c r="AB2308" s="41">
        <v>0</v>
      </c>
      <c r="AC2308" s="41">
        <f t="shared" si="941"/>
        <v>33475.071868583167</v>
      </c>
      <c r="AD2308" s="42">
        <f t="shared" si="942"/>
        <v>6583.4907597535857</v>
      </c>
      <c r="AE2308" s="41">
        <f t="shared" si="943"/>
        <v>40058.562628336753</v>
      </c>
      <c r="AF2308" s="42">
        <f t="shared" si="944"/>
        <v>178941.43737166325</v>
      </c>
      <c r="AG2308" s="43">
        <f t="shared" si="975"/>
        <v>400</v>
      </c>
      <c r="AH2308" s="44">
        <f t="shared" si="945"/>
        <v>326.8336755646817</v>
      </c>
      <c r="AI2308" s="36">
        <f t="shared" si="946"/>
        <v>73.166324435318273</v>
      </c>
      <c r="AJ2308" s="36">
        <f t="shared" si="947"/>
        <v>2227</v>
      </c>
      <c r="AK2308" s="45">
        <v>45657</v>
      </c>
    </row>
    <row r="2309" spans="1:37" s="79" customFormat="1" ht="25.5" x14ac:dyDescent="0.25">
      <c r="A2309" s="36">
        <v>2303</v>
      </c>
      <c r="B2309" s="45">
        <v>43430</v>
      </c>
      <c r="C2309" s="53" t="s">
        <v>533</v>
      </c>
      <c r="D2309" s="53"/>
      <c r="E2309" s="36">
        <v>12003</v>
      </c>
      <c r="F2309" s="36" t="s">
        <v>1781</v>
      </c>
      <c r="G2309" s="36" t="s">
        <v>540</v>
      </c>
      <c r="H2309" s="38">
        <v>13</v>
      </c>
      <c r="I2309" s="50">
        <v>351650</v>
      </c>
      <c r="J2309" s="39">
        <f t="shared" si="961"/>
        <v>0</v>
      </c>
      <c r="K2309" s="39">
        <f t="shared" si="962"/>
        <v>351650</v>
      </c>
      <c r="L2309" s="39">
        <f t="shared" si="963"/>
        <v>0</v>
      </c>
      <c r="M2309" s="39">
        <f>IF(C2309=12006,H2309,IF(C2309&lt;&gt;12006,0))</f>
        <v>0</v>
      </c>
      <c r="N2309" s="39">
        <f t="shared" si="974"/>
        <v>0</v>
      </c>
      <c r="O2309" s="39">
        <f t="shared" si="965"/>
        <v>0</v>
      </c>
      <c r="P2309" s="39">
        <f t="shared" si="966"/>
        <v>0</v>
      </c>
      <c r="Q2309" s="39">
        <f t="shared" si="967"/>
        <v>0</v>
      </c>
      <c r="R2309" s="39">
        <f t="shared" si="968"/>
        <v>0</v>
      </c>
      <c r="S2309" s="39">
        <f t="shared" si="969"/>
        <v>0</v>
      </c>
      <c r="T2309" s="39"/>
      <c r="U2309" s="39">
        <f t="shared" si="970"/>
        <v>0</v>
      </c>
      <c r="V2309" s="39"/>
      <c r="W2309" s="39"/>
      <c r="X2309" s="39">
        <f t="shared" si="937"/>
        <v>28.882956878850102</v>
      </c>
      <c r="Y2309" s="39">
        <f t="shared" si="938"/>
        <v>879.125</v>
      </c>
      <c r="Z2309" s="41">
        <f t="shared" si="939"/>
        <v>64322.344969199177</v>
      </c>
      <c r="AA2309" s="41">
        <v>52884.694045174539</v>
      </c>
      <c r="AB2309" s="41">
        <v>-1426.2836467238496</v>
      </c>
      <c r="AC2309" s="41">
        <f t="shared" si="941"/>
        <v>51458.410398450687</v>
      </c>
      <c r="AD2309" s="42">
        <f t="shared" si="942"/>
        <v>11437.650924024638</v>
      </c>
      <c r="AE2309" s="41">
        <f t="shared" si="943"/>
        <v>62896.061322475325</v>
      </c>
      <c r="AF2309" s="42">
        <f t="shared" si="944"/>
        <v>288753.93867752468</v>
      </c>
      <c r="AG2309" s="43">
        <f t="shared" si="975"/>
        <v>400</v>
      </c>
      <c r="AH2309" s="44">
        <f t="shared" si="945"/>
        <v>326.8336755646817</v>
      </c>
      <c r="AI2309" s="36">
        <f t="shared" si="946"/>
        <v>73.166324435318273</v>
      </c>
      <c r="AJ2309" s="36">
        <f t="shared" si="947"/>
        <v>2227</v>
      </c>
      <c r="AK2309" s="45">
        <v>45657</v>
      </c>
    </row>
    <row r="2310" spans="1:37" s="79" customFormat="1" ht="25.5" x14ac:dyDescent="0.25">
      <c r="A2310" s="36">
        <v>2304</v>
      </c>
      <c r="B2310" s="45">
        <v>43430</v>
      </c>
      <c r="C2310" s="53" t="s">
        <v>533</v>
      </c>
      <c r="D2310" s="53"/>
      <c r="E2310" s="36">
        <v>12003</v>
      </c>
      <c r="F2310" s="36" t="s">
        <v>1863</v>
      </c>
      <c r="G2310" s="36" t="s">
        <v>558</v>
      </c>
      <c r="H2310" s="38">
        <v>6</v>
      </c>
      <c r="I2310" s="50">
        <v>219000</v>
      </c>
      <c r="J2310" s="39">
        <f t="shared" si="961"/>
        <v>0</v>
      </c>
      <c r="K2310" s="39">
        <f t="shared" si="962"/>
        <v>219000</v>
      </c>
      <c r="L2310" s="39">
        <f t="shared" si="963"/>
        <v>0</v>
      </c>
      <c r="M2310" s="39">
        <f>IF(C2310=12006,H2310,IF(C2310&lt;&gt;12006,0))</f>
        <v>0</v>
      </c>
      <c r="N2310" s="39">
        <f t="shared" si="974"/>
        <v>0</v>
      </c>
      <c r="O2310" s="39">
        <f t="shared" si="965"/>
        <v>0</v>
      </c>
      <c r="P2310" s="39">
        <f t="shared" si="966"/>
        <v>0</v>
      </c>
      <c r="Q2310" s="39">
        <f t="shared" si="967"/>
        <v>0</v>
      </c>
      <c r="R2310" s="39">
        <f t="shared" si="968"/>
        <v>0</v>
      </c>
      <c r="S2310" s="39">
        <f t="shared" si="969"/>
        <v>0</v>
      </c>
      <c r="T2310" s="39"/>
      <c r="U2310" s="39">
        <f t="shared" si="970"/>
        <v>0</v>
      </c>
      <c r="V2310" s="39"/>
      <c r="W2310" s="39"/>
      <c r="X2310" s="39">
        <f t="shared" si="937"/>
        <v>17.987679671457904</v>
      </c>
      <c r="Y2310" s="39">
        <f t="shared" si="938"/>
        <v>547.5</v>
      </c>
      <c r="Z2310" s="41">
        <f t="shared" si="939"/>
        <v>40058.562628336753</v>
      </c>
      <c r="AA2310" s="41">
        <v>32935.441478439425</v>
      </c>
      <c r="AB2310" s="41">
        <v>-888.25854864929067</v>
      </c>
      <c r="AC2310" s="41">
        <f t="shared" si="941"/>
        <v>32047.182929790135</v>
      </c>
      <c r="AD2310" s="42">
        <f t="shared" si="942"/>
        <v>7123.121149897328</v>
      </c>
      <c r="AE2310" s="41">
        <f t="shared" si="943"/>
        <v>39170.304079687463</v>
      </c>
      <c r="AF2310" s="42">
        <f t="shared" si="944"/>
        <v>179829.69592031254</v>
      </c>
      <c r="AG2310" s="43">
        <f t="shared" si="975"/>
        <v>400</v>
      </c>
      <c r="AH2310" s="44">
        <f t="shared" si="945"/>
        <v>326.8336755646817</v>
      </c>
      <c r="AI2310" s="36">
        <f t="shared" si="946"/>
        <v>73.166324435318273</v>
      </c>
      <c r="AJ2310" s="36">
        <f t="shared" si="947"/>
        <v>2227</v>
      </c>
      <c r="AK2310" s="45">
        <v>45657</v>
      </c>
    </row>
    <row r="2311" spans="1:37" s="79" customFormat="1" ht="25.5" x14ac:dyDescent="0.25">
      <c r="A2311" s="36">
        <v>2305</v>
      </c>
      <c r="B2311" s="45">
        <v>43430</v>
      </c>
      <c r="C2311" s="53" t="s">
        <v>533</v>
      </c>
      <c r="D2311" s="53"/>
      <c r="E2311" s="36">
        <v>12003</v>
      </c>
      <c r="F2311" s="36" t="s">
        <v>1877</v>
      </c>
      <c r="G2311" s="36" t="s">
        <v>558</v>
      </c>
      <c r="H2311" s="38">
        <v>14</v>
      </c>
      <c r="I2311" s="50">
        <v>378700</v>
      </c>
      <c r="J2311" s="39">
        <f t="shared" si="961"/>
        <v>0</v>
      </c>
      <c r="K2311" s="39">
        <f t="shared" si="962"/>
        <v>378700</v>
      </c>
      <c r="L2311" s="39">
        <f t="shared" si="963"/>
        <v>0</v>
      </c>
      <c r="M2311" s="39">
        <f>IF(C2311=12006,H2311,IF(C2311&lt;&gt;12006,0))</f>
        <v>0</v>
      </c>
      <c r="N2311" s="39">
        <f t="shared" si="974"/>
        <v>0</v>
      </c>
      <c r="O2311" s="39">
        <f t="shared" si="965"/>
        <v>0</v>
      </c>
      <c r="P2311" s="39">
        <f t="shared" si="966"/>
        <v>0</v>
      </c>
      <c r="Q2311" s="39">
        <f t="shared" si="967"/>
        <v>0</v>
      </c>
      <c r="R2311" s="39">
        <f t="shared" si="968"/>
        <v>0</v>
      </c>
      <c r="S2311" s="39">
        <f t="shared" si="969"/>
        <v>0</v>
      </c>
      <c r="T2311" s="39"/>
      <c r="U2311" s="39">
        <f t="shared" si="970"/>
        <v>0</v>
      </c>
      <c r="V2311" s="39"/>
      <c r="W2311" s="39"/>
      <c r="X2311" s="39">
        <f t="shared" ref="X2311:X2374" si="976">IF(I2311&lt;0,0,IF(I2311&gt;0,((1/365.25*(IF(E2311=12002,I2311*3%,IF(E2311=12003,I2311*3%,IF(E2311=12004,I2311*3%,IF(E2311=12006,I2311*2%,IF(E2311=12007,I2311*10%,IF(E2311=12008,I2311*3%,IF(E2311=12009,I2311*10%,IF(E2311=12010,I2311*10%,IF(E2311=12011,I2311*20%,IF(E2311=12012,I2311*3%,IF(E2311=12099,I2311*10%))))))))))))))))</f>
        <v>31.104722792607802</v>
      </c>
      <c r="Y2311" s="39">
        <f t="shared" ref="Y2311:Y2374" si="977">X2311*30.4375</f>
        <v>946.75</v>
      </c>
      <c r="Z2311" s="41">
        <f t="shared" ref="Z2311:Z2374" si="978">IF(I2311&lt;0,0,IF(I2311&gt;0,(IF(AI2311*Y2311&lt;=I2311,Y2311*AI2311,IF(Y2311*AI2311&gt;I2311,I2311,IF(AI2311*Y2311=I2311,I2311))))))</f>
        <v>69270.217659137576</v>
      </c>
      <c r="AA2311" s="41">
        <v>56952.747433264885</v>
      </c>
      <c r="AB2311" s="41">
        <v>-1535.9977733949149</v>
      </c>
      <c r="AC2311" s="41">
        <f t="shared" si="941"/>
        <v>55416.749659869973</v>
      </c>
      <c r="AD2311" s="42">
        <f t="shared" si="942"/>
        <v>12317.47022587269</v>
      </c>
      <c r="AE2311" s="41">
        <f t="shared" si="943"/>
        <v>67734.21988574267</v>
      </c>
      <c r="AF2311" s="42">
        <f t="shared" si="944"/>
        <v>310965.78011425736</v>
      </c>
      <c r="AG2311" s="43">
        <f t="shared" si="975"/>
        <v>400</v>
      </c>
      <c r="AH2311" s="44">
        <f t="shared" si="945"/>
        <v>326.8336755646817</v>
      </c>
      <c r="AI2311" s="36">
        <f t="shared" si="946"/>
        <v>73.166324435318273</v>
      </c>
      <c r="AJ2311" s="36">
        <f t="shared" si="947"/>
        <v>2227</v>
      </c>
      <c r="AK2311" s="45">
        <v>45657</v>
      </c>
    </row>
    <row r="2312" spans="1:37" s="79" customFormat="1" ht="25.5" x14ac:dyDescent="0.25">
      <c r="A2312" s="36">
        <v>2306</v>
      </c>
      <c r="B2312" s="45">
        <v>43431</v>
      </c>
      <c r="C2312" s="53" t="s">
        <v>533</v>
      </c>
      <c r="D2312" s="53"/>
      <c r="E2312" s="36">
        <v>12003</v>
      </c>
      <c r="F2312" s="36" t="s">
        <v>1781</v>
      </c>
      <c r="G2312" s="36" t="s">
        <v>544</v>
      </c>
      <c r="H2312" s="38">
        <v>4</v>
      </c>
      <c r="I2312" s="50">
        <v>108200</v>
      </c>
      <c r="J2312" s="39">
        <f t="shared" si="961"/>
        <v>0</v>
      </c>
      <c r="K2312" s="39">
        <f t="shared" si="962"/>
        <v>108200</v>
      </c>
      <c r="L2312" s="39">
        <f t="shared" si="963"/>
        <v>0</v>
      </c>
      <c r="M2312" s="39">
        <f>IF(C2312=12006,H2312,IF(C2312&lt;&gt;12006,0))</f>
        <v>0</v>
      </c>
      <c r="N2312" s="39">
        <f t="shared" si="974"/>
        <v>0</v>
      </c>
      <c r="O2312" s="39">
        <f t="shared" si="965"/>
        <v>0</v>
      </c>
      <c r="P2312" s="39">
        <f t="shared" si="966"/>
        <v>0</v>
      </c>
      <c r="Q2312" s="39">
        <f t="shared" si="967"/>
        <v>0</v>
      </c>
      <c r="R2312" s="39">
        <f t="shared" si="968"/>
        <v>0</v>
      </c>
      <c r="S2312" s="39">
        <f t="shared" si="969"/>
        <v>0</v>
      </c>
      <c r="T2312" s="39"/>
      <c r="U2312" s="39">
        <f t="shared" si="970"/>
        <v>0</v>
      </c>
      <c r="V2312" s="39"/>
      <c r="W2312" s="39"/>
      <c r="X2312" s="39">
        <f t="shared" si="976"/>
        <v>8.8870636550308006</v>
      </c>
      <c r="Y2312" s="39">
        <f t="shared" si="977"/>
        <v>270.5</v>
      </c>
      <c r="Z2312" s="41">
        <f t="shared" si="978"/>
        <v>19782.603696098562</v>
      </c>
      <c r="AA2312" s="41">
        <v>16263.326488706365</v>
      </c>
      <c r="AB2312" s="41">
        <v>-438.61682535892862</v>
      </c>
      <c r="AC2312" s="41">
        <f t="shared" si="941"/>
        <v>15824.709663347436</v>
      </c>
      <c r="AD2312" s="42">
        <f t="shared" si="942"/>
        <v>3519.2772073921969</v>
      </c>
      <c r="AE2312" s="41">
        <f t="shared" si="943"/>
        <v>19343.986870739631</v>
      </c>
      <c r="AF2312" s="42">
        <f t="shared" si="944"/>
        <v>88856.013129260362</v>
      </c>
      <c r="AG2312" s="43">
        <f t="shared" si="975"/>
        <v>400</v>
      </c>
      <c r="AH2312" s="44">
        <f t="shared" si="945"/>
        <v>326.86652977412734</v>
      </c>
      <c r="AI2312" s="36">
        <f t="shared" si="946"/>
        <v>73.133470225872685</v>
      </c>
      <c r="AJ2312" s="36">
        <f t="shared" si="947"/>
        <v>2226</v>
      </c>
      <c r="AK2312" s="45">
        <v>45657</v>
      </c>
    </row>
    <row r="2313" spans="1:37" s="79" customFormat="1" ht="12.75" x14ac:dyDescent="0.25">
      <c r="A2313" s="36">
        <v>2307</v>
      </c>
      <c r="B2313" s="45">
        <v>43432</v>
      </c>
      <c r="C2313" s="36" t="s">
        <v>721</v>
      </c>
      <c r="D2313" s="36"/>
      <c r="E2313" s="36">
        <v>12003</v>
      </c>
      <c r="F2313" s="36" t="s">
        <v>1863</v>
      </c>
      <c r="G2313" s="38" t="s">
        <v>387</v>
      </c>
      <c r="H2313" s="61">
        <v>30</v>
      </c>
      <c r="I2313" s="50">
        <v>1095000</v>
      </c>
      <c r="J2313" s="39">
        <f t="shared" si="961"/>
        <v>0</v>
      </c>
      <c r="K2313" s="39">
        <f t="shared" si="962"/>
        <v>1095000</v>
      </c>
      <c r="L2313" s="39">
        <f t="shared" si="963"/>
        <v>0</v>
      </c>
      <c r="M2313" s="39">
        <f>IF(C2313=12006,H2313,IF(C2313&lt;&gt;12006,0))</f>
        <v>0</v>
      </c>
      <c r="N2313" s="39">
        <f t="shared" si="974"/>
        <v>0</v>
      </c>
      <c r="O2313" s="39">
        <f t="shared" si="965"/>
        <v>0</v>
      </c>
      <c r="P2313" s="39">
        <f t="shared" si="966"/>
        <v>0</v>
      </c>
      <c r="Q2313" s="39">
        <f t="shared" si="967"/>
        <v>0</v>
      </c>
      <c r="R2313" s="39">
        <f t="shared" si="968"/>
        <v>0</v>
      </c>
      <c r="S2313" s="39">
        <f t="shared" si="969"/>
        <v>0</v>
      </c>
      <c r="T2313" s="39"/>
      <c r="U2313" s="39">
        <f t="shared" si="970"/>
        <v>0</v>
      </c>
      <c r="V2313" s="39"/>
      <c r="W2313" s="39"/>
      <c r="X2313" s="39">
        <f t="shared" si="976"/>
        <v>89.938398357289529</v>
      </c>
      <c r="Y2313" s="39">
        <f t="shared" si="977"/>
        <v>2737.5</v>
      </c>
      <c r="Z2313" s="41">
        <f t="shared" si="978"/>
        <v>200112.9363449692</v>
      </c>
      <c r="AA2313" s="41">
        <v>167195.48254620121</v>
      </c>
      <c r="AB2313" s="41">
        <v>0</v>
      </c>
      <c r="AC2313" s="41">
        <f t="shared" si="941"/>
        <v>167195.48254620121</v>
      </c>
      <c r="AD2313" s="42">
        <f t="shared" si="942"/>
        <v>32917.453798767994</v>
      </c>
      <c r="AE2313" s="41">
        <f t="shared" si="943"/>
        <v>200112.9363449692</v>
      </c>
      <c r="AF2313" s="42">
        <f t="shared" si="944"/>
        <v>894887.0636550308</v>
      </c>
      <c r="AG2313" s="43">
        <f t="shared" si="975"/>
        <v>400</v>
      </c>
      <c r="AH2313" s="44">
        <f t="shared" si="945"/>
        <v>326.89938398357287</v>
      </c>
      <c r="AI2313" s="36">
        <f t="shared" si="946"/>
        <v>73.100616016427111</v>
      </c>
      <c r="AJ2313" s="36">
        <f t="shared" si="947"/>
        <v>2225</v>
      </c>
      <c r="AK2313" s="45">
        <v>45657</v>
      </c>
    </row>
    <row r="2314" spans="1:37" s="79" customFormat="1" ht="51" customHeight="1" x14ac:dyDescent="0.25">
      <c r="A2314" s="36">
        <v>2308</v>
      </c>
      <c r="B2314" s="45">
        <v>43432</v>
      </c>
      <c r="C2314" s="36" t="s">
        <v>721</v>
      </c>
      <c r="D2314" s="36"/>
      <c r="E2314" s="36">
        <v>12003</v>
      </c>
      <c r="F2314" s="36" t="s">
        <v>1877</v>
      </c>
      <c r="G2314" s="38" t="s">
        <v>387</v>
      </c>
      <c r="H2314" s="61">
        <v>30</v>
      </c>
      <c r="I2314" s="50">
        <v>811500</v>
      </c>
      <c r="J2314" s="39">
        <f t="shared" si="961"/>
        <v>0</v>
      </c>
      <c r="K2314" s="39">
        <f t="shared" si="962"/>
        <v>811500</v>
      </c>
      <c r="L2314" s="39">
        <f t="shared" si="963"/>
        <v>0</v>
      </c>
      <c r="M2314" s="39">
        <f>IF(C2314=12006,H2314,IF(C2314&lt;&gt;12006,0))</f>
        <v>0</v>
      </c>
      <c r="N2314" s="39">
        <f t="shared" si="974"/>
        <v>0</v>
      </c>
      <c r="O2314" s="39">
        <f t="shared" si="965"/>
        <v>0</v>
      </c>
      <c r="P2314" s="39">
        <f t="shared" si="966"/>
        <v>0</v>
      </c>
      <c r="Q2314" s="39">
        <f t="shared" si="967"/>
        <v>0</v>
      </c>
      <c r="R2314" s="39">
        <f t="shared" si="968"/>
        <v>0</v>
      </c>
      <c r="S2314" s="39">
        <f t="shared" si="969"/>
        <v>0</v>
      </c>
      <c r="T2314" s="39"/>
      <c r="U2314" s="39">
        <f t="shared" si="970"/>
        <v>0</v>
      </c>
      <c r="V2314" s="39"/>
      <c r="W2314" s="39"/>
      <c r="X2314" s="39">
        <f t="shared" si="976"/>
        <v>66.652977412731005</v>
      </c>
      <c r="Y2314" s="39">
        <f t="shared" si="977"/>
        <v>2028.75</v>
      </c>
      <c r="Z2314" s="41">
        <f t="shared" si="978"/>
        <v>148302.87474332651</v>
      </c>
      <c r="AA2314" s="41">
        <v>123907.88501026694</v>
      </c>
      <c r="AB2314" s="41">
        <v>0</v>
      </c>
      <c r="AC2314" s="41">
        <f t="shared" si="941"/>
        <v>123907.88501026694</v>
      </c>
      <c r="AD2314" s="42">
        <f t="shared" si="942"/>
        <v>24394.98973305957</v>
      </c>
      <c r="AE2314" s="41">
        <f t="shared" si="943"/>
        <v>148302.87474332651</v>
      </c>
      <c r="AF2314" s="42">
        <f t="shared" si="944"/>
        <v>663197.12525667343</v>
      </c>
      <c r="AG2314" s="43">
        <f t="shared" si="975"/>
        <v>400</v>
      </c>
      <c r="AH2314" s="44">
        <f t="shared" si="945"/>
        <v>326.89938398357287</v>
      </c>
      <c r="AI2314" s="36">
        <f t="shared" si="946"/>
        <v>73.100616016427111</v>
      </c>
      <c r="AJ2314" s="36">
        <f t="shared" si="947"/>
        <v>2225</v>
      </c>
      <c r="AK2314" s="45">
        <v>45657</v>
      </c>
    </row>
    <row r="2315" spans="1:37" s="79" customFormat="1" ht="38.25" customHeight="1" x14ac:dyDescent="0.25">
      <c r="A2315" s="36">
        <v>2309</v>
      </c>
      <c r="B2315" s="45">
        <v>43432</v>
      </c>
      <c r="C2315" s="36" t="s">
        <v>721</v>
      </c>
      <c r="D2315" s="36"/>
      <c r="E2315" s="36">
        <v>12003</v>
      </c>
      <c r="F2315" s="36" t="s">
        <v>1863</v>
      </c>
      <c r="G2315" s="38" t="s">
        <v>953</v>
      </c>
      <c r="H2315" s="61">
        <v>6</v>
      </c>
      <c r="I2315" s="50">
        <v>219000</v>
      </c>
      <c r="J2315" s="39">
        <f t="shared" si="961"/>
        <v>0</v>
      </c>
      <c r="K2315" s="39">
        <f t="shared" si="962"/>
        <v>219000</v>
      </c>
      <c r="L2315" s="39">
        <f t="shared" si="963"/>
        <v>0</v>
      </c>
      <c r="M2315" s="39">
        <f>IF(C2315=12006,H2315,IF(C2315&lt;&gt;12006,0))</f>
        <v>0</v>
      </c>
      <c r="N2315" s="39">
        <f t="shared" ref="N2315:N2322" si="979">IF(E2315=12006,I2315,IF(E2315&lt;&gt;12006,0))</f>
        <v>0</v>
      </c>
      <c r="O2315" s="39">
        <f t="shared" si="965"/>
        <v>0</v>
      </c>
      <c r="P2315" s="39">
        <f t="shared" si="966"/>
        <v>0</v>
      </c>
      <c r="Q2315" s="39">
        <f t="shared" si="967"/>
        <v>0</v>
      </c>
      <c r="R2315" s="39">
        <f t="shared" si="968"/>
        <v>0</v>
      </c>
      <c r="S2315" s="39">
        <f t="shared" si="969"/>
        <v>0</v>
      </c>
      <c r="T2315" s="39"/>
      <c r="U2315" s="39">
        <f t="shared" si="970"/>
        <v>0</v>
      </c>
      <c r="V2315" s="39"/>
      <c r="W2315" s="39"/>
      <c r="X2315" s="39">
        <f t="shared" si="976"/>
        <v>17.987679671457904</v>
      </c>
      <c r="Y2315" s="39">
        <f t="shared" si="977"/>
        <v>547.5</v>
      </c>
      <c r="Z2315" s="41">
        <f t="shared" si="978"/>
        <v>40022.587268993841</v>
      </c>
      <c r="AA2315" s="41">
        <v>33439.096509240248</v>
      </c>
      <c r="AB2315" s="41">
        <v>0</v>
      </c>
      <c r="AC2315" s="41">
        <f t="shared" si="941"/>
        <v>33439.096509240248</v>
      </c>
      <c r="AD2315" s="42">
        <f t="shared" si="942"/>
        <v>6583.490759753593</v>
      </c>
      <c r="AE2315" s="41">
        <f t="shared" si="943"/>
        <v>40022.587268993841</v>
      </c>
      <c r="AF2315" s="42">
        <f t="shared" si="944"/>
        <v>178977.41273100616</v>
      </c>
      <c r="AG2315" s="43">
        <f t="shared" si="975"/>
        <v>400</v>
      </c>
      <c r="AH2315" s="44">
        <f t="shared" si="945"/>
        <v>326.89938398357287</v>
      </c>
      <c r="AI2315" s="36">
        <f t="shared" si="946"/>
        <v>73.100616016427111</v>
      </c>
      <c r="AJ2315" s="36">
        <f t="shared" si="947"/>
        <v>2225</v>
      </c>
      <c r="AK2315" s="45">
        <v>45657</v>
      </c>
    </row>
    <row r="2316" spans="1:37" s="79" customFormat="1" ht="25.5" customHeight="1" x14ac:dyDescent="0.25">
      <c r="A2316" s="36">
        <v>2310</v>
      </c>
      <c r="B2316" s="45">
        <v>43434</v>
      </c>
      <c r="C2316" s="36" t="s">
        <v>533</v>
      </c>
      <c r="D2316" s="36"/>
      <c r="E2316" s="36">
        <v>12003</v>
      </c>
      <c r="F2316" s="36" t="s">
        <v>1909</v>
      </c>
      <c r="G2316" s="36" t="s">
        <v>58</v>
      </c>
      <c r="H2316" s="78">
        <v>1</v>
      </c>
      <c r="I2316" s="50">
        <v>4172460.44</v>
      </c>
      <c r="J2316" s="39">
        <f t="shared" si="961"/>
        <v>0</v>
      </c>
      <c r="K2316" s="39">
        <f t="shared" si="962"/>
        <v>4172460.44</v>
      </c>
      <c r="L2316" s="39">
        <f t="shared" si="963"/>
        <v>0</v>
      </c>
      <c r="M2316" s="39">
        <f>IF(C2316=12006,H2316,IF(C2316&lt;&gt;12006,0))</f>
        <v>0</v>
      </c>
      <c r="N2316" s="39">
        <f t="shared" si="979"/>
        <v>0</v>
      </c>
      <c r="O2316" s="39">
        <f t="shared" si="965"/>
        <v>0</v>
      </c>
      <c r="P2316" s="39">
        <f t="shared" si="966"/>
        <v>0</v>
      </c>
      <c r="Q2316" s="39">
        <f t="shared" si="967"/>
        <v>0</v>
      </c>
      <c r="R2316" s="39">
        <f t="shared" si="968"/>
        <v>0</v>
      </c>
      <c r="S2316" s="39">
        <f t="shared" si="969"/>
        <v>0</v>
      </c>
      <c r="T2316" s="39"/>
      <c r="U2316" s="39">
        <f t="shared" si="970"/>
        <v>0</v>
      </c>
      <c r="V2316" s="39"/>
      <c r="W2316" s="39"/>
      <c r="X2316" s="39">
        <f t="shared" si="976"/>
        <v>342.70722299794659</v>
      </c>
      <c r="Y2316" s="39">
        <f t="shared" si="977"/>
        <v>10431.151099999999</v>
      </c>
      <c r="Z2316" s="41">
        <f t="shared" si="978"/>
        <v>761838.15672443528</v>
      </c>
      <c r="AA2316" s="41">
        <v>636407.31310718681</v>
      </c>
      <c r="AB2316" s="41">
        <v>-17163.706054076039</v>
      </c>
      <c r="AC2316" s="41">
        <f t="shared" si="941"/>
        <v>619243.60705311073</v>
      </c>
      <c r="AD2316" s="42">
        <f t="shared" si="942"/>
        <v>125430.84361724847</v>
      </c>
      <c r="AE2316" s="41">
        <f t="shared" si="943"/>
        <v>744674.45067035919</v>
      </c>
      <c r="AF2316" s="42">
        <f t="shared" si="944"/>
        <v>3427785.9893296408</v>
      </c>
      <c r="AG2316" s="43">
        <f t="shared" si="975"/>
        <v>400</v>
      </c>
      <c r="AH2316" s="44">
        <f t="shared" si="945"/>
        <v>326.96509240246405</v>
      </c>
      <c r="AI2316" s="36">
        <f t="shared" si="946"/>
        <v>73.034907597535934</v>
      </c>
      <c r="AJ2316" s="36">
        <f t="shared" si="947"/>
        <v>2223</v>
      </c>
      <c r="AK2316" s="45">
        <v>45657</v>
      </c>
    </row>
    <row r="2317" spans="1:37" s="79" customFormat="1" ht="51" customHeight="1" x14ac:dyDescent="0.25">
      <c r="A2317" s="36">
        <v>2311</v>
      </c>
      <c r="B2317" s="45">
        <v>43434</v>
      </c>
      <c r="C2317" s="36" t="s">
        <v>823</v>
      </c>
      <c r="D2317" s="36"/>
      <c r="E2317" s="36">
        <v>12004</v>
      </c>
      <c r="F2317" s="36" t="s">
        <v>1910</v>
      </c>
      <c r="G2317" s="36" t="s">
        <v>540</v>
      </c>
      <c r="H2317" s="38">
        <v>1</v>
      </c>
      <c r="I2317" s="50">
        <v>18042857.100000001</v>
      </c>
      <c r="J2317" s="39">
        <f t="shared" si="961"/>
        <v>0</v>
      </c>
      <c r="K2317" s="39">
        <f t="shared" si="962"/>
        <v>0</v>
      </c>
      <c r="L2317" s="39">
        <f t="shared" si="963"/>
        <v>18042857.100000001</v>
      </c>
      <c r="M2317" s="39">
        <f>IF(C2317=12006,H2317,IF(C2317&lt;&gt;12006,0))</f>
        <v>0</v>
      </c>
      <c r="N2317" s="39">
        <f t="shared" si="979"/>
        <v>0</v>
      </c>
      <c r="O2317" s="39">
        <f t="shared" si="965"/>
        <v>0</v>
      </c>
      <c r="P2317" s="39">
        <f t="shared" si="966"/>
        <v>0</v>
      </c>
      <c r="Q2317" s="39">
        <f t="shared" si="967"/>
        <v>0</v>
      </c>
      <c r="R2317" s="39">
        <f t="shared" si="968"/>
        <v>0</v>
      </c>
      <c r="S2317" s="39">
        <f t="shared" si="969"/>
        <v>0</v>
      </c>
      <c r="T2317" s="39"/>
      <c r="U2317" s="39">
        <f t="shared" si="970"/>
        <v>0</v>
      </c>
      <c r="V2317" s="39"/>
      <c r="W2317" s="39"/>
      <c r="X2317" s="39">
        <f t="shared" si="976"/>
        <v>1481.9595154004107</v>
      </c>
      <c r="Y2317" s="39">
        <f t="shared" si="977"/>
        <v>45107.142749999999</v>
      </c>
      <c r="Z2317" s="41">
        <f t="shared" si="978"/>
        <v>3294396.0027351128</v>
      </c>
      <c r="AA2317" s="41">
        <v>2707540.0346365506</v>
      </c>
      <c r="AB2317" s="41">
        <v>-73021.507337331364</v>
      </c>
      <c r="AC2317" s="41">
        <f t="shared" si="941"/>
        <v>2634518.5272992193</v>
      </c>
      <c r="AD2317" s="42">
        <f t="shared" si="942"/>
        <v>586855.96809856221</v>
      </c>
      <c r="AE2317" s="41">
        <f t="shared" si="943"/>
        <v>3221374.4953977815</v>
      </c>
      <c r="AF2317" s="42">
        <f t="shared" si="944"/>
        <v>14821482.60460222</v>
      </c>
      <c r="AG2317" s="43">
        <f t="shared" si="975"/>
        <v>400</v>
      </c>
      <c r="AH2317" s="44">
        <f t="shared" si="945"/>
        <v>326.96509240246405</v>
      </c>
      <c r="AI2317" s="36">
        <f t="shared" si="946"/>
        <v>73.034907597535934</v>
      </c>
      <c r="AJ2317" s="36">
        <f t="shared" si="947"/>
        <v>2223</v>
      </c>
      <c r="AK2317" s="45">
        <v>45657</v>
      </c>
    </row>
    <row r="2318" spans="1:37" s="79" customFormat="1" ht="51" customHeight="1" x14ac:dyDescent="0.25">
      <c r="A2318" s="36">
        <v>2312</v>
      </c>
      <c r="B2318" s="45">
        <v>43434</v>
      </c>
      <c r="C2318" s="36" t="s">
        <v>823</v>
      </c>
      <c r="D2318" s="36"/>
      <c r="E2318" s="36">
        <v>12004</v>
      </c>
      <c r="F2318" s="36" t="s">
        <v>1911</v>
      </c>
      <c r="G2318" s="36" t="s">
        <v>540</v>
      </c>
      <c r="H2318" s="38">
        <v>1</v>
      </c>
      <c r="I2318" s="50">
        <v>3955290.9</v>
      </c>
      <c r="J2318" s="39">
        <f t="shared" si="961"/>
        <v>0</v>
      </c>
      <c r="K2318" s="39">
        <f t="shared" si="962"/>
        <v>0</v>
      </c>
      <c r="L2318" s="39">
        <f t="shared" si="963"/>
        <v>3955290.9</v>
      </c>
      <c r="M2318" s="39">
        <f>IF(C2318=12006,H2318,IF(C2318&lt;&gt;12006,0))</f>
        <v>0</v>
      </c>
      <c r="N2318" s="39">
        <f t="shared" si="979"/>
        <v>0</v>
      </c>
      <c r="O2318" s="39">
        <f t="shared" si="965"/>
        <v>0</v>
      </c>
      <c r="P2318" s="39">
        <f t="shared" si="966"/>
        <v>0</v>
      </c>
      <c r="Q2318" s="39">
        <f t="shared" si="967"/>
        <v>0</v>
      </c>
      <c r="R2318" s="39">
        <f t="shared" si="968"/>
        <v>0</v>
      </c>
      <c r="S2318" s="39">
        <f t="shared" si="969"/>
        <v>0</v>
      </c>
      <c r="T2318" s="39"/>
      <c r="U2318" s="39">
        <f t="shared" si="970"/>
        <v>0</v>
      </c>
      <c r="V2318" s="39"/>
      <c r="W2318" s="39"/>
      <c r="X2318" s="39">
        <f t="shared" si="976"/>
        <v>324.8698891170431</v>
      </c>
      <c r="Y2318" s="39">
        <f t="shared" si="977"/>
        <v>9888.2272499999999</v>
      </c>
      <c r="Z2318" s="41">
        <f t="shared" si="978"/>
        <v>722185.7635071869</v>
      </c>
      <c r="AA2318" s="41">
        <v>593537.28741683776</v>
      </c>
      <c r="AB2318" s="41">
        <v>-16007.514878318798</v>
      </c>
      <c r="AC2318" s="41">
        <f t="shared" si="941"/>
        <v>577529.772538519</v>
      </c>
      <c r="AD2318" s="42">
        <f t="shared" si="942"/>
        <v>128648.47609034914</v>
      </c>
      <c r="AE2318" s="41">
        <f t="shared" si="943"/>
        <v>706178.24862886814</v>
      </c>
      <c r="AF2318" s="42">
        <f t="shared" si="944"/>
        <v>3249112.6513711317</v>
      </c>
      <c r="AG2318" s="43">
        <f t="shared" si="975"/>
        <v>400</v>
      </c>
      <c r="AH2318" s="44">
        <f t="shared" si="945"/>
        <v>326.96509240246405</v>
      </c>
      <c r="AI2318" s="36">
        <f t="shared" si="946"/>
        <v>73.034907597535934</v>
      </c>
      <c r="AJ2318" s="36">
        <f t="shared" si="947"/>
        <v>2223</v>
      </c>
      <c r="AK2318" s="45">
        <v>45657</v>
      </c>
    </row>
    <row r="2319" spans="1:37" s="79" customFormat="1" ht="38.25" customHeight="1" x14ac:dyDescent="0.25">
      <c r="A2319" s="36">
        <v>2313</v>
      </c>
      <c r="B2319" s="45">
        <v>43434</v>
      </c>
      <c r="C2319" s="36" t="s">
        <v>980</v>
      </c>
      <c r="D2319" s="36"/>
      <c r="E2319" s="36">
        <v>12002</v>
      </c>
      <c r="F2319" s="36" t="s">
        <v>1909</v>
      </c>
      <c r="G2319" s="36" t="s">
        <v>540</v>
      </c>
      <c r="H2319" s="38">
        <v>1</v>
      </c>
      <c r="I2319" s="50">
        <v>67400</v>
      </c>
      <c r="J2319" s="39">
        <f t="shared" si="961"/>
        <v>67400</v>
      </c>
      <c r="K2319" s="39">
        <f t="shared" si="962"/>
        <v>0</v>
      </c>
      <c r="L2319" s="39">
        <f t="shared" si="963"/>
        <v>0</v>
      </c>
      <c r="M2319" s="39">
        <f>IF(C2319=12006,H2319,IF(C2319&lt;&gt;12006,0))</f>
        <v>0</v>
      </c>
      <c r="N2319" s="39">
        <f t="shared" si="979"/>
        <v>0</v>
      </c>
      <c r="O2319" s="39">
        <f t="shared" si="965"/>
        <v>0</v>
      </c>
      <c r="P2319" s="39">
        <f t="shared" si="966"/>
        <v>0</v>
      </c>
      <c r="Q2319" s="39">
        <f t="shared" si="967"/>
        <v>0</v>
      </c>
      <c r="R2319" s="39">
        <f t="shared" si="968"/>
        <v>0</v>
      </c>
      <c r="S2319" s="39">
        <f t="shared" si="969"/>
        <v>0</v>
      </c>
      <c r="T2319" s="39"/>
      <c r="U2319" s="39">
        <f t="shared" si="970"/>
        <v>0</v>
      </c>
      <c r="V2319" s="39"/>
      <c r="W2319" s="39"/>
      <c r="X2319" s="39">
        <f t="shared" si="976"/>
        <v>5.5359342915811087</v>
      </c>
      <c r="Y2319" s="39">
        <f t="shared" si="977"/>
        <v>168.5</v>
      </c>
      <c r="Z2319" s="41">
        <f t="shared" si="978"/>
        <v>12306.381930184805</v>
      </c>
      <c r="AA2319" s="41">
        <v>10114.151950718686</v>
      </c>
      <c r="AB2319" s="41">
        <v>-272.77551261746311</v>
      </c>
      <c r="AC2319" s="41">
        <f t="shared" si="941"/>
        <v>9841.3764381012224</v>
      </c>
      <c r="AD2319" s="42">
        <f t="shared" si="942"/>
        <v>2192.2299794661194</v>
      </c>
      <c r="AE2319" s="41">
        <f t="shared" si="943"/>
        <v>12033.606417567342</v>
      </c>
      <c r="AF2319" s="42">
        <f t="shared" si="944"/>
        <v>55366.393582432662</v>
      </c>
      <c r="AG2319" s="43">
        <f t="shared" si="975"/>
        <v>400</v>
      </c>
      <c r="AH2319" s="44">
        <f t="shared" si="945"/>
        <v>326.96509240246405</v>
      </c>
      <c r="AI2319" s="36">
        <f t="shared" si="946"/>
        <v>73.034907597535934</v>
      </c>
      <c r="AJ2319" s="36">
        <f t="shared" si="947"/>
        <v>2223</v>
      </c>
      <c r="AK2319" s="45">
        <v>45657</v>
      </c>
    </row>
    <row r="2320" spans="1:37" s="79" customFormat="1" ht="51" customHeight="1" x14ac:dyDescent="0.25">
      <c r="A2320" s="36">
        <v>2314</v>
      </c>
      <c r="B2320" s="45">
        <v>43437</v>
      </c>
      <c r="C2320" s="49" t="s">
        <v>272</v>
      </c>
      <c r="D2320" s="49"/>
      <c r="E2320" s="49">
        <v>12010</v>
      </c>
      <c r="F2320" s="36" t="s">
        <v>1912</v>
      </c>
      <c r="G2320" s="36" t="s">
        <v>435</v>
      </c>
      <c r="H2320" s="38">
        <v>1</v>
      </c>
      <c r="I2320" s="50">
        <v>390000</v>
      </c>
      <c r="J2320" s="39">
        <f t="shared" si="961"/>
        <v>0</v>
      </c>
      <c r="K2320" s="39">
        <f t="shared" si="962"/>
        <v>0</v>
      </c>
      <c r="L2320" s="39">
        <f t="shared" si="963"/>
        <v>0</v>
      </c>
      <c r="M2320" s="39">
        <f>IF(E2320=12005,I2320,IF(E2320&lt;&gt;12005,0))</f>
        <v>0</v>
      </c>
      <c r="N2320" s="39">
        <f t="shared" si="979"/>
        <v>0</v>
      </c>
      <c r="O2320" s="39">
        <f t="shared" si="965"/>
        <v>0</v>
      </c>
      <c r="P2320" s="39">
        <f t="shared" si="966"/>
        <v>0</v>
      </c>
      <c r="Q2320" s="39">
        <f t="shared" si="967"/>
        <v>0</v>
      </c>
      <c r="R2320" s="39">
        <f t="shared" si="968"/>
        <v>390000</v>
      </c>
      <c r="S2320" s="39">
        <f t="shared" si="969"/>
        <v>0</v>
      </c>
      <c r="T2320" s="39"/>
      <c r="U2320" s="39">
        <f t="shared" si="970"/>
        <v>0</v>
      </c>
      <c r="V2320" s="39"/>
      <c r="W2320" s="39">
        <f>IF(E2320=12099,I2320,IF(E2320&lt;&gt;12099,0))</f>
        <v>0</v>
      </c>
      <c r="X2320" s="39">
        <f t="shared" si="976"/>
        <v>106.77618069815195</v>
      </c>
      <c r="Y2320" s="39">
        <f t="shared" si="977"/>
        <v>3250</v>
      </c>
      <c r="Z2320" s="41">
        <f t="shared" si="978"/>
        <v>237043.12114989734</v>
      </c>
      <c r="AA2320" s="41">
        <v>197963.03901437373</v>
      </c>
      <c r="AB2320" s="41">
        <v>13305.29176400619</v>
      </c>
      <c r="AC2320" s="41">
        <f t="shared" si="941"/>
        <v>211268.33077837992</v>
      </c>
      <c r="AD2320" s="42">
        <f t="shared" si="942"/>
        <v>39080.082135523611</v>
      </c>
      <c r="AE2320" s="41">
        <f t="shared" si="943"/>
        <v>250348.41291390354</v>
      </c>
      <c r="AF2320" s="42">
        <f t="shared" si="944"/>
        <v>139651.58708609646</v>
      </c>
      <c r="AG2320" s="43">
        <f>(365.25/30.4375*(IF(E2320=12002,1/3%,IF(E2320=12003,1/3%,IF(E2320=12004,1/3%,IF(E2320=12006,1/2%,IF(E2320=12007,1/10%,IF(E2320=12008,1/3%,IF(E2320=12009,1/10%,IF(E2320=12010,1/10%,IF(E2320=12011,1/20%,IF(E2320=12012,1/3%,IF(E2320=12099,1/10%)))))))))))))</f>
        <v>120</v>
      </c>
      <c r="AH2320" s="44">
        <f t="shared" si="945"/>
        <v>47.063655030800817</v>
      </c>
      <c r="AI2320" s="36">
        <f t="shared" si="946"/>
        <v>72.936344969199183</v>
      </c>
      <c r="AJ2320" s="36">
        <f t="shared" si="947"/>
        <v>2220</v>
      </c>
      <c r="AK2320" s="45">
        <v>45657</v>
      </c>
    </row>
    <row r="2321" spans="1:37" s="79" customFormat="1" ht="51" customHeight="1" x14ac:dyDescent="0.25">
      <c r="A2321" s="36">
        <v>2315</v>
      </c>
      <c r="B2321" s="45">
        <v>43439</v>
      </c>
      <c r="C2321" s="53" t="s">
        <v>533</v>
      </c>
      <c r="D2321" s="53"/>
      <c r="E2321" s="36">
        <v>12003</v>
      </c>
      <c r="F2321" s="36" t="s">
        <v>1913</v>
      </c>
      <c r="G2321" s="36" t="s">
        <v>1750</v>
      </c>
      <c r="H2321" s="38">
        <v>1</v>
      </c>
      <c r="I2321" s="50">
        <v>2098950</v>
      </c>
      <c r="J2321" s="39">
        <f t="shared" si="961"/>
        <v>0</v>
      </c>
      <c r="K2321" s="39">
        <f t="shared" si="962"/>
        <v>2098950</v>
      </c>
      <c r="L2321" s="39">
        <f t="shared" si="963"/>
        <v>0</v>
      </c>
      <c r="M2321" s="39">
        <f>IF(C2321=12006,H2321,IF(C2321&lt;&gt;12006,0))</f>
        <v>0</v>
      </c>
      <c r="N2321" s="39">
        <f t="shared" si="979"/>
        <v>0</v>
      </c>
      <c r="O2321" s="39">
        <f t="shared" si="965"/>
        <v>0</v>
      </c>
      <c r="P2321" s="39">
        <f t="shared" si="966"/>
        <v>0</v>
      </c>
      <c r="Q2321" s="39">
        <f t="shared" si="967"/>
        <v>0</v>
      </c>
      <c r="R2321" s="39">
        <f t="shared" si="968"/>
        <v>0</v>
      </c>
      <c r="S2321" s="39">
        <f t="shared" si="969"/>
        <v>0</v>
      </c>
      <c r="T2321" s="39"/>
      <c r="U2321" s="39">
        <f t="shared" si="970"/>
        <v>0</v>
      </c>
      <c r="V2321" s="39"/>
      <c r="W2321" s="39"/>
      <c r="X2321" s="39">
        <f t="shared" si="976"/>
        <v>172.39835728952772</v>
      </c>
      <c r="Y2321" s="39">
        <f t="shared" si="977"/>
        <v>5247.375</v>
      </c>
      <c r="Z2321" s="41">
        <f t="shared" si="978"/>
        <v>382379.55646817246</v>
      </c>
      <c r="AA2321" s="41">
        <v>314109.8069815195</v>
      </c>
      <c r="AB2321" s="41">
        <v>-8471.4431852556918</v>
      </c>
      <c r="AC2321" s="41">
        <f t="shared" si="941"/>
        <v>305638.36379626382</v>
      </c>
      <c r="AD2321" s="42">
        <f t="shared" si="942"/>
        <v>68269.74948665296</v>
      </c>
      <c r="AE2321" s="41">
        <f t="shared" si="943"/>
        <v>373908.11328291678</v>
      </c>
      <c r="AF2321" s="42">
        <f t="shared" si="944"/>
        <v>1725041.8867170832</v>
      </c>
      <c r="AG2321" s="43">
        <f>(365.25/30.4375*(IF(E2321=12002,1/3%,IF(E2321=12003,1/3%,IF(E2321=12004,1/3%,IF(E2321=12006,1/2%,IF(E2321=12007,1/10%,IF(E2321=12008,1/3%,IF(E2321=12009,1/10%,IF(E2321=12010,1/10%,IF(E2321=12011,1/20%,IF(E2321=12012,1/3%))))))))))))</f>
        <v>400</v>
      </c>
      <c r="AH2321" s="44">
        <f t="shared" si="945"/>
        <v>327.12936344969199</v>
      </c>
      <c r="AI2321" s="36">
        <f t="shared" si="946"/>
        <v>72.870636550308006</v>
      </c>
      <c r="AJ2321" s="36">
        <f t="shared" si="947"/>
        <v>2218</v>
      </c>
      <c r="AK2321" s="45">
        <v>45657</v>
      </c>
    </row>
    <row r="2322" spans="1:37" s="79" customFormat="1" ht="51" customHeight="1" x14ac:dyDescent="0.25">
      <c r="A2322" s="36">
        <v>2316</v>
      </c>
      <c r="B2322" s="45">
        <v>43441</v>
      </c>
      <c r="C2322" s="49" t="s">
        <v>973</v>
      </c>
      <c r="D2322" s="49"/>
      <c r="E2322" s="49">
        <v>12006</v>
      </c>
      <c r="F2322" s="36" t="s">
        <v>1914</v>
      </c>
      <c r="G2322" s="36" t="s">
        <v>435</v>
      </c>
      <c r="H2322" s="38">
        <v>1</v>
      </c>
      <c r="I2322" s="50">
        <v>1225000</v>
      </c>
      <c r="J2322" s="39">
        <f t="shared" si="961"/>
        <v>0</v>
      </c>
      <c r="K2322" s="39">
        <f t="shared" si="962"/>
        <v>0</v>
      </c>
      <c r="L2322" s="39">
        <f t="shared" si="963"/>
        <v>0</v>
      </c>
      <c r="M2322" s="39">
        <f>IF(E2322=12005,I2322,IF(E2322&lt;&gt;12005,0))</f>
        <v>0</v>
      </c>
      <c r="N2322" s="39">
        <f t="shared" si="979"/>
        <v>1225000</v>
      </c>
      <c r="O2322" s="39">
        <f t="shared" si="965"/>
        <v>0</v>
      </c>
      <c r="P2322" s="39">
        <f t="shared" si="966"/>
        <v>0</v>
      </c>
      <c r="Q2322" s="39">
        <f t="shared" si="967"/>
        <v>0</v>
      </c>
      <c r="R2322" s="39">
        <f t="shared" si="968"/>
        <v>0</v>
      </c>
      <c r="S2322" s="39">
        <f t="shared" si="969"/>
        <v>0</v>
      </c>
      <c r="T2322" s="39"/>
      <c r="U2322" s="39">
        <f t="shared" si="970"/>
        <v>0</v>
      </c>
      <c r="V2322" s="39"/>
      <c r="W2322" s="39">
        <f>IF(E2322=12099,I2322,IF(E2322&lt;&gt;12099,0))</f>
        <v>0</v>
      </c>
      <c r="X2322" s="39">
        <f t="shared" si="976"/>
        <v>67.077344284736483</v>
      </c>
      <c r="Y2322" s="39">
        <f t="shared" si="977"/>
        <v>2041.6666666666667</v>
      </c>
      <c r="Z2322" s="41">
        <f t="shared" si="978"/>
        <v>148643.39493497607</v>
      </c>
      <c r="AA2322" s="41">
        <v>124093.08692676249</v>
      </c>
      <c r="AB2322" s="41">
        <v>0</v>
      </c>
      <c r="AC2322" s="41">
        <f t="shared" si="941"/>
        <v>124093.08692676249</v>
      </c>
      <c r="AD2322" s="42">
        <f t="shared" si="942"/>
        <v>24550.308008213571</v>
      </c>
      <c r="AE2322" s="41">
        <f t="shared" si="943"/>
        <v>148643.39493497607</v>
      </c>
      <c r="AF2322" s="42">
        <f t="shared" si="944"/>
        <v>1076356.605065024</v>
      </c>
      <c r="AG2322" s="43">
        <f>(365.25/30.4375*(IF(E2322=12002,1/3%,IF(E2322=12003,1/3%,IF(E2322=12004,1/3%,IF(E2322=12006,1/2%,IF(E2322=12007,1/10%,IF(E2322=12008,1/3%,IF(E2322=12009,1/10%,IF(E2322=12010,1/10%,IF(E2322=12011,1/20%,IF(E2322=12012,1/3%,IF(E2322=12099,1/10%)))))))))))))</f>
        <v>600</v>
      </c>
      <c r="AH2322" s="44">
        <f t="shared" si="945"/>
        <v>527.19507186858311</v>
      </c>
      <c r="AI2322" s="36">
        <f t="shared" si="946"/>
        <v>72.804928131416844</v>
      </c>
      <c r="AJ2322" s="36">
        <f t="shared" si="947"/>
        <v>2216</v>
      </c>
      <c r="AK2322" s="45">
        <v>45657</v>
      </c>
    </row>
    <row r="2323" spans="1:37" s="79" customFormat="1" ht="15.75" customHeight="1" x14ac:dyDescent="0.25">
      <c r="A2323" s="36">
        <v>2317</v>
      </c>
      <c r="B2323" s="45">
        <v>43445</v>
      </c>
      <c r="C2323" s="36" t="s">
        <v>534</v>
      </c>
      <c r="D2323" s="36"/>
      <c r="E2323" s="36">
        <v>12008</v>
      </c>
      <c r="F2323" s="36" t="s">
        <v>1792</v>
      </c>
      <c r="G2323" s="36" t="s">
        <v>903</v>
      </c>
      <c r="H2323" s="38">
        <v>2</v>
      </c>
      <c r="I2323" s="50">
        <v>198000.00000000003</v>
      </c>
      <c r="J2323" s="39">
        <f t="shared" si="961"/>
        <v>0</v>
      </c>
      <c r="K2323" s="39">
        <f t="shared" si="962"/>
        <v>0</v>
      </c>
      <c r="L2323" s="39">
        <f t="shared" si="963"/>
        <v>0</v>
      </c>
      <c r="M2323" s="39">
        <f>IF(C2323=12006,H2323,IF(C2323&lt;&gt;12006,0))</f>
        <v>0</v>
      </c>
      <c r="N2323" s="39">
        <f t="shared" ref="N2323:N2344" si="980">IF(E2323=12006,I2323,IF(E2323&lt;&gt;12006,0))</f>
        <v>0</v>
      </c>
      <c r="O2323" s="39">
        <f t="shared" si="965"/>
        <v>0</v>
      </c>
      <c r="P2323" s="39">
        <f t="shared" si="966"/>
        <v>198000.00000000003</v>
      </c>
      <c r="Q2323" s="39">
        <f t="shared" si="967"/>
        <v>0</v>
      </c>
      <c r="R2323" s="39">
        <f t="shared" si="968"/>
        <v>0</v>
      </c>
      <c r="S2323" s="39">
        <f t="shared" si="969"/>
        <v>0</v>
      </c>
      <c r="T2323" s="39"/>
      <c r="U2323" s="39">
        <f t="shared" si="970"/>
        <v>0</v>
      </c>
      <c r="V2323" s="39"/>
      <c r="W2323" s="39"/>
      <c r="X2323" s="39">
        <f t="shared" si="976"/>
        <v>16.262833675564686</v>
      </c>
      <c r="Y2323" s="39">
        <f t="shared" si="977"/>
        <v>495.00000000000011</v>
      </c>
      <c r="Z2323" s="41">
        <f t="shared" si="978"/>
        <v>35973.388090349079</v>
      </c>
      <c r="AA2323" s="41">
        <v>30021.19096509241</v>
      </c>
      <c r="AB2323" s="41">
        <v>-809.66212440639299</v>
      </c>
      <c r="AC2323" s="41">
        <f t="shared" ref="AC2323:AC2386" si="981">AA2323+AB2323</f>
        <v>29211.528840686016</v>
      </c>
      <c r="AD2323" s="42">
        <f t="shared" ref="AD2323:AD2386" si="982">Z2323-AA2323</f>
        <v>5952.1971252566691</v>
      </c>
      <c r="AE2323" s="41">
        <f t="shared" ref="AE2323:AE2386" si="983">AC2323+AD2323</f>
        <v>35163.725965942685</v>
      </c>
      <c r="AF2323" s="42">
        <f t="shared" ref="AF2323:AF2386" si="984">I2323-AE2323</f>
        <v>162836.27403405734</v>
      </c>
      <c r="AG2323" s="43">
        <f>(365.25/30.4375*(IF(E2323=12002,1/3%,IF(E2323=12003,1/3%,IF(E2323=12004,1/3%,IF(E2323=12006,1/2%,IF(E2323=12007,1/10%,IF(E2323=12008,1/3%,IF(E2323=12009,1/10%,IF(E2323=12010,1/10%,IF(E2323=12011,1/20%,IF(E2323=12012,1/3%))))))))))))</f>
        <v>400</v>
      </c>
      <c r="AH2323" s="44">
        <f t="shared" ref="AH2323:AH2386" si="985">IF(AG2323&gt;AI2323,AG2323-AI2323,IF(AG2323&lt;=AI2323,0))</f>
        <v>327.32648870636552</v>
      </c>
      <c r="AI2323" s="36">
        <f t="shared" ref="AI2323:AI2386" si="986">AJ2323/30.4375</f>
        <v>72.67351129363449</v>
      </c>
      <c r="AJ2323" s="36">
        <f t="shared" ref="AJ2323:AJ2386" si="987">AK2323-B2323</f>
        <v>2212</v>
      </c>
      <c r="AK2323" s="45">
        <v>45657</v>
      </c>
    </row>
    <row r="2324" spans="1:37" s="79" customFormat="1" ht="51" customHeight="1" x14ac:dyDescent="0.25">
      <c r="A2324" s="36">
        <v>2318</v>
      </c>
      <c r="B2324" s="45">
        <v>43445</v>
      </c>
      <c r="C2324" s="36" t="s">
        <v>534</v>
      </c>
      <c r="D2324" s="36"/>
      <c r="E2324" s="36">
        <v>12008</v>
      </c>
      <c r="F2324" s="36" t="s">
        <v>1443</v>
      </c>
      <c r="G2324" s="36" t="s">
        <v>903</v>
      </c>
      <c r="H2324" s="38">
        <v>2</v>
      </c>
      <c r="I2324" s="50">
        <v>261800.00000000003</v>
      </c>
      <c r="J2324" s="39">
        <f t="shared" si="961"/>
        <v>0</v>
      </c>
      <c r="K2324" s="39">
        <f t="shared" si="962"/>
        <v>0</v>
      </c>
      <c r="L2324" s="39">
        <f t="shared" si="963"/>
        <v>0</v>
      </c>
      <c r="M2324" s="39">
        <f>IF(C2324=12006,H2324,IF(C2324&lt;&gt;12006,0))</f>
        <v>0</v>
      </c>
      <c r="N2324" s="39">
        <f t="shared" si="980"/>
        <v>0</v>
      </c>
      <c r="O2324" s="39">
        <f t="shared" si="965"/>
        <v>0</v>
      </c>
      <c r="P2324" s="39">
        <f t="shared" si="966"/>
        <v>261800.00000000003</v>
      </c>
      <c r="Q2324" s="39">
        <f t="shared" si="967"/>
        <v>0</v>
      </c>
      <c r="R2324" s="39">
        <f t="shared" si="968"/>
        <v>0</v>
      </c>
      <c r="S2324" s="39">
        <f t="shared" si="969"/>
        <v>0</v>
      </c>
      <c r="T2324" s="39"/>
      <c r="U2324" s="39">
        <f t="shared" si="970"/>
        <v>0</v>
      </c>
      <c r="V2324" s="39"/>
      <c r="W2324" s="39"/>
      <c r="X2324" s="39">
        <f t="shared" si="976"/>
        <v>21.503080082135526</v>
      </c>
      <c r="Y2324" s="39">
        <f t="shared" si="977"/>
        <v>654.50000000000011</v>
      </c>
      <c r="Z2324" s="41">
        <f t="shared" si="978"/>
        <v>47564.813141683779</v>
      </c>
      <c r="AA2324" s="41">
        <v>39694.685831622184</v>
      </c>
      <c r="AB2324" s="41">
        <v>-1070.5532533817864</v>
      </c>
      <c r="AC2324" s="41">
        <f t="shared" si="981"/>
        <v>38624.132578240395</v>
      </c>
      <c r="AD2324" s="42">
        <f t="shared" si="982"/>
        <v>7870.1273100615945</v>
      </c>
      <c r="AE2324" s="41">
        <f t="shared" si="983"/>
        <v>46494.259888301989</v>
      </c>
      <c r="AF2324" s="42">
        <f t="shared" si="984"/>
        <v>215305.74011169805</v>
      </c>
      <c r="AG2324" s="43">
        <f>(365.25/30.4375*(IF(E2324=12002,1/3%,IF(E2324=12003,1/3%,IF(E2324=12004,1/3%,IF(E2324=12006,1/2%,IF(E2324=12007,1/10%,IF(E2324=12008,1/3%,IF(E2324=12009,1/10%,IF(E2324=12010,1/10%,IF(E2324=12011,1/20%,IF(E2324=12012,1/3%))))))))))))</f>
        <v>400</v>
      </c>
      <c r="AH2324" s="44">
        <f t="shared" si="985"/>
        <v>327.32648870636552</v>
      </c>
      <c r="AI2324" s="36">
        <f t="shared" si="986"/>
        <v>72.67351129363449</v>
      </c>
      <c r="AJ2324" s="36">
        <f t="shared" si="987"/>
        <v>2212</v>
      </c>
      <c r="AK2324" s="45">
        <v>45657</v>
      </c>
    </row>
    <row r="2325" spans="1:37" s="79" customFormat="1" ht="51" customHeight="1" x14ac:dyDescent="0.25">
      <c r="A2325" s="36">
        <v>2319</v>
      </c>
      <c r="B2325" s="45">
        <v>43445</v>
      </c>
      <c r="C2325" s="36" t="s">
        <v>721</v>
      </c>
      <c r="D2325" s="36"/>
      <c r="E2325" s="36">
        <v>12003</v>
      </c>
      <c r="F2325" s="36" t="s">
        <v>1877</v>
      </c>
      <c r="G2325" s="38" t="s">
        <v>1431</v>
      </c>
      <c r="H2325" s="61">
        <v>17</v>
      </c>
      <c r="I2325" s="50">
        <v>459850</v>
      </c>
      <c r="J2325" s="39">
        <f t="shared" si="961"/>
        <v>0</v>
      </c>
      <c r="K2325" s="39">
        <f t="shared" si="962"/>
        <v>459850</v>
      </c>
      <c r="L2325" s="39">
        <f t="shared" si="963"/>
        <v>0</v>
      </c>
      <c r="M2325" s="39">
        <f>IF(C2325=12006,H2325,IF(C2325&lt;&gt;12006,0))</f>
        <v>0</v>
      </c>
      <c r="N2325" s="39">
        <f t="shared" si="980"/>
        <v>0</v>
      </c>
      <c r="O2325" s="39">
        <f t="shared" si="965"/>
        <v>0</v>
      </c>
      <c r="P2325" s="39">
        <f t="shared" si="966"/>
        <v>0</v>
      </c>
      <c r="Q2325" s="39">
        <f t="shared" si="967"/>
        <v>0</v>
      </c>
      <c r="R2325" s="39">
        <f t="shared" si="968"/>
        <v>0</v>
      </c>
      <c r="S2325" s="39">
        <f t="shared" si="969"/>
        <v>0</v>
      </c>
      <c r="T2325" s="39"/>
      <c r="U2325" s="39">
        <f t="shared" si="970"/>
        <v>0</v>
      </c>
      <c r="V2325" s="39"/>
      <c r="W2325" s="39"/>
      <c r="X2325" s="39">
        <f t="shared" si="976"/>
        <v>37.770020533880903</v>
      </c>
      <c r="Y2325" s="39">
        <f t="shared" si="977"/>
        <v>1149.625</v>
      </c>
      <c r="Z2325" s="41">
        <f t="shared" si="978"/>
        <v>83547.28542094455</v>
      </c>
      <c r="AA2325" s="41">
        <v>69723.457905544143</v>
      </c>
      <c r="AB2325" s="41">
        <v>0</v>
      </c>
      <c r="AC2325" s="41">
        <f t="shared" si="981"/>
        <v>69723.457905544143</v>
      </c>
      <c r="AD2325" s="42">
        <f t="shared" si="982"/>
        <v>13823.827515400408</v>
      </c>
      <c r="AE2325" s="41">
        <f t="shared" si="983"/>
        <v>83547.28542094455</v>
      </c>
      <c r="AF2325" s="42">
        <f t="shared" si="984"/>
        <v>376302.71457905544</v>
      </c>
      <c r="AG2325" s="43">
        <f>(365.25/30.4375*(IF(E2325=12002,1/3%,IF(E2325=12003,1/3%,IF(E2325=12004,1/3%,IF(E2325=12006,1/2%,IF(E2325=12007,1/10%,IF(E2325=12008,1/3%,IF(E2325=12009,1/10%,IF(E2325=12010,1/10%,IF(E2325=12011,1/20%,IF(E2325=12012,1/3%))))))))))))</f>
        <v>400</v>
      </c>
      <c r="AH2325" s="44">
        <f t="shared" si="985"/>
        <v>327.32648870636552</v>
      </c>
      <c r="AI2325" s="36">
        <f t="shared" si="986"/>
        <v>72.67351129363449</v>
      </c>
      <c r="AJ2325" s="36">
        <f t="shared" si="987"/>
        <v>2212</v>
      </c>
      <c r="AK2325" s="45">
        <v>45657</v>
      </c>
    </row>
    <row r="2326" spans="1:37" s="79" customFormat="1" ht="51" customHeight="1" x14ac:dyDescent="0.25">
      <c r="A2326" s="36">
        <v>2320</v>
      </c>
      <c r="B2326" s="45">
        <v>43445</v>
      </c>
      <c r="C2326" s="53" t="s">
        <v>533</v>
      </c>
      <c r="D2326" s="53"/>
      <c r="E2326" s="36">
        <v>12003</v>
      </c>
      <c r="F2326" s="36" t="s">
        <v>1776</v>
      </c>
      <c r="G2326" s="36" t="s">
        <v>1750</v>
      </c>
      <c r="H2326" s="38">
        <v>26</v>
      </c>
      <c r="I2326" s="50">
        <v>1058200</v>
      </c>
      <c r="J2326" s="39">
        <f t="shared" si="961"/>
        <v>0</v>
      </c>
      <c r="K2326" s="39">
        <f t="shared" si="962"/>
        <v>1058200</v>
      </c>
      <c r="L2326" s="39">
        <f t="shared" si="963"/>
        <v>0</v>
      </c>
      <c r="M2326" s="39">
        <f>IF(C2326=12006,H2326,IF(C2326&lt;&gt;12006,0))</f>
        <v>0</v>
      </c>
      <c r="N2326" s="39">
        <f t="shared" si="980"/>
        <v>0</v>
      </c>
      <c r="O2326" s="39">
        <f t="shared" si="965"/>
        <v>0</v>
      </c>
      <c r="P2326" s="39">
        <f t="shared" si="966"/>
        <v>0</v>
      </c>
      <c r="Q2326" s="39">
        <f t="shared" si="967"/>
        <v>0</v>
      </c>
      <c r="R2326" s="39">
        <f t="shared" si="968"/>
        <v>0</v>
      </c>
      <c r="S2326" s="39">
        <f t="shared" si="969"/>
        <v>0</v>
      </c>
      <c r="T2326" s="39"/>
      <c r="U2326" s="39">
        <f t="shared" si="970"/>
        <v>0</v>
      </c>
      <c r="V2326" s="39"/>
      <c r="W2326" s="39"/>
      <c r="X2326" s="39">
        <f t="shared" si="976"/>
        <v>86.915811088295683</v>
      </c>
      <c r="Y2326" s="39">
        <f t="shared" si="977"/>
        <v>2645.5</v>
      </c>
      <c r="Z2326" s="41">
        <f t="shared" si="978"/>
        <v>192257.77412731005</v>
      </c>
      <c r="AA2326" s="41">
        <v>157839.11293634499</v>
      </c>
      <c r="AB2326" s="41">
        <v>-4256.8714759360328</v>
      </c>
      <c r="AC2326" s="41">
        <f t="shared" si="981"/>
        <v>153582.24146040896</v>
      </c>
      <c r="AD2326" s="42">
        <f t="shared" si="982"/>
        <v>34418.661190965067</v>
      </c>
      <c r="AE2326" s="41">
        <f t="shared" si="983"/>
        <v>188000.90265137402</v>
      </c>
      <c r="AF2326" s="42">
        <f t="shared" si="984"/>
        <v>870199.097348626</v>
      </c>
      <c r="AG2326" s="43">
        <f>(365.25/30.4375*(IF(E2326=12002,1/3%,IF(E2326=12003,1/3%,IF(E2326=12004,1/3%,IF(E2326=12006,1/2%,IF(E2326=12007,1/10%,IF(E2326=12008,1/3%,IF(E2326=12009,1/10%,IF(E2326=12010,1/10%,IF(E2326=12011,1/20%,IF(E2326=12012,1/3%))))))))))))</f>
        <v>400</v>
      </c>
      <c r="AH2326" s="44">
        <f t="shared" si="985"/>
        <v>327.32648870636552</v>
      </c>
      <c r="AI2326" s="36">
        <f t="shared" si="986"/>
        <v>72.67351129363449</v>
      </c>
      <c r="AJ2326" s="36">
        <f t="shared" si="987"/>
        <v>2212</v>
      </c>
      <c r="AK2326" s="45">
        <v>45657</v>
      </c>
    </row>
    <row r="2327" spans="1:37" s="79" customFormat="1" ht="51" customHeight="1" x14ac:dyDescent="0.25">
      <c r="A2327" s="36">
        <v>2321</v>
      </c>
      <c r="B2327" s="45">
        <v>43446</v>
      </c>
      <c r="C2327" s="49" t="s">
        <v>272</v>
      </c>
      <c r="D2327" s="49"/>
      <c r="E2327" s="49">
        <v>12010</v>
      </c>
      <c r="F2327" s="36" t="s">
        <v>1915</v>
      </c>
      <c r="G2327" s="36" t="s">
        <v>435</v>
      </c>
      <c r="H2327" s="38">
        <v>1</v>
      </c>
      <c r="I2327" s="50">
        <v>5622750</v>
      </c>
      <c r="J2327" s="39">
        <f t="shared" si="961"/>
        <v>0</v>
      </c>
      <c r="K2327" s="39">
        <f t="shared" si="962"/>
        <v>0</v>
      </c>
      <c r="L2327" s="39">
        <f t="shared" si="963"/>
        <v>0</v>
      </c>
      <c r="M2327" s="39">
        <f>IF(E2327=12005,I2327,IF(E2327&lt;&gt;12005,0))</f>
        <v>0</v>
      </c>
      <c r="N2327" s="39">
        <f t="shared" si="980"/>
        <v>0</v>
      </c>
      <c r="O2327" s="39">
        <f t="shared" si="965"/>
        <v>0</v>
      </c>
      <c r="P2327" s="39">
        <f t="shared" si="966"/>
        <v>0</v>
      </c>
      <c r="Q2327" s="39">
        <f t="shared" si="967"/>
        <v>0</v>
      </c>
      <c r="R2327" s="39">
        <f t="shared" si="968"/>
        <v>5622750</v>
      </c>
      <c r="S2327" s="39">
        <f t="shared" si="969"/>
        <v>0</v>
      </c>
      <c r="T2327" s="39"/>
      <c r="U2327" s="39">
        <f t="shared" si="970"/>
        <v>0</v>
      </c>
      <c r="V2327" s="39"/>
      <c r="W2327" s="39">
        <f>IF(E2327=12099,I2327,IF(E2327&lt;&gt;12099,0))</f>
        <v>0</v>
      </c>
      <c r="X2327" s="39">
        <f t="shared" si="976"/>
        <v>1539.4250513347022</v>
      </c>
      <c r="Y2327" s="39">
        <f t="shared" si="977"/>
        <v>46856.25</v>
      </c>
      <c r="Z2327" s="41">
        <f t="shared" si="978"/>
        <v>3403668.788501027</v>
      </c>
      <c r="AA2327" s="41">
        <v>2840239.2197125256</v>
      </c>
      <c r="AB2327" s="41">
        <v>190895.28876703366</v>
      </c>
      <c r="AC2327" s="41">
        <f t="shared" si="981"/>
        <v>3031134.5084795593</v>
      </c>
      <c r="AD2327" s="42">
        <f t="shared" si="982"/>
        <v>563429.56878850143</v>
      </c>
      <c r="AE2327" s="41">
        <f t="shared" si="983"/>
        <v>3594564.0772680608</v>
      </c>
      <c r="AF2327" s="42">
        <f t="shared" si="984"/>
        <v>2028185.9227319392</v>
      </c>
      <c r="AG2327" s="43">
        <f>(365.25/30.4375*(IF(E2327=12002,1/3%,IF(E2327=12003,1/3%,IF(E2327=12004,1/3%,IF(E2327=12006,1/2%,IF(E2327=12007,1/10%,IF(E2327=12008,1/3%,IF(E2327=12009,1/10%,IF(E2327=12010,1/10%,IF(E2327=12011,1/20%,IF(E2327=12012,1/3%,IF(E2327=12099,1/10%)))))))))))))</f>
        <v>120</v>
      </c>
      <c r="AH2327" s="44">
        <f t="shared" si="985"/>
        <v>47.359342915811084</v>
      </c>
      <c r="AI2327" s="36">
        <f t="shared" si="986"/>
        <v>72.640657084188916</v>
      </c>
      <c r="AJ2327" s="36">
        <f t="shared" si="987"/>
        <v>2211</v>
      </c>
      <c r="AK2327" s="45">
        <v>45657</v>
      </c>
    </row>
    <row r="2328" spans="1:37" s="79" customFormat="1" ht="51" customHeight="1" x14ac:dyDescent="0.25">
      <c r="A2328" s="36">
        <v>2322</v>
      </c>
      <c r="B2328" s="45">
        <v>43447</v>
      </c>
      <c r="C2328" s="49" t="s">
        <v>265</v>
      </c>
      <c r="D2328" s="49"/>
      <c r="E2328" s="36">
        <v>12007</v>
      </c>
      <c r="F2328" s="36" t="s">
        <v>1916</v>
      </c>
      <c r="G2328" s="65" t="s">
        <v>435</v>
      </c>
      <c r="H2328" s="38">
        <v>1</v>
      </c>
      <c r="I2328" s="48">
        <v>112000</v>
      </c>
      <c r="J2328" s="39">
        <f t="shared" si="961"/>
        <v>0</v>
      </c>
      <c r="K2328" s="39">
        <f t="shared" si="962"/>
        <v>0</v>
      </c>
      <c r="L2328" s="39">
        <f t="shared" si="963"/>
        <v>0</v>
      </c>
      <c r="M2328" s="39">
        <f>IF(E2328=12005,I2328,IF(E2328&lt;&gt;12005,0))</f>
        <v>0</v>
      </c>
      <c r="N2328" s="39">
        <f t="shared" si="980"/>
        <v>0</v>
      </c>
      <c r="O2328" s="39">
        <f t="shared" si="965"/>
        <v>112000</v>
      </c>
      <c r="P2328" s="39">
        <f t="shared" si="966"/>
        <v>0</v>
      </c>
      <c r="Q2328" s="39">
        <f t="shared" si="967"/>
        <v>0</v>
      </c>
      <c r="R2328" s="39">
        <f t="shared" si="968"/>
        <v>0</v>
      </c>
      <c r="S2328" s="39">
        <f t="shared" si="969"/>
        <v>0</v>
      </c>
      <c r="T2328" s="39"/>
      <c r="U2328" s="39">
        <f t="shared" si="970"/>
        <v>0</v>
      </c>
      <c r="V2328" s="39"/>
      <c r="W2328" s="39">
        <f>IF(E2328=12099,I2328,IF(E2328&lt;&gt;12099,0))</f>
        <v>0</v>
      </c>
      <c r="X2328" s="39">
        <f t="shared" si="976"/>
        <v>30.663928815879533</v>
      </c>
      <c r="Y2328" s="39">
        <f t="shared" si="977"/>
        <v>933.33333333333326</v>
      </c>
      <c r="Z2328" s="41">
        <f t="shared" si="978"/>
        <v>67767.28268309377</v>
      </c>
      <c r="AA2328" s="41">
        <v>56544.284736481859</v>
      </c>
      <c r="AB2328" s="41">
        <v>1771.7129160708942</v>
      </c>
      <c r="AC2328" s="41">
        <f t="shared" si="981"/>
        <v>58315.997652552753</v>
      </c>
      <c r="AD2328" s="42">
        <f t="shared" si="982"/>
        <v>11222.997946611911</v>
      </c>
      <c r="AE2328" s="41">
        <f t="shared" si="983"/>
        <v>69538.995599164657</v>
      </c>
      <c r="AF2328" s="42">
        <f t="shared" si="984"/>
        <v>42461.004400835343</v>
      </c>
      <c r="AG2328" s="43">
        <f>(365.25/30.4375*(IF(E2328=12002,1/3%,IF(E2328=12003,1/3%,IF(E2328=12004,1/3%,IF(E2328=12006,1/2%,IF(E2328=12007,1/10%,IF(E2328=12008,1/3%,IF(E2328=12009,1/10%,IF(E2328=12010,1/10%,IF(E2328=12011,1/20%,IF(E2328=12012,1/3%,IF(E2328=12099,1/10%)))))))))))))</f>
        <v>120</v>
      </c>
      <c r="AH2328" s="44">
        <f t="shared" si="985"/>
        <v>47.392197125256672</v>
      </c>
      <c r="AI2328" s="36">
        <f t="shared" si="986"/>
        <v>72.607802874743328</v>
      </c>
      <c r="AJ2328" s="36">
        <f t="shared" si="987"/>
        <v>2210</v>
      </c>
      <c r="AK2328" s="45">
        <v>45657</v>
      </c>
    </row>
    <row r="2329" spans="1:37" s="79" customFormat="1" ht="51" customHeight="1" x14ac:dyDescent="0.25">
      <c r="A2329" s="36">
        <v>2323</v>
      </c>
      <c r="B2329" s="45">
        <v>43447</v>
      </c>
      <c r="C2329" s="53" t="s">
        <v>533</v>
      </c>
      <c r="D2329" s="53"/>
      <c r="E2329" s="36">
        <v>12003</v>
      </c>
      <c r="F2329" s="36" t="s">
        <v>1863</v>
      </c>
      <c r="G2329" s="36" t="s">
        <v>1750</v>
      </c>
      <c r="H2329" s="38">
        <v>18</v>
      </c>
      <c r="I2329" s="50">
        <v>728280</v>
      </c>
      <c r="J2329" s="39">
        <f t="shared" si="961"/>
        <v>0</v>
      </c>
      <c r="K2329" s="39">
        <f t="shared" si="962"/>
        <v>728280</v>
      </c>
      <c r="L2329" s="39">
        <f t="shared" si="963"/>
        <v>0</v>
      </c>
      <c r="M2329" s="39">
        <f>IF(C2329=12006,H2329,IF(C2329&lt;&gt;12006,0))</f>
        <v>0</v>
      </c>
      <c r="N2329" s="39">
        <f t="shared" si="980"/>
        <v>0</v>
      </c>
      <c r="O2329" s="39">
        <f t="shared" si="965"/>
        <v>0</v>
      </c>
      <c r="P2329" s="39">
        <f t="shared" si="966"/>
        <v>0</v>
      </c>
      <c r="Q2329" s="39">
        <f t="shared" si="967"/>
        <v>0</v>
      </c>
      <c r="R2329" s="39">
        <f t="shared" si="968"/>
        <v>0</v>
      </c>
      <c r="S2329" s="39">
        <f t="shared" si="969"/>
        <v>0</v>
      </c>
      <c r="T2329" s="39"/>
      <c r="U2329" s="39">
        <f t="shared" si="970"/>
        <v>0</v>
      </c>
      <c r="V2329" s="39"/>
      <c r="W2329" s="39"/>
      <c r="X2329" s="39">
        <f t="shared" si="976"/>
        <v>59.817659137576996</v>
      </c>
      <c r="Y2329" s="39">
        <f t="shared" si="977"/>
        <v>1820.6999999999998</v>
      </c>
      <c r="Z2329" s="41">
        <f t="shared" si="978"/>
        <v>132197.02669404517</v>
      </c>
      <c r="AA2329" s="41">
        <v>108509.23367556467</v>
      </c>
      <c r="AB2329" s="41">
        <v>-2926.4600713732643</v>
      </c>
      <c r="AC2329" s="41">
        <f t="shared" si="981"/>
        <v>105582.7736041914</v>
      </c>
      <c r="AD2329" s="42">
        <f t="shared" si="982"/>
        <v>23687.793018480501</v>
      </c>
      <c r="AE2329" s="41">
        <f t="shared" si="983"/>
        <v>129270.5666226719</v>
      </c>
      <c r="AF2329" s="42">
        <f t="shared" si="984"/>
        <v>599009.4333773281</v>
      </c>
      <c r="AG2329" s="43">
        <f>(365.25/30.4375*(IF(E2329=12002,1/3%,IF(E2329=12003,1/3%,IF(E2329=12004,1/3%,IF(E2329=12006,1/2%,IF(E2329=12007,1/10%,IF(E2329=12008,1/3%,IF(E2329=12009,1/10%,IF(E2329=12010,1/10%,IF(E2329=12011,1/20%,IF(E2329=12012,1/3%))))))))))))</f>
        <v>400</v>
      </c>
      <c r="AH2329" s="44">
        <f t="shared" si="985"/>
        <v>327.39219712525664</v>
      </c>
      <c r="AI2329" s="36">
        <f t="shared" si="986"/>
        <v>72.607802874743328</v>
      </c>
      <c r="AJ2329" s="36">
        <f t="shared" si="987"/>
        <v>2210</v>
      </c>
      <c r="AK2329" s="45">
        <v>45657</v>
      </c>
    </row>
    <row r="2330" spans="1:37" s="79" customFormat="1" ht="51" customHeight="1" x14ac:dyDescent="0.25">
      <c r="A2330" s="36">
        <v>2324</v>
      </c>
      <c r="B2330" s="45">
        <v>43447</v>
      </c>
      <c r="C2330" s="53" t="s">
        <v>533</v>
      </c>
      <c r="D2330" s="53"/>
      <c r="E2330" s="36">
        <v>12003</v>
      </c>
      <c r="F2330" s="36" t="s">
        <v>1877</v>
      </c>
      <c r="G2330" s="36" t="s">
        <v>1750</v>
      </c>
      <c r="H2330" s="38">
        <v>10</v>
      </c>
      <c r="I2330" s="50">
        <v>283220</v>
      </c>
      <c r="J2330" s="39">
        <f t="shared" si="961"/>
        <v>0</v>
      </c>
      <c r="K2330" s="39">
        <f t="shared" si="962"/>
        <v>283220</v>
      </c>
      <c r="L2330" s="39">
        <f t="shared" si="963"/>
        <v>0</v>
      </c>
      <c r="M2330" s="39">
        <f>IF(C2330=12006,H2330,IF(C2330&lt;&gt;12006,0))</f>
        <v>0</v>
      </c>
      <c r="N2330" s="39">
        <f t="shared" si="980"/>
        <v>0</v>
      </c>
      <c r="O2330" s="39">
        <f t="shared" si="965"/>
        <v>0</v>
      </c>
      <c r="P2330" s="39">
        <f t="shared" si="966"/>
        <v>0</v>
      </c>
      <c r="Q2330" s="39">
        <f t="shared" si="967"/>
        <v>0</v>
      </c>
      <c r="R2330" s="39">
        <f t="shared" si="968"/>
        <v>0</v>
      </c>
      <c r="S2330" s="39">
        <f t="shared" si="969"/>
        <v>0</v>
      </c>
      <c r="T2330" s="39"/>
      <c r="U2330" s="39">
        <f t="shared" si="970"/>
        <v>0</v>
      </c>
      <c r="V2330" s="39"/>
      <c r="W2330" s="39"/>
      <c r="X2330" s="39">
        <f t="shared" si="976"/>
        <v>23.262422997946612</v>
      </c>
      <c r="Y2330" s="39">
        <f t="shared" si="977"/>
        <v>708.05</v>
      </c>
      <c r="Z2330" s="41">
        <f t="shared" si="978"/>
        <v>51409.954825462009</v>
      </c>
      <c r="AA2330" s="41">
        <v>42198.03531827515</v>
      </c>
      <c r="AB2330" s="41">
        <v>-1138.0678055340472</v>
      </c>
      <c r="AC2330" s="41">
        <f t="shared" si="981"/>
        <v>41059.967512741103</v>
      </c>
      <c r="AD2330" s="42">
        <f t="shared" si="982"/>
        <v>9211.9195071868598</v>
      </c>
      <c r="AE2330" s="41">
        <f t="shared" si="983"/>
        <v>50271.887019927963</v>
      </c>
      <c r="AF2330" s="42">
        <f t="shared" si="984"/>
        <v>232948.11298007204</v>
      </c>
      <c r="AG2330" s="43">
        <f>(365.25/30.4375*(IF(E2330=12002,1/3%,IF(E2330=12003,1/3%,IF(E2330=12004,1/3%,IF(E2330=12006,1/2%,IF(E2330=12007,1/10%,IF(E2330=12008,1/3%,IF(E2330=12009,1/10%,IF(E2330=12010,1/10%,IF(E2330=12011,1/20%,IF(E2330=12012,1/3%))))))))))))</f>
        <v>400</v>
      </c>
      <c r="AH2330" s="44">
        <f t="shared" si="985"/>
        <v>327.39219712525664</v>
      </c>
      <c r="AI2330" s="36">
        <f t="shared" si="986"/>
        <v>72.607802874743328</v>
      </c>
      <c r="AJ2330" s="36">
        <f t="shared" si="987"/>
        <v>2210</v>
      </c>
      <c r="AK2330" s="45">
        <v>45657</v>
      </c>
    </row>
    <row r="2331" spans="1:37" s="79" customFormat="1" ht="15.75" customHeight="1" x14ac:dyDescent="0.25">
      <c r="A2331" s="36">
        <v>2325</v>
      </c>
      <c r="B2331" s="45">
        <v>43448</v>
      </c>
      <c r="C2331" s="36" t="s">
        <v>823</v>
      </c>
      <c r="D2331" s="36"/>
      <c r="E2331" s="36">
        <v>12004</v>
      </c>
      <c r="F2331" s="36" t="s">
        <v>1917</v>
      </c>
      <c r="G2331" s="36" t="s">
        <v>58</v>
      </c>
      <c r="H2331" s="38">
        <v>1</v>
      </c>
      <c r="I2331" s="50">
        <v>9634259.8000000007</v>
      </c>
      <c r="J2331" s="39">
        <f t="shared" si="961"/>
        <v>0</v>
      </c>
      <c r="K2331" s="39">
        <f t="shared" si="962"/>
        <v>0</v>
      </c>
      <c r="L2331" s="39">
        <f t="shared" si="963"/>
        <v>9634259.8000000007</v>
      </c>
      <c r="M2331" s="39">
        <f>IF(C2331=12006,H2331,IF(C2331&lt;&gt;12006,0))</f>
        <v>0</v>
      </c>
      <c r="N2331" s="39">
        <f t="shared" si="980"/>
        <v>0</v>
      </c>
      <c r="O2331" s="39">
        <f t="shared" si="965"/>
        <v>0</v>
      </c>
      <c r="P2331" s="39">
        <f t="shared" si="966"/>
        <v>0</v>
      </c>
      <c r="Q2331" s="39">
        <f t="shared" si="967"/>
        <v>0</v>
      </c>
      <c r="R2331" s="39">
        <f t="shared" si="968"/>
        <v>0</v>
      </c>
      <c r="S2331" s="39">
        <f t="shared" si="969"/>
        <v>0</v>
      </c>
      <c r="T2331" s="39"/>
      <c r="U2331" s="39">
        <f t="shared" si="970"/>
        <v>0</v>
      </c>
      <c r="V2331" s="39"/>
      <c r="W2331" s="39"/>
      <c r="X2331" s="39">
        <f t="shared" si="976"/>
        <v>791.31497330595482</v>
      </c>
      <c r="Y2331" s="39">
        <f t="shared" si="977"/>
        <v>24085.6495</v>
      </c>
      <c r="Z2331" s="41">
        <f t="shared" si="978"/>
        <v>1748014.7760328541</v>
      </c>
      <c r="AA2331" s="41">
        <v>1458393.4958028747</v>
      </c>
      <c r="AB2331" s="41">
        <v>-39332.416139160552</v>
      </c>
      <c r="AC2331" s="41">
        <f t="shared" si="981"/>
        <v>1419061.0796637142</v>
      </c>
      <c r="AD2331" s="42">
        <f t="shared" si="982"/>
        <v>289621.28022997943</v>
      </c>
      <c r="AE2331" s="41">
        <f t="shared" si="983"/>
        <v>1708682.3598936936</v>
      </c>
      <c r="AF2331" s="42">
        <f t="shared" si="984"/>
        <v>7925577.4401063072</v>
      </c>
      <c r="AG2331" s="43">
        <f>(365.25/30.4375*(IF(E2331=12002,1/3%,IF(E2331=12003,1/3%,IF(E2331=12004,1/3%,IF(E2331=12006,1/2%,IF(E2331=12007,1/10%,IF(E2331=12008,1/3%,IF(E2331=12009,1/10%,IF(E2331=12010,1/10%,IF(E2331=12011,1/20%,IF(E2331=12012,1/3%))))))))))))</f>
        <v>400</v>
      </c>
      <c r="AH2331" s="44">
        <f t="shared" si="985"/>
        <v>327.42505133470229</v>
      </c>
      <c r="AI2331" s="36">
        <f t="shared" si="986"/>
        <v>72.57494866529774</v>
      </c>
      <c r="AJ2331" s="36">
        <f t="shared" si="987"/>
        <v>2209</v>
      </c>
      <c r="AK2331" s="45">
        <v>45657</v>
      </c>
    </row>
    <row r="2332" spans="1:37" s="79" customFormat="1" ht="15.75" customHeight="1" x14ac:dyDescent="0.25">
      <c r="A2332" s="36">
        <v>2326</v>
      </c>
      <c r="B2332" s="45">
        <v>43448</v>
      </c>
      <c r="C2332" s="49" t="s">
        <v>431</v>
      </c>
      <c r="D2332" s="49"/>
      <c r="E2332" s="49">
        <v>12009</v>
      </c>
      <c r="F2332" s="36" t="s">
        <v>1918</v>
      </c>
      <c r="G2332" s="36" t="s">
        <v>435</v>
      </c>
      <c r="H2332" s="38">
        <v>50</v>
      </c>
      <c r="I2332" s="50">
        <v>708750</v>
      </c>
      <c r="J2332" s="39">
        <f t="shared" si="961"/>
        <v>0</v>
      </c>
      <c r="K2332" s="39">
        <f t="shared" si="962"/>
        <v>0</v>
      </c>
      <c r="L2332" s="39">
        <f t="shared" si="963"/>
        <v>0</v>
      </c>
      <c r="M2332" s="39">
        <f>IF(E2332=12005,I2332,IF(E2332&lt;&gt;12005,0))</f>
        <v>0</v>
      </c>
      <c r="N2332" s="39">
        <f t="shared" si="980"/>
        <v>0</v>
      </c>
      <c r="O2332" s="39">
        <f t="shared" si="965"/>
        <v>0</v>
      </c>
      <c r="P2332" s="39">
        <f t="shared" si="966"/>
        <v>0</v>
      </c>
      <c r="Q2332" s="39">
        <f t="shared" si="967"/>
        <v>708750</v>
      </c>
      <c r="R2332" s="39">
        <f t="shared" si="968"/>
        <v>0</v>
      </c>
      <c r="S2332" s="39">
        <f t="shared" si="969"/>
        <v>0</v>
      </c>
      <c r="T2332" s="39"/>
      <c r="U2332" s="39">
        <f t="shared" si="970"/>
        <v>0</v>
      </c>
      <c r="V2332" s="39"/>
      <c r="W2332" s="39">
        <f>IF(E2332=12099,I2332,IF(E2332&lt;&gt;12099,0))</f>
        <v>0</v>
      </c>
      <c r="X2332" s="39">
        <f t="shared" si="976"/>
        <v>194.04517453798766</v>
      </c>
      <c r="Y2332" s="39">
        <f t="shared" si="977"/>
        <v>5906.2499999999991</v>
      </c>
      <c r="Z2332" s="41">
        <f t="shared" si="978"/>
        <v>428645.79055441474</v>
      </c>
      <c r="AA2332" s="41">
        <v>357625.25667351123</v>
      </c>
      <c r="AB2332" s="41">
        <v>0</v>
      </c>
      <c r="AC2332" s="41">
        <f t="shared" si="981"/>
        <v>357625.25667351123</v>
      </c>
      <c r="AD2332" s="42">
        <f t="shared" si="982"/>
        <v>71020.533880903502</v>
      </c>
      <c r="AE2332" s="41">
        <f t="shared" si="983"/>
        <v>428645.79055441474</v>
      </c>
      <c r="AF2332" s="42">
        <f t="shared" si="984"/>
        <v>280104.20944558526</v>
      </c>
      <c r="AG2332" s="43">
        <f>(365.25/30.4375*(IF(E2332=12002,1/3%,IF(E2332=12003,1/3%,IF(E2332=12004,1/3%,IF(E2332=12006,1/2%,IF(E2332=12007,1/10%,IF(E2332=12008,1/3%,IF(E2332=12009,1/10%,IF(E2332=12010,1/10%,IF(E2332=12011,1/20%,IF(E2332=12012,1/3%,IF(E2332=12099,1/10%)))))))))))))</f>
        <v>120</v>
      </c>
      <c r="AH2332" s="44">
        <f t="shared" si="985"/>
        <v>47.42505133470226</v>
      </c>
      <c r="AI2332" s="36">
        <f t="shared" si="986"/>
        <v>72.57494866529774</v>
      </c>
      <c r="AJ2332" s="36">
        <f t="shared" si="987"/>
        <v>2209</v>
      </c>
      <c r="AK2332" s="45">
        <v>45657</v>
      </c>
    </row>
    <row r="2333" spans="1:37" s="79" customFormat="1" ht="51" customHeight="1" x14ac:dyDescent="0.25">
      <c r="A2333" s="36">
        <v>2327</v>
      </c>
      <c r="B2333" s="45">
        <v>43451</v>
      </c>
      <c r="C2333" s="36" t="s">
        <v>533</v>
      </c>
      <c r="D2333" s="36"/>
      <c r="E2333" s="36">
        <v>12003</v>
      </c>
      <c r="F2333" s="36" t="s">
        <v>1919</v>
      </c>
      <c r="G2333" s="36" t="s">
        <v>1474</v>
      </c>
      <c r="H2333" s="38">
        <v>1</v>
      </c>
      <c r="I2333" s="50">
        <v>531825</v>
      </c>
      <c r="J2333" s="39">
        <f t="shared" si="961"/>
        <v>0</v>
      </c>
      <c r="K2333" s="39">
        <f t="shared" si="962"/>
        <v>531825</v>
      </c>
      <c r="L2333" s="39">
        <f t="shared" si="963"/>
        <v>0</v>
      </c>
      <c r="M2333" s="39">
        <f>IF(C2333=12006,H2333,IF(C2333&lt;&gt;12006,0))</f>
        <v>0</v>
      </c>
      <c r="N2333" s="39">
        <f t="shared" si="980"/>
        <v>0</v>
      </c>
      <c r="O2333" s="39">
        <f t="shared" si="965"/>
        <v>0</v>
      </c>
      <c r="P2333" s="39">
        <f t="shared" si="966"/>
        <v>0</v>
      </c>
      <c r="Q2333" s="39">
        <f t="shared" si="967"/>
        <v>0</v>
      </c>
      <c r="R2333" s="39">
        <f t="shared" si="968"/>
        <v>0</v>
      </c>
      <c r="S2333" s="39">
        <f t="shared" si="969"/>
        <v>0</v>
      </c>
      <c r="T2333" s="39"/>
      <c r="U2333" s="39">
        <f t="shared" si="970"/>
        <v>0</v>
      </c>
      <c r="V2333" s="39"/>
      <c r="W2333" s="39"/>
      <c r="X2333" s="39">
        <f t="shared" si="976"/>
        <v>43.681724845995895</v>
      </c>
      <c r="Y2333" s="39">
        <f t="shared" si="977"/>
        <v>1329.5625</v>
      </c>
      <c r="Z2333" s="41">
        <f t="shared" si="978"/>
        <v>96361.885010266938</v>
      </c>
      <c r="AA2333" s="41">
        <v>80374.373716632443</v>
      </c>
      <c r="AB2333" s="41">
        <v>-2167.6717038611218</v>
      </c>
      <c r="AC2333" s="41">
        <f t="shared" si="981"/>
        <v>78206.702012771319</v>
      </c>
      <c r="AD2333" s="42">
        <f t="shared" si="982"/>
        <v>15987.511293634496</v>
      </c>
      <c r="AE2333" s="41">
        <f t="shared" si="983"/>
        <v>94194.213306405814</v>
      </c>
      <c r="AF2333" s="42">
        <f t="shared" si="984"/>
        <v>437630.78669359419</v>
      </c>
      <c r="AG2333" s="43">
        <f>(365.25/30.4375*(IF(E2333=12002,1/3%,IF(E2333=12003,1/3%,IF(E2333=12004,1/3%,IF(E2333=12006,1/2%,IF(E2333=12007,1/10%,IF(E2333=12008,1/3%,IF(E2333=12009,1/10%,IF(E2333=12010,1/10%,IF(E2333=12011,1/20%,IF(E2333=12012,1/3%))))))))))))</f>
        <v>400</v>
      </c>
      <c r="AH2333" s="44">
        <f t="shared" si="985"/>
        <v>327.523613963039</v>
      </c>
      <c r="AI2333" s="36">
        <f t="shared" si="986"/>
        <v>72.476386036960989</v>
      </c>
      <c r="AJ2333" s="36">
        <f t="shared" si="987"/>
        <v>2206</v>
      </c>
      <c r="AK2333" s="45">
        <v>45657</v>
      </c>
    </row>
    <row r="2334" spans="1:37" s="79" customFormat="1" ht="51" customHeight="1" x14ac:dyDescent="0.25">
      <c r="A2334" s="36">
        <v>2328</v>
      </c>
      <c r="B2334" s="45">
        <v>43451</v>
      </c>
      <c r="C2334" s="36" t="s">
        <v>721</v>
      </c>
      <c r="D2334" s="36"/>
      <c r="E2334" s="36">
        <v>12003</v>
      </c>
      <c r="F2334" s="36" t="s">
        <v>1863</v>
      </c>
      <c r="G2334" s="36" t="s">
        <v>276</v>
      </c>
      <c r="H2334" s="38">
        <v>18</v>
      </c>
      <c r="I2334" s="50">
        <v>711000</v>
      </c>
      <c r="J2334" s="39">
        <f t="shared" si="961"/>
        <v>0</v>
      </c>
      <c r="K2334" s="39">
        <f t="shared" si="962"/>
        <v>711000</v>
      </c>
      <c r="L2334" s="39">
        <f t="shared" si="963"/>
        <v>0</v>
      </c>
      <c r="M2334" s="39">
        <f>IF(C2334=12006,H2334,IF(C2334&lt;&gt;12006,0))</f>
        <v>0</v>
      </c>
      <c r="N2334" s="39">
        <f t="shared" si="980"/>
        <v>0</v>
      </c>
      <c r="O2334" s="39">
        <f t="shared" si="965"/>
        <v>0</v>
      </c>
      <c r="P2334" s="39">
        <f t="shared" si="966"/>
        <v>0</v>
      </c>
      <c r="Q2334" s="39">
        <f t="shared" si="967"/>
        <v>0</v>
      </c>
      <c r="R2334" s="39">
        <f t="shared" si="968"/>
        <v>0</v>
      </c>
      <c r="S2334" s="39">
        <f t="shared" si="969"/>
        <v>0</v>
      </c>
      <c r="T2334" s="39"/>
      <c r="U2334" s="39">
        <f t="shared" si="970"/>
        <v>0</v>
      </c>
      <c r="V2334" s="39">
        <f>IF(E2334=12050,I2334,IF(E2334&lt;&gt;12050,0))</f>
        <v>0</v>
      </c>
      <c r="W2334" s="39"/>
      <c r="X2334" s="39">
        <f t="shared" si="976"/>
        <v>58.398357289527716</v>
      </c>
      <c r="Y2334" s="39">
        <f t="shared" si="977"/>
        <v>1777.4999999999998</v>
      </c>
      <c r="Z2334" s="41">
        <f t="shared" si="978"/>
        <v>128826.77618069814</v>
      </c>
      <c r="AA2334" s="41">
        <v>107452.97741273099</v>
      </c>
      <c r="AB2334" s="41">
        <v>0</v>
      </c>
      <c r="AC2334" s="41">
        <f t="shared" si="981"/>
        <v>107452.97741273099</v>
      </c>
      <c r="AD2334" s="42">
        <f t="shared" si="982"/>
        <v>21373.79876796715</v>
      </c>
      <c r="AE2334" s="41">
        <f t="shared" si="983"/>
        <v>128826.77618069814</v>
      </c>
      <c r="AF2334" s="42">
        <f t="shared" si="984"/>
        <v>582173.22381930181</v>
      </c>
      <c r="AG2334" s="43">
        <f>(365.25/30.4375*(IF(E2334=12002,1/3%,IF(E2334=12003,1/3%,IF(E2334=12004,1/3%,IF(E2334=12006,1/2%,IF(E2334=12007,1/10%,IF(E2334=12008,1/3%,IF(E2334=12009,1/10%,IF(E2334=12010,1/10%,IF(E2334=12011,1/20%,IF(E2334=12012,1/3%))))))))))))</f>
        <v>400</v>
      </c>
      <c r="AH2334" s="44">
        <f t="shared" si="985"/>
        <v>327.523613963039</v>
      </c>
      <c r="AI2334" s="36">
        <f t="shared" si="986"/>
        <v>72.476386036960989</v>
      </c>
      <c r="AJ2334" s="36">
        <f t="shared" si="987"/>
        <v>2206</v>
      </c>
      <c r="AK2334" s="45">
        <v>45657</v>
      </c>
    </row>
    <row r="2335" spans="1:37" s="79" customFormat="1" ht="12.75" x14ac:dyDescent="0.25">
      <c r="A2335" s="36">
        <v>2329</v>
      </c>
      <c r="B2335" s="45">
        <v>43451</v>
      </c>
      <c r="C2335" s="49" t="s">
        <v>265</v>
      </c>
      <c r="D2335" s="49"/>
      <c r="E2335" s="49">
        <v>12007</v>
      </c>
      <c r="F2335" s="36" t="s">
        <v>1920</v>
      </c>
      <c r="G2335" s="49" t="s">
        <v>435</v>
      </c>
      <c r="H2335" s="38">
        <v>1</v>
      </c>
      <c r="I2335" s="50">
        <v>200000</v>
      </c>
      <c r="J2335" s="39">
        <f t="shared" si="961"/>
        <v>0</v>
      </c>
      <c r="K2335" s="39">
        <f t="shared" si="962"/>
        <v>0</v>
      </c>
      <c r="L2335" s="39">
        <f t="shared" si="963"/>
        <v>0</v>
      </c>
      <c r="M2335" s="39">
        <f>IF(E2335=12005,I2335,IF(E2335&lt;&gt;12005,0))</f>
        <v>0</v>
      </c>
      <c r="N2335" s="39">
        <f t="shared" si="980"/>
        <v>0</v>
      </c>
      <c r="O2335" s="39">
        <f t="shared" si="965"/>
        <v>200000</v>
      </c>
      <c r="P2335" s="39">
        <f t="shared" si="966"/>
        <v>0</v>
      </c>
      <c r="Q2335" s="39">
        <f t="shared" si="967"/>
        <v>0</v>
      </c>
      <c r="R2335" s="39">
        <f t="shared" si="968"/>
        <v>0</v>
      </c>
      <c r="S2335" s="39">
        <f t="shared" si="969"/>
        <v>0</v>
      </c>
      <c r="T2335" s="39"/>
      <c r="U2335" s="39">
        <f t="shared" si="970"/>
        <v>0</v>
      </c>
      <c r="V2335" s="39"/>
      <c r="W2335" s="39">
        <f>IF(E2335=12099,I2335,IF(E2335&lt;&gt;12099,0))</f>
        <v>0</v>
      </c>
      <c r="X2335" s="39">
        <f t="shared" si="976"/>
        <v>54.757015742642025</v>
      </c>
      <c r="Y2335" s="39">
        <f t="shared" si="977"/>
        <v>1666.6666666666667</v>
      </c>
      <c r="Z2335" s="41">
        <f t="shared" si="978"/>
        <v>120793.97672826832</v>
      </c>
      <c r="AA2335" s="41">
        <v>100752.90896646133</v>
      </c>
      <c r="AB2335" s="41">
        <v>3156.910216116406</v>
      </c>
      <c r="AC2335" s="41">
        <f t="shared" si="981"/>
        <v>103909.81918257773</v>
      </c>
      <c r="AD2335" s="42">
        <f t="shared" si="982"/>
        <v>20041.067761806989</v>
      </c>
      <c r="AE2335" s="41">
        <f t="shared" si="983"/>
        <v>123950.88694438472</v>
      </c>
      <c r="AF2335" s="42">
        <f t="shared" si="984"/>
        <v>76049.113055615278</v>
      </c>
      <c r="AG2335" s="43">
        <f>(365.25/30.4375*(IF(E2335=12002,1/3%,IF(E2335=12003,1/3%,IF(E2335=12004,1/3%,IF(E2335=12006,1/2%,IF(E2335=12007,1/10%,IF(E2335=12008,1/3%,IF(E2335=12009,1/10%,IF(E2335=12010,1/10%,IF(E2335=12011,1/20%,IF(E2335=12012,1/3%,IF(E2335=12099,1/10%)))))))))))))</f>
        <v>120</v>
      </c>
      <c r="AH2335" s="44">
        <f t="shared" si="985"/>
        <v>47.523613963039011</v>
      </c>
      <c r="AI2335" s="36">
        <f t="shared" si="986"/>
        <v>72.476386036960989</v>
      </c>
      <c r="AJ2335" s="36">
        <f t="shared" si="987"/>
        <v>2206</v>
      </c>
      <c r="AK2335" s="45">
        <v>45657</v>
      </c>
    </row>
    <row r="2336" spans="1:37" s="79" customFormat="1" ht="12.75" x14ac:dyDescent="0.25">
      <c r="A2336" s="36">
        <v>2330</v>
      </c>
      <c r="B2336" s="45">
        <v>43453</v>
      </c>
      <c r="C2336" s="36" t="s">
        <v>721</v>
      </c>
      <c r="D2336" s="36"/>
      <c r="E2336" s="36">
        <v>12003</v>
      </c>
      <c r="F2336" s="36" t="s">
        <v>1863</v>
      </c>
      <c r="G2336" s="38" t="s">
        <v>387</v>
      </c>
      <c r="H2336" s="61">
        <v>12</v>
      </c>
      <c r="I2336" s="50">
        <v>438000</v>
      </c>
      <c r="J2336" s="39">
        <f t="shared" si="961"/>
        <v>0</v>
      </c>
      <c r="K2336" s="39">
        <f t="shared" si="962"/>
        <v>438000</v>
      </c>
      <c r="L2336" s="39">
        <f t="shared" si="963"/>
        <v>0</v>
      </c>
      <c r="M2336" s="39">
        <f>IF(C2336=12006,H2336,IF(C2336&lt;&gt;12006,0))</f>
        <v>0</v>
      </c>
      <c r="N2336" s="39">
        <f t="shared" si="980"/>
        <v>0</v>
      </c>
      <c r="O2336" s="39">
        <f t="shared" si="965"/>
        <v>0</v>
      </c>
      <c r="P2336" s="39">
        <f t="shared" si="966"/>
        <v>0</v>
      </c>
      <c r="Q2336" s="39">
        <f t="shared" si="967"/>
        <v>0</v>
      </c>
      <c r="R2336" s="39">
        <f t="shared" si="968"/>
        <v>0</v>
      </c>
      <c r="S2336" s="39">
        <f t="shared" si="969"/>
        <v>0</v>
      </c>
      <c r="T2336" s="39"/>
      <c r="U2336" s="39">
        <f t="shared" si="970"/>
        <v>0</v>
      </c>
      <c r="V2336" s="39"/>
      <c r="W2336" s="39"/>
      <c r="X2336" s="39">
        <f t="shared" si="976"/>
        <v>35.975359342915809</v>
      </c>
      <c r="Y2336" s="39">
        <f t="shared" si="977"/>
        <v>1095</v>
      </c>
      <c r="Z2336" s="41">
        <f t="shared" si="978"/>
        <v>79289.691991786443</v>
      </c>
      <c r="AA2336" s="41">
        <v>66122.710472279257</v>
      </c>
      <c r="AB2336" s="41">
        <v>0</v>
      </c>
      <c r="AC2336" s="41">
        <f t="shared" si="981"/>
        <v>66122.710472279257</v>
      </c>
      <c r="AD2336" s="42">
        <f t="shared" si="982"/>
        <v>13166.981519507186</v>
      </c>
      <c r="AE2336" s="41">
        <f t="shared" si="983"/>
        <v>79289.691991786443</v>
      </c>
      <c r="AF2336" s="42">
        <f t="shared" si="984"/>
        <v>358710.30800821353</v>
      </c>
      <c r="AG2336" s="43">
        <f>(365.25/30.4375*(IF(E2336=12002,1/3%,IF(E2336=12003,1/3%,IF(E2336=12004,1/3%,IF(E2336=12006,1/2%,IF(E2336=12007,1/10%,IF(E2336=12008,1/3%,IF(E2336=12009,1/10%,IF(E2336=12010,1/10%,IF(E2336=12011,1/20%,IF(E2336=12012,1/3%))))))))))))</f>
        <v>400</v>
      </c>
      <c r="AH2336" s="44">
        <f t="shared" si="985"/>
        <v>327.58932238193017</v>
      </c>
      <c r="AI2336" s="36">
        <f t="shared" si="986"/>
        <v>72.410677618069812</v>
      </c>
      <c r="AJ2336" s="36">
        <f t="shared" si="987"/>
        <v>2204</v>
      </c>
      <c r="AK2336" s="45">
        <v>45657</v>
      </c>
    </row>
    <row r="2337" spans="1:37" s="79" customFormat="1" ht="12.75" x14ac:dyDescent="0.25">
      <c r="A2337" s="36">
        <v>2331</v>
      </c>
      <c r="B2337" s="45">
        <v>43455</v>
      </c>
      <c r="C2337" s="36" t="s">
        <v>823</v>
      </c>
      <c r="D2337" s="36"/>
      <c r="E2337" s="36">
        <v>12004</v>
      </c>
      <c r="F2337" s="36" t="s">
        <v>1921</v>
      </c>
      <c r="G2337" s="36" t="s">
        <v>58</v>
      </c>
      <c r="H2337" s="38">
        <v>2</v>
      </c>
      <c r="I2337" s="50">
        <v>4873626.7605633801</v>
      </c>
      <c r="J2337" s="39">
        <f t="shared" si="961"/>
        <v>0</v>
      </c>
      <c r="K2337" s="39">
        <f t="shared" si="962"/>
        <v>0</v>
      </c>
      <c r="L2337" s="39">
        <f t="shared" si="963"/>
        <v>4873626.7605633801</v>
      </c>
      <c r="M2337" s="39">
        <f>IF(C2337=12006,H2337,IF(C2337&lt;&gt;12006,0))</f>
        <v>0</v>
      </c>
      <c r="N2337" s="39">
        <f t="shared" si="980"/>
        <v>0</v>
      </c>
      <c r="O2337" s="39">
        <f t="shared" si="965"/>
        <v>0</v>
      </c>
      <c r="P2337" s="39">
        <f t="shared" si="966"/>
        <v>0</v>
      </c>
      <c r="Q2337" s="39">
        <f t="shared" si="967"/>
        <v>0</v>
      </c>
      <c r="R2337" s="39">
        <f t="shared" si="968"/>
        <v>0</v>
      </c>
      <c r="S2337" s="39">
        <f t="shared" si="969"/>
        <v>0</v>
      </c>
      <c r="T2337" s="39"/>
      <c r="U2337" s="39">
        <f t="shared" si="970"/>
        <v>0</v>
      </c>
      <c r="V2337" s="39"/>
      <c r="W2337" s="39"/>
      <c r="X2337" s="39">
        <f t="shared" si="976"/>
        <v>400.29788587789562</v>
      </c>
      <c r="Y2337" s="39">
        <f t="shared" si="977"/>
        <v>12184.066901408449</v>
      </c>
      <c r="Z2337" s="41">
        <f t="shared" si="978"/>
        <v>881455.94470312633</v>
      </c>
      <c r="AA2337" s="41">
        <v>734946.91847181646</v>
      </c>
      <c r="AB2337" s="41">
        <v>-19821.288370196122</v>
      </c>
      <c r="AC2337" s="41">
        <f t="shared" si="981"/>
        <v>715125.63010162034</v>
      </c>
      <c r="AD2337" s="42">
        <f t="shared" si="982"/>
        <v>146509.02623130986</v>
      </c>
      <c r="AE2337" s="41">
        <f t="shared" si="983"/>
        <v>861634.6563329302</v>
      </c>
      <c r="AF2337" s="42">
        <f t="shared" si="984"/>
        <v>4011992.10423045</v>
      </c>
      <c r="AG2337" s="43">
        <f>(365.25/30.4375*(IF(E2337=12002,1/3%,IF(E2337=12003,1/3%,IF(E2337=12004,1/3%,IF(E2337=12006,1/2%,IF(E2337=12007,1/10%,IF(E2337=12008,1/3%,IF(E2337=12009,1/10%,IF(E2337=12010,1/10%,IF(E2337=12011,1/20%,IF(E2337=12012,1/3%))))))))))))</f>
        <v>400</v>
      </c>
      <c r="AH2337" s="44">
        <f t="shared" si="985"/>
        <v>327.65503080082135</v>
      </c>
      <c r="AI2337" s="36">
        <f t="shared" si="986"/>
        <v>72.344969199178649</v>
      </c>
      <c r="AJ2337" s="36">
        <f t="shared" si="987"/>
        <v>2202</v>
      </c>
      <c r="AK2337" s="45">
        <v>45657</v>
      </c>
    </row>
    <row r="2338" spans="1:37" s="79" customFormat="1" ht="12.75" x14ac:dyDescent="0.25">
      <c r="A2338" s="36">
        <v>2332</v>
      </c>
      <c r="B2338" s="45">
        <v>43455</v>
      </c>
      <c r="C2338" s="36" t="s">
        <v>823</v>
      </c>
      <c r="D2338" s="36"/>
      <c r="E2338" s="36">
        <v>12004</v>
      </c>
      <c r="F2338" s="36" t="s">
        <v>1922</v>
      </c>
      <c r="G2338" s="36" t="s">
        <v>58</v>
      </c>
      <c r="H2338" s="38">
        <v>2</v>
      </c>
      <c r="I2338" s="50">
        <v>2731373.2394366199</v>
      </c>
      <c r="J2338" s="39">
        <f t="shared" si="961"/>
        <v>0</v>
      </c>
      <c r="K2338" s="39">
        <f t="shared" si="962"/>
        <v>0</v>
      </c>
      <c r="L2338" s="39">
        <f t="shared" si="963"/>
        <v>2731373.2394366199</v>
      </c>
      <c r="M2338" s="39">
        <f>IF(C2338=12006,H2338,IF(C2338&lt;&gt;12006,0))</f>
        <v>0</v>
      </c>
      <c r="N2338" s="39">
        <f t="shared" si="980"/>
        <v>0</v>
      </c>
      <c r="O2338" s="39">
        <f t="shared" si="965"/>
        <v>0</v>
      </c>
      <c r="P2338" s="39">
        <f t="shared" si="966"/>
        <v>0</v>
      </c>
      <c r="Q2338" s="39">
        <f t="shared" si="967"/>
        <v>0</v>
      </c>
      <c r="R2338" s="39">
        <f t="shared" si="968"/>
        <v>0</v>
      </c>
      <c r="S2338" s="39">
        <f t="shared" si="969"/>
        <v>0</v>
      </c>
      <c r="T2338" s="39"/>
      <c r="U2338" s="39">
        <f t="shared" si="970"/>
        <v>0</v>
      </c>
      <c r="V2338" s="39"/>
      <c r="W2338" s="39"/>
      <c r="X2338" s="39">
        <f t="shared" si="976"/>
        <v>224.34277120629321</v>
      </c>
      <c r="Y2338" s="39">
        <f t="shared" si="977"/>
        <v>6828.4330985915494</v>
      </c>
      <c r="Z2338" s="41">
        <f t="shared" si="978"/>
        <v>494002.78219625767</v>
      </c>
      <c r="AA2338" s="41">
        <v>411893.32793475431</v>
      </c>
      <c r="AB2338" s="41">
        <v>-11108.634141538487</v>
      </c>
      <c r="AC2338" s="41">
        <f t="shared" si="981"/>
        <v>400784.69379321585</v>
      </c>
      <c r="AD2338" s="42">
        <f t="shared" si="982"/>
        <v>82109.454261503357</v>
      </c>
      <c r="AE2338" s="41">
        <f t="shared" si="983"/>
        <v>482894.1480547192</v>
      </c>
      <c r="AF2338" s="42">
        <f t="shared" si="984"/>
        <v>2248479.0913819009</v>
      </c>
      <c r="AG2338" s="43">
        <f>(365.25/30.4375*(IF(E2338=12002,1/3%,IF(E2338=12003,1/3%,IF(E2338=12004,1/3%,IF(E2338=12006,1/2%,IF(E2338=12007,1/10%,IF(E2338=12008,1/3%,IF(E2338=12009,1/10%,IF(E2338=12010,1/10%,IF(E2338=12011,1/20%,IF(E2338=12012,1/3%))))))))))))</f>
        <v>400</v>
      </c>
      <c r="AH2338" s="44">
        <f t="shared" si="985"/>
        <v>327.65503080082135</v>
      </c>
      <c r="AI2338" s="36">
        <f t="shared" si="986"/>
        <v>72.344969199178649</v>
      </c>
      <c r="AJ2338" s="36">
        <f t="shared" si="987"/>
        <v>2202</v>
      </c>
      <c r="AK2338" s="45">
        <v>45657</v>
      </c>
    </row>
    <row r="2339" spans="1:37" s="79" customFormat="1" ht="12.75" x14ac:dyDescent="0.25">
      <c r="A2339" s="36">
        <v>2333</v>
      </c>
      <c r="B2339" s="45">
        <v>43455</v>
      </c>
      <c r="C2339" s="49" t="s">
        <v>272</v>
      </c>
      <c r="D2339" s="49"/>
      <c r="E2339" s="49">
        <v>12010</v>
      </c>
      <c r="F2339" s="36" t="s">
        <v>1923</v>
      </c>
      <c r="G2339" s="36" t="s">
        <v>435</v>
      </c>
      <c r="H2339" s="38">
        <v>1</v>
      </c>
      <c r="I2339" s="50">
        <v>255000</v>
      </c>
      <c r="J2339" s="39">
        <f t="shared" si="961"/>
        <v>0</v>
      </c>
      <c r="K2339" s="39">
        <f t="shared" si="962"/>
        <v>0</v>
      </c>
      <c r="L2339" s="39">
        <f t="shared" si="963"/>
        <v>0</v>
      </c>
      <c r="M2339" s="39">
        <f>IF(E2339=12005,I2339,IF(E2339&lt;&gt;12005,0))</f>
        <v>0</v>
      </c>
      <c r="N2339" s="39">
        <f t="shared" si="980"/>
        <v>0</v>
      </c>
      <c r="O2339" s="39">
        <f t="shared" si="965"/>
        <v>0</v>
      </c>
      <c r="P2339" s="39">
        <f t="shared" si="966"/>
        <v>0</v>
      </c>
      <c r="Q2339" s="39">
        <f t="shared" si="967"/>
        <v>0</v>
      </c>
      <c r="R2339" s="39">
        <f t="shared" si="968"/>
        <v>255000</v>
      </c>
      <c r="S2339" s="39">
        <f t="shared" si="969"/>
        <v>0</v>
      </c>
      <c r="T2339" s="39"/>
      <c r="U2339" s="39">
        <f t="shared" si="970"/>
        <v>0</v>
      </c>
      <c r="V2339" s="39"/>
      <c r="W2339" s="39">
        <f>IF(E2339=12099,I2339,IF(E2339&lt;&gt;12099,0))</f>
        <v>0</v>
      </c>
      <c r="X2339" s="39">
        <f t="shared" si="976"/>
        <v>69.815195071868587</v>
      </c>
      <c r="Y2339" s="39">
        <f t="shared" si="977"/>
        <v>2125</v>
      </c>
      <c r="Z2339" s="41">
        <f t="shared" si="978"/>
        <v>153733.05954825462</v>
      </c>
      <c r="AA2339" s="41">
        <v>128180.69815195072</v>
      </c>
      <c r="AB2339" s="41">
        <v>8615.1515753497879</v>
      </c>
      <c r="AC2339" s="41">
        <f t="shared" si="981"/>
        <v>136795.84972730052</v>
      </c>
      <c r="AD2339" s="42">
        <f t="shared" si="982"/>
        <v>25552.361396303895</v>
      </c>
      <c r="AE2339" s="41">
        <f t="shared" si="983"/>
        <v>162348.21112360441</v>
      </c>
      <c r="AF2339" s="42">
        <f t="shared" si="984"/>
        <v>92651.788876395585</v>
      </c>
      <c r="AG2339" s="43">
        <f>(365.25/30.4375*(IF(E2339=12002,1/3%,IF(E2339=12003,1/3%,IF(E2339=12004,1/3%,IF(E2339=12006,1/2%,IF(E2339=12007,1/10%,IF(E2339=12008,1/3%,IF(E2339=12009,1/10%,IF(E2339=12010,1/10%,IF(E2339=12011,1/20%,IF(E2339=12012,1/3%,IF(E2339=12099,1/10%)))))))))))))</f>
        <v>120</v>
      </c>
      <c r="AH2339" s="44">
        <f t="shared" si="985"/>
        <v>47.655030800821351</v>
      </c>
      <c r="AI2339" s="36">
        <f t="shared" si="986"/>
        <v>72.344969199178649</v>
      </c>
      <c r="AJ2339" s="36">
        <f t="shared" si="987"/>
        <v>2202</v>
      </c>
      <c r="AK2339" s="45">
        <v>45657</v>
      </c>
    </row>
    <row r="2340" spans="1:37" s="79" customFormat="1" ht="12.75" x14ac:dyDescent="0.25">
      <c r="A2340" s="36">
        <v>2334</v>
      </c>
      <c r="B2340" s="45">
        <v>43461</v>
      </c>
      <c r="C2340" s="49" t="s">
        <v>754</v>
      </c>
      <c r="D2340" s="49"/>
      <c r="E2340" s="49">
        <v>12011</v>
      </c>
      <c r="F2340" s="36" t="s">
        <v>1924</v>
      </c>
      <c r="G2340" s="36" t="s">
        <v>435</v>
      </c>
      <c r="H2340" s="38">
        <v>1</v>
      </c>
      <c r="I2340" s="50">
        <v>36750000</v>
      </c>
      <c r="J2340" s="39">
        <f t="shared" si="961"/>
        <v>0</v>
      </c>
      <c r="K2340" s="39">
        <f t="shared" si="962"/>
        <v>0</v>
      </c>
      <c r="L2340" s="39">
        <f t="shared" si="963"/>
        <v>0</v>
      </c>
      <c r="M2340" s="39">
        <f>IF(E2340=12005,I2340,IF(E2340&lt;&gt;12005,0))</f>
        <v>0</v>
      </c>
      <c r="N2340" s="39">
        <f t="shared" si="980"/>
        <v>0</v>
      </c>
      <c r="O2340" s="39">
        <f t="shared" si="965"/>
        <v>0</v>
      </c>
      <c r="P2340" s="39">
        <f t="shared" si="966"/>
        <v>0</v>
      </c>
      <c r="Q2340" s="39">
        <f t="shared" si="967"/>
        <v>0</v>
      </c>
      <c r="R2340" s="39">
        <f t="shared" si="968"/>
        <v>0</v>
      </c>
      <c r="S2340" s="39">
        <f t="shared" si="969"/>
        <v>36750000</v>
      </c>
      <c r="T2340" s="39"/>
      <c r="U2340" s="39">
        <f t="shared" si="970"/>
        <v>0</v>
      </c>
      <c r="V2340" s="39"/>
      <c r="W2340" s="39">
        <f>IF(E2340=12099,I2340,IF(E2340&lt;&gt;12099,0))</f>
        <v>0</v>
      </c>
      <c r="X2340" s="39">
        <f t="shared" si="976"/>
        <v>20123.203285420943</v>
      </c>
      <c r="Y2340" s="39">
        <f t="shared" si="977"/>
        <v>612500</v>
      </c>
      <c r="Z2340" s="41">
        <f t="shared" si="978"/>
        <v>36750000</v>
      </c>
      <c r="AA2340" s="41">
        <v>36750000</v>
      </c>
      <c r="AB2340" s="41">
        <v>0</v>
      </c>
      <c r="AC2340" s="41">
        <f t="shared" si="981"/>
        <v>36750000</v>
      </c>
      <c r="AD2340" s="42">
        <f t="shared" si="982"/>
        <v>0</v>
      </c>
      <c r="AE2340" s="41">
        <f t="shared" si="983"/>
        <v>36750000</v>
      </c>
      <c r="AF2340" s="42">
        <f t="shared" si="984"/>
        <v>0</v>
      </c>
      <c r="AG2340" s="43">
        <f>(365.25/30.4375*(IF(E2340=12002,1/3%,IF(E2340=12003,1/3%,IF(E2340=12004,1/3%,IF(E2340=12006,1/2%,IF(E2340=12007,1/10%,IF(E2340=12008,1/3%,IF(E2340=12009,1/10%,IF(E2340=12010,1/10%,IF(E2340=12011,1/20%,IF(E2340=12012,1/3%,IF(E2340=12099,1/10%)))))))))))))</f>
        <v>60</v>
      </c>
      <c r="AH2340" s="44">
        <f t="shared" si="985"/>
        <v>0</v>
      </c>
      <c r="AI2340" s="36">
        <f t="shared" si="986"/>
        <v>72.147843942505133</v>
      </c>
      <c r="AJ2340" s="36">
        <f t="shared" si="987"/>
        <v>2196</v>
      </c>
      <c r="AK2340" s="45">
        <v>45657</v>
      </c>
    </row>
    <row r="2341" spans="1:37" s="79" customFormat="1" ht="12.75" x14ac:dyDescent="0.25">
      <c r="A2341" s="36">
        <v>2335</v>
      </c>
      <c r="B2341" s="45">
        <v>43462</v>
      </c>
      <c r="C2341" s="36" t="s">
        <v>533</v>
      </c>
      <c r="D2341" s="36"/>
      <c r="E2341" s="36">
        <v>12003</v>
      </c>
      <c r="F2341" s="36" t="s">
        <v>1272</v>
      </c>
      <c r="G2341" s="36" t="s">
        <v>836</v>
      </c>
      <c r="H2341" s="38">
        <v>6</v>
      </c>
      <c r="I2341" s="50">
        <v>219000</v>
      </c>
      <c r="J2341" s="39">
        <f t="shared" si="961"/>
        <v>0</v>
      </c>
      <c r="K2341" s="39">
        <f t="shared" si="962"/>
        <v>219000</v>
      </c>
      <c r="L2341" s="39">
        <f t="shared" si="963"/>
        <v>0</v>
      </c>
      <c r="M2341" s="39">
        <f>IF(C2341=12006,H2341,IF(C2341&lt;&gt;12006,0))</f>
        <v>0</v>
      </c>
      <c r="N2341" s="39">
        <f t="shared" si="980"/>
        <v>0</v>
      </c>
      <c r="O2341" s="39">
        <f t="shared" si="965"/>
        <v>0</v>
      </c>
      <c r="P2341" s="39">
        <f t="shared" si="966"/>
        <v>0</v>
      </c>
      <c r="Q2341" s="39">
        <f t="shared" si="967"/>
        <v>0</v>
      </c>
      <c r="R2341" s="39">
        <f t="shared" si="968"/>
        <v>0</v>
      </c>
      <c r="S2341" s="39">
        <f t="shared" si="969"/>
        <v>0</v>
      </c>
      <c r="T2341" s="39"/>
      <c r="U2341" s="39">
        <f t="shared" si="970"/>
        <v>0</v>
      </c>
      <c r="V2341" s="39"/>
      <c r="W2341" s="39"/>
      <c r="X2341" s="39">
        <f t="shared" si="976"/>
        <v>17.987679671457904</v>
      </c>
      <c r="Y2341" s="39">
        <f t="shared" si="977"/>
        <v>547.5</v>
      </c>
      <c r="Z2341" s="41">
        <f t="shared" si="978"/>
        <v>39482.956878850098</v>
      </c>
      <c r="AA2341" s="41">
        <v>32899.466119096513</v>
      </c>
      <c r="AB2341" s="41">
        <v>-887.28830447789142</v>
      </c>
      <c r="AC2341" s="41">
        <f t="shared" si="981"/>
        <v>32012.177814618623</v>
      </c>
      <c r="AD2341" s="42">
        <f t="shared" si="982"/>
        <v>6583.4907597535857</v>
      </c>
      <c r="AE2341" s="41">
        <f t="shared" si="983"/>
        <v>38595.668574372205</v>
      </c>
      <c r="AF2341" s="42">
        <f t="shared" si="984"/>
        <v>180404.33142562781</v>
      </c>
      <c r="AG2341" s="43">
        <f t="shared" ref="AG2341:AG2350" si="988">(365.25/30.4375*(IF(E2341=12002,1/3%,IF(E2341=12003,1/3%,IF(E2341=12004,1/3%,IF(E2341=12006,1/2%,IF(E2341=12007,1/10%,IF(E2341=12008,1/3%,IF(E2341=12009,1/10%,IF(E2341=12010,1/10%,IF(E2341=12011,1/20%,IF(E2341=12012,1/3%))))))))))))</f>
        <v>400</v>
      </c>
      <c r="AH2341" s="44">
        <f t="shared" si="985"/>
        <v>327.88501026694047</v>
      </c>
      <c r="AI2341" s="36">
        <f t="shared" si="986"/>
        <v>72.114989733059545</v>
      </c>
      <c r="AJ2341" s="36">
        <f t="shared" si="987"/>
        <v>2195</v>
      </c>
      <c r="AK2341" s="45">
        <v>45657</v>
      </c>
    </row>
    <row r="2342" spans="1:37" s="79" customFormat="1" ht="12.75" x14ac:dyDescent="0.25">
      <c r="A2342" s="36">
        <v>2336</v>
      </c>
      <c r="B2342" s="45">
        <v>43465</v>
      </c>
      <c r="C2342" s="36" t="s">
        <v>527</v>
      </c>
      <c r="D2342" s="36"/>
      <c r="E2342" s="36">
        <v>12002</v>
      </c>
      <c r="F2342" s="36" t="s">
        <v>1925</v>
      </c>
      <c r="G2342" s="36" t="s">
        <v>52</v>
      </c>
      <c r="H2342" s="38">
        <v>1</v>
      </c>
      <c r="I2342" s="50">
        <v>5087318.5999999996</v>
      </c>
      <c r="J2342" s="39">
        <f t="shared" si="961"/>
        <v>5087318.5999999996</v>
      </c>
      <c r="K2342" s="39">
        <f t="shared" si="962"/>
        <v>0</v>
      </c>
      <c r="L2342" s="39">
        <f t="shared" si="963"/>
        <v>0</v>
      </c>
      <c r="M2342" s="39">
        <f>IF(C2342=12006,H2342,IF(C2342&lt;&gt;12006,0))</f>
        <v>0</v>
      </c>
      <c r="N2342" s="39">
        <f t="shared" si="980"/>
        <v>0</v>
      </c>
      <c r="O2342" s="39">
        <f t="shared" si="965"/>
        <v>0</v>
      </c>
      <c r="P2342" s="39">
        <f t="shared" si="966"/>
        <v>0</v>
      </c>
      <c r="Q2342" s="39">
        <f t="shared" si="967"/>
        <v>0</v>
      </c>
      <c r="R2342" s="39">
        <f t="shared" si="968"/>
        <v>0</v>
      </c>
      <c r="S2342" s="39">
        <f t="shared" si="969"/>
        <v>0</v>
      </c>
      <c r="T2342" s="39"/>
      <c r="U2342" s="39">
        <f t="shared" si="970"/>
        <v>0</v>
      </c>
      <c r="V2342" s="39"/>
      <c r="W2342" s="39"/>
      <c r="X2342" s="39">
        <f t="shared" si="976"/>
        <v>417.84957700205337</v>
      </c>
      <c r="Y2342" s="39">
        <f t="shared" si="977"/>
        <v>12718.296499999999</v>
      </c>
      <c r="Z2342" s="41">
        <f t="shared" si="978"/>
        <v>915926.272788501</v>
      </c>
      <c r="AA2342" s="41">
        <v>762993.32760574936</v>
      </c>
      <c r="AB2342" s="41">
        <v>-20577.691246676113</v>
      </c>
      <c r="AC2342" s="41">
        <f t="shared" si="981"/>
        <v>742415.63635907322</v>
      </c>
      <c r="AD2342" s="42">
        <f t="shared" si="982"/>
        <v>152932.94518275163</v>
      </c>
      <c r="AE2342" s="41">
        <f t="shared" si="983"/>
        <v>895348.58154182485</v>
      </c>
      <c r="AF2342" s="42">
        <f t="shared" si="984"/>
        <v>4191970.0184581745</v>
      </c>
      <c r="AG2342" s="43">
        <f t="shared" si="988"/>
        <v>400</v>
      </c>
      <c r="AH2342" s="44">
        <f t="shared" si="985"/>
        <v>327.98357289527723</v>
      </c>
      <c r="AI2342" s="36">
        <f t="shared" si="986"/>
        <v>72.016427104722794</v>
      </c>
      <c r="AJ2342" s="36">
        <f t="shared" si="987"/>
        <v>2192</v>
      </c>
      <c r="AK2342" s="45">
        <v>45657</v>
      </c>
    </row>
    <row r="2343" spans="1:37" s="79" customFormat="1" ht="12.75" x14ac:dyDescent="0.25">
      <c r="A2343" s="36">
        <v>2337</v>
      </c>
      <c r="B2343" s="91">
        <v>43465</v>
      </c>
      <c r="C2343" s="36" t="s">
        <v>721</v>
      </c>
      <c r="D2343" s="36"/>
      <c r="E2343" s="36">
        <v>12003</v>
      </c>
      <c r="F2343" s="56" t="s">
        <v>1926</v>
      </c>
      <c r="G2343" s="62" t="s">
        <v>955</v>
      </c>
      <c r="H2343" s="63">
        <v>1</v>
      </c>
      <c r="I2343" s="96">
        <v>178200</v>
      </c>
      <c r="J2343" s="39">
        <f t="shared" si="961"/>
        <v>0</v>
      </c>
      <c r="K2343" s="39">
        <f t="shared" si="962"/>
        <v>178200</v>
      </c>
      <c r="L2343" s="39">
        <f t="shared" si="963"/>
        <v>0</v>
      </c>
      <c r="M2343" s="39">
        <f>IF(C2343=12006,H2343,IF(C2343&lt;&gt;12006,0))</f>
        <v>0</v>
      </c>
      <c r="N2343" s="39">
        <f t="shared" si="980"/>
        <v>0</v>
      </c>
      <c r="O2343" s="39">
        <f t="shared" si="965"/>
        <v>0</v>
      </c>
      <c r="P2343" s="39">
        <f t="shared" si="966"/>
        <v>0</v>
      </c>
      <c r="Q2343" s="39">
        <f t="shared" si="967"/>
        <v>0</v>
      </c>
      <c r="R2343" s="39">
        <f t="shared" si="968"/>
        <v>0</v>
      </c>
      <c r="S2343" s="39">
        <f t="shared" si="969"/>
        <v>0</v>
      </c>
      <c r="T2343" s="39"/>
      <c r="U2343" s="39">
        <f t="shared" si="970"/>
        <v>0</v>
      </c>
      <c r="V2343" s="39"/>
      <c r="W2343" s="39"/>
      <c r="X2343" s="39">
        <f t="shared" si="976"/>
        <v>14.636550308008212</v>
      </c>
      <c r="Y2343" s="39">
        <f t="shared" si="977"/>
        <v>445.49999999999994</v>
      </c>
      <c r="Z2343" s="41">
        <f t="shared" si="978"/>
        <v>32083.318275154001</v>
      </c>
      <c r="AA2343" s="41">
        <v>26726.340862422996</v>
      </c>
      <c r="AB2343" s="41">
        <v>0</v>
      </c>
      <c r="AC2343" s="41">
        <f t="shared" si="981"/>
        <v>26726.340862422996</v>
      </c>
      <c r="AD2343" s="42">
        <f t="shared" si="982"/>
        <v>5356.9774127310047</v>
      </c>
      <c r="AE2343" s="41">
        <f t="shared" si="983"/>
        <v>32083.318275154001</v>
      </c>
      <c r="AF2343" s="42">
        <f t="shared" si="984"/>
        <v>146116.68172484601</v>
      </c>
      <c r="AG2343" s="43">
        <f t="shared" si="988"/>
        <v>400</v>
      </c>
      <c r="AH2343" s="44">
        <f t="shared" si="985"/>
        <v>327.98357289527723</v>
      </c>
      <c r="AI2343" s="36">
        <f t="shared" si="986"/>
        <v>72.016427104722794</v>
      </c>
      <c r="AJ2343" s="36">
        <f t="shared" si="987"/>
        <v>2192</v>
      </c>
      <c r="AK2343" s="45">
        <v>45657</v>
      </c>
    </row>
    <row r="2344" spans="1:37" s="79" customFormat="1" ht="12.75" x14ac:dyDescent="0.25">
      <c r="A2344" s="36">
        <v>2338</v>
      </c>
      <c r="B2344" s="91">
        <v>43465</v>
      </c>
      <c r="C2344" s="36" t="s">
        <v>721</v>
      </c>
      <c r="D2344" s="36"/>
      <c r="E2344" s="36">
        <v>12003</v>
      </c>
      <c r="F2344" s="56" t="s">
        <v>1927</v>
      </c>
      <c r="G2344" s="62" t="s">
        <v>387</v>
      </c>
      <c r="H2344" s="63">
        <v>1</v>
      </c>
      <c r="I2344" s="96">
        <v>25948227.850000001</v>
      </c>
      <c r="J2344" s="39">
        <f t="shared" si="961"/>
        <v>0</v>
      </c>
      <c r="K2344" s="39">
        <f t="shared" si="962"/>
        <v>25948227.850000001</v>
      </c>
      <c r="L2344" s="39">
        <f t="shared" si="963"/>
        <v>0</v>
      </c>
      <c r="M2344" s="39">
        <f>IF(C2344=12006,H2344,IF(C2344&lt;&gt;12006,0))</f>
        <v>0</v>
      </c>
      <c r="N2344" s="39">
        <f t="shared" si="980"/>
        <v>0</v>
      </c>
      <c r="O2344" s="39">
        <f t="shared" si="965"/>
        <v>0</v>
      </c>
      <c r="P2344" s="39">
        <f t="shared" si="966"/>
        <v>0</v>
      </c>
      <c r="Q2344" s="39">
        <f t="shared" si="967"/>
        <v>0</v>
      </c>
      <c r="R2344" s="39">
        <f t="shared" si="968"/>
        <v>0</v>
      </c>
      <c r="S2344" s="39">
        <f t="shared" si="969"/>
        <v>0</v>
      </c>
      <c r="T2344" s="39"/>
      <c r="U2344" s="39">
        <f t="shared" si="970"/>
        <v>0</v>
      </c>
      <c r="V2344" s="39"/>
      <c r="W2344" s="39"/>
      <c r="X2344" s="39">
        <f t="shared" si="976"/>
        <v>2131.2712813141684</v>
      </c>
      <c r="Y2344" s="39">
        <f t="shared" si="977"/>
        <v>64870.569625000004</v>
      </c>
      <c r="Z2344" s="41">
        <f t="shared" si="978"/>
        <v>4671746.6486406578</v>
      </c>
      <c r="AA2344" s="41">
        <v>3891701.3596796715</v>
      </c>
      <c r="AB2344" s="41">
        <v>0</v>
      </c>
      <c r="AC2344" s="41">
        <f t="shared" si="981"/>
        <v>3891701.3596796715</v>
      </c>
      <c r="AD2344" s="42">
        <f t="shared" si="982"/>
        <v>780045.28896098631</v>
      </c>
      <c r="AE2344" s="41">
        <f t="shared" si="983"/>
        <v>4671746.6486406578</v>
      </c>
      <c r="AF2344" s="42">
        <f t="shared" si="984"/>
        <v>21276481.201359343</v>
      </c>
      <c r="AG2344" s="43">
        <f t="shared" si="988"/>
        <v>400</v>
      </c>
      <c r="AH2344" s="44">
        <f t="shared" si="985"/>
        <v>327.98357289527723</v>
      </c>
      <c r="AI2344" s="36">
        <f t="shared" si="986"/>
        <v>72.016427104722794</v>
      </c>
      <c r="AJ2344" s="36">
        <f t="shared" si="987"/>
        <v>2192</v>
      </c>
      <c r="AK2344" s="45">
        <v>45657</v>
      </c>
    </row>
    <row r="2345" spans="1:37" s="79" customFormat="1" ht="25.5" x14ac:dyDescent="0.25">
      <c r="A2345" s="36">
        <v>2339</v>
      </c>
      <c r="B2345" s="37">
        <v>43465</v>
      </c>
      <c r="C2345" s="37" t="s">
        <v>823</v>
      </c>
      <c r="D2345" s="37"/>
      <c r="E2345" s="36">
        <v>12004</v>
      </c>
      <c r="F2345" s="53" t="s">
        <v>1928</v>
      </c>
      <c r="G2345" s="36" t="s">
        <v>491</v>
      </c>
      <c r="H2345" s="49">
        <v>2182</v>
      </c>
      <c r="I2345" s="39">
        <v>144345286.65144366</v>
      </c>
      <c r="J2345" s="39"/>
      <c r="K2345" s="39"/>
      <c r="L2345" s="39">
        <v>144345286.65144366</v>
      </c>
      <c r="M2345" s="39"/>
      <c r="N2345" s="39"/>
      <c r="O2345" s="39"/>
      <c r="P2345" s="39"/>
      <c r="Q2345" s="39"/>
      <c r="R2345" s="39"/>
      <c r="S2345" s="39"/>
      <c r="T2345" s="39"/>
      <c r="U2345" s="39"/>
      <c r="V2345" s="39"/>
      <c r="W2345" s="39"/>
      <c r="X2345" s="39">
        <f t="shared" si="976"/>
        <v>11855.875700323913</v>
      </c>
      <c r="Y2345" s="39">
        <f t="shared" si="977"/>
        <v>360863.21662860911</v>
      </c>
      <c r="Z2345" s="41">
        <f t="shared" si="978"/>
        <v>25988079.535110019</v>
      </c>
      <c r="AA2345" s="41">
        <v>21648829.028791465</v>
      </c>
      <c r="AB2345" s="41">
        <v>0</v>
      </c>
      <c r="AC2345" s="41">
        <f t="shared" si="981"/>
        <v>21648829.028791465</v>
      </c>
      <c r="AD2345" s="42">
        <f t="shared" si="982"/>
        <v>4339250.5063185543</v>
      </c>
      <c r="AE2345" s="41">
        <f t="shared" si="983"/>
        <v>25988079.535110019</v>
      </c>
      <c r="AF2345" s="42">
        <f t="shared" si="984"/>
        <v>118357207.11633363</v>
      </c>
      <c r="AG2345" s="43">
        <f t="shared" si="988"/>
        <v>400</v>
      </c>
      <c r="AH2345" s="44">
        <f t="shared" si="985"/>
        <v>327.98357289527723</v>
      </c>
      <c r="AI2345" s="36">
        <f t="shared" si="986"/>
        <v>72.016427104722794</v>
      </c>
      <c r="AJ2345" s="36">
        <f t="shared" si="987"/>
        <v>2192</v>
      </c>
      <c r="AK2345" s="45">
        <v>45657</v>
      </c>
    </row>
    <row r="2346" spans="1:37" s="79" customFormat="1" ht="51" customHeight="1" x14ac:dyDescent="0.25">
      <c r="A2346" s="36">
        <v>2340</v>
      </c>
      <c r="B2346" s="37">
        <v>43465</v>
      </c>
      <c r="C2346" s="37" t="s">
        <v>823</v>
      </c>
      <c r="D2346" s="37"/>
      <c r="E2346" s="36">
        <v>12004</v>
      </c>
      <c r="F2346" s="53" t="s">
        <v>1929</v>
      </c>
      <c r="G2346" s="36" t="s">
        <v>491</v>
      </c>
      <c r="H2346" s="49">
        <v>23</v>
      </c>
      <c r="I2346" s="39">
        <v>1966240.8745955648</v>
      </c>
      <c r="J2346" s="39"/>
      <c r="K2346" s="39"/>
      <c r="L2346" s="39">
        <v>1966240.8745955648</v>
      </c>
      <c r="M2346" s="39"/>
      <c r="N2346" s="39"/>
      <c r="O2346" s="39"/>
      <c r="P2346" s="39"/>
      <c r="Q2346" s="39"/>
      <c r="R2346" s="39"/>
      <c r="S2346" s="39"/>
      <c r="T2346" s="39"/>
      <c r="U2346" s="39"/>
      <c r="V2346" s="39"/>
      <c r="W2346" s="39"/>
      <c r="X2346" s="39">
        <f t="shared" si="976"/>
        <v>161.49822378608334</v>
      </c>
      <c r="Y2346" s="39">
        <f t="shared" si="977"/>
        <v>4915.6021864889117</v>
      </c>
      <c r="Z2346" s="41">
        <f t="shared" si="978"/>
        <v>354004.1065390947</v>
      </c>
      <c r="AA2346" s="41">
        <v>294895.75663338817</v>
      </c>
      <c r="AB2346" s="41">
        <v>0</v>
      </c>
      <c r="AC2346" s="41">
        <f t="shared" si="981"/>
        <v>294895.75663338817</v>
      </c>
      <c r="AD2346" s="42">
        <f t="shared" si="982"/>
        <v>59108.349905706535</v>
      </c>
      <c r="AE2346" s="41">
        <f t="shared" si="983"/>
        <v>354004.1065390947</v>
      </c>
      <c r="AF2346" s="42">
        <f t="shared" si="984"/>
        <v>1612236.76805647</v>
      </c>
      <c r="AG2346" s="43">
        <f t="shared" si="988"/>
        <v>400</v>
      </c>
      <c r="AH2346" s="44">
        <f t="shared" si="985"/>
        <v>327.98357289527723</v>
      </c>
      <c r="AI2346" s="36">
        <f t="shared" si="986"/>
        <v>72.016427104722794</v>
      </c>
      <c r="AJ2346" s="36">
        <f t="shared" si="987"/>
        <v>2192</v>
      </c>
      <c r="AK2346" s="45">
        <v>45657</v>
      </c>
    </row>
    <row r="2347" spans="1:37" s="79" customFormat="1" ht="51" customHeight="1" x14ac:dyDescent="0.25">
      <c r="A2347" s="36">
        <v>2341</v>
      </c>
      <c r="B2347" s="37">
        <v>43465</v>
      </c>
      <c r="C2347" s="37" t="s">
        <v>823</v>
      </c>
      <c r="D2347" s="37"/>
      <c r="E2347" s="36">
        <v>12004</v>
      </c>
      <c r="F2347" s="53" t="s">
        <v>1930</v>
      </c>
      <c r="G2347" s="36" t="s">
        <v>491</v>
      </c>
      <c r="H2347" s="49">
        <v>66</v>
      </c>
      <c r="I2347" s="39">
        <v>31442079.654395983</v>
      </c>
      <c r="J2347" s="39"/>
      <c r="K2347" s="39"/>
      <c r="L2347" s="39">
        <v>31442079.654395983</v>
      </c>
      <c r="M2347" s="39"/>
      <c r="N2347" s="39"/>
      <c r="O2347" s="39"/>
      <c r="P2347" s="39"/>
      <c r="Q2347" s="39"/>
      <c r="R2347" s="39"/>
      <c r="S2347" s="39"/>
      <c r="T2347" s="39"/>
      <c r="U2347" s="39"/>
      <c r="V2347" s="39"/>
      <c r="W2347" s="39"/>
      <c r="X2347" s="39">
        <f t="shared" si="976"/>
        <v>2582.511675925748</v>
      </c>
      <c r="Y2347" s="39">
        <f t="shared" si="977"/>
        <v>78605.199135989955</v>
      </c>
      <c r="Z2347" s="41">
        <f t="shared" si="978"/>
        <v>5660865.5936292401</v>
      </c>
      <c r="AA2347" s="41">
        <v>4715666.3202404156</v>
      </c>
      <c r="AB2347" s="41">
        <v>0</v>
      </c>
      <c r="AC2347" s="41">
        <f t="shared" si="981"/>
        <v>4715666.3202404156</v>
      </c>
      <c r="AD2347" s="42">
        <f t="shared" si="982"/>
        <v>945199.27338882443</v>
      </c>
      <c r="AE2347" s="41">
        <f t="shared" si="983"/>
        <v>5660865.5936292401</v>
      </c>
      <c r="AF2347" s="42">
        <f t="shared" si="984"/>
        <v>25781214.060766742</v>
      </c>
      <c r="AG2347" s="43">
        <f t="shared" si="988"/>
        <v>400</v>
      </c>
      <c r="AH2347" s="44">
        <f t="shared" si="985"/>
        <v>327.98357289527723</v>
      </c>
      <c r="AI2347" s="36">
        <f t="shared" si="986"/>
        <v>72.016427104722794</v>
      </c>
      <c r="AJ2347" s="36">
        <f t="shared" si="987"/>
        <v>2192</v>
      </c>
      <c r="AK2347" s="45">
        <v>45657</v>
      </c>
    </row>
    <row r="2348" spans="1:37" s="79" customFormat="1" ht="15.75" customHeight="1" x14ac:dyDescent="0.25">
      <c r="A2348" s="36">
        <v>2342</v>
      </c>
      <c r="B2348" s="45">
        <v>43465</v>
      </c>
      <c r="C2348" s="53" t="s">
        <v>533</v>
      </c>
      <c r="D2348" s="53"/>
      <c r="E2348" s="36">
        <v>12003</v>
      </c>
      <c r="F2348" s="36" t="s">
        <v>1931</v>
      </c>
      <c r="G2348" s="36" t="s">
        <v>1750</v>
      </c>
      <c r="H2348" s="38">
        <v>1</v>
      </c>
      <c r="I2348" s="50">
        <v>16451392</v>
      </c>
      <c r="J2348" s="39">
        <f t="shared" ref="J2348:J2387" si="989">IF(E2348=12002,I2348,IF(E2348&lt;&gt;12002,0))</f>
        <v>0</v>
      </c>
      <c r="K2348" s="39">
        <f t="shared" ref="K2348:K2387" si="990">IF(E2348=12003,I2348,IF(E2348&lt;&gt;12003,0))</f>
        <v>16451392</v>
      </c>
      <c r="L2348" s="39">
        <f t="shared" ref="L2348:L2387" si="991">IF(E2348=12004,I2348,IF(E2348&lt;&gt;12004,0))</f>
        <v>0</v>
      </c>
      <c r="M2348" s="39">
        <f>IF(C2348=12006,H2348,IF(C2348&lt;&gt;12006,0))</f>
        <v>0</v>
      </c>
      <c r="N2348" s="39">
        <f t="shared" ref="N2348:N2363" si="992">IF(E2348=12006,I2348,IF(E2348&lt;&gt;12006,0))</f>
        <v>0</v>
      </c>
      <c r="O2348" s="39">
        <f t="shared" ref="O2348:O2387" si="993">IF(E2348=12007,I2348,IF(E2348&lt;&gt;12007,0))</f>
        <v>0</v>
      </c>
      <c r="P2348" s="39">
        <f t="shared" ref="P2348:P2387" si="994">IF(E2348=12008,I2348,IF(E2348&lt;&gt;12008,0))</f>
        <v>0</v>
      </c>
      <c r="Q2348" s="39">
        <f t="shared" ref="Q2348:Q2387" si="995">IF(E2348=12009,I2348,IF(E2348&lt;&gt;12009,0))</f>
        <v>0</v>
      </c>
      <c r="R2348" s="39">
        <f t="shared" ref="R2348:R2387" si="996">IF(E2348=12010,I2348,IF(E2348&lt;&gt;12010,0))</f>
        <v>0</v>
      </c>
      <c r="S2348" s="39">
        <f t="shared" ref="S2348:S2387" si="997">IF(E2348=12011,I2348,IF(E2348&lt;&gt;12011,0))</f>
        <v>0</v>
      </c>
      <c r="T2348" s="39"/>
      <c r="U2348" s="39">
        <f t="shared" ref="U2348:U2387" si="998">IF(E2348=12012,I2348,IF(E2348&lt;&gt;12012,0))</f>
        <v>0</v>
      </c>
      <c r="V2348" s="39"/>
      <c r="W2348" s="39"/>
      <c r="X2348" s="39">
        <f t="shared" si="976"/>
        <v>1351.2436960985626</v>
      </c>
      <c r="Y2348" s="39">
        <f t="shared" si="977"/>
        <v>41128.480000000003</v>
      </c>
      <c r="Z2348" s="41">
        <f t="shared" si="978"/>
        <v>2961926.1818480496</v>
      </c>
      <c r="AA2348" s="41">
        <v>2426833.6781930188</v>
      </c>
      <c r="AB2348" s="41">
        <v>-65450.944758585072</v>
      </c>
      <c r="AC2348" s="41">
        <f t="shared" si="981"/>
        <v>2361382.7334344336</v>
      </c>
      <c r="AD2348" s="42">
        <f t="shared" si="982"/>
        <v>535092.50365503086</v>
      </c>
      <c r="AE2348" s="41">
        <f t="shared" si="983"/>
        <v>2896475.2370894644</v>
      </c>
      <c r="AF2348" s="42">
        <f t="shared" si="984"/>
        <v>13554916.762910536</v>
      </c>
      <c r="AG2348" s="43">
        <f t="shared" si="988"/>
        <v>400</v>
      </c>
      <c r="AH2348" s="44">
        <f t="shared" si="985"/>
        <v>327.98357289527723</v>
      </c>
      <c r="AI2348" s="36">
        <f t="shared" si="986"/>
        <v>72.016427104722794</v>
      </c>
      <c r="AJ2348" s="36">
        <f t="shared" si="987"/>
        <v>2192</v>
      </c>
      <c r="AK2348" s="45">
        <v>45657</v>
      </c>
    </row>
    <row r="2349" spans="1:37" s="79" customFormat="1" ht="51" customHeight="1" x14ac:dyDescent="0.25">
      <c r="A2349" s="36">
        <v>2343</v>
      </c>
      <c r="B2349" s="91">
        <v>43465</v>
      </c>
      <c r="C2349" s="53" t="s">
        <v>534</v>
      </c>
      <c r="D2349" s="53"/>
      <c r="E2349" s="56">
        <v>12008</v>
      </c>
      <c r="F2349" s="56" t="s">
        <v>1926</v>
      </c>
      <c r="G2349" s="56" t="s">
        <v>544</v>
      </c>
      <c r="H2349" s="62">
        <v>1</v>
      </c>
      <c r="I2349" s="96">
        <v>8607988.3499999996</v>
      </c>
      <c r="J2349" s="39">
        <f t="shared" si="989"/>
        <v>0</v>
      </c>
      <c r="K2349" s="39">
        <f t="shared" si="990"/>
        <v>0</v>
      </c>
      <c r="L2349" s="39">
        <f t="shared" si="991"/>
        <v>0</v>
      </c>
      <c r="M2349" s="39">
        <f>IF(C2349=12006,H2349,IF(C2349&lt;&gt;12006,0))</f>
        <v>0</v>
      </c>
      <c r="N2349" s="39">
        <f t="shared" si="992"/>
        <v>0</v>
      </c>
      <c r="O2349" s="39">
        <f t="shared" si="993"/>
        <v>0</v>
      </c>
      <c r="P2349" s="39">
        <f t="shared" si="994"/>
        <v>8607988.3499999996</v>
      </c>
      <c r="Q2349" s="39">
        <f t="shared" si="995"/>
        <v>0</v>
      </c>
      <c r="R2349" s="39">
        <f t="shared" si="996"/>
        <v>0</v>
      </c>
      <c r="S2349" s="39">
        <f t="shared" si="997"/>
        <v>0</v>
      </c>
      <c r="T2349" s="39"/>
      <c r="U2349" s="39">
        <f t="shared" si="998"/>
        <v>0</v>
      </c>
      <c r="V2349" s="39"/>
      <c r="W2349" s="39"/>
      <c r="X2349" s="39">
        <f t="shared" si="976"/>
        <v>707.02163039014374</v>
      </c>
      <c r="Y2349" s="39">
        <f t="shared" si="977"/>
        <v>21519.970874999999</v>
      </c>
      <c r="Z2349" s="41">
        <f t="shared" si="978"/>
        <v>1549791.413815195</v>
      </c>
      <c r="AA2349" s="41">
        <v>1269810.848180698</v>
      </c>
      <c r="AB2349" s="41">
        <v>-34246.401154284926</v>
      </c>
      <c r="AC2349" s="41">
        <f t="shared" si="981"/>
        <v>1235564.4470264132</v>
      </c>
      <c r="AD2349" s="42">
        <f t="shared" si="982"/>
        <v>279980.56563449698</v>
      </c>
      <c r="AE2349" s="41">
        <f t="shared" si="983"/>
        <v>1515545.0126609101</v>
      </c>
      <c r="AF2349" s="42">
        <f t="shared" si="984"/>
        <v>7092443.3373390893</v>
      </c>
      <c r="AG2349" s="43">
        <f t="shared" si="988"/>
        <v>400</v>
      </c>
      <c r="AH2349" s="44">
        <f t="shared" si="985"/>
        <v>327.98357289527723</v>
      </c>
      <c r="AI2349" s="36">
        <f t="shared" si="986"/>
        <v>72.016427104722794</v>
      </c>
      <c r="AJ2349" s="36">
        <f t="shared" si="987"/>
        <v>2192</v>
      </c>
      <c r="AK2349" s="45">
        <v>45657</v>
      </c>
    </row>
    <row r="2350" spans="1:37" s="79" customFormat="1" ht="12.75" customHeight="1" x14ac:dyDescent="0.25">
      <c r="A2350" s="36">
        <v>2344</v>
      </c>
      <c r="B2350" s="91">
        <v>43465</v>
      </c>
      <c r="C2350" s="53" t="s">
        <v>534</v>
      </c>
      <c r="D2350" s="53"/>
      <c r="E2350" s="56">
        <v>12008</v>
      </c>
      <c r="F2350" s="56" t="s">
        <v>1932</v>
      </c>
      <c r="G2350" s="56" t="s">
        <v>544</v>
      </c>
      <c r="H2350" s="62">
        <v>1</v>
      </c>
      <c r="I2350" s="96">
        <v>110844</v>
      </c>
      <c r="J2350" s="39">
        <f t="shared" si="989"/>
        <v>0</v>
      </c>
      <c r="K2350" s="39">
        <f t="shared" si="990"/>
        <v>0</v>
      </c>
      <c r="L2350" s="39">
        <f t="shared" si="991"/>
        <v>0</v>
      </c>
      <c r="M2350" s="39">
        <f>IF(C2350=12006,H2350,IF(C2350&lt;&gt;12006,0))</f>
        <v>0</v>
      </c>
      <c r="N2350" s="39">
        <f t="shared" si="992"/>
        <v>0</v>
      </c>
      <c r="O2350" s="39">
        <f t="shared" si="993"/>
        <v>0</v>
      </c>
      <c r="P2350" s="39">
        <f t="shared" si="994"/>
        <v>110844</v>
      </c>
      <c r="Q2350" s="39">
        <f t="shared" si="995"/>
        <v>0</v>
      </c>
      <c r="R2350" s="39">
        <f t="shared" si="996"/>
        <v>0</v>
      </c>
      <c r="S2350" s="39">
        <f t="shared" si="997"/>
        <v>0</v>
      </c>
      <c r="T2350" s="39"/>
      <c r="U2350" s="39">
        <f t="shared" si="998"/>
        <v>0</v>
      </c>
      <c r="V2350" s="39"/>
      <c r="W2350" s="39"/>
      <c r="X2350" s="39">
        <f t="shared" si="976"/>
        <v>9.104229979466119</v>
      </c>
      <c r="Y2350" s="39">
        <f t="shared" si="977"/>
        <v>277.11</v>
      </c>
      <c r="Z2350" s="41">
        <f t="shared" si="978"/>
        <v>19956.472114989734</v>
      </c>
      <c r="AA2350" s="41">
        <v>16351.19704312115</v>
      </c>
      <c r="AB2350" s="41">
        <v>-440.98666671006339</v>
      </c>
      <c r="AC2350" s="41">
        <f t="shared" si="981"/>
        <v>15910.210376411087</v>
      </c>
      <c r="AD2350" s="42">
        <f t="shared" si="982"/>
        <v>3605.2750718685838</v>
      </c>
      <c r="AE2350" s="41">
        <f t="shared" si="983"/>
        <v>19515.485448279673</v>
      </c>
      <c r="AF2350" s="42">
        <f t="shared" si="984"/>
        <v>91328.51455172032</v>
      </c>
      <c r="AG2350" s="43">
        <f t="shared" si="988"/>
        <v>400</v>
      </c>
      <c r="AH2350" s="44">
        <f t="shared" si="985"/>
        <v>327.98357289527723</v>
      </c>
      <c r="AI2350" s="36">
        <f t="shared" si="986"/>
        <v>72.016427104722794</v>
      </c>
      <c r="AJ2350" s="36">
        <f t="shared" si="987"/>
        <v>2192</v>
      </c>
      <c r="AK2350" s="45">
        <v>45657</v>
      </c>
    </row>
    <row r="2351" spans="1:37" s="79" customFormat="1" ht="51" customHeight="1" x14ac:dyDescent="0.25">
      <c r="A2351" s="36">
        <v>2345</v>
      </c>
      <c r="B2351" s="45">
        <v>43467</v>
      </c>
      <c r="C2351" s="49" t="s">
        <v>272</v>
      </c>
      <c r="D2351" s="49"/>
      <c r="E2351" s="49">
        <v>12010</v>
      </c>
      <c r="F2351" s="36" t="s">
        <v>1933</v>
      </c>
      <c r="G2351" s="36" t="s">
        <v>435</v>
      </c>
      <c r="H2351" s="38">
        <v>1</v>
      </c>
      <c r="I2351" s="50">
        <v>135000</v>
      </c>
      <c r="J2351" s="39">
        <f t="shared" si="989"/>
        <v>0</v>
      </c>
      <c r="K2351" s="39">
        <f t="shared" si="990"/>
        <v>0</v>
      </c>
      <c r="L2351" s="39">
        <f t="shared" si="991"/>
        <v>0</v>
      </c>
      <c r="M2351" s="39">
        <f>IF(E2351=12005,I2351,IF(E2351&lt;&gt;12005,0))</f>
        <v>0</v>
      </c>
      <c r="N2351" s="39">
        <f t="shared" si="992"/>
        <v>0</v>
      </c>
      <c r="O2351" s="39">
        <f t="shared" si="993"/>
        <v>0</v>
      </c>
      <c r="P2351" s="39">
        <f t="shared" si="994"/>
        <v>0</v>
      </c>
      <c r="Q2351" s="39">
        <f t="shared" si="995"/>
        <v>0</v>
      </c>
      <c r="R2351" s="39">
        <f t="shared" si="996"/>
        <v>135000</v>
      </c>
      <c r="S2351" s="39">
        <f t="shared" si="997"/>
        <v>0</v>
      </c>
      <c r="T2351" s="39"/>
      <c r="U2351" s="39">
        <f t="shared" si="998"/>
        <v>0</v>
      </c>
      <c r="V2351" s="39"/>
      <c r="W2351" s="39">
        <f>IF(E2351=12099,I2351,IF(E2351&lt;&gt;12099,0))</f>
        <v>0</v>
      </c>
      <c r="X2351" s="39">
        <f t="shared" si="976"/>
        <v>36.960985626283367</v>
      </c>
      <c r="Y2351" s="39">
        <f t="shared" si="977"/>
        <v>1125</v>
      </c>
      <c r="Z2351" s="41">
        <f t="shared" si="978"/>
        <v>80944.558521560568</v>
      </c>
      <c r="AA2351" s="41">
        <v>67416.837782340866</v>
      </c>
      <c r="AB2351" s="41">
        <v>4531.1523856510994</v>
      </c>
      <c r="AC2351" s="41">
        <f t="shared" si="981"/>
        <v>71947.990167991971</v>
      </c>
      <c r="AD2351" s="42">
        <f t="shared" si="982"/>
        <v>13527.720739219701</v>
      </c>
      <c r="AE2351" s="41">
        <f t="shared" si="983"/>
        <v>85475.710907211673</v>
      </c>
      <c r="AF2351" s="42">
        <f t="shared" si="984"/>
        <v>49524.289092788327</v>
      </c>
      <c r="AG2351" s="43">
        <f>(365.25/30.4375*(IF(E2351=12002,1/3%,IF(E2351=12003,1/3%,IF(E2351=12004,1/3%,IF(E2351=12006,1/2%,IF(E2351=12007,1/10%,IF(E2351=12008,1/3%,IF(E2351=12009,1/10%,IF(E2351=12010,1/10%,IF(E2351=12011,1/20%,IF(E2351=12012,1/3%,IF(E2351=12099,1/10%)))))))))))))</f>
        <v>120</v>
      </c>
      <c r="AH2351" s="44">
        <f t="shared" si="985"/>
        <v>48.049281314168383</v>
      </c>
      <c r="AI2351" s="36">
        <f t="shared" si="986"/>
        <v>71.950718685831617</v>
      </c>
      <c r="AJ2351" s="36">
        <f t="shared" si="987"/>
        <v>2190</v>
      </c>
      <c r="AK2351" s="45">
        <v>45657</v>
      </c>
    </row>
    <row r="2352" spans="1:37" s="79" customFormat="1" ht="51" customHeight="1" x14ac:dyDescent="0.25">
      <c r="A2352" s="36">
        <v>2346</v>
      </c>
      <c r="B2352" s="45">
        <v>43467</v>
      </c>
      <c r="C2352" s="36" t="s">
        <v>980</v>
      </c>
      <c r="D2352" s="36"/>
      <c r="E2352" s="36">
        <v>12002</v>
      </c>
      <c r="F2352" s="36" t="s">
        <v>1934</v>
      </c>
      <c r="G2352" s="36" t="s">
        <v>558</v>
      </c>
      <c r="H2352" s="38">
        <v>3</v>
      </c>
      <c r="I2352" s="50">
        <v>4828448.2758620689</v>
      </c>
      <c r="J2352" s="39">
        <f t="shared" si="989"/>
        <v>4828448.2758620689</v>
      </c>
      <c r="K2352" s="39">
        <f t="shared" si="990"/>
        <v>0</v>
      </c>
      <c r="L2352" s="39">
        <f t="shared" si="991"/>
        <v>0</v>
      </c>
      <c r="M2352" s="39">
        <f>IF(C2352=12006,H2352,IF(C2352&lt;&gt;12006,0))</f>
        <v>0</v>
      </c>
      <c r="N2352" s="39">
        <f t="shared" si="992"/>
        <v>0</v>
      </c>
      <c r="O2352" s="39">
        <f t="shared" si="993"/>
        <v>0</v>
      </c>
      <c r="P2352" s="39">
        <f t="shared" si="994"/>
        <v>0</v>
      </c>
      <c r="Q2352" s="39">
        <f t="shared" si="995"/>
        <v>0</v>
      </c>
      <c r="R2352" s="39">
        <f t="shared" si="996"/>
        <v>0</v>
      </c>
      <c r="S2352" s="39">
        <f t="shared" si="997"/>
        <v>0</v>
      </c>
      <c r="T2352" s="39"/>
      <c r="U2352" s="39">
        <f t="shared" si="998"/>
        <v>0</v>
      </c>
      <c r="V2352" s="39"/>
      <c r="W2352" s="39"/>
      <c r="X2352" s="39">
        <f t="shared" si="976"/>
        <v>396.58712738086803</v>
      </c>
      <c r="Y2352" s="39">
        <f t="shared" si="977"/>
        <v>12071.12068965517</v>
      </c>
      <c r="Z2352" s="41">
        <f t="shared" si="978"/>
        <v>868525.8089641009</v>
      </c>
      <c r="AA2352" s="41">
        <v>711477.30652127718</v>
      </c>
      <c r="AB2352" s="41">
        <v>-19188.320281093158</v>
      </c>
      <c r="AC2352" s="41">
        <f t="shared" si="981"/>
        <v>692288.98624018405</v>
      </c>
      <c r="AD2352" s="42">
        <f t="shared" si="982"/>
        <v>157048.50244282372</v>
      </c>
      <c r="AE2352" s="41">
        <f t="shared" si="983"/>
        <v>849337.48868300777</v>
      </c>
      <c r="AF2352" s="42">
        <f t="shared" si="984"/>
        <v>3979110.7871790612</v>
      </c>
      <c r="AG2352" s="43">
        <f>(365.25/30.4375*(IF(E2352=12002,1/3%,IF(E2352=12003,1/3%,IF(E2352=12004,1/3%,IF(E2352=12006,1/2%,IF(E2352=12007,1/10%,IF(E2352=12008,1/3%,IF(E2352=12009,1/10%,IF(E2352=12010,1/10%,IF(E2352=12011,1/20%,IF(E2352=12012,1/3%))))))))))))</f>
        <v>400</v>
      </c>
      <c r="AH2352" s="44">
        <f t="shared" si="985"/>
        <v>328.04928131416841</v>
      </c>
      <c r="AI2352" s="36">
        <f t="shared" si="986"/>
        <v>71.950718685831617</v>
      </c>
      <c r="AJ2352" s="36">
        <f t="shared" si="987"/>
        <v>2190</v>
      </c>
      <c r="AK2352" s="45">
        <v>45657</v>
      </c>
    </row>
    <row r="2353" spans="1:37" s="79" customFormat="1" ht="51" customHeight="1" x14ac:dyDescent="0.25">
      <c r="A2353" s="36">
        <v>2347</v>
      </c>
      <c r="B2353" s="45">
        <v>43467</v>
      </c>
      <c r="C2353" s="36" t="s">
        <v>980</v>
      </c>
      <c r="D2353" s="36"/>
      <c r="E2353" s="36">
        <v>12002</v>
      </c>
      <c r="F2353" s="36" t="s">
        <v>1935</v>
      </c>
      <c r="G2353" s="36" t="s">
        <v>558</v>
      </c>
      <c r="H2353" s="38">
        <v>12</v>
      </c>
      <c r="I2353" s="50">
        <v>4506551.7241379311</v>
      </c>
      <c r="J2353" s="39">
        <f t="shared" si="989"/>
        <v>4506551.7241379311</v>
      </c>
      <c r="K2353" s="39">
        <f t="shared" si="990"/>
        <v>0</v>
      </c>
      <c r="L2353" s="39">
        <f t="shared" si="991"/>
        <v>0</v>
      </c>
      <c r="M2353" s="39">
        <f>IF(C2353=12006,H2353,IF(C2353&lt;&gt;12006,0))</f>
        <v>0</v>
      </c>
      <c r="N2353" s="39">
        <f t="shared" si="992"/>
        <v>0</v>
      </c>
      <c r="O2353" s="39">
        <f t="shared" si="993"/>
        <v>0</v>
      </c>
      <c r="P2353" s="39">
        <f t="shared" si="994"/>
        <v>0</v>
      </c>
      <c r="Q2353" s="39">
        <f t="shared" si="995"/>
        <v>0</v>
      </c>
      <c r="R2353" s="39">
        <f t="shared" si="996"/>
        <v>0</v>
      </c>
      <c r="S2353" s="39">
        <f t="shared" si="997"/>
        <v>0</v>
      </c>
      <c r="T2353" s="39"/>
      <c r="U2353" s="39">
        <f t="shared" si="998"/>
        <v>0</v>
      </c>
      <c r="V2353" s="39"/>
      <c r="W2353" s="39"/>
      <c r="X2353" s="39">
        <f t="shared" si="976"/>
        <v>370.14798555547691</v>
      </c>
      <c r="Y2353" s="39">
        <f t="shared" si="977"/>
        <v>11266.379310344828</v>
      </c>
      <c r="Z2353" s="41">
        <f t="shared" si="978"/>
        <v>810624.0883664944</v>
      </c>
      <c r="AA2353" s="41">
        <v>664045.48608652549</v>
      </c>
      <c r="AB2353" s="41">
        <v>-17909.098929020285</v>
      </c>
      <c r="AC2353" s="41">
        <f t="shared" si="981"/>
        <v>646136.38715750515</v>
      </c>
      <c r="AD2353" s="42">
        <f t="shared" si="982"/>
        <v>146578.60227996891</v>
      </c>
      <c r="AE2353" s="41">
        <f t="shared" si="983"/>
        <v>792714.98943747405</v>
      </c>
      <c r="AF2353" s="42">
        <f t="shared" si="984"/>
        <v>3713836.7347004572</v>
      </c>
      <c r="AG2353" s="43">
        <f>(365.25/30.4375*(IF(E2353=12002,1/3%,IF(E2353=12003,1/3%,IF(E2353=12004,1/3%,IF(E2353=12006,1/2%,IF(E2353=12007,1/10%,IF(E2353=12008,1/3%,IF(E2353=12009,1/10%,IF(E2353=12010,1/10%,IF(E2353=12011,1/20%,IF(E2353=12012,1/3%))))))))))))</f>
        <v>400</v>
      </c>
      <c r="AH2353" s="44">
        <f t="shared" si="985"/>
        <v>328.04928131416841</v>
      </c>
      <c r="AI2353" s="36">
        <f t="shared" si="986"/>
        <v>71.950718685831617</v>
      </c>
      <c r="AJ2353" s="36">
        <f t="shared" si="987"/>
        <v>2190</v>
      </c>
      <c r="AK2353" s="45">
        <v>45657</v>
      </c>
    </row>
    <row r="2354" spans="1:37" s="79" customFormat="1" ht="51" customHeight="1" x14ac:dyDescent="0.25">
      <c r="A2354" s="36">
        <v>2348</v>
      </c>
      <c r="B2354" s="45">
        <v>43468</v>
      </c>
      <c r="C2354" s="49" t="s">
        <v>272</v>
      </c>
      <c r="D2354" s="49"/>
      <c r="E2354" s="49">
        <v>12010</v>
      </c>
      <c r="F2354" s="36" t="s">
        <v>1936</v>
      </c>
      <c r="G2354" s="36" t="s">
        <v>435</v>
      </c>
      <c r="H2354" s="38">
        <v>1</v>
      </c>
      <c r="I2354" s="50">
        <v>9069389.8399999999</v>
      </c>
      <c r="J2354" s="39">
        <f t="shared" si="989"/>
        <v>0</v>
      </c>
      <c r="K2354" s="39">
        <f t="shared" si="990"/>
        <v>0</v>
      </c>
      <c r="L2354" s="39">
        <f t="shared" si="991"/>
        <v>0</v>
      </c>
      <c r="M2354" s="39">
        <f>IF(E2354=12005,I2354,IF(E2354&lt;&gt;12005,0))</f>
        <v>0</v>
      </c>
      <c r="N2354" s="39">
        <f t="shared" si="992"/>
        <v>0</v>
      </c>
      <c r="O2354" s="39">
        <f t="shared" si="993"/>
        <v>0</v>
      </c>
      <c r="P2354" s="39">
        <f t="shared" si="994"/>
        <v>0</v>
      </c>
      <c r="Q2354" s="39">
        <f t="shared" si="995"/>
        <v>0</v>
      </c>
      <c r="R2354" s="39">
        <f t="shared" si="996"/>
        <v>9069389.8399999999</v>
      </c>
      <c r="S2354" s="39">
        <f t="shared" si="997"/>
        <v>0</v>
      </c>
      <c r="T2354" s="39"/>
      <c r="U2354" s="39">
        <f t="shared" si="998"/>
        <v>0</v>
      </c>
      <c r="V2354" s="39"/>
      <c r="W2354" s="39">
        <f>IF(E2354=12099,I2354,IF(E2354&lt;&gt;12099,0))</f>
        <v>0</v>
      </c>
      <c r="X2354" s="39">
        <f t="shared" si="976"/>
        <v>2483.0636112251882</v>
      </c>
      <c r="Y2354" s="39">
        <f t="shared" si="977"/>
        <v>75578.248666666666</v>
      </c>
      <c r="Z2354" s="41">
        <f t="shared" si="978"/>
        <v>5435426.2449719375</v>
      </c>
      <c r="AA2354" s="41">
        <v>4526624.9632635182</v>
      </c>
      <c r="AB2354" s="41">
        <v>304238.94350339734</v>
      </c>
      <c r="AC2354" s="41">
        <f t="shared" si="981"/>
        <v>4830863.9067669157</v>
      </c>
      <c r="AD2354" s="42">
        <f t="shared" si="982"/>
        <v>908801.28170841932</v>
      </c>
      <c r="AE2354" s="41">
        <f t="shared" si="983"/>
        <v>5739665.188475335</v>
      </c>
      <c r="AF2354" s="42">
        <f t="shared" si="984"/>
        <v>3329724.6515246648</v>
      </c>
      <c r="AG2354" s="43">
        <f>(365.25/30.4375*(IF(E2354=12002,1/3%,IF(E2354=12003,1/3%,IF(E2354=12004,1/3%,IF(E2354=12006,1/2%,IF(E2354=12007,1/10%,IF(E2354=12008,1/3%,IF(E2354=12009,1/10%,IF(E2354=12010,1/10%,IF(E2354=12011,1/20%,IF(E2354=12012,1/3%,IF(E2354=12099,1/10%)))))))))))))</f>
        <v>120</v>
      </c>
      <c r="AH2354" s="44">
        <f t="shared" si="985"/>
        <v>48.082135523613957</v>
      </c>
      <c r="AI2354" s="36">
        <f t="shared" si="986"/>
        <v>71.917864476386043</v>
      </c>
      <c r="AJ2354" s="36">
        <f t="shared" si="987"/>
        <v>2189</v>
      </c>
      <c r="AK2354" s="45">
        <v>45657</v>
      </c>
    </row>
    <row r="2355" spans="1:37" s="79" customFormat="1" ht="12.75" x14ac:dyDescent="0.25">
      <c r="A2355" s="36">
        <v>2349</v>
      </c>
      <c r="B2355" s="45">
        <v>43469</v>
      </c>
      <c r="C2355" s="49" t="s">
        <v>431</v>
      </c>
      <c r="D2355" s="49"/>
      <c r="E2355" s="49">
        <v>12009</v>
      </c>
      <c r="F2355" s="36" t="s">
        <v>1937</v>
      </c>
      <c r="G2355" s="36" t="s">
        <v>435</v>
      </c>
      <c r="H2355" s="38">
        <v>1</v>
      </c>
      <c r="I2355" s="50">
        <v>120000</v>
      </c>
      <c r="J2355" s="39">
        <f t="shared" si="989"/>
        <v>0</v>
      </c>
      <c r="K2355" s="39">
        <f t="shared" si="990"/>
        <v>0</v>
      </c>
      <c r="L2355" s="39">
        <f t="shared" si="991"/>
        <v>0</v>
      </c>
      <c r="M2355" s="39">
        <f>IF(E2355=12005,I2355,IF(E2355&lt;&gt;12005,0))</f>
        <v>0</v>
      </c>
      <c r="N2355" s="39">
        <f t="shared" si="992"/>
        <v>0</v>
      </c>
      <c r="O2355" s="39">
        <f t="shared" si="993"/>
        <v>0</v>
      </c>
      <c r="P2355" s="39">
        <f t="shared" si="994"/>
        <v>0</v>
      </c>
      <c r="Q2355" s="39">
        <f t="shared" si="995"/>
        <v>120000</v>
      </c>
      <c r="R2355" s="39">
        <f t="shared" si="996"/>
        <v>0</v>
      </c>
      <c r="S2355" s="39">
        <f t="shared" si="997"/>
        <v>0</v>
      </c>
      <c r="T2355" s="39"/>
      <c r="U2355" s="39">
        <f t="shared" si="998"/>
        <v>0</v>
      </c>
      <c r="V2355" s="39"/>
      <c r="W2355" s="39">
        <f>IF(E2355=12099,I2355,IF(E2355&lt;&gt;12099,0))</f>
        <v>0</v>
      </c>
      <c r="X2355" s="39">
        <f t="shared" si="976"/>
        <v>32.854209445585212</v>
      </c>
      <c r="Y2355" s="39">
        <f t="shared" si="977"/>
        <v>999.99999999999989</v>
      </c>
      <c r="Z2355" s="41">
        <f t="shared" si="978"/>
        <v>71885.010266940444</v>
      </c>
      <c r="AA2355" s="41">
        <v>59860.369609856258</v>
      </c>
      <c r="AB2355" s="41">
        <v>0</v>
      </c>
      <c r="AC2355" s="41">
        <f t="shared" si="981"/>
        <v>59860.369609856258</v>
      </c>
      <c r="AD2355" s="42">
        <f t="shared" si="982"/>
        <v>12024.640657084186</v>
      </c>
      <c r="AE2355" s="41">
        <f t="shared" si="983"/>
        <v>71885.010266940444</v>
      </c>
      <c r="AF2355" s="42">
        <f t="shared" si="984"/>
        <v>48114.989733059556</v>
      </c>
      <c r="AG2355" s="43">
        <f>(365.25/30.4375*(IF(E2355=12002,1/3%,IF(E2355=12003,1/3%,IF(E2355=12004,1/3%,IF(E2355=12006,1/2%,IF(E2355=12007,1/10%,IF(E2355=12008,1/3%,IF(E2355=12009,1/10%,IF(E2355=12010,1/10%,IF(E2355=12011,1/20%,IF(E2355=12012,1/3%,IF(E2355=12099,1/10%)))))))))))))</f>
        <v>120</v>
      </c>
      <c r="AH2355" s="44">
        <f t="shared" si="985"/>
        <v>48.114989733059545</v>
      </c>
      <c r="AI2355" s="36">
        <f t="shared" si="986"/>
        <v>71.885010266940455</v>
      </c>
      <c r="AJ2355" s="36">
        <f t="shared" si="987"/>
        <v>2188</v>
      </c>
      <c r="AK2355" s="45">
        <v>45657</v>
      </c>
    </row>
    <row r="2356" spans="1:37" s="79" customFormat="1" ht="12.75" x14ac:dyDescent="0.25">
      <c r="A2356" s="36">
        <v>2350</v>
      </c>
      <c r="B2356" s="74">
        <v>43476</v>
      </c>
      <c r="C2356" s="36" t="s">
        <v>823</v>
      </c>
      <c r="D2356" s="36"/>
      <c r="E2356" s="36">
        <v>12004</v>
      </c>
      <c r="F2356" s="36" t="s">
        <v>1938</v>
      </c>
      <c r="G2356" s="38" t="s">
        <v>322</v>
      </c>
      <c r="H2356" s="61">
        <v>1</v>
      </c>
      <c r="I2356" s="50">
        <v>172333333.33000001</v>
      </c>
      <c r="J2356" s="39">
        <f t="shared" si="989"/>
        <v>0</v>
      </c>
      <c r="K2356" s="39">
        <f t="shared" si="990"/>
        <v>0</v>
      </c>
      <c r="L2356" s="39">
        <f t="shared" si="991"/>
        <v>172333333.33000001</v>
      </c>
      <c r="M2356" s="39">
        <f>IF(C2356=12006,H2356,IF(C2356&lt;&gt;12006,0))</f>
        <v>0</v>
      </c>
      <c r="N2356" s="39">
        <f t="shared" si="992"/>
        <v>0</v>
      </c>
      <c r="O2356" s="39">
        <f t="shared" si="993"/>
        <v>0</v>
      </c>
      <c r="P2356" s="39">
        <f t="shared" si="994"/>
        <v>0</v>
      </c>
      <c r="Q2356" s="39">
        <f t="shared" si="995"/>
        <v>0</v>
      </c>
      <c r="R2356" s="39">
        <f t="shared" si="996"/>
        <v>0</v>
      </c>
      <c r="S2356" s="39">
        <f t="shared" si="997"/>
        <v>0</v>
      </c>
      <c r="T2356" s="39"/>
      <c r="U2356" s="39">
        <f t="shared" si="998"/>
        <v>0</v>
      </c>
      <c r="V2356" s="39"/>
      <c r="W2356" s="39"/>
      <c r="X2356" s="39">
        <f t="shared" si="976"/>
        <v>14154.688569199179</v>
      </c>
      <c r="Y2356" s="39">
        <f t="shared" si="977"/>
        <v>430833.33332500001</v>
      </c>
      <c r="Z2356" s="41">
        <f t="shared" si="978"/>
        <v>30871375.769423407</v>
      </c>
      <c r="AA2356" s="41">
        <v>25690759.75309651</v>
      </c>
      <c r="AB2356" s="41">
        <v>0</v>
      </c>
      <c r="AC2356" s="41">
        <f t="shared" si="981"/>
        <v>25690759.75309651</v>
      </c>
      <c r="AD2356" s="42">
        <f t="shared" si="982"/>
        <v>5180616.0163268968</v>
      </c>
      <c r="AE2356" s="41">
        <f t="shared" si="983"/>
        <v>30871375.769423407</v>
      </c>
      <c r="AF2356" s="42">
        <f t="shared" si="984"/>
        <v>141461957.56057662</v>
      </c>
      <c r="AG2356" s="43">
        <f>(365.25/30.4375*(IF(E2356=12002,1/3%,IF(E2356=12003,1/3%,IF(E2356=12004,1/3%,IF(E2356=12006,1/2%,IF(E2356=12007,1/10%,IF(E2356=12008,1/3%,IF(E2356=12009,1/10%,IF(E2356=12010,1/10%,IF(E2356=12011,1/20%,IF(E2356=12012,1/3%))))))))))))</f>
        <v>400</v>
      </c>
      <c r="AH2356" s="44">
        <f t="shared" si="985"/>
        <v>328.34496919917865</v>
      </c>
      <c r="AI2356" s="36">
        <f t="shared" si="986"/>
        <v>71.655030800821351</v>
      </c>
      <c r="AJ2356" s="36">
        <f t="shared" si="987"/>
        <v>2181</v>
      </c>
      <c r="AK2356" s="45">
        <v>45657</v>
      </c>
    </row>
    <row r="2357" spans="1:37" s="79" customFormat="1" ht="12.75" x14ac:dyDescent="0.25">
      <c r="A2357" s="36">
        <v>2351</v>
      </c>
      <c r="B2357" s="74">
        <v>43476</v>
      </c>
      <c r="C2357" s="36" t="s">
        <v>823</v>
      </c>
      <c r="D2357" s="36"/>
      <c r="E2357" s="36">
        <v>12004</v>
      </c>
      <c r="F2357" s="36" t="s">
        <v>1939</v>
      </c>
      <c r="G2357" s="38" t="s">
        <v>318</v>
      </c>
      <c r="H2357" s="61">
        <v>1</v>
      </c>
      <c r="I2357" s="50">
        <v>8787090.4000000004</v>
      </c>
      <c r="J2357" s="39">
        <f t="shared" si="989"/>
        <v>0</v>
      </c>
      <c r="K2357" s="39">
        <f t="shared" si="990"/>
        <v>0</v>
      </c>
      <c r="L2357" s="39">
        <f t="shared" si="991"/>
        <v>8787090.4000000004</v>
      </c>
      <c r="M2357" s="39">
        <f>IF(C2357=12006,H2357,IF(C2357&lt;&gt;12006,0))</f>
        <v>0</v>
      </c>
      <c r="N2357" s="39">
        <f t="shared" si="992"/>
        <v>0</v>
      </c>
      <c r="O2357" s="39">
        <f t="shared" si="993"/>
        <v>0</v>
      </c>
      <c r="P2357" s="39">
        <f t="shared" si="994"/>
        <v>0</v>
      </c>
      <c r="Q2357" s="39">
        <f t="shared" si="995"/>
        <v>0</v>
      </c>
      <c r="R2357" s="39">
        <f t="shared" si="996"/>
        <v>0</v>
      </c>
      <c r="S2357" s="39">
        <f t="shared" si="997"/>
        <v>0</v>
      </c>
      <c r="T2357" s="39"/>
      <c r="U2357" s="39">
        <f t="shared" si="998"/>
        <v>0</v>
      </c>
      <c r="V2357" s="39"/>
      <c r="W2357" s="39"/>
      <c r="X2357" s="39">
        <f t="shared" si="976"/>
        <v>721.73227104722787</v>
      </c>
      <c r="Y2357" s="39">
        <f t="shared" si="977"/>
        <v>21967.725999999999</v>
      </c>
      <c r="Z2357" s="41">
        <f t="shared" si="978"/>
        <v>1574098.0831540038</v>
      </c>
      <c r="AA2357" s="41">
        <v>1309944.0719507185</v>
      </c>
      <c r="AB2357" s="41">
        <v>0</v>
      </c>
      <c r="AC2357" s="41">
        <f t="shared" si="981"/>
        <v>1309944.0719507185</v>
      </c>
      <c r="AD2357" s="42">
        <f t="shared" si="982"/>
        <v>264154.01120328531</v>
      </c>
      <c r="AE2357" s="41">
        <f t="shared" si="983"/>
        <v>1574098.0831540038</v>
      </c>
      <c r="AF2357" s="42">
        <f t="shared" si="984"/>
        <v>7212992.3168459963</v>
      </c>
      <c r="AG2357" s="43">
        <f>(365.25/30.4375*(IF(E2357=12002,1/3%,IF(E2357=12003,1/3%,IF(E2357=12004,1/3%,IF(E2357=12006,1/2%,IF(E2357=12007,1/10%,IF(E2357=12008,1/3%,IF(E2357=12009,1/10%,IF(E2357=12010,1/10%,IF(E2357=12011,1/20%,IF(E2357=12012,1/3%))))))))))))</f>
        <v>400</v>
      </c>
      <c r="AH2357" s="44">
        <f t="shared" si="985"/>
        <v>328.34496919917865</v>
      </c>
      <c r="AI2357" s="36">
        <f t="shared" si="986"/>
        <v>71.655030800821351</v>
      </c>
      <c r="AJ2357" s="36">
        <f t="shared" si="987"/>
        <v>2181</v>
      </c>
      <c r="AK2357" s="45">
        <v>45657</v>
      </c>
    </row>
    <row r="2358" spans="1:37" s="79" customFormat="1" ht="12.75" x14ac:dyDescent="0.25">
      <c r="A2358" s="36">
        <v>2352</v>
      </c>
      <c r="B2358" s="45">
        <v>43481</v>
      </c>
      <c r="C2358" s="49" t="s">
        <v>272</v>
      </c>
      <c r="D2358" s="49"/>
      <c r="E2358" s="49">
        <v>12010</v>
      </c>
      <c r="F2358" s="36" t="s">
        <v>1658</v>
      </c>
      <c r="G2358" s="36" t="s">
        <v>435</v>
      </c>
      <c r="H2358" s="38">
        <v>15</v>
      </c>
      <c r="I2358" s="50">
        <v>1663750</v>
      </c>
      <c r="J2358" s="39">
        <f t="shared" si="989"/>
        <v>0</v>
      </c>
      <c r="K2358" s="39">
        <f t="shared" si="990"/>
        <v>0</v>
      </c>
      <c r="L2358" s="39">
        <f t="shared" si="991"/>
        <v>0</v>
      </c>
      <c r="M2358" s="39">
        <f>IF(E2358=12005,I2358,IF(E2358&lt;&gt;12005,0))</f>
        <v>0</v>
      </c>
      <c r="N2358" s="39">
        <f t="shared" si="992"/>
        <v>0</v>
      </c>
      <c r="O2358" s="39">
        <f t="shared" si="993"/>
        <v>0</v>
      </c>
      <c r="P2358" s="39">
        <f t="shared" si="994"/>
        <v>0</v>
      </c>
      <c r="Q2358" s="39">
        <f t="shared" si="995"/>
        <v>0</v>
      </c>
      <c r="R2358" s="39">
        <f t="shared" si="996"/>
        <v>1663750</v>
      </c>
      <c r="S2358" s="39">
        <f t="shared" si="997"/>
        <v>0</v>
      </c>
      <c r="T2358" s="39"/>
      <c r="U2358" s="39">
        <f t="shared" si="998"/>
        <v>0</v>
      </c>
      <c r="V2358" s="39"/>
      <c r="W2358" s="39">
        <f>IF(E2358=12099,I2358,IF(E2358&lt;&gt;12099,0))</f>
        <v>0</v>
      </c>
      <c r="X2358" s="39">
        <f t="shared" si="976"/>
        <v>455.50992470910336</v>
      </c>
      <c r="Y2358" s="39">
        <f t="shared" si="977"/>
        <v>13864.583333333334</v>
      </c>
      <c r="Z2358" s="41">
        <f t="shared" si="978"/>
        <v>991189.59616700886</v>
      </c>
      <c r="AA2358" s="41">
        <v>824472.96372347709</v>
      </c>
      <c r="AB2358" s="41">
        <v>55413.643822063437</v>
      </c>
      <c r="AC2358" s="41">
        <f t="shared" si="981"/>
        <v>879886.60754554055</v>
      </c>
      <c r="AD2358" s="42">
        <f t="shared" si="982"/>
        <v>166716.63244353177</v>
      </c>
      <c r="AE2358" s="41">
        <f t="shared" si="983"/>
        <v>1046603.2399890723</v>
      </c>
      <c r="AF2358" s="42">
        <f t="shared" si="984"/>
        <v>617146.76001092768</v>
      </c>
      <c r="AG2358" s="43">
        <f>(365.25/30.4375*(IF(E2358=12002,1/3%,IF(E2358=12003,1/3%,IF(E2358=12004,1/3%,IF(E2358=12006,1/2%,IF(E2358=12007,1/10%,IF(E2358=12008,1/3%,IF(E2358=12009,1/10%,IF(E2358=12010,1/10%,IF(E2358=12011,1/20%,IF(E2358=12012,1/3%,IF(E2358=12099,1/10%)))))))))))))</f>
        <v>120</v>
      </c>
      <c r="AH2358" s="44">
        <f t="shared" si="985"/>
        <v>48.509240246406577</v>
      </c>
      <c r="AI2358" s="36">
        <f t="shared" si="986"/>
        <v>71.490759753593423</v>
      </c>
      <c r="AJ2358" s="36">
        <f t="shared" si="987"/>
        <v>2176</v>
      </c>
      <c r="AK2358" s="45">
        <v>45657</v>
      </c>
    </row>
    <row r="2359" spans="1:37" s="79" customFormat="1" ht="12.75" x14ac:dyDescent="0.25">
      <c r="A2359" s="36">
        <v>2353</v>
      </c>
      <c r="B2359" s="45">
        <v>43482</v>
      </c>
      <c r="C2359" s="49" t="s">
        <v>265</v>
      </c>
      <c r="D2359" s="49"/>
      <c r="E2359" s="36">
        <v>12007</v>
      </c>
      <c r="F2359" s="36" t="s">
        <v>1940</v>
      </c>
      <c r="G2359" s="65" t="s">
        <v>435</v>
      </c>
      <c r="H2359" s="38">
        <v>1</v>
      </c>
      <c r="I2359" s="48">
        <v>112000</v>
      </c>
      <c r="J2359" s="39">
        <f t="shared" si="989"/>
        <v>0</v>
      </c>
      <c r="K2359" s="39">
        <f t="shared" si="990"/>
        <v>0</v>
      </c>
      <c r="L2359" s="39">
        <f t="shared" si="991"/>
        <v>0</v>
      </c>
      <c r="M2359" s="39">
        <f>IF(E2359=12005,I2359,IF(E2359&lt;&gt;12005,0))</f>
        <v>0</v>
      </c>
      <c r="N2359" s="39">
        <f t="shared" si="992"/>
        <v>0</v>
      </c>
      <c r="O2359" s="39">
        <f t="shared" si="993"/>
        <v>112000</v>
      </c>
      <c r="P2359" s="39">
        <f t="shared" si="994"/>
        <v>0</v>
      </c>
      <c r="Q2359" s="39">
        <f t="shared" si="995"/>
        <v>0</v>
      </c>
      <c r="R2359" s="39">
        <f t="shared" si="996"/>
        <v>0</v>
      </c>
      <c r="S2359" s="39">
        <f t="shared" si="997"/>
        <v>0</v>
      </c>
      <c r="T2359" s="39"/>
      <c r="U2359" s="39">
        <f t="shared" si="998"/>
        <v>0</v>
      </c>
      <c r="V2359" s="39"/>
      <c r="W2359" s="39">
        <f>IF(E2359=12099,I2359,IF(E2359&lt;&gt;12099,0))</f>
        <v>0</v>
      </c>
      <c r="X2359" s="39">
        <f t="shared" si="976"/>
        <v>30.663928815879533</v>
      </c>
      <c r="Y2359" s="39">
        <f t="shared" si="977"/>
        <v>933.33333333333326</v>
      </c>
      <c r="Z2359" s="41">
        <f t="shared" si="978"/>
        <v>66694.045174537983</v>
      </c>
      <c r="AA2359" s="41">
        <v>55471.047227926079</v>
      </c>
      <c r="AB2359" s="41">
        <v>1738.0849594209585</v>
      </c>
      <c r="AC2359" s="41">
        <f t="shared" si="981"/>
        <v>57209.132187347037</v>
      </c>
      <c r="AD2359" s="42">
        <f t="shared" si="982"/>
        <v>11222.997946611904</v>
      </c>
      <c r="AE2359" s="41">
        <f t="shared" si="983"/>
        <v>68432.130133958941</v>
      </c>
      <c r="AF2359" s="42">
        <f t="shared" si="984"/>
        <v>43567.869866041059</v>
      </c>
      <c r="AG2359" s="43">
        <f>(365.25/30.4375*(IF(E2359=12002,1/3%,IF(E2359=12003,1/3%,IF(E2359=12004,1/3%,IF(E2359=12006,1/2%,IF(E2359=12007,1/10%,IF(E2359=12008,1/3%,IF(E2359=12009,1/10%,IF(E2359=12010,1/10%,IF(E2359=12011,1/20%,IF(E2359=12012,1/3%,IF(E2359=12099,1/10%)))))))))))))</f>
        <v>120</v>
      </c>
      <c r="AH2359" s="44">
        <f t="shared" si="985"/>
        <v>48.542094455852151</v>
      </c>
      <c r="AI2359" s="36">
        <f t="shared" si="986"/>
        <v>71.457905544147849</v>
      </c>
      <c r="AJ2359" s="36">
        <f t="shared" si="987"/>
        <v>2175</v>
      </c>
      <c r="AK2359" s="45">
        <v>45657</v>
      </c>
    </row>
    <row r="2360" spans="1:37" s="79" customFormat="1" ht="12.75" x14ac:dyDescent="0.25">
      <c r="A2360" s="36">
        <v>2354</v>
      </c>
      <c r="B2360" s="45">
        <v>43483</v>
      </c>
      <c r="C2360" s="36" t="s">
        <v>533</v>
      </c>
      <c r="D2360" s="36"/>
      <c r="E2360" s="36">
        <v>12003</v>
      </c>
      <c r="F2360" s="36" t="s">
        <v>1941</v>
      </c>
      <c r="G2360" s="36" t="s">
        <v>62</v>
      </c>
      <c r="H2360" s="38">
        <v>1</v>
      </c>
      <c r="I2360" s="50">
        <v>276850</v>
      </c>
      <c r="J2360" s="39">
        <f t="shared" si="989"/>
        <v>0</v>
      </c>
      <c r="K2360" s="39">
        <f t="shared" si="990"/>
        <v>276850</v>
      </c>
      <c r="L2360" s="39">
        <f t="shared" si="991"/>
        <v>0</v>
      </c>
      <c r="M2360" s="39">
        <f>IF(C2360=12006,H2360,IF(C2360&lt;&gt;12006,0))</f>
        <v>0</v>
      </c>
      <c r="N2360" s="39">
        <f t="shared" si="992"/>
        <v>0</v>
      </c>
      <c r="O2360" s="39">
        <f t="shared" si="993"/>
        <v>0</v>
      </c>
      <c r="P2360" s="39">
        <f t="shared" si="994"/>
        <v>0</v>
      </c>
      <c r="Q2360" s="39">
        <f t="shared" si="995"/>
        <v>0</v>
      </c>
      <c r="R2360" s="39">
        <f t="shared" si="996"/>
        <v>0</v>
      </c>
      <c r="S2360" s="39">
        <f t="shared" si="997"/>
        <v>0</v>
      </c>
      <c r="T2360" s="39"/>
      <c r="U2360" s="39">
        <f t="shared" si="998"/>
        <v>0</v>
      </c>
      <c r="V2360" s="39"/>
      <c r="W2360" s="39"/>
      <c r="X2360" s="39">
        <f t="shared" si="976"/>
        <v>22.739219712525667</v>
      </c>
      <c r="Y2360" s="39">
        <f t="shared" si="977"/>
        <v>692.125</v>
      </c>
      <c r="Z2360" s="41">
        <f t="shared" si="978"/>
        <v>49435.063655030805</v>
      </c>
      <c r="AA2360" s="41">
        <v>41112.509240246407</v>
      </c>
      <c r="AB2360" s="41">
        <v>-1108.7915069672156</v>
      </c>
      <c r="AC2360" s="41">
        <f t="shared" si="981"/>
        <v>40003.717733279191</v>
      </c>
      <c r="AD2360" s="42">
        <f t="shared" si="982"/>
        <v>8322.5544147843975</v>
      </c>
      <c r="AE2360" s="41">
        <f t="shared" si="983"/>
        <v>48326.272148063588</v>
      </c>
      <c r="AF2360" s="42">
        <f t="shared" si="984"/>
        <v>228523.72785193642</v>
      </c>
      <c r="AG2360" s="43">
        <f>(365.25/30.4375*(IF(E2360=12002,1/3%,IF(E2360=12003,1/3%,IF(E2360=12004,1/3%,IF(E2360=12006,1/2%,IF(E2360=12007,1/10%,IF(E2360=12008,1/3%,IF(E2360=12009,1/10%,IF(E2360=12010,1/10%,IF(E2360=12011,1/20%,IF(E2360=12012,1/3%))))))))))))</f>
        <v>400</v>
      </c>
      <c r="AH2360" s="44">
        <f t="shared" si="985"/>
        <v>328.57494866529771</v>
      </c>
      <c r="AI2360" s="36">
        <f t="shared" si="986"/>
        <v>71.42505133470226</v>
      </c>
      <c r="AJ2360" s="36">
        <f t="shared" si="987"/>
        <v>2174</v>
      </c>
      <c r="AK2360" s="45">
        <v>45657</v>
      </c>
    </row>
    <row r="2361" spans="1:37" s="79" customFormat="1" ht="12.75" x14ac:dyDescent="0.25">
      <c r="A2361" s="36">
        <v>2355</v>
      </c>
      <c r="B2361" s="45">
        <v>43483</v>
      </c>
      <c r="C2361" s="36" t="s">
        <v>533</v>
      </c>
      <c r="D2361" s="36"/>
      <c r="E2361" s="36">
        <v>12003</v>
      </c>
      <c r="F2361" s="36" t="s">
        <v>1896</v>
      </c>
      <c r="G2361" s="36" t="s">
        <v>1472</v>
      </c>
      <c r="H2361" s="38">
        <v>6</v>
      </c>
      <c r="I2361" s="50">
        <v>289800</v>
      </c>
      <c r="J2361" s="39">
        <f t="shared" si="989"/>
        <v>0</v>
      </c>
      <c r="K2361" s="39">
        <f t="shared" si="990"/>
        <v>289800</v>
      </c>
      <c r="L2361" s="39">
        <f t="shared" si="991"/>
        <v>0</v>
      </c>
      <c r="M2361" s="39">
        <f>IF(C2361=12006,H2361,IF(C2361&lt;&gt;12006,0))</f>
        <v>0</v>
      </c>
      <c r="N2361" s="39">
        <f t="shared" si="992"/>
        <v>0</v>
      </c>
      <c r="O2361" s="39">
        <f t="shared" si="993"/>
        <v>0</v>
      </c>
      <c r="P2361" s="39">
        <f t="shared" si="994"/>
        <v>0</v>
      </c>
      <c r="Q2361" s="39">
        <f t="shared" si="995"/>
        <v>0</v>
      </c>
      <c r="R2361" s="39">
        <f t="shared" si="996"/>
        <v>0</v>
      </c>
      <c r="S2361" s="39">
        <f t="shared" si="997"/>
        <v>0</v>
      </c>
      <c r="T2361" s="39"/>
      <c r="U2361" s="39">
        <f t="shared" si="998"/>
        <v>0</v>
      </c>
      <c r="V2361" s="39"/>
      <c r="W2361" s="39"/>
      <c r="X2361" s="39">
        <f t="shared" si="976"/>
        <v>23.802874743326488</v>
      </c>
      <c r="Y2361" s="39">
        <f t="shared" si="977"/>
        <v>724.5</v>
      </c>
      <c r="Z2361" s="41">
        <f t="shared" si="978"/>
        <v>51747.449691991787</v>
      </c>
      <c r="AA2361" s="41">
        <v>43035.597535934292</v>
      </c>
      <c r="AB2361" s="41">
        <v>-1160.6565964208021</v>
      </c>
      <c r="AC2361" s="41">
        <f t="shared" si="981"/>
        <v>41874.940939513486</v>
      </c>
      <c r="AD2361" s="42">
        <f t="shared" si="982"/>
        <v>8711.8521560574954</v>
      </c>
      <c r="AE2361" s="41">
        <f t="shared" si="983"/>
        <v>50586.793095570982</v>
      </c>
      <c r="AF2361" s="42">
        <f t="shared" si="984"/>
        <v>239213.20690442901</v>
      </c>
      <c r="AG2361" s="43">
        <f>(365.25/30.4375*(IF(E2361=12002,1/3%,IF(E2361=12003,1/3%,IF(E2361=12004,1/3%,IF(E2361=12006,1/2%,IF(E2361=12007,1/10%,IF(E2361=12008,1/3%,IF(E2361=12009,1/10%,IF(E2361=12010,1/10%,IF(E2361=12011,1/20%,IF(E2361=12012,1/3%))))))))))))</f>
        <v>400</v>
      </c>
      <c r="AH2361" s="44">
        <f t="shared" si="985"/>
        <v>328.57494866529771</v>
      </c>
      <c r="AI2361" s="36">
        <f t="shared" si="986"/>
        <v>71.42505133470226</v>
      </c>
      <c r="AJ2361" s="36">
        <f t="shared" si="987"/>
        <v>2174</v>
      </c>
      <c r="AK2361" s="45">
        <v>45657</v>
      </c>
    </row>
    <row r="2362" spans="1:37" s="79" customFormat="1" ht="12.75" x14ac:dyDescent="0.25">
      <c r="A2362" s="36">
        <v>2356</v>
      </c>
      <c r="B2362" s="45">
        <v>43483</v>
      </c>
      <c r="C2362" s="36" t="s">
        <v>533</v>
      </c>
      <c r="D2362" s="36"/>
      <c r="E2362" s="36">
        <v>12003</v>
      </c>
      <c r="F2362" s="36" t="s">
        <v>1897</v>
      </c>
      <c r="G2362" s="36" t="s">
        <v>1472</v>
      </c>
      <c r="H2362" s="38">
        <v>2</v>
      </c>
      <c r="I2362" s="50">
        <v>63000</v>
      </c>
      <c r="J2362" s="39">
        <f t="shared" si="989"/>
        <v>0</v>
      </c>
      <c r="K2362" s="39">
        <f t="shared" si="990"/>
        <v>63000</v>
      </c>
      <c r="L2362" s="39">
        <f t="shared" si="991"/>
        <v>0</v>
      </c>
      <c r="M2362" s="39">
        <f>IF(C2362=12006,H2362,IF(C2362&lt;&gt;12006,0))</f>
        <v>0</v>
      </c>
      <c r="N2362" s="39">
        <f t="shared" si="992"/>
        <v>0</v>
      </c>
      <c r="O2362" s="39">
        <f t="shared" si="993"/>
        <v>0</v>
      </c>
      <c r="P2362" s="39">
        <f t="shared" si="994"/>
        <v>0</v>
      </c>
      <c r="Q2362" s="39">
        <f t="shared" si="995"/>
        <v>0</v>
      </c>
      <c r="R2362" s="39">
        <f t="shared" si="996"/>
        <v>0</v>
      </c>
      <c r="S2362" s="39">
        <f t="shared" si="997"/>
        <v>0</v>
      </c>
      <c r="T2362" s="39"/>
      <c r="U2362" s="39">
        <f t="shared" si="998"/>
        <v>0</v>
      </c>
      <c r="V2362" s="39"/>
      <c r="W2362" s="39"/>
      <c r="X2362" s="39">
        <f t="shared" si="976"/>
        <v>5.1745379876796713</v>
      </c>
      <c r="Y2362" s="39">
        <f t="shared" si="977"/>
        <v>157.5</v>
      </c>
      <c r="Z2362" s="41">
        <f t="shared" si="978"/>
        <v>11249.445585215606</v>
      </c>
      <c r="AA2362" s="41">
        <v>9355.5646817248453</v>
      </c>
      <c r="AB2362" s="41">
        <v>-252.31665139582654</v>
      </c>
      <c r="AC2362" s="41">
        <f t="shared" si="981"/>
        <v>9103.2480303290195</v>
      </c>
      <c r="AD2362" s="42">
        <f t="shared" si="982"/>
        <v>1893.8809034907608</v>
      </c>
      <c r="AE2362" s="41">
        <f t="shared" si="983"/>
        <v>10997.12893381978</v>
      </c>
      <c r="AF2362" s="42">
        <f t="shared" si="984"/>
        <v>52002.871066180218</v>
      </c>
      <c r="AG2362" s="43">
        <f>(365.25/30.4375*(IF(E2362=12002,1/3%,IF(E2362=12003,1/3%,IF(E2362=12004,1/3%,IF(E2362=12006,1/2%,IF(E2362=12007,1/10%,IF(E2362=12008,1/3%,IF(E2362=12009,1/10%,IF(E2362=12010,1/10%,IF(E2362=12011,1/20%,IF(E2362=12012,1/3%))))))))))))</f>
        <v>400</v>
      </c>
      <c r="AH2362" s="44">
        <f t="shared" si="985"/>
        <v>328.57494866529771</v>
      </c>
      <c r="AI2362" s="36">
        <f t="shared" si="986"/>
        <v>71.42505133470226</v>
      </c>
      <c r="AJ2362" s="36">
        <f t="shared" si="987"/>
        <v>2174</v>
      </c>
      <c r="AK2362" s="45">
        <v>45657</v>
      </c>
    </row>
    <row r="2363" spans="1:37" s="79" customFormat="1" ht="12.75" x14ac:dyDescent="0.25">
      <c r="A2363" s="36">
        <v>2357</v>
      </c>
      <c r="B2363" s="45">
        <v>43488</v>
      </c>
      <c r="C2363" s="49" t="s">
        <v>272</v>
      </c>
      <c r="D2363" s="49"/>
      <c r="E2363" s="49">
        <v>12010</v>
      </c>
      <c r="F2363" s="36" t="s">
        <v>1942</v>
      </c>
      <c r="G2363" s="36" t="s">
        <v>435</v>
      </c>
      <c r="H2363" s="38">
        <v>1</v>
      </c>
      <c r="I2363" s="50">
        <v>7345632</v>
      </c>
      <c r="J2363" s="39">
        <f t="shared" si="989"/>
        <v>0</v>
      </c>
      <c r="K2363" s="39">
        <f t="shared" si="990"/>
        <v>0</v>
      </c>
      <c r="L2363" s="39">
        <f t="shared" si="991"/>
        <v>0</v>
      </c>
      <c r="M2363" s="39">
        <f>IF(E2363=12005,I2363,IF(E2363&lt;&gt;12005,0))</f>
        <v>0</v>
      </c>
      <c r="N2363" s="39">
        <f t="shared" si="992"/>
        <v>0</v>
      </c>
      <c r="O2363" s="39">
        <f t="shared" si="993"/>
        <v>0</v>
      </c>
      <c r="P2363" s="39">
        <f t="shared" si="994"/>
        <v>0</v>
      </c>
      <c r="Q2363" s="39">
        <f t="shared" si="995"/>
        <v>0</v>
      </c>
      <c r="R2363" s="39">
        <f t="shared" si="996"/>
        <v>7345632</v>
      </c>
      <c r="S2363" s="39">
        <f t="shared" si="997"/>
        <v>0</v>
      </c>
      <c r="T2363" s="39"/>
      <c r="U2363" s="39">
        <f t="shared" si="998"/>
        <v>0</v>
      </c>
      <c r="V2363" s="39"/>
      <c r="W2363" s="39">
        <f>IF(E2363=12099,I2363,IF(E2363&lt;&gt;12099,0))</f>
        <v>0</v>
      </c>
      <c r="X2363" s="39">
        <f t="shared" si="976"/>
        <v>2011.1244353182753</v>
      </c>
      <c r="Y2363" s="39">
        <f t="shared" si="977"/>
        <v>61213.600000000006</v>
      </c>
      <c r="Z2363" s="41">
        <f t="shared" si="978"/>
        <v>4362128.9002053393</v>
      </c>
      <c r="AA2363" s="41">
        <v>3626057.3568788501</v>
      </c>
      <c r="AB2363" s="41">
        <v>243710.90344188531</v>
      </c>
      <c r="AC2363" s="41">
        <f t="shared" si="981"/>
        <v>3869768.2603207356</v>
      </c>
      <c r="AD2363" s="42">
        <f t="shared" si="982"/>
        <v>736071.54332648916</v>
      </c>
      <c r="AE2363" s="41">
        <f t="shared" si="983"/>
        <v>4605839.8036472248</v>
      </c>
      <c r="AF2363" s="42">
        <f t="shared" si="984"/>
        <v>2739792.1963527752</v>
      </c>
      <c r="AG2363" s="43">
        <f>(365.25/30.4375*(IF(E2363=12002,1/3%,IF(E2363=12003,1/3%,IF(E2363=12004,1/3%,IF(E2363=12006,1/2%,IF(E2363=12007,1/10%,IF(E2363=12008,1/3%,IF(E2363=12009,1/10%,IF(E2363=12010,1/10%,IF(E2363=12011,1/20%,IF(E2363=12012,1/3%,IF(E2363=12099,1/10%)))))))))))))</f>
        <v>120</v>
      </c>
      <c r="AH2363" s="44">
        <f t="shared" si="985"/>
        <v>48.739219712525667</v>
      </c>
      <c r="AI2363" s="36">
        <f t="shared" si="986"/>
        <v>71.260780287474333</v>
      </c>
      <c r="AJ2363" s="36">
        <f t="shared" si="987"/>
        <v>2169</v>
      </c>
      <c r="AK2363" s="45">
        <v>45657</v>
      </c>
    </row>
    <row r="2364" spans="1:37" s="79" customFormat="1" ht="12.75" x14ac:dyDescent="0.25">
      <c r="A2364" s="36">
        <v>2358</v>
      </c>
      <c r="B2364" s="45">
        <v>43489</v>
      </c>
      <c r="C2364" s="49" t="s">
        <v>973</v>
      </c>
      <c r="D2364" s="49"/>
      <c r="E2364" s="36">
        <v>12006</v>
      </c>
      <c r="F2364" s="36" t="s">
        <v>1943</v>
      </c>
      <c r="G2364" s="36" t="s">
        <v>276</v>
      </c>
      <c r="H2364" s="38">
        <v>1</v>
      </c>
      <c r="I2364" s="50">
        <v>108000</v>
      </c>
      <c r="J2364" s="39">
        <f t="shared" si="989"/>
        <v>0</v>
      </c>
      <c r="K2364" s="39">
        <f t="shared" si="990"/>
        <v>0</v>
      </c>
      <c r="L2364" s="39">
        <f t="shared" si="991"/>
        <v>0</v>
      </c>
      <c r="M2364" s="39">
        <f>IF(C2364=12006,H2364,IF(C2364&lt;&gt;12006,0))</f>
        <v>0</v>
      </c>
      <c r="N2364" s="39">
        <f t="shared" ref="N2364:N2387" si="999">IF(E2364=12006,I2364,IF(E2364&lt;&gt;12006,0))</f>
        <v>108000</v>
      </c>
      <c r="O2364" s="39">
        <f t="shared" si="993"/>
        <v>0</v>
      </c>
      <c r="P2364" s="39">
        <f t="shared" si="994"/>
        <v>0</v>
      </c>
      <c r="Q2364" s="39">
        <f t="shared" si="995"/>
        <v>0</v>
      </c>
      <c r="R2364" s="39">
        <f t="shared" si="996"/>
        <v>0</v>
      </c>
      <c r="S2364" s="39">
        <f t="shared" si="997"/>
        <v>0</v>
      </c>
      <c r="T2364" s="39"/>
      <c r="U2364" s="39">
        <f t="shared" si="998"/>
        <v>0</v>
      </c>
      <c r="V2364" s="39">
        <f>IF(E2364=12050,I2364,IF(E2364&lt;&gt;12050,0))</f>
        <v>0</v>
      </c>
      <c r="W2364" s="39"/>
      <c r="X2364" s="39">
        <f t="shared" si="976"/>
        <v>5.9137577002053385</v>
      </c>
      <c r="Y2364" s="39">
        <f t="shared" si="977"/>
        <v>180</v>
      </c>
      <c r="Z2364" s="41">
        <f t="shared" si="978"/>
        <v>12821.026694045175</v>
      </c>
      <c r="AA2364" s="41">
        <v>10656.59137577002</v>
      </c>
      <c r="AB2364" s="41">
        <v>0</v>
      </c>
      <c r="AC2364" s="41">
        <f t="shared" si="981"/>
        <v>10656.59137577002</v>
      </c>
      <c r="AD2364" s="42">
        <f t="shared" si="982"/>
        <v>2164.4353182751547</v>
      </c>
      <c r="AE2364" s="41">
        <f t="shared" si="983"/>
        <v>12821.026694045175</v>
      </c>
      <c r="AF2364" s="42">
        <f t="shared" si="984"/>
        <v>95178.973305954831</v>
      </c>
      <c r="AG2364" s="43">
        <f>(365.25/30.4375*(IF(E2364=12002,1/3%,IF(E2364=12003,1/3%,IF(E2364=12004,1/3%,IF(E2364=12006,1/2%,IF(E2364=12007,1/10%,IF(E2364=12008,1/3%,IF(E2364=12009,1/10%,IF(E2364=12010,1/10%,IF(E2364=12011,1/20%,IF(E2364=12012,1/3%))))))))))))</f>
        <v>600</v>
      </c>
      <c r="AH2364" s="44">
        <f t="shared" si="985"/>
        <v>528.77207392197124</v>
      </c>
      <c r="AI2364" s="36">
        <f t="shared" si="986"/>
        <v>71.227926078028744</v>
      </c>
      <c r="AJ2364" s="36">
        <f t="shared" si="987"/>
        <v>2168</v>
      </c>
      <c r="AK2364" s="45">
        <v>45657</v>
      </c>
    </row>
    <row r="2365" spans="1:37" s="79" customFormat="1" ht="12.75" x14ac:dyDescent="0.25">
      <c r="A2365" s="36">
        <v>2359</v>
      </c>
      <c r="B2365" s="45">
        <v>43489</v>
      </c>
      <c r="C2365" s="49" t="s">
        <v>272</v>
      </c>
      <c r="D2365" s="49"/>
      <c r="E2365" s="49">
        <v>12010</v>
      </c>
      <c r="F2365" s="36" t="s">
        <v>1944</v>
      </c>
      <c r="G2365" s="36" t="s">
        <v>435</v>
      </c>
      <c r="H2365" s="38">
        <v>50</v>
      </c>
      <c r="I2365" s="50">
        <v>1617000.0000000002</v>
      </c>
      <c r="J2365" s="39">
        <f t="shared" si="989"/>
        <v>0</v>
      </c>
      <c r="K2365" s="39">
        <f t="shared" si="990"/>
        <v>0</v>
      </c>
      <c r="L2365" s="39">
        <f t="shared" si="991"/>
        <v>0</v>
      </c>
      <c r="M2365" s="39">
        <f>IF(E2365=12005,I2365,IF(E2365&lt;&gt;12005,0))</f>
        <v>0</v>
      </c>
      <c r="N2365" s="39">
        <f t="shared" si="999"/>
        <v>0</v>
      </c>
      <c r="O2365" s="39">
        <f t="shared" si="993"/>
        <v>0</v>
      </c>
      <c r="P2365" s="39">
        <f t="shared" si="994"/>
        <v>0</v>
      </c>
      <c r="Q2365" s="39">
        <f t="shared" si="995"/>
        <v>0</v>
      </c>
      <c r="R2365" s="39">
        <f t="shared" si="996"/>
        <v>1617000.0000000002</v>
      </c>
      <c r="S2365" s="39">
        <f t="shared" si="997"/>
        <v>0</v>
      </c>
      <c r="T2365" s="39"/>
      <c r="U2365" s="39">
        <f t="shared" si="998"/>
        <v>0</v>
      </c>
      <c r="V2365" s="39"/>
      <c r="W2365" s="39">
        <f>IF(E2365=12099,I2365,IF(E2365&lt;&gt;12099,0))</f>
        <v>0</v>
      </c>
      <c r="X2365" s="39">
        <f t="shared" si="976"/>
        <v>442.71047227926084</v>
      </c>
      <c r="Y2365" s="39">
        <f t="shared" si="977"/>
        <v>13475.000000000002</v>
      </c>
      <c r="Z2365" s="41">
        <f t="shared" si="978"/>
        <v>959796.30390143744</v>
      </c>
      <c r="AA2365" s="41">
        <v>797764.27104722802</v>
      </c>
      <c r="AB2365" s="41">
        <v>53618.526155341482</v>
      </c>
      <c r="AC2365" s="41">
        <f t="shared" si="981"/>
        <v>851382.79720256955</v>
      </c>
      <c r="AD2365" s="42">
        <f t="shared" si="982"/>
        <v>162032.03285420942</v>
      </c>
      <c r="AE2365" s="41">
        <f t="shared" si="983"/>
        <v>1013414.830056779</v>
      </c>
      <c r="AF2365" s="42">
        <f t="shared" si="984"/>
        <v>603585.16994322126</v>
      </c>
      <c r="AG2365" s="43">
        <f>(365.25/30.4375*(IF(E2365=12002,1/3%,IF(E2365=12003,1/3%,IF(E2365=12004,1/3%,IF(E2365=12006,1/2%,IF(E2365=12007,1/10%,IF(E2365=12008,1/3%,IF(E2365=12009,1/10%,IF(E2365=12010,1/10%,IF(E2365=12011,1/20%,IF(E2365=12012,1/3%,IF(E2365=12099,1/10%)))))))))))))</f>
        <v>120</v>
      </c>
      <c r="AH2365" s="44">
        <f t="shared" si="985"/>
        <v>48.772073921971256</v>
      </c>
      <c r="AI2365" s="36">
        <f t="shared" si="986"/>
        <v>71.227926078028744</v>
      </c>
      <c r="AJ2365" s="36">
        <f t="shared" si="987"/>
        <v>2168</v>
      </c>
      <c r="AK2365" s="45">
        <v>45657</v>
      </c>
    </row>
    <row r="2366" spans="1:37" s="79" customFormat="1" ht="38.25" customHeight="1" x14ac:dyDescent="0.25">
      <c r="A2366" s="36">
        <v>2360</v>
      </c>
      <c r="B2366" s="45">
        <v>43489</v>
      </c>
      <c r="C2366" s="53" t="s">
        <v>534</v>
      </c>
      <c r="D2366" s="53"/>
      <c r="E2366" s="36">
        <v>12008</v>
      </c>
      <c r="F2366" s="36" t="s">
        <v>1945</v>
      </c>
      <c r="G2366" s="36" t="s">
        <v>558</v>
      </c>
      <c r="H2366" s="38">
        <v>1</v>
      </c>
      <c r="I2366" s="50">
        <v>112000</v>
      </c>
      <c r="J2366" s="39">
        <f t="shared" si="989"/>
        <v>0</v>
      </c>
      <c r="K2366" s="39">
        <f t="shared" si="990"/>
        <v>0</v>
      </c>
      <c r="L2366" s="39">
        <f t="shared" si="991"/>
        <v>0</v>
      </c>
      <c r="M2366" s="39">
        <f>IF(C2366=12006,H2366,IF(C2366&lt;&gt;12006,0))</f>
        <v>0</v>
      </c>
      <c r="N2366" s="39">
        <f t="shared" si="999"/>
        <v>0</v>
      </c>
      <c r="O2366" s="39">
        <f t="shared" si="993"/>
        <v>0</v>
      </c>
      <c r="P2366" s="39">
        <f t="shared" si="994"/>
        <v>112000</v>
      </c>
      <c r="Q2366" s="39">
        <f t="shared" si="995"/>
        <v>0</v>
      </c>
      <c r="R2366" s="39">
        <f t="shared" si="996"/>
        <v>0</v>
      </c>
      <c r="S2366" s="39">
        <f t="shared" si="997"/>
        <v>0</v>
      </c>
      <c r="T2366" s="39"/>
      <c r="U2366" s="39">
        <f t="shared" si="998"/>
        <v>0</v>
      </c>
      <c r="V2366" s="39"/>
      <c r="W2366" s="39"/>
      <c r="X2366" s="39">
        <f t="shared" si="976"/>
        <v>9.1991786447638599</v>
      </c>
      <c r="Y2366" s="39">
        <f t="shared" si="977"/>
        <v>280</v>
      </c>
      <c r="Z2366" s="41">
        <f t="shared" si="978"/>
        <v>19943.819301848049</v>
      </c>
      <c r="AA2366" s="41">
        <v>16300.94455852156</v>
      </c>
      <c r="AB2366" s="41">
        <v>-439.63137292826684</v>
      </c>
      <c r="AC2366" s="41">
        <f t="shared" si="981"/>
        <v>15861.313185593293</v>
      </c>
      <c r="AD2366" s="42">
        <f t="shared" si="982"/>
        <v>3642.8747433264889</v>
      </c>
      <c r="AE2366" s="41">
        <f t="shared" si="983"/>
        <v>19504.187928919782</v>
      </c>
      <c r="AF2366" s="42">
        <f t="shared" si="984"/>
        <v>92495.812071080218</v>
      </c>
      <c r="AG2366" s="43">
        <f>(365.25/30.4375*(IF(E2366=12002,1/3%,IF(E2366=12003,1/3%,IF(E2366=12004,1/3%,IF(E2366=12006,1/2%,IF(E2366=12007,1/10%,IF(E2366=12008,1/3%,IF(E2366=12009,1/10%,IF(E2366=12010,1/10%,IF(E2366=12011,1/20%,IF(E2366=12012,1/3%))))))))))))</f>
        <v>400</v>
      </c>
      <c r="AH2366" s="44">
        <f t="shared" si="985"/>
        <v>328.77207392197124</v>
      </c>
      <c r="AI2366" s="36">
        <f t="shared" si="986"/>
        <v>71.227926078028744</v>
      </c>
      <c r="AJ2366" s="36">
        <f t="shared" si="987"/>
        <v>2168</v>
      </c>
      <c r="AK2366" s="45">
        <v>45657</v>
      </c>
    </row>
    <row r="2367" spans="1:37" s="79" customFormat="1" ht="15.75" customHeight="1" x14ac:dyDescent="0.25">
      <c r="A2367" s="36">
        <v>2361</v>
      </c>
      <c r="B2367" s="45">
        <v>43493</v>
      </c>
      <c r="C2367" s="49" t="s">
        <v>272</v>
      </c>
      <c r="D2367" s="49"/>
      <c r="E2367" s="49">
        <v>12010</v>
      </c>
      <c r="F2367" s="36" t="s">
        <v>1946</v>
      </c>
      <c r="G2367" s="36" t="s">
        <v>435</v>
      </c>
      <c r="H2367" s="38">
        <v>1</v>
      </c>
      <c r="I2367" s="50">
        <v>170000</v>
      </c>
      <c r="J2367" s="39">
        <f t="shared" si="989"/>
        <v>0</v>
      </c>
      <c r="K2367" s="39">
        <f t="shared" si="990"/>
        <v>0</v>
      </c>
      <c r="L2367" s="39">
        <f t="shared" si="991"/>
        <v>0</v>
      </c>
      <c r="M2367" s="39">
        <f>IF(E2367=12005,I2367,IF(E2367&lt;&gt;12005,0))</f>
        <v>0</v>
      </c>
      <c r="N2367" s="39">
        <f t="shared" si="999"/>
        <v>0</v>
      </c>
      <c r="O2367" s="39">
        <f t="shared" si="993"/>
        <v>0</v>
      </c>
      <c r="P2367" s="39">
        <f t="shared" si="994"/>
        <v>0</v>
      </c>
      <c r="Q2367" s="39">
        <f t="shared" si="995"/>
        <v>0</v>
      </c>
      <c r="R2367" s="39">
        <f t="shared" si="996"/>
        <v>170000</v>
      </c>
      <c r="S2367" s="39">
        <f t="shared" si="997"/>
        <v>0</v>
      </c>
      <c r="T2367" s="39"/>
      <c r="U2367" s="39">
        <f t="shared" si="998"/>
        <v>0</v>
      </c>
      <c r="V2367" s="39"/>
      <c r="W2367" s="39">
        <f>IF(E2367=12099,I2367,IF(E2367&lt;&gt;12099,0))</f>
        <v>0</v>
      </c>
      <c r="X2367" s="39">
        <f t="shared" si="976"/>
        <v>46.543463381245722</v>
      </c>
      <c r="Y2367" s="39">
        <f t="shared" si="977"/>
        <v>1416.6666666666667</v>
      </c>
      <c r="Z2367" s="41">
        <f t="shared" si="978"/>
        <v>100720.05475701575</v>
      </c>
      <c r="AA2367" s="41">
        <v>83685.14715947982</v>
      </c>
      <c r="AB2367" s="41">
        <v>5624.561558634321</v>
      </c>
      <c r="AC2367" s="41">
        <f t="shared" si="981"/>
        <v>89309.70871811414</v>
      </c>
      <c r="AD2367" s="42">
        <f t="shared" si="982"/>
        <v>17034.90759753593</v>
      </c>
      <c r="AE2367" s="41">
        <f t="shared" si="983"/>
        <v>106344.61631565007</v>
      </c>
      <c r="AF2367" s="42">
        <f t="shared" si="984"/>
        <v>63655.38368434993</v>
      </c>
      <c r="AG2367" s="43">
        <f>(365.25/30.4375*(IF(E2367=12002,1/3%,IF(E2367=12003,1/3%,IF(E2367=12004,1/3%,IF(E2367=12006,1/2%,IF(E2367=12007,1/10%,IF(E2367=12008,1/3%,IF(E2367=12009,1/10%,IF(E2367=12010,1/10%,IF(E2367=12011,1/20%,IF(E2367=12012,1/3%,IF(E2367=12099,1/10%)))))))))))))</f>
        <v>120</v>
      </c>
      <c r="AH2367" s="44">
        <f t="shared" si="985"/>
        <v>48.903490759753595</v>
      </c>
      <c r="AI2367" s="36">
        <f t="shared" si="986"/>
        <v>71.096509240246405</v>
      </c>
      <c r="AJ2367" s="36">
        <f t="shared" si="987"/>
        <v>2164</v>
      </c>
      <c r="AK2367" s="45">
        <v>45657</v>
      </c>
    </row>
    <row r="2368" spans="1:37" s="79" customFormat="1" ht="51" customHeight="1" x14ac:dyDescent="0.25">
      <c r="A2368" s="36">
        <v>2362</v>
      </c>
      <c r="B2368" s="74">
        <v>43494</v>
      </c>
      <c r="C2368" s="36" t="s">
        <v>823</v>
      </c>
      <c r="D2368" s="36"/>
      <c r="E2368" s="36">
        <v>12004</v>
      </c>
      <c r="F2368" s="36" t="s">
        <v>1947</v>
      </c>
      <c r="G2368" s="38" t="s">
        <v>318</v>
      </c>
      <c r="H2368" s="61">
        <v>1</v>
      </c>
      <c r="I2368" s="50">
        <v>3302493.7</v>
      </c>
      <c r="J2368" s="39">
        <f t="shared" si="989"/>
        <v>0</v>
      </c>
      <c r="K2368" s="39">
        <f t="shared" si="990"/>
        <v>0</v>
      </c>
      <c r="L2368" s="39">
        <f t="shared" si="991"/>
        <v>3302493.7</v>
      </c>
      <c r="M2368" s="39">
        <f>IF(C2368=12006,H2368,IF(C2368&lt;&gt;12006,0))</f>
        <v>0</v>
      </c>
      <c r="N2368" s="39">
        <f t="shared" si="999"/>
        <v>0</v>
      </c>
      <c r="O2368" s="39">
        <f t="shared" si="993"/>
        <v>0</v>
      </c>
      <c r="P2368" s="39">
        <f t="shared" si="994"/>
        <v>0</v>
      </c>
      <c r="Q2368" s="39">
        <f t="shared" si="995"/>
        <v>0</v>
      </c>
      <c r="R2368" s="39">
        <f t="shared" si="996"/>
        <v>0</v>
      </c>
      <c r="S2368" s="39">
        <f t="shared" si="997"/>
        <v>0</v>
      </c>
      <c r="T2368" s="39"/>
      <c r="U2368" s="39">
        <f t="shared" si="998"/>
        <v>0</v>
      </c>
      <c r="V2368" s="39"/>
      <c r="W2368" s="39"/>
      <c r="X2368" s="39">
        <f t="shared" si="976"/>
        <v>271.25204928131416</v>
      </c>
      <c r="Y2368" s="39">
        <f t="shared" si="977"/>
        <v>8256.2342499999995</v>
      </c>
      <c r="Z2368" s="41">
        <f t="shared" si="978"/>
        <v>586718.18259548245</v>
      </c>
      <c r="AA2368" s="41">
        <v>487439.93255852151</v>
      </c>
      <c r="AB2368" s="41">
        <v>0</v>
      </c>
      <c r="AC2368" s="41">
        <f t="shared" si="981"/>
        <v>487439.93255852151</v>
      </c>
      <c r="AD2368" s="42">
        <f t="shared" si="982"/>
        <v>99278.250036960933</v>
      </c>
      <c r="AE2368" s="41">
        <f t="shared" si="983"/>
        <v>586718.18259548245</v>
      </c>
      <c r="AF2368" s="42">
        <f t="shared" si="984"/>
        <v>2715775.5174045176</v>
      </c>
      <c r="AG2368" s="43">
        <f>(365.25/30.4375*(IF(E2368=12002,1/3%,IF(E2368=12003,1/3%,IF(E2368=12004,1/3%,IF(E2368=12006,1/2%,IF(E2368=12007,1/10%,IF(E2368=12008,1/3%,IF(E2368=12009,1/10%,IF(E2368=12010,1/10%,IF(E2368=12011,1/20%,IF(E2368=12012,1/3%))))))))))))</f>
        <v>400</v>
      </c>
      <c r="AH2368" s="44">
        <f t="shared" si="985"/>
        <v>328.93634496919918</v>
      </c>
      <c r="AI2368" s="36">
        <f t="shared" si="986"/>
        <v>71.063655030800817</v>
      </c>
      <c r="AJ2368" s="36">
        <f t="shared" si="987"/>
        <v>2163</v>
      </c>
      <c r="AK2368" s="45">
        <v>45657</v>
      </c>
    </row>
    <row r="2369" spans="1:37" s="79" customFormat="1" ht="38.25" customHeight="1" x14ac:dyDescent="0.25">
      <c r="A2369" s="36">
        <v>2363</v>
      </c>
      <c r="B2369" s="45">
        <v>43495</v>
      </c>
      <c r="C2369" s="36" t="s">
        <v>533</v>
      </c>
      <c r="D2369" s="36"/>
      <c r="E2369" s="36">
        <v>12003</v>
      </c>
      <c r="F2369" s="36" t="s">
        <v>1776</v>
      </c>
      <c r="G2369" s="36" t="s">
        <v>836</v>
      </c>
      <c r="H2369" s="38">
        <v>5</v>
      </c>
      <c r="I2369" s="50">
        <v>182500</v>
      </c>
      <c r="J2369" s="39">
        <f t="shared" si="989"/>
        <v>0</v>
      </c>
      <c r="K2369" s="39">
        <f t="shared" si="990"/>
        <v>182500</v>
      </c>
      <c r="L2369" s="39">
        <f t="shared" si="991"/>
        <v>0</v>
      </c>
      <c r="M2369" s="39">
        <f>IF(C2369=12006,H2369,IF(C2369&lt;&gt;12006,0))</f>
        <v>0</v>
      </c>
      <c r="N2369" s="39">
        <f t="shared" si="999"/>
        <v>0</v>
      </c>
      <c r="O2369" s="39">
        <f t="shared" si="993"/>
        <v>0</v>
      </c>
      <c r="P2369" s="39">
        <f t="shared" si="994"/>
        <v>0</v>
      </c>
      <c r="Q2369" s="39">
        <f t="shared" si="995"/>
        <v>0</v>
      </c>
      <c r="R2369" s="39">
        <f t="shared" si="996"/>
        <v>0</v>
      </c>
      <c r="S2369" s="39">
        <f t="shared" si="997"/>
        <v>0</v>
      </c>
      <c r="T2369" s="39"/>
      <c r="U2369" s="39">
        <f t="shared" si="998"/>
        <v>0</v>
      </c>
      <c r="V2369" s="39"/>
      <c r="W2369" s="39"/>
      <c r="X2369" s="39">
        <f t="shared" si="976"/>
        <v>14.989733059548254</v>
      </c>
      <c r="Y2369" s="39">
        <f t="shared" si="977"/>
        <v>456.24999999999994</v>
      </c>
      <c r="Z2369" s="41">
        <f t="shared" si="978"/>
        <v>32407.802874743324</v>
      </c>
      <c r="AA2369" s="41">
        <v>26921.56057494866</v>
      </c>
      <c r="AB2369" s="41">
        <v>-726.06606289515776</v>
      </c>
      <c r="AC2369" s="41">
        <f t="shared" si="981"/>
        <v>26195.494512053501</v>
      </c>
      <c r="AD2369" s="42">
        <f t="shared" si="982"/>
        <v>5486.2422997946633</v>
      </c>
      <c r="AE2369" s="41">
        <f t="shared" si="983"/>
        <v>31681.736811848165</v>
      </c>
      <c r="AF2369" s="42">
        <f t="shared" si="984"/>
        <v>150818.26318815185</v>
      </c>
      <c r="AG2369" s="43">
        <f>(365.25/30.4375*(IF(E2369=12002,1/3%,IF(E2369=12003,1/3%,IF(E2369=12004,1/3%,IF(E2369=12006,1/2%,IF(E2369=12007,1/10%,IF(E2369=12008,1/3%,IF(E2369=12009,1/10%,IF(E2369=12010,1/10%,IF(E2369=12011,1/20%,IF(E2369=12012,1/3%))))))))))))</f>
        <v>400</v>
      </c>
      <c r="AH2369" s="44">
        <f t="shared" si="985"/>
        <v>328.96919917864477</v>
      </c>
      <c r="AI2369" s="36">
        <f t="shared" si="986"/>
        <v>71.030800821355243</v>
      </c>
      <c r="AJ2369" s="36">
        <f t="shared" si="987"/>
        <v>2162</v>
      </c>
      <c r="AK2369" s="45">
        <v>45657</v>
      </c>
    </row>
    <row r="2370" spans="1:37" s="79" customFormat="1" ht="38.25" customHeight="1" x14ac:dyDescent="0.25">
      <c r="A2370" s="36">
        <v>2364</v>
      </c>
      <c r="B2370" s="45">
        <v>43495</v>
      </c>
      <c r="C2370" s="36" t="s">
        <v>533</v>
      </c>
      <c r="D2370" s="36"/>
      <c r="E2370" s="36">
        <v>12003</v>
      </c>
      <c r="F2370" s="36" t="s">
        <v>1781</v>
      </c>
      <c r="G2370" s="36" t="s">
        <v>836</v>
      </c>
      <c r="H2370" s="38">
        <v>4</v>
      </c>
      <c r="I2370" s="50">
        <v>108200</v>
      </c>
      <c r="J2370" s="39">
        <f t="shared" si="989"/>
        <v>0</v>
      </c>
      <c r="K2370" s="39">
        <f t="shared" si="990"/>
        <v>108200</v>
      </c>
      <c r="L2370" s="39">
        <f t="shared" si="991"/>
        <v>0</v>
      </c>
      <c r="M2370" s="39">
        <f>IF(C2370=12006,H2370,IF(C2370&lt;&gt;12006,0))</f>
        <v>0</v>
      </c>
      <c r="N2370" s="39">
        <f t="shared" si="999"/>
        <v>0</v>
      </c>
      <c r="O2370" s="39">
        <f t="shared" si="993"/>
        <v>0</v>
      </c>
      <c r="P2370" s="39">
        <f t="shared" si="994"/>
        <v>0</v>
      </c>
      <c r="Q2370" s="39">
        <f t="shared" si="995"/>
        <v>0</v>
      </c>
      <c r="R2370" s="39">
        <f t="shared" si="996"/>
        <v>0</v>
      </c>
      <c r="S2370" s="39">
        <f t="shared" si="997"/>
        <v>0</v>
      </c>
      <c r="T2370" s="39"/>
      <c r="U2370" s="39">
        <f t="shared" si="998"/>
        <v>0</v>
      </c>
      <c r="V2370" s="39"/>
      <c r="W2370" s="39"/>
      <c r="X2370" s="39">
        <f t="shared" si="976"/>
        <v>8.8870636550308006</v>
      </c>
      <c r="Y2370" s="39">
        <f t="shared" si="977"/>
        <v>270.5</v>
      </c>
      <c r="Z2370" s="41">
        <f t="shared" si="978"/>
        <v>19213.831622176593</v>
      </c>
      <c r="AA2370" s="41">
        <v>15961.166324435317</v>
      </c>
      <c r="AB2370" s="41">
        <v>-430.46766030277303</v>
      </c>
      <c r="AC2370" s="41">
        <f t="shared" si="981"/>
        <v>15530.698664132544</v>
      </c>
      <c r="AD2370" s="42">
        <f t="shared" si="982"/>
        <v>3252.6652977412759</v>
      </c>
      <c r="AE2370" s="41">
        <f t="shared" si="983"/>
        <v>18783.36396187382</v>
      </c>
      <c r="AF2370" s="42">
        <f t="shared" si="984"/>
        <v>89416.636038126177</v>
      </c>
      <c r="AG2370" s="43">
        <f>(365.25/30.4375*(IF(E2370=12002,1/3%,IF(E2370=12003,1/3%,IF(E2370=12004,1/3%,IF(E2370=12006,1/2%,IF(E2370=12007,1/10%,IF(E2370=12008,1/3%,IF(E2370=12009,1/10%,IF(E2370=12010,1/10%,IF(E2370=12011,1/20%,IF(E2370=12012,1/3%))))))))))))</f>
        <v>400</v>
      </c>
      <c r="AH2370" s="44">
        <f t="shared" si="985"/>
        <v>328.96919917864477</v>
      </c>
      <c r="AI2370" s="36">
        <f t="shared" si="986"/>
        <v>71.030800821355243</v>
      </c>
      <c r="AJ2370" s="36">
        <f t="shared" si="987"/>
        <v>2162</v>
      </c>
      <c r="AK2370" s="45">
        <v>45657</v>
      </c>
    </row>
    <row r="2371" spans="1:37" s="79" customFormat="1" ht="12.75" x14ac:dyDescent="0.25">
      <c r="A2371" s="36">
        <v>2365</v>
      </c>
      <c r="B2371" s="45">
        <v>43495</v>
      </c>
      <c r="C2371" s="49" t="s">
        <v>272</v>
      </c>
      <c r="D2371" s="49"/>
      <c r="E2371" s="49">
        <v>12010</v>
      </c>
      <c r="F2371" s="36" t="s">
        <v>1907</v>
      </c>
      <c r="G2371" s="36" t="s">
        <v>435</v>
      </c>
      <c r="H2371" s="38">
        <v>155</v>
      </c>
      <c r="I2371" s="50">
        <v>4735250</v>
      </c>
      <c r="J2371" s="39">
        <f t="shared" si="989"/>
        <v>0</v>
      </c>
      <c r="K2371" s="39">
        <f t="shared" si="990"/>
        <v>0</v>
      </c>
      <c r="L2371" s="39">
        <f t="shared" si="991"/>
        <v>0</v>
      </c>
      <c r="M2371" s="39">
        <f>IF(E2371=12005,I2371,IF(E2371&lt;&gt;12005,0))</f>
        <v>0</v>
      </c>
      <c r="N2371" s="39">
        <f t="shared" si="999"/>
        <v>0</v>
      </c>
      <c r="O2371" s="39">
        <f t="shared" si="993"/>
        <v>0</v>
      </c>
      <c r="P2371" s="39">
        <f t="shared" si="994"/>
        <v>0</v>
      </c>
      <c r="Q2371" s="39">
        <f t="shared" si="995"/>
        <v>0</v>
      </c>
      <c r="R2371" s="39">
        <f t="shared" si="996"/>
        <v>4735250</v>
      </c>
      <c r="S2371" s="39">
        <f t="shared" si="997"/>
        <v>0</v>
      </c>
      <c r="T2371" s="39"/>
      <c r="U2371" s="39">
        <f t="shared" si="998"/>
        <v>0</v>
      </c>
      <c r="V2371" s="39"/>
      <c r="W2371" s="39">
        <f>IF(E2371=12099,I2371,IF(E2371&lt;&gt;12099,0))</f>
        <v>0</v>
      </c>
      <c r="X2371" s="39">
        <f t="shared" si="976"/>
        <v>1296.4407939767282</v>
      </c>
      <c r="Y2371" s="39">
        <f t="shared" si="977"/>
        <v>39460.416666666664</v>
      </c>
      <c r="Z2371" s="41">
        <f t="shared" si="978"/>
        <v>2802904.9965776866</v>
      </c>
      <c r="AA2371" s="41">
        <v>2328407.6659822036</v>
      </c>
      <c r="AB2371" s="41">
        <v>156494.58351259434</v>
      </c>
      <c r="AC2371" s="41">
        <f t="shared" si="981"/>
        <v>2484902.249494798</v>
      </c>
      <c r="AD2371" s="42">
        <f t="shared" si="982"/>
        <v>474497.33059548307</v>
      </c>
      <c r="AE2371" s="41">
        <f t="shared" si="983"/>
        <v>2959399.5800902811</v>
      </c>
      <c r="AF2371" s="42">
        <f t="shared" si="984"/>
        <v>1775850.4199097189</v>
      </c>
      <c r="AG2371" s="43">
        <f>(365.25/30.4375*(IF(E2371=12002,1/3%,IF(E2371=12003,1/3%,IF(E2371=12004,1/3%,IF(E2371=12006,1/2%,IF(E2371=12007,1/10%,IF(E2371=12008,1/3%,IF(E2371=12009,1/10%,IF(E2371=12010,1/10%,IF(E2371=12011,1/20%,IF(E2371=12012,1/3%,IF(E2371=12099,1/10%)))))))))))))</f>
        <v>120</v>
      </c>
      <c r="AH2371" s="44">
        <f t="shared" si="985"/>
        <v>48.969199178644757</v>
      </c>
      <c r="AI2371" s="36">
        <f t="shared" si="986"/>
        <v>71.030800821355243</v>
      </c>
      <c r="AJ2371" s="36">
        <f t="shared" si="987"/>
        <v>2162</v>
      </c>
      <c r="AK2371" s="45">
        <v>45657</v>
      </c>
    </row>
    <row r="2372" spans="1:37" s="79" customFormat="1" ht="12.75" x14ac:dyDescent="0.25">
      <c r="A2372" s="36">
        <v>2366</v>
      </c>
      <c r="B2372" s="45">
        <v>43496</v>
      </c>
      <c r="C2372" s="36" t="s">
        <v>823</v>
      </c>
      <c r="D2372" s="36"/>
      <c r="E2372" s="36">
        <v>12004</v>
      </c>
      <c r="F2372" s="36" t="s">
        <v>1948</v>
      </c>
      <c r="G2372" s="36" t="s">
        <v>52</v>
      </c>
      <c r="H2372" s="38">
        <v>1</v>
      </c>
      <c r="I2372" s="50">
        <v>8682500</v>
      </c>
      <c r="J2372" s="39">
        <f t="shared" si="989"/>
        <v>0</v>
      </c>
      <c r="K2372" s="39">
        <f t="shared" si="990"/>
        <v>0</v>
      </c>
      <c r="L2372" s="39">
        <f t="shared" si="991"/>
        <v>8682500</v>
      </c>
      <c r="M2372" s="39">
        <f>IF(C2372=12006,H2372,IF(C2372&lt;&gt;12006,0))</f>
        <v>0</v>
      </c>
      <c r="N2372" s="39">
        <f t="shared" si="999"/>
        <v>0</v>
      </c>
      <c r="O2372" s="39">
        <f t="shared" si="993"/>
        <v>0</v>
      </c>
      <c r="P2372" s="39">
        <f t="shared" si="994"/>
        <v>0</v>
      </c>
      <c r="Q2372" s="39">
        <f t="shared" si="995"/>
        <v>0</v>
      </c>
      <c r="R2372" s="39">
        <f t="shared" si="996"/>
        <v>0</v>
      </c>
      <c r="S2372" s="39">
        <f t="shared" si="997"/>
        <v>0</v>
      </c>
      <c r="T2372" s="39"/>
      <c r="U2372" s="39">
        <f t="shared" si="998"/>
        <v>0</v>
      </c>
      <c r="V2372" s="39"/>
      <c r="W2372" s="39"/>
      <c r="X2372" s="39">
        <f t="shared" si="976"/>
        <v>713.1416837782341</v>
      </c>
      <c r="Y2372" s="39">
        <f t="shared" si="977"/>
        <v>21706.25</v>
      </c>
      <c r="Z2372" s="41">
        <f t="shared" si="978"/>
        <v>1541099.178644764</v>
      </c>
      <c r="AA2372" s="41">
        <v>1280089.3223819302</v>
      </c>
      <c r="AB2372" s="41">
        <v>-34523.608386983375</v>
      </c>
      <c r="AC2372" s="41">
        <f t="shared" si="981"/>
        <v>1245565.7139949468</v>
      </c>
      <c r="AD2372" s="42">
        <f t="shared" si="982"/>
        <v>261009.85626283381</v>
      </c>
      <c r="AE2372" s="41">
        <f t="shared" si="983"/>
        <v>1506575.5702577806</v>
      </c>
      <c r="AF2372" s="42">
        <f t="shared" si="984"/>
        <v>7175924.4297422189</v>
      </c>
      <c r="AG2372" s="43">
        <f>(365.25/30.4375*(IF(E2372=12002,1/3%,IF(E2372=12003,1/3%,IF(E2372=12004,1/3%,IF(E2372=12006,1/2%,IF(E2372=12007,1/10%,IF(E2372=12008,1/3%,IF(E2372=12009,1/10%,IF(E2372=12010,1/10%,IF(E2372=12011,1/20%,IF(E2372=12012,1/3%))))))))))))</f>
        <v>400</v>
      </c>
      <c r="AH2372" s="44">
        <f t="shared" si="985"/>
        <v>329.00205338809036</v>
      </c>
      <c r="AI2372" s="36">
        <f t="shared" si="986"/>
        <v>70.997946611909654</v>
      </c>
      <c r="AJ2372" s="36">
        <f t="shared" si="987"/>
        <v>2161</v>
      </c>
      <c r="AK2372" s="45">
        <v>45657</v>
      </c>
    </row>
    <row r="2373" spans="1:37" s="79" customFormat="1" ht="12.75" x14ac:dyDescent="0.25">
      <c r="A2373" s="36">
        <v>2367</v>
      </c>
      <c r="B2373" s="45">
        <v>43496</v>
      </c>
      <c r="C2373" s="49" t="s">
        <v>33</v>
      </c>
      <c r="D2373" s="49"/>
      <c r="E2373" s="49">
        <v>12012</v>
      </c>
      <c r="F2373" s="36" t="s">
        <v>1949</v>
      </c>
      <c r="G2373" s="36" t="s">
        <v>1472</v>
      </c>
      <c r="H2373" s="38">
        <v>13</v>
      </c>
      <c r="I2373" s="50">
        <v>1669200</v>
      </c>
      <c r="J2373" s="39">
        <f t="shared" si="989"/>
        <v>0</v>
      </c>
      <c r="K2373" s="39">
        <f t="shared" si="990"/>
        <v>0</v>
      </c>
      <c r="L2373" s="39">
        <f t="shared" si="991"/>
        <v>0</v>
      </c>
      <c r="M2373" s="39">
        <f>IF(C2373=12006,H2373,IF(C2373&lt;&gt;12006,0))</f>
        <v>0</v>
      </c>
      <c r="N2373" s="39">
        <f t="shared" si="999"/>
        <v>0</v>
      </c>
      <c r="O2373" s="39">
        <f t="shared" si="993"/>
        <v>0</v>
      </c>
      <c r="P2373" s="39">
        <f t="shared" si="994"/>
        <v>0</v>
      </c>
      <c r="Q2373" s="39">
        <f t="shared" si="995"/>
        <v>0</v>
      </c>
      <c r="R2373" s="39">
        <f t="shared" si="996"/>
        <v>0</v>
      </c>
      <c r="S2373" s="39">
        <f t="shared" si="997"/>
        <v>0</v>
      </c>
      <c r="T2373" s="39"/>
      <c r="U2373" s="39">
        <f t="shared" si="998"/>
        <v>1669200</v>
      </c>
      <c r="V2373" s="39"/>
      <c r="W2373" s="39"/>
      <c r="X2373" s="39">
        <f t="shared" si="976"/>
        <v>137.1006160164271</v>
      </c>
      <c r="Y2373" s="39">
        <f t="shared" si="977"/>
        <v>4173</v>
      </c>
      <c r="Z2373" s="41">
        <f t="shared" si="978"/>
        <v>296274.43121149897</v>
      </c>
      <c r="AA2373" s="41">
        <v>246095.60574948665</v>
      </c>
      <c r="AB2373" s="41">
        <v>-6637.1214649643125</v>
      </c>
      <c r="AC2373" s="41">
        <f t="shared" si="981"/>
        <v>239458.48428452233</v>
      </c>
      <c r="AD2373" s="42">
        <f t="shared" si="982"/>
        <v>50178.825462012319</v>
      </c>
      <c r="AE2373" s="41">
        <f t="shared" si="983"/>
        <v>289637.30974653468</v>
      </c>
      <c r="AF2373" s="42">
        <f t="shared" si="984"/>
        <v>1379562.6902534654</v>
      </c>
      <c r="AG2373" s="43">
        <f>(365.25/30.4375*(IF(E2373=12002,1/3%,IF(E2373=12003,1/3%,IF(E2373=12004,1/3%,IF(E2373=12006,1/2%,IF(E2373=12007,1/10%,IF(E2373=12008,1/3%,IF(E2373=12009,1/10%,IF(E2373=12010,1/10%,IF(E2373=12011,1/20%,IF(E2373=12012,1/3%))))))))))))</f>
        <v>400</v>
      </c>
      <c r="AH2373" s="44">
        <f t="shared" si="985"/>
        <v>329.00205338809036</v>
      </c>
      <c r="AI2373" s="36">
        <f t="shared" si="986"/>
        <v>70.997946611909654</v>
      </c>
      <c r="AJ2373" s="36">
        <f t="shared" si="987"/>
        <v>2161</v>
      </c>
      <c r="AK2373" s="45">
        <v>45657</v>
      </c>
    </row>
    <row r="2374" spans="1:37" s="79" customFormat="1" ht="12.75" x14ac:dyDescent="0.25">
      <c r="A2374" s="36">
        <v>2368</v>
      </c>
      <c r="B2374" s="74">
        <v>43501</v>
      </c>
      <c r="C2374" s="36" t="s">
        <v>823</v>
      </c>
      <c r="D2374" s="36"/>
      <c r="E2374" s="36">
        <v>12004</v>
      </c>
      <c r="F2374" s="36" t="s">
        <v>1950</v>
      </c>
      <c r="G2374" s="38" t="s">
        <v>335</v>
      </c>
      <c r="H2374" s="61">
        <v>1</v>
      </c>
      <c r="I2374" s="50">
        <v>172333333.33000001</v>
      </c>
      <c r="J2374" s="39">
        <f t="shared" si="989"/>
        <v>0</v>
      </c>
      <c r="K2374" s="39">
        <f t="shared" si="990"/>
        <v>0</v>
      </c>
      <c r="L2374" s="39">
        <f t="shared" si="991"/>
        <v>172333333.33000001</v>
      </c>
      <c r="M2374" s="39">
        <f>IF(C2374=12006,H2374,IF(C2374&lt;&gt;12006,0))</f>
        <v>0</v>
      </c>
      <c r="N2374" s="39">
        <f t="shared" si="999"/>
        <v>0</v>
      </c>
      <c r="O2374" s="39">
        <f t="shared" si="993"/>
        <v>0</v>
      </c>
      <c r="P2374" s="39">
        <f t="shared" si="994"/>
        <v>0</v>
      </c>
      <c r="Q2374" s="39">
        <f t="shared" si="995"/>
        <v>0</v>
      </c>
      <c r="R2374" s="39">
        <f t="shared" si="996"/>
        <v>0</v>
      </c>
      <c r="S2374" s="39">
        <f t="shared" si="997"/>
        <v>0</v>
      </c>
      <c r="T2374" s="39"/>
      <c r="U2374" s="39">
        <f t="shared" si="998"/>
        <v>0</v>
      </c>
      <c r="V2374" s="39"/>
      <c r="W2374" s="39"/>
      <c r="X2374" s="39">
        <f t="shared" si="976"/>
        <v>14154.688569199179</v>
      </c>
      <c r="Y2374" s="39">
        <f t="shared" si="977"/>
        <v>430833.33332500001</v>
      </c>
      <c r="Z2374" s="41">
        <f t="shared" si="978"/>
        <v>30517508.555193432</v>
      </c>
      <c r="AA2374" s="41">
        <v>25336892.538866531</v>
      </c>
      <c r="AB2374" s="41">
        <v>0</v>
      </c>
      <c r="AC2374" s="41">
        <f t="shared" si="981"/>
        <v>25336892.538866531</v>
      </c>
      <c r="AD2374" s="42">
        <f t="shared" si="982"/>
        <v>5180616.0163269006</v>
      </c>
      <c r="AE2374" s="41">
        <f t="shared" si="983"/>
        <v>30517508.555193432</v>
      </c>
      <c r="AF2374" s="42">
        <f t="shared" si="984"/>
        <v>141815824.77480659</v>
      </c>
      <c r="AG2374" s="43">
        <f>(365.25/30.4375*(IF(E2374=12002,1/3%,IF(E2374=12003,1/3%,IF(E2374=12004,1/3%,IF(E2374=12006,1/2%,IF(E2374=12007,1/10%,IF(E2374=12008,1/3%,IF(E2374=12009,1/10%,IF(E2374=12010,1/10%,IF(E2374=12011,1/20%,IF(E2374=12012,1/3%))))))))))))</f>
        <v>400</v>
      </c>
      <c r="AH2374" s="44">
        <f t="shared" si="985"/>
        <v>329.1663244353183</v>
      </c>
      <c r="AI2374" s="36">
        <f t="shared" si="986"/>
        <v>70.833675564681727</v>
      </c>
      <c r="AJ2374" s="36">
        <f t="shared" si="987"/>
        <v>2156</v>
      </c>
      <c r="AK2374" s="45">
        <v>45657</v>
      </c>
    </row>
    <row r="2375" spans="1:37" s="79" customFormat="1" ht="12.75" x14ac:dyDescent="0.25">
      <c r="A2375" s="36">
        <v>2369</v>
      </c>
      <c r="B2375" s="45">
        <v>43501</v>
      </c>
      <c r="C2375" s="49" t="s">
        <v>272</v>
      </c>
      <c r="D2375" s="49"/>
      <c r="E2375" s="49">
        <v>12010</v>
      </c>
      <c r="F2375" s="36" t="s">
        <v>1951</v>
      </c>
      <c r="G2375" s="36" t="s">
        <v>435</v>
      </c>
      <c r="H2375" s="38">
        <v>5</v>
      </c>
      <c r="I2375" s="50">
        <v>516125</v>
      </c>
      <c r="J2375" s="39">
        <f t="shared" si="989"/>
        <v>0</v>
      </c>
      <c r="K2375" s="39">
        <f t="shared" si="990"/>
        <v>0</v>
      </c>
      <c r="L2375" s="39">
        <f t="shared" si="991"/>
        <v>0</v>
      </c>
      <c r="M2375" s="39">
        <f>IF(E2375=12005,I2375,IF(E2375&lt;&gt;12005,0))</f>
        <v>0</v>
      </c>
      <c r="N2375" s="39">
        <f t="shared" si="999"/>
        <v>0</v>
      </c>
      <c r="O2375" s="39">
        <f t="shared" si="993"/>
        <v>0</v>
      </c>
      <c r="P2375" s="39">
        <f t="shared" si="994"/>
        <v>0</v>
      </c>
      <c r="Q2375" s="39">
        <f t="shared" si="995"/>
        <v>0</v>
      </c>
      <c r="R2375" s="39">
        <f t="shared" si="996"/>
        <v>516125</v>
      </c>
      <c r="S2375" s="39">
        <f t="shared" si="997"/>
        <v>0</v>
      </c>
      <c r="T2375" s="39"/>
      <c r="U2375" s="39">
        <f t="shared" si="998"/>
        <v>0</v>
      </c>
      <c r="V2375" s="39"/>
      <c r="W2375" s="39">
        <f>IF(E2375=12099,I2375,IF(E2375&lt;&gt;12099,0))</f>
        <v>0</v>
      </c>
      <c r="X2375" s="39">
        <f t="shared" ref="X2375:X2438" si="1000">IF(I2375&lt;0,0,IF(I2375&gt;0,((1/365.25*(IF(E2375=12002,I2375*3%,IF(E2375=12003,I2375*3%,IF(E2375=12004,I2375*3%,IF(E2375=12006,I2375*2%,IF(E2375=12007,I2375*10%,IF(E2375=12008,I2375*3%,IF(E2375=12009,I2375*10%,IF(E2375=12010,I2375*10%,IF(E2375=12011,I2375*20%,IF(E2375=12012,I2375*3%,IF(E2375=12099,I2375*10%))))))))))))))))</f>
        <v>141.30732375085557</v>
      </c>
      <c r="Y2375" s="39">
        <f t="shared" ref="Y2375:Y2438" si="1001">X2375*30.4375</f>
        <v>4301.041666666667</v>
      </c>
      <c r="Z2375" s="41">
        <f t="shared" ref="Z2375:Z2438" si="1002">IF(I2375&lt;0,0,IF(I2375&gt;0,(IF(AI2375*Y2375&lt;=I2375,Y2375*AI2375,IF(Y2375*AI2375&gt;I2375,I2375,IF(AI2375*Y2375=I2375,I2375))))))</f>
        <v>304658.59000684466</v>
      </c>
      <c r="AA2375" s="41">
        <v>252940.1095140315</v>
      </c>
      <c r="AB2375" s="41">
        <v>17000.355079715198</v>
      </c>
      <c r="AC2375" s="41">
        <f t="shared" si="981"/>
        <v>269940.4645937467</v>
      </c>
      <c r="AD2375" s="42">
        <f t="shared" si="982"/>
        <v>51718.480492813163</v>
      </c>
      <c r="AE2375" s="41">
        <f t="shared" si="983"/>
        <v>321658.94508655986</v>
      </c>
      <c r="AF2375" s="42">
        <f t="shared" si="984"/>
        <v>194466.05491344014</v>
      </c>
      <c r="AG2375" s="43">
        <f>(365.25/30.4375*(IF(E2375=12002,1/3%,IF(E2375=12003,1/3%,IF(E2375=12004,1/3%,IF(E2375=12006,1/2%,IF(E2375=12007,1/10%,IF(E2375=12008,1/3%,IF(E2375=12009,1/10%,IF(E2375=12010,1/10%,IF(E2375=12011,1/20%,IF(E2375=12012,1/3%,IF(E2375=12099,1/10%)))))))))))))</f>
        <v>120</v>
      </c>
      <c r="AH2375" s="44">
        <f t="shared" si="985"/>
        <v>49.166324435318273</v>
      </c>
      <c r="AI2375" s="36">
        <f t="shared" si="986"/>
        <v>70.833675564681727</v>
      </c>
      <c r="AJ2375" s="36">
        <f t="shared" si="987"/>
        <v>2156</v>
      </c>
      <c r="AK2375" s="45">
        <v>45657</v>
      </c>
    </row>
    <row r="2376" spans="1:37" s="79" customFormat="1" ht="12.75" x14ac:dyDescent="0.25">
      <c r="A2376" s="36">
        <v>2370</v>
      </c>
      <c r="B2376" s="45">
        <v>43501</v>
      </c>
      <c r="C2376" s="49" t="s">
        <v>272</v>
      </c>
      <c r="D2376" s="49"/>
      <c r="E2376" s="49">
        <v>12010</v>
      </c>
      <c r="F2376" s="36" t="s">
        <v>1952</v>
      </c>
      <c r="G2376" s="36" t="s">
        <v>435</v>
      </c>
      <c r="H2376" s="38">
        <v>16</v>
      </c>
      <c r="I2376" s="50">
        <v>1852546.3892288862</v>
      </c>
      <c r="J2376" s="39">
        <f t="shared" si="989"/>
        <v>0</v>
      </c>
      <c r="K2376" s="39">
        <f t="shared" si="990"/>
        <v>0</v>
      </c>
      <c r="L2376" s="39">
        <f t="shared" si="991"/>
        <v>0</v>
      </c>
      <c r="M2376" s="39">
        <f>IF(E2376=12005,I2376,IF(E2376&lt;&gt;12005,0))</f>
        <v>0</v>
      </c>
      <c r="N2376" s="39">
        <f t="shared" si="999"/>
        <v>0</v>
      </c>
      <c r="O2376" s="39">
        <f t="shared" si="993"/>
        <v>0</v>
      </c>
      <c r="P2376" s="39">
        <f t="shared" si="994"/>
        <v>0</v>
      </c>
      <c r="Q2376" s="39">
        <f t="shared" si="995"/>
        <v>0</v>
      </c>
      <c r="R2376" s="39">
        <f t="shared" si="996"/>
        <v>1852546.3892288862</v>
      </c>
      <c r="S2376" s="39">
        <f t="shared" si="997"/>
        <v>0</v>
      </c>
      <c r="T2376" s="39"/>
      <c r="U2376" s="39">
        <f t="shared" si="998"/>
        <v>0</v>
      </c>
      <c r="V2376" s="39"/>
      <c r="W2376" s="39">
        <f>IF(E2376=12099,I2376,IF(E2376&lt;&gt;12099,0))</f>
        <v>0</v>
      </c>
      <c r="X2376" s="39">
        <f t="shared" si="1000"/>
        <v>507.19955899490384</v>
      </c>
      <c r="Y2376" s="39">
        <f t="shared" si="1001"/>
        <v>15437.886576907385</v>
      </c>
      <c r="Z2376" s="41">
        <f t="shared" si="1002"/>
        <v>1093522.2491930127</v>
      </c>
      <c r="AA2376" s="41">
        <v>907887.21060087788</v>
      </c>
      <c r="AB2376" s="41">
        <v>61019.997904645861</v>
      </c>
      <c r="AC2376" s="41">
        <f t="shared" si="981"/>
        <v>968907.20850552374</v>
      </c>
      <c r="AD2376" s="42">
        <f t="shared" si="982"/>
        <v>185635.03859213484</v>
      </c>
      <c r="AE2376" s="41">
        <f t="shared" si="983"/>
        <v>1154542.2470976585</v>
      </c>
      <c r="AF2376" s="42">
        <f t="shared" si="984"/>
        <v>698004.14213122777</v>
      </c>
      <c r="AG2376" s="43">
        <f>(365.25/30.4375*(IF(E2376=12002,1/3%,IF(E2376=12003,1/3%,IF(E2376=12004,1/3%,IF(E2376=12006,1/2%,IF(E2376=12007,1/10%,IF(E2376=12008,1/3%,IF(E2376=12009,1/10%,IF(E2376=12010,1/10%,IF(E2376=12011,1/20%,IF(E2376=12012,1/3%,IF(E2376=12099,1/10%)))))))))))))</f>
        <v>120</v>
      </c>
      <c r="AH2376" s="44">
        <f t="shared" si="985"/>
        <v>49.166324435318273</v>
      </c>
      <c r="AI2376" s="36">
        <f t="shared" si="986"/>
        <v>70.833675564681727</v>
      </c>
      <c r="AJ2376" s="36">
        <f t="shared" si="987"/>
        <v>2156</v>
      </c>
      <c r="AK2376" s="45">
        <v>45657</v>
      </c>
    </row>
    <row r="2377" spans="1:37" s="79" customFormat="1" ht="12.75" x14ac:dyDescent="0.25">
      <c r="A2377" s="36">
        <v>2371</v>
      </c>
      <c r="B2377" s="45">
        <v>43502</v>
      </c>
      <c r="C2377" s="36" t="s">
        <v>823</v>
      </c>
      <c r="D2377" s="36"/>
      <c r="E2377" s="36">
        <v>12004</v>
      </c>
      <c r="F2377" s="36" t="s">
        <v>1953</v>
      </c>
      <c r="G2377" s="36" t="s">
        <v>58</v>
      </c>
      <c r="H2377" s="38">
        <v>10</v>
      </c>
      <c r="I2377" s="50">
        <v>1478408.7149999999</v>
      </c>
      <c r="J2377" s="39">
        <f t="shared" si="989"/>
        <v>0</v>
      </c>
      <c r="K2377" s="39">
        <f t="shared" si="990"/>
        <v>0</v>
      </c>
      <c r="L2377" s="39">
        <f t="shared" si="991"/>
        <v>1478408.7149999999</v>
      </c>
      <c r="M2377" s="39">
        <f>IF(C2377=12006,H2377,IF(C2377&lt;&gt;12006,0))</f>
        <v>0</v>
      </c>
      <c r="N2377" s="39">
        <f t="shared" si="999"/>
        <v>0</v>
      </c>
      <c r="O2377" s="39">
        <f t="shared" si="993"/>
        <v>0</v>
      </c>
      <c r="P2377" s="39">
        <f t="shared" si="994"/>
        <v>0</v>
      </c>
      <c r="Q2377" s="39">
        <f t="shared" si="995"/>
        <v>0</v>
      </c>
      <c r="R2377" s="39">
        <f t="shared" si="996"/>
        <v>0</v>
      </c>
      <c r="S2377" s="39">
        <f t="shared" si="997"/>
        <v>0</v>
      </c>
      <c r="T2377" s="39"/>
      <c r="U2377" s="39">
        <f t="shared" si="998"/>
        <v>0</v>
      </c>
      <c r="V2377" s="39"/>
      <c r="W2377" s="39"/>
      <c r="X2377" s="39">
        <f t="shared" si="1000"/>
        <v>121.42987392197122</v>
      </c>
      <c r="Y2377" s="39">
        <f t="shared" si="1001"/>
        <v>3696.0217874999989</v>
      </c>
      <c r="Z2377" s="41">
        <f t="shared" si="1002"/>
        <v>261681.37830184796</v>
      </c>
      <c r="AA2377" s="41">
        <v>217238.04444640651</v>
      </c>
      <c r="AB2377" s="41">
        <v>-5858.8420683538498</v>
      </c>
      <c r="AC2377" s="41">
        <f t="shared" si="981"/>
        <v>211379.20237805267</v>
      </c>
      <c r="AD2377" s="42">
        <f t="shared" si="982"/>
        <v>44443.333855441451</v>
      </c>
      <c r="AE2377" s="41">
        <f t="shared" si="983"/>
        <v>255822.53623349412</v>
      </c>
      <c r="AF2377" s="42">
        <f t="shared" si="984"/>
        <v>1222586.1787665058</v>
      </c>
      <c r="AG2377" s="43">
        <f>(365.25/30.4375*(IF(E2377=12002,1/3%,IF(E2377=12003,1/3%,IF(E2377=12004,1/3%,IF(E2377=12006,1/2%,IF(E2377=12007,1/10%,IF(E2377=12008,1/3%,IF(E2377=12009,1/10%,IF(E2377=12010,1/10%,IF(E2377=12011,1/20%,IF(E2377=12012,1/3%))))))))))))</f>
        <v>400</v>
      </c>
      <c r="AH2377" s="44">
        <f t="shared" si="985"/>
        <v>329.19917864476383</v>
      </c>
      <c r="AI2377" s="36">
        <f t="shared" si="986"/>
        <v>70.800821355236138</v>
      </c>
      <c r="AJ2377" s="36">
        <f t="shared" si="987"/>
        <v>2155</v>
      </c>
      <c r="AK2377" s="45">
        <v>45657</v>
      </c>
    </row>
    <row r="2378" spans="1:37" s="79" customFormat="1" ht="51" customHeight="1" x14ac:dyDescent="0.25">
      <c r="A2378" s="36">
        <v>2372</v>
      </c>
      <c r="B2378" s="45">
        <v>43502</v>
      </c>
      <c r="C2378" s="49" t="s">
        <v>33</v>
      </c>
      <c r="D2378" s="49"/>
      <c r="E2378" s="49">
        <v>12012</v>
      </c>
      <c r="F2378" s="36" t="s">
        <v>1954</v>
      </c>
      <c r="G2378" s="36" t="s">
        <v>65</v>
      </c>
      <c r="H2378" s="38">
        <v>9</v>
      </c>
      <c r="I2378" s="50">
        <v>238500</v>
      </c>
      <c r="J2378" s="39">
        <f t="shared" si="989"/>
        <v>0</v>
      </c>
      <c r="K2378" s="39">
        <f t="shared" si="990"/>
        <v>0</v>
      </c>
      <c r="L2378" s="39">
        <f t="shared" si="991"/>
        <v>0</v>
      </c>
      <c r="M2378" s="39">
        <f>IF(C2378=12006,H2378,IF(C2378&lt;&gt;12006,0))</f>
        <v>0</v>
      </c>
      <c r="N2378" s="39">
        <f t="shared" si="999"/>
        <v>0</v>
      </c>
      <c r="O2378" s="39">
        <f t="shared" si="993"/>
        <v>0</v>
      </c>
      <c r="P2378" s="39">
        <f t="shared" si="994"/>
        <v>0</v>
      </c>
      <c r="Q2378" s="39">
        <f t="shared" si="995"/>
        <v>0</v>
      </c>
      <c r="R2378" s="39">
        <f t="shared" si="996"/>
        <v>0</v>
      </c>
      <c r="S2378" s="39">
        <f t="shared" si="997"/>
        <v>0</v>
      </c>
      <c r="T2378" s="39"/>
      <c r="U2378" s="39">
        <f t="shared" si="998"/>
        <v>238500</v>
      </c>
      <c r="V2378" s="39"/>
      <c r="W2378" s="39"/>
      <c r="X2378" s="39">
        <f t="shared" si="1000"/>
        <v>19.589322381930184</v>
      </c>
      <c r="Y2378" s="39">
        <f t="shared" si="1001"/>
        <v>596.25</v>
      </c>
      <c r="Z2378" s="41">
        <f t="shared" si="1002"/>
        <v>42214.989733059549</v>
      </c>
      <c r="AA2378" s="41">
        <v>35045.297741273105</v>
      </c>
      <c r="AB2378" s="41">
        <v>-945.16071173348962</v>
      </c>
      <c r="AC2378" s="41">
        <f t="shared" si="981"/>
        <v>34100.137029539619</v>
      </c>
      <c r="AD2378" s="42">
        <f t="shared" si="982"/>
        <v>7169.6919917864434</v>
      </c>
      <c r="AE2378" s="41">
        <f t="shared" si="983"/>
        <v>41269.829021326063</v>
      </c>
      <c r="AF2378" s="42">
        <f t="shared" si="984"/>
        <v>197230.17097867394</v>
      </c>
      <c r="AG2378" s="43">
        <f>(365.25/30.4375*(IF(E2378=12002,1/3%,IF(E2378=12003,1/3%,IF(E2378=12004,1/3%,IF(E2378=12006,1/2%,IF(E2378=12007,1/10%,IF(E2378=12008,1/3%,IF(E2378=12009,1/10%,IF(E2378=12010,1/10%,IF(E2378=12011,1/20%,IF(E2378=12012,1/3%))))))))))))</f>
        <v>400</v>
      </c>
      <c r="AH2378" s="44">
        <f t="shared" si="985"/>
        <v>329.19917864476383</v>
      </c>
      <c r="AI2378" s="36">
        <f t="shared" si="986"/>
        <v>70.800821355236138</v>
      </c>
      <c r="AJ2378" s="36">
        <f t="shared" si="987"/>
        <v>2155</v>
      </c>
      <c r="AK2378" s="45">
        <v>45657</v>
      </c>
    </row>
    <row r="2379" spans="1:37" s="79" customFormat="1" ht="38.25" customHeight="1" x14ac:dyDescent="0.25">
      <c r="A2379" s="36">
        <v>2373</v>
      </c>
      <c r="B2379" s="45">
        <v>43502</v>
      </c>
      <c r="C2379" s="36" t="s">
        <v>33</v>
      </c>
      <c r="D2379" s="36"/>
      <c r="E2379" s="56">
        <v>12012</v>
      </c>
      <c r="F2379" s="36" t="s">
        <v>1955</v>
      </c>
      <c r="G2379" s="38" t="s">
        <v>320</v>
      </c>
      <c r="H2379" s="61">
        <v>2</v>
      </c>
      <c r="I2379" s="39">
        <v>7076855.5200000005</v>
      </c>
      <c r="J2379" s="39">
        <f t="shared" si="989"/>
        <v>0</v>
      </c>
      <c r="K2379" s="39">
        <f t="shared" si="990"/>
        <v>0</v>
      </c>
      <c r="L2379" s="39">
        <f t="shared" si="991"/>
        <v>0</v>
      </c>
      <c r="M2379" s="39">
        <f>IF(C2379=12006,H2379,IF(C2379&lt;&gt;12006,0))</f>
        <v>0</v>
      </c>
      <c r="N2379" s="39">
        <f t="shared" si="999"/>
        <v>0</v>
      </c>
      <c r="O2379" s="39">
        <f t="shared" si="993"/>
        <v>0</v>
      </c>
      <c r="P2379" s="39">
        <f t="shared" si="994"/>
        <v>0</v>
      </c>
      <c r="Q2379" s="39">
        <f t="shared" si="995"/>
        <v>0</v>
      </c>
      <c r="R2379" s="39">
        <f t="shared" si="996"/>
        <v>0</v>
      </c>
      <c r="S2379" s="39">
        <f t="shared" si="997"/>
        <v>0</v>
      </c>
      <c r="T2379" s="39"/>
      <c r="U2379" s="39">
        <f t="shared" si="998"/>
        <v>7076855.5200000005</v>
      </c>
      <c r="V2379" s="39"/>
      <c r="W2379" s="39"/>
      <c r="X2379" s="39">
        <f t="shared" si="1000"/>
        <v>581.26123367556465</v>
      </c>
      <c r="Y2379" s="39">
        <f t="shared" si="1001"/>
        <v>17692.138800000001</v>
      </c>
      <c r="Z2379" s="41">
        <f t="shared" si="1002"/>
        <v>1252617.9585708419</v>
      </c>
      <c r="AA2379" s="41">
        <v>1039876.3470455853</v>
      </c>
      <c r="AB2379" s="41">
        <v>0</v>
      </c>
      <c r="AC2379" s="41">
        <f t="shared" si="981"/>
        <v>1039876.3470455853</v>
      </c>
      <c r="AD2379" s="42">
        <f t="shared" si="982"/>
        <v>212741.61152525665</v>
      </c>
      <c r="AE2379" s="41">
        <f t="shared" si="983"/>
        <v>1252617.9585708419</v>
      </c>
      <c r="AF2379" s="42">
        <f t="shared" si="984"/>
        <v>5824237.5614291588</v>
      </c>
      <c r="AG2379" s="43">
        <f>(365.25/30.4375*(IF(E2379=12002,1/3%,IF(E2379=12003,1/3%,IF(E2379=12004,1/3%,IF(E2379=12006,1/2%,IF(E2379=12007,1/10%,IF(E2379=12008,1/3%,IF(E2379=12009,1/10%,IF(E2379=12010,1/10%,IF(E2379=12011,1/20%,IF(E2379=12012,1/3%))))))))))))</f>
        <v>400</v>
      </c>
      <c r="AH2379" s="44">
        <f t="shared" si="985"/>
        <v>329.19917864476383</v>
      </c>
      <c r="AI2379" s="36">
        <f t="shared" si="986"/>
        <v>70.800821355236138</v>
      </c>
      <c r="AJ2379" s="36">
        <f t="shared" si="987"/>
        <v>2155</v>
      </c>
      <c r="AK2379" s="45">
        <v>45657</v>
      </c>
    </row>
    <row r="2380" spans="1:37" s="79" customFormat="1" ht="38.25" customHeight="1" x14ac:dyDescent="0.25">
      <c r="A2380" s="36">
        <v>2374</v>
      </c>
      <c r="B2380" s="45">
        <v>43502</v>
      </c>
      <c r="C2380" s="49" t="s">
        <v>431</v>
      </c>
      <c r="D2380" s="49"/>
      <c r="E2380" s="49">
        <v>12009</v>
      </c>
      <c r="F2380" s="36" t="s">
        <v>1872</v>
      </c>
      <c r="G2380" s="36" t="s">
        <v>435</v>
      </c>
      <c r="H2380" s="38">
        <v>3</v>
      </c>
      <c r="I2380" s="50">
        <v>135000</v>
      </c>
      <c r="J2380" s="39">
        <f t="shared" si="989"/>
        <v>0</v>
      </c>
      <c r="K2380" s="39">
        <f t="shared" si="990"/>
        <v>0</v>
      </c>
      <c r="L2380" s="39">
        <f t="shared" si="991"/>
        <v>0</v>
      </c>
      <c r="M2380" s="39">
        <f>IF(E2380=12005,I2380,IF(E2380&lt;&gt;12005,0))</f>
        <v>0</v>
      </c>
      <c r="N2380" s="39">
        <f t="shared" si="999"/>
        <v>0</v>
      </c>
      <c r="O2380" s="39">
        <f t="shared" si="993"/>
        <v>0</v>
      </c>
      <c r="P2380" s="39">
        <f t="shared" si="994"/>
        <v>0</v>
      </c>
      <c r="Q2380" s="39">
        <f t="shared" si="995"/>
        <v>135000</v>
      </c>
      <c r="R2380" s="39">
        <f t="shared" si="996"/>
        <v>0</v>
      </c>
      <c r="S2380" s="39">
        <f t="shared" si="997"/>
        <v>0</v>
      </c>
      <c r="T2380" s="39"/>
      <c r="U2380" s="39">
        <f t="shared" si="998"/>
        <v>0</v>
      </c>
      <c r="V2380" s="39"/>
      <c r="W2380" s="39">
        <f>IF(E2380=12099,I2380,IF(E2380&lt;&gt;12099,0))</f>
        <v>0</v>
      </c>
      <c r="X2380" s="39">
        <f t="shared" si="1000"/>
        <v>36.960985626283367</v>
      </c>
      <c r="Y2380" s="39">
        <f t="shared" si="1001"/>
        <v>1125</v>
      </c>
      <c r="Z2380" s="41">
        <f t="shared" si="1002"/>
        <v>79650.924024640655</v>
      </c>
      <c r="AA2380" s="41">
        <v>66123.203285420954</v>
      </c>
      <c r="AB2380" s="41">
        <v>0</v>
      </c>
      <c r="AC2380" s="41">
        <f t="shared" si="981"/>
        <v>66123.203285420954</v>
      </c>
      <c r="AD2380" s="42">
        <f t="shared" si="982"/>
        <v>13527.720739219701</v>
      </c>
      <c r="AE2380" s="41">
        <f t="shared" si="983"/>
        <v>79650.924024640655</v>
      </c>
      <c r="AF2380" s="42">
        <f t="shared" si="984"/>
        <v>55349.075975359345</v>
      </c>
      <c r="AG2380" s="43">
        <f>(365.25/30.4375*(IF(E2380=12002,1/3%,IF(E2380=12003,1/3%,IF(E2380=12004,1/3%,IF(E2380=12006,1/2%,IF(E2380=12007,1/10%,IF(E2380=12008,1/3%,IF(E2380=12009,1/10%,IF(E2380=12010,1/10%,IF(E2380=12011,1/20%,IF(E2380=12012,1/3%,IF(E2380=12099,1/10%)))))))))))))</f>
        <v>120</v>
      </c>
      <c r="AH2380" s="44">
        <f t="shared" si="985"/>
        <v>49.199178644763862</v>
      </c>
      <c r="AI2380" s="36">
        <f t="shared" si="986"/>
        <v>70.800821355236138</v>
      </c>
      <c r="AJ2380" s="36">
        <f t="shared" si="987"/>
        <v>2155</v>
      </c>
      <c r="AK2380" s="45">
        <v>45657</v>
      </c>
    </row>
    <row r="2381" spans="1:37" s="79" customFormat="1" ht="12.75" customHeight="1" x14ac:dyDescent="0.25">
      <c r="A2381" s="36">
        <v>2375</v>
      </c>
      <c r="B2381" s="45">
        <v>43502</v>
      </c>
      <c r="C2381" s="49" t="s">
        <v>431</v>
      </c>
      <c r="D2381" s="49"/>
      <c r="E2381" s="49">
        <v>12009</v>
      </c>
      <c r="F2381" s="36" t="s">
        <v>1956</v>
      </c>
      <c r="G2381" s="36" t="s">
        <v>435</v>
      </c>
      <c r="H2381" s="38">
        <v>50</v>
      </c>
      <c r="I2381" s="50">
        <v>1925000</v>
      </c>
      <c r="J2381" s="39">
        <f t="shared" si="989"/>
        <v>0</v>
      </c>
      <c r="K2381" s="39">
        <f t="shared" si="990"/>
        <v>0</v>
      </c>
      <c r="L2381" s="39">
        <f t="shared" si="991"/>
        <v>0</v>
      </c>
      <c r="M2381" s="39">
        <f>IF(E2381=12005,I2381,IF(E2381&lt;&gt;12005,0))</f>
        <v>0</v>
      </c>
      <c r="N2381" s="39">
        <f t="shared" si="999"/>
        <v>0</v>
      </c>
      <c r="O2381" s="39">
        <f t="shared" si="993"/>
        <v>0</v>
      </c>
      <c r="P2381" s="39">
        <f t="shared" si="994"/>
        <v>0</v>
      </c>
      <c r="Q2381" s="39">
        <f t="shared" si="995"/>
        <v>1925000</v>
      </c>
      <c r="R2381" s="39">
        <f t="shared" si="996"/>
        <v>0</v>
      </c>
      <c r="S2381" s="39">
        <f t="shared" si="997"/>
        <v>0</v>
      </c>
      <c r="T2381" s="39"/>
      <c r="U2381" s="39">
        <f t="shared" si="998"/>
        <v>0</v>
      </c>
      <c r="V2381" s="39"/>
      <c r="W2381" s="39">
        <f>IF(E2381=12099,I2381,IF(E2381&lt;&gt;12099,0))</f>
        <v>0</v>
      </c>
      <c r="X2381" s="39">
        <f t="shared" si="1000"/>
        <v>527.03627652292948</v>
      </c>
      <c r="Y2381" s="39">
        <f t="shared" si="1001"/>
        <v>16041.666666666666</v>
      </c>
      <c r="Z2381" s="41">
        <f t="shared" si="1002"/>
        <v>1135763.1759069131</v>
      </c>
      <c r="AA2381" s="41">
        <v>942867.89869952085</v>
      </c>
      <c r="AB2381" s="41">
        <v>0</v>
      </c>
      <c r="AC2381" s="41">
        <f t="shared" si="981"/>
        <v>942867.89869952085</v>
      </c>
      <c r="AD2381" s="42">
        <f t="shared" si="982"/>
        <v>192895.27720739227</v>
      </c>
      <c r="AE2381" s="41">
        <f t="shared" si="983"/>
        <v>1135763.1759069131</v>
      </c>
      <c r="AF2381" s="42">
        <f t="shared" si="984"/>
        <v>789236.82409308688</v>
      </c>
      <c r="AG2381" s="43">
        <f>(365.25/30.4375*(IF(E2381=12002,1/3%,IF(E2381=12003,1/3%,IF(E2381=12004,1/3%,IF(E2381=12006,1/2%,IF(E2381=12007,1/10%,IF(E2381=12008,1/3%,IF(E2381=12009,1/10%,IF(E2381=12010,1/10%,IF(E2381=12011,1/20%,IF(E2381=12012,1/3%,IF(E2381=12099,1/10%)))))))))))))</f>
        <v>120</v>
      </c>
      <c r="AH2381" s="44">
        <f t="shared" si="985"/>
        <v>49.199178644763862</v>
      </c>
      <c r="AI2381" s="36">
        <f t="shared" si="986"/>
        <v>70.800821355236138</v>
      </c>
      <c r="AJ2381" s="36">
        <f t="shared" si="987"/>
        <v>2155</v>
      </c>
      <c r="AK2381" s="45">
        <v>45657</v>
      </c>
    </row>
    <row r="2382" spans="1:37" s="79" customFormat="1" ht="15.75" customHeight="1" x14ac:dyDescent="0.25">
      <c r="A2382" s="36">
        <v>2376</v>
      </c>
      <c r="B2382" s="45">
        <v>43502</v>
      </c>
      <c r="C2382" s="49" t="s">
        <v>272</v>
      </c>
      <c r="D2382" s="49"/>
      <c r="E2382" s="49">
        <v>12010</v>
      </c>
      <c r="F2382" s="36" t="s">
        <v>1957</v>
      </c>
      <c r="G2382" s="36" t="s">
        <v>435</v>
      </c>
      <c r="H2382" s="38">
        <v>10</v>
      </c>
      <c r="I2382" s="50">
        <v>2330000</v>
      </c>
      <c r="J2382" s="39">
        <f t="shared" si="989"/>
        <v>0</v>
      </c>
      <c r="K2382" s="39">
        <f t="shared" si="990"/>
        <v>0</v>
      </c>
      <c r="L2382" s="39">
        <f t="shared" si="991"/>
        <v>0</v>
      </c>
      <c r="M2382" s="39">
        <f>IF(E2382=12005,I2382,IF(E2382&lt;&gt;12005,0))</f>
        <v>0</v>
      </c>
      <c r="N2382" s="39">
        <f t="shared" si="999"/>
        <v>0</v>
      </c>
      <c r="O2382" s="39">
        <f t="shared" si="993"/>
        <v>0</v>
      </c>
      <c r="P2382" s="39">
        <f t="shared" si="994"/>
        <v>0</v>
      </c>
      <c r="Q2382" s="39">
        <f t="shared" si="995"/>
        <v>0</v>
      </c>
      <c r="R2382" s="39">
        <f t="shared" si="996"/>
        <v>2330000</v>
      </c>
      <c r="S2382" s="39">
        <f t="shared" si="997"/>
        <v>0</v>
      </c>
      <c r="T2382" s="39"/>
      <c r="U2382" s="39">
        <f t="shared" si="998"/>
        <v>0</v>
      </c>
      <c r="V2382" s="39"/>
      <c r="W2382" s="39">
        <f>IF(E2382=12099,I2382,IF(E2382&lt;&gt;12099,0))</f>
        <v>0</v>
      </c>
      <c r="X2382" s="39">
        <f t="shared" si="1000"/>
        <v>637.91923340177959</v>
      </c>
      <c r="Y2382" s="39">
        <f t="shared" si="1001"/>
        <v>19416.666666666668</v>
      </c>
      <c r="Z2382" s="41">
        <f t="shared" si="1002"/>
        <v>1374715.9479808351</v>
      </c>
      <c r="AA2382" s="41">
        <v>1141237.5085557839</v>
      </c>
      <c r="AB2382" s="41">
        <v>76703.70236263999</v>
      </c>
      <c r="AC2382" s="41">
        <f t="shared" si="981"/>
        <v>1217941.210918424</v>
      </c>
      <c r="AD2382" s="42">
        <f t="shared" si="982"/>
        <v>233478.43942505121</v>
      </c>
      <c r="AE2382" s="41">
        <f t="shared" si="983"/>
        <v>1451419.6503434752</v>
      </c>
      <c r="AF2382" s="42">
        <f t="shared" si="984"/>
        <v>878580.34965652484</v>
      </c>
      <c r="AG2382" s="43">
        <f>(365.25/30.4375*(IF(E2382=12002,1/3%,IF(E2382=12003,1/3%,IF(E2382=12004,1/3%,IF(E2382=12006,1/2%,IF(E2382=12007,1/10%,IF(E2382=12008,1/3%,IF(E2382=12009,1/10%,IF(E2382=12010,1/10%,IF(E2382=12011,1/20%,IF(E2382=12012,1/3%,IF(E2382=12099,1/10%)))))))))))))</f>
        <v>120</v>
      </c>
      <c r="AH2382" s="44">
        <f t="shared" si="985"/>
        <v>49.199178644763862</v>
      </c>
      <c r="AI2382" s="36">
        <f t="shared" si="986"/>
        <v>70.800821355236138</v>
      </c>
      <c r="AJ2382" s="36">
        <f t="shared" si="987"/>
        <v>2155</v>
      </c>
      <c r="AK2382" s="45">
        <v>45657</v>
      </c>
    </row>
    <row r="2383" spans="1:37" s="79" customFormat="1" ht="15.75" customHeight="1" x14ac:dyDescent="0.25">
      <c r="A2383" s="36">
        <v>2377</v>
      </c>
      <c r="B2383" s="45">
        <v>43502</v>
      </c>
      <c r="C2383" s="49" t="s">
        <v>272</v>
      </c>
      <c r="D2383" s="49"/>
      <c r="E2383" s="49">
        <v>12010</v>
      </c>
      <c r="F2383" s="36" t="s">
        <v>1957</v>
      </c>
      <c r="G2383" s="36" t="s">
        <v>435</v>
      </c>
      <c r="H2383" s="38">
        <v>29</v>
      </c>
      <c r="I2383" s="50">
        <v>7373000</v>
      </c>
      <c r="J2383" s="39">
        <f t="shared" si="989"/>
        <v>0</v>
      </c>
      <c r="K2383" s="39">
        <f t="shared" si="990"/>
        <v>0</v>
      </c>
      <c r="L2383" s="39">
        <f t="shared" si="991"/>
        <v>0</v>
      </c>
      <c r="M2383" s="39">
        <f>IF(E2383=12005,I2383,IF(E2383&lt;&gt;12005,0))</f>
        <v>0</v>
      </c>
      <c r="N2383" s="39">
        <f t="shared" si="999"/>
        <v>0</v>
      </c>
      <c r="O2383" s="39">
        <f t="shared" si="993"/>
        <v>0</v>
      </c>
      <c r="P2383" s="39">
        <f t="shared" si="994"/>
        <v>0</v>
      </c>
      <c r="Q2383" s="39">
        <f t="shared" si="995"/>
        <v>0</v>
      </c>
      <c r="R2383" s="39">
        <f t="shared" si="996"/>
        <v>7373000</v>
      </c>
      <c r="S2383" s="39">
        <f t="shared" si="997"/>
        <v>0</v>
      </c>
      <c r="T2383" s="39"/>
      <c r="U2383" s="39">
        <f t="shared" si="998"/>
        <v>0</v>
      </c>
      <c r="V2383" s="39"/>
      <c r="W2383" s="39">
        <f>IF(E2383=12099,I2383,IF(E2383&lt;&gt;12099,0))</f>
        <v>0</v>
      </c>
      <c r="X2383" s="39">
        <f t="shared" si="1000"/>
        <v>2018.6173853524983</v>
      </c>
      <c r="Y2383" s="39">
        <f t="shared" si="1001"/>
        <v>61441.666666666672</v>
      </c>
      <c r="Z2383" s="41">
        <f t="shared" si="1002"/>
        <v>4350120.4654346341</v>
      </c>
      <c r="AA2383" s="41">
        <v>3611306.5023956201</v>
      </c>
      <c r="AB2383" s="41">
        <v>242719.48391405353</v>
      </c>
      <c r="AC2383" s="41">
        <f t="shared" si="981"/>
        <v>3854025.9863096736</v>
      </c>
      <c r="AD2383" s="42">
        <f t="shared" si="982"/>
        <v>738813.96303901402</v>
      </c>
      <c r="AE2383" s="41">
        <f t="shared" si="983"/>
        <v>4592839.9493486881</v>
      </c>
      <c r="AF2383" s="42">
        <f t="shared" si="984"/>
        <v>2780160.0506513119</v>
      </c>
      <c r="AG2383" s="43">
        <f>(365.25/30.4375*(IF(E2383=12002,1/3%,IF(E2383=12003,1/3%,IF(E2383=12004,1/3%,IF(E2383=12006,1/2%,IF(E2383=12007,1/10%,IF(E2383=12008,1/3%,IF(E2383=12009,1/10%,IF(E2383=12010,1/10%,IF(E2383=12011,1/20%,IF(E2383=12012,1/3%,IF(E2383=12099,1/10%)))))))))))))</f>
        <v>120</v>
      </c>
      <c r="AH2383" s="44">
        <f t="shared" si="985"/>
        <v>49.199178644763862</v>
      </c>
      <c r="AI2383" s="36">
        <f t="shared" si="986"/>
        <v>70.800821355236138</v>
      </c>
      <c r="AJ2383" s="36">
        <f t="shared" si="987"/>
        <v>2155</v>
      </c>
      <c r="AK2383" s="45">
        <v>45657</v>
      </c>
    </row>
    <row r="2384" spans="1:37" s="79" customFormat="1" ht="15.75" customHeight="1" x14ac:dyDescent="0.25">
      <c r="A2384" s="36">
        <v>2378</v>
      </c>
      <c r="B2384" s="74">
        <v>43504</v>
      </c>
      <c r="C2384" s="36" t="s">
        <v>823</v>
      </c>
      <c r="D2384" s="36"/>
      <c r="E2384" s="36">
        <v>12004</v>
      </c>
      <c r="F2384" s="36" t="s">
        <v>1958</v>
      </c>
      <c r="G2384" s="36" t="s">
        <v>56</v>
      </c>
      <c r="H2384" s="38">
        <v>1</v>
      </c>
      <c r="I2384" s="50">
        <v>4719000</v>
      </c>
      <c r="J2384" s="39">
        <f t="shared" si="989"/>
        <v>0</v>
      </c>
      <c r="K2384" s="39">
        <f t="shared" si="990"/>
        <v>0</v>
      </c>
      <c r="L2384" s="39">
        <f t="shared" si="991"/>
        <v>4719000</v>
      </c>
      <c r="M2384" s="39">
        <f>IF(C2384=12006,H2384,IF(C2384&lt;&gt;12006,0))</f>
        <v>0</v>
      </c>
      <c r="N2384" s="39">
        <f t="shared" si="999"/>
        <v>0</v>
      </c>
      <c r="O2384" s="39">
        <f t="shared" si="993"/>
        <v>0</v>
      </c>
      <c r="P2384" s="39">
        <f t="shared" si="994"/>
        <v>0</v>
      </c>
      <c r="Q2384" s="39">
        <f t="shared" si="995"/>
        <v>0</v>
      </c>
      <c r="R2384" s="39">
        <f t="shared" si="996"/>
        <v>0</v>
      </c>
      <c r="S2384" s="39">
        <f t="shared" si="997"/>
        <v>0</v>
      </c>
      <c r="T2384" s="39"/>
      <c r="U2384" s="39">
        <f t="shared" si="998"/>
        <v>0</v>
      </c>
      <c r="V2384" s="39"/>
      <c r="W2384" s="39"/>
      <c r="X2384" s="39">
        <f t="shared" si="1000"/>
        <v>387.59753593429156</v>
      </c>
      <c r="Y2384" s="39">
        <f t="shared" si="1001"/>
        <v>11797.5</v>
      </c>
      <c r="Z2384" s="41">
        <f t="shared" si="1002"/>
        <v>834497.49486652983</v>
      </c>
      <c r="AA2384" s="41">
        <v>692636.79671457899</v>
      </c>
      <c r="AB2384" s="41">
        <v>-18680.197628470029</v>
      </c>
      <c r="AC2384" s="41">
        <f t="shared" si="981"/>
        <v>673956.59908610897</v>
      </c>
      <c r="AD2384" s="42">
        <f t="shared" si="982"/>
        <v>141860.69815195084</v>
      </c>
      <c r="AE2384" s="41">
        <f t="shared" si="983"/>
        <v>815817.29723805981</v>
      </c>
      <c r="AF2384" s="42">
        <f t="shared" si="984"/>
        <v>3903182.7027619402</v>
      </c>
      <c r="AG2384" s="43">
        <f>(365.25/30.4375*(IF(E2384=12002,1/3%,IF(E2384=12003,1/3%,IF(E2384=12004,1/3%,IF(E2384=12006,1/2%,IF(E2384=12007,1/10%,IF(E2384=12008,1/3%,IF(E2384=12009,1/10%,IF(E2384=12010,1/10%,IF(E2384=12011,1/20%,IF(E2384=12012,1/3%))))))))))))</f>
        <v>400</v>
      </c>
      <c r="AH2384" s="44">
        <f t="shared" si="985"/>
        <v>329.26488706365501</v>
      </c>
      <c r="AI2384" s="36">
        <f t="shared" si="986"/>
        <v>70.735112936344976</v>
      </c>
      <c r="AJ2384" s="36">
        <f t="shared" si="987"/>
        <v>2153</v>
      </c>
      <c r="AK2384" s="45">
        <v>45657</v>
      </c>
    </row>
    <row r="2385" spans="1:37" s="79" customFormat="1" ht="51" customHeight="1" x14ac:dyDescent="0.25">
      <c r="A2385" s="36">
        <v>2379</v>
      </c>
      <c r="B2385" s="74">
        <v>43504</v>
      </c>
      <c r="C2385" s="36" t="s">
        <v>823</v>
      </c>
      <c r="D2385" s="36"/>
      <c r="E2385" s="36">
        <v>12004</v>
      </c>
      <c r="F2385" s="36" t="s">
        <v>1959</v>
      </c>
      <c r="G2385" s="36" t="s">
        <v>56</v>
      </c>
      <c r="H2385" s="38">
        <v>1</v>
      </c>
      <c r="I2385" s="50">
        <v>6051210</v>
      </c>
      <c r="J2385" s="39">
        <f t="shared" si="989"/>
        <v>0</v>
      </c>
      <c r="K2385" s="39">
        <f t="shared" si="990"/>
        <v>0</v>
      </c>
      <c r="L2385" s="39">
        <f t="shared" si="991"/>
        <v>6051210</v>
      </c>
      <c r="M2385" s="39">
        <f>IF(C2385=12006,H2385,IF(C2385&lt;&gt;12006,0))</f>
        <v>0</v>
      </c>
      <c r="N2385" s="39">
        <f t="shared" si="999"/>
        <v>0</v>
      </c>
      <c r="O2385" s="39">
        <f t="shared" si="993"/>
        <v>0</v>
      </c>
      <c r="P2385" s="39">
        <f t="shared" si="994"/>
        <v>0</v>
      </c>
      <c r="Q2385" s="39">
        <f t="shared" si="995"/>
        <v>0</v>
      </c>
      <c r="R2385" s="39">
        <f t="shared" si="996"/>
        <v>0</v>
      </c>
      <c r="S2385" s="39">
        <f t="shared" si="997"/>
        <v>0</v>
      </c>
      <c r="T2385" s="39"/>
      <c r="U2385" s="39">
        <f t="shared" si="998"/>
        <v>0</v>
      </c>
      <c r="V2385" s="39"/>
      <c r="W2385" s="39"/>
      <c r="X2385" s="39">
        <f t="shared" si="1000"/>
        <v>497.01930184804922</v>
      </c>
      <c r="Y2385" s="39">
        <f t="shared" si="1001"/>
        <v>15128.024999999998</v>
      </c>
      <c r="Z2385" s="41">
        <f t="shared" si="1002"/>
        <v>1070082.5568788501</v>
      </c>
      <c r="AA2385" s="41">
        <v>888173.49240246392</v>
      </c>
      <c r="AB2385" s="41">
        <v>-23953.761112815027</v>
      </c>
      <c r="AC2385" s="41">
        <f t="shared" si="981"/>
        <v>864219.73128964892</v>
      </c>
      <c r="AD2385" s="42">
        <f t="shared" si="982"/>
        <v>181909.06447638618</v>
      </c>
      <c r="AE2385" s="41">
        <f t="shared" si="983"/>
        <v>1046128.7957660351</v>
      </c>
      <c r="AF2385" s="42">
        <f t="shared" si="984"/>
        <v>5005081.2042339649</v>
      </c>
      <c r="AG2385" s="43">
        <f>(365.25/30.4375*(IF(E2385=12002,1/3%,IF(E2385=12003,1/3%,IF(E2385=12004,1/3%,IF(E2385=12006,1/2%,IF(E2385=12007,1/10%,IF(E2385=12008,1/3%,IF(E2385=12009,1/10%,IF(E2385=12010,1/10%,IF(E2385=12011,1/20%,IF(E2385=12012,1/3%))))))))))))</f>
        <v>400</v>
      </c>
      <c r="AH2385" s="44">
        <f t="shared" si="985"/>
        <v>329.26488706365501</v>
      </c>
      <c r="AI2385" s="36">
        <f t="shared" si="986"/>
        <v>70.735112936344976</v>
      </c>
      <c r="AJ2385" s="36">
        <f t="shared" si="987"/>
        <v>2153</v>
      </c>
      <c r="AK2385" s="45">
        <v>45657</v>
      </c>
    </row>
    <row r="2386" spans="1:37" s="79" customFormat="1" ht="51" customHeight="1" x14ac:dyDescent="0.25">
      <c r="A2386" s="36">
        <v>2380</v>
      </c>
      <c r="B2386" s="74">
        <v>43504</v>
      </c>
      <c r="C2386" s="36" t="s">
        <v>823</v>
      </c>
      <c r="D2386" s="36"/>
      <c r="E2386" s="36">
        <v>12004</v>
      </c>
      <c r="F2386" s="36" t="s">
        <v>1958</v>
      </c>
      <c r="G2386" s="38" t="s">
        <v>318</v>
      </c>
      <c r="H2386" s="61">
        <v>1</v>
      </c>
      <c r="I2386" s="50">
        <v>3542000</v>
      </c>
      <c r="J2386" s="39">
        <f t="shared" si="989"/>
        <v>0</v>
      </c>
      <c r="K2386" s="39">
        <f t="shared" si="990"/>
        <v>0</v>
      </c>
      <c r="L2386" s="39">
        <f t="shared" si="991"/>
        <v>3542000</v>
      </c>
      <c r="M2386" s="39">
        <f>IF(C2386=12006,H2386,IF(C2386&lt;&gt;12006,0))</f>
        <v>0</v>
      </c>
      <c r="N2386" s="39">
        <f t="shared" si="999"/>
        <v>0</v>
      </c>
      <c r="O2386" s="39">
        <f t="shared" si="993"/>
        <v>0</v>
      </c>
      <c r="P2386" s="39">
        <f t="shared" si="994"/>
        <v>0</v>
      </c>
      <c r="Q2386" s="39">
        <f t="shared" si="995"/>
        <v>0</v>
      </c>
      <c r="R2386" s="39">
        <f t="shared" si="996"/>
        <v>0</v>
      </c>
      <c r="S2386" s="39">
        <f t="shared" si="997"/>
        <v>0</v>
      </c>
      <c r="T2386" s="39"/>
      <c r="U2386" s="39">
        <f t="shared" si="998"/>
        <v>0</v>
      </c>
      <c r="V2386" s="39"/>
      <c r="W2386" s="39"/>
      <c r="X2386" s="39">
        <f t="shared" si="1000"/>
        <v>290.92402464065708</v>
      </c>
      <c r="Y2386" s="39">
        <f t="shared" si="1001"/>
        <v>8855</v>
      </c>
      <c r="Z2386" s="41">
        <f t="shared" si="1002"/>
        <v>626359.42505133478</v>
      </c>
      <c r="AA2386" s="41">
        <v>519881.23203285417</v>
      </c>
      <c r="AB2386" s="41">
        <v>0</v>
      </c>
      <c r="AC2386" s="41">
        <f t="shared" si="981"/>
        <v>519881.23203285417</v>
      </c>
      <c r="AD2386" s="42">
        <f t="shared" si="982"/>
        <v>106478.19301848061</v>
      </c>
      <c r="AE2386" s="41">
        <f t="shared" si="983"/>
        <v>626359.42505133478</v>
      </c>
      <c r="AF2386" s="42">
        <f t="shared" si="984"/>
        <v>2915640.5749486652</v>
      </c>
      <c r="AG2386" s="43">
        <f>(365.25/30.4375*(IF(E2386=12002,1/3%,IF(E2386=12003,1/3%,IF(E2386=12004,1/3%,IF(E2386=12006,1/2%,IF(E2386=12007,1/10%,IF(E2386=12008,1/3%,IF(E2386=12009,1/10%,IF(E2386=12010,1/10%,IF(E2386=12011,1/20%,IF(E2386=12012,1/3%))))))))))))</f>
        <v>400</v>
      </c>
      <c r="AH2386" s="44">
        <f t="shared" si="985"/>
        <v>329.26488706365501</v>
      </c>
      <c r="AI2386" s="36">
        <f t="shared" si="986"/>
        <v>70.735112936344976</v>
      </c>
      <c r="AJ2386" s="36">
        <f t="shared" si="987"/>
        <v>2153</v>
      </c>
      <c r="AK2386" s="45">
        <v>45657</v>
      </c>
    </row>
    <row r="2387" spans="1:37" s="79" customFormat="1" ht="51" customHeight="1" x14ac:dyDescent="0.25">
      <c r="A2387" s="36">
        <v>2381</v>
      </c>
      <c r="B2387" s="45">
        <v>43507</v>
      </c>
      <c r="C2387" s="49" t="s">
        <v>272</v>
      </c>
      <c r="D2387" s="49"/>
      <c r="E2387" s="49">
        <v>12010</v>
      </c>
      <c r="F2387" s="36" t="s">
        <v>1960</v>
      </c>
      <c r="G2387" s="36" t="s">
        <v>435</v>
      </c>
      <c r="H2387" s="38">
        <v>1</v>
      </c>
      <c r="I2387" s="50">
        <v>270000</v>
      </c>
      <c r="J2387" s="39">
        <f t="shared" si="989"/>
        <v>0</v>
      </c>
      <c r="K2387" s="39">
        <f t="shared" si="990"/>
        <v>0</v>
      </c>
      <c r="L2387" s="39">
        <f t="shared" si="991"/>
        <v>0</v>
      </c>
      <c r="M2387" s="39">
        <f>IF(E2387=12005,I2387,IF(E2387&lt;&gt;12005,0))</f>
        <v>0</v>
      </c>
      <c r="N2387" s="39">
        <f t="shared" si="999"/>
        <v>0</v>
      </c>
      <c r="O2387" s="39">
        <f t="shared" si="993"/>
        <v>0</v>
      </c>
      <c r="P2387" s="39">
        <f t="shared" si="994"/>
        <v>0</v>
      </c>
      <c r="Q2387" s="39">
        <f t="shared" si="995"/>
        <v>0</v>
      </c>
      <c r="R2387" s="39">
        <f t="shared" si="996"/>
        <v>270000</v>
      </c>
      <c r="S2387" s="39">
        <f t="shared" si="997"/>
        <v>0</v>
      </c>
      <c r="T2387" s="39"/>
      <c r="U2387" s="39">
        <f t="shared" si="998"/>
        <v>0</v>
      </c>
      <c r="V2387" s="39"/>
      <c r="W2387" s="39">
        <f>IF(E2387=12099,I2387,IF(E2387&lt;&gt;12099,0))</f>
        <v>0</v>
      </c>
      <c r="X2387" s="39">
        <f t="shared" si="1000"/>
        <v>73.921971252566735</v>
      </c>
      <c r="Y2387" s="39">
        <f t="shared" si="1001"/>
        <v>2250</v>
      </c>
      <c r="Z2387" s="41">
        <f t="shared" si="1002"/>
        <v>158932.23819301848</v>
      </c>
      <c r="AA2387" s="41">
        <v>131876.79671457905</v>
      </c>
      <c r="AB2387" s="41">
        <v>8863.5700175455713</v>
      </c>
      <c r="AC2387" s="41">
        <f t="shared" ref="AC2387:AC2441" si="1003">AA2387+AB2387</f>
        <v>140740.36673212462</v>
      </c>
      <c r="AD2387" s="42">
        <f t="shared" ref="AD2387:AD2441" si="1004">Z2387-AA2387</f>
        <v>27055.441478439432</v>
      </c>
      <c r="AE2387" s="41">
        <f t="shared" ref="AE2387:AE2441" si="1005">AC2387+AD2387</f>
        <v>167795.80821056405</v>
      </c>
      <c r="AF2387" s="42">
        <f t="shared" ref="AF2387:AF2441" si="1006">I2387-AE2387</f>
        <v>102204.19178943595</v>
      </c>
      <c r="AG2387" s="43">
        <f>(365.25/30.4375*(IF(E2387=12002,1/3%,IF(E2387=12003,1/3%,IF(E2387=12004,1/3%,IF(E2387=12006,1/2%,IF(E2387=12007,1/10%,IF(E2387=12008,1/3%,IF(E2387=12009,1/10%,IF(E2387=12010,1/10%,IF(E2387=12011,1/20%,IF(E2387=12012,1/3%,IF(E2387=12099,1/10%)))))))))))))</f>
        <v>120</v>
      </c>
      <c r="AH2387" s="44">
        <f t="shared" ref="AH2387:AH2441" si="1007">IF(AG2387&gt;AI2387,AG2387-AI2387,IF(AG2387&lt;=AI2387,0))</f>
        <v>49.363449691991789</v>
      </c>
      <c r="AI2387" s="36">
        <f t="shared" ref="AI2387:AI2441" si="1008">AJ2387/30.4375</f>
        <v>70.636550308008211</v>
      </c>
      <c r="AJ2387" s="36">
        <f t="shared" ref="AJ2387:AJ2441" si="1009">AK2387-B2387</f>
        <v>2150</v>
      </c>
      <c r="AK2387" s="45">
        <v>45657</v>
      </c>
    </row>
    <row r="2388" spans="1:37" s="79" customFormat="1" ht="25.5" customHeight="1" x14ac:dyDescent="0.25">
      <c r="A2388" s="36">
        <v>2382</v>
      </c>
      <c r="B2388" s="37">
        <v>43507</v>
      </c>
      <c r="C2388" s="37" t="s">
        <v>533</v>
      </c>
      <c r="D2388" s="37"/>
      <c r="E2388" s="36">
        <v>12003</v>
      </c>
      <c r="F2388" s="53" t="s">
        <v>1776</v>
      </c>
      <c r="G2388" s="36" t="s">
        <v>491</v>
      </c>
      <c r="H2388" s="49">
        <v>10</v>
      </c>
      <c r="I2388" s="39">
        <v>365000</v>
      </c>
      <c r="J2388" s="39"/>
      <c r="K2388" s="39">
        <v>365000</v>
      </c>
      <c r="L2388" s="39"/>
      <c r="M2388" s="39"/>
      <c r="N2388" s="39"/>
      <c r="O2388" s="39"/>
      <c r="P2388" s="39"/>
      <c r="Q2388" s="39"/>
      <c r="R2388" s="39"/>
      <c r="S2388" s="39"/>
      <c r="T2388" s="39"/>
      <c r="U2388" s="39"/>
      <c r="V2388" s="39"/>
      <c r="W2388" s="39"/>
      <c r="X2388" s="39">
        <f t="shared" si="1000"/>
        <v>29.979466119096507</v>
      </c>
      <c r="Y2388" s="39">
        <f t="shared" si="1001"/>
        <v>912.49999999999989</v>
      </c>
      <c r="Z2388" s="41">
        <f t="shared" si="1002"/>
        <v>64455.852156057481</v>
      </c>
      <c r="AA2388" s="41">
        <v>53483.367556468169</v>
      </c>
      <c r="AB2388" s="41">
        <v>0</v>
      </c>
      <c r="AC2388" s="41">
        <f t="shared" si="1003"/>
        <v>53483.367556468169</v>
      </c>
      <c r="AD2388" s="42">
        <f t="shared" si="1004"/>
        <v>10972.484599589312</v>
      </c>
      <c r="AE2388" s="41">
        <f t="shared" si="1005"/>
        <v>64455.852156057481</v>
      </c>
      <c r="AF2388" s="42">
        <f t="shared" si="1006"/>
        <v>300544.14784394251</v>
      </c>
      <c r="AG2388" s="43">
        <f>(365.25/30.4375*(IF(E2388=12002,1/3%,IF(E2388=12003,1/3%,IF(E2388=12004,1/3%,IF(E2388=12006,1/2%,IF(E2388=12007,1/10%,IF(E2388=12008,1/3%,IF(E2388=12009,1/10%,IF(E2388=12010,1/10%,IF(E2388=12011,1/20%,IF(E2388=12012,1/3%))))))))))))</f>
        <v>400</v>
      </c>
      <c r="AH2388" s="44">
        <f t="shared" si="1007"/>
        <v>329.36344969199178</v>
      </c>
      <c r="AI2388" s="36">
        <f t="shared" si="1008"/>
        <v>70.636550308008211</v>
      </c>
      <c r="AJ2388" s="36">
        <f t="shared" si="1009"/>
        <v>2150</v>
      </c>
      <c r="AK2388" s="45">
        <v>45657</v>
      </c>
    </row>
    <row r="2389" spans="1:37" s="79" customFormat="1" ht="38.25" customHeight="1" x14ac:dyDescent="0.25">
      <c r="A2389" s="36">
        <v>2383</v>
      </c>
      <c r="B2389" s="37">
        <v>43507</v>
      </c>
      <c r="C2389" s="37" t="s">
        <v>533</v>
      </c>
      <c r="D2389" s="37"/>
      <c r="E2389" s="36">
        <v>12003</v>
      </c>
      <c r="F2389" s="53" t="s">
        <v>1781</v>
      </c>
      <c r="G2389" s="36" t="s">
        <v>491</v>
      </c>
      <c r="H2389" s="49">
        <v>10</v>
      </c>
      <c r="I2389" s="39">
        <v>270000</v>
      </c>
      <c r="J2389" s="39"/>
      <c r="K2389" s="39">
        <v>270000</v>
      </c>
      <c r="L2389" s="39"/>
      <c r="M2389" s="39"/>
      <c r="N2389" s="39"/>
      <c r="O2389" s="39"/>
      <c r="P2389" s="39"/>
      <c r="Q2389" s="39"/>
      <c r="R2389" s="39"/>
      <c r="S2389" s="39"/>
      <c r="T2389" s="39"/>
      <c r="U2389" s="39"/>
      <c r="V2389" s="39"/>
      <c r="W2389" s="39"/>
      <c r="X2389" s="39">
        <f t="shared" si="1000"/>
        <v>22.17659137577002</v>
      </c>
      <c r="Y2389" s="39">
        <f t="shared" si="1001"/>
        <v>675</v>
      </c>
      <c r="Z2389" s="41">
        <f t="shared" si="1002"/>
        <v>47679.671457905541</v>
      </c>
      <c r="AA2389" s="41">
        <v>39563.039014373717</v>
      </c>
      <c r="AB2389" s="41">
        <v>0</v>
      </c>
      <c r="AC2389" s="41">
        <f t="shared" si="1003"/>
        <v>39563.039014373717</v>
      </c>
      <c r="AD2389" s="42">
        <f t="shared" si="1004"/>
        <v>8116.6324435318238</v>
      </c>
      <c r="AE2389" s="41">
        <f t="shared" si="1005"/>
        <v>47679.671457905541</v>
      </c>
      <c r="AF2389" s="42">
        <f t="shared" si="1006"/>
        <v>222320.32854209444</v>
      </c>
      <c r="AG2389" s="43">
        <f>(365.25/30.4375*(IF(E2389=12002,1/3%,IF(E2389=12003,1/3%,IF(E2389=12004,1/3%,IF(E2389=12006,1/2%,IF(E2389=12007,1/10%,IF(E2389=12008,1/3%,IF(E2389=12009,1/10%,IF(E2389=12010,1/10%,IF(E2389=12011,1/20%,IF(E2389=12012,1/3%))))))))))))</f>
        <v>400</v>
      </c>
      <c r="AH2389" s="44">
        <f t="shared" si="1007"/>
        <v>329.36344969199178</v>
      </c>
      <c r="AI2389" s="36">
        <f t="shared" si="1008"/>
        <v>70.636550308008211</v>
      </c>
      <c r="AJ2389" s="36">
        <f t="shared" si="1009"/>
        <v>2150</v>
      </c>
      <c r="AK2389" s="45">
        <v>45657</v>
      </c>
    </row>
    <row r="2390" spans="1:37" s="79" customFormat="1" ht="15.75" customHeight="1" x14ac:dyDescent="0.25">
      <c r="A2390" s="36">
        <v>2384</v>
      </c>
      <c r="B2390" s="37">
        <v>43507</v>
      </c>
      <c r="C2390" s="37" t="s">
        <v>533</v>
      </c>
      <c r="D2390" s="37"/>
      <c r="E2390" s="36">
        <v>12003</v>
      </c>
      <c r="F2390" s="53" t="s">
        <v>1776</v>
      </c>
      <c r="G2390" s="36" t="s">
        <v>491</v>
      </c>
      <c r="H2390" s="49">
        <v>12</v>
      </c>
      <c r="I2390" s="39">
        <v>438000</v>
      </c>
      <c r="J2390" s="39"/>
      <c r="K2390" s="39">
        <v>438000</v>
      </c>
      <c r="L2390" s="39"/>
      <c r="M2390" s="39"/>
      <c r="N2390" s="39"/>
      <c r="O2390" s="39"/>
      <c r="P2390" s="39"/>
      <c r="Q2390" s="39"/>
      <c r="R2390" s="39"/>
      <c r="S2390" s="39"/>
      <c r="T2390" s="39"/>
      <c r="U2390" s="39"/>
      <c r="V2390" s="39"/>
      <c r="W2390" s="39"/>
      <c r="X2390" s="39">
        <f t="shared" si="1000"/>
        <v>35.975359342915809</v>
      </c>
      <c r="Y2390" s="39">
        <f t="shared" si="1001"/>
        <v>1095</v>
      </c>
      <c r="Z2390" s="41">
        <f t="shared" si="1002"/>
        <v>77347.022587268992</v>
      </c>
      <c r="AA2390" s="41">
        <v>64180.041067761806</v>
      </c>
      <c r="AB2390" s="41">
        <v>0</v>
      </c>
      <c r="AC2390" s="41">
        <f t="shared" si="1003"/>
        <v>64180.041067761806</v>
      </c>
      <c r="AD2390" s="42">
        <f t="shared" si="1004"/>
        <v>13166.981519507186</v>
      </c>
      <c r="AE2390" s="41">
        <f t="shared" si="1005"/>
        <v>77347.022587268992</v>
      </c>
      <c r="AF2390" s="42">
        <f t="shared" si="1006"/>
        <v>360652.97741273104</v>
      </c>
      <c r="AG2390" s="43">
        <f>(365.25/30.4375*(IF(E2390=12002,1/3%,IF(E2390=12003,1/3%,IF(E2390=12004,1/3%,IF(E2390=12006,1/2%,IF(E2390=12007,1/10%,IF(E2390=12008,1/3%,IF(E2390=12009,1/10%,IF(E2390=12010,1/10%,IF(E2390=12011,1/20%,IF(E2390=12012,1/3%))))))))))))</f>
        <v>400</v>
      </c>
      <c r="AH2390" s="44">
        <f t="shared" si="1007"/>
        <v>329.36344969199178</v>
      </c>
      <c r="AI2390" s="36">
        <f t="shared" si="1008"/>
        <v>70.636550308008211</v>
      </c>
      <c r="AJ2390" s="36">
        <f t="shared" si="1009"/>
        <v>2150</v>
      </c>
      <c r="AK2390" s="45">
        <v>45657</v>
      </c>
    </row>
    <row r="2391" spans="1:37" s="79" customFormat="1" ht="15.75" customHeight="1" x14ac:dyDescent="0.25">
      <c r="A2391" s="36">
        <v>2385</v>
      </c>
      <c r="B2391" s="45">
        <v>43508</v>
      </c>
      <c r="C2391" s="36" t="s">
        <v>721</v>
      </c>
      <c r="D2391" s="36"/>
      <c r="E2391" s="36">
        <v>12003</v>
      </c>
      <c r="F2391" s="36" t="s">
        <v>1272</v>
      </c>
      <c r="G2391" s="38" t="s">
        <v>387</v>
      </c>
      <c r="H2391" s="61">
        <v>15</v>
      </c>
      <c r="I2391" s="50">
        <v>547500</v>
      </c>
      <c r="J2391" s="39">
        <f t="shared" ref="J2391:J2441" si="1010">IF(E2391=12002,I2391,IF(E2391&lt;&gt;12002,0))</f>
        <v>0</v>
      </c>
      <c r="K2391" s="39">
        <f t="shared" ref="K2391:K2441" si="1011">IF(E2391=12003,I2391,IF(E2391&lt;&gt;12003,0))</f>
        <v>547500</v>
      </c>
      <c r="L2391" s="39">
        <f t="shared" ref="L2391:L2441" si="1012">IF(E2391=12004,I2391,IF(E2391&lt;&gt;12004,0))</f>
        <v>0</v>
      </c>
      <c r="M2391" s="39">
        <f>IF(C2391=12006,H2391,IF(C2391&lt;&gt;12006,0))</f>
        <v>0</v>
      </c>
      <c r="N2391" s="39">
        <f>IF(E2391=12006,I2391,IF(E2391&lt;&gt;12006,0))</f>
        <v>0</v>
      </c>
      <c r="O2391" s="39">
        <f t="shared" ref="O2391:O2441" si="1013">IF(E2391=12007,I2391,IF(E2391&lt;&gt;12007,0))</f>
        <v>0</v>
      </c>
      <c r="P2391" s="39">
        <f t="shared" ref="P2391:P2441" si="1014">IF(E2391=12008,I2391,IF(E2391&lt;&gt;12008,0))</f>
        <v>0</v>
      </c>
      <c r="Q2391" s="39">
        <f t="shared" ref="Q2391:Q2441" si="1015">IF(E2391=12009,I2391,IF(E2391&lt;&gt;12009,0))</f>
        <v>0</v>
      </c>
      <c r="R2391" s="39">
        <f t="shared" ref="R2391:R2441" si="1016">IF(E2391=12010,I2391,IF(E2391&lt;&gt;12010,0))</f>
        <v>0</v>
      </c>
      <c r="S2391" s="39">
        <f t="shared" ref="S2391:S2441" si="1017">IF(E2391=12011,I2391,IF(E2391&lt;&gt;12011,0))</f>
        <v>0</v>
      </c>
      <c r="T2391" s="39"/>
      <c r="U2391" s="39">
        <f t="shared" ref="U2391:U2441" si="1018">IF(E2391=12012,I2391,IF(E2391&lt;&gt;12012,0))</f>
        <v>0</v>
      </c>
      <c r="V2391" s="39"/>
      <c r="W2391" s="39"/>
      <c r="X2391" s="39">
        <f t="shared" si="1000"/>
        <v>44.969199178644764</v>
      </c>
      <c r="Y2391" s="39">
        <f t="shared" si="1001"/>
        <v>1368.75</v>
      </c>
      <c r="Z2391" s="41">
        <f t="shared" si="1002"/>
        <v>96638.809034907594</v>
      </c>
      <c r="AA2391" s="41">
        <v>80180.082135523611</v>
      </c>
      <c r="AB2391" s="41">
        <v>0</v>
      </c>
      <c r="AC2391" s="41">
        <f t="shared" si="1003"/>
        <v>80180.082135523611</v>
      </c>
      <c r="AD2391" s="42">
        <f t="shared" si="1004"/>
        <v>16458.726899383983</v>
      </c>
      <c r="AE2391" s="41">
        <f t="shared" si="1005"/>
        <v>96638.809034907594</v>
      </c>
      <c r="AF2391" s="42">
        <f t="shared" si="1006"/>
        <v>450861.19096509239</v>
      </c>
      <c r="AG2391" s="43">
        <f>(365.25/30.4375*(IF(E2391=12002,1/3%,IF(E2391=12003,1/3%,IF(E2391=12004,1/3%,IF(E2391=12006,1/2%,IF(E2391=12007,1/10%,IF(E2391=12008,1/3%,IF(E2391=12009,1/10%,IF(E2391=12010,1/10%,IF(E2391=12011,1/20%,IF(E2391=12012,1/3%))))))))))))</f>
        <v>400</v>
      </c>
      <c r="AH2391" s="44">
        <f t="shared" si="1007"/>
        <v>329.39630390143736</v>
      </c>
      <c r="AI2391" s="36">
        <f t="shared" si="1008"/>
        <v>70.603696098562622</v>
      </c>
      <c r="AJ2391" s="36">
        <f t="shared" si="1009"/>
        <v>2149</v>
      </c>
      <c r="AK2391" s="45">
        <v>45657</v>
      </c>
    </row>
    <row r="2392" spans="1:37" s="79" customFormat="1" ht="51" customHeight="1" x14ac:dyDescent="0.25">
      <c r="A2392" s="36">
        <v>2386</v>
      </c>
      <c r="B2392" s="45">
        <v>43508</v>
      </c>
      <c r="C2392" s="49" t="s">
        <v>272</v>
      </c>
      <c r="D2392" s="49"/>
      <c r="E2392" s="49">
        <v>12010</v>
      </c>
      <c r="F2392" s="36" t="s">
        <v>1961</v>
      </c>
      <c r="G2392" s="36" t="s">
        <v>435</v>
      </c>
      <c r="H2392" s="38">
        <v>1</v>
      </c>
      <c r="I2392" s="50">
        <v>125000</v>
      </c>
      <c r="J2392" s="39">
        <f t="shared" si="1010"/>
        <v>0</v>
      </c>
      <c r="K2392" s="39">
        <f t="shared" si="1011"/>
        <v>0</v>
      </c>
      <c r="L2392" s="39">
        <f t="shared" si="1012"/>
        <v>0</v>
      </c>
      <c r="M2392" s="39">
        <f>IF(E2392=12005,I2392,IF(E2392&lt;&gt;12005,0))</f>
        <v>0</v>
      </c>
      <c r="N2392" s="39">
        <f t="shared" ref="N2392:N2441" si="1019">IF(E2392=12006,I2392,IF(E2392&lt;&gt;12006,0))</f>
        <v>0</v>
      </c>
      <c r="O2392" s="39">
        <f t="shared" si="1013"/>
        <v>0</v>
      </c>
      <c r="P2392" s="39">
        <f t="shared" si="1014"/>
        <v>0</v>
      </c>
      <c r="Q2392" s="39">
        <f t="shared" si="1015"/>
        <v>0</v>
      </c>
      <c r="R2392" s="39">
        <f t="shared" si="1016"/>
        <v>125000</v>
      </c>
      <c r="S2392" s="39">
        <f t="shared" si="1017"/>
        <v>0</v>
      </c>
      <c r="T2392" s="39"/>
      <c r="U2392" s="39">
        <f t="shared" si="1018"/>
        <v>0</v>
      </c>
      <c r="V2392" s="39"/>
      <c r="W2392" s="39">
        <f>IF(E2392=12099,I2392,IF(E2392&lt;&gt;12099,0))</f>
        <v>0</v>
      </c>
      <c r="X2392" s="39">
        <f t="shared" si="1000"/>
        <v>34.223134839151264</v>
      </c>
      <c r="Y2392" s="39">
        <f t="shared" si="1001"/>
        <v>1041.6666666666665</v>
      </c>
      <c r="Z2392" s="41">
        <f t="shared" si="1002"/>
        <v>73545.516769336056</v>
      </c>
      <c r="AA2392" s="41">
        <v>61019.849418206701</v>
      </c>
      <c r="AB2392" s="41">
        <v>4101.2044669915067</v>
      </c>
      <c r="AC2392" s="41">
        <f t="shared" si="1003"/>
        <v>65121.053885198206</v>
      </c>
      <c r="AD2392" s="42">
        <f t="shared" si="1004"/>
        <v>12525.667351129356</v>
      </c>
      <c r="AE2392" s="41">
        <f t="shared" si="1005"/>
        <v>77646.721236327561</v>
      </c>
      <c r="AF2392" s="42">
        <f t="shared" si="1006"/>
        <v>47353.278763672439</v>
      </c>
      <c r="AG2392" s="43">
        <f>(365.25/30.4375*(IF(E2392=12002,1/3%,IF(E2392=12003,1/3%,IF(E2392=12004,1/3%,IF(E2392=12006,1/2%,IF(E2392=12007,1/10%,IF(E2392=12008,1/3%,IF(E2392=12009,1/10%,IF(E2392=12010,1/10%,IF(E2392=12011,1/20%,IF(E2392=12012,1/3%,IF(E2392=12099,1/10%)))))))))))))</f>
        <v>120</v>
      </c>
      <c r="AH2392" s="44">
        <f t="shared" si="1007"/>
        <v>49.396303901437378</v>
      </c>
      <c r="AI2392" s="36">
        <f t="shared" si="1008"/>
        <v>70.603696098562622</v>
      </c>
      <c r="AJ2392" s="36">
        <f t="shared" si="1009"/>
        <v>2149</v>
      </c>
      <c r="AK2392" s="45">
        <v>45657</v>
      </c>
    </row>
    <row r="2393" spans="1:37" s="79" customFormat="1" ht="15.75" customHeight="1" x14ac:dyDescent="0.25">
      <c r="A2393" s="36">
        <v>2387</v>
      </c>
      <c r="B2393" s="45">
        <v>43509</v>
      </c>
      <c r="C2393" s="36" t="s">
        <v>534</v>
      </c>
      <c r="D2393" s="36"/>
      <c r="E2393" s="36">
        <v>12008</v>
      </c>
      <c r="F2393" s="36" t="s">
        <v>1962</v>
      </c>
      <c r="G2393" s="36" t="s">
        <v>65</v>
      </c>
      <c r="H2393" s="38">
        <v>1</v>
      </c>
      <c r="I2393" s="50">
        <v>211200.00000000003</v>
      </c>
      <c r="J2393" s="39">
        <f t="shared" si="1010"/>
        <v>0</v>
      </c>
      <c r="K2393" s="39">
        <f t="shared" si="1011"/>
        <v>0</v>
      </c>
      <c r="L2393" s="39">
        <f t="shared" si="1012"/>
        <v>0</v>
      </c>
      <c r="M2393" s="39">
        <f t="shared" ref="M2393:M2398" si="1020">IF(C2393=12006,H2393,IF(C2393&lt;&gt;12006,0))</f>
        <v>0</v>
      </c>
      <c r="N2393" s="39">
        <f t="shared" si="1019"/>
        <v>0</v>
      </c>
      <c r="O2393" s="39">
        <f t="shared" si="1013"/>
        <v>0</v>
      </c>
      <c r="P2393" s="39">
        <f t="shared" si="1014"/>
        <v>211200.00000000003</v>
      </c>
      <c r="Q2393" s="39">
        <f t="shared" si="1015"/>
        <v>0</v>
      </c>
      <c r="R2393" s="39">
        <f t="shared" si="1016"/>
        <v>0</v>
      </c>
      <c r="S2393" s="39">
        <f t="shared" si="1017"/>
        <v>0</v>
      </c>
      <c r="T2393" s="39"/>
      <c r="U2393" s="39">
        <f t="shared" si="1018"/>
        <v>0</v>
      </c>
      <c r="V2393" s="39"/>
      <c r="W2393" s="39"/>
      <c r="X2393" s="39">
        <f t="shared" si="1000"/>
        <v>17.347022587268995</v>
      </c>
      <c r="Y2393" s="39">
        <f t="shared" si="1001"/>
        <v>528</v>
      </c>
      <c r="Z2393" s="41">
        <f t="shared" si="1002"/>
        <v>37261.404517453804</v>
      </c>
      <c r="AA2393" s="41">
        <v>30912.394250513349</v>
      </c>
      <c r="AB2393" s="41">
        <v>-833.69759808866286</v>
      </c>
      <c r="AC2393" s="41">
        <f t="shared" si="1003"/>
        <v>30078.696652424685</v>
      </c>
      <c r="AD2393" s="42">
        <f t="shared" si="1004"/>
        <v>6349.010266940455</v>
      </c>
      <c r="AE2393" s="41">
        <f t="shared" si="1005"/>
        <v>36427.70691936514</v>
      </c>
      <c r="AF2393" s="42">
        <f t="shared" si="1006"/>
        <v>174772.2930806349</v>
      </c>
      <c r="AG2393" s="43">
        <f t="shared" ref="AG2393:AG2398" si="1021">(365.25/30.4375*(IF(E2393=12002,1/3%,IF(E2393=12003,1/3%,IF(E2393=12004,1/3%,IF(E2393=12006,1/2%,IF(E2393=12007,1/10%,IF(E2393=12008,1/3%,IF(E2393=12009,1/10%,IF(E2393=12010,1/10%,IF(E2393=12011,1/20%,IF(E2393=12012,1/3%))))))))))))</f>
        <v>400</v>
      </c>
      <c r="AH2393" s="44">
        <f t="shared" si="1007"/>
        <v>329.42915811088295</v>
      </c>
      <c r="AI2393" s="36">
        <f t="shared" si="1008"/>
        <v>70.570841889117048</v>
      </c>
      <c r="AJ2393" s="36">
        <f t="shared" si="1009"/>
        <v>2148</v>
      </c>
      <c r="AK2393" s="45">
        <v>45657</v>
      </c>
    </row>
    <row r="2394" spans="1:37" s="79" customFormat="1" ht="15.75" customHeight="1" x14ac:dyDescent="0.25">
      <c r="A2394" s="36">
        <v>2388</v>
      </c>
      <c r="B2394" s="45">
        <v>43509</v>
      </c>
      <c r="C2394" s="36" t="s">
        <v>721</v>
      </c>
      <c r="D2394" s="36"/>
      <c r="E2394" s="36">
        <v>12003</v>
      </c>
      <c r="F2394" s="36" t="s">
        <v>1963</v>
      </c>
      <c r="G2394" s="38" t="s">
        <v>955</v>
      </c>
      <c r="H2394" s="61">
        <v>419</v>
      </c>
      <c r="I2394" s="50">
        <v>15836299.740226895</v>
      </c>
      <c r="J2394" s="39">
        <f t="shared" si="1010"/>
        <v>0</v>
      </c>
      <c r="K2394" s="39">
        <f t="shared" si="1011"/>
        <v>15836299.740226895</v>
      </c>
      <c r="L2394" s="39">
        <f t="shared" si="1012"/>
        <v>0</v>
      </c>
      <c r="M2394" s="39">
        <f t="shared" si="1020"/>
        <v>0</v>
      </c>
      <c r="N2394" s="39">
        <f t="shared" si="1019"/>
        <v>0</v>
      </c>
      <c r="O2394" s="39">
        <f t="shared" si="1013"/>
        <v>0</v>
      </c>
      <c r="P2394" s="39">
        <f t="shared" si="1014"/>
        <v>0</v>
      </c>
      <c r="Q2394" s="39">
        <f t="shared" si="1015"/>
        <v>0</v>
      </c>
      <c r="R2394" s="39">
        <f t="shared" si="1016"/>
        <v>0</v>
      </c>
      <c r="S2394" s="39">
        <f t="shared" si="1017"/>
        <v>0</v>
      </c>
      <c r="T2394" s="39"/>
      <c r="U2394" s="39">
        <f t="shared" si="1018"/>
        <v>0</v>
      </c>
      <c r="V2394" s="39"/>
      <c r="W2394" s="39"/>
      <c r="X2394" s="39">
        <f t="shared" si="1000"/>
        <v>1300.7227712712029</v>
      </c>
      <c r="Y2394" s="39">
        <f t="shared" si="1001"/>
        <v>39590.749350567239</v>
      </c>
      <c r="Z2394" s="41">
        <f t="shared" si="1002"/>
        <v>2793952.5126905441</v>
      </c>
      <c r="AA2394" s="41">
        <v>2317887.9784052838</v>
      </c>
      <c r="AB2394" s="41">
        <v>0</v>
      </c>
      <c r="AC2394" s="41">
        <f t="shared" si="1003"/>
        <v>2317887.9784052838</v>
      </c>
      <c r="AD2394" s="42">
        <f t="shared" si="1004"/>
        <v>476064.53428526036</v>
      </c>
      <c r="AE2394" s="41">
        <f t="shared" si="1005"/>
        <v>2793952.5126905441</v>
      </c>
      <c r="AF2394" s="42">
        <f t="shared" si="1006"/>
        <v>13042347.22753635</v>
      </c>
      <c r="AG2394" s="43">
        <f t="shared" si="1021"/>
        <v>400</v>
      </c>
      <c r="AH2394" s="44">
        <f t="shared" si="1007"/>
        <v>329.42915811088295</v>
      </c>
      <c r="AI2394" s="36">
        <f t="shared" si="1008"/>
        <v>70.570841889117048</v>
      </c>
      <c r="AJ2394" s="36">
        <f t="shared" si="1009"/>
        <v>2148</v>
      </c>
      <c r="AK2394" s="45">
        <v>45657</v>
      </c>
    </row>
    <row r="2395" spans="1:37" s="79" customFormat="1" ht="15.75" customHeight="1" x14ac:dyDescent="0.25">
      <c r="A2395" s="36">
        <v>2389</v>
      </c>
      <c r="B2395" s="45">
        <v>43509</v>
      </c>
      <c r="C2395" s="36" t="s">
        <v>315</v>
      </c>
      <c r="D2395" s="36"/>
      <c r="E2395" s="36">
        <v>12008</v>
      </c>
      <c r="F2395" s="36" t="s">
        <v>1964</v>
      </c>
      <c r="G2395" s="38" t="s">
        <v>318</v>
      </c>
      <c r="H2395" s="61">
        <v>1</v>
      </c>
      <c r="I2395" s="50">
        <v>194376.67597960049</v>
      </c>
      <c r="J2395" s="39">
        <f t="shared" si="1010"/>
        <v>0</v>
      </c>
      <c r="K2395" s="39">
        <f t="shared" si="1011"/>
        <v>0</v>
      </c>
      <c r="L2395" s="39">
        <f t="shared" si="1012"/>
        <v>0</v>
      </c>
      <c r="M2395" s="39">
        <f t="shared" si="1020"/>
        <v>0</v>
      </c>
      <c r="N2395" s="39">
        <f t="shared" si="1019"/>
        <v>0</v>
      </c>
      <c r="O2395" s="39">
        <f t="shared" si="1013"/>
        <v>0</v>
      </c>
      <c r="P2395" s="39">
        <f t="shared" si="1014"/>
        <v>194376.67597960049</v>
      </c>
      <c r="Q2395" s="39">
        <f t="shared" si="1015"/>
        <v>0</v>
      </c>
      <c r="R2395" s="39">
        <f t="shared" si="1016"/>
        <v>0</v>
      </c>
      <c r="S2395" s="39">
        <f t="shared" si="1017"/>
        <v>0</v>
      </c>
      <c r="T2395" s="39"/>
      <c r="U2395" s="39">
        <f t="shared" si="1018"/>
        <v>0</v>
      </c>
      <c r="V2395" s="39"/>
      <c r="W2395" s="39"/>
      <c r="X2395" s="39">
        <f t="shared" si="1000"/>
        <v>15.965230059926116</v>
      </c>
      <c r="Y2395" s="39">
        <f t="shared" si="1001"/>
        <v>485.94168994900116</v>
      </c>
      <c r="Z2395" s="41">
        <f t="shared" si="1002"/>
        <v>34293.314168721299</v>
      </c>
      <c r="AA2395" s="41">
        <v>28450.039966788339</v>
      </c>
      <c r="AB2395" s="41">
        <v>0</v>
      </c>
      <c r="AC2395" s="41">
        <f t="shared" si="1003"/>
        <v>28450.039966788339</v>
      </c>
      <c r="AD2395" s="42">
        <f t="shared" si="1004"/>
        <v>5843.2742019329598</v>
      </c>
      <c r="AE2395" s="41">
        <f t="shared" si="1005"/>
        <v>34293.314168721299</v>
      </c>
      <c r="AF2395" s="42">
        <f t="shared" si="1006"/>
        <v>160083.3618108792</v>
      </c>
      <c r="AG2395" s="43">
        <f t="shared" si="1021"/>
        <v>400</v>
      </c>
      <c r="AH2395" s="44">
        <f t="shared" si="1007"/>
        <v>329.42915811088295</v>
      </c>
      <c r="AI2395" s="36">
        <f t="shared" si="1008"/>
        <v>70.570841889117048</v>
      </c>
      <c r="AJ2395" s="36">
        <f t="shared" si="1009"/>
        <v>2148</v>
      </c>
      <c r="AK2395" s="45">
        <v>45657</v>
      </c>
    </row>
    <row r="2396" spans="1:37" s="79" customFormat="1" ht="51" customHeight="1" x14ac:dyDescent="0.25">
      <c r="A2396" s="36">
        <v>2390</v>
      </c>
      <c r="B2396" s="45">
        <v>43510</v>
      </c>
      <c r="C2396" s="36" t="s">
        <v>533</v>
      </c>
      <c r="D2396" s="36"/>
      <c r="E2396" s="36">
        <v>12003</v>
      </c>
      <c r="F2396" s="36" t="s">
        <v>1781</v>
      </c>
      <c r="G2396" s="36" t="s">
        <v>1474</v>
      </c>
      <c r="H2396" s="38">
        <v>4</v>
      </c>
      <c r="I2396" s="50">
        <v>108200</v>
      </c>
      <c r="J2396" s="39">
        <f t="shared" si="1010"/>
        <v>0</v>
      </c>
      <c r="K2396" s="39">
        <f t="shared" si="1011"/>
        <v>108200</v>
      </c>
      <c r="L2396" s="39">
        <f t="shared" si="1012"/>
        <v>0</v>
      </c>
      <c r="M2396" s="39">
        <f t="shared" si="1020"/>
        <v>0</v>
      </c>
      <c r="N2396" s="39">
        <f t="shared" si="1019"/>
        <v>0</v>
      </c>
      <c r="O2396" s="39">
        <f t="shared" si="1013"/>
        <v>0</v>
      </c>
      <c r="P2396" s="39">
        <f t="shared" si="1014"/>
        <v>0</v>
      </c>
      <c r="Q2396" s="39">
        <f t="shared" si="1015"/>
        <v>0</v>
      </c>
      <c r="R2396" s="39">
        <f t="shared" si="1016"/>
        <v>0</v>
      </c>
      <c r="S2396" s="39">
        <f t="shared" si="1017"/>
        <v>0</v>
      </c>
      <c r="T2396" s="39"/>
      <c r="U2396" s="39">
        <f t="shared" si="1018"/>
        <v>0</v>
      </c>
      <c r="V2396" s="39"/>
      <c r="W2396" s="39"/>
      <c r="X2396" s="39">
        <f t="shared" si="1000"/>
        <v>8.8870636550308006</v>
      </c>
      <c r="Y2396" s="39">
        <f t="shared" si="1001"/>
        <v>270.5</v>
      </c>
      <c r="Z2396" s="41">
        <f t="shared" si="1002"/>
        <v>19080.525667351129</v>
      </c>
      <c r="AA2396" s="41">
        <v>15827.860369609856</v>
      </c>
      <c r="AB2396" s="41">
        <v>-426.8724404227388</v>
      </c>
      <c r="AC2396" s="41">
        <f t="shared" si="1003"/>
        <v>15400.987929187117</v>
      </c>
      <c r="AD2396" s="42">
        <f t="shared" si="1004"/>
        <v>3252.6652977412723</v>
      </c>
      <c r="AE2396" s="41">
        <f t="shared" si="1005"/>
        <v>18653.653226928389</v>
      </c>
      <c r="AF2396" s="42">
        <f t="shared" si="1006"/>
        <v>89546.346773071607</v>
      </c>
      <c r="AG2396" s="43">
        <f t="shared" si="1021"/>
        <v>400</v>
      </c>
      <c r="AH2396" s="44">
        <f t="shared" si="1007"/>
        <v>329.46201232032854</v>
      </c>
      <c r="AI2396" s="36">
        <f t="shared" si="1008"/>
        <v>70.53798767967146</v>
      </c>
      <c r="AJ2396" s="36">
        <f t="shared" si="1009"/>
        <v>2147</v>
      </c>
      <c r="AK2396" s="45">
        <v>45657</v>
      </c>
    </row>
    <row r="2397" spans="1:37" s="79" customFormat="1" ht="15.75" customHeight="1" x14ac:dyDescent="0.25">
      <c r="A2397" s="36">
        <v>2391</v>
      </c>
      <c r="B2397" s="45">
        <v>43510</v>
      </c>
      <c r="C2397" s="36" t="s">
        <v>533</v>
      </c>
      <c r="D2397" s="36"/>
      <c r="E2397" s="36">
        <v>12003</v>
      </c>
      <c r="F2397" s="36" t="s">
        <v>1776</v>
      </c>
      <c r="G2397" s="36" t="s">
        <v>1474</v>
      </c>
      <c r="H2397" s="38">
        <v>3</v>
      </c>
      <c r="I2397" s="50">
        <v>109500</v>
      </c>
      <c r="J2397" s="39">
        <f t="shared" si="1010"/>
        <v>0</v>
      </c>
      <c r="K2397" s="39">
        <f t="shared" si="1011"/>
        <v>109500</v>
      </c>
      <c r="L2397" s="39">
        <f t="shared" si="1012"/>
        <v>0</v>
      </c>
      <c r="M2397" s="39">
        <f t="shared" si="1020"/>
        <v>0</v>
      </c>
      <c r="N2397" s="39">
        <f t="shared" si="1019"/>
        <v>0</v>
      </c>
      <c r="O2397" s="39">
        <f t="shared" si="1013"/>
        <v>0</v>
      </c>
      <c r="P2397" s="39">
        <f t="shared" si="1014"/>
        <v>0</v>
      </c>
      <c r="Q2397" s="39">
        <f t="shared" si="1015"/>
        <v>0</v>
      </c>
      <c r="R2397" s="39">
        <f t="shared" si="1016"/>
        <v>0</v>
      </c>
      <c r="S2397" s="39">
        <f t="shared" si="1017"/>
        <v>0</v>
      </c>
      <c r="T2397" s="39"/>
      <c r="U2397" s="39">
        <f t="shared" si="1018"/>
        <v>0</v>
      </c>
      <c r="V2397" s="39"/>
      <c r="W2397" s="39"/>
      <c r="X2397" s="39">
        <f t="shared" si="1000"/>
        <v>8.9938398357289522</v>
      </c>
      <c r="Y2397" s="39">
        <f t="shared" si="1001"/>
        <v>273.75</v>
      </c>
      <c r="Z2397" s="41">
        <f t="shared" si="1002"/>
        <v>19309.774127310062</v>
      </c>
      <c r="AA2397" s="41">
        <v>16018.028747433265</v>
      </c>
      <c r="AB2397" s="41">
        <v>-432.00122205443529</v>
      </c>
      <c r="AC2397" s="41">
        <f t="shared" si="1003"/>
        <v>15586.02752537883</v>
      </c>
      <c r="AD2397" s="42">
        <f t="shared" si="1004"/>
        <v>3291.7453798767965</v>
      </c>
      <c r="AE2397" s="41">
        <f t="shared" si="1005"/>
        <v>18877.772905255624</v>
      </c>
      <c r="AF2397" s="42">
        <f t="shared" si="1006"/>
        <v>90622.227094744376</v>
      </c>
      <c r="AG2397" s="43">
        <f t="shared" si="1021"/>
        <v>400</v>
      </c>
      <c r="AH2397" s="44">
        <f t="shared" si="1007"/>
        <v>329.46201232032854</v>
      </c>
      <c r="AI2397" s="36">
        <f t="shared" si="1008"/>
        <v>70.53798767967146</v>
      </c>
      <c r="AJ2397" s="36">
        <f t="shared" si="1009"/>
        <v>2147</v>
      </c>
      <c r="AK2397" s="45">
        <v>45657</v>
      </c>
    </row>
    <row r="2398" spans="1:37" s="79" customFormat="1" ht="12.75" x14ac:dyDescent="0.25">
      <c r="A2398" s="36">
        <v>2392</v>
      </c>
      <c r="B2398" s="45">
        <v>43510</v>
      </c>
      <c r="C2398" s="36" t="s">
        <v>534</v>
      </c>
      <c r="D2398" s="36"/>
      <c r="E2398" s="36">
        <v>12008</v>
      </c>
      <c r="F2398" s="36" t="s">
        <v>1965</v>
      </c>
      <c r="G2398" s="36" t="s">
        <v>903</v>
      </c>
      <c r="H2398" s="38">
        <v>1</v>
      </c>
      <c r="I2398" s="50">
        <v>2530061.2799999998</v>
      </c>
      <c r="J2398" s="39">
        <f t="shared" si="1010"/>
        <v>0</v>
      </c>
      <c r="K2398" s="39">
        <f t="shared" si="1011"/>
        <v>0</v>
      </c>
      <c r="L2398" s="39">
        <f t="shared" si="1012"/>
        <v>0</v>
      </c>
      <c r="M2398" s="39">
        <f t="shared" si="1020"/>
        <v>0</v>
      </c>
      <c r="N2398" s="39">
        <f t="shared" si="1019"/>
        <v>0</v>
      </c>
      <c r="O2398" s="39">
        <f t="shared" si="1013"/>
        <v>0</v>
      </c>
      <c r="P2398" s="39">
        <f t="shared" si="1014"/>
        <v>2530061.2799999998</v>
      </c>
      <c r="Q2398" s="39">
        <f t="shared" si="1015"/>
        <v>0</v>
      </c>
      <c r="R2398" s="39">
        <f t="shared" si="1016"/>
        <v>0</v>
      </c>
      <c r="S2398" s="39">
        <f t="shared" si="1017"/>
        <v>0</v>
      </c>
      <c r="T2398" s="39"/>
      <c r="U2398" s="39">
        <f t="shared" si="1018"/>
        <v>0</v>
      </c>
      <c r="V2398" s="39"/>
      <c r="W2398" s="39"/>
      <c r="X2398" s="39">
        <f t="shared" si="1000"/>
        <v>207.80790800821353</v>
      </c>
      <c r="Y2398" s="39">
        <f t="shared" si="1001"/>
        <v>6325.1531999999997</v>
      </c>
      <c r="Z2398" s="41">
        <f t="shared" si="1002"/>
        <v>446163.57849363447</v>
      </c>
      <c r="AA2398" s="41">
        <v>370105.88416262832</v>
      </c>
      <c r="AB2398" s="41">
        <v>-9981.6398614850114</v>
      </c>
      <c r="AC2398" s="41">
        <f t="shared" si="1003"/>
        <v>360124.24430114334</v>
      </c>
      <c r="AD2398" s="42">
        <f t="shared" si="1004"/>
        <v>76057.694331006147</v>
      </c>
      <c r="AE2398" s="41">
        <f t="shared" si="1005"/>
        <v>436181.93863214948</v>
      </c>
      <c r="AF2398" s="42">
        <f t="shared" si="1006"/>
        <v>2093879.3413678503</v>
      </c>
      <c r="AG2398" s="43">
        <f t="shared" si="1021"/>
        <v>400</v>
      </c>
      <c r="AH2398" s="44">
        <f t="shared" si="1007"/>
        <v>329.46201232032854</v>
      </c>
      <c r="AI2398" s="36">
        <f t="shared" si="1008"/>
        <v>70.53798767967146</v>
      </c>
      <c r="AJ2398" s="36">
        <f t="shared" si="1009"/>
        <v>2147</v>
      </c>
      <c r="AK2398" s="45">
        <v>45657</v>
      </c>
    </row>
    <row r="2399" spans="1:37" s="79" customFormat="1" ht="12.75" x14ac:dyDescent="0.25">
      <c r="A2399" s="36">
        <v>2393</v>
      </c>
      <c r="B2399" s="45">
        <v>43510</v>
      </c>
      <c r="C2399" s="49" t="s">
        <v>272</v>
      </c>
      <c r="D2399" s="49"/>
      <c r="E2399" s="49">
        <v>12010</v>
      </c>
      <c r="F2399" s="36" t="s">
        <v>1966</v>
      </c>
      <c r="G2399" s="36" t="s">
        <v>435</v>
      </c>
      <c r="H2399" s="38">
        <v>1</v>
      </c>
      <c r="I2399" s="50">
        <v>707070.03</v>
      </c>
      <c r="J2399" s="39">
        <f t="shared" si="1010"/>
        <v>0</v>
      </c>
      <c r="K2399" s="39">
        <f t="shared" si="1011"/>
        <v>0</v>
      </c>
      <c r="L2399" s="39">
        <f t="shared" si="1012"/>
        <v>0</v>
      </c>
      <c r="M2399" s="39">
        <f>IF(E2399=12005,I2399,IF(E2399&lt;&gt;12005,0))</f>
        <v>0</v>
      </c>
      <c r="N2399" s="39">
        <f t="shared" si="1019"/>
        <v>0</v>
      </c>
      <c r="O2399" s="39">
        <f t="shared" si="1013"/>
        <v>0</v>
      </c>
      <c r="P2399" s="39">
        <f t="shared" si="1014"/>
        <v>0</v>
      </c>
      <c r="Q2399" s="39">
        <f t="shared" si="1015"/>
        <v>0</v>
      </c>
      <c r="R2399" s="39">
        <f t="shared" si="1016"/>
        <v>707070.03</v>
      </c>
      <c r="S2399" s="39">
        <f t="shared" si="1017"/>
        <v>0</v>
      </c>
      <c r="T2399" s="39"/>
      <c r="U2399" s="39">
        <f t="shared" si="1018"/>
        <v>0</v>
      </c>
      <c r="V2399" s="39"/>
      <c r="W2399" s="39">
        <f>IF(E2399=12099,I2399,IF(E2399&lt;&gt;12099,0))</f>
        <v>0</v>
      </c>
      <c r="X2399" s="39">
        <f t="shared" si="1000"/>
        <v>193.58522381930189</v>
      </c>
      <c r="Y2399" s="39">
        <f t="shared" si="1001"/>
        <v>5892.250250000001</v>
      </c>
      <c r="Z2399" s="41">
        <f t="shared" si="1002"/>
        <v>415627.47554004117</v>
      </c>
      <c r="AA2399" s="41">
        <v>344775.28362217662</v>
      </c>
      <c r="AB2399" s="41">
        <v>23172.688015149972</v>
      </c>
      <c r="AC2399" s="41">
        <f t="shared" si="1003"/>
        <v>367947.97163732658</v>
      </c>
      <c r="AD2399" s="42">
        <f t="shared" si="1004"/>
        <v>70852.191917864548</v>
      </c>
      <c r="AE2399" s="41">
        <f t="shared" si="1005"/>
        <v>438800.16355519113</v>
      </c>
      <c r="AF2399" s="42">
        <f t="shared" si="1006"/>
        <v>268269.8664448089</v>
      </c>
      <c r="AG2399" s="43">
        <f>(365.25/30.4375*(IF(E2399=12002,1/3%,IF(E2399=12003,1/3%,IF(E2399=12004,1/3%,IF(E2399=12006,1/2%,IF(E2399=12007,1/10%,IF(E2399=12008,1/3%,IF(E2399=12009,1/10%,IF(E2399=12010,1/10%,IF(E2399=12011,1/20%,IF(E2399=12012,1/3%,IF(E2399=12099,1/10%)))))))))))))</f>
        <v>120</v>
      </c>
      <c r="AH2399" s="44">
        <f t="shared" si="1007"/>
        <v>49.46201232032854</v>
      </c>
      <c r="AI2399" s="36">
        <f t="shared" si="1008"/>
        <v>70.53798767967146</v>
      </c>
      <c r="AJ2399" s="36">
        <f t="shared" si="1009"/>
        <v>2147</v>
      </c>
      <c r="AK2399" s="45">
        <v>45657</v>
      </c>
    </row>
    <row r="2400" spans="1:37" s="79" customFormat="1" ht="38.25" customHeight="1" x14ac:dyDescent="0.25">
      <c r="A2400" s="36">
        <v>2394</v>
      </c>
      <c r="B2400" s="45">
        <v>43521</v>
      </c>
      <c r="C2400" s="49" t="s">
        <v>272</v>
      </c>
      <c r="D2400" s="49"/>
      <c r="E2400" s="49">
        <v>12010</v>
      </c>
      <c r="F2400" s="36" t="s">
        <v>1967</v>
      </c>
      <c r="G2400" s="36" t="s">
        <v>435</v>
      </c>
      <c r="H2400" s="38">
        <v>25</v>
      </c>
      <c r="I2400" s="50">
        <v>555357.20753350237</v>
      </c>
      <c r="J2400" s="39">
        <f t="shared" si="1010"/>
        <v>0</v>
      </c>
      <c r="K2400" s="39">
        <f t="shared" si="1011"/>
        <v>0</v>
      </c>
      <c r="L2400" s="39">
        <f t="shared" si="1012"/>
        <v>0</v>
      </c>
      <c r="M2400" s="39">
        <f>IF(E2400=12005,I2400,IF(E2400&lt;&gt;12005,0))</f>
        <v>0</v>
      </c>
      <c r="N2400" s="39">
        <f t="shared" si="1019"/>
        <v>0</v>
      </c>
      <c r="O2400" s="39">
        <f t="shared" si="1013"/>
        <v>0</v>
      </c>
      <c r="P2400" s="39">
        <f t="shared" si="1014"/>
        <v>0</v>
      </c>
      <c r="Q2400" s="39">
        <f t="shared" si="1015"/>
        <v>0</v>
      </c>
      <c r="R2400" s="39">
        <f t="shared" si="1016"/>
        <v>555357.20753350237</v>
      </c>
      <c r="S2400" s="39">
        <f t="shared" si="1017"/>
        <v>0</v>
      </c>
      <c r="T2400" s="39"/>
      <c r="U2400" s="39">
        <f t="shared" si="1018"/>
        <v>0</v>
      </c>
      <c r="V2400" s="39"/>
      <c r="W2400" s="39">
        <f>IF(E2400=12099,I2400,IF(E2400&lt;&gt;12099,0))</f>
        <v>0</v>
      </c>
      <c r="X2400" s="39">
        <f t="shared" si="1000"/>
        <v>152.04851677850851</v>
      </c>
      <c r="Y2400" s="39">
        <f t="shared" si="1001"/>
        <v>4627.9767294458525</v>
      </c>
      <c r="Z2400" s="41">
        <f t="shared" si="1002"/>
        <v>324775.63183889416</v>
      </c>
      <c r="AA2400" s="41">
        <v>269125.87469796004</v>
      </c>
      <c r="AB2400" s="41">
        <v>18088.216375783832</v>
      </c>
      <c r="AC2400" s="41">
        <f t="shared" si="1003"/>
        <v>287214.09107374388</v>
      </c>
      <c r="AD2400" s="42">
        <f t="shared" si="1004"/>
        <v>55649.757140934118</v>
      </c>
      <c r="AE2400" s="41">
        <f t="shared" si="1005"/>
        <v>342863.848214678</v>
      </c>
      <c r="AF2400" s="42">
        <f t="shared" si="1006"/>
        <v>212493.35931882437</v>
      </c>
      <c r="AG2400" s="43">
        <f>(365.25/30.4375*(IF(E2400=12002,1/3%,IF(E2400=12003,1/3%,IF(E2400=12004,1/3%,IF(E2400=12006,1/2%,IF(E2400=12007,1/10%,IF(E2400=12008,1/3%,IF(E2400=12009,1/10%,IF(E2400=12010,1/10%,IF(E2400=12011,1/20%,IF(E2400=12012,1/3%,IF(E2400=12099,1/10%)))))))))))))</f>
        <v>120</v>
      </c>
      <c r="AH2400" s="44">
        <f t="shared" si="1007"/>
        <v>49.823408624229984</v>
      </c>
      <c r="AI2400" s="36">
        <f t="shared" si="1008"/>
        <v>70.176591375770016</v>
      </c>
      <c r="AJ2400" s="36">
        <f t="shared" si="1009"/>
        <v>2136</v>
      </c>
      <c r="AK2400" s="45">
        <v>45657</v>
      </c>
    </row>
    <row r="2401" spans="1:37" s="79" customFormat="1" ht="15.75" customHeight="1" x14ac:dyDescent="0.25">
      <c r="A2401" s="36">
        <v>2395</v>
      </c>
      <c r="B2401" s="45">
        <v>43521</v>
      </c>
      <c r="C2401" s="49" t="s">
        <v>272</v>
      </c>
      <c r="D2401" s="49"/>
      <c r="E2401" s="49">
        <v>12010</v>
      </c>
      <c r="F2401" s="36" t="s">
        <v>1907</v>
      </c>
      <c r="G2401" s="36" t="s">
        <v>435</v>
      </c>
      <c r="H2401" s="38">
        <v>29</v>
      </c>
      <c r="I2401" s="50">
        <v>904967.79246649775</v>
      </c>
      <c r="J2401" s="39">
        <f t="shared" si="1010"/>
        <v>0</v>
      </c>
      <c r="K2401" s="39">
        <f t="shared" si="1011"/>
        <v>0</v>
      </c>
      <c r="L2401" s="39">
        <f t="shared" si="1012"/>
        <v>0</v>
      </c>
      <c r="M2401" s="39">
        <f>IF(E2401=12005,I2401,IF(E2401&lt;&gt;12005,0))</f>
        <v>0</v>
      </c>
      <c r="N2401" s="39">
        <f t="shared" si="1019"/>
        <v>0</v>
      </c>
      <c r="O2401" s="39">
        <f t="shared" si="1013"/>
        <v>0</v>
      </c>
      <c r="P2401" s="39">
        <f t="shared" si="1014"/>
        <v>0</v>
      </c>
      <c r="Q2401" s="39">
        <f t="shared" si="1015"/>
        <v>0</v>
      </c>
      <c r="R2401" s="39">
        <f t="shared" si="1016"/>
        <v>904967.79246649775</v>
      </c>
      <c r="S2401" s="39">
        <f t="shared" si="1017"/>
        <v>0</v>
      </c>
      <c r="T2401" s="39"/>
      <c r="U2401" s="39">
        <f t="shared" si="1018"/>
        <v>0</v>
      </c>
      <c r="V2401" s="39"/>
      <c r="W2401" s="39">
        <f>IF(E2401=12099,I2401,IF(E2401&lt;&gt;12099,0))</f>
        <v>0</v>
      </c>
      <c r="X2401" s="39">
        <f t="shared" si="1000"/>
        <v>247.76667829336009</v>
      </c>
      <c r="Y2401" s="39">
        <f t="shared" si="1001"/>
        <v>7541.3982705541475</v>
      </c>
      <c r="Z2401" s="41">
        <f t="shared" si="1002"/>
        <v>529229.62483461713</v>
      </c>
      <c r="AA2401" s="41">
        <v>438547.02057924733</v>
      </c>
      <c r="AB2401" s="41">
        <v>29475.179256158237</v>
      </c>
      <c r="AC2401" s="41">
        <f t="shared" si="1003"/>
        <v>468022.19983540557</v>
      </c>
      <c r="AD2401" s="42">
        <f t="shared" si="1004"/>
        <v>90682.604255369806</v>
      </c>
      <c r="AE2401" s="41">
        <f t="shared" si="1005"/>
        <v>558704.80409077532</v>
      </c>
      <c r="AF2401" s="42">
        <f t="shared" si="1006"/>
        <v>346262.98837572243</v>
      </c>
      <c r="AG2401" s="43">
        <f>(365.25/30.4375*(IF(E2401=12002,1/3%,IF(E2401=12003,1/3%,IF(E2401=12004,1/3%,IF(E2401=12006,1/2%,IF(E2401=12007,1/10%,IF(E2401=12008,1/3%,IF(E2401=12009,1/10%,IF(E2401=12010,1/10%,IF(E2401=12011,1/20%,IF(E2401=12012,1/3%,IF(E2401=12099,1/10%)))))))))))))</f>
        <v>120</v>
      </c>
      <c r="AH2401" s="44">
        <f t="shared" si="1007"/>
        <v>49.823408624229984</v>
      </c>
      <c r="AI2401" s="36">
        <f t="shared" si="1008"/>
        <v>70.176591375770016</v>
      </c>
      <c r="AJ2401" s="36">
        <f t="shared" si="1009"/>
        <v>2136</v>
      </c>
      <c r="AK2401" s="45">
        <v>45657</v>
      </c>
    </row>
    <row r="2402" spans="1:37" s="79" customFormat="1" ht="15.75" customHeight="1" x14ac:dyDescent="0.25">
      <c r="A2402" s="36">
        <v>2396</v>
      </c>
      <c r="B2402" s="45">
        <v>43521</v>
      </c>
      <c r="C2402" s="53" t="s">
        <v>533</v>
      </c>
      <c r="D2402" s="53"/>
      <c r="E2402" s="36">
        <v>12003</v>
      </c>
      <c r="F2402" s="36" t="s">
        <v>1863</v>
      </c>
      <c r="G2402" s="36" t="s">
        <v>558</v>
      </c>
      <c r="H2402" s="38">
        <v>10</v>
      </c>
      <c r="I2402" s="50">
        <v>365000</v>
      </c>
      <c r="J2402" s="39">
        <f t="shared" si="1010"/>
        <v>0</v>
      </c>
      <c r="K2402" s="39">
        <f t="shared" si="1011"/>
        <v>365000</v>
      </c>
      <c r="L2402" s="39">
        <f t="shared" si="1012"/>
        <v>0</v>
      </c>
      <c r="M2402" s="39">
        <f t="shared" ref="M2402:M2407" si="1022">IF(C2402=12006,H2402,IF(C2402&lt;&gt;12006,0))</f>
        <v>0</v>
      </c>
      <c r="N2402" s="39">
        <f t="shared" si="1019"/>
        <v>0</v>
      </c>
      <c r="O2402" s="39">
        <f t="shared" si="1013"/>
        <v>0</v>
      </c>
      <c r="P2402" s="39">
        <f t="shared" si="1014"/>
        <v>0</v>
      </c>
      <c r="Q2402" s="39">
        <f t="shared" si="1015"/>
        <v>0</v>
      </c>
      <c r="R2402" s="39">
        <f t="shared" si="1016"/>
        <v>0</v>
      </c>
      <c r="S2402" s="39">
        <f t="shared" si="1017"/>
        <v>0</v>
      </c>
      <c r="T2402" s="39"/>
      <c r="U2402" s="39">
        <f t="shared" si="1018"/>
        <v>0</v>
      </c>
      <c r="V2402" s="39"/>
      <c r="W2402" s="39"/>
      <c r="X2402" s="39">
        <f t="shared" si="1000"/>
        <v>29.979466119096507</v>
      </c>
      <c r="Y2402" s="39">
        <f t="shared" si="1001"/>
        <v>912.49999999999989</v>
      </c>
      <c r="Z2402" s="41">
        <f t="shared" si="1002"/>
        <v>64036.139630390135</v>
      </c>
      <c r="AA2402" s="41">
        <v>52164.271047227921</v>
      </c>
      <c r="AB2402" s="41">
        <v>-1406.8540639448076</v>
      </c>
      <c r="AC2402" s="41">
        <f t="shared" si="1003"/>
        <v>50757.41698328311</v>
      </c>
      <c r="AD2402" s="42">
        <f t="shared" si="1004"/>
        <v>11871.868583162213</v>
      </c>
      <c r="AE2402" s="41">
        <f t="shared" si="1005"/>
        <v>62629.285566445324</v>
      </c>
      <c r="AF2402" s="42">
        <f t="shared" si="1006"/>
        <v>302370.71443355468</v>
      </c>
      <c r="AG2402" s="43">
        <f t="shared" ref="AG2402:AG2407" si="1023">(365.25/30.4375*(IF(E2402=12002,1/3%,IF(E2402=12003,1/3%,IF(E2402=12004,1/3%,IF(E2402=12006,1/2%,IF(E2402=12007,1/10%,IF(E2402=12008,1/3%,IF(E2402=12009,1/10%,IF(E2402=12010,1/10%,IF(E2402=12011,1/20%,IF(E2402=12012,1/3%))))))))))))</f>
        <v>400</v>
      </c>
      <c r="AH2402" s="44">
        <f t="shared" si="1007"/>
        <v>329.82340862422996</v>
      </c>
      <c r="AI2402" s="36">
        <f t="shared" si="1008"/>
        <v>70.176591375770016</v>
      </c>
      <c r="AJ2402" s="36">
        <f t="shared" si="1009"/>
        <v>2136</v>
      </c>
      <c r="AK2402" s="45">
        <v>45657</v>
      </c>
    </row>
    <row r="2403" spans="1:37" s="79" customFormat="1" ht="51" customHeight="1" x14ac:dyDescent="0.25">
      <c r="A2403" s="36">
        <v>2397</v>
      </c>
      <c r="B2403" s="45">
        <v>43521</v>
      </c>
      <c r="C2403" s="53" t="s">
        <v>533</v>
      </c>
      <c r="D2403" s="53"/>
      <c r="E2403" s="36">
        <v>12003</v>
      </c>
      <c r="F2403" s="36" t="s">
        <v>1877</v>
      </c>
      <c r="G2403" s="36" t="s">
        <v>558</v>
      </c>
      <c r="H2403" s="38">
        <v>14</v>
      </c>
      <c r="I2403" s="50">
        <v>378700</v>
      </c>
      <c r="J2403" s="39">
        <f t="shared" si="1010"/>
        <v>0</v>
      </c>
      <c r="K2403" s="39">
        <f t="shared" si="1011"/>
        <v>378700</v>
      </c>
      <c r="L2403" s="39">
        <f t="shared" si="1012"/>
        <v>0</v>
      </c>
      <c r="M2403" s="39">
        <f t="shared" si="1022"/>
        <v>0</v>
      </c>
      <c r="N2403" s="39">
        <f t="shared" si="1019"/>
        <v>0</v>
      </c>
      <c r="O2403" s="39">
        <f t="shared" si="1013"/>
        <v>0</v>
      </c>
      <c r="P2403" s="39">
        <f t="shared" si="1014"/>
        <v>0</v>
      </c>
      <c r="Q2403" s="39">
        <f t="shared" si="1015"/>
        <v>0</v>
      </c>
      <c r="R2403" s="39">
        <f t="shared" si="1016"/>
        <v>0</v>
      </c>
      <c r="S2403" s="39">
        <f t="shared" si="1017"/>
        <v>0</v>
      </c>
      <c r="T2403" s="39"/>
      <c r="U2403" s="39">
        <f t="shared" si="1018"/>
        <v>0</v>
      </c>
      <c r="V2403" s="39"/>
      <c r="W2403" s="39"/>
      <c r="X2403" s="39">
        <f t="shared" si="1000"/>
        <v>31.104722792607802</v>
      </c>
      <c r="Y2403" s="39">
        <f t="shared" si="1001"/>
        <v>946.75</v>
      </c>
      <c r="Z2403" s="41">
        <f t="shared" si="1002"/>
        <v>66439.687885010266</v>
      </c>
      <c r="AA2403" s="41">
        <v>54122.217659137576</v>
      </c>
      <c r="AB2403" s="41">
        <v>-1459.6592712764348</v>
      </c>
      <c r="AC2403" s="41">
        <f t="shared" si="1003"/>
        <v>52662.558387861143</v>
      </c>
      <c r="AD2403" s="42">
        <f t="shared" si="1004"/>
        <v>12317.47022587269</v>
      </c>
      <c r="AE2403" s="41">
        <f t="shared" si="1005"/>
        <v>64980.028613733833</v>
      </c>
      <c r="AF2403" s="42">
        <f t="shared" si="1006"/>
        <v>313719.97138626617</v>
      </c>
      <c r="AG2403" s="43">
        <f t="shared" si="1023"/>
        <v>400</v>
      </c>
      <c r="AH2403" s="44">
        <f t="shared" si="1007"/>
        <v>329.82340862422996</v>
      </c>
      <c r="AI2403" s="36">
        <f t="shared" si="1008"/>
        <v>70.176591375770016</v>
      </c>
      <c r="AJ2403" s="36">
        <f t="shared" si="1009"/>
        <v>2136</v>
      </c>
      <c r="AK2403" s="45">
        <v>45657</v>
      </c>
    </row>
    <row r="2404" spans="1:37" s="79" customFormat="1" ht="15.75" customHeight="1" x14ac:dyDescent="0.25">
      <c r="A2404" s="36">
        <v>2398</v>
      </c>
      <c r="B2404" s="45">
        <v>43522</v>
      </c>
      <c r="C2404" s="36" t="s">
        <v>533</v>
      </c>
      <c r="D2404" s="36"/>
      <c r="E2404" s="36">
        <v>12003</v>
      </c>
      <c r="F2404" s="36" t="s">
        <v>1781</v>
      </c>
      <c r="G2404" s="36" t="s">
        <v>1474</v>
      </c>
      <c r="H2404" s="38">
        <v>3</v>
      </c>
      <c r="I2404" s="50">
        <v>81150</v>
      </c>
      <c r="J2404" s="39">
        <f t="shared" si="1010"/>
        <v>0</v>
      </c>
      <c r="K2404" s="39">
        <f t="shared" si="1011"/>
        <v>81150</v>
      </c>
      <c r="L2404" s="39">
        <f t="shared" si="1012"/>
        <v>0</v>
      </c>
      <c r="M2404" s="39">
        <f t="shared" si="1022"/>
        <v>0</v>
      </c>
      <c r="N2404" s="39">
        <f t="shared" si="1019"/>
        <v>0</v>
      </c>
      <c r="O2404" s="39">
        <f t="shared" si="1013"/>
        <v>0</v>
      </c>
      <c r="P2404" s="39">
        <f t="shared" si="1014"/>
        <v>0</v>
      </c>
      <c r="Q2404" s="39">
        <f t="shared" si="1015"/>
        <v>0</v>
      </c>
      <c r="R2404" s="39">
        <f t="shared" si="1016"/>
        <v>0</v>
      </c>
      <c r="S2404" s="39">
        <f t="shared" si="1017"/>
        <v>0</v>
      </c>
      <c r="T2404" s="39"/>
      <c r="U2404" s="39">
        <f t="shared" si="1018"/>
        <v>0</v>
      </c>
      <c r="V2404" s="39"/>
      <c r="W2404" s="39"/>
      <c r="X2404" s="39">
        <f t="shared" si="1000"/>
        <v>6.6652977412731005</v>
      </c>
      <c r="Y2404" s="39">
        <f t="shared" si="1001"/>
        <v>202.875</v>
      </c>
      <c r="Z2404" s="41">
        <f t="shared" si="1002"/>
        <v>14230.410677618071</v>
      </c>
      <c r="AA2404" s="41">
        <v>11790.911704312115</v>
      </c>
      <c r="AB2404" s="41">
        <v>-317.99719838903349</v>
      </c>
      <c r="AC2404" s="41">
        <f t="shared" si="1003"/>
        <v>11472.914505923081</v>
      </c>
      <c r="AD2404" s="42">
        <f t="shared" si="1004"/>
        <v>2439.4989733059556</v>
      </c>
      <c r="AE2404" s="41">
        <f t="shared" si="1005"/>
        <v>13912.413479229037</v>
      </c>
      <c r="AF2404" s="42">
        <f t="shared" si="1006"/>
        <v>67237.586520770958</v>
      </c>
      <c r="AG2404" s="43">
        <f t="shared" si="1023"/>
        <v>400</v>
      </c>
      <c r="AH2404" s="44">
        <f t="shared" si="1007"/>
        <v>329.85626283367554</v>
      </c>
      <c r="AI2404" s="36">
        <f t="shared" si="1008"/>
        <v>70.143737166324442</v>
      </c>
      <c r="AJ2404" s="36">
        <f t="shared" si="1009"/>
        <v>2135</v>
      </c>
      <c r="AK2404" s="45">
        <v>45657</v>
      </c>
    </row>
    <row r="2405" spans="1:37" s="79" customFormat="1" ht="15.75" customHeight="1" x14ac:dyDescent="0.25">
      <c r="A2405" s="36">
        <v>2399</v>
      </c>
      <c r="B2405" s="45">
        <v>43522</v>
      </c>
      <c r="C2405" s="36" t="s">
        <v>533</v>
      </c>
      <c r="D2405" s="36"/>
      <c r="E2405" s="36">
        <v>12003</v>
      </c>
      <c r="F2405" s="36" t="s">
        <v>1776</v>
      </c>
      <c r="G2405" s="36" t="s">
        <v>1474</v>
      </c>
      <c r="H2405" s="38">
        <v>2</v>
      </c>
      <c r="I2405" s="50">
        <v>73000</v>
      </c>
      <c r="J2405" s="39">
        <f t="shared" si="1010"/>
        <v>0</v>
      </c>
      <c r="K2405" s="39">
        <f t="shared" si="1011"/>
        <v>73000</v>
      </c>
      <c r="L2405" s="39">
        <f t="shared" si="1012"/>
        <v>0</v>
      </c>
      <c r="M2405" s="39">
        <f t="shared" si="1022"/>
        <v>0</v>
      </c>
      <c r="N2405" s="39">
        <f t="shared" si="1019"/>
        <v>0</v>
      </c>
      <c r="O2405" s="39">
        <f t="shared" si="1013"/>
        <v>0</v>
      </c>
      <c r="P2405" s="39">
        <f t="shared" si="1014"/>
        <v>0</v>
      </c>
      <c r="Q2405" s="39">
        <f t="shared" si="1015"/>
        <v>0</v>
      </c>
      <c r="R2405" s="39">
        <f t="shared" si="1016"/>
        <v>0</v>
      </c>
      <c r="S2405" s="39">
        <f t="shared" si="1017"/>
        <v>0</v>
      </c>
      <c r="T2405" s="39"/>
      <c r="U2405" s="39">
        <f t="shared" si="1018"/>
        <v>0</v>
      </c>
      <c r="V2405" s="39"/>
      <c r="W2405" s="39"/>
      <c r="X2405" s="39">
        <f t="shared" si="1000"/>
        <v>5.9958932238193015</v>
      </c>
      <c r="Y2405" s="39">
        <f t="shared" si="1001"/>
        <v>182.5</v>
      </c>
      <c r="Z2405" s="41">
        <f t="shared" si="1002"/>
        <v>12801.23203285421</v>
      </c>
      <c r="AA2405" s="41">
        <v>10606.735112936345</v>
      </c>
      <c r="AB2405" s="41">
        <v>-286.06032633887185</v>
      </c>
      <c r="AC2405" s="41">
        <f t="shared" si="1003"/>
        <v>10320.674786597474</v>
      </c>
      <c r="AD2405" s="42">
        <f t="shared" si="1004"/>
        <v>2194.4969199178649</v>
      </c>
      <c r="AE2405" s="41">
        <f t="shared" si="1005"/>
        <v>12515.171706515339</v>
      </c>
      <c r="AF2405" s="42">
        <f t="shared" si="1006"/>
        <v>60484.828293484665</v>
      </c>
      <c r="AG2405" s="43">
        <f t="shared" si="1023"/>
        <v>400</v>
      </c>
      <c r="AH2405" s="44">
        <f t="shared" si="1007"/>
        <v>329.85626283367554</v>
      </c>
      <c r="AI2405" s="36">
        <f t="shared" si="1008"/>
        <v>70.143737166324442</v>
      </c>
      <c r="AJ2405" s="36">
        <f t="shared" si="1009"/>
        <v>2135</v>
      </c>
      <c r="AK2405" s="45">
        <v>45657</v>
      </c>
    </row>
    <row r="2406" spans="1:37" s="79" customFormat="1" ht="15.75" customHeight="1" x14ac:dyDescent="0.25">
      <c r="A2406" s="36">
        <v>2400</v>
      </c>
      <c r="B2406" s="45">
        <v>43522</v>
      </c>
      <c r="C2406" s="56" t="s">
        <v>1043</v>
      </c>
      <c r="D2406" s="56"/>
      <c r="E2406" s="36">
        <v>12002</v>
      </c>
      <c r="F2406" s="36" t="s">
        <v>1968</v>
      </c>
      <c r="G2406" s="38" t="s">
        <v>318</v>
      </c>
      <c r="H2406" s="61">
        <v>1</v>
      </c>
      <c r="I2406" s="50">
        <v>15000000</v>
      </c>
      <c r="J2406" s="39">
        <f t="shared" si="1010"/>
        <v>15000000</v>
      </c>
      <c r="K2406" s="39">
        <f t="shared" si="1011"/>
        <v>0</v>
      </c>
      <c r="L2406" s="39">
        <f t="shared" si="1012"/>
        <v>0</v>
      </c>
      <c r="M2406" s="39">
        <f t="shared" si="1022"/>
        <v>0</v>
      </c>
      <c r="N2406" s="39">
        <f t="shared" si="1019"/>
        <v>0</v>
      </c>
      <c r="O2406" s="39">
        <f t="shared" si="1013"/>
        <v>0</v>
      </c>
      <c r="P2406" s="39">
        <f t="shared" si="1014"/>
        <v>0</v>
      </c>
      <c r="Q2406" s="39">
        <f t="shared" si="1015"/>
        <v>0</v>
      </c>
      <c r="R2406" s="39">
        <f t="shared" si="1016"/>
        <v>0</v>
      </c>
      <c r="S2406" s="39">
        <f t="shared" si="1017"/>
        <v>0</v>
      </c>
      <c r="T2406" s="39"/>
      <c r="U2406" s="39">
        <f t="shared" si="1018"/>
        <v>0</v>
      </c>
      <c r="V2406" s="39"/>
      <c r="W2406" s="39"/>
      <c r="X2406" s="39">
        <f t="shared" si="1000"/>
        <v>1232.0328542094455</v>
      </c>
      <c r="Y2406" s="39">
        <f t="shared" si="1001"/>
        <v>37500</v>
      </c>
      <c r="Z2406" s="41">
        <f t="shared" si="1002"/>
        <v>2630390.1437371667</v>
      </c>
      <c r="AA2406" s="41">
        <v>2179466.1190965092</v>
      </c>
      <c r="AB2406" s="41">
        <v>0</v>
      </c>
      <c r="AC2406" s="41">
        <f t="shared" si="1003"/>
        <v>2179466.1190965092</v>
      </c>
      <c r="AD2406" s="42">
        <f t="shared" si="1004"/>
        <v>450924.02464065747</v>
      </c>
      <c r="AE2406" s="41">
        <f t="shared" si="1005"/>
        <v>2630390.1437371667</v>
      </c>
      <c r="AF2406" s="42">
        <f t="shared" si="1006"/>
        <v>12369609.856262833</v>
      </c>
      <c r="AG2406" s="43">
        <f t="shared" si="1023"/>
        <v>400</v>
      </c>
      <c r="AH2406" s="44">
        <f t="shared" si="1007"/>
        <v>329.85626283367554</v>
      </c>
      <c r="AI2406" s="36">
        <f t="shared" si="1008"/>
        <v>70.143737166324442</v>
      </c>
      <c r="AJ2406" s="36">
        <f t="shared" si="1009"/>
        <v>2135</v>
      </c>
      <c r="AK2406" s="45">
        <v>45657</v>
      </c>
    </row>
    <row r="2407" spans="1:37" s="79" customFormat="1" ht="12.75" x14ac:dyDescent="0.25">
      <c r="A2407" s="36">
        <v>2401</v>
      </c>
      <c r="B2407" s="45">
        <v>43522</v>
      </c>
      <c r="C2407" s="56" t="s">
        <v>1043</v>
      </c>
      <c r="D2407" s="56"/>
      <c r="E2407" s="36">
        <v>12002</v>
      </c>
      <c r="F2407" s="36" t="s">
        <v>1968</v>
      </c>
      <c r="G2407" s="38" t="s">
        <v>318</v>
      </c>
      <c r="H2407" s="61">
        <v>1</v>
      </c>
      <c r="I2407" s="50">
        <v>13760801</v>
      </c>
      <c r="J2407" s="39">
        <f t="shared" si="1010"/>
        <v>13760801</v>
      </c>
      <c r="K2407" s="39">
        <f t="shared" si="1011"/>
        <v>0</v>
      </c>
      <c r="L2407" s="39">
        <f t="shared" si="1012"/>
        <v>0</v>
      </c>
      <c r="M2407" s="39">
        <f t="shared" si="1022"/>
        <v>0</v>
      </c>
      <c r="N2407" s="39">
        <f t="shared" si="1019"/>
        <v>0</v>
      </c>
      <c r="O2407" s="39">
        <f t="shared" si="1013"/>
        <v>0</v>
      </c>
      <c r="P2407" s="39">
        <f t="shared" si="1014"/>
        <v>0</v>
      </c>
      <c r="Q2407" s="39">
        <f t="shared" si="1015"/>
        <v>0</v>
      </c>
      <c r="R2407" s="39">
        <f t="shared" si="1016"/>
        <v>0</v>
      </c>
      <c r="S2407" s="39">
        <f t="shared" si="1017"/>
        <v>0</v>
      </c>
      <c r="T2407" s="39"/>
      <c r="U2407" s="39">
        <f t="shared" si="1018"/>
        <v>0</v>
      </c>
      <c r="V2407" s="39"/>
      <c r="W2407" s="39"/>
      <c r="X2407" s="39">
        <f t="shared" si="1000"/>
        <v>1130.250595482546</v>
      </c>
      <c r="Y2407" s="39">
        <f t="shared" si="1001"/>
        <v>34402.002499999995</v>
      </c>
      <c r="Z2407" s="41">
        <f t="shared" si="1002"/>
        <v>2413085.0213552359</v>
      </c>
      <c r="AA2407" s="41">
        <v>1999413.3034086239</v>
      </c>
      <c r="AB2407" s="41">
        <v>0</v>
      </c>
      <c r="AC2407" s="41">
        <f t="shared" si="1003"/>
        <v>1999413.3034086239</v>
      </c>
      <c r="AD2407" s="42">
        <f t="shared" si="1004"/>
        <v>413671.71794661204</v>
      </c>
      <c r="AE2407" s="41">
        <f t="shared" si="1005"/>
        <v>2413085.0213552359</v>
      </c>
      <c r="AF2407" s="42">
        <f t="shared" si="1006"/>
        <v>11347715.978644764</v>
      </c>
      <c r="AG2407" s="43">
        <f t="shared" si="1023"/>
        <v>400</v>
      </c>
      <c r="AH2407" s="44">
        <f t="shared" si="1007"/>
        <v>329.85626283367554</v>
      </c>
      <c r="AI2407" s="36">
        <f t="shared" si="1008"/>
        <v>70.143737166324442</v>
      </c>
      <c r="AJ2407" s="36">
        <f t="shared" si="1009"/>
        <v>2135</v>
      </c>
      <c r="AK2407" s="45">
        <v>45657</v>
      </c>
    </row>
    <row r="2408" spans="1:37" s="79" customFormat="1" ht="12.75" x14ac:dyDescent="0.25">
      <c r="A2408" s="36">
        <v>2402</v>
      </c>
      <c r="B2408" s="45">
        <v>43522</v>
      </c>
      <c r="C2408" s="49" t="s">
        <v>431</v>
      </c>
      <c r="D2408" s="49"/>
      <c r="E2408" s="49">
        <v>12009</v>
      </c>
      <c r="F2408" s="36" t="s">
        <v>1918</v>
      </c>
      <c r="G2408" s="36" t="s">
        <v>435</v>
      </c>
      <c r="H2408" s="38">
        <v>50</v>
      </c>
      <c r="I2408" s="50">
        <v>708750</v>
      </c>
      <c r="J2408" s="39">
        <f t="shared" si="1010"/>
        <v>0</v>
      </c>
      <c r="K2408" s="39">
        <f t="shared" si="1011"/>
        <v>0</v>
      </c>
      <c r="L2408" s="39">
        <f t="shared" si="1012"/>
        <v>0</v>
      </c>
      <c r="M2408" s="39">
        <f>IF(E2408=12005,I2408,IF(E2408&lt;&gt;12005,0))</f>
        <v>0</v>
      </c>
      <c r="N2408" s="39">
        <f t="shared" si="1019"/>
        <v>0</v>
      </c>
      <c r="O2408" s="39">
        <f t="shared" si="1013"/>
        <v>0</v>
      </c>
      <c r="P2408" s="39">
        <f t="shared" si="1014"/>
        <v>0</v>
      </c>
      <c r="Q2408" s="39">
        <f t="shared" si="1015"/>
        <v>708750</v>
      </c>
      <c r="R2408" s="39">
        <f t="shared" si="1016"/>
        <v>0</v>
      </c>
      <c r="S2408" s="39">
        <f t="shared" si="1017"/>
        <v>0</v>
      </c>
      <c r="T2408" s="39"/>
      <c r="U2408" s="39">
        <f t="shared" si="1018"/>
        <v>0</v>
      </c>
      <c r="V2408" s="39"/>
      <c r="W2408" s="39">
        <f>IF(E2408=12099,I2408,IF(E2408&lt;&gt;12099,0))</f>
        <v>0</v>
      </c>
      <c r="X2408" s="39">
        <f t="shared" si="1000"/>
        <v>194.04517453798766</v>
      </c>
      <c r="Y2408" s="39">
        <f t="shared" si="1001"/>
        <v>5906.2499999999991</v>
      </c>
      <c r="Z2408" s="41">
        <f t="shared" si="1002"/>
        <v>414286.44763860368</v>
      </c>
      <c r="AA2408" s="41">
        <v>343265.91375770012</v>
      </c>
      <c r="AB2408" s="41">
        <v>0</v>
      </c>
      <c r="AC2408" s="41">
        <f t="shared" si="1003"/>
        <v>343265.91375770012</v>
      </c>
      <c r="AD2408" s="42">
        <f t="shared" si="1004"/>
        <v>71020.53388090356</v>
      </c>
      <c r="AE2408" s="41">
        <f t="shared" si="1005"/>
        <v>414286.44763860368</v>
      </c>
      <c r="AF2408" s="42">
        <f t="shared" si="1006"/>
        <v>294463.55236139632</v>
      </c>
      <c r="AG2408" s="43">
        <f>(365.25/30.4375*(IF(E2408=12002,1/3%,IF(E2408=12003,1/3%,IF(E2408=12004,1/3%,IF(E2408=12006,1/2%,IF(E2408=12007,1/10%,IF(E2408=12008,1/3%,IF(E2408=12009,1/10%,IF(E2408=12010,1/10%,IF(E2408=12011,1/20%,IF(E2408=12012,1/3%,IF(E2408=12099,1/10%)))))))))))))</f>
        <v>120</v>
      </c>
      <c r="AH2408" s="44">
        <f t="shared" si="1007"/>
        <v>49.856262833675558</v>
      </c>
      <c r="AI2408" s="36">
        <f t="shared" si="1008"/>
        <v>70.143737166324442</v>
      </c>
      <c r="AJ2408" s="36">
        <f t="shared" si="1009"/>
        <v>2135</v>
      </c>
      <c r="AK2408" s="45">
        <v>45657</v>
      </c>
    </row>
    <row r="2409" spans="1:37" s="79" customFormat="1" ht="12.75" x14ac:dyDescent="0.25">
      <c r="A2409" s="36">
        <v>2403</v>
      </c>
      <c r="B2409" s="45">
        <v>43522</v>
      </c>
      <c r="C2409" s="49" t="s">
        <v>265</v>
      </c>
      <c r="D2409" s="49"/>
      <c r="E2409" s="49">
        <v>12007</v>
      </c>
      <c r="F2409" s="36" t="s">
        <v>1969</v>
      </c>
      <c r="G2409" s="73" t="s">
        <v>544</v>
      </c>
      <c r="H2409" s="38">
        <v>2</v>
      </c>
      <c r="I2409" s="50">
        <v>170000</v>
      </c>
      <c r="J2409" s="39">
        <f t="shared" si="1010"/>
        <v>0</v>
      </c>
      <c r="K2409" s="39">
        <f t="shared" si="1011"/>
        <v>0</v>
      </c>
      <c r="L2409" s="39">
        <f t="shared" si="1012"/>
        <v>0</v>
      </c>
      <c r="M2409" s="39">
        <f>IF(C2409=12006,H2409,IF(C2409&lt;&gt;12006,0))</f>
        <v>0</v>
      </c>
      <c r="N2409" s="39">
        <f t="shared" si="1019"/>
        <v>0</v>
      </c>
      <c r="O2409" s="39">
        <f t="shared" si="1013"/>
        <v>170000</v>
      </c>
      <c r="P2409" s="39">
        <f t="shared" si="1014"/>
        <v>0</v>
      </c>
      <c r="Q2409" s="39">
        <f t="shared" si="1015"/>
        <v>0</v>
      </c>
      <c r="R2409" s="39">
        <f t="shared" si="1016"/>
        <v>0</v>
      </c>
      <c r="S2409" s="39">
        <f t="shared" si="1017"/>
        <v>0</v>
      </c>
      <c r="T2409" s="39"/>
      <c r="U2409" s="39">
        <f t="shared" si="1018"/>
        <v>0</v>
      </c>
      <c r="V2409" s="39"/>
      <c r="W2409" s="39"/>
      <c r="X2409" s="39">
        <f t="shared" si="1000"/>
        <v>46.543463381245722</v>
      </c>
      <c r="Y2409" s="39">
        <f t="shared" si="1001"/>
        <v>1416.6666666666667</v>
      </c>
      <c r="Z2409" s="41">
        <f t="shared" si="1002"/>
        <v>99370.294318959626</v>
      </c>
      <c r="AA2409" s="41">
        <v>80939.082819986317</v>
      </c>
      <c r="AB2409" s="41">
        <v>12567.264569362495</v>
      </c>
      <c r="AC2409" s="41">
        <f t="shared" si="1003"/>
        <v>93506.347389348812</v>
      </c>
      <c r="AD2409" s="42">
        <f t="shared" si="1004"/>
        <v>18431.211498973309</v>
      </c>
      <c r="AE2409" s="41">
        <f t="shared" si="1005"/>
        <v>111937.55888832212</v>
      </c>
      <c r="AF2409" s="42">
        <f t="shared" si="1006"/>
        <v>58062.441111677879</v>
      </c>
      <c r="AG2409" s="43">
        <f>(365.25/30.4375*(IF(E2409=12002,1/3%,IF(E2409=12003,1/3%,IF(E2409=12004,1/3%,IF(E2409=12006,1/2%,IF(E2409=12007,1/10%,IF(E2409=12008,1/3%,IF(E2409=12009,1/10%,IF(E2409=12010,1/10%,IF(E2409=12011,1/20%,IF(E2409=12012,1/3%))))))))))))</f>
        <v>120</v>
      </c>
      <c r="AH2409" s="44">
        <f t="shared" si="1007"/>
        <v>49.856262833675558</v>
      </c>
      <c r="AI2409" s="36">
        <f t="shared" si="1008"/>
        <v>70.143737166324442</v>
      </c>
      <c r="AJ2409" s="36">
        <f t="shared" si="1009"/>
        <v>2135</v>
      </c>
      <c r="AK2409" s="45">
        <v>45657</v>
      </c>
    </row>
    <row r="2410" spans="1:37" s="79" customFormat="1" ht="12.75" x14ac:dyDescent="0.25">
      <c r="A2410" s="36">
        <v>2404</v>
      </c>
      <c r="B2410" s="45">
        <v>43524</v>
      </c>
      <c r="C2410" s="36" t="s">
        <v>533</v>
      </c>
      <c r="D2410" s="36"/>
      <c r="E2410" s="36">
        <v>12003</v>
      </c>
      <c r="F2410" s="36" t="s">
        <v>1970</v>
      </c>
      <c r="G2410" s="36" t="s">
        <v>62</v>
      </c>
      <c r="H2410" s="38">
        <v>1</v>
      </c>
      <c r="I2410" s="50">
        <v>1195886</v>
      </c>
      <c r="J2410" s="39">
        <f t="shared" si="1010"/>
        <v>0</v>
      </c>
      <c r="K2410" s="39">
        <f t="shared" si="1011"/>
        <v>1195886</v>
      </c>
      <c r="L2410" s="39">
        <f t="shared" si="1012"/>
        <v>0</v>
      </c>
      <c r="M2410" s="39">
        <f>IF(C2410=12006,H2410,IF(C2410&lt;&gt;12006,0))</f>
        <v>0</v>
      </c>
      <c r="N2410" s="39">
        <f t="shared" si="1019"/>
        <v>0</v>
      </c>
      <c r="O2410" s="39">
        <f t="shared" si="1013"/>
        <v>0</v>
      </c>
      <c r="P2410" s="39">
        <f t="shared" si="1014"/>
        <v>0</v>
      </c>
      <c r="Q2410" s="39">
        <f t="shared" si="1015"/>
        <v>0</v>
      </c>
      <c r="R2410" s="39">
        <f t="shared" si="1016"/>
        <v>0</v>
      </c>
      <c r="S2410" s="39">
        <f t="shared" si="1017"/>
        <v>0</v>
      </c>
      <c r="T2410" s="39"/>
      <c r="U2410" s="39">
        <f t="shared" si="1018"/>
        <v>0</v>
      </c>
      <c r="V2410" s="39"/>
      <c r="W2410" s="39"/>
      <c r="X2410" s="39">
        <f t="shared" si="1000"/>
        <v>98.224722792607807</v>
      </c>
      <c r="Y2410" s="39">
        <f t="shared" si="1001"/>
        <v>2989.7150000000001</v>
      </c>
      <c r="Z2410" s="41">
        <f t="shared" si="1002"/>
        <v>209513.33371663245</v>
      </c>
      <c r="AA2410" s="41">
        <v>173563.08517453799</v>
      </c>
      <c r="AB2410" s="41">
        <v>-4680.9420860199907</v>
      </c>
      <c r="AC2410" s="41">
        <f t="shared" si="1003"/>
        <v>168882.143088518</v>
      </c>
      <c r="AD2410" s="42">
        <f t="shared" si="1004"/>
        <v>35950.248542094458</v>
      </c>
      <c r="AE2410" s="41">
        <f t="shared" si="1005"/>
        <v>204832.39163061246</v>
      </c>
      <c r="AF2410" s="42">
        <f t="shared" si="1006"/>
        <v>991053.60836938757</v>
      </c>
      <c r="AG2410" s="43">
        <f>(365.25/30.4375*(IF(E2410=12002,1/3%,IF(E2410=12003,1/3%,IF(E2410=12004,1/3%,IF(E2410=12006,1/2%,IF(E2410=12007,1/10%,IF(E2410=12008,1/3%,IF(E2410=12009,1/10%,IF(E2410=12010,1/10%,IF(E2410=12011,1/20%,IF(E2410=12012,1/3%))))))))))))</f>
        <v>400</v>
      </c>
      <c r="AH2410" s="44">
        <f t="shared" si="1007"/>
        <v>329.92197125256672</v>
      </c>
      <c r="AI2410" s="36">
        <f t="shared" si="1008"/>
        <v>70.078028747433265</v>
      </c>
      <c r="AJ2410" s="36">
        <f t="shared" si="1009"/>
        <v>2133</v>
      </c>
      <c r="AK2410" s="45">
        <v>45657</v>
      </c>
    </row>
    <row r="2411" spans="1:37" s="79" customFormat="1" ht="38.25" customHeight="1" x14ac:dyDescent="0.25">
      <c r="A2411" s="36">
        <v>2405</v>
      </c>
      <c r="B2411" s="45">
        <v>43524</v>
      </c>
      <c r="C2411" s="49" t="s">
        <v>265</v>
      </c>
      <c r="D2411" s="49"/>
      <c r="E2411" s="36">
        <v>12007</v>
      </c>
      <c r="F2411" s="36" t="s">
        <v>1940</v>
      </c>
      <c r="G2411" s="65" t="s">
        <v>435</v>
      </c>
      <c r="H2411" s="38">
        <v>3</v>
      </c>
      <c r="I2411" s="48">
        <v>336000</v>
      </c>
      <c r="J2411" s="39">
        <f t="shared" si="1010"/>
        <v>0</v>
      </c>
      <c r="K2411" s="39">
        <f t="shared" si="1011"/>
        <v>0</v>
      </c>
      <c r="L2411" s="39">
        <f t="shared" si="1012"/>
        <v>0</v>
      </c>
      <c r="M2411" s="39">
        <f>IF(E2411=12005,I2411,IF(E2411&lt;&gt;12005,0))</f>
        <v>0</v>
      </c>
      <c r="N2411" s="39">
        <f t="shared" si="1019"/>
        <v>0</v>
      </c>
      <c r="O2411" s="39">
        <f t="shared" si="1013"/>
        <v>336000</v>
      </c>
      <c r="P2411" s="39">
        <f t="shared" si="1014"/>
        <v>0</v>
      </c>
      <c r="Q2411" s="39">
        <f t="shared" si="1015"/>
        <v>0</v>
      </c>
      <c r="R2411" s="39">
        <f t="shared" si="1016"/>
        <v>0</v>
      </c>
      <c r="S2411" s="39">
        <f t="shared" si="1017"/>
        <v>0</v>
      </c>
      <c r="T2411" s="39"/>
      <c r="U2411" s="39">
        <f t="shared" si="1018"/>
        <v>0</v>
      </c>
      <c r="V2411" s="39"/>
      <c r="W2411" s="39">
        <f>IF(E2411=12099,I2411,IF(E2411&lt;&gt;12099,0))</f>
        <v>0</v>
      </c>
      <c r="X2411" s="39">
        <f t="shared" si="1000"/>
        <v>91.991786447638603</v>
      </c>
      <c r="Y2411" s="39">
        <f t="shared" si="1001"/>
        <v>2800</v>
      </c>
      <c r="Z2411" s="41">
        <f t="shared" si="1002"/>
        <v>196218.48049281313</v>
      </c>
      <c r="AA2411" s="41">
        <v>162549.48665297742</v>
      </c>
      <c r="AB2411" s="41">
        <v>5093.1942343231076</v>
      </c>
      <c r="AC2411" s="41">
        <f t="shared" si="1003"/>
        <v>167642.68088730052</v>
      </c>
      <c r="AD2411" s="42">
        <f t="shared" si="1004"/>
        <v>33668.993839835719</v>
      </c>
      <c r="AE2411" s="41">
        <f t="shared" si="1005"/>
        <v>201311.67472713624</v>
      </c>
      <c r="AF2411" s="42">
        <f t="shared" si="1006"/>
        <v>134688.32527286376</v>
      </c>
      <c r="AG2411" s="43">
        <f>(365.25/30.4375*(IF(E2411=12002,1/3%,IF(E2411=12003,1/3%,IF(E2411=12004,1/3%,IF(E2411=12006,1/2%,IF(E2411=12007,1/10%,IF(E2411=12008,1/3%,IF(E2411=12009,1/10%,IF(E2411=12010,1/10%,IF(E2411=12011,1/20%,IF(E2411=12012,1/3%,IF(E2411=12099,1/10%)))))))))))))</f>
        <v>120</v>
      </c>
      <c r="AH2411" s="44">
        <f t="shared" si="1007"/>
        <v>49.921971252566735</v>
      </c>
      <c r="AI2411" s="36">
        <f t="shared" si="1008"/>
        <v>70.078028747433265</v>
      </c>
      <c r="AJ2411" s="36">
        <f t="shared" si="1009"/>
        <v>2133</v>
      </c>
      <c r="AK2411" s="45">
        <v>45657</v>
      </c>
    </row>
    <row r="2412" spans="1:37" s="79" customFormat="1" ht="15.75" customHeight="1" x14ac:dyDescent="0.25">
      <c r="A2412" s="36">
        <v>2406</v>
      </c>
      <c r="B2412" s="45">
        <v>43524</v>
      </c>
      <c r="C2412" s="49" t="s">
        <v>265</v>
      </c>
      <c r="D2412" s="49"/>
      <c r="E2412" s="49">
        <v>12007</v>
      </c>
      <c r="F2412" s="36" t="s">
        <v>1713</v>
      </c>
      <c r="G2412" s="49" t="s">
        <v>435</v>
      </c>
      <c r="H2412" s="38">
        <v>6</v>
      </c>
      <c r="I2412" s="50">
        <v>570000</v>
      </c>
      <c r="J2412" s="39">
        <f t="shared" si="1010"/>
        <v>0</v>
      </c>
      <c r="K2412" s="39">
        <f t="shared" si="1011"/>
        <v>0</v>
      </c>
      <c r="L2412" s="39">
        <f t="shared" si="1012"/>
        <v>0</v>
      </c>
      <c r="M2412" s="39">
        <f>IF(E2412=12005,I2412,IF(E2412&lt;&gt;12005,0))</f>
        <v>0</v>
      </c>
      <c r="N2412" s="39">
        <f t="shared" si="1019"/>
        <v>0</v>
      </c>
      <c r="O2412" s="39">
        <f t="shared" si="1013"/>
        <v>570000</v>
      </c>
      <c r="P2412" s="39">
        <f t="shared" si="1014"/>
        <v>0</v>
      </c>
      <c r="Q2412" s="39">
        <f t="shared" si="1015"/>
        <v>0</v>
      </c>
      <c r="R2412" s="39">
        <f t="shared" si="1016"/>
        <v>0</v>
      </c>
      <c r="S2412" s="39">
        <f t="shared" si="1017"/>
        <v>0</v>
      </c>
      <c r="T2412" s="39"/>
      <c r="U2412" s="39">
        <f t="shared" si="1018"/>
        <v>0</v>
      </c>
      <c r="V2412" s="39"/>
      <c r="W2412" s="39">
        <f>IF(E2412=12099,I2412,IF(E2412&lt;&gt;12099,0))</f>
        <v>0</v>
      </c>
      <c r="X2412" s="39">
        <f t="shared" si="1000"/>
        <v>156.05749486652977</v>
      </c>
      <c r="Y2412" s="39">
        <f t="shared" si="1001"/>
        <v>4750</v>
      </c>
      <c r="Z2412" s="41">
        <f t="shared" si="1002"/>
        <v>332870.63655030803</v>
      </c>
      <c r="AA2412" s="41">
        <v>275753.59342915809</v>
      </c>
      <c r="AB2412" s="41">
        <v>8640.2402189409841</v>
      </c>
      <c r="AC2412" s="41">
        <f t="shared" si="1003"/>
        <v>284393.8336480991</v>
      </c>
      <c r="AD2412" s="42">
        <f t="shared" si="1004"/>
        <v>57117.043121149938</v>
      </c>
      <c r="AE2412" s="41">
        <f t="shared" si="1005"/>
        <v>341510.87676924904</v>
      </c>
      <c r="AF2412" s="42">
        <f t="shared" si="1006"/>
        <v>228489.12323075096</v>
      </c>
      <c r="AG2412" s="43">
        <f>(365.25/30.4375*(IF(E2412=12002,1/3%,IF(E2412=12003,1/3%,IF(E2412=12004,1/3%,IF(E2412=12006,1/2%,IF(E2412=12007,1/10%,IF(E2412=12008,1/3%,IF(E2412=12009,1/10%,IF(E2412=12010,1/10%,IF(E2412=12011,1/20%,IF(E2412=12012,1/3%,IF(E2412=12099,1/10%)))))))))))))</f>
        <v>120</v>
      </c>
      <c r="AH2412" s="44">
        <f t="shared" si="1007"/>
        <v>49.921971252566735</v>
      </c>
      <c r="AI2412" s="36">
        <f t="shared" si="1008"/>
        <v>70.078028747433265</v>
      </c>
      <c r="AJ2412" s="36">
        <f t="shared" si="1009"/>
        <v>2133</v>
      </c>
      <c r="AK2412" s="45">
        <v>45657</v>
      </c>
    </row>
    <row r="2413" spans="1:37" s="79" customFormat="1" ht="15.75" customHeight="1" x14ac:dyDescent="0.25">
      <c r="A2413" s="36">
        <v>2407</v>
      </c>
      <c r="B2413" s="45">
        <v>43524</v>
      </c>
      <c r="C2413" s="36" t="s">
        <v>823</v>
      </c>
      <c r="D2413" s="36"/>
      <c r="E2413" s="36">
        <v>12004</v>
      </c>
      <c r="F2413" s="36" t="s">
        <v>1971</v>
      </c>
      <c r="G2413" s="36" t="s">
        <v>558</v>
      </c>
      <c r="H2413" s="38">
        <v>1</v>
      </c>
      <c r="I2413" s="50">
        <v>221662.96</v>
      </c>
      <c r="J2413" s="39">
        <f t="shared" si="1010"/>
        <v>0</v>
      </c>
      <c r="K2413" s="39">
        <f t="shared" si="1011"/>
        <v>0</v>
      </c>
      <c r="L2413" s="39">
        <f t="shared" si="1012"/>
        <v>221662.96</v>
      </c>
      <c r="M2413" s="39">
        <f>IF(C2413=12006,H2413,IF(C2413&lt;&gt;12006,0))</f>
        <v>0</v>
      </c>
      <c r="N2413" s="39">
        <f t="shared" si="1019"/>
        <v>0</v>
      </c>
      <c r="O2413" s="39">
        <f t="shared" si="1013"/>
        <v>0</v>
      </c>
      <c r="P2413" s="39">
        <f t="shared" si="1014"/>
        <v>0</v>
      </c>
      <c r="Q2413" s="39">
        <f t="shared" si="1015"/>
        <v>0</v>
      </c>
      <c r="R2413" s="39">
        <f t="shared" si="1016"/>
        <v>0</v>
      </c>
      <c r="S2413" s="39">
        <f t="shared" si="1017"/>
        <v>0</v>
      </c>
      <c r="T2413" s="39"/>
      <c r="U2413" s="39">
        <f t="shared" si="1018"/>
        <v>0</v>
      </c>
      <c r="V2413" s="39"/>
      <c r="W2413" s="39"/>
      <c r="X2413" s="39">
        <f t="shared" si="1000"/>
        <v>18.206403285420944</v>
      </c>
      <c r="Y2413" s="39">
        <f t="shared" si="1001"/>
        <v>554.15739999999994</v>
      </c>
      <c r="Z2413" s="41">
        <f t="shared" si="1002"/>
        <v>38834.258207802872</v>
      </c>
      <c r="AA2413" s="41">
        <v>31624.522506776178</v>
      </c>
      <c r="AB2413" s="41">
        <v>-852.90347427056429</v>
      </c>
      <c r="AC2413" s="41">
        <f t="shared" si="1003"/>
        <v>30771.619032505616</v>
      </c>
      <c r="AD2413" s="42">
        <f t="shared" si="1004"/>
        <v>7209.7357010266933</v>
      </c>
      <c r="AE2413" s="41">
        <f t="shared" si="1005"/>
        <v>37981.354733532309</v>
      </c>
      <c r="AF2413" s="42">
        <f t="shared" si="1006"/>
        <v>183681.60526646767</v>
      </c>
      <c r="AG2413" s="43">
        <f>(365.25/30.4375*(IF(E2413=12002,1/3%,IF(E2413=12003,1/3%,IF(E2413=12004,1/3%,IF(E2413=12006,1/2%,IF(E2413=12007,1/10%,IF(E2413=12008,1/3%,IF(E2413=12009,1/10%,IF(E2413=12010,1/10%,IF(E2413=12011,1/20%,IF(E2413=12012,1/3%))))))))))))</f>
        <v>400</v>
      </c>
      <c r="AH2413" s="44">
        <f t="shared" si="1007"/>
        <v>329.92197125256672</v>
      </c>
      <c r="AI2413" s="36">
        <f t="shared" si="1008"/>
        <v>70.078028747433265</v>
      </c>
      <c r="AJ2413" s="36">
        <f t="shared" si="1009"/>
        <v>2133</v>
      </c>
      <c r="AK2413" s="45">
        <v>45657</v>
      </c>
    </row>
    <row r="2414" spans="1:37" s="79" customFormat="1" ht="51" customHeight="1" x14ac:dyDescent="0.25">
      <c r="A2414" s="36">
        <v>2408</v>
      </c>
      <c r="B2414" s="74">
        <v>43525</v>
      </c>
      <c r="C2414" s="36" t="s">
        <v>823</v>
      </c>
      <c r="D2414" s="36"/>
      <c r="E2414" s="36">
        <v>12004</v>
      </c>
      <c r="F2414" s="36" t="s">
        <v>1972</v>
      </c>
      <c r="G2414" s="38" t="s">
        <v>318</v>
      </c>
      <c r="H2414" s="61">
        <v>1</v>
      </c>
      <c r="I2414" s="50">
        <v>2387000</v>
      </c>
      <c r="J2414" s="39">
        <f t="shared" si="1010"/>
        <v>0</v>
      </c>
      <c r="K2414" s="39">
        <f t="shared" si="1011"/>
        <v>0</v>
      </c>
      <c r="L2414" s="39">
        <f t="shared" si="1012"/>
        <v>2387000</v>
      </c>
      <c r="M2414" s="39">
        <f>IF(C2414=12006,H2414,IF(C2414&lt;&gt;12006,0))</f>
        <v>0</v>
      </c>
      <c r="N2414" s="39">
        <f t="shared" si="1019"/>
        <v>0</v>
      </c>
      <c r="O2414" s="39">
        <f t="shared" si="1013"/>
        <v>0</v>
      </c>
      <c r="P2414" s="39">
        <f t="shared" si="1014"/>
        <v>0</v>
      </c>
      <c r="Q2414" s="39">
        <f t="shared" si="1015"/>
        <v>0</v>
      </c>
      <c r="R2414" s="39">
        <f t="shared" si="1016"/>
        <v>0</v>
      </c>
      <c r="S2414" s="39">
        <f t="shared" si="1017"/>
        <v>0</v>
      </c>
      <c r="T2414" s="39"/>
      <c r="U2414" s="39">
        <f t="shared" si="1018"/>
        <v>0</v>
      </c>
      <c r="V2414" s="39"/>
      <c r="W2414" s="39"/>
      <c r="X2414" s="39">
        <f t="shared" si="1000"/>
        <v>196.05749486652977</v>
      </c>
      <c r="Y2414" s="39">
        <f t="shared" si="1001"/>
        <v>5967.5</v>
      </c>
      <c r="Z2414" s="41">
        <f t="shared" si="1002"/>
        <v>417994.57905544149</v>
      </c>
      <c r="AA2414" s="41">
        <v>346237.53593429161</v>
      </c>
      <c r="AB2414" s="41">
        <v>0</v>
      </c>
      <c r="AC2414" s="41">
        <f t="shared" si="1003"/>
        <v>346237.53593429161</v>
      </c>
      <c r="AD2414" s="42">
        <f t="shared" si="1004"/>
        <v>71757.04312114988</v>
      </c>
      <c r="AE2414" s="41">
        <f t="shared" si="1005"/>
        <v>417994.57905544149</v>
      </c>
      <c r="AF2414" s="42">
        <f t="shared" si="1006"/>
        <v>1969005.4209445585</v>
      </c>
      <c r="AG2414" s="43">
        <f>(365.25/30.4375*(IF(E2414=12002,1/3%,IF(E2414=12003,1/3%,IF(E2414=12004,1/3%,IF(E2414=12006,1/2%,IF(E2414=12007,1/10%,IF(E2414=12008,1/3%,IF(E2414=12009,1/10%,IF(E2414=12010,1/10%,IF(E2414=12011,1/20%,IF(E2414=12012,1/3%))))))))))))</f>
        <v>400</v>
      </c>
      <c r="AH2414" s="44">
        <f t="shared" si="1007"/>
        <v>329.95482546201231</v>
      </c>
      <c r="AI2414" s="36">
        <f t="shared" si="1008"/>
        <v>70.045174537987677</v>
      </c>
      <c r="AJ2414" s="36">
        <f t="shared" si="1009"/>
        <v>2132</v>
      </c>
      <c r="AK2414" s="45">
        <v>45657</v>
      </c>
    </row>
    <row r="2415" spans="1:37" s="79" customFormat="1" ht="15.75" customHeight="1" x14ac:dyDescent="0.25">
      <c r="A2415" s="36">
        <v>2409</v>
      </c>
      <c r="B2415" s="74">
        <v>43525</v>
      </c>
      <c r="C2415" s="36" t="s">
        <v>823</v>
      </c>
      <c r="D2415" s="36"/>
      <c r="E2415" s="36">
        <v>12004</v>
      </c>
      <c r="F2415" s="36" t="s">
        <v>1972</v>
      </c>
      <c r="G2415" s="38" t="s">
        <v>318</v>
      </c>
      <c r="H2415" s="61">
        <v>1</v>
      </c>
      <c r="I2415" s="50">
        <v>2750000</v>
      </c>
      <c r="J2415" s="39">
        <f t="shared" si="1010"/>
        <v>0</v>
      </c>
      <c r="K2415" s="39">
        <f t="shared" si="1011"/>
        <v>0</v>
      </c>
      <c r="L2415" s="39">
        <f t="shared" si="1012"/>
        <v>2750000</v>
      </c>
      <c r="M2415" s="39">
        <f>IF(C2415=12006,H2415,IF(C2415&lt;&gt;12006,0))</f>
        <v>0</v>
      </c>
      <c r="N2415" s="39">
        <f t="shared" si="1019"/>
        <v>0</v>
      </c>
      <c r="O2415" s="39">
        <f t="shared" si="1013"/>
        <v>0</v>
      </c>
      <c r="P2415" s="39">
        <f t="shared" si="1014"/>
        <v>0</v>
      </c>
      <c r="Q2415" s="39">
        <f t="shared" si="1015"/>
        <v>0</v>
      </c>
      <c r="R2415" s="39">
        <f t="shared" si="1016"/>
        <v>0</v>
      </c>
      <c r="S2415" s="39">
        <f t="shared" si="1017"/>
        <v>0</v>
      </c>
      <c r="T2415" s="39"/>
      <c r="U2415" s="39">
        <f t="shared" si="1018"/>
        <v>0</v>
      </c>
      <c r="V2415" s="39"/>
      <c r="W2415" s="39"/>
      <c r="X2415" s="39">
        <f t="shared" si="1000"/>
        <v>225.87268993839837</v>
      </c>
      <c r="Y2415" s="39">
        <f t="shared" si="1001"/>
        <v>6875</v>
      </c>
      <c r="Z2415" s="41">
        <f t="shared" si="1002"/>
        <v>481560.57494866528</v>
      </c>
      <c r="AA2415" s="41">
        <v>398891.17043121153</v>
      </c>
      <c r="AB2415" s="41">
        <v>0</v>
      </c>
      <c r="AC2415" s="41">
        <f t="shared" si="1003"/>
        <v>398891.17043121153</v>
      </c>
      <c r="AD2415" s="42">
        <f t="shared" si="1004"/>
        <v>82669.404517453746</v>
      </c>
      <c r="AE2415" s="41">
        <f t="shared" si="1005"/>
        <v>481560.57494866528</v>
      </c>
      <c r="AF2415" s="42">
        <f t="shared" si="1006"/>
        <v>2268439.4250513348</v>
      </c>
      <c r="AG2415" s="43">
        <f>(365.25/30.4375*(IF(E2415=12002,1/3%,IF(E2415=12003,1/3%,IF(E2415=12004,1/3%,IF(E2415=12006,1/2%,IF(E2415=12007,1/10%,IF(E2415=12008,1/3%,IF(E2415=12009,1/10%,IF(E2415=12010,1/10%,IF(E2415=12011,1/20%,IF(E2415=12012,1/3%))))))))))))</f>
        <v>400</v>
      </c>
      <c r="AH2415" s="44">
        <f t="shared" si="1007"/>
        <v>329.95482546201231</v>
      </c>
      <c r="AI2415" s="36">
        <f t="shared" si="1008"/>
        <v>70.045174537987677</v>
      </c>
      <c r="AJ2415" s="36">
        <f t="shared" si="1009"/>
        <v>2132</v>
      </c>
      <c r="AK2415" s="45">
        <v>45657</v>
      </c>
    </row>
    <row r="2416" spans="1:37" s="79" customFormat="1" ht="15.75" customHeight="1" x14ac:dyDescent="0.25">
      <c r="A2416" s="36">
        <v>2410</v>
      </c>
      <c r="B2416" s="45">
        <v>43525</v>
      </c>
      <c r="C2416" s="49" t="s">
        <v>482</v>
      </c>
      <c r="D2416" s="49"/>
      <c r="E2416" s="49">
        <v>12099</v>
      </c>
      <c r="F2416" s="95" t="s">
        <v>1973</v>
      </c>
      <c r="G2416" s="56" t="s">
        <v>435</v>
      </c>
      <c r="H2416" s="61">
        <v>1</v>
      </c>
      <c r="I2416" s="50">
        <v>8248536.4500000002</v>
      </c>
      <c r="J2416" s="39">
        <f t="shared" si="1010"/>
        <v>0</v>
      </c>
      <c r="K2416" s="39">
        <f t="shared" si="1011"/>
        <v>0</v>
      </c>
      <c r="L2416" s="39">
        <f t="shared" si="1012"/>
        <v>0</v>
      </c>
      <c r="M2416" s="39">
        <f t="shared" ref="M2416:M2425" si="1024">IF(E2416=12005,I2416,IF(E2416&lt;&gt;12005,0))</f>
        <v>0</v>
      </c>
      <c r="N2416" s="39">
        <f t="shared" si="1019"/>
        <v>0</v>
      </c>
      <c r="O2416" s="39">
        <f t="shared" si="1013"/>
        <v>0</v>
      </c>
      <c r="P2416" s="39">
        <f t="shared" si="1014"/>
        <v>0</v>
      </c>
      <c r="Q2416" s="39">
        <f t="shared" si="1015"/>
        <v>0</v>
      </c>
      <c r="R2416" s="39">
        <f t="shared" si="1016"/>
        <v>0</v>
      </c>
      <c r="S2416" s="39">
        <f t="shared" si="1017"/>
        <v>0</v>
      </c>
      <c r="T2416" s="39"/>
      <c r="U2416" s="39">
        <f t="shared" si="1018"/>
        <v>0</v>
      </c>
      <c r="V2416" s="39"/>
      <c r="W2416" s="39">
        <f t="shared" ref="W2416:W2425" si="1025">IF(E2416=12099,I2416,IF(E2416&lt;&gt;12099,0))</f>
        <v>8248536.4500000002</v>
      </c>
      <c r="X2416" s="39">
        <f t="shared" si="1000"/>
        <v>2258.3262012320329</v>
      </c>
      <c r="Y2416" s="39">
        <f t="shared" si="1001"/>
        <v>68737.803750000006</v>
      </c>
      <c r="Z2416" s="41">
        <f t="shared" si="1002"/>
        <v>4814751.4610266946</v>
      </c>
      <c r="AA2416" s="41">
        <v>3988204.0713757705</v>
      </c>
      <c r="AB2416" s="41">
        <v>611909.96481791744</v>
      </c>
      <c r="AC2416" s="41">
        <f t="shared" si="1003"/>
        <v>4600114.0361936875</v>
      </c>
      <c r="AD2416" s="42">
        <f t="shared" si="1004"/>
        <v>826547.38965092413</v>
      </c>
      <c r="AE2416" s="41">
        <f t="shared" si="1005"/>
        <v>5426661.4258446116</v>
      </c>
      <c r="AF2416" s="42">
        <f t="shared" si="1006"/>
        <v>2821875.0241553886</v>
      </c>
      <c r="AG2416" s="43">
        <f t="shared" ref="AG2416:AG2425" si="1026">(365.25/30.4375*(IF(E2416=12002,1/3%,IF(E2416=12003,1/3%,IF(E2416=12004,1/3%,IF(E2416=12006,1/2%,IF(E2416=12007,1/10%,IF(E2416=12008,1/3%,IF(E2416=12009,1/10%,IF(E2416=12010,1/10%,IF(E2416=12011,1/20%,IF(E2416=12012,1/3%,IF(E2416=12099,1/10%)))))))))))))</f>
        <v>120</v>
      </c>
      <c r="AH2416" s="44">
        <f t="shared" si="1007"/>
        <v>49.954825462012323</v>
      </c>
      <c r="AI2416" s="36">
        <f t="shared" si="1008"/>
        <v>70.045174537987677</v>
      </c>
      <c r="AJ2416" s="36">
        <f t="shared" si="1009"/>
        <v>2132</v>
      </c>
      <c r="AK2416" s="45">
        <v>45657</v>
      </c>
    </row>
    <row r="2417" spans="1:37" s="79" customFormat="1" ht="15.75" customHeight="1" x14ac:dyDescent="0.25">
      <c r="A2417" s="36">
        <v>2411</v>
      </c>
      <c r="B2417" s="45">
        <v>43528</v>
      </c>
      <c r="C2417" s="49" t="s">
        <v>272</v>
      </c>
      <c r="D2417" s="49"/>
      <c r="E2417" s="49">
        <v>12010</v>
      </c>
      <c r="F2417" s="36" t="s">
        <v>1974</v>
      </c>
      <c r="G2417" s="36" t="s">
        <v>435</v>
      </c>
      <c r="H2417" s="38">
        <v>1</v>
      </c>
      <c r="I2417" s="50">
        <v>101230.45702592087</v>
      </c>
      <c r="J2417" s="39">
        <f t="shared" si="1010"/>
        <v>0</v>
      </c>
      <c r="K2417" s="39">
        <f t="shared" si="1011"/>
        <v>0</v>
      </c>
      <c r="L2417" s="39">
        <f t="shared" si="1012"/>
        <v>0</v>
      </c>
      <c r="M2417" s="39">
        <f t="shared" si="1024"/>
        <v>0</v>
      </c>
      <c r="N2417" s="39">
        <f t="shared" si="1019"/>
        <v>0</v>
      </c>
      <c r="O2417" s="39">
        <f t="shared" si="1013"/>
        <v>0</v>
      </c>
      <c r="P2417" s="39">
        <f t="shared" si="1014"/>
        <v>0</v>
      </c>
      <c r="Q2417" s="39">
        <f t="shared" si="1015"/>
        <v>0</v>
      </c>
      <c r="R2417" s="39">
        <f t="shared" si="1016"/>
        <v>101230.45702592087</v>
      </c>
      <c r="S2417" s="39">
        <f t="shared" si="1017"/>
        <v>0</v>
      </c>
      <c r="T2417" s="39"/>
      <c r="U2417" s="39">
        <f t="shared" si="1018"/>
        <v>0</v>
      </c>
      <c r="V2417" s="39"/>
      <c r="W2417" s="39">
        <f t="shared" si="1025"/>
        <v>0</v>
      </c>
      <c r="X2417" s="39">
        <f t="shared" si="1000"/>
        <v>27.715388645015981</v>
      </c>
      <c r="Y2417" s="39">
        <f t="shared" si="1001"/>
        <v>843.5871418826739</v>
      </c>
      <c r="Z2417" s="41">
        <f t="shared" si="1002"/>
        <v>59006.062425239026</v>
      </c>
      <c r="AA2417" s="41">
        <v>48862.23018116317</v>
      </c>
      <c r="AB2417" s="41">
        <v>3284.0788464214302</v>
      </c>
      <c r="AC2417" s="41">
        <f t="shared" si="1003"/>
        <v>52146.309027584597</v>
      </c>
      <c r="AD2417" s="42">
        <f t="shared" si="1004"/>
        <v>10143.832244075857</v>
      </c>
      <c r="AE2417" s="41">
        <f t="shared" si="1005"/>
        <v>62290.141271660454</v>
      </c>
      <c r="AF2417" s="42">
        <f t="shared" si="1006"/>
        <v>38940.315754260417</v>
      </c>
      <c r="AG2417" s="43">
        <f t="shared" si="1026"/>
        <v>120</v>
      </c>
      <c r="AH2417" s="44">
        <f t="shared" si="1007"/>
        <v>50.053388090349074</v>
      </c>
      <c r="AI2417" s="36">
        <f t="shared" si="1008"/>
        <v>69.946611909650926</v>
      </c>
      <c r="AJ2417" s="36">
        <f t="shared" si="1009"/>
        <v>2129</v>
      </c>
      <c r="AK2417" s="45">
        <v>45657</v>
      </c>
    </row>
    <row r="2418" spans="1:37" s="79" customFormat="1" ht="51" customHeight="1" x14ac:dyDescent="0.25">
      <c r="A2418" s="36">
        <v>2412</v>
      </c>
      <c r="B2418" s="45">
        <v>43528</v>
      </c>
      <c r="C2418" s="49" t="s">
        <v>272</v>
      </c>
      <c r="D2418" s="49"/>
      <c r="E2418" s="49">
        <v>12010</v>
      </c>
      <c r="F2418" s="36" t="s">
        <v>1975</v>
      </c>
      <c r="G2418" s="36" t="s">
        <v>435</v>
      </c>
      <c r="H2418" s="38">
        <v>1</v>
      </c>
      <c r="I2418" s="50">
        <v>123726.11414279218</v>
      </c>
      <c r="J2418" s="39">
        <f t="shared" si="1010"/>
        <v>0</v>
      </c>
      <c r="K2418" s="39">
        <f t="shared" si="1011"/>
        <v>0</v>
      </c>
      <c r="L2418" s="39">
        <f t="shared" si="1012"/>
        <v>0</v>
      </c>
      <c r="M2418" s="39">
        <f t="shared" si="1024"/>
        <v>0</v>
      </c>
      <c r="N2418" s="39">
        <f t="shared" si="1019"/>
        <v>0</v>
      </c>
      <c r="O2418" s="39">
        <f t="shared" si="1013"/>
        <v>0</v>
      </c>
      <c r="P2418" s="39">
        <f t="shared" si="1014"/>
        <v>0</v>
      </c>
      <c r="Q2418" s="39">
        <f t="shared" si="1015"/>
        <v>0</v>
      </c>
      <c r="R2418" s="39">
        <f t="shared" si="1016"/>
        <v>123726.11414279218</v>
      </c>
      <c r="S2418" s="39">
        <f t="shared" si="1017"/>
        <v>0</v>
      </c>
      <c r="T2418" s="39"/>
      <c r="U2418" s="39">
        <f t="shared" si="1018"/>
        <v>0</v>
      </c>
      <c r="V2418" s="39"/>
      <c r="W2418" s="39">
        <f t="shared" si="1025"/>
        <v>0</v>
      </c>
      <c r="X2418" s="39">
        <f t="shared" si="1000"/>
        <v>33.87436389946398</v>
      </c>
      <c r="Y2418" s="39">
        <f t="shared" si="1001"/>
        <v>1031.0509511899349</v>
      </c>
      <c r="Z2418" s="41">
        <f t="shared" si="1002"/>
        <v>72118.520741958826</v>
      </c>
      <c r="AA2418" s="41">
        <v>59720.503554755</v>
      </c>
      <c r="AB2418" s="41">
        <v>4013.8741456261923</v>
      </c>
      <c r="AC2418" s="41">
        <f t="shared" si="1003"/>
        <v>63734.377700381192</v>
      </c>
      <c r="AD2418" s="42">
        <f t="shared" si="1004"/>
        <v>12398.017187203826</v>
      </c>
      <c r="AE2418" s="41">
        <f t="shared" si="1005"/>
        <v>76132.394887585018</v>
      </c>
      <c r="AF2418" s="42">
        <f t="shared" si="1006"/>
        <v>47593.719255207165</v>
      </c>
      <c r="AG2418" s="43">
        <f t="shared" si="1026"/>
        <v>120</v>
      </c>
      <c r="AH2418" s="44">
        <f t="shared" si="1007"/>
        <v>50.053388090349074</v>
      </c>
      <c r="AI2418" s="36">
        <f t="shared" si="1008"/>
        <v>69.946611909650926</v>
      </c>
      <c r="AJ2418" s="36">
        <f t="shared" si="1009"/>
        <v>2129</v>
      </c>
      <c r="AK2418" s="45">
        <v>45657</v>
      </c>
    </row>
    <row r="2419" spans="1:37" s="79" customFormat="1" ht="12.75" x14ac:dyDescent="0.25">
      <c r="A2419" s="36">
        <v>2413</v>
      </c>
      <c r="B2419" s="45">
        <v>43528</v>
      </c>
      <c r="C2419" s="49" t="s">
        <v>272</v>
      </c>
      <c r="D2419" s="49"/>
      <c r="E2419" s="49">
        <v>12010</v>
      </c>
      <c r="F2419" s="36" t="s">
        <v>1553</v>
      </c>
      <c r="G2419" s="36" t="s">
        <v>435</v>
      </c>
      <c r="H2419" s="38">
        <v>10</v>
      </c>
      <c r="I2419" s="50">
        <v>172466.49611039081</v>
      </c>
      <c r="J2419" s="39">
        <f t="shared" si="1010"/>
        <v>0</v>
      </c>
      <c r="K2419" s="39">
        <f t="shared" si="1011"/>
        <v>0</v>
      </c>
      <c r="L2419" s="39">
        <f t="shared" si="1012"/>
        <v>0</v>
      </c>
      <c r="M2419" s="39">
        <f t="shared" si="1024"/>
        <v>0</v>
      </c>
      <c r="N2419" s="39">
        <f t="shared" si="1019"/>
        <v>0</v>
      </c>
      <c r="O2419" s="39">
        <f t="shared" si="1013"/>
        <v>0</v>
      </c>
      <c r="P2419" s="39">
        <f t="shared" si="1014"/>
        <v>0</v>
      </c>
      <c r="Q2419" s="39">
        <f t="shared" si="1015"/>
        <v>0</v>
      </c>
      <c r="R2419" s="39">
        <f t="shared" si="1016"/>
        <v>172466.49611039081</v>
      </c>
      <c r="S2419" s="39">
        <f t="shared" si="1017"/>
        <v>0</v>
      </c>
      <c r="T2419" s="39"/>
      <c r="U2419" s="39">
        <f t="shared" si="1018"/>
        <v>0</v>
      </c>
      <c r="V2419" s="39"/>
      <c r="W2419" s="39">
        <f t="shared" si="1025"/>
        <v>0</v>
      </c>
      <c r="X2419" s="39">
        <f t="shared" si="1000"/>
        <v>47.218753212974903</v>
      </c>
      <c r="Y2419" s="39">
        <f t="shared" si="1001"/>
        <v>1437.2208009199237</v>
      </c>
      <c r="Z2419" s="41">
        <f t="shared" si="1002"/>
        <v>100528.72559042358</v>
      </c>
      <c r="AA2419" s="41">
        <v>83246.661914474753</v>
      </c>
      <c r="AB2419" s="41">
        <v>5595.0905313756375</v>
      </c>
      <c r="AC2419" s="41">
        <f t="shared" si="1003"/>
        <v>88841.75244585039</v>
      </c>
      <c r="AD2419" s="42">
        <f t="shared" si="1004"/>
        <v>17282.063675948826</v>
      </c>
      <c r="AE2419" s="41">
        <f t="shared" si="1005"/>
        <v>106123.81612179922</v>
      </c>
      <c r="AF2419" s="42">
        <f t="shared" si="1006"/>
        <v>66342.679988591597</v>
      </c>
      <c r="AG2419" s="43">
        <f t="shared" si="1026"/>
        <v>120</v>
      </c>
      <c r="AH2419" s="44">
        <f t="shared" si="1007"/>
        <v>50.053388090349074</v>
      </c>
      <c r="AI2419" s="36">
        <f t="shared" si="1008"/>
        <v>69.946611909650926</v>
      </c>
      <c r="AJ2419" s="36">
        <f t="shared" si="1009"/>
        <v>2129</v>
      </c>
      <c r="AK2419" s="45">
        <v>45657</v>
      </c>
    </row>
    <row r="2420" spans="1:37" s="79" customFormat="1" ht="12.75" x14ac:dyDescent="0.25">
      <c r="A2420" s="36">
        <v>2414</v>
      </c>
      <c r="B2420" s="45">
        <v>43528</v>
      </c>
      <c r="C2420" s="49" t="s">
        <v>272</v>
      </c>
      <c r="D2420" s="49"/>
      <c r="E2420" s="49">
        <v>12010</v>
      </c>
      <c r="F2420" s="36" t="s">
        <v>1976</v>
      </c>
      <c r="G2420" s="36" t="s">
        <v>435</v>
      </c>
      <c r="H2420" s="38">
        <v>1</v>
      </c>
      <c r="I2420" s="50">
        <v>247452.22828558437</v>
      </c>
      <c r="J2420" s="39">
        <f t="shared" si="1010"/>
        <v>0</v>
      </c>
      <c r="K2420" s="39">
        <f t="shared" si="1011"/>
        <v>0</v>
      </c>
      <c r="L2420" s="39">
        <f t="shared" si="1012"/>
        <v>0</v>
      </c>
      <c r="M2420" s="39">
        <f t="shared" si="1024"/>
        <v>0</v>
      </c>
      <c r="N2420" s="39">
        <f t="shared" si="1019"/>
        <v>0</v>
      </c>
      <c r="O2420" s="39">
        <f t="shared" si="1013"/>
        <v>0</v>
      </c>
      <c r="P2420" s="39">
        <f t="shared" si="1014"/>
        <v>0</v>
      </c>
      <c r="Q2420" s="39">
        <f t="shared" si="1015"/>
        <v>0</v>
      </c>
      <c r="R2420" s="39">
        <f t="shared" si="1016"/>
        <v>247452.22828558437</v>
      </c>
      <c r="S2420" s="39">
        <f t="shared" si="1017"/>
        <v>0</v>
      </c>
      <c r="T2420" s="39"/>
      <c r="U2420" s="39">
        <f t="shared" si="1018"/>
        <v>0</v>
      </c>
      <c r="V2420" s="39"/>
      <c r="W2420" s="39">
        <f t="shared" si="1025"/>
        <v>0</v>
      </c>
      <c r="X2420" s="39">
        <f t="shared" si="1000"/>
        <v>67.748727798927959</v>
      </c>
      <c r="Y2420" s="39">
        <f t="shared" si="1001"/>
        <v>2062.1019023798699</v>
      </c>
      <c r="Z2420" s="41">
        <f t="shared" si="1002"/>
        <v>144237.04148391765</v>
      </c>
      <c r="AA2420" s="41">
        <v>119441.00710951</v>
      </c>
      <c r="AB2420" s="41">
        <v>8027.7482912523847</v>
      </c>
      <c r="AC2420" s="41">
        <f t="shared" si="1003"/>
        <v>127468.75540076238</v>
      </c>
      <c r="AD2420" s="42">
        <f t="shared" si="1004"/>
        <v>24796.034374407653</v>
      </c>
      <c r="AE2420" s="41">
        <f t="shared" si="1005"/>
        <v>152264.78977517004</v>
      </c>
      <c r="AF2420" s="42">
        <f t="shared" si="1006"/>
        <v>95187.438510414329</v>
      </c>
      <c r="AG2420" s="43">
        <f t="shared" si="1026"/>
        <v>120</v>
      </c>
      <c r="AH2420" s="44">
        <f t="shared" si="1007"/>
        <v>50.053388090349074</v>
      </c>
      <c r="AI2420" s="36">
        <f t="shared" si="1008"/>
        <v>69.946611909650926</v>
      </c>
      <c r="AJ2420" s="36">
        <f t="shared" si="1009"/>
        <v>2129</v>
      </c>
      <c r="AK2420" s="45">
        <v>45657</v>
      </c>
    </row>
    <row r="2421" spans="1:37" s="79" customFormat="1" ht="12.75" x14ac:dyDescent="0.25">
      <c r="A2421" s="36">
        <v>2415</v>
      </c>
      <c r="B2421" s="45">
        <v>43528</v>
      </c>
      <c r="C2421" s="49" t="s">
        <v>272</v>
      </c>
      <c r="D2421" s="49"/>
      <c r="E2421" s="49">
        <v>12010</v>
      </c>
      <c r="F2421" s="36" t="s">
        <v>1952</v>
      </c>
      <c r="G2421" s="36" t="s">
        <v>435</v>
      </c>
      <c r="H2421" s="38">
        <v>1</v>
      </c>
      <c r="I2421" s="50">
        <v>281195.7139608913</v>
      </c>
      <c r="J2421" s="39">
        <f t="shared" si="1010"/>
        <v>0</v>
      </c>
      <c r="K2421" s="39">
        <f t="shared" si="1011"/>
        <v>0</v>
      </c>
      <c r="L2421" s="39">
        <f t="shared" si="1012"/>
        <v>0</v>
      </c>
      <c r="M2421" s="39">
        <f t="shared" si="1024"/>
        <v>0</v>
      </c>
      <c r="N2421" s="39">
        <f t="shared" si="1019"/>
        <v>0</v>
      </c>
      <c r="O2421" s="39">
        <f t="shared" si="1013"/>
        <v>0</v>
      </c>
      <c r="P2421" s="39">
        <f t="shared" si="1014"/>
        <v>0</v>
      </c>
      <c r="Q2421" s="39">
        <f t="shared" si="1015"/>
        <v>0</v>
      </c>
      <c r="R2421" s="39">
        <f t="shared" si="1016"/>
        <v>281195.7139608913</v>
      </c>
      <c r="S2421" s="39">
        <f t="shared" si="1017"/>
        <v>0</v>
      </c>
      <c r="T2421" s="39"/>
      <c r="U2421" s="39">
        <f t="shared" si="1018"/>
        <v>0</v>
      </c>
      <c r="V2421" s="39"/>
      <c r="W2421" s="39">
        <f t="shared" si="1025"/>
        <v>0</v>
      </c>
      <c r="X2421" s="39">
        <f t="shared" si="1000"/>
        <v>76.987190680599937</v>
      </c>
      <c r="Y2421" s="39">
        <f t="shared" si="1001"/>
        <v>2343.2976163407607</v>
      </c>
      <c r="Z2421" s="41">
        <f t="shared" si="1002"/>
        <v>163905.72895899726</v>
      </c>
      <c r="AA2421" s="41">
        <v>135728.4171698977</v>
      </c>
      <c r="AB2421" s="41">
        <v>9122.4412400595265</v>
      </c>
      <c r="AC2421" s="41">
        <f t="shared" si="1003"/>
        <v>144850.85840995723</v>
      </c>
      <c r="AD2421" s="42">
        <f t="shared" si="1004"/>
        <v>28177.311789099564</v>
      </c>
      <c r="AE2421" s="41">
        <f t="shared" si="1005"/>
        <v>173028.1701990568</v>
      </c>
      <c r="AF2421" s="42">
        <f t="shared" si="1006"/>
        <v>108167.5437618345</v>
      </c>
      <c r="AG2421" s="43">
        <f t="shared" si="1026"/>
        <v>120</v>
      </c>
      <c r="AH2421" s="44">
        <f t="shared" si="1007"/>
        <v>50.053388090349074</v>
      </c>
      <c r="AI2421" s="36">
        <f t="shared" si="1008"/>
        <v>69.946611909650926</v>
      </c>
      <c r="AJ2421" s="36">
        <f t="shared" si="1009"/>
        <v>2129</v>
      </c>
      <c r="AK2421" s="45">
        <v>45657</v>
      </c>
    </row>
    <row r="2422" spans="1:37" s="79" customFormat="1" ht="12.75" x14ac:dyDescent="0.25">
      <c r="A2422" s="36">
        <v>2416</v>
      </c>
      <c r="B2422" s="45">
        <v>43528</v>
      </c>
      <c r="C2422" s="49" t="s">
        <v>272</v>
      </c>
      <c r="D2422" s="49"/>
      <c r="E2422" s="49">
        <v>12010</v>
      </c>
      <c r="F2422" s="36" t="s">
        <v>1960</v>
      </c>
      <c r="G2422" s="36" t="s">
        <v>435</v>
      </c>
      <c r="H2422" s="38">
        <v>2</v>
      </c>
      <c r="I2422" s="50">
        <v>642733.06048203725</v>
      </c>
      <c r="J2422" s="39">
        <f t="shared" si="1010"/>
        <v>0</v>
      </c>
      <c r="K2422" s="39">
        <f t="shared" si="1011"/>
        <v>0</v>
      </c>
      <c r="L2422" s="39">
        <f t="shared" si="1012"/>
        <v>0</v>
      </c>
      <c r="M2422" s="39">
        <f t="shared" si="1024"/>
        <v>0</v>
      </c>
      <c r="N2422" s="39">
        <f t="shared" si="1019"/>
        <v>0</v>
      </c>
      <c r="O2422" s="39">
        <f t="shared" si="1013"/>
        <v>0</v>
      </c>
      <c r="P2422" s="39">
        <f t="shared" si="1014"/>
        <v>0</v>
      </c>
      <c r="Q2422" s="39">
        <f t="shared" si="1015"/>
        <v>0</v>
      </c>
      <c r="R2422" s="39">
        <f t="shared" si="1016"/>
        <v>642733.06048203725</v>
      </c>
      <c r="S2422" s="39">
        <f t="shared" si="1017"/>
        <v>0</v>
      </c>
      <c r="T2422" s="39"/>
      <c r="U2422" s="39">
        <f t="shared" si="1018"/>
        <v>0</v>
      </c>
      <c r="V2422" s="39"/>
      <c r="W2422" s="39">
        <f t="shared" si="1025"/>
        <v>0</v>
      </c>
      <c r="X2422" s="39">
        <f t="shared" si="1000"/>
        <v>175.97072155565701</v>
      </c>
      <c r="Y2422" s="39">
        <f t="shared" si="1001"/>
        <v>5356.1088373503098</v>
      </c>
      <c r="Z2422" s="41">
        <f t="shared" si="1002"/>
        <v>374641.66619199375</v>
      </c>
      <c r="AA2422" s="41">
        <v>310236.38210262329</v>
      </c>
      <c r="AB2422" s="41">
        <v>20851.2942629932</v>
      </c>
      <c r="AC2422" s="41">
        <f t="shared" si="1003"/>
        <v>331087.6763656165</v>
      </c>
      <c r="AD2422" s="42">
        <f t="shared" si="1004"/>
        <v>64405.284089370456</v>
      </c>
      <c r="AE2422" s="41">
        <f t="shared" si="1005"/>
        <v>395492.96045498695</v>
      </c>
      <c r="AF2422" s="42">
        <f t="shared" si="1006"/>
        <v>247240.1000270503</v>
      </c>
      <c r="AG2422" s="43">
        <f t="shared" si="1026"/>
        <v>120</v>
      </c>
      <c r="AH2422" s="44">
        <f t="shared" si="1007"/>
        <v>50.053388090349074</v>
      </c>
      <c r="AI2422" s="36">
        <f t="shared" si="1008"/>
        <v>69.946611909650926</v>
      </c>
      <c r="AJ2422" s="36">
        <f t="shared" si="1009"/>
        <v>2129</v>
      </c>
      <c r="AK2422" s="45">
        <v>45657</v>
      </c>
    </row>
    <row r="2423" spans="1:37" s="79" customFormat="1" ht="25.5" customHeight="1" x14ac:dyDescent="0.25">
      <c r="A2423" s="36">
        <v>2417</v>
      </c>
      <c r="B2423" s="45">
        <v>43528</v>
      </c>
      <c r="C2423" s="49" t="s">
        <v>272</v>
      </c>
      <c r="D2423" s="49"/>
      <c r="E2423" s="49">
        <v>12010</v>
      </c>
      <c r="F2423" s="36" t="s">
        <v>1977</v>
      </c>
      <c r="G2423" s="36" t="s">
        <v>435</v>
      </c>
      <c r="H2423" s="38">
        <v>8</v>
      </c>
      <c r="I2423" s="50">
        <v>1495451.4243378404</v>
      </c>
      <c r="J2423" s="39">
        <f t="shared" si="1010"/>
        <v>0</v>
      </c>
      <c r="K2423" s="39">
        <f t="shared" si="1011"/>
        <v>0</v>
      </c>
      <c r="L2423" s="39">
        <f t="shared" si="1012"/>
        <v>0</v>
      </c>
      <c r="M2423" s="39">
        <f t="shared" si="1024"/>
        <v>0</v>
      </c>
      <c r="N2423" s="39">
        <f t="shared" si="1019"/>
        <v>0</v>
      </c>
      <c r="O2423" s="39">
        <f t="shared" si="1013"/>
        <v>0</v>
      </c>
      <c r="P2423" s="39">
        <f t="shared" si="1014"/>
        <v>0</v>
      </c>
      <c r="Q2423" s="39">
        <f t="shared" si="1015"/>
        <v>0</v>
      </c>
      <c r="R2423" s="39">
        <f t="shared" si="1016"/>
        <v>1495451.4243378404</v>
      </c>
      <c r="S2423" s="39">
        <f t="shared" si="1017"/>
        <v>0</v>
      </c>
      <c r="T2423" s="39"/>
      <c r="U2423" s="39">
        <f t="shared" si="1018"/>
        <v>0</v>
      </c>
      <c r="V2423" s="39"/>
      <c r="W2423" s="39">
        <f t="shared" si="1025"/>
        <v>0</v>
      </c>
      <c r="X2423" s="39">
        <f t="shared" si="1000"/>
        <v>409.43228592411788</v>
      </c>
      <c r="Y2423" s="39">
        <f t="shared" si="1001"/>
        <v>12462.095202815339</v>
      </c>
      <c r="Z2423" s="41">
        <f t="shared" si="1002"/>
        <v>871681.33673244703</v>
      </c>
      <c r="AA2423" s="41">
        <v>721829.12008421985</v>
      </c>
      <c r="AB2423" s="41">
        <v>48514.84951076682</v>
      </c>
      <c r="AC2423" s="41">
        <f t="shared" si="1003"/>
        <v>770343.96959498664</v>
      </c>
      <c r="AD2423" s="42">
        <f t="shared" si="1004"/>
        <v>149852.21664822719</v>
      </c>
      <c r="AE2423" s="41">
        <f t="shared" si="1005"/>
        <v>920196.18624321383</v>
      </c>
      <c r="AF2423" s="42">
        <f t="shared" si="1006"/>
        <v>575255.23809462658</v>
      </c>
      <c r="AG2423" s="43">
        <f t="shared" si="1026"/>
        <v>120</v>
      </c>
      <c r="AH2423" s="44">
        <f t="shared" si="1007"/>
        <v>50.053388090349074</v>
      </c>
      <c r="AI2423" s="36">
        <f t="shared" si="1008"/>
        <v>69.946611909650926</v>
      </c>
      <c r="AJ2423" s="36">
        <f t="shared" si="1009"/>
        <v>2129</v>
      </c>
      <c r="AK2423" s="45">
        <v>45657</v>
      </c>
    </row>
    <row r="2424" spans="1:37" s="79" customFormat="1" ht="38.25" customHeight="1" x14ac:dyDescent="0.25">
      <c r="A2424" s="36">
        <v>2418</v>
      </c>
      <c r="B2424" s="45">
        <v>43528</v>
      </c>
      <c r="C2424" s="49" t="s">
        <v>272</v>
      </c>
      <c r="D2424" s="49"/>
      <c r="E2424" s="49">
        <v>12010</v>
      </c>
      <c r="F2424" s="36" t="s">
        <v>1978</v>
      </c>
      <c r="G2424" s="36" t="s">
        <v>435</v>
      </c>
      <c r="H2424" s="38">
        <v>5</v>
      </c>
      <c r="I2424" s="50">
        <v>2137087.4261027742</v>
      </c>
      <c r="J2424" s="39">
        <f t="shared" si="1010"/>
        <v>0</v>
      </c>
      <c r="K2424" s="39">
        <f t="shared" si="1011"/>
        <v>0</v>
      </c>
      <c r="L2424" s="39">
        <f t="shared" si="1012"/>
        <v>0</v>
      </c>
      <c r="M2424" s="39">
        <f t="shared" si="1024"/>
        <v>0</v>
      </c>
      <c r="N2424" s="39">
        <f t="shared" si="1019"/>
        <v>0</v>
      </c>
      <c r="O2424" s="39">
        <f t="shared" si="1013"/>
        <v>0</v>
      </c>
      <c r="P2424" s="39">
        <f t="shared" si="1014"/>
        <v>0</v>
      </c>
      <c r="Q2424" s="39">
        <f t="shared" si="1015"/>
        <v>0</v>
      </c>
      <c r="R2424" s="39">
        <f t="shared" si="1016"/>
        <v>2137087.4261027742</v>
      </c>
      <c r="S2424" s="39">
        <f t="shared" si="1017"/>
        <v>0</v>
      </c>
      <c r="T2424" s="39"/>
      <c r="U2424" s="39">
        <f t="shared" si="1018"/>
        <v>0</v>
      </c>
      <c r="V2424" s="39"/>
      <c r="W2424" s="39">
        <f t="shared" si="1025"/>
        <v>0</v>
      </c>
      <c r="X2424" s="39">
        <f t="shared" si="1000"/>
        <v>585.10264917255972</v>
      </c>
      <c r="Y2424" s="39">
        <f t="shared" si="1001"/>
        <v>17809.061884189785</v>
      </c>
      <c r="Z2424" s="41">
        <f t="shared" si="1002"/>
        <v>1245683.5400883795</v>
      </c>
      <c r="AA2424" s="41">
        <v>1031535.9704912227</v>
      </c>
      <c r="AB2424" s="41">
        <v>69330.553424452417</v>
      </c>
      <c r="AC2424" s="41">
        <f t="shared" si="1003"/>
        <v>1100866.523915675</v>
      </c>
      <c r="AD2424" s="42">
        <f t="shared" si="1004"/>
        <v>214147.56959715683</v>
      </c>
      <c r="AE2424" s="41">
        <f t="shared" si="1005"/>
        <v>1315014.0935128317</v>
      </c>
      <c r="AF2424" s="42">
        <f t="shared" si="1006"/>
        <v>822073.3325899425</v>
      </c>
      <c r="AG2424" s="43">
        <f t="shared" si="1026"/>
        <v>120</v>
      </c>
      <c r="AH2424" s="44">
        <f t="shared" si="1007"/>
        <v>50.053388090349074</v>
      </c>
      <c r="AI2424" s="36">
        <f t="shared" si="1008"/>
        <v>69.946611909650926</v>
      </c>
      <c r="AJ2424" s="36">
        <f t="shared" si="1009"/>
        <v>2129</v>
      </c>
      <c r="AK2424" s="45">
        <v>45657</v>
      </c>
    </row>
    <row r="2425" spans="1:37" s="79" customFormat="1" ht="15.75" customHeight="1" x14ac:dyDescent="0.25">
      <c r="A2425" s="36">
        <v>2419</v>
      </c>
      <c r="B2425" s="45">
        <v>43528</v>
      </c>
      <c r="C2425" s="49" t="s">
        <v>272</v>
      </c>
      <c r="D2425" s="49"/>
      <c r="E2425" s="49">
        <v>12010</v>
      </c>
      <c r="F2425" s="36" t="s">
        <v>1979</v>
      </c>
      <c r="G2425" s="36" t="s">
        <v>435</v>
      </c>
      <c r="H2425" s="38">
        <v>15</v>
      </c>
      <c r="I2425" s="50">
        <v>4339479.5795517685</v>
      </c>
      <c r="J2425" s="39">
        <f t="shared" si="1010"/>
        <v>0</v>
      </c>
      <c r="K2425" s="39">
        <f t="shared" si="1011"/>
        <v>0</v>
      </c>
      <c r="L2425" s="39">
        <f t="shared" si="1012"/>
        <v>0</v>
      </c>
      <c r="M2425" s="39">
        <f t="shared" si="1024"/>
        <v>0</v>
      </c>
      <c r="N2425" s="39">
        <f t="shared" si="1019"/>
        <v>0</v>
      </c>
      <c r="O2425" s="39">
        <f t="shared" si="1013"/>
        <v>0</v>
      </c>
      <c r="P2425" s="39">
        <f t="shared" si="1014"/>
        <v>0</v>
      </c>
      <c r="Q2425" s="39">
        <f t="shared" si="1015"/>
        <v>0</v>
      </c>
      <c r="R2425" s="39">
        <f t="shared" si="1016"/>
        <v>4339479.5795517685</v>
      </c>
      <c r="S2425" s="39">
        <f t="shared" si="1017"/>
        <v>0</v>
      </c>
      <c r="T2425" s="39"/>
      <c r="U2425" s="39">
        <f t="shared" si="1018"/>
        <v>0</v>
      </c>
      <c r="V2425" s="39"/>
      <c r="W2425" s="39">
        <f t="shared" si="1025"/>
        <v>0</v>
      </c>
      <c r="X2425" s="39">
        <f t="shared" si="1000"/>
        <v>1188.084758261949</v>
      </c>
      <c r="Y2425" s="39">
        <f t="shared" si="1001"/>
        <v>36162.329829598071</v>
      </c>
      <c r="Z2425" s="41">
        <f t="shared" si="1002"/>
        <v>2529432.4503396894</v>
      </c>
      <c r="AA2425" s="41">
        <v>2094593.4288158161</v>
      </c>
      <c r="AB2425" s="41">
        <v>140779.69724106445</v>
      </c>
      <c r="AC2425" s="41">
        <f t="shared" si="1003"/>
        <v>2235373.1260568807</v>
      </c>
      <c r="AD2425" s="42">
        <f t="shared" si="1004"/>
        <v>434839.02152387332</v>
      </c>
      <c r="AE2425" s="41">
        <f t="shared" si="1005"/>
        <v>2670212.147580754</v>
      </c>
      <c r="AF2425" s="42">
        <f t="shared" si="1006"/>
        <v>1669267.4319710145</v>
      </c>
      <c r="AG2425" s="43">
        <f t="shared" si="1026"/>
        <v>120</v>
      </c>
      <c r="AH2425" s="44">
        <f t="shared" si="1007"/>
        <v>50.053388090349074</v>
      </c>
      <c r="AI2425" s="36">
        <f t="shared" si="1008"/>
        <v>69.946611909650926</v>
      </c>
      <c r="AJ2425" s="36">
        <f t="shared" si="1009"/>
        <v>2129</v>
      </c>
      <c r="AK2425" s="45">
        <v>45657</v>
      </c>
    </row>
    <row r="2426" spans="1:37" s="79" customFormat="1" ht="15.75" customHeight="1" x14ac:dyDescent="0.25">
      <c r="A2426" s="36">
        <v>2420</v>
      </c>
      <c r="B2426" s="45">
        <v>43528</v>
      </c>
      <c r="C2426" s="36" t="s">
        <v>980</v>
      </c>
      <c r="D2426" s="36"/>
      <c r="E2426" s="36">
        <v>12002</v>
      </c>
      <c r="F2426" s="36" t="s">
        <v>1980</v>
      </c>
      <c r="G2426" s="36" t="s">
        <v>540</v>
      </c>
      <c r="H2426" s="38">
        <v>1</v>
      </c>
      <c r="I2426" s="50">
        <v>290230.5</v>
      </c>
      <c r="J2426" s="39">
        <f t="shared" si="1010"/>
        <v>290230.5</v>
      </c>
      <c r="K2426" s="39">
        <f t="shared" si="1011"/>
        <v>0</v>
      </c>
      <c r="L2426" s="39">
        <f t="shared" si="1012"/>
        <v>0</v>
      </c>
      <c r="M2426" s="39">
        <f>IF(C2426=12006,H2426,IF(C2426&lt;&gt;12006,0))</f>
        <v>0</v>
      </c>
      <c r="N2426" s="39">
        <f t="shared" si="1019"/>
        <v>0</v>
      </c>
      <c r="O2426" s="39">
        <f t="shared" si="1013"/>
        <v>0</v>
      </c>
      <c r="P2426" s="39">
        <f t="shared" si="1014"/>
        <v>0</v>
      </c>
      <c r="Q2426" s="39">
        <f t="shared" si="1015"/>
        <v>0</v>
      </c>
      <c r="R2426" s="39">
        <f t="shared" si="1016"/>
        <v>0</v>
      </c>
      <c r="S2426" s="39">
        <f t="shared" si="1017"/>
        <v>0</v>
      </c>
      <c r="T2426" s="39"/>
      <c r="U2426" s="39">
        <f t="shared" si="1018"/>
        <v>0</v>
      </c>
      <c r="V2426" s="39"/>
      <c r="W2426" s="39"/>
      <c r="X2426" s="39">
        <f t="shared" si="1000"/>
        <v>23.838234086242299</v>
      </c>
      <c r="Y2426" s="39">
        <f t="shared" si="1001"/>
        <v>725.57624999999996</v>
      </c>
      <c r="Z2426" s="41">
        <f t="shared" si="1002"/>
        <v>50751.600369609856</v>
      </c>
      <c r="AA2426" s="41">
        <v>41311.659671457899</v>
      </c>
      <c r="AB2426" s="41">
        <v>-1114.1625317542687</v>
      </c>
      <c r="AC2426" s="41">
        <f t="shared" si="1003"/>
        <v>40197.497139703628</v>
      </c>
      <c r="AD2426" s="42">
        <f t="shared" si="1004"/>
        <v>9439.9406981519569</v>
      </c>
      <c r="AE2426" s="41">
        <f t="shared" si="1005"/>
        <v>49637.437837855585</v>
      </c>
      <c r="AF2426" s="42">
        <f t="shared" si="1006"/>
        <v>240593.0621621444</v>
      </c>
      <c r="AG2426" s="43">
        <f>(365.25/30.4375*(IF(E2426=12002,1/3%,IF(E2426=12003,1/3%,IF(E2426=12004,1/3%,IF(E2426=12006,1/2%,IF(E2426=12007,1/10%,IF(E2426=12008,1/3%,IF(E2426=12009,1/10%,IF(E2426=12010,1/10%,IF(E2426=12011,1/20%,IF(E2426=12012,1/3%))))))))))))</f>
        <v>400</v>
      </c>
      <c r="AH2426" s="44">
        <f t="shared" si="1007"/>
        <v>330.05338809034907</v>
      </c>
      <c r="AI2426" s="36">
        <f t="shared" si="1008"/>
        <v>69.946611909650926</v>
      </c>
      <c r="AJ2426" s="36">
        <f t="shared" si="1009"/>
        <v>2129</v>
      </c>
      <c r="AK2426" s="45">
        <v>45657</v>
      </c>
    </row>
    <row r="2427" spans="1:37" s="79" customFormat="1" ht="15.75" customHeight="1" x14ac:dyDescent="0.25">
      <c r="A2427" s="36">
        <v>2421</v>
      </c>
      <c r="B2427" s="74">
        <v>43529</v>
      </c>
      <c r="C2427" s="36" t="s">
        <v>823</v>
      </c>
      <c r="D2427" s="36"/>
      <c r="E2427" s="36">
        <v>12004</v>
      </c>
      <c r="F2427" s="36" t="s">
        <v>1972</v>
      </c>
      <c r="G2427" s="38" t="s">
        <v>318</v>
      </c>
      <c r="H2427" s="61">
        <v>1</v>
      </c>
      <c r="I2427" s="50">
        <v>3117290</v>
      </c>
      <c r="J2427" s="39">
        <f t="shared" si="1010"/>
        <v>0</v>
      </c>
      <c r="K2427" s="39">
        <f t="shared" si="1011"/>
        <v>0</v>
      </c>
      <c r="L2427" s="39">
        <f t="shared" si="1012"/>
        <v>3117290</v>
      </c>
      <c r="M2427" s="39">
        <f>IF(C2427=12006,H2427,IF(C2427&lt;&gt;12006,0))</f>
        <v>0</v>
      </c>
      <c r="N2427" s="39">
        <f t="shared" si="1019"/>
        <v>0</v>
      </c>
      <c r="O2427" s="39">
        <f t="shared" si="1013"/>
        <v>0</v>
      </c>
      <c r="P2427" s="39">
        <f t="shared" si="1014"/>
        <v>0</v>
      </c>
      <c r="Q2427" s="39">
        <f t="shared" si="1015"/>
        <v>0</v>
      </c>
      <c r="R2427" s="39">
        <f t="shared" si="1016"/>
        <v>0</v>
      </c>
      <c r="S2427" s="39">
        <f t="shared" si="1017"/>
        <v>0</v>
      </c>
      <c r="T2427" s="39"/>
      <c r="U2427" s="39">
        <f t="shared" si="1018"/>
        <v>0</v>
      </c>
      <c r="V2427" s="39"/>
      <c r="W2427" s="39"/>
      <c r="X2427" s="39">
        <f t="shared" si="1000"/>
        <v>256.04024640657082</v>
      </c>
      <c r="Y2427" s="39">
        <f t="shared" si="1001"/>
        <v>7793.2249999999995</v>
      </c>
      <c r="Z2427" s="41">
        <f t="shared" si="1002"/>
        <v>544853.64435318275</v>
      </c>
      <c r="AA2427" s="41">
        <v>451142.91416837776</v>
      </c>
      <c r="AB2427" s="41">
        <v>0</v>
      </c>
      <c r="AC2427" s="41">
        <f t="shared" si="1003"/>
        <v>451142.91416837776</v>
      </c>
      <c r="AD2427" s="42">
        <f t="shared" si="1004"/>
        <v>93710.730184804997</v>
      </c>
      <c r="AE2427" s="41">
        <f t="shared" si="1005"/>
        <v>544853.64435318275</v>
      </c>
      <c r="AF2427" s="42">
        <f t="shared" si="1006"/>
        <v>2572436.355646817</v>
      </c>
      <c r="AG2427" s="43">
        <f>(365.25/30.4375*(IF(E2427=12002,1/3%,IF(E2427=12003,1/3%,IF(E2427=12004,1/3%,IF(E2427=12006,1/2%,IF(E2427=12007,1/10%,IF(E2427=12008,1/3%,IF(E2427=12009,1/10%,IF(E2427=12010,1/10%,IF(E2427=12011,1/20%,IF(E2427=12012,1/3%))))))))))))</f>
        <v>400</v>
      </c>
      <c r="AH2427" s="44">
        <f t="shared" si="1007"/>
        <v>330.08624229979466</v>
      </c>
      <c r="AI2427" s="36">
        <f t="shared" si="1008"/>
        <v>69.913757700205338</v>
      </c>
      <c r="AJ2427" s="36">
        <f t="shared" si="1009"/>
        <v>2128</v>
      </c>
      <c r="AK2427" s="45">
        <v>45657</v>
      </c>
    </row>
    <row r="2428" spans="1:37" s="79" customFormat="1" ht="15.75" customHeight="1" x14ac:dyDescent="0.25">
      <c r="A2428" s="36">
        <v>2422</v>
      </c>
      <c r="B2428" s="45">
        <v>43529</v>
      </c>
      <c r="C2428" s="49" t="s">
        <v>272</v>
      </c>
      <c r="D2428" s="49"/>
      <c r="E2428" s="49">
        <v>12010</v>
      </c>
      <c r="F2428" s="36" t="s">
        <v>1981</v>
      </c>
      <c r="G2428" s="36" t="s">
        <v>435</v>
      </c>
      <c r="H2428" s="38">
        <v>4</v>
      </c>
      <c r="I2428" s="50">
        <v>193149.198729503</v>
      </c>
      <c r="J2428" s="39">
        <f t="shared" si="1010"/>
        <v>0</v>
      </c>
      <c r="K2428" s="39">
        <f t="shared" si="1011"/>
        <v>0</v>
      </c>
      <c r="L2428" s="39">
        <f t="shared" si="1012"/>
        <v>0</v>
      </c>
      <c r="M2428" s="39">
        <f>IF(E2428=12005,I2428,IF(E2428&lt;&gt;12005,0))</f>
        <v>0</v>
      </c>
      <c r="N2428" s="39">
        <f t="shared" si="1019"/>
        <v>0</v>
      </c>
      <c r="O2428" s="39">
        <f t="shared" si="1013"/>
        <v>0</v>
      </c>
      <c r="P2428" s="39">
        <f t="shared" si="1014"/>
        <v>0</v>
      </c>
      <c r="Q2428" s="39">
        <f t="shared" si="1015"/>
        <v>0</v>
      </c>
      <c r="R2428" s="39">
        <f t="shared" si="1016"/>
        <v>193149.198729503</v>
      </c>
      <c r="S2428" s="39">
        <f t="shared" si="1017"/>
        <v>0</v>
      </c>
      <c r="T2428" s="39"/>
      <c r="U2428" s="39">
        <f t="shared" si="1018"/>
        <v>0</v>
      </c>
      <c r="V2428" s="39"/>
      <c r="W2428" s="39">
        <f>IF(E2428=12099,I2428,IF(E2428&lt;&gt;12099,0))</f>
        <v>0</v>
      </c>
      <c r="X2428" s="39">
        <f t="shared" si="1000"/>
        <v>52.881368577550447</v>
      </c>
      <c r="Y2428" s="39">
        <f t="shared" si="1001"/>
        <v>1609.5766560791917</v>
      </c>
      <c r="Z2428" s="41">
        <f t="shared" si="1002"/>
        <v>112531.55233302734</v>
      </c>
      <c r="AA2428" s="41">
        <v>93176.971433643877</v>
      </c>
      <c r="AB2428" s="41">
        <v>6262.5164615758695</v>
      </c>
      <c r="AC2428" s="41">
        <f t="shared" si="1003"/>
        <v>99439.487895219747</v>
      </c>
      <c r="AD2428" s="42">
        <f t="shared" si="1004"/>
        <v>19354.580899383465</v>
      </c>
      <c r="AE2428" s="41">
        <f t="shared" si="1005"/>
        <v>118794.06879460321</v>
      </c>
      <c r="AF2428" s="42">
        <f t="shared" si="1006"/>
        <v>74355.129934899785</v>
      </c>
      <c r="AG2428" s="43">
        <f>(365.25/30.4375*(IF(E2428=12002,1/3%,IF(E2428=12003,1/3%,IF(E2428=12004,1/3%,IF(E2428=12006,1/2%,IF(E2428=12007,1/10%,IF(E2428=12008,1/3%,IF(E2428=12009,1/10%,IF(E2428=12010,1/10%,IF(E2428=12011,1/20%,IF(E2428=12012,1/3%,IF(E2428=12099,1/10%)))))))))))))</f>
        <v>120</v>
      </c>
      <c r="AH2428" s="44">
        <f t="shared" si="1007"/>
        <v>50.086242299794662</v>
      </c>
      <c r="AI2428" s="36">
        <f t="shared" si="1008"/>
        <v>69.913757700205338</v>
      </c>
      <c r="AJ2428" s="36">
        <f t="shared" si="1009"/>
        <v>2128</v>
      </c>
      <c r="AK2428" s="45">
        <v>45657</v>
      </c>
    </row>
    <row r="2429" spans="1:37" s="79" customFormat="1" ht="12.75" x14ac:dyDescent="0.25">
      <c r="A2429" s="36">
        <v>2423</v>
      </c>
      <c r="B2429" s="45">
        <v>43529</v>
      </c>
      <c r="C2429" s="49" t="s">
        <v>272</v>
      </c>
      <c r="D2429" s="49"/>
      <c r="E2429" s="49">
        <v>12010</v>
      </c>
      <c r="F2429" s="36" t="s">
        <v>1975</v>
      </c>
      <c r="G2429" s="36" t="s">
        <v>435</v>
      </c>
      <c r="H2429" s="38">
        <v>18</v>
      </c>
      <c r="I2429" s="50">
        <v>2223461.7063047439</v>
      </c>
      <c r="J2429" s="39">
        <f t="shared" si="1010"/>
        <v>0</v>
      </c>
      <c r="K2429" s="39">
        <f t="shared" si="1011"/>
        <v>0</v>
      </c>
      <c r="L2429" s="39">
        <f t="shared" si="1012"/>
        <v>0</v>
      </c>
      <c r="M2429" s="39">
        <f>IF(E2429=12005,I2429,IF(E2429&lt;&gt;12005,0))</f>
        <v>0</v>
      </c>
      <c r="N2429" s="39">
        <f t="shared" si="1019"/>
        <v>0</v>
      </c>
      <c r="O2429" s="39">
        <f t="shared" si="1013"/>
        <v>0</v>
      </c>
      <c r="P2429" s="39">
        <f t="shared" si="1014"/>
        <v>0</v>
      </c>
      <c r="Q2429" s="39">
        <f t="shared" si="1015"/>
        <v>0</v>
      </c>
      <c r="R2429" s="39">
        <f t="shared" si="1016"/>
        <v>2223461.7063047439</v>
      </c>
      <c r="S2429" s="39">
        <f t="shared" si="1017"/>
        <v>0</v>
      </c>
      <c r="T2429" s="39"/>
      <c r="U2429" s="39">
        <f t="shared" si="1018"/>
        <v>0</v>
      </c>
      <c r="V2429" s="39"/>
      <c r="W2429" s="39">
        <f>IF(E2429=12099,I2429,IF(E2429&lt;&gt;12099,0))</f>
        <v>0</v>
      </c>
      <c r="X2429" s="39">
        <f t="shared" si="1000"/>
        <v>608.75063827645283</v>
      </c>
      <c r="Y2429" s="39">
        <f t="shared" si="1001"/>
        <v>18528.847552539533</v>
      </c>
      <c r="Z2429" s="41">
        <f t="shared" si="1002"/>
        <v>1295421.3582522916</v>
      </c>
      <c r="AA2429" s="41">
        <v>1072618.6246431097</v>
      </c>
      <c r="AB2429" s="41">
        <v>72091.759266978042</v>
      </c>
      <c r="AC2429" s="41">
        <f t="shared" si="1003"/>
        <v>1144710.3839100879</v>
      </c>
      <c r="AD2429" s="42">
        <f t="shared" si="1004"/>
        <v>222802.73360918183</v>
      </c>
      <c r="AE2429" s="41">
        <f t="shared" si="1005"/>
        <v>1367513.1175192697</v>
      </c>
      <c r="AF2429" s="42">
        <f t="shared" si="1006"/>
        <v>855948.58878547419</v>
      </c>
      <c r="AG2429" s="43">
        <f>(365.25/30.4375*(IF(E2429=12002,1/3%,IF(E2429=12003,1/3%,IF(E2429=12004,1/3%,IF(E2429=12006,1/2%,IF(E2429=12007,1/10%,IF(E2429=12008,1/3%,IF(E2429=12009,1/10%,IF(E2429=12010,1/10%,IF(E2429=12011,1/20%,IF(E2429=12012,1/3%,IF(E2429=12099,1/10%)))))))))))))</f>
        <v>120</v>
      </c>
      <c r="AH2429" s="44">
        <f t="shared" si="1007"/>
        <v>50.086242299794662</v>
      </c>
      <c r="AI2429" s="36">
        <f t="shared" si="1008"/>
        <v>69.913757700205338</v>
      </c>
      <c r="AJ2429" s="36">
        <f t="shared" si="1009"/>
        <v>2128</v>
      </c>
      <c r="AK2429" s="45">
        <v>45657</v>
      </c>
    </row>
    <row r="2430" spans="1:37" s="79" customFormat="1" ht="12.75" x14ac:dyDescent="0.25">
      <c r="A2430" s="36">
        <v>2424</v>
      </c>
      <c r="B2430" s="45">
        <v>43529</v>
      </c>
      <c r="C2430" s="49" t="s">
        <v>272</v>
      </c>
      <c r="D2430" s="49"/>
      <c r="E2430" s="49">
        <v>12010</v>
      </c>
      <c r="F2430" s="36" t="s">
        <v>1982</v>
      </c>
      <c r="G2430" s="36" t="s">
        <v>435</v>
      </c>
      <c r="H2430" s="38">
        <v>5</v>
      </c>
      <c r="I2430" s="50">
        <v>2723179.1099944469</v>
      </c>
      <c r="J2430" s="39">
        <f t="shared" si="1010"/>
        <v>0</v>
      </c>
      <c r="K2430" s="39">
        <f t="shared" si="1011"/>
        <v>0</v>
      </c>
      <c r="L2430" s="39">
        <f t="shared" si="1012"/>
        <v>0</v>
      </c>
      <c r="M2430" s="39">
        <f>IF(E2430=12005,I2430,IF(E2430&lt;&gt;12005,0))</f>
        <v>0</v>
      </c>
      <c r="N2430" s="39">
        <f t="shared" si="1019"/>
        <v>0</v>
      </c>
      <c r="O2430" s="39">
        <f t="shared" si="1013"/>
        <v>0</v>
      </c>
      <c r="P2430" s="39">
        <f t="shared" si="1014"/>
        <v>0</v>
      </c>
      <c r="Q2430" s="39">
        <f t="shared" si="1015"/>
        <v>0</v>
      </c>
      <c r="R2430" s="39">
        <f t="shared" si="1016"/>
        <v>2723179.1099944469</v>
      </c>
      <c r="S2430" s="39">
        <f t="shared" si="1017"/>
        <v>0</v>
      </c>
      <c r="T2430" s="39"/>
      <c r="U2430" s="39">
        <f t="shared" si="1018"/>
        <v>0</v>
      </c>
      <c r="V2430" s="39"/>
      <c r="W2430" s="39">
        <f>IF(E2430=12099,I2430,IF(E2430&lt;&gt;12099,0))</f>
        <v>0</v>
      </c>
      <c r="X2430" s="39">
        <f t="shared" si="1000"/>
        <v>745.56580697999925</v>
      </c>
      <c r="Y2430" s="39">
        <f t="shared" si="1001"/>
        <v>22693.159249953726</v>
      </c>
      <c r="Z2430" s="41">
        <f t="shared" si="1002"/>
        <v>1586564.0372534383</v>
      </c>
      <c r="AA2430" s="41">
        <v>1313686.9518987585</v>
      </c>
      <c r="AB2430" s="41">
        <v>88294.200112334249</v>
      </c>
      <c r="AC2430" s="41">
        <f t="shared" si="1003"/>
        <v>1401981.1520110928</v>
      </c>
      <c r="AD2430" s="42">
        <f t="shared" si="1004"/>
        <v>272877.08535467973</v>
      </c>
      <c r="AE2430" s="41">
        <f t="shared" si="1005"/>
        <v>1674858.2373657725</v>
      </c>
      <c r="AF2430" s="42">
        <f t="shared" si="1006"/>
        <v>1048320.8726286744</v>
      </c>
      <c r="AG2430" s="43">
        <f>(365.25/30.4375*(IF(E2430=12002,1/3%,IF(E2430=12003,1/3%,IF(E2430=12004,1/3%,IF(E2430=12006,1/2%,IF(E2430=12007,1/10%,IF(E2430=12008,1/3%,IF(E2430=12009,1/10%,IF(E2430=12010,1/10%,IF(E2430=12011,1/20%,IF(E2430=12012,1/3%,IF(E2430=12099,1/10%)))))))))))))</f>
        <v>120</v>
      </c>
      <c r="AH2430" s="44">
        <f t="shared" si="1007"/>
        <v>50.086242299794662</v>
      </c>
      <c r="AI2430" s="36">
        <f t="shared" si="1008"/>
        <v>69.913757700205338</v>
      </c>
      <c r="AJ2430" s="36">
        <f t="shared" si="1009"/>
        <v>2128</v>
      </c>
      <c r="AK2430" s="45">
        <v>45657</v>
      </c>
    </row>
    <row r="2431" spans="1:37" s="79" customFormat="1" ht="25.5" customHeight="1" x14ac:dyDescent="0.25">
      <c r="A2431" s="36">
        <v>2425</v>
      </c>
      <c r="B2431" s="74">
        <v>43530</v>
      </c>
      <c r="C2431" s="36" t="s">
        <v>823</v>
      </c>
      <c r="D2431" s="36"/>
      <c r="E2431" s="36">
        <v>12004</v>
      </c>
      <c r="F2431" s="36" t="s">
        <v>1972</v>
      </c>
      <c r="G2431" s="38" t="s">
        <v>318</v>
      </c>
      <c r="H2431" s="61">
        <v>1</v>
      </c>
      <c r="I2431" s="50">
        <v>1283590</v>
      </c>
      <c r="J2431" s="39">
        <f t="shared" si="1010"/>
        <v>0</v>
      </c>
      <c r="K2431" s="39">
        <f t="shared" si="1011"/>
        <v>0</v>
      </c>
      <c r="L2431" s="39">
        <f t="shared" si="1012"/>
        <v>1283590</v>
      </c>
      <c r="M2431" s="39">
        <f t="shared" ref="M2431:M2438" si="1027">IF(C2431=12006,H2431,IF(C2431&lt;&gt;12006,0))</f>
        <v>0</v>
      </c>
      <c r="N2431" s="39">
        <f t="shared" si="1019"/>
        <v>0</v>
      </c>
      <c r="O2431" s="39">
        <f t="shared" si="1013"/>
        <v>0</v>
      </c>
      <c r="P2431" s="39">
        <f t="shared" si="1014"/>
        <v>0</v>
      </c>
      <c r="Q2431" s="39">
        <f t="shared" si="1015"/>
        <v>0</v>
      </c>
      <c r="R2431" s="39">
        <f t="shared" si="1016"/>
        <v>0</v>
      </c>
      <c r="S2431" s="39">
        <f t="shared" si="1017"/>
        <v>0</v>
      </c>
      <c r="T2431" s="39"/>
      <c r="U2431" s="39">
        <f t="shared" si="1018"/>
        <v>0</v>
      </c>
      <c r="V2431" s="39"/>
      <c r="W2431" s="39"/>
      <c r="X2431" s="39">
        <f t="shared" si="1000"/>
        <v>105.42833675564681</v>
      </c>
      <c r="Y2431" s="39">
        <f t="shared" si="1001"/>
        <v>3208.9749999999999</v>
      </c>
      <c r="Z2431" s="41">
        <f t="shared" si="1002"/>
        <v>224246.07227926076</v>
      </c>
      <c r="AA2431" s="41">
        <v>185659.30102669404</v>
      </c>
      <c r="AB2431" s="41">
        <v>0</v>
      </c>
      <c r="AC2431" s="41">
        <f t="shared" si="1003"/>
        <v>185659.30102669404</v>
      </c>
      <c r="AD2431" s="42">
        <f t="shared" si="1004"/>
        <v>38586.771252566716</v>
      </c>
      <c r="AE2431" s="41">
        <f t="shared" si="1005"/>
        <v>224246.07227926076</v>
      </c>
      <c r="AF2431" s="42">
        <f t="shared" si="1006"/>
        <v>1059343.9277207393</v>
      </c>
      <c r="AG2431" s="43">
        <f t="shared" ref="AG2431:AG2438" si="1028">(365.25/30.4375*(IF(E2431=12002,1/3%,IF(E2431=12003,1/3%,IF(E2431=12004,1/3%,IF(E2431=12006,1/2%,IF(E2431=12007,1/10%,IF(E2431=12008,1/3%,IF(E2431=12009,1/10%,IF(E2431=12010,1/10%,IF(E2431=12011,1/20%,IF(E2431=12012,1/3%))))))))))))</f>
        <v>400</v>
      </c>
      <c r="AH2431" s="44">
        <f t="shared" si="1007"/>
        <v>330.11909650924025</v>
      </c>
      <c r="AI2431" s="36">
        <f t="shared" si="1008"/>
        <v>69.880903490759749</v>
      </c>
      <c r="AJ2431" s="36">
        <f t="shared" si="1009"/>
        <v>2127</v>
      </c>
      <c r="AK2431" s="45">
        <v>45657</v>
      </c>
    </row>
    <row r="2432" spans="1:37" s="79" customFormat="1" ht="38.25" customHeight="1" x14ac:dyDescent="0.25">
      <c r="A2432" s="36">
        <v>2426</v>
      </c>
      <c r="B2432" s="45">
        <v>43531</v>
      </c>
      <c r="C2432" s="53" t="s">
        <v>533</v>
      </c>
      <c r="D2432" s="53"/>
      <c r="E2432" s="36">
        <v>12003</v>
      </c>
      <c r="F2432" s="36" t="s">
        <v>1776</v>
      </c>
      <c r="G2432" s="36" t="s">
        <v>540</v>
      </c>
      <c r="H2432" s="38">
        <v>35</v>
      </c>
      <c r="I2432" s="50">
        <v>1305000</v>
      </c>
      <c r="J2432" s="39">
        <f t="shared" si="1010"/>
        <v>0</v>
      </c>
      <c r="K2432" s="39">
        <f t="shared" si="1011"/>
        <v>1305000</v>
      </c>
      <c r="L2432" s="39">
        <f t="shared" si="1012"/>
        <v>0</v>
      </c>
      <c r="M2432" s="39">
        <f t="shared" si="1027"/>
        <v>0</v>
      </c>
      <c r="N2432" s="39">
        <f t="shared" si="1019"/>
        <v>0</v>
      </c>
      <c r="O2432" s="39">
        <f t="shared" si="1013"/>
        <v>0</v>
      </c>
      <c r="P2432" s="39">
        <f t="shared" si="1014"/>
        <v>0</v>
      </c>
      <c r="Q2432" s="39">
        <f t="shared" si="1015"/>
        <v>0</v>
      </c>
      <c r="R2432" s="39">
        <f t="shared" si="1016"/>
        <v>0</v>
      </c>
      <c r="S2432" s="39">
        <f t="shared" si="1017"/>
        <v>0</v>
      </c>
      <c r="T2432" s="39"/>
      <c r="U2432" s="39">
        <f t="shared" si="1018"/>
        <v>0</v>
      </c>
      <c r="V2432" s="39"/>
      <c r="W2432" s="39"/>
      <c r="X2432" s="39">
        <f t="shared" si="1000"/>
        <v>107.18685831622176</v>
      </c>
      <c r="Y2432" s="39">
        <f t="shared" si="1001"/>
        <v>3262.5</v>
      </c>
      <c r="Z2432" s="41">
        <f t="shared" si="1002"/>
        <v>227879.2607802875</v>
      </c>
      <c r="AA2432" s="41">
        <v>185433.26488706368</v>
      </c>
      <c r="AB2432" s="41">
        <v>-5001.0771177216111</v>
      </c>
      <c r="AC2432" s="41">
        <f t="shared" si="1003"/>
        <v>180432.18776934207</v>
      </c>
      <c r="AD2432" s="42">
        <f t="shared" si="1004"/>
        <v>42445.995893223822</v>
      </c>
      <c r="AE2432" s="41">
        <f t="shared" si="1005"/>
        <v>222878.18366256589</v>
      </c>
      <c r="AF2432" s="42">
        <f t="shared" si="1006"/>
        <v>1082121.8163374341</v>
      </c>
      <c r="AG2432" s="43">
        <f t="shared" si="1028"/>
        <v>400</v>
      </c>
      <c r="AH2432" s="44">
        <f t="shared" si="1007"/>
        <v>330.15195071868584</v>
      </c>
      <c r="AI2432" s="36">
        <f t="shared" si="1008"/>
        <v>69.848049281314175</v>
      </c>
      <c r="AJ2432" s="36">
        <f t="shared" si="1009"/>
        <v>2126</v>
      </c>
      <c r="AK2432" s="45">
        <v>45657</v>
      </c>
    </row>
    <row r="2433" spans="1:37" s="79" customFormat="1" ht="15.75" customHeight="1" x14ac:dyDescent="0.25">
      <c r="A2433" s="36">
        <v>2427</v>
      </c>
      <c r="B2433" s="45">
        <v>43531</v>
      </c>
      <c r="C2433" s="53" t="s">
        <v>533</v>
      </c>
      <c r="D2433" s="53"/>
      <c r="E2433" s="36">
        <v>12003</v>
      </c>
      <c r="F2433" s="36" t="s">
        <v>1781</v>
      </c>
      <c r="G2433" s="36" t="s">
        <v>540</v>
      </c>
      <c r="H2433" s="38">
        <v>50</v>
      </c>
      <c r="I2433" s="50">
        <v>1305000</v>
      </c>
      <c r="J2433" s="39">
        <f t="shared" si="1010"/>
        <v>0</v>
      </c>
      <c r="K2433" s="39">
        <f t="shared" si="1011"/>
        <v>1305000</v>
      </c>
      <c r="L2433" s="39">
        <f t="shared" si="1012"/>
        <v>0</v>
      </c>
      <c r="M2433" s="39">
        <f t="shared" si="1027"/>
        <v>0</v>
      </c>
      <c r="N2433" s="39">
        <f t="shared" si="1019"/>
        <v>0</v>
      </c>
      <c r="O2433" s="39">
        <f t="shared" si="1013"/>
        <v>0</v>
      </c>
      <c r="P2433" s="39">
        <f t="shared" si="1014"/>
        <v>0</v>
      </c>
      <c r="Q2433" s="39">
        <f t="shared" si="1015"/>
        <v>0</v>
      </c>
      <c r="R2433" s="39">
        <f t="shared" si="1016"/>
        <v>0</v>
      </c>
      <c r="S2433" s="39">
        <f t="shared" si="1017"/>
        <v>0</v>
      </c>
      <c r="T2433" s="39"/>
      <c r="U2433" s="39">
        <f t="shared" si="1018"/>
        <v>0</v>
      </c>
      <c r="V2433" s="39"/>
      <c r="W2433" s="39"/>
      <c r="X2433" s="39">
        <f t="shared" si="1000"/>
        <v>107.18685831622176</v>
      </c>
      <c r="Y2433" s="39">
        <f t="shared" si="1001"/>
        <v>3262.5</v>
      </c>
      <c r="Z2433" s="41">
        <f t="shared" si="1002"/>
        <v>227879.2607802875</v>
      </c>
      <c r="AA2433" s="41">
        <v>185433.26488706368</v>
      </c>
      <c r="AB2433" s="41">
        <v>-5001.0771177216111</v>
      </c>
      <c r="AC2433" s="41">
        <f t="shared" si="1003"/>
        <v>180432.18776934207</v>
      </c>
      <c r="AD2433" s="42">
        <f t="shared" si="1004"/>
        <v>42445.995893223822</v>
      </c>
      <c r="AE2433" s="41">
        <f t="shared" si="1005"/>
        <v>222878.18366256589</v>
      </c>
      <c r="AF2433" s="42">
        <f t="shared" si="1006"/>
        <v>1082121.8163374341</v>
      </c>
      <c r="AG2433" s="43">
        <f t="shared" si="1028"/>
        <v>400</v>
      </c>
      <c r="AH2433" s="44">
        <f t="shared" si="1007"/>
        <v>330.15195071868584</v>
      </c>
      <c r="AI2433" s="36">
        <f t="shared" si="1008"/>
        <v>69.848049281314175</v>
      </c>
      <c r="AJ2433" s="36">
        <f t="shared" si="1009"/>
        <v>2126</v>
      </c>
      <c r="AK2433" s="45">
        <v>45657</v>
      </c>
    </row>
    <row r="2434" spans="1:37" s="79" customFormat="1" ht="15.75" customHeight="1" x14ac:dyDescent="0.25">
      <c r="A2434" s="36">
        <v>2428</v>
      </c>
      <c r="B2434" s="45">
        <v>43532</v>
      </c>
      <c r="C2434" s="36" t="s">
        <v>533</v>
      </c>
      <c r="D2434" s="36"/>
      <c r="E2434" s="36">
        <v>12003</v>
      </c>
      <c r="F2434" s="36" t="s">
        <v>1877</v>
      </c>
      <c r="G2434" s="36" t="s">
        <v>836</v>
      </c>
      <c r="H2434" s="38">
        <v>4</v>
      </c>
      <c r="I2434" s="50">
        <v>103512.5</v>
      </c>
      <c r="J2434" s="39">
        <f t="shared" si="1010"/>
        <v>0</v>
      </c>
      <c r="K2434" s="39">
        <f t="shared" si="1011"/>
        <v>103512.5</v>
      </c>
      <c r="L2434" s="39">
        <f t="shared" si="1012"/>
        <v>0</v>
      </c>
      <c r="M2434" s="39">
        <f t="shared" si="1027"/>
        <v>0</v>
      </c>
      <c r="N2434" s="39">
        <f t="shared" si="1019"/>
        <v>0</v>
      </c>
      <c r="O2434" s="39">
        <f t="shared" si="1013"/>
        <v>0</v>
      </c>
      <c r="P2434" s="39">
        <f t="shared" si="1014"/>
        <v>0</v>
      </c>
      <c r="Q2434" s="39">
        <f t="shared" si="1015"/>
        <v>0</v>
      </c>
      <c r="R2434" s="39">
        <f t="shared" si="1016"/>
        <v>0</v>
      </c>
      <c r="S2434" s="39">
        <f t="shared" si="1017"/>
        <v>0</v>
      </c>
      <c r="T2434" s="39"/>
      <c r="U2434" s="39">
        <f t="shared" si="1018"/>
        <v>0</v>
      </c>
      <c r="V2434" s="39"/>
      <c r="W2434" s="39"/>
      <c r="X2434" s="39">
        <f t="shared" si="1000"/>
        <v>8.5020533880903493</v>
      </c>
      <c r="Y2434" s="39">
        <f t="shared" si="1001"/>
        <v>258.78125</v>
      </c>
      <c r="Z2434" s="41">
        <f t="shared" si="1002"/>
        <v>18066.863449691991</v>
      </c>
      <c r="AA2434" s="41">
        <v>14955.111909650925</v>
      </c>
      <c r="AB2434" s="41">
        <v>-403.33468760725583</v>
      </c>
      <c r="AC2434" s="41">
        <f t="shared" si="1003"/>
        <v>14551.777222043669</v>
      </c>
      <c r="AD2434" s="42">
        <f t="shared" si="1004"/>
        <v>3111.7515400410666</v>
      </c>
      <c r="AE2434" s="41">
        <f t="shared" si="1005"/>
        <v>17663.528762084738</v>
      </c>
      <c r="AF2434" s="42">
        <f t="shared" si="1006"/>
        <v>85848.971237915262</v>
      </c>
      <c r="AG2434" s="43">
        <f t="shared" si="1028"/>
        <v>400</v>
      </c>
      <c r="AH2434" s="44">
        <f t="shared" si="1007"/>
        <v>330.18480492813143</v>
      </c>
      <c r="AI2434" s="36">
        <f t="shared" si="1008"/>
        <v>69.815195071868587</v>
      </c>
      <c r="AJ2434" s="36">
        <f t="shared" si="1009"/>
        <v>2125</v>
      </c>
      <c r="AK2434" s="45">
        <v>45657</v>
      </c>
    </row>
    <row r="2435" spans="1:37" s="79" customFormat="1" ht="51" customHeight="1" x14ac:dyDescent="0.25">
      <c r="A2435" s="36">
        <v>2429</v>
      </c>
      <c r="B2435" s="45">
        <v>43535</v>
      </c>
      <c r="C2435" s="36" t="s">
        <v>533</v>
      </c>
      <c r="D2435" s="36"/>
      <c r="E2435" s="36">
        <v>12003</v>
      </c>
      <c r="F2435" s="36" t="s">
        <v>1776</v>
      </c>
      <c r="G2435" s="36" t="s">
        <v>1477</v>
      </c>
      <c r="H2435" s="38">
        <v>16</v>
      </c>
      <c r="I2435" s="50">
        <v>589333.33333333337</v>
      </c>
      <c r="J2435" s="39">
        <f t="shared" si="1010"/>
        <v>0</v>
      </c>
      <c r="K2435" s="39">
        <f t="shared" si="1011"/>
        <v>589333.33333333337</v>
      </c>
      <c r="L2435" s="39">
        <f t="shared" si="1012"/>
        <v>0</v>
      </c>
      <c r="M2435" s="39">
        <f t="shared" si="1027"/>
        <v>0</v>
      </c>
      <c r="N2435" s="39">
        <f t="shared" si="1019"/>
        <v>0</v>
      </c>
      <c r="O2435" s="39">
        <f t="shared" si="1013"/>
        <v>0</v>
      </c>
      <c r="P2435" s="39">
        <f t="shared" si="1014"/>
        <v>0</v>
      </c>
      <c r="Q2435" s="39">
        <f t="shared" si="1015"/>
        <v>0</v>
      </c>
      <c r="R2435" s="39">
        <f t="shared" si="1016"/>
        <v>0</v>
      </c>
      <c r="S2435" s="39">
        <f t="shared" si="1017"/>
        <v>0</v>
      </c>
      <c r="T2435" s="39"/>
      <c r="U2435" s="39">
        <f t="shared" si="1018"/>
        <v>0</v>
      </c>
      <c r="V2435" s="39"/>
      <c r="W2435" s="39"/>
      <c r="X2435" s="39">
        <f t="shared" si="1000"/>
        <v>48.40520191649555</v>
      </c>
      <c r="Y2435" s="39">
        <f t="shared" si="1001"/>
        <v>1473.3333333333333</v>
      </c>
      <c r="Z2435" s="41">
        <f t="shared" si="1002"/>
        <v>102715.83846680354</v>
      </c>
      <c r="AA2435" s="41">
        <v>84999.534565366179</v>
      </c>
      <c r="AB2435" s="41">
        <v>-2292.4108443856062</v>
      </c>
      <c r="AC2435" s="41">
        <f t="shared" si="1003"/>
        <v>82707.123720980569</v>
      </c>
      <c r="AD2435" s="42">
        <f t="shared" si="1004"/>
        <v>17716.303901437364</v>
      </c>
      <c r="AE2435" s="41">
        <f t="shared" si="1005"/>
        <v>100423.42762241793</v>
      </c>
      <c r="AF2435" s="42">
        <f t="shared" si="1006"/>
        <v>488909.90571091545</v>
      </c>
      <c r="AG2435" s="43">
        <f t="shared" si="1028"/>
        <v>400</v>
      </c>
      <c r="AH2435" s="44">
        <f t="shared" si="1007"/>
        <v>330.28336755646819</v>
      </c>
      <c r="AI2435" s="36">
        <f t="shared" si="1008"/>
        <v>69.716632443531822</v>
      </c>
      <c r="AJ2435" s="36">
        <f t="shared" si="1009"/>
        <v>2122</v>
      </c>
      <c r="AK2435" s="45">
        <v>45657</v>
      </c>
    </row>
    <row r="2436" spans="1:37" s="79" customFormat="1" ht="15.75" customHeight="1" x14ac:dyDescent="0.25">
      <c r="A2436" s="36">
        <v>2430</v>
      </c>
      <c r="B2436" s="45">
        <v>43535</v>
      </c>
      <c r="C2436" s="36" t="s">
        <v>533</v>
      </c>
      <c r="D2436" s="36"/>
      <c r="E2436" s="36">
        <v>12003</v>
      </c>
      <c r="F2436" s="36" t="s">
        <v>1781</v>
      </c>
      <c r="G2436" s="36" t="s">
        <v>1477</v>
      </c>
      <c r="H2436" s="38">
        <v>12</v>
      </c>
      <c r="I2436" s="50">
        <v>328600</v>
      </c>
      <c r="J2436" s="39">
        <f t="shared" si="1010"/>
        <v>0</v>
      </c>
      <c r="K2436" s="39">
        <f t="shared" si="1011"/>
        <v>328600</v>
      </c>
      <c r="L2436" s="39">
        <f t="shared" si="1012"/>
        <v>0</v>
      </c>
      <c r="M2436" s="39">
        <f t="shared" si="1027"/>
        <v>0</v>
      </c>
      <c r="N2436" s="39">
        <f t="shared" si="1019"/>
        <v>0</v>
      </c>
      <c r="O2436" s="39">
        <f t="shared" si="1013"/>
        <v>0</v>
      </c>
      <c r="P2436" s="39">
        <f t="shared" si="1014"/>
        <v>0</v>
      </c>
      <c r="Q2436" s="39">
        <f t="shared" si="1015"/>
        <v>0</v>
      </c>
      <c r="R2436" s="39">
        <f t="shared" si="1016"/>
        <v>0</v>
      </c>
      <c r="S2436" s="39">
        <f t="shared" si="1017"/>
        <v>0</v>
      </c>
      <c r="T2436" s="39"/>
      <c r="U2436" s="39">
        <f t="shared" si="1018"/>
        <v>0</v>
      </c>
      <c r="V2436" s="39"/>
      <c r="W2436" s="39"/>
      <c r="X2436" s="39">
        <f t="shared" si="1000"/>
        <v>26.989733059548254</v>
      </c>
      <c r="Y2436" s="39">
        <f t="shared" si="1001"/>
        <v>821.5</v>
      </c>
      <c r="Z2436" s="41">
        <f t="shared" si="1002"/>
        <v>57272.213552361391</v>
      </c>
      <c r="AA2436" s="41">
        <v>47393.971252566735</v>
      </c>
      <c r="AB2436" s="41">
        <v>-1278.2005714905717</v>
      </c>
      <c r="AC2436" s="41">
        <f t="shared" si="1003"/>
        <v>46115.770681076159</v>
      </c>
      <c r="AD2436" s="42">
        <f t="shared" si="1004"/>
        <v>9878.242299794656</v>
      </c>
      <c r="AE2436" s="41">
        <f t="shared" si="1005"/>
        <v>55994.012980870815</v>
      </c>
      <c r="AF2436" s="42">
        <f t="shared" si="1006"/>
        <v>272605.98701912921</v>
      </c>
      <c r="AG2436" s="43">
        <f t="shared" si="1028"/>
        <v>400</v>
      </c>
      <c r="AH2436" s="44">
        <f t="shared" si="1007"/>
        <v>330.28336755646819</v>
      </c>
      <c r="AI2436" s="36">
        <f t="shared" si="1008"/>
        <v>69.716632443531822</v>
      </c>
      <c r="AJ2436" s="36">
        <f t="shared" si="1009"/>
        <v>2122</v>
      </c>
      <c r="AK2436" s="45">
        <v>45657</v>
      </c>
    </row>
    <row r="2437" spans="1:37" s="79" customFormat="1" ht="15.75" customHeight="1" x14ac:dyDescent="0.25">
      <c r="A2437" s="36">
        <v>2431</v>
      </c>
      <c r="B2437" s="45">
        <v>43535</v>
      </c>
      <c r="C2437" s="36" t="s">
        <v>533</v>
      </c>
      <c r="D2437" s="36"/>
      <c r="E2437" s="36">
        <v>12003</v>
      </c>
      <c r="F2437" s="36" t="s">
        <v>1983</v>
      </c>
      <c r="G2437" s="36" t="s">
        <v>1477</v>
      </c>
      <c r="H2437" s="38">
        <v>2</v>
      </c>
      <c r="I2437" s="50">
        <v>107266.66666666667</v>
      </c>
      <c r="J2437" s="39">
        <f t="shared" si="1010"/>
        <v>0</v>
      </c>
      <c r="K2437" s="39">
        <f t="shared" si="1011"/>
        <v>107266.66666666667</v>
      </c>
      <c r="L2437" s="39">
        <f t="shared" si="1012"/>
        <v>0</v>
      </c>
      <c r="M2437" s="39">
        <f t="shared" si="1027"/>
        <v>0</v>
      </c>
      <c r="N2437" s="39">
        <f t="shared" si="1019"/>
        <v>0</v>
      </c>
      <c r="O2437" s="39">
        <f t="shared" si="1013"/>
        <v>0</v>
      </c>
      <c r="P2437" s="39">
        <f t="shared" si="1014"/>
        <v>0</v>
      </c>
      <c r="Q2437" s="39">
        <f t="shared" si="1015"/>
        <v>0</v>
      </c>
      <c r="R2437" s="39">
        <f t="shared" si="1016"/>
        <v>0</v>
      </c>
      <c r="S2437" s="39">
        <f t="shared" si="1017"/>
        <v>0</v>
      </c>
      <c r="T2437" s="39"/>
      <c r="U2437" s="39">
        <f t="shared" si="1018"/>
        <v>0</v>
      </c>
      <c r="V2437" s="39"/>
      <c r="W2437" s="39"/>
      <c r="X2437" s="39">
        <f t="shared" si="1000"/>
        <v>8.810403832991101</v>
      </c>
      <c r="Y2437" s="39">
        <f t="shared" si="1001"/>
        <v>268.16666666666663</v>
      </c>
      <c r="Z2437" s="41">
        <f t="shared" si="1002"/>
        <v>18695.676933607116</v>
      </c>
      <c r="AA2437" s="41">
        <v>15471.069130732372</v>
      </c>
      <c r="AB2437" s="41">
        <v>-417.24989237742534</v>
      </c>
      <c r="AC2437" s="41">
        <f t="shared" si="1003"/>
        <v>15053.819238354947</v>
      </c>
      <c r="AD2437" s="42">
        <f t="shared" si="1004"/>
        <v>3224.6078028747434</v>
      </c>
      <c r="AE2437" s="41">
        <f t="shared" si="1005"/>
        <v>18278.42704122969</v>
      </c>
      <c r="AF2437" s="42">
        <f t="shared" si="1006"/>
        <v>88988.239625436981</v>
      </c>
      <c r="AG2437" s="43">
        <f t="shared" si="1028"/>
        <v>400</v>
      </c>
      <c r="AH2437" s="44">
        <f t="shared" si="1007"/>
        <v>330.28336755646819</v>
      </c>
      <c r="AI2437" s="36">
        <f t="shared" si="1008"/>
        <v>69.716632443531822</v>
      </c>
      <c r="AJ2437" s="36">
        <f t="shared" si="1009"/>
        <v>2122</v>
      </c>
      <c r="AK2437" s="45">
        <v>45657</v>
      </c>
    </row>
    <row r="2438" spans="1:37" s="79" customFormat="1" ht="51" customHeight="1" x14ac:dyDescent="0.25">
      <c r="A2438" s="36">
        <v>2432</v>
      </c>
      <c r="B2438" s="45">
        <v>43536</v>
      </c>
      <c r="C2438" s="36" t="s">
        <v>533</v>
      </c>
      <c r="D2438" s="36"/>
      <c r="E2438" s="36">
        <v>12003</v>
      </c>
      <c r="F2438" s="36" t="s">
        <v>1984</v>
      </c>
      <c r="G2438" s="36" t="s">
        <v>62</v>
      </c>
      <c r="H2438" s="38">
        <v>28</v>
      </c>
      <c r="I2438" s="50">
        <v>1139600</v>
      </c>
      <c r="J2438" s="39">
        <f t="shared" si="1010"/>
        <v>0</v>
      </c>
      <c r="K2438" s="39">
        <f t="shared" si="1011"/>
        <v>1139600</v>
      </c>
      <c r="L2438" s="39">
        <f t="shared" si="1012"/>
        <v>0</v>
      </c>
      <c r="M2438" s="39">
        <f t="shared" si="1027"/>
        <v>0</v>
      </c>
      <c r="N2438" s="39">
        <f t="shared" si="1019"/>
        <v>0</v>
      </c>
      <c r="O2438" s="39">
        <f t="shared" si="1013"/>
        <v>0</v>
      </c>
      <c r="P2438" s="39">
        <f t="shared" si="1014"/>
        <v>0</v>
      </c>
      <c r="Q2438" s="39">
        <f t="shared" si="1015"/>
        <v>0</v>
      </c>
      <c r="R2438" s="39">
        <f t="shared" si="1016"/>
        <v>0</v>
      </c>
      <c r="S2438" s="39">
        <f t="shared" si="1017"/>
        <v>0</v>
      </c>
      <c r="T2438" s="39"/>
      <c r="U2438" s="39">
        <f t="shared" si="1018"/>
        <v>0</v>
      </c>
      <c r="V2438" s="39"/>
      <c r="W2438" s="39"/>
      <c r="X2438" s="39">
        <f t="shared" si="1000"/>
        <v>93.601642710472277</v>
      </c>
      <c r="Y2438" s="39">
        <f t="shared" si="1001"/>
        <v>2849</v>
      </c>
      <c r="Z2438" s="41">
        <f t="shared" si="1002"/>
        <v>198529.08418891171</v>
      </c>
      <c r="AA2438" s="41">
        <v>164270.88295687886</v>
      </c>
      <c r="AB2438" s="41">
        <v>-4430.3343004490662</v>
      </c>
      <c r="AC2438" s="41">
        <f t="shared" si="1003"/>
        <v>159840.5486564298</v>
      </c>
      <c r="AD2438" s="42">
        <f t="shared" si="1004"/>
        <v>34258.20123203285</v>
      </c>
      <c r="AE2438" s="41">
        <f t="shared" si="1005"/>
        <v>194098.74988846265</v>
      </c>
      <c r="AF2438" s="42">
        <f t="shared" si="1006"/>
        <v>945501.25011153729</v>
      </c>
      <c r="AG2438" s="43">
        <f t="shared" si="1028"/>
        <v>400</v>
      </c>
      <c r="AH2438" s="44">
        <f t="shared" si="1007"/>
        <v>330.31622176591372</v>
      </c>
      <c r="AI2438" s="36">
        <f t="shared" si="1008"/>
        <v>69.683778234086247</v>
      </c>
      <c r="AJ2438" s="36">
        <f t="shared" si="1009"/>
        <v>2121</v>
      </c>
      <c r="AK2438" s="45">
        <v>45657</v>
      </c>
    </row>
    <row r="2439" spans="1:37" s="79" customFormat="1" ht="15.75" customHeight="1" x14ac:dyDescent="0.25">
      <c r="A2439" s="36">
        <v>2433</v>
      </c>
      <c r="B2439" s="45">
        <v>43536</v>
      </c>
      <c r="C2439" s="49" t="s">
        <v>431</v>
      </c>
      <c r="D2439" s="49"/>
      <c r="E2439" s="49">
        <v>12009</v>
      </c>
      <c r="F2439" s="36" t="s">
        <v>1956</v>
      </c>
      <c r="G2439" s="36" t="s">
        <v>435</v>
      </c>
      <c r="H2439" s="38">
        <v>60</v>
      </c>
      <c r="I2439" s="50">
        <v>2310000</v>
      </c>
      <c r="J2439" s="39">
        <f t="shared" si="1010"/>
        <v>0</v>
      </c>
      <c r="K2439" s="39">
        <f t="shared" si="1011"/>
        <v>0</v>
      </c>
      <c r="L2439" s="39">
        <f t="shared" si="1012"/>
        <v>0</v>
      </c>
      <c r="M2439" s="39">
        <f>IF(E2439=12005,I2439,IF(E2439&lt;&gt;12005,0))</f>
        <v>0</v>
      </c>
      <c r="N2439" s="39">
        <f t="shared" si="1019"/>
        <v>0</v>
      </c>
      <c r="O2439" s="39">
        <f t="shared" si="1013"/>
        <v>0</v>
      </c>
      <c r="P2439" s="39">
        <f t="shared" si="1014"/>
        <v>0</v>
      </c>
      <c r="Q2439" s="39">
        <f t="shared" si="1015"/>
        <v>2310000</v>
      </c>
      <c r="R2439" s="39">
        <f t="shared" si="1016"/>
        <v>0</v>
      </c>
      <c r="S2439" s="39">
        <f t="shared" si="1017"/>
        <v>0</v>
      </c>
      <c r="T2439" s="39"/>
      <c r="U2439" s="39">
        <f t="shared" si="1018"/>
        <v>0</v>
      </c>
      <c r="V2439" s="39"/>
      <c r="W2439" s="39">
        <f>IF(E2439=12099,I2439,IF(E2439&lt;&gt;12099,0))</f>
        <v>0</v>
      </c>
      <c r="X2439" s="39">
        <f t="shared" ref="X2439:X2502" si="1029">IF(I2439&lt;0,0,IF(I2439&gt;0,((1/365.25*(IF(E2439=12002,I2439*3%,IF(E2439=12003,I2439*3%,IF(E2439=12004,I2439*3%,IF(E2439=12006,I2439*2%,IF(E2439=12007,I2439*10%,IF(E2439=12008,I2439*3%,IF(E2439=12009,I2439*10%,IF(E2439=12010,I2439*10%,IF(E2439=12011,I2439*20%,IF(E2439=12012,I2439*3%,IF(E2439=12099,I2439*10%))))))))))))))))</f>
        <v>632.44353182751536</v>
      </c>
      <c r="Y2439" s="39">
        <f t="shared" ref="Y2439:Y2502" si="1030">X2439*30.4375</f>
        <v>19250</v>
      </c>
      <c r="Z2439" s="41">
        <f t="shared" ref="Z2439:Z2502" si="1031">IF(I2439&lt;0,0,IF(I2439&gt;0,(IF(AI2439*Y2439&lt;=I2439,Y2439*AI2439,IF(Y2439*AI2439&gt;I2439,I2439,IF(AI2439*Y2439=I2439,I2439))))))</f>
        <v>1341412.7310061604</v>
      </c>
      <c r="AA2439" s="41">
        <v>1109938.3983572896</v>
      </c>
      <c r="AB2439" s="41">
        <v>0</v>
      </c>
      <c r="AC2439" s="41">
        <f t="shared" si="1003"/>
        <v>1109938.3983572896</v>
      </c>
      <c r="AD2439" s="42">
        <f t="shared" si="1004"/>
        <v>231474.33264887077</v>
      </c>
      <c r="AE2439" s="41">
        <f t="shared" si="1005"/>
        <v>1341412.7310061604</v>
      </c>
      <c r="AF2439" s="42">
        <f t="shared" si="1006"/>
        <v>968587.26899383962</v>
      </c>
      <c r="AG2439" s="43">
        <f>(365.25/30.4375*(IF(E2439=12002,1/3%,IF(E2439=12003,1/3%,IF(E2439=12004,1/3%,IF(E2439=12006,1/2%,IF(E2439=12007,1/10%,IF(E2439=12008,1/3%,IF(E2439=12009,1/10%,IF(E2439=12010,1/10%,IF(E2439=12011,1/20%,IF(E2439=12012,1/3%,IF(E2439=12099,1/10%)))))))))))))</f>
        <v>120</v>
      </c>
      <c r="AH2439" s="44">
        <f t="shared" si="1007"/>
        <v>50.316221765913753</v>
      </c>
      <c r="AI2439" s="36">
        <f t="shared" si="1008"/>
        <v>69.683778234086247</v>
      </c>
      <c r="AJ2439" s="36">
        <f t="shared" si="1009"/>
        <v>2121</v>
      </c>
      <c r="AK2439" s="45">
        <v>45657</v>
      </c>
    </row>
    <row r="2440" spans="1:37" s="79" customFormat="1" ht="12.75" customHeight="1" x14ac:dyDescent="0.25">
      <c r="A2440" s="36">
        <v>2434</v>
      </c>
      <c r="B2440" s="74">
        <v>43536</v>
      </c>
      <c r="C2440" s="36" t="s">
        <v>823</v>
      </c>
      <c r="D2440" s="36"/>
      <c r="E2440" s="36">
        <v>12004</v>
      </c>
      <c r="F2440" s="36" t="s">
        <v>1985</v>
      </c>
      <c r="G2440" s="36" t="s">
        <v>540</v>
      </c>
      <c r="H2440" s="38">
        <v>8</v>
      </c>
      <c r="I2440" s="50">
        <v>1577427.7792174139</v>
      </c>
      <c r="J2440" s="39">
        <f t="shared" si="1010"/>
        <v>0</v>
      </c>
      <c r="K2440" s="39">
        <f t="shared" si="1011"/>
        <v>0</v>
      </c>
      <c r="L2440" s="39">
        <f t="shared" si="1012"/>
        <v>1577427.7792174139</v>
      </c>
      <c r="M2440" s="39">
        <f>IF(C2440=12006,H2440,IF(C2440&lt;&gt;12006,0))</f>
        <v>0</v>
      </c>
      <c r="N2440" s="39">
        <f t="shared" si="1019"/>
        <v>0</v>
      </c>
      <c r="O2440" s="39">
        <f t="shared" si="1013"/>
        <v>0</v>
      </c>
      <c r="P2440" s="39">
        <f t="shared" si="1014"/>
        <v>0</v>
      </c>
      <c r="Q2440" s="39">
        <f t="shared" si="1015"/>
        <v>0</v>
      </c>
      <c r="R2440" s="39">
        <f t="shared" si="1016"/>
        <v>0</v>
      </c>
      <c r="S2440" s="39">
        <f t="shared" si="1017"/>
        <v>0</v>
      </c>
      <c r="T2440" s="39"/>
      <c r="U2440" s="39">
        <f t="shared" si="1018"/>
        <v>0</v>
      </c>
      <c r="V2440" s="39"/>
      <c r="W2440" s="39"/>
      <c r="X2440" s="39">
        <f t="shared" si="1029"/>
        <v>129.56285660923317</v>
      </c>
      <c r="Y2440" s="39">
        <f t="shared" si="1030"/>
        <v>3943.5694480435345</v>
      </c>
      <c r="Z2440" s="41">
        <f t="shared" si="1031"/>
        <v>274802.81886818359</v>
      </c>
      <c r="AA2440" s="41">
        <v>223495.92765092722</v>
      </c>
      <c r="AB2440" s="41">
        <v>-6027.6152197382362</v>
      </c>
      <c r="AC2440" s="41">
        <f t="shared" si="1003"/>
        <v>217468.31243118897</v>
      </c>
      <c r="AD2440" s="42">
        <f t="shared" si="1004"/>
        <v>51306.891217256372</v>
      </c>
      <c r="AE2440" s="41">
        <f t="shared" si="1005"/>
        <v>268775.20364844531</v>
      </c>
      <c r="AF2440" s="42">
        <f t="shared" si="1006"/>
        <v>1308652.5755689684</v>
      </c>
      <c r="AG2440" s="43">
        <f>(365.25/30.4375*(IF(E2440=12002,1/3%,IF(E2440=12003,1/3%,IF(E2440=12004,1/3%,IF(E2440=12006,1/2%,IF(E2440=12007,1/10%,IF(E2440=12008,1/3%,IF(E2440=12009,1/10%,IF(E2440=12010,1/10%,IF(E2440=12011,1/20%,IF(E2440=12012,1/3%))))))))))))</f>
        <v>400</v>
      </c>
      <c r="AH2440" s="44">
        <f t="shared" si="1007"/>
        <v>330.31622176591372</v>
      </c>
      <c r="AI2440" s="36">
        <f t="shared" si="1008"/>
        <v>69.683778234086247</v>
      </c>
      <c r="AJ2440" s="36">
        <f t="shared" si="1009"/>
        <v>2121</v>
      </c>
      <c r="AK2440" s="45">
        <v>45657</v>
      </c>
    </row>
    <row r="2441" spans="1:37" s="79" customFormat="1" ht="25.5" customHeight="1" x14ac:dyDescent="0.25">
      <c r="A2441" s="36">
        <v>2435</v>
      </c>
      <c r="B2441" s="74">
        <v>43536</v>
      </c>
      <c r="C2441" s="36" t="s">
        <v>823</v>
      </c>
      <c r="D2441" s="36"/>
      <c r="E2441" s="36">
        <v>12004</v>
      </c>
      <c r="F2441" s="36" t="s">
        <v>1986</v>
      </c>
      <c r="G2441" s="36" t="s">
        <v>540</v>
      </c>
      <c r="H2441" s="38">
        <v>5</v>
      </c>
      <c r="I2441" s="50">
        <v>2524522.2207825859</v>
      </c>
      <c r="J2441" s="39">
        <f t="shared" si="1010"/>
        <v>0</v>
      </c>
      <c r="K2441" s="39">
        <f t="shared" si="1011"/>
        <v>0</v>
      </c>
      <c r="L2441" s="39">
        <f t="shared" si="1012"/>
        <v>2524522.2207825859</v>
      </c>
      <c r="M2441" s="39">
        <f>IF(C2441=12006,H2441,IF(C2441&lt;&gt;12006,0))</f>
        <v>0</v>
      </c>
      <c r="N2441" s="39">
        <f t="shared" si="1019"/>
        <v>0</v>
      </c>
      <c r="O2441" s="39">
        <f t="shared" si="1013"/>
        <v>0</v>
      </c>
      <c r="P2441" s="39">
        <f t="shared" si="1014"/>
        <v>0</v>
      </c>
      <c r="Q2441" s="39">
        <f t="shared" si="1015"/>
        <v>0</v>
      </c>
      <c r="R2441" s="39">
        <f t="shared" si="1016"/>
        <v>0</v>
      </c>
      <c r="S2441" s="39">
        <f t="shared" si="1017"/>
        <v>0</v>
      </c>
      <c r="T2441" s="39"/>
      <c r="U2441" s="39">
        <f t="shared" si="1018"/>
        <v>0</v>
      </c>
      <c r="V2441" s="39"/>
      <c r="W2441" s="39"/>
      <c r="X2441" s="39">
        <f t="shared" si="1029"/>
        <v>207.3529544790625</v>
      </c>
      <c r="Y2441" s="39">
        <f t="shared" si="1030"/>
        <v>6311.305551956465</v>
      </c>
      <c r="Z2441" s="41">
        <f t="shared" si="1031"/>
        <v>439795.61645009159</v>
      </c>
      <c r="AA2441" s="41">
        <v>357683.84647638281</v>
      </c>
      <c r="AB2441" s="41">
        <v>-9646.6213927751414</v>
      </c>
      <c r="AC2441" s="41">
        <f t="shared" si="1003"/>
        <v>348037.22508360766</v>
      </c>
      <c r="AD2441" s="42">
        <f t="shared" si="1004"/>
        <v>82111.769973708782</v>
      </c>
      <c r="AE2441" s="41">
        <f t="shared" si="1005"/>
        <v>430148.99505731644</v>
      </c>
      <c r="AF2441" s="42">
        <f t="shared" si="1006"/>
        <v>2094373.2257252694</v>
      </c>
      <c r="AG2441" s="43">
        <f>(365.25/30.4375*(IF(E2441=12002,1/3%,IF(E2441=12003,1/3%,IF(E2441=12004,1/3%,IF(E2441=12006,1/2%,IF(E2441=12007,1/10%,IF(E2441=12008,1/3%,IF(E2441=12009,1/10%,IF(E2441=12010,1/10%,IF(E2441=12011,1/20%,IF(E2441=12012,1/3%))))))))))))</f>
        <v>400</v>
      </c>
      <c r="AH2441" s="44">
        <f t="shared" si="1007"/>
        <v>330.31622176591372</v>
      </c>
      <c r="AI2441" s="36">
        <f t="shared" si="1008"/>
        <v>69.683778234086247</v>
      </c>
      <c r="AJ2441" s="36">
        <f t="shared" si="1009"/>
        <v>2121</v>
      </c>
      <c r="AK2441" s="45">
        <v>45657</v>
      </c>
    </row>
    <row r="2442" spans="1:37" s="79" customFormat="1" ht="15.75" customHeight="1" x14ac:dyDescent="0.25">
      <c r="A2442" s="36">
        <v>2436</v>
      </c>
      <c r="B2442" s="45">
        <v>43537</v>
      </c>
      <c r="C2442" s="36" t="s">
        <v>33</v>
      </c>
      <c r="D2442" s="36"/>
      <c r="E2442" s="36">
        <v>12012</v>
      </c>
      <c r="F2442" s="38" t="s">
        <v>1987</v>
      </c>
      <c r="G2442" s="50" t="s">
        <v>276</v>
      </c>
      <c r="H2442" s="38">
        <v>52</v>
      </c>
      <c r="I2442" s="50">
        <v>5792813.3474800996</v>
      </c>
      <c r="J2442" s="39">
        <v>0</v>
      </c>
      <c r="K2442" s="39">
        <v>0</v>
      </c>
      <c r="L2442" s="39">
        <v>0</v>
      </c>
      <c r="M2442" s="39">
        <v>0</v>
      </c>
      <c r="N2442" s="39">
        <v>0</v>
      </c>
      <c r="O2442" s="39">
        <v>0</v>
      </c>
      <c r="P2442" s="39">
        <v>0</v>
      </c>
      <c r="Q2442" s="39">
        <v>0</v>
      </c>
      <c r="R2442" s="39">
        <v>0</v>
      </c>
      <c r="S2442" s="39">
        <v>0</v>
      </c>
      <c r="T2442" s="39"/>
      <c r="U2442" s="39">
        <v>5792813.3474800996</v>
      </c>
      <c r="V2442" s="39"/>
      <c r="W2442" s="39">
        <v>0</v>
      </c>
      <c r="X2442" s="39">
        <f t="shared" si="1029"/>
        <v>475.79575749323203</v>
      </c>
      <c r="Y2442" s="39">
        <f t="shared" si="1030"/>
        <v>14482.033368700249</v>
      </c>
      <c r="Z2442" s="41">
        <f t="shared" si="1031"/>
        <v>1008687.0058856519</v>
      </c>
      <c r="AA2442" s="41">
        <v>834545.75864312996</v>
      </c>
      <c r="AB2442" s="41">
        <v>0</v>
      </c>
      <c r="AC2442" s="41">
        <v>834545.75864312996</v>
      </c>
      <c r="AD2442" s="42">
        <v>174141.24724252196</v>
      </c>
      <c r="AE2442" s="41">
        <v>1008687.0058856519</v>
      </c>
      <c r="AF2442" s="42">
        <v>4784126.3415944474</v>
      </c>
      <c r="AG2442" s="43">
        <v>400</v>
      </c>
      <c r="AH2442" s="44">
        <v>330.34907597535937</v>
      </c>
      <c r="AI2442" s="36">
        <v>69.650924024640659</v>
      </c>
      <c r="AJ2442" s="36">
        <v>2120</v>
      </c>
      <c r="AK2442" s="45">
        <v>45657</v>
      </c>
    </row>
    <row r="2443" spans="1:37" s="79" customFormat="1" ht="51" customHeight="1" x14ac:dyDescent="0.25">
      <c r="A2443" s="36">
        <v>2437</v>
      </c>
      <c r="B2443" s="45">
        <v>43537</v>
      </c>
      <c r="C2443" s="36" t="s">
        <v>33</v>
      </c>
      <c r="D2443" s="36"/>
      <c r="E2443" s="36">
        <v>12012</v>
      </c>
      <c r="F2443" s="38" t="s">
        <v>1987</v>
      </c>
      <c r="G2443" s="50" t="s">
        <v>62</v>
      </c>
      <c r="H2443" s="38">
        <v>52</v>
      </c>
      <c r="I2443" s="50">
        <v>5792813.3474800996</v>
      </c>
      <c r="J2443" s="39">
        <v>0</v>
      </c>
      <c r="K2443" s="39">
        <v>0</v>
      </c>
      <c r="L2443" s="39">
        <v>0</v>
      </c>
      <c r="M2443" s="39">
        <v>0</v>
      </c>
      <c r="N2443" s="39">
        <v>0</v>
      </c>
      <c r="O2443" s="39">
        <v>0</v>
      </c>
      <c r="P2443" s="39">
        <v>0</v>
      </c>
      <c r="Q2443" s="39">
        <v>0</v>
      </c>
      <c r="R2443" s="39">
        <v>0</v>
      </c>
      <c r="S2443" s="39">
        <v>0</v>
      </c>
      <c r="T2443" s="39"/>
      <c r="U2443" s="39">
        <v>5792813.3474800996</v>
      </c>
      <c r="V2443" s="39"/>
      <c r="W2443" s="39">
        <v>0</v>
      </c>
      <c r="X2443" s="39">
        <f t="shared" si="1029"/>
        <v>475.79575749323203</v>
      </c>
      <c r="Y2443" s="39">
        <f t="shared" si="1030"/>
        <v>14482.033368700249</v>
      </c>
      <c r="Z2443" s="41">
        <f t="shared" si="1031"/>
        <v>1008687.0058856519</v>
      </c>
      <c r="AA2443" s="41">
        <v>834545.75864312996</v>
      </c>
      <c r="AB2443" s="41">
        <v>0</v>
      </c>
      <c r="AC2443" s="41">
        <v>834545.75864312996</v>
      </c>
      <c r="AD2443" s="42">
        <v>174141.24724252196</v>
      </c>
      <c r="AE2443" s="41">
        <v>1008687.0058856519</v>
      </c>
      <c r="AF2443" s="42">
        <v>4784126.3415944474</v>
      </c>
      <c r="AG2443" s="43">
        <v>400</v>
      </c>
      <c r="AH2443" s="44">
        <v>330.34907597535937</v>
      </c>
      <c r="AI2443" s="36">
        <v>69.650924024640659</v>
      </c>
      <c r="AJ2443" s="36">
        <v>2120</v>
      </c>
      <c r="AK2443" s="45">
        <v>45657</v>
      </c>
    </row>
    <row r="2444" spans="1:37" s="79" customFormat="1" ht="51" customHeight="1" x14ac:dyDescent="0.25">
      <c r="A2444" s="36">
        <v>2438</v>
      </c>
      <c r="B2444" s="45">
        <v>43537</v>
      </c>
      <c r="C2444" s="36" t="s">
        <v>33</v>
      </c>
      <c r="D2444" s="36"/>
      <c r="E2444" s="36">
        <v>12012</v>
      </c>
      <c r="F2444" s="38" t="s">
        <v>1987</v>
      </c>
      <c r="G2444" s="50" t="s">
        <v>544</v>
      </c>
      <c r="H2444" s="38">
        <v>104</v>
      </c>
      <c r="I2444" s="50">
        <v>11585626.694960199</v>
      </c>
      <c r="J2444" s="39">
        <v>0</v>
      </c>
      <c r="K2444" s="39">
        <v>0</v>
      </c>
      <c r="L2444" s="39">
        <v>0</v>
      </c>
      <c r="M2444" s="39">
        <v>0</v>
      </c>
      <c r="N2444" s="39">
        <v>0</v>
      </c>
      <c r="O2444" s="39">
        <v>0</v>
      </c>
      <c r="P2444" s="39">
        <v>0</v>
      </c>
      <c r="Q2444" s="39">
        <v>0</v>
      </c>
      <c r="R2444" s="39">
        <v>0</v>
      </c>
      <c r="S2444" s="39">
        <v>0</v>
      </c>
      <c r="T2444" s="39"/>
      <c r="U2444" s="39">
        <v>11585626.694960199</v>
      </c>
      <c r="V2444" s="39"/>
      <c r="W2444" s="39">
        <v>0</v>
      </c>
      <c r="X2444" s="39">
        <f t="shared" si="1029"/>
        <v>951.59151498646406</v>
      </c>
      <c r="Y2444" s="39">
        <f t="shared" si="1030"/>
        <v>28964.066737400499</v>
      </c>
      <c r="Z2444" s="41">
        <f t="shared" si="1031"/>
        <v>2017374.0117713038</v>
      </c>
      <c r="AA2444" s="41">
        <v>1669091.5172862599</v>
      </c>
      <c r="AB2444" s="41">
        <v>0</v>
      </c>
      <c r="AC2444" s="41">
        <v>1669091.5172862599</v>
      </c>
      <c r="AD2444" s="42">
        <v>348282.49448504392</v>
      </c>
      <c r="AE2444" s="41">
        <v>2017374.0117713038</v>
      </c>
      <c r="AF2444" s="42">
        <v>9568252.6831888948</v>
      </c>
      <c r="AG2444" s="43">
        <v>400</v>
      </c>
      <c r="AH2444" s="44">
        <v>330.34907597535937</v>
      </c>
      <c r="AI2444" s="36">
        <v>69.650924024640659</v>
      </c>
      <c r="AJ2444" s="36">
        <v>2120</v>
      </c>
      <c r="AK2444" s="45">
        <v>45657</v>
      </c>
    </row>
    <row r="2445" spans="1:37" s="79" customFormat="1" ht="25.5" customHeight="1" x14ac:dyDescent="0.25">
      <c r="A2445" s="36">
        <v>2439</v>
      </c>
      <c r="B2445" s="45">
        <v>43537</v>
      </c>
      <c r="C2445" s="36" t="s">
        <v>33</v>
      </c>
      <c r="D2445" s="36"/>
      <c r="E2445" s="36">
        <v>12012</v>
      </c>
      <c r="F2445" s="38" t="s">
        <v>1987</v>
      </c>
      <c r="G2445" s="50" t="s">
        <v>558</v>
      </c>
      <c r="H2445" s="38">
        <v>104</v>
      </c>
      <c r="I2445" s="50">
        <v>11585626.694960199</v>
      </c>
      <c r="J2445" s="39">
        <v>0</v>
      </c>
      <c r="K2445" s="39">
        <v>0</v>
      </c>
      <c r="L2445" s="39">
        <v>0</v>
      </c>
      <c r="M2445" s="39">
        <v>0</v>
      </c>
      <c r="N2445" s="39">
        <v>0</v>
      </c>
      <c r="O2445" s="39">
        <v>0</v>
      </c>
      <c r="P2445" s="39">
        <v>0</v>
      </c>
      <c r="Q2445" s="39">
        <v>0</v>
      </c>
      <c r="R2445" s="39">
        <v>0</v>
      </c>
      <c r="S2445" s="39">
        <v>0</v>
      </c>
      <c r="T2445" s="39"/>
      <c r="U2445" s="39">
        <v>11585626.694960199</v>
      </c>
      <c r="V2445" s="39"/>
      <c r="W2445" s="39">
        <v>0</v>
      </c>
      <c r="X2445" s="39">
        <f t="shared" si="1029"/>
        <v>951.59151498646406</v>
      </c>
      <c r="Y2445" s="39">
        <f t="shared" si="1030"/>
        <v>28964.066737400499</v>
      </c>
      <c r="Z2445" s="41">
        <f t="shared" si="1031"/>
        <v>2017374.0117713038</v>
      </c>
      <c r="AA2445" s="41">
        <v>1669091.5172862599</v>
      </c>
      <c r="AB2445" s="41">
        <v>0</v>
      </c>
      <c r="AC2445" s="41">
        <v>1669091.5172862599</v>
      </c>
      <c r="AD2445" s="42">
        <v>348282.49448504392</v>
      </c>
      <c r="AE2445" s="41">
        <v>2017374.0117713038</v>
      </c>
      <c r="AF2445" s="42">
        <v>9568252.6831888948</v>
      </c>
      <c r="AG2445" s="43">
        <v>400</v>
      </c>
      <c r="AH2445" s="44">
        <v>330.34907597535937</v>
      </c>
      <c r="AI2445" s="36">
        <v>69.650924024640659</v>
      </c>
      <c r="AJ2445" s="36">
        <v>2120</v>
      </c>
      <c r="AK2445" s="45">
        <v>45657</v>
      </c>
    </row>
    <row r="2446" spans="1:37" s="79" customFormat="1" ht="15.75" customHeight="1" x14ac:dyDescent="0.25">
      <c r="A2446" s="36">
        <v>2440</v>
      </c>
      <c r="B2446" s="45">
        <v>43537</v>
      </c>
      <c r="C2446" s="36" t="s">
        <v>33</v>
      </c>
      <c r="D2446" s="36"/>
      <c r="E2446" s="36">
        <v>12012</v>
      </c>
      <c r="F2446" s="38" t="s">
        <v>1988</v>
      </c>
      <c r="G2446" s="50" t="s">
        <v>544</v>
      </c>
      <c r="H2446" s="38">
        <v>70</v>
      </c>
      <c r="I2446" s="50">
        <v>9283354.7235258203</v>
      </c>
      <c r="J2446" s="39">
        <v>0</v>
      </c>
      <c r="K2446" s="39">
        <v>0</v>
      </c>
      <c r="L2446" s="39">
        <v>0</v>
      </c>
      <c r="M2446" s="39">
        <v>0</v>
      </c>
      <c r="N2446" s="39">
        <v>0</v>
      </c>
      <c r="O2446" s="39">
        <v>0</v>
      </c>
      <c r="P2446" s="39">
        <v>0</v>
      </c>
      <c r="Q2446" s="39">
        <v>0</v>
      </c>
      <c r="R2446" s="39">
        <v>0</v>
      </c>
      <c r="S2446" s="39">
        <v>0</v>
      </c>
      <c r="T2446" s="39"/>
      <c r="U2446" s="39">
        <v>9283354.7235258203</v>
      </c>
      <c r="V2446" s="39"/>
      <c r="W2446" s="39">
        <v>0</v>
      </c>
      <c r="X2446" s="39">
        <f t="shared" si="1029"/>
        <v>762.49320111095028</v>
      </c>
      <c r="Y2446" s="39">
        <f t="shared" si="1030"/>
        <v>23208.38680881455</v>
      </c>
      <c r="Z2446" s="41">
        <f t="shared" si="1031"/>
        <v>1616485.5863552147</v>
      </c>
      <c r="AA2446" s="41">
        <v>1337413.0753846155</v>
      </c>
      <c r="AB2446" s="41">
        <v>0</v>
      </c>
      <c r="AC2446" s="41">
        <v>1337413.0753846155</v>
      </c>
      <c r="AD2446" s="42">
        <v>279072.51097059925</v>
      </c>
      <c r="AE2446" s="41">
        <v>1616485.5863552147</v>
      </c>
      <c r="AF2446" s="42">
        <v>7666869.1371706054</v>
      </c>
      <c r="AG2446" s="43">
        <v>400</v>
      </c>
      <c r="AH2446" s="44">
        <v>330.34907597535937</v>
      </c>
      <c r="AI2446" s="36">
        <v>69.650924024640659</v>
      </c>
      <c r="AJ2446" s="36">
        <v>2120</v>
      </c>
      <c r="AK2446" s="45">
        <v>45657</v>
      </c>
    </row>
    <row r="2447" spans="1:37" s="79" customFormat="1" ht="15.75" customHeight="1" x14ac:dyDescent="0.25">
      <c r="A2447" s="36">
        <v>2441</v>
      </c>
      <c r="B2447" s="45">
        <v>43537</v>
      </c>
      <c r="C2447" s="36" t="s">
        <v>33</v>
      </c>
      <c r="D2447" s="36"/>
      <c r="E2447" s="36">
        <v>12012</v>
      </c>
      <c r="F2447" s="38" t="s">
        <v>1988</v>
      </c>
      <c r="G2447" s="50" t="s">
        <v>561</v>
      </c>
      <c r="H2447" s="38">
        <v>60</v>
      </c>
      <c r="I2447" s="50">
        <v>7957161.1915935604</v>
      </c>
      <c r="J2447" s="39">
        <v>0</v>
      </c>
      <c r="K2447" s="39">
        <v>0</v>
      </c>
      <c r="L2447" s="39">
        <v>0</v>
      </c>
      <c r="M2447" s="39">
        <v>0</v>
      </c>
      <c r="N2447" s="39">
        <v>0</v>
      </c>
      <c r="O2447" s="39">
        <v>0</v>
      </c>
      <c r="P2447" s="39">
        <v>0</v>
      </c>
      <c r="Q2447" s="39">
        <v>0</v>
      </c>
      <c r="R2447" s="39">
        <v>0</v>
      </c>
      <c r="S2447" s="39">
        <v>0</v>
      </c>
      <c r="T2447" s="39"/>
      <c r="U2447" s="39">
        <v>7957161.1915935604</v>
      </c>
      <c r="V2447" s="39"/>
      <c r="W2447" s="39">
        <v>0</v>
      </c>
      <c r="X2447" s="39">
        <f t="shared" si="1029"/>
        <v>653.56560095224313</v>
      </c>
      <c r="Y2447" s="39">
        <f t="shared" si="1030"/>
        <v>19892.902978983901</v>
      </c>
      <c r="Z2447" s="41">
        <f t="shared" si="1031"/>
        <v>1385559.0740187555</v>
      </c>
      <c r="AA2447" s="41">
        <v>1146354.0634342246</v>
      </c>
      <c r="AB2447" s="41">
        <v>0</v>
      </c>
      <c r="AC2447" s="41">
        <v>1146354.0634342246</v>
      </c>
      <c r="AD2447" s="42">
        <v>239205.01058453089</v>
      </c>
      <c r="AE2447" s="41">
        <v>1385559.0740187555</v>
      </c>
      <c r="AF2447" s="42">
        <v>6571602.1175748054</v>
      </c>
      <c r="AG2447" s="43">
        <v>400</v>
      </c>
      <c r="AH2447" s="44">
        <v>330.34907597535937</v>
      </c>
      <c r="AI2447" s="36">
        <v>69.650924024640659</v>
      </c>
      <c r="AJ2447" s="36">
        <v>2120</v>
      </c>
      <c r="AK2447" s="45">
        <v>45657</v>
      </c>
    </row>
    <row r="2448" spans="1:37" s="79" customFormat="1" ht="15.75" customHeight="1" x14ac:dyDescent="0.25">
      <c r="A2448" s="36">
        <v>2442</v>
      </c>
      <c r="B2448" s="45">
        <v>43538</v>
      </c>
      <c r="C2448" s="36" t="s">
        <v>721</v>
      </c>
      <c r="D2448" s="36"/>
      <c r="E2448" s="36">
        <v>12003</v>
      </c>
      <c r="F2448" s="36" t="s">
        <v>1776</v>
      </c>
      <c r="G2448" s="38" t="s">
        <v>953</v>
      </c>
      <c r="H2448" s="61">
        <v>5</v>
      </c>
      <c r="I2448" s="50">
        <v>188750</v>
      </c>
      <c r="J2448" s="39">
        <f t="shared" ref="J2448:J2457" si="1032">IF(E2448=12002,I2448,IF(E2448&lt;&gt;12002,0))</f>
        <v>0</v>
      </c>
      <c r="K2448" s="39">
        <f t="shared" ref="K2448:K2457" si="1033">IF(E2448=12003,I2448,IF(E2448&lt;&gt;12003,0))</f>
        <v>188750</v>
      </c>
      <c r="L2448" s="39">
        <f t="shared" ref="L2448:L2457" si="1034">IF(E2448=12004,I2448,IF(E2448&lt;&gt;12004,0))</f>
        <v>0</v>
      </c>
      <c r="M2448" s="39">
        <f>IF(C2448=12006,H2448,IF(C2448&lt;&gt;12006,0))</f>
        <v>0</v>
      </c>
      <c r="N2448" s="39">
        <f t="shared" ref="N2448:N2457" si="1035">IF(E2448=12006,I2448,IF(E2448&lt;&gt;12006,0))</f>
        <v>0</v>
      </c>
      <c r="O2448" s="39">
        <f t="shared" ref="O2448:O2457" si="1036">IF(E2448=12007,I2448,IF(E2448&lt;&gt;12007,0))</f>
        <v>0</v>
      </c>
      <c r="P2448" s="39">
        <f t="shared" ref="P2448:P2457" si="1037">IF(E2448=12008,I2448,IF(E2448&lt;&gt;12008,0))</f>
        <v>0</v>
      </c>
      <c r="Q2448" s="39">
        <f t="shared" ref="Q2448:Q2457" si="1038">IF(E2448=12009,I2448,IF(E2448&lt;&gt;12009,0))</f>
        <v>0</v>
      </c>
      <c r="R2448" s="39">
        <f t="shared" ref="R2448:R2457" si="1039">IF(E2448=12010,I2448,IF(E2448&lt;&gt;12010,0))</f>
        <v>0</v>
      </c>
      <c r="S2448" s="39">
        <f t="shared" ref="S2448:S2457" si="1040">IF(E2448=12011,I2448,IF(E2448&lt;&gt;12011,0))</f>
        <v>0</v>
      </c>
      <c r="T2448" s="39"/>
      <c r="U2448" s="39">
        <f t="shared" ref="U2448:U2457" si="1041">IF(E2448=12012,I2448,IF(E2448&lt;&gt;12012,0))</f>
        <v>0</v>
      </c>
      <c r="V2448" s="39"/>
      <c r="W2448" s="39"/>
      <c r="X2448" s="39">
        <f t="shared" si="1029"/>
        <v>15.503080082135524</v>
      </c>
      <c r="Y2448" s="39">
        <f t="shared" si="1030"/>
        <v>471.875</v>
      </c>
      <c r="Z2448" s="41">
        <f t="shared" si="1031"/>
        <v>32851.026694045177</v>
      </c>
      <c r="AA2448" s="41">
        <v>27176.899383983571</v>
      </c>
      <c r="AB2448" s="41">
        <v>0</v>
      </c>
      <c r="AC2448" s="41">
        <f t="shared" ref="AC2448:AC2511" si="1042">AA2448+AB2448</f>
        <v>27176.899383983571</v>
      </c>
      <c r="AD2448" s="42">
        <f t="shared" ref="AD2448:AD2511" si="1043">Z2448-AA2448</f>
        <v>5674.1273100616054</v>
      </c>
      <c r="AE2448" s="41">
        <f t="shared" ref="AE2448:AE2511" si="1044">AC2448+AD2448</f>
        <v>32851.026694045177</v>
      </c>
      <c r="AF2448" s="42">
        <f t="shared" ref="AF2448:AF2511" si="1045">I2448-AE2448</f>
        <v>155898.97330595483</v>
      </c>
      <c r="AG2448" s="43">
        <f t="shared" ref="AG2448:AG2458" si="1046">(365.25/30.4375*(IF(E2448=12002,1/3%,IF(E2448=12003,1/3%,IF(E2448=12004,1/3%,IF(E2448=12006,1/2%,IF(E2448=12007,1/10%,IF(E2448=12008,1/3%,IF(E2448=12009,1/10%,IF(E2448=12010,1/10%,IF(E2448=12011,1/20%,IF(E2448=12012,1/3%))))))))))))</f>
        <v>400</v>
      </c>
      <c r="AH2448" s="44">
        <f t="shared" ref="AH2448:AH2511" si="1047">IF(AG2448&gt;AI2448,AG2448-AI2448,IF(AG2448&lt;=AI2448,0))</f>
        <v>330.3819301848049</v>
      </c>
      <c r="AI2448" s="36">
        <f t="shared" ref="AI2448:AI2511" si="1048">AJ2448/30.4375</f>
        <v>69.618069815195071</v>
      </c>
      <c r="AJ2448" s="36">
        <f t="shared" ref="AJ2448:AJ2511" si="1049">AK2448-B2448</f>
        <v>2119</v>
      </c>
      <c r="AK2448" s="45">
        <v>45657</v>
      </c>
    </row>
    <row r="2449" spans="1:37" s="79" customFormat="1" ht="12.75" x14ac:dyDescent="0.25">
      <c r="A2449" s="36">
        <v>2443</v>
      </c>
      <c r="B2449" s="45">
        <v>43538</v>
      </c>
      <c r="C2449" s="36" t="s">
        <v>721</v>
      </c>
      <c r="D2449" s="36"/>
      <c r="E2449" s="36">
        <v>12003</v>
      </c>
      <c r="F2449" s="36" t="s">
        <v>1781</v>
      </c>
      <c r="G2449" s="38" t="s">
        <v>953</v>
      </c>
      <c r="H2449" s="61">
        <v>10</v>
      </c>
      <c r="I2449" s="50">
        <v>264250</v>
      </c>
      <c r="J2449" s="39">
        <f t="shared" si="1032"/>
        <v>0</v>
      </c>
      <c r="K2449" s="39">
        <f t="shared" si="1033"/>
        <v>264250</v>
      </c>
      <c r="L2449" s="39">
        <f t="shared" si="1034"/>
        <v>0</v>
      </c>
      <c r="M2449" s="39">
        <f>IF(C2449=12006,H2449,IF(C2449&lt;&gt;12006,0))</f>
        <v>0</v>
      </c>
      <c r="N2449" s="39">
        <f t="shared" si="1035"/>
        <v>0</v>
      </c>
      <c r="O2449" s="39">
        <f t="shared" si="1036"/>
        <v>0</v>
      </c>
      <c r="P2449" s="39">
        <f t="shared" si="1037"/>
        <v>0</v>
      </c>
      <c r="Q2449" s="39">
        <f t="shared" si="1038"/>
        <v>0</v>
      </c>
      <c r="R2449" s="39">
        <f t="shared" si="1039"/>
        <v>0</v>
      </c>
      <c r="S2449" s="39">
        <f t="shared" si="1040"/>
        <v>0</v>
      </c>
      <c r="T2449" s="39"/>
      <c r="U2449" s="39">
        <f t="shared" si="1041"/>
        <v>0</v>
      </c>
      <c r="V2449" s="39"/>
      <c r="W2449" s="39"/>
      <c r="X2449" s="39">
        <f t="shared" si="1029"/>
        <v>21.704312114989733</v>
      </c>
      <c r="Y2449" s="39">
        <f t="shared" si="1030"/>
        <v>660.625</v>
      </c>
      <c r="Z2449" s="41">
        <f t="shared" si="1031"/>
        <v>45991.437371663247</v>
      </c>
      <c r="AA2449" s="41">
        <v>38047.659137577</v>
      </c>
      <c r="AB2449" s="41">
        <v>0</v>
      </c>
      <c r="AC2449" s="41">
        <f t="shared" si="1042"/>
        <v>38047.659137577</v>
      </c>
      <c r="AD2449" s="42">
        <f t="shared" si="1043"/>
        <v>7943.7782340862468</v>
      </c>
      <c r="AE2449" s="41">
        <f t="shared" si="1044"/>
        <v>45991.437371663247</v>
      </c>
      <c r="AF2449" s="42">
        <f t="shared" si="1045"/>
        <v>218258.56262833675</v>
      </c>
      <c r="AG2449" s="43">
        <f t="shared" si="1046"/>
        <v>400</v>
      </c>
      <c r="AH2449" s="44">
        <f t="shared" si="1047"/>
        <v>330.3819301848049</v>
      </c>
      <c r="AI2449" s="36">
        <f t="shared" si="1048"/>
        <v>69.618069815195071</v>
      </c>
      <c r="AJ2449" s="36">
        <f t="shared" si="1049"/>
        <v>2119</v>
      </c>
      <c r="AK2449" s="45">
        <v>45657</v>
      </c>
    </row>
    <row r="2450" spans="1:37" s="79" customFormat="1" ht="38.25" customHeight="1" x14ac:dyDescent="0.25">
      <c r="A2450" s="36">
        <v>2444</v>
      </c>
      <c r="B2450" s="45">
        <v>43539</v>
      </c>
      <c r="C2450" s="36" t="s">
        <v>533</v>
      </c>
      <c r="D2450" s="36"/>
      <c r="E2450" s="36">
        <v>12003</v>
      </c>
      <c r="F2450" s="36" t="s">
        <v>1989</v>
      </c>
      <c r="G2450" s="36" t="s">
        <v>836</v>
      </c>
      <c r="H2450" s="38">
        <v>16</v>
      </c>
      <c r="I2450" s="50">
        <v>584000</v>
      </c>
      <c r="J2450" s="39">
        <f t="shared" si="1032"/>
        <v>0</v>
      </c>
      <c r="K2450" s="39">
        <f t="shared" si="1033"/>
        <v>584000</v>
      </c>
      <c r="L2450" s="39">
        <f t="shared" si="1034"/>
        <v>0</v>
      </c>
      <c r="M2450" s="39">
        <f>IF(C2450=12006,H2450,IF(C2450&lt;&gt;12006,0))</f>
        <v>0</v>
      </c>
      <c r="N2450" s="39">
        <f t="shared" si="1035"/>
        <v>0</v>
      </c>
      <c r="O2450" s="39">
        <f t="shared" si="1036"/>
        <v>0</v>
      </c>
      <c r="P2450" s="39">
        <f t="shared" si="1037"/>
        <v>0</v>
      </c>
      <c r="Q2450" s="39">
        <f t="shared" si="1038"/>
        <v>0</v>
      </c>
      <c r="R2450" s="39">
        <f t="shared" si="1039"/>
        <v>0</v>
      </c>
      <c r="S2450" s="39">
        <f t="shared" si="1040"/>
        <v>0</v>
      </c>
      <c r="T2450" s="39"/>
      <c r="U2450" s="39">
        <f t="shared" si="1041"/>
        <v>0</v>
      </c>
      <c r="V2450" s="39"/>
      <c r="W2450" s="39"/>
      <c r="X2450" s="39">
        <f t="shared" si="1029"/>
        <v>47.967145790554412</v>
      </c>
      <c r="Y2450" s="39">
        <f t="shared" si="1030"/>
        <v>1460</v>
      </c>
      <c r="Z2450" s="41">
        <f t="shared" si="1031"/>
        <v>101594.41478439425</v>
      </c>
      <c r="AA2450" s="41">
        <v>84038.439425051329</v>
      </c>
      <c r="AB2450" s="41">
        <v>-2266.4904092513439</v>
      </c>
      <c r="AC2450" s="41">
        <f t="shared" si="1042"/>
        <v>81771.949015799983</v>
      </c>
      <c r="AD2450" s="42">
        <f t="shared" si="1043"/>
        <v>17555.97535934292</v>
      </c>
      <c r="AE2450" s="41">
        <f t="shared" si="1044"/>
        <v>99327.924375142902</v>
      </c>
      <c r="AF2450" s="42">
        <f t="shared" si="1045"/>
        <v>484672.0756248571</v>
      </c>
      <c r="AG2450" s="43">
        <f t="shared" si="1046"/>
        <v>400</v>
      </c>
      <c r="AH2450" s="44">
        <f t="shared" si="1047"/>
        <v>330.41478439425055</v>
      </c>
      <c r="AI2450" s="36">
        <f t="shared" si="1048"/>
        <v>69.585215605749482</v>
      </c>
      <c r="AJ2450" s="36">
        <f t="shared" si="1049"/>
        <v>2118</v>
      </c>
      <c r="AK2450" s="45">
        <v>45657</v>
      </c>
    </row>
    <row r="2451" spans="1:37" s="79" customFormat="1" ht="38.25" customHeight="1" x14ac:dyDescent="0.25">
      <c r="A2451" s="36">
        <v>2445</v>
      </c>
      <c r="B2451" s="45">
        <v>43539</v>
      </c>
      <c r="C2451" s="36" t="s">
        <v>533</v>
      </c>
      <c r="D2451" s="36"/>
      <c r="E2451" s="36">
        <v>12003</v>
      </c>
      <c r="F2451" s="36" t="s">
        <v>1990</v>
      </c>
      <c r="G2451" s="36" t="s">
        <v>836</v>
      </c>
      <c r="H2451" s="38">
        <v>3</v>
      </c>
      <c r="I2451" s="50">
        <v>174900</v>
      </c>
      <c r="J2451" s="39">
        <f t="shared" si="1032"/>
        <v>0</v>
      </c>
      <c r="K2451" s="39">
        <f t="shared" si="1033"/>
        <v>174900</v>
      </c>
      <c r="L2451" s="39">
        <f t="shared" si="1034"/>
        <v>0</v>
      </c>
      <c r="M2451" s="39">
        <f>IF(C2451=12006,H2451,IF(C2451&lt;&gt;12006,0))</f>
        <v>0</v>
      </c>
      <c r="N2451" s="39">
        <f t="shared" si="1035"/>
        <v>0</v>
      </c>
      <c r="O2451" s="39">
        <f t="shared" si="1036"/>
        <v>0</v>
      </c>
      <c r="P2451" s="39">
        <f t="shared" si="1037"/>
        <v>0</v>
      </c>
      <c r="Q2451" s="39">
        <f t="shared" si="1038"/>
        <v>0</v>
      </c>
      <c r="R2451" s="39">
        <f t="shared" si="1039"/>
        <v>0</v>
      </c>
      <c r="S2451" s="39">
        <f t="shared" si="1040"/>
        <v>0</v>
      </c>
      <c r="T2451" s="39"/>
      <c r="U2451" s="39">
        <f t="shared" si="1041"/>
        <v>0</v>
      </c>
      <c r="V2451" s="39"/>
      <c r="W2451" s="39"/>
      <c r="X2451" s="39">
        <f t="shared" si="1029"/>
        <v>14.365503080082135</v>
      </c>
      <c r="Y2451" s="39">
        <f t="shared" si="1030"/>
        <v>437.25</v>
      </c>
      <c r="Z2451" s="41">
        <f t="shared" si="1031"/>
        <v>30426.135523613961</v>
      </c>
      <c r="AA2451" s="41">
        <v>25168.361396303902</v>
      </c>
      <c r="AB2451" s="41">
        <v>-678.7828297569522</v>
      </c>
      <c r="AC2451" s="41">
        <f t="shared" si="1042"/>
        <v>24489.578566546952</v>
      </c>
      <c r="AD2451" s="42">
        <f t="shared" si="1043"/>
        <v>5257.7741273100582</v>
      </c>
      <c r="AE2451" s="41">
        <f t="shared" si="1044"/>
        <v>29747.35269385701</v>
      </c>
      <c r="AF2451" s="42">
        <f t="shared" si="1045"/>
        <v>145152.64730614299</v>
      </c>
      <c r="AG2451" s="43">
        <f t="shared" si="1046"/>
        <v>400</v>
      </c>
      <c r="AH2451" s="44">
        <f t="shared" si="1047"/>
        <v>330.41478439425055</v>
      </c>
      <c r="AI2451" s="36">
        <f t="shared" si="1048"/>
        <v>69.585215605749482</v>
      </c>
      <c r="AJ2451" s="36">
        <f t="shared" si="1049"/>
        <v>2118</v>
      </c>
      <c r="AK2451" s="45">
        <v>45657</v>
      </c>
    </row>
    <row r="2452" spans="1:37" s="79" customFormat="1" ht="38.25" customHeight="1" x14ac:dyDescent="0.25">
      <c r="A2452" s="36">
        <v>2446</v>
      </c>
      <c r="B2452" s="45">
        <v>43539</v>
      </c>
      <c r="C2452" s="36" t="s">
        <v>533</v>
      </c>
      <c r="D2452" s="36"/>
      <c r="E2452" s="36">
        <v>12003</v>
      </c>
      <c r="F2452" s="36" t="s">
        <v>1991</v>
      </c>
      <c r="G2452" s="36" t="s">
        <v>836</v>
      </c>
      <c r="H2452" s="38">
        <v>4</v>
      </c>
      <c r="I2452" s="50">
        <v>158000</v>
      </c>
      <c r="J2452" s="39">
        <f t="shared" si="1032"/>
        <v>0</v>
      </c>
      <c r="K2452" s="39">
        <f t="shared" si="1033"/>
        <v>158000</v>
      </c>
      <c r="L2452" s="39">
        <f t="shared" si="1034"/>
        <v>0</v>
      </c>
      <c r="M2452" s="39">
        <f>IF(C2452=12006,H2452,IF(C2452&lt;&gt;12006,0))</f>
        <v>0</v>
      </c>
      <c r="N2452" s="39">
        <f t="shared" si="1035"/>
        <v>0</v>
      </c>
      <c r="O2452" s="39">
        <f t="shared" si="1036"/>
        <v>0</v>
      </c>
      <c r="P2452" s="39">
        <f t="shared" si="1037"/>
        <v>0</v>
      </c>
      <c r="Q2452" s="39">
        <f t="shared" si="1038"/>
        <v>0</v>
      </c>
      <c r="R2452" s="39">
        <f t="shared" si="1039"/>
        <v>0</v>
      </c>
      <c r="S2452" s="39">
        <f t="shared" si="1040"/>
        <v>0</v>
      </c>
      <c r="T2452" s="39"/>
      <c r="U2452" s="39">
        <f t="shared" si="1041"/>
        <v>0</v>
      </c>
      <c r="V2452" s="39"/>
      <c r="W2452" s="39"/>
      <c r="X2452" s="39">
        <f t="shared" si="1029"/>
        <v>12.97741273100616</v>
      </c>
      <c r="Y2452" s="39">
        <f t="shared" si="1030"/>
        <v>395</v>
      </c>
      <c r="Z2452" s="41">
        <f t="shared" si="1031"/>
        <v>27486.160164271045</v>
      </c>
      <c r="AA2452" s="41">
        <v>22736.427104722792</v>
      </c>
      <c r="AB2452" s="41">
        <v>-613.19432305087719</v>
      </c>
      <c r="AC2452" s="41">
        <f t="shared" si="1042"/>
        <v>22123.232781671915</v>
      </c>
      <c r="AD2452" s="42">
        <f t="shared" si="1043"/>
        <v>4749.7330595482526</v>
      </c>
      <c r="AE2452" s="41">
        <f t="shared" si="1044"/>
        <v>26872.965841220168</v>
      </c>
      <c r="AF2452" s="42">
        <f t="shared" si="1045"/>
        <v>131127.03415877983</v>
      </c>
      <c r="AG2452" s="43">
        <f t="shared" si="1046"/>
        <v>400</v>
      </c>
      <c r="AH2452" s="44">
        <f t="shared" si="1047"/>
        <v>330.41478439425055</v>
      </c>
      <c r="AI2452" s="36">
        <f t="shared" si="1048"/>
        <v>69.585215605749482</v>
      </c>
      <c r="AJ2452" s="36">
        <f t="shared" si="1049"/>
        <v>2118</v>
      </c>
      <c r="AK2452" s="45">
        <v>45657</v>
      </c>
    </row>
    <row r="2453" spans="1:37" s="79" customFormat="1" ht="12.75" customHeight="1" x14ac:dyDescent="0.25">
      <c r="A2453" s="36">
        <v>2447</v>
      </c>
      <c r="B2453" s="45">
        <v>43539</v>
      </c>
      <c r="C2453" s="36" t="s">
        <v>533</v>
      </c>
      <c r="D2453" s="36"/>
      <c r="E2453" s="36">
        <v>12003</v>
      </c>
      <c r="F2453" s="36" t="s">
        <v>1992</v>
      </c>
      <c r="G2453" s="36" t="s">
        <v>836</v>
      </c>
      <c r="H2453" s="38">
        <v>4</v>
      </c>
      <c r="I2453" s="50">
        <v>120200</v>
      </c>
      <c r="J2453" s="39">
        <f t="shared" si="1032"/>
        <v>0</v>
      </c>
      <c r="K2453" s="39">
        <f t="shared" si="1033"/>
        <v>120200</v>
      </c>
      <c r="L2453" s="39">
        <f t="shared" si="1034"/>
        <v>0</v>
      </c>
      <c r="M2453" s="39">
        <f>IF(C2453=12006,H2453,IF(C2453&lt;&gt;12006,0))</f>
        <v>0</v>
      </c>
      <c r="N2453" s="39">
        <f t="shared" si="1035"/>
        <v>0</v>
      </c>
      <c r="O2453" s="39">
        <f t="shared" si="1036"/>
        <v>0</v>
      </c>
      <c r="P2453" s="39">
        <f t="shared" si="1037"/>
        <v>0</v>
      </c>
      <c r="Q2453" s="39">
        <f t="shared" si="1038"/>
        <v>0</v>
      </c>
      <c r="R2453" s="39">
        <f t="shared" si="1039"/>
        <v>0</v>
      </c>
      <c r="S2453" s="39">
        <f t="shared" si="1040"/>
        <v>0</v>
      </c>
      <c r="T2453" s="39"/>
      <c r="U2453" s="39">
        <f t="shared" si="1041"/>
        <v>0</v>
      </c>
      <c r="V2453" s="39"/>
      <c r="W2453" s="39"/>
      <c r="X2453" s="39">
        <f t="shared" si="1029"/>
        <v>9.8726899383983575</v>
      </c>
      <c r="Y2453" s="39">
        <f t="shared" si="1030"/>
        <v>300.5</v>
      </c>
      <c r="Z2453" s="41">
        <f t="shared" si="1031"/>
        <v>20910.357289527721</v>
      </c>
      <c r="AA2453" s="41">
        <v>17296.952772073921</v>
      </c>
      <c r="AB2453" s="41">
        <v>-466.49340272604712</v>
      </c>
      <c r="AC2453" s="41">
        <f t="shared" si="1042"/>
        <v>16830.459369347875</v>
      </c>
      <c r="AD2453" s="42">
        <f t="shared" si="1043"/>
        <v>3613.4045174538005</v>
      </c>
      <c r="AE2453" s="41">
        <f t="shared" si="1044"/>
        <v>20443.863886801675</v>
      </c>
      <c r="AF2453" s="42">
        <f t="shared" si="1045"/>
        <v>99756.136113198329</v>
      </c>
      <c r="AG2453" s="43">
        <f t="shared" si="1046"/>
        <v>400</v>
      </c>
      <c r="AH2453" s="44">
        <f t="shared" si="1047"/>
        <v>330.41478439425055</v>
      </c>
      <c r="AI2453" s="36">
        <f t="shared" si="1048"/>
        <v>69.585215605749482</v>
      </c>
      <c r="AJ2453" s="36">
        <f t="shared" si="1049"/>
        <v>2118</v>
      </c>
      <c r="AK2453" s="45">
        <v>45657</v>
      </c>
    </row>
    <row r="2454" spans="1:37" s="79" customFormat="1" ht="38.25" customHeight="1" x14ac:dyDescent="0.25">
      <c r="A2454" s="36">
        <v>2448</v>
      </c>
      <c r="B2454" s="45">
        <v>43539</v>
      </c>
      <c r="C2454" s="36" t="s">
        <v>533</v>
      </c>
      <c r="D2454" s="36"/>
      <c r="E2454" s="36">
        <v>12003</v>
      </c>
      <c r="F2454" s="36" t="s">
        <v>1993</v>
      </c>
      <c r="G2454" s="36" t="s">
        <v>836</v>
      </c>
      <c r="H2454" s="38">
        <v>10</v>
      </c>
      <c r="I2454" s="50">
        <v>374000</v>
      </c>
      <c r="J2454" s="39">
        <f t="shared" si="1032"/>
        <v>0</v>
      </c>
      <c r="K2454" s="39">
        <f t="shared" si="1033"/>
        <v>374000</v>
      </c>
      <c r="L2454" s="39">
        <f t="shared" si="1034"/>
        <v>0</v>
      </c>
      <c r="M2454" s="39">
        <f>IF(C2454=12006,H2454,IF(C2454&lt;&gt;12006,0))</f>
        <v>0</v>
      </c>
      <c r="N2454" s="39">
        <f t="shared" si="1035"/>
        <v>0</v>
      </c>
      <c r="O2454" s="39">
        <f t="shared" si="1036"/>
        <v>0</v>
      </c>
      <c r="P2454" s="39">
        <f t="shared" si="1037"/>
        <v>0</v>
      </c>
      <c r="Q2454" s="39">
        <f t="shared" si="1038"/>
        <v>0</v>
      </c>
      <c r="R2454" s="39">
        <f t="shared" si="1039"/>
        <v>0</v>
      </c>
      <c r="S2454" s="39">
        <f t="shared" si="1040"/>
        <v>0</v>
      </c>
      <c r="T2454" s="39"/>
      <c r="U2454" s="39">
        <f t="shared" si="1041"/>
        <v>0</v>
      </c>
      <c r="V2454" s="39"/>
      <c r="W2454" s="39"/>
      <c r="X2454" s="39">
        <f t="shared" si="1029"/>
        <v>30.718685831622174</v>
      </c>
      <c r="Y2454" s="39">
        <f t="shared" si="1030"/>
        <v>934.99999999999989</v>
      </c>
      <c r="Z2454" s="41">
        <f t="shared" si="1031"/>
        <v>65062.176591375755</v>
      </c>
      <c r="AA2454" s="41">
        <v>53819.137577002046</v>
      </c>
      <c r="AB2454" s="41">
        <v>-1451.4852963356207</v>
      </c>
      <c r="AC2454" s="41">
        <f t="shared" si="1042"/>
        <v>52367.652280666429</v>
      </c>
      <c r="AD2454" s="42">
        <f t="shared" si="1043"/>
        <v>11243.03901437371</v>
      </c>
      <c r="AE2454" s="41">
        <f t="shared" si="1044"/>
        <v>63610.691295040138</v>
      </c>
      <c r="AF2454" s="42">
        <f t="shared" si="1045"/>
        <v>310389.30870495987</v>
      </c>
      <c r="AG2454" s="43">
        <f t="shared" si="1046"/>
        <v>400</v>
      </c>
      <c r="AH2454" s="44">
        <f t="shared" si="1047"/>
        <v>330.41478439425055</v>
      </c>
      <c r="AI2454" s="36">
        <f t="shared" si="1048"/>
        <v>69.585215605749482</v>
      </c>
      <c r="AJ2454" s="36">
        <f t="shared" si="1049"/>
        <v>2118</v>
      </c>
      <c r="AK2454" s="45">
        <v>45657</v>
      </c>
    </row>
    <row r="2455" spans="1:37" s="79" customFormat="1" ht="38.25" customHeight="1" x14ac:dyDescent="0.25">
      <c r="A2455" s="36">
        <v>2449</v>
      </c>
      <c r="B2455" s="45">
        <v>43539</v>
      </c>
      <c r="C2455" s="36" t="s">
        <v>533</v>
      </c>
      <c r="D2455" s="36"/>
      <c r="E2455" s="36">
        <v>12003</v>
      </c>
      <c r="F2455" s="36" t="s">
        <v>1994</v>
      </c>
      <c r="G2455" s="36" t="s">
        <v>836</v>
      </c>
      <c r="H2455" s="38">
        <v>2</v>
      </c>
      <c r="I2455" s="50">
        <v>66400</v>
      </c>
      <c r="J2455" s="39">
        <f t="shared" si="1032"/>
        <v>0</v>
      </c>
      <c r="K2455" s="39">
        <f t="shared" si="1033"/>
        <v>66400</v>
      </c>
      <c r="L2455" s="39">
        <f t="shared" si="1034"/>
        <v>0</v>
      </c>
      <c r="M2455" s="39">
        <f>IF(C2455=12006,H2455,IF(C2455&lt;&gt;12006,0))</f>
        <v>0</v>
      </c>
      <c r="N2455" s="39">
        <f t="shared" si="1035"/>
        <v>0</v>
      </c>
      <c r="O2455" s="39">
        <f t="shared" si="1036"/>
        <v>0</v>
      </c>
      <c r="P2455" s="39">
        <f t="shared" si="1037"/>
        <v>0</v>
      </c>
      <c r="Q2455" s="39">
        <f t="shared" si="1038"/>
        <v>0</v>
      </c>
      <c r="R2455" s="39">
        <f t="shared" si="1039"/>
        <v>0</v>
      </c>
      <c r="S2455" s="39">
        <f t="shared" si="1040"/>
        <v>0</v>
      </c>
      <c r="T2455" s="39"/>
      <c r="U2455" s="39">
        <f t="shared" si="1041"/>
        <v>0</v>
      </c>
      <c r="V2455" s="39"/>
      <c r="W2455" s="39"/>
      <c r="X2455" s="39">
        <f t="shared" si="1029"/>
        <v>5.4537987679671458</v>
      </c>
      <c r="Y2455" s="39">
        <f t="shared" si="1030"/>
        <v>166</v>
      </c>
      <c r="Z2455" s="41">
        <f t="shared" si="1031"/>
        <v>11551.145790554414</v>
      </c>
      <c r="AA2455" s="41">
        <v>9555.0554414784401</v>
      </c>
      <c r="AB2455" s="41">
        <v>-257.69685475049528</v>
      </c>
      <c r="AC2455" s="41">
        <f t="shared" si="1042"/>
        <v>9297.3585867279453</v>
      </c>
      <c r="AD2455" s="42">
        <f t="shared" si="1043"/>
        <v>1996.0903490759738</v>
      </c>
      <c r="AE2455" s="41">
        <f t="shared" si="1044"/>
        <v>11293.448935803919</v>
      </c>
      <c r="AF2455" s="42">
        <f t="shared" si="1045"/>
        <v>55106.551064196079</v>
      </c>
      <c r="AG2455" s="43">
        <f t="shared" si="1046"/>
        <v>400</v>
      </c>
      <c r="AH2455" s="44">
        <f t="shared" si="1047"/>
        <v>330.41478439425055</v>
      </c>
      <c r="AI2455" s="36">
        <f t="shared" si="1048"/>
        <v>69.585215605749482</v>
      </c>
      <c r="AJ2455" s="36">
        <f t="shared" si="1049"/>
        <v>2118</v>
      </c>
      <c r="AK2455" s="45">
        <v>45657</v>
      </c>
    </row>
    <row r="2456" spans="1:37" s="79" customFormat="1" ht="38.25" customHeight="1" x14ac:dyDescent="0.25">
      <c r="A2456" s="36">
        <v>2450</v>
      </c>
      <c r="B2456" s="45">
        <v>43542</v>
      </c>
      <c r="C2456" s="36" t="s">
        <v>533</v>
      </c>
      <c r="D2456" s="36"/>
      <c r="E2456" s="36">
        <v>12003</v>
      </c>
      <c r="F2456" s="36" t="s">
        <v>1776</v>
      </c>
      <c r="G2456" s="36" t="s">
        <v>836</v>
      </c>
      <c r="H2456" s="38">
        <v>7</v>
      </c>
      <c r="I2456" s="50">
        <v>255500</v>
      </c>
      <c r="J2456" s="39">
        <f t="shared" si="1032"/>
        <v>0</v>
      </c>
      <c r="K2456" s="39">
        <f t="shared" si="1033"/>
        <v>255500</v>
      </c>
      <c r="L2456" s="39">
        <f t="shared" si="1034"/>
        <v>0</v>
      </c>
      <c r="M2456" s="39">
        <f>IF(C2456=12006,H2456,IF(C2456&lt;&gt;12006,0))</f>
        <v>0</v>
      </c>
      <c r="N2456" s="39">
        <f t="shared" si="1035"/>
        <v>0</v>
      </c>
      <c r="O2456" s="39">
        <f t="shared" si="1036"/>
        <v>0</v>
      </c>
      <c r="P2456" s="39">
        <f t="shared" si="1037"/>
        <v>0</v>
      </c>
      <c r="Q2456" s="39">
        <f t="shared" si="1038"/>
        <v>0</v>
      </c>
      <c r="R2456" s="39">
        <f t="shared" si="1039"/>
        <v>0</v>
      </c>
      <c r="S2456" s="39">
        <f t="shared" si="1040"/>
        <v>0</v>
      </c>
      <c r="T2456" s="39"/>
      <c r="U2456" s="39">
        <f t="shared" si="1041"/>
        <v>0</v>
      </c>
      <c r="V2456" s="39"/>
      <c r="W2456" s="39"/>
      <c r="X2456" s="39">
        <f t="shared" si="1029"/>
        <v>20.985626283367555</v>
      </c>
      <c r="Y2456" s="39">
        <f t="shared" si="1030"/>
        <v>638.75</v>
      </c>
      <c r="Z2456" s="41">
        <f t="shared" si="1031"/>
        <v>44384.599589322381</v>
      </c>
      <c r="AA2456" s="41">
        <v>36703.860369609858</v>
      </c>
      <c r="AB2456" s="41">
        <v>-989.89162672888847</v>
      </c>
      <c r="AC2456" s="41">
        <f t="shared" si="1042"/>
        <v>35713.96874288097</v>
      </c>
      <c r="AD2456" s="42">
        <f t="shared" si="1043"/>
        <v>7680.7392197125228</v>
      </c>
      <c r="AE2456" s="41">
        <f t="shared" si="1044"/>
        <v>43394.707962593493</v>
      </c>
      <c r="AF2456" s="42">
        <f t="shared" si="1045"/>
        <v>212105.2920374065</v>
      </c>
      <c r="AG2456" s="43">
        <f t="shared" si="1046"/>
        <v>400</v>
      </c>
      <c r="AH2456" s="44">
        <f t="shared" si="1047"/>
        <v>330.51334702258725</v>
      </c>
      <c r="AI2456" s="36">
        <f t="shared" si="1048"/>
        <v>69.486652977412732</v>
      </c>
      <c r="AJ2456" s="36">
        <f t="shared" si="1049"/>
        <v>2115</v>
      </c>
      <c r="AK2456" s="45">
        <v>45657</v>
      </c>
    </row>
    <row r="2457" spans="1:37" s="79" customFormat="1" ht="38.25" customHeight="1" x14ac:dyDescent="0.25">
      <c r="A2457" s="36">
        <v>2451</v>
      </c>
      <c r="B2457" s="45">
        <v>43542</v>
      </c>
      <c r="C2457" s="36" t="s">
        <v>533</v>
      </c>
      <c r="D2457" s="36"/>
      <c r="E2457" s="36">
        <v>12003</v>
      </c>
      <c r="F2457" s="36" t="s">
        <v>1781</v>
      </c>
      <c r="G2457" s="36" t="s">
        <v>1474</v>
      </c>
      <c r="H2457" s="38">
        <v>5</v>
      </c>
      <c r="I2457" s="50">
        <v>135250</v>
      </c>
      <c r="J2457" s="39">
        <f t="shared" si="1032"/>
        <v>0</v>
      </c>
      <c r="K2457" s="39">
        <f t="shared" si="1033"/>
        <v>135250</v>
      </c>
      <c r="L2457" s="39">
        <f t="shared" si="1034"/>
        <v>0</v>
      </c>
      <c r="M2457" s="39">
        <f>IF(C2457=12006,H2457,IF(C2457&lt;&gt;12006,0))</f>
        <v>0</v>
      </c>
      <c r="N2457" s="39">
        <f t="shared" si="1035"/>
        <v>0</v>
      </c>
      <c r="O2457" s="39">
        <f t="shared" si="1036"/>
        <v>0</v>
      </c>
      <c r="P2457" s="39">
        <f t="shared" si="1037"/>
        <v>0</v>
      </c>
      <c r="Q2457" s="39">
        <f t="shared" si="1038"/>
        <v>0</v>
      </c>
      <c r="R2457" s="39">
        <f t="shared" si="1039"/>
        <v>0</v>
      </c>
      <c r="S2457" s="39">
        <f t="shared" si="1040"/>
        <v>0</v>
      </c>
      <c r="T2457" s="39"/>
      <c r="U2457" s="39">
        <f t="shared" si="1041"/>
        <v>0</v>
      </c>
      <c r="V2457" s="39"/>
      <c r="W2457" s="39"/>
      <c r="X2457" s="39">
        <f t="shared" si="1029"/>
        <v>11.108829568788501</v>
      </c>
      <c r="Y2457" s="39">
        <f t="shared" si="1030"/>
        <v>338.125</v>
      </c>
      <c r="Z2457" s="41">
        <f t="shared" si="1031"/>
        <v>23495.174537987681</v>
      </c>
      <c r="AA2457" s="41">
        <v>19429.342915811088</v>
      </c>
      <c r="AB2457" s="41">
        <v>-524.00329751499874</v>
      </c>
      <c r="AC2457" s="41">
        <f t="shared" si="1042"/>
        <v>18905.33961829609</v>
      </c>
      <c r="AD2457" s="42">
        <f t="shared" si="1043"/>
        <v>4065.8316221765926</v>
      </c>
      <c r="AE2457" s="41">
        <f t="shared" si="1044"/>
        <v>22971.171240472682</v>
      </c>
      <c r="AF2457" s="42">
        <f t="shared" si="1045"/>
        <v>112278.82875952731</v>
      </c>
      <c r="AG2457" s="43">
        <f t="shared" si="1046"/>
        <v>400</v>
      </c>
      <c r="AH2457" s="44">
        <f t="shared" si="1047"/>
        <v>330.51334702258725</v>
      </c>
      <c r="AI2457" s="36">
        <f t="shared" si="1048"/>
        <v>69.486652977412732</v>
      </c>
      <c r="AJ2457" s="36">
        <f t="shared" si="1049"/>
        <v>2115</v>
      </c>
      <c r="AK2457" s="45">
        <v>45657</v>
      </c>
    </row>
    <row r="2458" spans="1:37" s="79" customFormat="1" ht="38.25" customHeight="1" x14ac:dyDescent="0.25">
      <c r="A2458" s="36">
        <v>2452</v>
      </c>
      <c r="B2458" s="37">
        <v>43542</v>
      </c>
      <c r="C2458" s="37" t="s">
        <v>533</v>
      </c>
      <c r="D2458" s="37"/>
      <c r="E2458" s="36">
        <v>12003</v>
      </c>
      <c r="F2458" s="53" t="s">
        <v>1776</v>
      </c>
      <c r="G2458" s="36" t="s">
        <v>491</v>
      </c>
      <c r="H2458" s="49">
        <v>17</v>
      </c>
      <c r="I2458" s="39">
        <v>620500</v>
      </c>
      <c r="J2458" s="39"/>
      <c r="K2458" s="39">
        <v>620500</v>
      </c>
      <c r="L2458" s="39"/>
      <c r="M2458" s="39"/>
      <c r="N2458" s="39"/>
      <c r="O2458" s="39"/>
      <c r="P2458" s="39"/>
      <c r="Q2458" s="39"/>
      <c r="R2458" s="39"/>
      <c r="S2458" s="39"/>
      <c r="T2458" s="39"/>
      <c r="U2458" s="39"/>
      <c r="V2458" s="39"/>
      <c r="W2458" s="39"/>
      <c r="X2458" s="39">
        <f t="shared" si="1029"/>
        <v>50.965092402464066</v>
      </c>
      <c r="Y2458" s="39">
        <f t="shared" si="1030"/>
        <v>1551.25</v>
      </c>
      <c r="Z2458" s="41">
        <f t="shared" si="1031"/>
        <v>107791.1704312115</v>
      </c>
      <c r="AA2458" s="41">
        <v>89137.946611909647</v>
      </c>
      <c r="AB2458" s="41">
        <v>0</v>
      </c>
      <c r="AC2458" s="41">
        <f t="shared" si="1042"/>
        <v>89137.946611909647</v>
      </c>
      <c r="AD2458" s="42">
        <f t="shared" si="1043"/>
        <v>18653.223819301857</v>
      </c>
      <c r="AE2458" s="41">
        <f t="shared" si="1044"/>
        <v>107791.1704312115</v>
      </c>
      <c r="AF2458" s="42">
        <f t="shared" si="1045"/>
        <v>512708.82956878853</v>
      </c>
      <c r="AG2458" s="43">
        <f t="shared" si="1046"/>
        <v>400</v>
      </c>
      <c r="AH2458" s="44">
        <f t="shared" si="1047"/>
        <v>330.51334702258725</v>
      </c>
      <c r="AI2458" s="36">
        <f t="shared" si="1048"/>
        <v>69.486652977412732</v>
      </c>
      <c r="AJ2458" s="36">
        <f t="shared" si="1049"/>
        <v>2115</v>
      </c>
      <c r="AK2458" s="45">
        <v>45657</v>
      </c>
    </row>
    <row r="2459" spans="1:37" s="79" customFormat="1" ht="12.75" x14ac:dyDescent="0.25">
      <c r="A2459" s="36">
        <v>2453</v>
      </c>
      <c r="B2459" s="45">
        <v>43544</v>
      </c>
      <c r="C2459" s="49" t="s">
        <v>265</v>
      </c>
      <c r="D2459" s="49"/>
      <c r="E2459" s="49">
        <v>12007</v>
      </c>
      <c r="F2459" s="36" t="s">
        <v>1995</v>
      </c>
      <c r="G2459" s="49" t="s">
        <v>435</v>
      </c>
      <c r="H2459" s="38">
        <v>1</v>
      </c>
      <c r="I2459" s="50">
        <v>112000</v>
      </c>
      <c r="J2459" s="39">
        <f t="shared" ref="J2459:J2522" si="1050">IF(E2459=12002,I2459,IF(E2459&lt;&gt;12002,0))</f>
        <v>0</v>
      </c>
      <c r="K2459" s="39">
        <f t="shared" ref="K2459:K2522" si="1051">IF(E2459=12003,I2459,IF(E2459&lt;&gt;12003,0))</f>
        <v>0</v>
      </c>
      <c r="L2459" s="39">
        <f t="shared" ref="L2459:L2522" si="1052">IF(E2459=12004,I2459,IF(E2459&lt;&gt;12004,0))</f>
        <v>0</v>
      </c>
      <c r="M2459" s="39">
        <f t="shared" ref="M2459:M2469" si="1053">IF(E2459=12005,I2459,IF(E2459&lt;&gt;12005,0))</f>
        <v>0</v>
      </c>
      <c r="N2459" s="39">
        <f t="shared" ref="N2459:N2522" si="1054">IF(E2459=12006,I2459,IF(E2459&lt;&gt;12006,0))</f>
        <v>0</v>
      </c>
      <c r="O2459" s="39">
        <f t="shared" ref="O2459:O2522" si="1055">IF(E2459=12007,I2459,IF(E2459&lt;&gt;12007,0))</f>
        <v>112000</v>
      </c>
      <c r="P2459" s="39">
        <f t="shared" ref="P2459:P2522" si="1056">IF(E2459=12008,I2459,IF(E2459&lt;&gt;12008,0))</f>
        <v>0</v>
      </c>
      <c r="Q2459" s="39">
        <f t="shared" ref="Q2459:Q2522" si="1057">IF(E2459=12009,I2459,IF(E2459&lt;&gt;12009,0))</f>
        <v>0</v>
      </c>
      <c r="R2459" s="39">
        <f t="shared" ref="R2459:R2522" si="1058">IF(E2459=12010,I2459,IF(E2459&lt;&gt;12010,0))</f>
        <v>0</v>
      </c>
      <c r="S2459" s="39">
        <f t="shared" ref="S2459:S2522" si="1059">IF(E2459=12011,I2459,IF(E2459&lt;&gt;12011,0))</f>
        <v>0</v>
      </c>
      <c r="T2459" s="39"/>
      <c r="U2459" s="39">
        <f t="shared" ref="U2459:U2522" si="1060">IF(E2459=12012,I2459,IF(E2459&lt;&gt;12012,0))</f>
        <v>0</v>
      </c>
      <c r="V2459" s="39"/>
      <c r="W2459" s="39">
        <f t="shared" ref="W2459:W2469" si="1061">IF(E2459=12099,I2459,IF(E2459&lt;&gt;12099,0))</f>
        <v>0</v>
      </c>
      <c r="X2459" s="39">
        <f t="shared" si="1029"/>
        <v>30.663928815879533</v>
      </c>
      <c r="Y2459" s="39">
        <f t="shared" si="1030"/>
        <v>933.33333333333326</v>
      </c>
      <c r="Z2459" s="41">
        <f t="shared" si="1031"/>
        <v>64792.881587953445</v>
      </c>
      <c r="AA2459" s="41">
        <v>53569.883641341541</v>
      </c>
      <c r="AB2459" s="41">
        <v>1678.5154362125004</v>
      </c>
      <c r="AC2459" s="41">
        <f t="shared" si="1042"/>
        <v>55248.399077554044</v>
      </c>
      <c r="AD2459" s="42">
        <f t="shared" si="1043"/>
        <v>11222.997946611904</v>
      </c>
      <c r="AE2459" s="41">
        <f t="shared" si="1044"/>
        <v>66471.397024165955</v>
      </c>
      <c r="AF2459" s="42">
        <f t="shared" si="1045"/>
        <v>45528.602975834045</v>
      </c>
      <c r="AG2459" s="43">
        <f t="shared" ref="AG2459:AG2469" si="1062">(365.25/30.4375*(IF(E2459=12002,1/3%,IF(E2459=12003,1/3%,IF(E2459=12004,1/3%,IF(E2459=12006,1/2%,IF(E2459=12007,1/10%,IF(E2459=12008,1/3%,IF(E2459=12009,1/10%,IF(E2459=12010,1/10%,IF(E2459=12011,1/20%,IF(E2459=12012,1/3%,IF(E2459=12099,1/10%)))))))))))))</f>
        <v>120</v>
      </c>
      <c r="AH2459" s="44">
        <f t="shared" si="1047"/>
        <v>50.579055441478445</v>
      </c>
      <c r="AI2459" s="36">
        <f t="shared" si="1048"/>
        <v>69.420944558521555</v>
      </c>
      <c r="AJ2459" s="36">
        <f t="shared" si="1049"/>
        <v>2113</v>
      </c>
      <c r="AK2459" s="45">
        <v>45657</v>
      </c>
    </row>
    <row r="2460" spans="1:37" s="79" customFormat="1" ht="38.25" customHeight="1" x14ac:dyDescent="0.25">
      <c r="A2460" s="36">
        <v>2454</v>
      </c>
      <c r="B2460" s="45">
        <v>43544</v>
      </c>
      <c r="C2460" s="49" t="s">
        <v>272</v>
      </c>
      <c r="D2460" s="49"/>
      <c r="E2460" s="49">
        <v>12010</v>
      </c>
      <c r="F2460" s="36" t="s">
        <v>1996</v>
      </c>
      <c r="G2460" s="36" t="s">
        <v>435</v>
      </c>
      <c r="H2460" s="38">
        <v>1</v>
      </c>
      <c r="I2460" s="50">
        <v>112499.2923876838</v>
      </c>
      <c r="J2460" s="39">
        <f t="shared" si="1050"/>
        <v>0</v>
      </c>
      <c r="K2460" s="39">
        <f t="shared" si="1051"/>
        <v>0</v>
      </c>
      <c r="L2460" s="39">
        <f t="shared" si="1052"/>
        <v>0</v>
      </c>
      <c r="M2460" s="39">
        <f t="shared" si="1053"/>
        <v>0</v>
      </c>
      <c r="N2460" s="39">
        <f t="shared" si="1054"/>
        <v>0</v>
      </c>
      <c r="O2460" s="39">
        <f t="shared" si="1055"/>
        <v>0</v>
      </c>
      <c r="P2460" s="39">
        <f t="shared" si="1056"/>
        <v>0</v>
      </c>
      <c r="Q2460" s="39">
        <f t="shared" si="1057"/>
        <v>0</v>
      </c>
      <c r="R2460" s="39">
        <f t="shared" si="1058"/>
        <v>112499.2923876838</v>
      </c>
      <c r="S2460" s="39">
        <f t="shared" si="1059"/>
        <v>0</v>
      </c>
      <c r="T2460" s="39"/>
      <c r="U2460" s="39">
        <f t="shared" si="1060"/>
        <v>0</v>
      </c>
      <c r="V2460" s="39"/>
      <c r="W2460" s="39">
        <f t="shared" si="1061"/>
        <v>0</v>
      </c>
      <c r="X2460" s="39">
        <f t="shared" si="1029"/>
        <v>30.800627621542453</v>
      </c>
      <c r="Y2460" s="39">
        <f t="shared" si="1030"/>
        <v>937.49410323069844</v>
      </c>
      <c r="Z2460" s="41">
        <f t="shared" si="1031"/>
        <v>65081.726164319203</v>
      </c>
      <c r="AA2460" s="41">
        <v>53808.696454834666</v>
      </c>
      <c r="AB2460" s="41">
        <v>3616.5357398884826</v>
      </c>
      <c r="AC2460" s="41">
        <f t="shared" si="1042"/>
        <v>57425.232194723147</v>
      </c>
      <c r="AD2460" s="42">
        <f t="shared" si="1043"/>
        <v>11273.029709484537</v>
      </c>
      <c r="AE2460" s="41">
        <f t="shared" si="1044"/>
        <v>68698.261904207684</v>
      </c>
      <c r="AF2460" s="42">
        <f t="shared" si="1045"/>
        <v>43801.030483476119</v>
      </c>
      <c r="AG2460" s="43">
        <f t="shared" si="1062"/>
        <v>120</v>
      </c>
      <c r="AH2460" s="44">
        <f t="shared" si="1047"/>
        <v>50.579055441478445</v>
      </c>
      <c r="AI2460" s="36">
        <f t="shared" si="1048"/>
        <v>69.420944558521555</v>
      </c>
      <c r="AJ2460" s="36">
        <f t="shared" si="1049"/>
        <v>2113</v>
      </c>
      <c r="AK2460" s="45">
        <v>45657</v>
      </c>
    </row>
    <row r="2461" spans="1:37" s="79" customFormat="1" ht="38.25" customHeight="1" x14ac:dyDescent="0.25">
      <c r="A2461" s="36">
        <v>2455</v>
      </c>
      <c r="B2461" s="45">
        <v>43544</v>
      </c>
      <c r="C2461" s="49" t="s">
        <v>265</v>
      </c>
      <c r="D2461" s="49"/>
      <c r="E2461" s="49">
        <v>12007</v>
      </c>
      <c r="F2461" s="36" t="s">
        <v>1713</v>
      </c>
      <c r="G2461" s="49" t="s">
        <v>435</v>
      </c>
      <c r="H2461" s="38">
        <v>3</v>
      </c>
      <c r="I2461" s="50">
        <v>285000</v>
      </c>
      <c r="J2461" s="39">
        <f t="shared" si="1050"/>
        <v>0</v>
      </c>
      <c r="K2461" s="39">
        <f t="shared" si="1051"/>
        <v>0</v>
      </c>
      <c r="L2461" s="39">
        <f t="shared" si="1052"/>
        <v>0</v>
      </c>
      <c r="M2461" s="39">
        <f t="shared" si="1053"/>
        <v>0</v>
      </c>
      <c r="N2461" s="39">
        <f t="shared" si="1054"/>
        <v>0</v>
      </c>
      <c r="O2461" s="39">
        <f t="shared" si="1055"/>
        <v>285000</v>
      </c>
      <c r="P2461" s="39">
        <f t="shared" si="1056"/>
        <v>0</v>
      </c>
      <c r="Q2461" s="39">
        <f t="shared" si="1057"/>
        <v>0</v>
      </c>
      <c r="R2461" s="39">
        <f t="shared" si="1058"/>
        <v>0</v>
      </c>
      <c r="S2461" s="39">
        <f t="shared" si="1059"/>
        <v>0</v>
      </c>
      <c r="T2461" s="39"/>
      <c r="U2461" s="39">
        <f t="shared" si="1060"/>
        <v>0</v>
      </c>
      <c r="V2461" s="39"/>
      <c r="W2461" s="39">
        <f t="shared" si="1061"/>
        <v>0</v>
      </c>
      <c r="X2461" s="39">
        <f t="shared" si="1029"/>
        <v>78.028747433264883</v>
      </c>
      <c r="Y2461" s="39">
        <f t="shared" si="1030"/>
        <v>2375</v>
      </c>
      <c r="Z2461" s="41">
        <f t="shared" si="1031"/>
        <v>164874.74332648868</v>
      </c>
      <c r="AA2461" s="41">
        <v>136316.22176591377</v>
      </c>
      <c r="AB2461" s="41">
        <v>4271.2223153621671</v>
      </c>
      <c r="AC2461" s="41">
        <f t="shared" si="1042"/>
        <v>140587.44408127593</v>
      </c>
      <c r="AD2461" s="42">
        <f t="shared" si="1043"/>
        <v>28558.521560574911</v>
      </c>
      <c r="AE2461" s="41">
        <f t="shared" si="1044"/>
        <v>169145.96564185084</v>
      </c>
      <c r="AF2461" s="42">
        <f t="shared" si="1045"/>
        <v>115854.03435814916</v>
      </c>
      <c r="AG2461" s="43">
        <f t="shared" si="1062"/>
        <v>120</v>
      </c>
      <c r="AH2461" s="44">
        <f t="shared" si="1047"/>
        <v>50.579055441478445</v>
      </c>
      <c r="AI2461" s="36">
        <f t="shared" si="1048"/>
        <v>69.420944558521555</v>
      </c>
      <c r="AJ2461" s="36">
        <f t="shared" si="1049"/>
        <v>2113</v>
      </c>
      <c r="AK2461" s="45">
        <v>45657</v>
      </c>
    </row>
    <row r="2462" spans="1:37" s="79" customFormat="1" ht="38.25" customHeight="1" x14ac:dyDescent="0.25">
      <c r="A2462" s="36">
        <v>2456</v>
      </c>
      <c r="B2462" s="45">
        <v>43544</v>
      </c>
      <c r="C2462" s="49" t="s">
        <v>272</v>
      </c>
      <c r="D2462" s="49"/>
      <c r="E2462" s="49">
        <v>12010</v>
      </c>
      <c r="F2462" s="36" t="s">
        <v>1997</v>
      </c>
      <c r="G2462" s="36" t="s">
        <v>435</v>
      </c>
      <c r="H2462" s="38">
        <v>1</v>
      </c>
      <c r="I2462" s="50">
        <v>386750</v>
      </c>
      <c r="J2462" s="39">
        <f t="shared" si="1050"/>
        <v>0</v>
      </c>
      <c r="K2462" s="39">
        <f t="shared" si="1051"/>
        <v>0</v>
      </c>
      <c r="L2462" s="39">
        <f t="shared" si="1052"/>
        <v>0</v>
      </c>
      <c r="M2462" s="39">
        <f t="shared" si="1053"/>
        <v>0</v>
      </c>
      <c r="N2462" s="39">
        <f t="shared" si="1054"/>
        <v>0</v>
      </c>
      <c r="O2462" s="39">
        <f t="shared" si="1055"/>
        <v>0</v>
      </c>
      <c r="P2462" s="39">
        <f t="shared" si="1056"/>
        <v>0</v>
      </c>
      <c r="Q2462" s="39">
        <f t="shared" si="1057"/>
        <v>0</v>
      </c>
      <c r="R2462" s="39">
        <f t="shared" si="1058"/>
        <v>386750</v>
      </c>
      <c r="S2462" s="39">
        <f t="shared" si="1059"/>
        <v>0</v>
      </c>
      <c r="T2462" s="39"/>
      <c r="U2462" s="39">
        <f t="shared" si="1060"/>
        <v>0</v>
      </c>
      <c r="V2462" s="39"/>
      <c r="W2462" s="39">
        <f t="shared" si="1061"/>
        <v>0</v>
      </c>
      <c r="X2462" s="39">
        <f t="shared" si="1029"/>
        <v>105.88637919233402</v>
      </c>
      <c r="Y2462" s="39">
        <f t="shared" si="1030"/>
        <v>3222.9166666666665</v>
      </c>
      <c r="Z2462" s="41">
        <f t="shared" si="1031"/>
        <v>223737.91923340174</v>
      </c>
      <c r="AA2462" s="41">
        <v>184983.50444900751</v>
      </c>
      <c r="AB2462" s="41">
        <v>12432.92440082047</v>
      </c>
      <c r="AC2462" s="41">
        <f t="shared" si="1042"/>
        <v>197416.42884982796</v>
      </c>
      <c r="AD2462" s="42">
        <f t="shared" si="1043"/>
        <v>38754.414784394234</v>
      </c>
      <c r="AE2462" s="41">
        <f t="shared" si="1044"/>
        <v>236170.8436342222</v>
      </c>
      <c r="AF2462" s="42">
        <f t="shared" si="1045"/>
        <v>150579.1563657778</v>
      </c>
      <c r="AG2462" s="43">
        <f t="shared" si="1062"/>
        <v>120</v>
      </c>
      <c r="AH2462" s="44">
        <f t="shared" si="1047"/>
        <v>50.579055441478445</v>
      </c>
      <c r="AI2462" s="36">
        <f t="shared" si="1048"/>
        <v>69.420944558521555</v>
      </c>
      <c r="AJ2462" s="36">
        <f t="shared" si="1049"/>
        <v>2113</v>
      </c>
      <c r="AK2462" s="45">
        <v>45657</v>
      </c>
    </row>
    <row r="2463" spans="1:37" s="79" customFormat="1" ht="38.25" customHeight="1" x14ac:dyDescent="0.25">
      <c r="A2463" s="36">
        <v>2457</v>
      </c>
      <c r="B2463" s="45">
        <v>43544</v>
      </c>
      <c r="C2463" s="49" t="s">
        <v>272</v>
      </c>
      <c r="D2463" s="49"/>
      <c r="E2463" s="49">
        <v>12010</v>
      </c>
      <c r="F2463" s="36" t="s">
        <v>1998</v>
      </c>
      <c r="G2463" s="36" t="s">
        <v>435</v>
      </c>
      <c r="H2463" s="38">
        <v>1</v>
      </c>
      <c r="I2463" s="50">
        <v>776046.97782110656</v>
      </c>
      <c r="J2463" s="39">
        <f t="shared" si="1050"/>
        <v>0</v>
      </c>
      <c r="K2463" s="39">
        <f t="shared" si="1051"/>
        <v>0</v>
      </c>
      <c r="L2463" s="39">
        <f t="shared" si="1052"/>
        <v>0</v>
      </c>
      <c r="M2463" s="39">
        <f t="shared" si="1053"/>
        <v>0</v>
      </c>
      <c r="N2463" s="39">
        <f t="shared" si="1054"/>
        <v>0</v>
      </c>
      <c r="O2463" s="39">
        <f t="shared" si="1055"/>
        <v>0</v>
      </c>
      <c r="P2463" s="39">
        <f t="shared" si="1056"/>
        <v>0</v>
      </c>
      <c r="Q2463" s="39">
        <f t="shared" si="1057"/>
        <v>0</v>
      </c>
      <c r="R2463" s="39">
        <f t="shared" si="1058"/>
        <v>776046.97782110656</v>
      </c>
      <c r="S2463" s="39">
        <f t="shared" si="1059"/>
        <v>0</v>
      </c>
      <c r="T2463" s="39"/>
      <c r="U2463" s="39">
        <f t="shared" si="1060"/>
        <v>0</v>
      </c>
      <c r="V2463" s="39"/>
      <c r="W2463" s="39">
        <f t="shared" si="1061"/>
        <v>0</v>
      </c>
      <c r="X2463" s="39">
        <f t="shared" si="1029"/>
        <v>212.47008290790049</v>
      </c>
      <c r="Y2463" s="39">
        <f t="shared" si="1030"/>
        <v>6467.0581485092216</v>
      </c>
      <c r="Z2463" s="41">
        <f t="shared" si="1031"/>
        <v>448949.28518439375</v>
      </c>
      <c r="AA2463" s="41">
        <v>371185.2348401022</v>
      </c>
      <c r="AB2463" s="41">
        <v>24947.726972811946</v>
      </c>
      <c r="AC2463" s="41">
        <f t="shared" si="1042"/>
        <v>396132.96181291417</v>
      </c>
      <c r="AD2463" s="42">
        <f t="shared" si="1043"/>
        <v>77764.050344291551</v>
      </c>
      <c r="AE2463" s="41">
        <f t="shared" si="1044"/>
        <v>473897.01215720573</v>
      </c>
      <c r="AF2463" s="42">
        <f t="shared" si="1045"/>
        <v>302149.96566390083</v>
      </c>
      <c r="AG2463" s="43">
        <f t="shared" si="1062"/>
        <v>120</v>
      </c>
      <c r="AH2463" s="44">
        <f t="shared" si="1047"/>
        <v>50.579055441478445</v>
      </c>
      <c r="AI2463" s="36">
        <f t="shared" si="1048"/>
        <v>69.420944558521555</v>
      </c>
      <c r="AJ2463" s="36">
        <f t="shared" si="1049"/>
        <v>2113</v>
      </c>
      <c r="AK2463" s="45">
        <v>45657</v>
      </c>
    </row>
    <row r="2464" spans="1:37" s="79" customFormat="1" ht="15.75" customHeight="1" x14ac:dyDescent="0.25">
      <c r="A2464" s="36">
        <v>2458</v>
      </c>
      <c r="B2464" s="45">
        <v>43545</v>
      </c>
      <c r="C2464" s="49" t="s">
        <v>272</v>
      </c>
      <c r="D2464" s="49"/>
      <c r="E2464" s="49">
        <v>12010</v>
      </c>
      <c r="F2464" s="36" t="s">
        <v>1999</v>
      </c>
      <c r="G2464" s="36" t="s">
        <v>435</v>
      </c>
      <c r="H2464" s="38">
        <v>1</v>
      </c>
      <c r="I2464" s="50">
        <v>1736361.92</v>
      </c>
      <c r="J2464" s="39">
        <f t="shared" si="1050"/>
        <v>0</v>
      </c>
      <c r="K2464" s="39">
        <f t="shared" si="1051"/>
        <v>0</v>
      </c>
      <c r="L2464" s="39">
        <f t="shared" si="1052"/>
        <v>0</v>
      </c>
      <c r="M2464" s="39">
        <f t="shared" si="1053"/>
        <v>0</v>
      </c>
      <c r="N2464" s="39">
        <f t="shared" si="1054"/>
        <v>0</v>
      </c>
      <c r="O2464" s="39">
        <f t="shared" si="1055"/>
        <v>0</v>
      </c>
      <c r="P2464" s="39">
        <f t="shared" si="1056"/>
        <v>0</v>
      </c>
      <c r="Q2464" s="39">
        <f t="shared" si="1057"/>
        <v>0</v>
      </c>
      <c r="R2464" s="39">
        <f t="shared" si="1058"/>
        <v>1736361.92</v>
      </c>
      <c r="S2464" s="39">
        <f t="shared" si="1059"/>
        <v>0</v>
      </c>
      <c r="T2464" s="39"/>
      <c r="U2464" s="39">
        <f t="shared" si="1060"/>
        <v>0</v>
      </c>
      <c r="V2464" s="39"/>
      <c r="W2464" s="39">
        <f t="shared" si="1061"/>
        <v>0</v>
      </c>
      <c r="X2464" s="39">
        <f t="shared" si="1029"/>
        <v>475.38998494182067</v>
      </c>
      <c r="Y2464" s="39">
        <f t="shared" si="1030"/>
        <v>14469.682666666668</v>
      </c>
      <c r="Z2464" s="41">
        <f t="shared" si="1031"/>
        <v>1004023.6481971254</v>
      </c>
      <c r="AA2464" s="41">
        <v>830030.91370841896</v>
      </c>
      <c r="AB2464" s="41">
        <v>55787.199140912802</v>
      </c>
      <c r="AC2464" s="41">
        <f t="shared" si="1042"/>
        <v>885818.11284933181</v>
      </c>
      <c r="AD2464" s="42">
        <f t="shared" si="1043"/>
        <v>173992.73448870645</v>
      </c>
      <c r="AE2464" s="41">
        <f t="shared" si="1044"/>
        <v>1059810.8473380383</v>
      </c>
      <c r="AF2464" s="42">
        <f t="shared" si="1045"/>
        <v>676551.07266196166</v>
      </c>
      <c r="AG2464" s="43">
        <f t="shared" si="1062"/>
        <v>120</v>
      </c>
      <c r="AH2464" s="44">
        <f t="shared" si="1047"/>
        <v>50.611909650924019</v>
      </c>
      <c r="AI2464" s="36">
        <f t="shared" si="1048"/>
        <v>69.388090349075981</v>
      </c>
      <c r="AJ2464" s="36">
        <f t="shared" si="1049"/>
        <v>2112</v>
      </c>
      <c r="AK2464" s="45">
        <v>45657</v>
      </c>
    </row>
    <row r="2465" spans="1:37" s="79" customFormat="1" ht="15.75" customHeight="1" x14ac:dyDescent="0.25">
      <c r="A2465" s="36">
        <v>2459</v>
      </c>
      <c r="B2465" s="45">
        <v>43546</v>
      </c>
      <c r="C2465" s="49" t="s">
        <v>265</v>
      </c>
      <c r="D2465" s="49"/>
      <c r="E2465" s="49">
        <v>12007</v>
      </c>
      <c r="F2465" s="36" t="s">
        <v>1713</v>
      </c>
      <c r="G2465" s="73" t="s">
        <v>435</v>
      </c>
      <c r="H2465" s="38">
        <v>6</v>
      </c>
      <c r="I2465" s="50">
        <v>570000</v>
      </c>
      <c r="J2465" s="39">
        <f t="shared" si="1050"/>
        <v>0</v>
      </c>
      <c r="K2465" s="39">
        <f t="shared" si="1051"/>
        <v>0</v>
      </c>
      <c r="L2465" s="39">
        <f t="shared" si="1052"/>
        <v>0</v>
      </c>
      <c r="M2465" s="39">
        <f t="shared" si="1053"/>
        <v>0</v>
      </c>
      <c r="N2465" s="39">
        <f t="shared" si="1054"/>
        <v>0</v>
      </c>
      <c r="O2465" s="39">
        <f t="shared" si="1055"/>
        <v>570000</v>
      </c>
      <c r="P2465" s="39">
        <f t="shared" si="1056"/>
        <v>0</v>
      </c>
      <c r="Q2465" s="39">
        <f t="shared" si="1057"/>
        <v>0</v>
      </c>
      <c r="R2465" s="39">
        <f t="shared" si="1058"/>
        <v>0</v>
      </c>
      <c r="S2465" s="39">
        <f t="shared" si="1059"/>
        <v>0</v>
      </c>
      <c r="T2465" s="39"/>
      <c r="U2465" s="39">
        <f t="shared" si="1060"/>
        <v>0</v>
      </c>
      <c r="V2465" s="39"/>
      <c r="W2465" s="39">
        <f t="shared" si="1061"/>
        <v>0</v>
      </c>
      <c r="X2465" s="39">
        <f t="shared" si="1029"/>
        <v>156.05749486652977</v>
      </c>
      <c r="Y2465" s="39">
        <f t="shared" si="1030"/>
        <v>4750</v>
      </c>
      <c r="Z2465" s="41">
        <f t="shared" si="1031"/>
        <v>329437.37166324438</v>
      </c>
      <c r="AA2465" s="41">
        <v>272320.32854209444</v>
      </c>
      <c r="AB2465" s="41">
        <v>8532.6650719026693</v>
      </c>
      <c r="AC2465" s="41">
        <f t="shared" si="1042"/>
        <v>280852.99361399713</v>
      </c>
      <c r="AD2465" s="42">
        <f t="shared" si="1043"/>
        <v>57117.043121149938</v>
      </c>
      <c r="AE2465" s="41">
        <f t="shared" si="1044"/>
        <v>337970.03673514706</v>
      </c>
      <c r="AF2465" s="42">
        <f t="shared" si="1045"/>
        <v>232029.96326485294</v>
      </c>
      <c r="AG2465" s="43">
        <f t="shared" si="1062"/>
        <v>120</v>
      </c>
      <c r="AH2465" s="44">
        <f t="shared" si="1047"/>
        <v>50.644763860369608</v>
      </c>
      <c r="AI2465" s="36">
        <f t="shared" si="1048"/>
        <v>69.355236139630392</v>
      </c>
      <c r="AJ2465" s="36">
        <f t="shared" si="1049"/>
        <v>2111</v>
      </c>
      <c r="AK2465" s="45">
        <v>45657</v>
      </c>
    </row>
    <row r="2466" spans="1:37" s="79" customFormat="1" ht="12.75" customHeight="1" x14ac:dyDescent="0.25">
      <c r="A2466" s="36">
        <v>2460</v>
      </c>
      <c r="B2466" s="45">
        <v>43549</v>
      </c>
      <c r="C2466" s="49" t="s">
        <v>431</v>
      </c>
      <c r="D2466" s="49"/>
      <c r="E2466" s="49">
        <v>12009</v>
      </c>
      <c r="F2466" s="36" t="s">
        <v>2000</v>
      </c>
      <c r="G2466" s="36" t="s">
        <v>435</v>
      </c>
      <c r="H2466" s="38">
        <v>1</v>
      </c>
      <c r="I2466" s="50">
        <v>120000</v>
      </c>
      <c r="J2466" s="39">
        <f t="shared" si="1050"/>
        <v>0</v>
      </c>
      <c r="K2466" s="39">
        <f t="shared" si="1051"/>
        <v>0</v>
      </c>
      <c r="L2466" s="39">
        <f t="shared" si="1052"/>
        <v>0</v>
      </c>
      <c r="M2466" s="39">
        <f t="shared" si="1053"/>
        <v>0</v>
      </c>
      <c r="N2466" s="39">
        <f t="shared" si="1054"/>
        <v>0</v>
      </c>
      <c r="O2466" s="39">
        <f t="shared" si="1055"/>
        <v>0</v>
      </c>
      <c r="P2466" s="39">
        <f t="shared" si="1056"/>
        <v>0</v>
      </c>
      <c r="Q2466" s="39">
        <f t="shared" si="1057"/>
        <v>120000</v>
      </c>
      <c r="R2466" s="39">
        <f t="shared" si="1058"/>
        <v>0</v>
      </c>
      <c r="S2466" s="39">
        <f t="shared" si="1059"/>
        <v>0</v>
      </c>
      <c r="T2466" s="39"/>
      <c r="U2466" s="39">
        <f t="shared" si="1060"/>
        <v>0</v>
      </c>
      <c r="V2466" s="39"/>
      <c r="W2466" s="39">
        <f t="shared" si="1061"/>
        <v>0</v>
      </c>
      <c r="X2466" s="39">
        <f t="shared" si="1029"/>
        <v>32.854209445585212</v>
      </c>
      <c r="Y2466" s="39">
        <f t="shared" si="1030"/>
        <v>999.99999999999989</v>
      </c>
      <c r="Z2466" s="41">
        <f t="shared" si="1031"/>
        <v>69256.673511293629</v>
      </c>
      <c r="AA2466" s="41">
        <v>57232.032854209436</v>
      </c>
      <c r="AB2466" s="41">
        <v>0</v>
      </c>
      <c r="AC2466" s="41">
        <f t="shared" si="1042"/>
        <v>57232.032854209436</v>
      </c>
      <c r="AD2466" s="42">
        <f t="shared" si="1043"/>
        <v>12024.640657084194</v>
      </c>
      <c r="AE2466" s="41">
        <f t="shared" si="1044"/>
        <v>69256.673511293629</v>
      </c>
      <c r="AF2466" s="42">
        <f t="shared" si="1045"/>
        <v>50743.326488706371</v>
      </c>
      <c r="AG2466" s="43">
        <f t="shared" si="1062"/>
        <v>120</v>
      </c>
      <c r="AH2466" s="44">
        <f t="shared" si="1047"/>
        <v>50.743326488706359</v>
      </c>
      <c r="AI2466" s="36">
        <f t="shared" si="1048"/>
        <v>69.256673511293641</v>
      </c>
      <c r="AJ2466" s="36">
        <f t="shared" si="1049"/>
        <v>2108</v>
      </c>
      <c r="AK2466" s="45">
        <v>45657</v>
      </c>
    </row>
    <row r="2467" spans="1:37" s="79" customFormat="1" ht="38.25" customHeight="1" x14ac:dyDescent="0.25">
      <c r="A2467" s="36">
        <v>2461</v>
      </c>
      <c r="B2467" s="45">
        <v>43549</v>
      </c>
      <c r="C2467" s="49" t="s">
        <v>272</v>
      </c>
      <c r="D2467" s="49"/>
      <c r="E2467" s="49">
        <v>12010</v>
      </c>
      <c r="F2467" s="36" t="s">
        <v>1960</v>
      </c>
      <c r="G2467" s="36" t="s">
        <v>435</v>
      </c>
      <c r="H2467" s="38">
        <v>1</v>
      </c>
      <c r="I2467" s="50">
        <v>277500</v>
      </c>
      <c r="J2467" s="39">
        <f t="shared" si="1050"/>
        <v>0</v>
      </c>
      <c r="K2467" s="39">
        <f t="shared" si="1051"/>
        <v>0</v>
      </c>
      <c r="L2467" s="39">
        <f t="shared" si="1052"/>
        <v>0</v>
      </c>
      <c r="M2467" s="39">
        <f t="shared" si="1053"/>
        <v>0</v>
      </c>
      <c r="N2467" s="39">
        <f t="shared" si="1054"/>
        <v>0</v>
      </c>
      <c r="O2467" s="39">
        <f t="shared" si="1055"/>
        <v>0</v>
      </c>
      <c r="P2467" s="39">
        <f t="shared" si="1056"/>
        <v>0</v>
      </c>
      <c r="Q2467" s="39">
        <f t="shared" si="1057"/>
        <v>0</v>
      </c>
      <c r="R2467" s="39">
        <f t="shared" si="1058"/>
        <v>277500</v>
      </c>
      <c r="S2467" s="39">
        <f t="shared" si="1059"/>
        <v>0</v>
      </c>
      <c r="T2467" s="39"/>
      <c r="U2467" s="39">
        <f t="shared" si="1060"/>
        <v>0</v>
      </c>
      <c r="V2467" s="39"/>
      <c r="W2467" s="39">
        <f t="shared" si="1061"/>
        <v>0</v>
      </c>
      <c r="X2467" s="39">
        <f t="shared" si="1029"/>
        <v>75.975359342915809</v>
      </c>
      <c r="Y2467" s="39">
        <f t="shared" si="1030"/>
        <v>2312.5</v>
      </c>
      <c r="Z2467" s="41">
        <f t="shared" si="1031"/>
        <v>160156.05749486655</v>
      </c>
      <c r="AA2467" s="41">
        <v>132349.07597535933</v>
      </c>
      <c r="AB2467" s="41">
        <v>8895.3123740483643</v>
      </c>
      <c r="AC2467" s="41">
        <f t="shared" si="1042"/>
        <v>141244.3883494077</v>
      </c>
      <c r="AD2467" s="42">
        <f t="shared" si="1043"/>
        <v>27806.981519507215</v>
      </c>
      <c r="AE2467" s="41">
        <f t="shared" si="1044"/>
        <v>169051.36986891492</v>
      </c>
      <c r="AF2467" s="42">
        <f t="shared" si="1045"/>
        <v>108448.63013108508</v>
      </c>
      <c r="AG2467" s="43">
        <f t="shared" si="1062"/>
        <v>120</v>
      </c>
      <c r="AH2467" s="44">
        <f t="shared" si="1047"/>
        <v>50.743326488706359</v>
      </c>
      <c r="AI2467" s="36">
        <f t="shared" si="1048"/>
        <v>69.256673511293641</v>
      </c>
      <c r="AJ2467" s="36">
        <f t="shared" si="1049"/>
        <v>2108</v>
      </c>
      <c r="AK2467" s="45">
        <v>45657</v>
      </c>
    </row>
    <row r="2468" spans="1:37" s="79" customFormat="1" ht="38.25" customHeight="1" x14ac:dyDescent="0.25">
      <c r="A2468" s="36">
        <v>2462</v>
      </c>
      <c r="B2468" s="45">
        <v>43549</v>
      </c>
      <c r="C2468" s="49" t="s">
        <v>272</v>
      </c>
      <c r="D2468" s="49"/>
      <c r="E2468" s="49">
        <v>12010</v>
      </c>
      <c r="F2468" s="36" t="s">
        <v>2001</v>
      </c>
      <c r="G2468" s="56" t="s">
        <v>435</v>
      </c>
      <c r="H2468" s="38">
        <v>1</v>
      </c>
      <c r="I2468" s="50">
        <v>277500</v>
      </c>
      <c r="J2468" s="39">
        <f t="shared" si="1050"/>
        <v>0</v>
      </c>
      <c r="K2468" s="39">
        <f t="shared" si="1051"/>
        <v>0</v>
      </c>
      <c r="L2468" s="39">
        <f t="shared" si="1052"/>
        <v>0</v>
      </c>
      <c r="M2468" s="39">
        <f t="shared" si="1053"/>
        <v>0</v>
      </c>
      <c r="N2468" s="39">
        <f t="shared" si="1054"/>
        <v>0</v>
      </c>
      <c r="O2468" s="39">
        <f t="shared" si="1055"/>
        <v>0</v>
      </c>
      <c r="P2468" s="39">
        <f t="shared" si="1056"/>
        <v>0</v>
      </c>
      <c r="Q2468" s="39">
        <f t="shared" si="1057"/>
        <v>0</v>
      </c>
      <c r="R2468" s="39">
        <f t="shared" si="1058"/>
        <v>277500</v>
      </c>
      <c r="S2468" s="39">
        <f t="shared" si="1059"/>
        <v>0</v>
      </c>
      <c r="T2468" s="39"/>
      <c r="U2468" s="39">
        <f t="shared" si="1060"/>
        <v>0</v>
      </c>
      <c r="V2468" s="39"/>
      <c r="W2468" s="39">
        <f t="shared" si="1061"/>
        <v>0</v>
      </c>
      <c r="X2468" s="39">
        <f t="shared" si="1029"/>
        <v>75.975359342915809</v>
      </c>
      <c r="Y2468" s="39">
        <f t="shared" si="1030"/>
        <v>2312.5</v>
      </c>
      <c r="Z2468" s="41">
        <f t="shared" si="1031"/>
        <v>160156.05749486655</v>
      </c>
      <c r="AA2468" s="41">
        <v>132349.07597535933</v>
      </c>
      <c r="AB2468" s="41">
        <v>8895.3123740483643</v>
      </c>
      <c r="AC2468" s="41">
        <f t="shared" si="1042"/>
        <v>141244.3883494077</v>
      </c>
      <c r="AD2468" s="42">
        <f t="shared" si="1043"/>
        <v>27806.981519507215</v>
      </c>
      <c r="AE2468" s="41">
        <f t="shared" si="1044"/>
        <v>169051.36986891492</v>
      </c>
      <c r="AF2468" s="42">
        <f t="shared" si="1045"/>
        <v>108448.63013108508</v>
      </c>
      <c r="AG2468" s="43">
        <f t="shared" si="1062"/>
        <v>120</v>
      </c>
      <c r="AH2468" s="44">
        <f t="shared" si="1047"/>
        <v>50.743326488706359</v>
      </c>
      <c r="AI2468" s="36">
        <f t="shared" si="1048"/>
        <v>69.256673511293641</v>
      </c>
      <c r="AJ2468" s="36">
        <f t="shared" si="1049"/>
        <v>2108</v>
      </c>
      <c r="AK2468" s="45">
        <v>45657</v>
      </c>
    </row>
    <row r="2469" spans="1:37" s="79" customFormat="1" ht="38.25" customHeight="1" x14ac:dyDescent="0.25">
      <c r="A2469" s="36">
        <v>2463</v>
      </c>
      <c r="B2469" s="45">
        <v>43551</v>
      </c>
      <c r="C2469" s="49" t="s">
        <v>272</v>
      </c>
      <c r="D2469" s="49"/>
      <c r="E2469" s="49">
        <v>12010</v>
      </c>
      <c r="F2469" s="36" t="s">
        <v>2002</v>
      </c>
      <c r="G2469" s="56" t="s">
        <v>435</v>
      </c>
      <c r="H2469" s="38">
        <v>1</v>
      </c>
      <c r="I2469" s="50">
        <v>390000</v>
      </c>
      <c r="J2469" s="39">
        <f t="shared" si="1050"/>
        <v>0</v>
      </c>
      <c r="K2469" s="39">
        <f t="shared" si="1051"/>
        <v>0</v>
      </c>
      <c r="L2469" s="39">
        <f t="shared" si="1052"/>
        <v>0</v>
      </c>
      <c r="M2469" s="39">
        <f t="shared" si="1053"/>
        <v>0</v>
      </c>
      <c r="N2469" s="39">
        <f t="shared" si="1054"/>
        <v>0</v>
      </c>
      <c r="O2469" s="39">
        <f t="shared" si="1055"/>
        <v>0</v>
      </c>
      <c r="P2469" s="39">
        <f t="shared" si="1056"/>
        <v>0</v>
      </c>
      <c r="Q2469" s="39">
        <f t="shared" si="1057"/>
        <v>0</v>
      </c>
      <c r="R2469" s="39">
        <f t="shared" si="1058"/>
        <v>390000</v>
      </c>
      <c r="S2469" s="39">
        <f t="shared" si="1059"/>
        <v>0</v>
      </c>
      <c r="T2469" s="39"/>
      <c r="U2469" s="39">
        <f t="shared" si="1060"/>
        <v>0</v>
      </c>
      <c r="V2469" s="39"/>
      <c r="W2469" s="39">
        <f t="shared" si="1061"/>
        <v>0</v>
      </c>
      <c r="X2469" s="39">
        <f t="shared" si="1029"/>
        <v>106.77618069815195</v>
      </c>
      <c r="Y2469" s="39">
        <f t="shared" si="1030"/>
        <v>3250</v>
      </c>
      <c r="Z2469" s="41">
        <f t="shared" si="1031"/>
        <v>224870.636550308</v>
      </c>
      <c r="AA2469" s="41">
        <v>185790.55441478439</v>
      </c>
      <c r="AB2469" s="41">
        <v>12487.16702770807</v>
      </c>
      <c r="AC2469" s="41">
        <f t="shared" si="1042"/>
        <v>198277.72144249245</v>
      </c>
      <c r="AD2469" s="42">
        <f t="shared" si="1043"/>
        <v>39080.082135523611</v>
      </c>
      <c r="AE2469" s="41">
        <f t="shared" si="1044"/>
        <v>237357.80357801606</v>
      </c>
      <c r="AF2469" s="42">
        <f t="shared" si="1045"/>
        <v>152642.19642198394</v>
      </c>
      <c r="AG2469" s="43">
        <f t="shared" si="1062"/>
        <v>120</v>
      </c>
      <c r="AH2469" s="44">
        <f t="shared" si="1047"/>
        <v>50.809034907597535</v>
      </c>
      <c r="AI2469" s="36">
        <f t="shared" si="1048"/>
        <v>69.190965092402465</v>
      </c>
      <c r="AJ2469" s="36">
        <f t="shared" si="1049"/>
        <v>2106</v>
      </c>
      <c r="AK2469" s="45">
        <v>45657</v>
      </c>
    </row>
    <row r="2470" spans="1:37" s="79" customFormat="1" ht="38.25" customHeight="1" x14ac:dyDescent="0.25">
      <c r="A2470" s="36">
        <v>2464</v>
      </c>
      <c r="B2470" s="45">
        <v>43553</v>
      </c>
      <c r="C2470" s="36" t="s">
        <v>533</v>
      </c>
      <c r="D2470" s="36"/>
      <c r="E2470" s="36">
        <v>12003</v>
      </c>
      <c r="F2470" s="36" t="s">
        <v>1776</v>
      </c>
      <c r="G2470" s="36" t="s">
        <v>1470</v>
      </c>
      <c r="H2470" s="38">
        <v>5</v>
      </c>
      <c r="I2470" s="50">
        <v>182500</v>
      </c>
      <c r="J2470" s="39">
        <f t="shared" si="1050"/>
        <v>0</v>
      </c>
      <c r="K2470" s="39">
        <f t="shared" si="1051"/>
        <v>182500</v>
      </c>
      <c r="L2470" s="39">
        <f t="shared" si="1052"/>
        <v>0</v>
      </c>
      <c r="M2470" s="39">
        <f>IF(C2470=12006,H2470,IF(C2470&lt;&gt;12006,0))</f>
        <v>0</v>
      </c>
      <c r="N2470" s="39">
        <f t="shared" si="1054"/>
        <v>0</v>
      </c>
      <c r="O2470" s="39">
        <f t="shared" si="1055"/>
        <v>0</v>
      </c>
      <c r="P2470" s="39">
        <f t="shared" si="1056"/>
        <v>0</v>
      </c>
      <c r="Q2470" s="39">
        <f t="shared" si="1057"/>
        <v>0</v>
      </c>
      <c r="R2470" s="39">
        <f t="shared" si="1058"/>
        <v>0</v>
      </c>
      <c r="S2470" s="39">
        <f t="shared" si="1059"/>
        <v>0</v>
      </c>
      <c r="T2470" s="39"/>
      <c r="U2470" s="39">
        <f t="shared" si="1060"/>
        <v>0</v>
      </c>
      <c r="V2470" s="39"/>
      <c r="W2470" s="39"/>
      <c r="X2470" s="39">
        <f t="shared" si="1029"/>
        <v>14.989733059548254</v>
      </c>
      <c r="Y2470" s="39">
        <f t="shared" si="1030"/>
        <v>456.24999999999994</v>
      </c>
      <c r="Z2470" s="41">
        <f t="shared" si="1031"/>
        <v>31538.398357289519</v>
      </c>
      <c r="AA2470" s="41">
        <v>26052.156057494863</v>
      </c>
      <c r="AB2470" s="41">
        <v>-702.61849516246343</v>
      </c>
      <c r="AC2470" s="41">
        <f t="shared" si="1042"/>
        <v>25349.5375623324</v>
      </c>
      <c r="AD2470" s="42">
        <f t="shared" si="1043"/>
        <v>5486.242299794656</v>
      </c>
      <c r="AE2470" s="41">
        <f t="shared" si="1044"/>
        <v>30835.779862127056</v>
      </c>
      <c r="AF2470" s="42">
        <f t="shared" si="1045"/>
        <v>151664.22013787294</v>
      </c>
      <c r="AG2470" s="43">
        <f>(365.25/30.4375*(IF(E2470=12002,1/3%,IF(E2470=12003,1/3%,IF(E2470=12004,1/3%,IF(E2470=12006,1/2%,IF(E2470=12007,1/10%,IF(E2470=12008,1/3%,IF(E2470=12009,1/10%,IF(E2470=12010,1/10%,IF(E2470=12011,1/20%,IF(E2470=12012,1/3%))))))))))))</f>
        <v>400</v>
      </c>
      <c r="AH2470" s="44">
        <f t="shared" si="1047"/>
        <v>330.87474332648873</v>
      </c>
      <c r="AI2470" s="36">
        <f t="shared" si="1048"/>
        <v>69.125256673511288</v>
      </c>
      <c r="AJ2470" s="36">
        <f t="shared" si="1049"/>
        <v>2104</v>
      </c>
      <c r="AK2470" s="45">
        <v>45657</v>
      </c>
    </row>
    <row r="2471" spans="1:37" s="79" customFormat="1" ht="12.75" customHeight="1" x14ac:dyDescent="0.25">
      <c r="A2471" s="36">
        <v>2465</v>
      </c>
      <c r="B2471" s="45">
        <v>43555</v>
      </c>
      <c r="C2471" s="36" t="s">
        <v>533</v>
      </c>
      <c r="D2471" s="36"/>
      <c r="E2471" s="36">
        <v>12003</v>
      </c>
      <c r="F2471" s="36" t="s">
        <v>2003</v>
      </c>
      <c r="G2471" s="36" t="s">
        <v>62</v>
      </c>
      <c r="H2471" s="38">
        <v>1</v>
      </c>
      <c r="I2471" s="50">
        <v>14180561</v>
      </c>
      <c r="J2471" s="39">
        <f t="shared" si="1050"/>
        <v>0</v>
      </c>
      <c r="K2471" s="39">
        <f t="shared" si="1051"/>
        <v>14180561</v>
      </c>
      <c r="L2471" s="39">
        <f t="shared" si="1052"/>
        <v>0</v>
      </c>
      <c r="M2471" s="39">
        <f>IF(C2471=12006,H2471,IF(C2471&lt;&gt;12006,0))</f>
        <v>0</v>
      </c>
      <c r="N2471" s="39">
        <f t="shared" si="1054"/>
        <v>0</v>
      </c>
      <c r="O2471" s="39">
        <f t="shared" si="1055"/>
        <v>0</v>
      </c>
      <c r="P2471" s="39">
        <f t="shared" si="1056"/>
        <v>0</v>
      </c>
      <c r="Q2471" s="39">
        <f t="shared" si="1057"/>
        <v>0</v>
      </c>
      <c r="R2471" s="39">
        <f t="shared" si="1058"/>
        <v>0</v>
      </c>
      <c r="S2471" s="39">
        <f t="shared" si="1059"/>
        <v>0</v>
      </c>
      <c r="T2471" s="39"/>
      <c r="U2471" s="39">
        <f t="shared" si="1060"/>
        <v>0</v>
      </c>
      <c r="V2471" s="39"/>
      <c r="W2471" s="39"/>
      <c r="X2471" s="39">
        <f t="shared" si="1029"/>
        <v>1164.7278028747432</v>
      </c>
      <c r="Y2471" s="39">
        <f t="shared" si="1030"/>
        <v>35451.402499999997</v>
      </c>
      <c r="Z2471" s="41">
        <f t="shared" si="1031"/>
        <v>2448257.8416427104</v>
      </c>
      <c r="AA2471" s="41">
        <v>2021967.4657905542</v>
      </c>
      <c r="AB2471" s="41">
        <v>-54531.829724415853</v>
      </c>
      <c r="AC2471" s="41">
        <f t="shared" si="1042"/>
        <v>1967435.6360661383</v>
      </c>
      <c r="AD2471" s="42">
        <f t="shared" si="1043"/>
        <v>426290.3758521562</v>
      </c>
      <c r="AE2471" s="41">
        <f t="shared" si="1044"/>
        <v>2393726.0119182942</v>
      </c>
      <c r="AF2471" s="42">
        <f t="shared" si="1045"/>
        <v>11786834.988081705</v>
      </c>
      <c r="AG2471" s="43">
        <f>(365.25/30.4375*(IF(E2471=12002,1/3%,IF(E2471=12003,1/3%,IF(E2471=12004,1/3%,IF(E2471=12006,1/2%,IF(E2471=12007,1/10%,IF(E2471=12008,1/3%,IF(E2471=12009,1/10%,IF(E2471=12010,1/10%,IF(E2471=12011,1/20%,IF(E2471=12012,1/3%))))))))))))</f>
        <v>400</v>
      </c>
      <c r="AH2471" s="44">
        <f t="shared" si="1047"/>
        <v>330.94045174537985</v>
      </c>
      <c r="AI2471" s="36">
        <f t="shared" si="1048"/>
        <v>69.059548254620125</v>
      </c>
      <c r="AJ2471" s="36">
        <f t="shared" si="1049"/>
        <v>2102</v>
      </c>
      <c r="AK2471" s="45">
        <v>45657</v>
      </c>
    </row>
    <row r="2472" spans="1:37" s="79" customFormat="1" ht="12.75" customHeight="1" x14ac:dyDescent="0.25">
      <c r="A2472" s="36">
        <v>2466</v>
      </c>
      <c r="B2472" s="45">
        <v>43555</v>
      </c>
      <c r="C2472" s="36" t="s">
        <v>980</v>
      </c>
      <c r="D2472" s="36"/>
      <c r="E2472" s="36">
        <v>12002</v>
      </c>
      <c r="F2472" s="36" t="s">
        <v>2004</v>
      </c>
      <c r="G2472" s="36" t="s">
        <v>544</v>
      </c>
      <c r="H2472" s="38">
        <v>1</v>
      </c>
      <c r="I2472" s="50">
        <v>22755429.969999999</v>
      </c>
      <c r="J2472" s="39">
        <f t="shared" si="1050"/>
        <v>22755429.969999999</v>
      </c>
      <c r="K2472" s="39">
        <f t="shared" si="1051"/>
        <v>0</v>
      </c>
      <c r="L2472" s="39">
        <f t="shared" si="1052"/>
        <v>0</v>
      </c>
      <c r="M2472" s="39">
        <f>IF(C2472=12006,H2472,IF(C2472&lt;&gt;12006,0))</f>
        <v>0</v>
      </c>
      <c r="N2472" s="39">
        <f t="shared" si="1054"/>
        <v>0</v>
      </c>
      <c r="O2472" s="39">
        <f t="shared" si="1055"/>
        <v>0</v>
      </c>
      <c r="P2472" s="39">
        <f t="shared" si="1056"/>
        <v>0</v>
      </c>
      <c r="Q2472" s="39">
        <f t="shared" si="1057"/>
        <v>0</v>
      </c>
      <c r="R2472" s="39">
        <f t="shared" si="1058"/>
        <v>0</v>
      </c>
      <c r="S2472" s="39">
        <f t="shared" si="1059"/>
        <v>0</v>
      </c>
      <c r="T2472" s="39"/>
      <c r="U2472" s="39">
        <f t="shared" si="1060"/>
        <v>0</v>
      </c>
      <c r="V2472" s="39"/>
      <c r="W2472" s="39"/>
      <c r="X2472" s="39">
        <f t="shared" si="1029"/>
        <v>1869.0291556468171</v>
      </c>
      <c r="Y2472" s="39">
        <f t="shared" si="1030"/>
        <v>56888.574924999994</v>
      </c>
      <c r="Z2472" s="41">
        <f t="shared" si="1031"/>
        <v>3928699.2851696094</v>
      </c>
      <c r="AA2472" s="41">
        <v>3188563.7395334695</v>
      </c>
      <c r="AB2472" s="41">
        <v>-85994.566109212363</v>
      </c>
      <c r="AC2472" s="41">
        <f t="shared" si="1042"/>
        <v>3102569.173424257</v>
      </c>
      <c r="AD2472" s="42">
        <f t="shared" si="1043"/>
        <v>740135.54563613981</v>
      </c>
      <c r="AE2472" s="41">
        <f t="shared" si="1044"/>
        <v>3842704.7190603968</v>
      </c>
      <c r="AF2472" s="42">
        <f t="shared" si="1045"/>
        <v>18912725.2509396</v>
      </c>
      <c r="AG2472" s="43">
        <f>(365.25/30.4375*(IF(E2472=12002,1/3%,IF(E2472=12003,1/3%,IF(E2472=12004,1/3%,IF(E2472=12006,1/2%,IF(E2472=12007,1/10%,IF(E2472=12008,1/3%,IF(E2472=12009,1/10%,IF(E2472=12010,1/10%,IF(E2472=12011,1/20%,IF(E2472=12012,1/3%))))))))))))</f>
        <v>400</v>
      </c>
      <c r="AH2472" s="44">
        <f t="shared" si="1047"/>
        <v>330.94045174537985</v>
      </c>
      <c r="AI2472" s="36">
        <f t="shared" si="1048"/>
        <v>69.059548254620125</v>
      </c>
      <c r="AJ2472" s="36">
        <f t="shared" si="1049"/>
        <v>2102</v>
      </c>
      <c r="AK2472" s="45">
        <v>45657</v>
      </c>
    </row>
    <row r="2473" spans="1:37" s="79" customFormat="1" ht="38.25" customHeight="1" x14ac:dyDescent="0.25">
      <c r="A2473" s="36">
        <v>2467</v>
      </c>
      <c r="B2473" s="45">
        <v>43555</v>
      </c>
      <c r="C2473" s="36" t="s">
        <v>823</v>
      </c>
      <c r="D2473" s="36"/>
      <c r="E2473" s="36">
        <v>12004</v>
      </c>
      <c r="F2473" s="36" t="s">
        <v>2005</v>
      </c>
      <c r="G2473" s="36" t="s">
        <v>558</v>
      </c>
      <c r="H2473" s="38">
        <v>1</v>
      </c>
      <c r="I2473" s="50">
        <v>574459.92000000004</v>
      </c>
      <c r="J2473" s="39">
        <f t="shared" si="1050"/>
        <v>0</v>
      </c>
      <c r="K2473" s="39">
        <f t="shared" si="1051"/>
        <v>0</v>
      </c>
      <c r="L2473" s="39">
        <f t="shared" si="1052"/>
        <v>574459.92000000004</v>
      </c>
      <c r="M2473" s="39">
        <f>IF(C2473=12006,H2473,IF(C2473&lt;&gt;12006,0))</f>
        <v>0</v>
      </c>
      <c r="N2473" s="39">
        <f t="shared" si="1054"/>
        <v>0</v>
      </c>
      <c r="O2473" s="39">
        <f t="shared" si="1055"/>
        <v>0</v>
      </c>
      <c r="P2473" s="39">
        <f t="shared" si="1056"/>
        <v>0</v>
      </c>
      <c r="Q2473" s="39">
        <f t="shared" si="1057"/>
        <v>0</v>
      </c>
      <c r="R2473" s="39">
        <f t="shared" si="1058"/>
        <v>0</v>
      </c>
      <c r="S2473" s="39">
        <f t="shared" si="1059"/>
        <v>0</v>
      </c>
      <c r="T2473" s="39"/>
      <c r="U2473" s="39">
        <f t="shared" si="1060"/>
        <v>0</v>
      </c>
      <c r="V2473" s="39"/>
      <c r="W2473" s="39"/>
      <c r="X2473" s="39">
        <f t="shared" si="1029"/>
        <v>47.183566324435326</v>
      </c>
      <c r="Y2473" s="39">
        <f t="shared" si="1030"/>
        <v>1436.1498000000001</v>
      </c>
      <c r="Z2473" s="41">
        <f t="shared" si="1031"/>
        <v>99179.856413963047</v>
      </c>
      <c r="AA2473" s="41">
        <v>80495.164149486664</v>
      </c>
      <c r="AB2473" s="41">
        <v>-2170.9293840046416</v>
      </c>
      <c r="AC2473" s="41">
        <f t="shared" si="1042"/>
        <v>78324.234765482019</v>
      </c>
      <c r="AD2473" s="42">
        <f t="shared" si="1043"/>
        <v>18684.692264476384</v>
      </c>
      <c r="AE2473" s="41">
        <f t="shared" si="1044"/>
        <v>97008.927029958402</v>
      </c>
      <c r="AF2473" s="42">
        <f t="shared" si="1045"/>
        <v>477450.99297004164</v>
      </c>
      <c r="AG2473" s="43">
        <f>(365.25/30.4375*(IF(E2473=12002,1/3%,IF(E2473=12003,1/3%,IF(E2473=12004,1/3%,IF(E2473=12006,1/2%,IF(E2473=12007,1/10%,IF(E2473=12008,1/3%,IF(E2473=12009,1/10%,IF(E2473=12010,1/10%,IF(E2473=12011,1/20%,IF(E2473=12012,1/3%))))))))))))</f>
        <v>400</v>
      </c>
      <c r="AH2473" s="44">
        <f t="shared" si="1047"/>
        <v>330.94045174537985</v>
      </c>
      <c r="AI2473" s="36">
        <f t="shared" si="1048"/>
        <v>69.059548254620125</v>
      </c>
      <c r="AJ2473" s="36">
        <f t="shared" si="1049"/>
        <v>2102</v>
      </c>
      <c r="AK2473" s="45">
        <v>45657</v>
      </c>
    </row>
    <row r="2474" spans="1:37" s="79" customFormat="1" ht="38.25" customHeight="1" x14ac:dyDescent="0.25">
      <c r="A2474" s="36">
        <v>2468</v>
      </c>
      <c r="B2474" s="45">
        <v>43556</v>
      </c>
      <c r="C2474" s="49" t="s">
        <v>431</v>
      </c>
      <c r="D2474" s="49"/>
      <c r="E2474" s="49">
        <v>12009</v>
      </c>
      <c r="F2474" s="36" t="s">
        <v>2006</v>
      </c>
      <c r="G2474" s="36" t="s">
        <v>435</v>
      </c>
      <c r="H2474" s="38">
        <v>4</v>
      </c>
      <c r="I2474" s="50">
        <v>152000</v>
      </c>
      <c r="J2474" s="39">
        <f t="shared" si="1050"/>
        <v>0</v>
      </c>
      <c r="K2474" s="39">
        <f t="shared" si="1051"/>
        <v>0</v>
      </c>
      <c r="L2474" s="39">
        <f t="shared" si="1052"/>
        <v>0</v>
      </c>
      <c r="M2474" s="39">
        <f>IF(E2474=12005,I2474,IF(E2474&lt;&gt;12005,0))</f>
        <v>0</v>
      </c>
      <c r="N2474" s="39">
        <f t="shared" si="1054"/>
        <v>0</v>
      </c>
      <c r="O2474" s="39">
        <f t="shared" si="1055"/>
        <v>0</v>
      </c>
      <c r="P2474" s="39">
        <f t="shared" si="1056"/>
        <v>0</v>
      </c>
      <c r="Q2474" s="39">
        <f t="shared" si="1057"/>
        <v>152000</v>
      </c>
      <c r="R2474" s="39">
        <f t="shared" si="1058"/>
        <v>0</v>
      </c>
      <c r="S2474" s="39">
        <f t="shared" si="1059"/>
        <v>0</v>
      </c>
      <c r="T2474" s="39"/>
      <c r="U2474" s="39">
        <f t="shared" si="1060"/>
        <v>0</v>
      </c>
      <c r="V2474" s="39"/>
      <c r="W2474" s="39">
        <f>IF(E2474=12099,I2474,IF(E2474&lt;&gt;12099,0))</f>
        <v>0</v>
      </c>
      <c r="X2474" s="39">
        <f t="shared" si="1029"/>
        <v>41.615331964407936</v>
      </c>
      <c r="Y2474" s="39">
        <f t="shared" si="1030"/>
        <v>1266.6666666666665</v>
      </c>
      <c r="Z2474" s="41">
        <f t="shared" si="1031"/>
        <v>87433.812457221065</v>
      </c>
      <c r="AA2474" s="41">
        <v>72202.600958247756</v>
      </c>
      <c r="AB2474" s="41">
        <v>0</v>
      </c>
      <c r="AC2474" s="41">
        <f t="shared" si="1042"/>
        <v>72202.600958247756</v>
      </c>
      <c r="AD2474" s="42">
        <f t="shared" si="1043"/>
        <v>15231.211498973309</v>
      </c>
      <c r="AE2474" s="41">
        <f t="shared" si="1044"/>
        <v>87433.812457221065</v>
      </c>
      <c r="AF2474" s="42">
        <f t="shared" si="1045"/>
        <v>64566.187542778935</v>
      </c>
      <c r="AG2474" s="43">
        <f>(365.25/30.4375*(IF(E2474=12002,1/3%,IF(E2474=12003,1/3%,IF(E2474=12004,1/3%,IF(E2474=12006,1/2%,IF(E2474=12007,1/10%,IF(E2474=12008,1/3%,IF(E2474=12009,1/10%,IF(E2474=12010,1/10%,IF(E2474=12011,1/20%,IF(E2474=12012,1/3%,IF(E2474=12099,1/10%)))))))))))))</f>
        <v>120</v>
      </c>
      <c r="AH2474" s="44">
        <f t="shared" si="1047"/>
        <v>50.973305954825463</v>
      </c>
      <c r="AI2474" s="36">
        <f t="shared" si="1048"/>
        <v>69.026694045174537</v>
      </c>
      <c r="AJ2474" s="36">
        <f t="shared" si="1049"/>
        <v>2101</v>
      </c>
      <c r="AK2474" s="45">
        <v>45657</v>
      </c>
    </row>
    <row r="2475" spans="1:37" s="79" customFormat="1" ht="38.25" customHeight="1" x14ac:dyDescent="0.25">
      <c r="A2475" s="36">
        <v>2469</v>
      </c>
      <c r="B2475" s="45">
        <v>43556</v>
      </c>
      <c r="C2475" s="49" t="s">
        <v>431</v>
      </c>
      <c r="D2475" s="49"/>
      <c r="E2475" s="49">
        <v>12009</v>
      </c>
      <c r="F2475" s="36" t="s">
        <v>1956</v>
      </c>
      <c r="G2475" s="36" t="s">
        <v>435</v>
      </c>
      <c r="H2475" s="38">
        <v>10</v>
      </c>
      <c r="I2475" s="50">
        <v>385000</v>
      </c>
      <c r="J2475" s="39">
        <f t="shared" si="1050"/>
        <v>0</v>
      </c>
      <c r="K2475" s="39">
        <f t="shared" si="1051"/>
        <v>0</v>
      </c>
      <c r="L2475" s="39">
        <f t="shared" si="1052"/>
        <v>0</v>
      </c>
      <c r="M2475" s="39">
        <f>IF(E2475=12005,I2475,IF(E2475&lt;&gt;12005,0))</f>
        <v>0</v>
      </c>
      <c r="N2475" s="39">
        <f t="shared" si="1054"/>
        <v>0</v>
      </c>
      <c r="O2475" s="39">
        <f t="shared" si="1055"/>
        <v>0</v>
      </c>
      <c r="P2475" s="39">
        <f t="shared" si="1056"/>
        <v>0</v>
      </c>
      <c r="Q2475" s="39">
        <f t="shared" si="1057"/>
        <v>385000</v>
      </c>
      <c r="R2475" s="39">
        <f t="shared" si="1058"/>
        <v>0</v>
      </c>
      <c r="S2475" s="39">
        <f t="shared" si="1059"/>
        <v>0</v>
      </c>
      <c r="T2475" s="39"/>
      <c r="U2475" s="39">
        <f t="shared" si="1060"/>
        <v>0</v>
      </c>
      <c r="V2475" s="39"/>
      <c r="W2475" s="39">
        <f>IF(E2475=12099,I2475,IF(E2475&lt;&gt;12099,0))</f>
        <v>0</v>
      </c>
      <c r="X2475" s="39">
        <f t="shared" si="1029"/>
        <v>105.4072553045859</v>
      </c>
      <c r="Y2475" s="39">
        <f t="shared" si="1030"/>
        <v>3208.3333333333335</v>
      </c>
      <c r="Z2475" s="41">
        <f t="shared" si="1031"/>
        <v>221460.64339493497</v>
      </c>
      <c r="AA2475" s="41">
        <v>182881.58795345653</v>
      </c>
      <c r="AB2475" s="41">
        <v>0</v>
      </c>
      <c r="AC2475" s="41">
        <f t="shared" si="1042"/>
        <v>182881.58795345653</v>
      </c>
      <c r="AD2475" s="42">
        <f t="shared" si="1043"/>
        <v>38579.055441478442</v>
      </c>
      <c r="AE2475" s="41">
        <f t="shared" si="1044"/>
        <v>221460.64339493497</v>
      </c>
      <c r="AF2475" s="42">
        <f t="shared" si="1045"/>
        <v>163539.35660506503</v>
      </c>
      <c r="AG2475" s="43">
        <f>(365.25/30.4375*(IF(E2475=12002,1/3%,IF(E2475=12003,1/3%,IF(E2475=12004,1/3%,IF(E2475=12006,1/2%,IF(E2475=12007,1/10%,IF(E2475=12008,1/3%,IF(E2475=12009,1/10%,IF(E2475=12010,1/10%,IF(E2475=12011,1/20%,IF(E2475=12012,1/3%,IF(E2475=12099,1/10%)))))))))))))</f>
        <v>120</v>
      </c>
      <c r="AH2475" s="44">
        <f t="shared" si="1047"/>
        <v>50.973305954825463</v>
      </c>
      <c r="AI2475" s="36">
        <f t="shared" si="1048"/>
        <v>69.026694045174537</v>
      </c>
      <c r="AJ2475" s="36">
        <f t="shared" si="1049"/>
        <v>2101</v>
      </c>
      <c r="AK2475" s="45">
        <v>45657</v>
      </c>
    </row>
    <row r="2476" spans="1:37" s="79" customFormat="1" ht="38.25" customHeight="1" x14ac:dyDescent="0.25">
      <c r="A2476" s="36">
        <v>2470</v>
      </c>
      <c r="B2476" s="45">
        <v>43556</v>
      </c>
      <c r="C2476" s="49" t="s">
        <v>272</v>
      </c>
      <c r="D2476" s="49"/>
      <c r="E2476" s="49">
        <v>12010</v>
      </c>
      <c r="F2476" s="36" t="s">
        <v>2007</v>
      </c>
      <c r="G2476" s="56" t="s">
        <v>435</v>
      </c>
      <c r="H2476" s="38">
        <v>77</v>
      </c>
      <c r="I2476" s="50">
        <v>17017650</v>
      </c>
      <c r="J2476" s="39">
        <f t="shared" si="1050"/>
        <v>0</v>
      </c>
      <c r="K2476" s="39">
        <f t="shared" si="1051"/>
        <v>0</v>
      </c>
      <c r="L2476" s="39">
        <f t="shared" si="1052"/>
        <v>0</v>
      </c>
      <c r="M2476" s="39">
        <f>IF(E2476=12005,I2476,IF(E2476&lt;&gt;12005,0))</f>
        <v>0</v>
      </c>
      <c r="N2476" s="39">
        <f t="shared" si="1054"/>
        <v>0</v>
      </c>
      <c r="O2476" s="39">
        <f t="shared" si="1055"/>
        <v>0</v>
      </c>
      <c r="P2476" s="39">
        <f t="shared" si="1056"/>
        <v>0</v>
      </c>
      <c r="Q2476" s="39">
        <f t="shared" si="1057"/>
        <v>0</v>
      </c>
      <c r="R2476" s="39">
        <f t="shared" si="1058"/>
        <v>17017650</v>
      </c>
      <c r="S2476" s="39">
        <f t="shared" si="1059"/>
        <v>0</v>
      </c>
      <c r="T2476" s="39"/>
      <c r="U2476" s="39">
        <f t="shared" si="1060"/>
        <v>0</v>
      </c>
      <c r="V2476" s="39"/>
      <c r="W2476" s="39">
        <f>IF(E2476=12099,I2476,IF(E2476&lt;&gt;12099,0))</f>
        <v>0</v>
      </c>
      <c r="X2476" s="39">
        <f t="shared" si="1029"/>
        <v>4659.1786447638606</v>
      </c>
      <c r="Y2476" s="39">
        <f t="shared" si="1030"/>
        <v>141813.75</v>
      </c>
      <c r="Z2476" s="41">
        <f t="shared" si="1031"/>
        <v>9788934.3326488696</v>
      </c>
      <c r="AA2476" s="41">
        <v>8083674.9486652976</v>
      </c>
      <c r="AB2476" s="41">
        <v>543311.79321595537</v>
      </c>
      <c r="AC2476" s="41">
        <f t="shared" si="1042"/>
        <v>8626986.7418812532</v>
      </c>
      <c r="AD2476" s="42">
        <f t="shared" si="1043"/>
        <v>1705259.383983572</v>
      </c>
      <c r="AE2476" s="41">
        <f t="shared" si="1044"/>
        <v>10332246.125864826</v>
      </c>
      <c r="AF2476" s="42">
        <f t="shared" si="1045"/>
        <v>6685403.8741351739</v>
      </c>
      <c r="AG2476" s="43">
        <f>(365.25/30.4375*(IF(E2476=12002,1/3%,IF(E2476=12003,1/3%,IF(E2476=12004,1/3%,IF(E2476=12006,1/2%,IF(E2476=12007,1/10%,IF(E2476=12008,1/3%,IF(E2476=12009,1/10%,IF(E2476=12010,1/10%,IF(E2476=12011,1/20%,IF(E2476=12012,1/3%,IF(E2476=12099,1/10%)))))))))))))</f>
        <v>120</v>
      </c>
      <c r="AH2476" s="44">
        <f t="shared" si="1047"/>
        <v>50.973305954825463</v>
      </c>
      <c r="AI2476" s="36">
        <f t="shared" si="1048"/>
        <v>69.026694045174537</v>
      </c>
      <c r="AJ2476" s="36">
        <f t="shared" si="1049"/>
        <v>2101</v>
      </c>
      <c r="AK2476" s="45">
        <v>45657</v>
      </c>
    </row>
    <row r="2477" spans="1:37" s="79" customFormat="1" ht="38.25" customHeight="1" x14ac:dyDescent="0.25">
      <c r="A2477" s="36">
        <v>2471</v>
      </c>
      <c r="B2477" s="45">
        <v>43557</v>
      </c>
      <c r="C2477" s="36" t="s">
        <v>315</v>
      </c>
      <c r="D2477" s="36"/>
      <c r="E2477" s="36">
        <v>12008</v>
      </c>
      <c r="F2477" s="36" t="s">
        <v>2008</v>
      </c>
      <c r="G2477" s="38" t="s">
        <v>387</v>
      </c>
      <c r="H2477" s="61">
        <v>1</v>
      </c>
      <c r="I2477" s="50">
        <v>1111950</v>
      </c>
      <c r="J2477" s="39">
        <f t="shared" si="1050"/>
        <v>0</v>
      </c>
      <c r="K2477" s="39">
        <f t="shared" si="1051"/>
        <v>0</v>
      </c>
      <c r="L2477" s="39">
        <f t="shared" si="1052"/>
        <v>0</v>
      </c>
      <c r="M2477" s="39">
        <f>IF(C2477=12006,H2477,IF(C2477&lt;&gt;12006,0))</f>
        <v>0</v>
      </c>
      <c r="N2477" s="39">
        <f t="shared" si="1054"/>
        <v>0</v>
      </c>
      <c r="O2477" s="39">
        <f t="shared" si="1055"/>
        <v>0</v>
      </c>
      <c r="P2477" s="39">
        <f t="shared" si="1056"/>
        <v>1111950</v>
      </c>
      <c r="Q2477" s="39">
        <f t="shared" si="1057"/>
        <v>0</v>
      </c>
      <c r="R2477" s="39">
        <f t="shared" si="1058"/>
        <v>0</v>
      </c>
      <c r="S2477" s="39">
        <f t="shared" si="1059"/>
        <v>0</v>
      </c>
      <c r="T2477" s="39"/>
      <c r="U2477" s="39">
        <f t="shared" si="1060"/>
        <v>0</v>
      </c>
      <c r="V2477" s="39"/>
      <c r="W2477" s="39"/>
      <c r="X2477" s="39">
        <f t="shared" si="1029"/>
        <v>91.330595482546201</v>
      </c>
      <c r="Y2477" s="39">
        <f t="shared" si="1030"/>
        <v>2779.875</v>
      </c>
      <c r="Z2477" s="41">
        <f t="shared" si="1031"/>
        <v>191794.25051334701</v>
      </c>
      <c r="AA2477" s="41">
        <v>158367.25256673511</v>
      </c>
      <c r="AB2477" s="41">
        <v>0</v>
      </c>
      <c r="AC2477" s="41">
        <f t="shared" si="1042"/>
        <v>158367.25256673511</v>
      </c>
      <c r="AD2477" s="42">
        <f t="shared" si="1043"/>
        <v>33426.997946611897</v>
      </c>
      <c r="AE2477" s="41">
        <f t="shared" si="1044"/>
        <v>191794.25051334701</v>
      </c>
      <c r="AF2477" s="42">
        <f t="shared" si="1045"/>
        <v>920155.74948665302</v>
      </c>
      <c r="AG2477" s="43">
        <f>(365.25/30.4375*(IF(E2477=12002,1/3%,IF(E2477=12003,1/3%,IF(E2477=12004,1/3%,IF(E2477=12006,1/2%,IF(E2477=12007,1/10%,IF(E2477=12008,1/3%,IF(E2477=12009,1/10%,IF(E2477=12010,1/10%,IF(E2477=12011,1/20%,IF(E2477=12012,1/3%))))))))))))</f>
        <v>400</v>
      </c>
      <c r="AH2477" s="44">
        <f t="shared" si="1047"/>
        <v>331.00616016427102</v>
      </c>
      <c r="AI2477" s="36">
        <f t="shared" si="1048"/>
        <v>68.993839835728949</v>
      </c>
      <c r="AJ2477" s="36">
        <f t="shared" si="1049"/>
        <v>2100</v>
      </c>
      <c r="AK2477" s="45">
        <v>45657</v>
      </c>
    </row>
    <row r="2478" spans="1:37" s="79" customFormat="1" ht="12.75" x14ac:dyDescent="0.25">
      <c r="A2478" s="36">
        <v>2472</v>
      </c>
      <c r="B2478" s="74">
        <v>43559</v>
      </c>
      <c r="C2478" s="36" t="s">
        <v>823</v>
      </c>
      <c r="D2478" s="36"/>
      <c r="E2478" s="36">
        <v>12004</v>
      </c>
      <c r="F2478" s="36" t="s">
        <v>2009</v>
      </c>
      <c r="G2478" s="38" t="s">
        <v>320</v>
      </c>
      <c r="H2478" s="61">
        <v>1</v>
      </c>
      <c r="I2478" s="50">
        <v>1925000</v>
      </c>
      <c r="J2478" s="39">
        <f t="shared" si="1050"/>
        <v>0</v>
      </c>
      <c r="K2478" s="39">
        <f t="shared" si="1051"/>
        <v>0</v>
      </c>
      <c r="L2478" s="39">
        <f t="shared" si="1052"/>
        <v>1925000</v>
      </c>
      <c r="M2478" s="39">
        <f>IF(C2478=12006,H2478,IF(C2478&lt;&gt;12006,0))</f>
        <v>0</v>
      </c>
      <c r="N2478" s="39">
        <f t="shared" si="1054"/>
        <v>0</v>
      </c>
      <c r="O2478" s="39">
        <f t="shared" si="1055"/>
        <v>0</v>
      </c>
      <c r="P2478" s="39">
        <f t="shared" si="1056"/>
        <v>0</v>
      </c>
      <c r="Q2478" s="39">
        <f t="shared" si="1057"/>
        <v>0</v>
      </c>
      <c r="R2478" s="39">
        <f t="shared" si="1058"/>
        <v>0</v>
      </c>
      <c r="S2478" s="39">
        <f t="shared" si="1059"/>
        <v>0</v>
      </c>
      <c r="T2478" s="39"/>
      <c r="U2478" s="39">
        <f t="shared" si="1060"/>
        <v>0</v>
      </c>
      <c r="V2478" s="39"/>
      <c r="W2478" s="39"/>
      <c r="X2478" s="39">
        <f t="shared" si="1029"/>
        <v>158.11088295687884</v>
      </c>
      <c r="Y2478" s="39">
        <f t="shared" si="1030"/>
        <v>4812.5</v>
      </c>
      <c r="Z2478" s="41">
        <f t="shared" si="1031"/>
        <v>331716.63244353182</v>
      </c>
      <c r="AA2478" s="41">
        <v>273848.04928131419</v>
      </c>
      <c r="AB2478" s="41">
        <v>0</v>
      </c>
      <c r="AC2478" s="41">
        <f t="shared" si="1042"/>
        <v>273848.04928131419</v>
      </c>
      <c r="AD2478" s="42">
        <f t="shared" si="1043"/>
        <v>57868.583162217634</v>
      </c>
      <c r="AE2478" s="41">
        <f t="shared" si="1044"/>
        <v>331716.63244353182</v>
      </c>
      <c r="AF2478" s="42">
        <f t="shared" si="1045"/>
        <v>1593283.3675564681</v>
      </c>
      <c r="AG2478" s="43">
        <f>(365.25/30.4375*(IF(E2478=12002,1/3%,IF(E2478=12003,1/3%,IF(E2478=12004,1/3%,IF(E2478=12006,1/2%,IF(E2478=12007,1/10%,IF(E2478=12008,1/3%,IF(E2478=12009,1/10%,IF(E2478=12010,1/10%,IF(E2478=12011,1/20%,IF(E2478=12012,1/3%))))))))))))</f>
        <v>400</v>
      </c>
      <c r="AH2478" s="44">
        <f t="shared" si="1047"/>
        <v>331.0718685831622</v>
      </c>
      <c r="AI2478" s="36">
        <f t="shared" si="1048"/>
        <v>68.928131416837786</v>
      </c>
      <c r="AJ2478" s="36">
        <f t="shared" si="1049"/>
        <v>2098</v>
      </c>
      <c r="AK2478" s="45">
        <v>45657</v>
      </c>
    </row>
    <row r="2479" spans="1:37" s="79" customFormat="1" ht="38.25" customHeight="1" x14ac:dyDescent="0.25">
      <c r="A2479" s="36">
        <v>2473</v>
      </c>
      <c r="B2479" s="74">
        <v>43559</v>
      </c>
      <c r="C2479" s="36" t="s">
        <v>823</v>
      </c>
      <c r="D2479" s="36"/>
      <c r="E2479" s="36">
        <v>12004</v>
      </c>
      <c r="F2479" s="36" t="s">
        <v>2009</v>
      </c>
      <c r="G2479" s="38" t="s">
        <v>320</v>
      </c>
      <c r="H2479" s="61">
        <v>1</v>
      </c>
      <c r="I2479" s="50">
        <v>1573000</v>
      </c>
      <c r="J2479" s="39">
        <f t="shared" si="1050"/>
        <v>0</v>
      </c>
      <c r="K2479" s="39">
        <f t="shared" si="1051"/>
        <v>0</v>
      </c>
      <c r="L2479" s="39">
        <f t="shared" si="1052"/>
        <v>1573000</v>
      </c>
      <c r="M2479" s="39">
        <f>IF(C2479=12006,H2479,IF(C2479&lt;&gt;12006,0))</f>
        <v>0</v>
      </c>
      <c r="N2479" s="39">
        <f t="shared" si="1054"/>
        <v>0</v>
      </c>
      <c r="O2479" s="39">
        <f t="shared" si="1055"/>
        <v>0</v>
      </c>
      <c r="P2479" s="39">
        <f t="shared" si="1056"/>
        <v>0</v>
      </c>
      <c r="Q2479" s="39">
        <f t="shared" si="1057"/>
        <v>0</v>
      </c>
      <c r="R2479" s="39">
        <f t="shared" si="1058"/>
        <v>0</v>
      </c>
      <c r="S2479" s="39">
        <f t="shared" si="1059"/>
        <v>0</v>
      </c>
      <c r="T2479" s="39"/>
      <c r="U2479" s="39">
        <f t="shared" si="1060"/>
        <v>0</v>
      </c>
      <c r="V2479" s="39"/>
      <c r="W2479" s="39"/>
      <c r="X2479" s="39">
        <f t="shared" si="1029"/>
        <v>129.19917864476386</v>
      </c>
      <c r="Y2479" s="39">
        <f t="shared" si="1030"/>
        <v>3932.5</v>
      </c>
      <c r="Z2479" s="41">
        <f t="shared" si="1031"/>
        <v>271059.87679671461</v>
      </c>
      <c r="AA2479" s="41">
        <v>223772.97741273101</v>
      </c>
      <c r="AB2479" s="41">
        <v>0</v>
      </c>
      <c r="AC2479" s="41">
        <f t="shared" si="1042"/>
        <v>223772.97741273101</v>
      </c>
      <c r="AD2479" s="42">
        <f t="shared" si="1043"/>
        <v>47286.899383983604</v>
      </c>
      <c r="AE2479" s="41">
        <f t="shared" si="1044"/>
        <v>271059.87679671461</v>
      </c>
      <c r="AF2479" s="42">
        <f t="shared" si="1045"/>
        <v>1301940.1232032855</v>
      </c>
      <c r="AG2479" s="43">
        <f>(365.25/30.4375*(IF(E2479=12002,1/3%,IF(E2479=12003,1/3%,IF(E2479=12004,1/3%,IF(E2479=12006,1/2%,IF(E2479=12007,1/10%,IF(E2479=12008,1/3%,IF(E2479=12009,1/10%,IF(E2479=12010,1/10%,IF(E2479=12011,1/20%,IF(E2479=12012,1/3%))))))))))))</f>
        <v>400</v>
      </c>
      <c r="AH2479" s="44">
        <f t="shared" si="1047"/>
        <v>331.0718685831622</v>
      </c>
      <c r="AI2479" s="36">
        <f t="shared" si="1048"/>
        <v>68.928131416837786</v>
      </c>
      <c r="AJ2479" s="36">
        <f t="shared" si="1049"/>
        <v>2098</v>
      </c>
      <c r="AK2479" s="45">
        <v>45657</v>
      </c>
    </row>
    <row r="2480" spans="1:37" s="79" customFormat="1" ht="38.25" customHeight="1" x14ac:dyDescent="0.25">
      <c r="A2480" s="36">
        <v>2474</v>
      </c>
      <c r="B2480" s="45">
        <v>43560</v>
      </c>
      <c r="C2480" s="49" t="s">
        <v>272</v>
      </c>
      <c r="D2480" s="49"/>
      <c r="E2480" s="49">
        <v>12010</v>
      </c>
      <c r="F2480" s="36" t="s">
        <v>2010</v>
      </c>
      <c r="G2480" s="36" t="s">
        <v>435</v>
      </c>
      <c r="H2480" s="38">
        <v>200</v>
      </c>
      <c r="I2480" s="50">
        <v>955000</v>
      </c>
      <c r="J2480" s="39">
        <f t="shared" si="1050"/>
        <v>0</v>
      </c>
      <c r="K2480" s="39">
        <f t="shared" si="1051"/>
        <v>0</v>
      </c>
      <c r="L2480" s="39">
        <f t="shared" si="1052"/>
        <v>0</v>
      </c>
      <c r="M2480" s="39">
        <f>IF(E2480=12005,I2480,IF(E2480&lt;&gt;12005,0))</f>
        <v>0</v>
      </c>
      <c r="N2480" s="39">
        <f t="shared" si="1054"/>
        <v>0</v>
      </c>
      <c r="O2480" s="39">
        <f t="shared" si="1055"/>
        <v>0</v>
      </c>
      <c r="P2480" s="39">
        <f t="shared" si="1056"/>
        <v>0</v>
      </c>
      <c r="Q2480" s="39">
        <f t="shared" si="1057"/>
        <v>0</v>
      </c>
      <c r="R2480" s="39">
        <f t="shared" si="1058"/>
        <v>955000</v>
      </c>
      <c r="S2480" s="39">
        <f t="shared" si="1059"/>
        <v>0</v>
      </c>
      <c r="T2480" s="39"/>
      <c r="U2480" s="39">
        <f t="shared" si="1060"/>
        <v>0</v>
      </c>
      <c r="V2480" s="39"/>
      <c r="W2480" s="39">
        <f>IF(E2480=12099,I2480,IF(E2480&lt;&gt;12099,0))</f>
        <v>0</v>
      </c>
      <c r="X2480" s="39">
        <f t="shared" si="1029"/>
        <v>261.46475017111567</v>
      </c>
      <c r="Y2480" s="39">
        <f t="shared" si="1030"/>
        <v>7958.333333333333</v>
      </c>
      <c r="Z2480" s="41">
        <f t="shared" si="1031"/>
        <v>548291.58110882959</v>
      </c>
      <c r="AA2480" s="41">
        <v>452595.48254620121</v>
      </c>
      <c r="AB2480" s="41">
        <v>30419.390287856397</v>
      </c>
      <c r="AC2480" s="41">
        <f t="shared" si="1042"/>
        <v>483014.87283405761</v>
      </c>
      <c r="AD2480" s="42">
        <f t="shared" si="1043"/>
        <v>95696.09856262838</v>
      </c>
      <c r="AE2480" s="41">
        <f t="shared" si="1044"/>
        <v>578710.97139668604</v>
      </c>
      <c r="AF2480" s="42">
        <f t="shared" si="1045"/>
        <v>376289.02860331396</v>
      </c>
      <c r="AG2480" s="43">
        <f>(365.25/30.4375*(IF(E2480=12002,1/3%,IF(E2480=12003,1/3%,IF(E2480=12004,1/3%,IF(E2480=12006,1/2%,IF(E2480=12007,1/10%,IF(E2480=12008,1/3%,IF(E2480=12009,1/10%,IF(E2480=12010,1/10%,IF(E2480=12011,1/20%,IF(E2480=12012,1/3%,IF(E2480=12099,1/10%)))))))))))))</f>
        <v>120</v>
      </c>
      <c r="AH2480" s="44">
        <f t="shared" si="1047"/>
        <v>51.104722792607802</v>
      </c>
      <c r="AI2480" s="36">
        <f t="shared" si="1048"/>
        <v>68.895277207392198</v>
      </c>
      <c r="AJ2480" s="36">
        <f t="shared" si="1049"/>
        <v>2097</v>
      </c>
      <c r="AK2480" s="45">
        <v>45657</v>
      </c>
    </row>
    <row r="2481" spans="1:37" s="79" customFormat="1" ht="38.25" customHeight="1" x14ac:dyDescent="0.25">
      <c r="A2481" s="36">
        <v>2475</v>
      </c>
      <c r="B2481" s="74">
        <v>43560</v>
      </c>
      <c r="C2481" s="36" t="s">
        <v>823</v>
      </c>
      <c r="D2481" s="36"/>
      <c r="E2481" s="36">
        <v>12004</v>
      </c>
      <c r="F2481" s="36" t="s">
        <v>2011</v>
      </c>
      <c r="G2481" s="36" t="s">
        <v>540</v>
      </c>
      <c r="H2481" s="38">
        <v>1</v>
      </c>
      <c r="I2481" s="50">
        <v>172333333.33000001</v>
      </c>
      <c r="J2481" s="39">
        <f t="shared" si="1050"/>
        <v>0</v>
      </c>
      <c r="K2481" s="39">
        <f t="shared" si="1051"/>
        <v>0</v>
      </c>
      <c r="L2481" s="39">
        <f t="shared" si="1052"/>
        <v>172333333.33000001</v>
      </c>
      <c r="M2481" s="39">
        <f t="shared" ref="M2481:M2486" si="1063">IF(C2481=12006,H2481,IF(C2481&lt;&gt;12006,0))</f>
        <v>0</v>
      </c>
      <c r="N2481" s="39">
        <f t="shared" si="1054"/>
        <v>0</v>
      </c>
      <c r="O2481" s="39">
        <f t="shared" si="1055"/>
        <v>0</v>
      </c>
      <c r="P2481" s="39">
        <f t="shared" si="1056"/>
        <v>0</v>
      </c>
      <c r="Q2481" s="39">
        <f t="shared" si="1057"/>
        <v>0</v>
      </c>
      <c r="R2481" s="39">
        <f t="shared" si="1058"/>
        <v>0</v>
      </c>
      <c r="S2481" s="39">
        <f t="shared" si="1059"/>
        <v>0</v>
      </c>
      <c r="T2481" s="39"/>
      <c r="U2481" s="39">
        <f t="shared" si="1060"/>
        <v>0</v>
      </c>
      <c r="V2481" s="39"/>
      <c r="W2481" s="39"/>
      <c r="X2481" s="39">
        <f t="shared" si="1029"/>
        <v>14154.688569199179</v>
      </c>
      <c r="Y2481" s="39">
        <f t="shared" si="1030"/>
        <v>430833.33332500001</v>
      </c>
      <c r="Z2481" s="41">
        <f t="shared" si="1031"/>
        <v>29682381.929610677</v>
      </c>
      <c r="AA2481" s="41">
        <v>24077125.256207805</v>
      </c>
      <c r="AB2481" s="41">
        <v>-649352.53258186136</v>
      </c>
      <c r="AC2481" s="41">
        <f t="shared" si="1042"/>
        <v>23427772.723625943</v>
      </c>
      <c r="AD2481" s="42">
        <f t="shared" si="1043"/>
        <v>5605256.6734028719</v>
      </c>
      <c r="AE2481" s="41">
        <f t="shared" si="1044"/>
        <v>29033029.397028815</v>
      </c>
      <c r="AF2481" s="42">
        <f t="shared" si="1045"/>
        <v>143300303.93297121</v>
      </c>
      <c r="AG2481" s="43">
        <f t="shared" ref="AG2481:AG2486" si="1064">(365.25/30.4375*(IF(E2481=12002,1/3%,IF(E2481=12003,1/3%,IF(E2481=12004,1/3%,IF(E2481=12006,1/2%,IF(E2481=12007,1/10%,IF(E2481=12008,1/3%,IF(E2481=12009,1/10%,IF(E2481=12010,1/10%,IF(E2481=12011,1/20%,IF(E2481=12012,1/3%))))))))))))</f>
        <v>400</v>
      </c>
      <c r="AH2481" s="44">
        <f t="shared" si="1047"/>
        <v>331.10472279260779</v>
      </c>
      <c r="AI2481" s="36">
        <f t="shared" si="1048"/>
        <v>68.895277207392198</v>
      </c>
      <c r="AJ2481" s="36">
        <f t="shared" si="1049"/>
        <v>2097</v>
      </c>
      <c r="AK2481" s="45">
        <v>45657</v>
      </c>
    </row>
    <row r="2482" spans="1:37" s="79" customFormat="1" ht="38.25" customHeight="1" x14ac:dyDescent="0.25">
      <c r="A2482" s="36">
        <v>2476</v>
      </c>
      <c r="B2482" s="45">
        <v>43563</v>
      </c>
      <c r="C2482" s="36" t="s">
        <v>533</v>
      </c>
      <c r="D2482" s="36"/>
      <c r="E2482" s="36">
        <v>12003</v>
      </c>
      <c r="F2482" s="36" t="s">
        <v>1776</v>
      </c>
      <c r="G2482" s="36" t="s">
        <v>836</v>
      </c>
      <c r="H2482" s="38">
        <v>2</v>
      </c>
      <c r="I2482" s="50">
        <v>73000</v>
      </c>
      <c r="J2482" s="39">
        <f t="shared" si="1050"/>
        <v>0</v>
      </c>
      <c r="K2482" s="39">
        <f t="shared" si="1051"/>
        <v>73000</v>
      </c>
      <c r="L2482" s="39">
        <f t="shared" si="1052"/>
        <v>0</v>
      </c>
      <c r="M2482" s="39">
        <f t="shared" si="1063"/>
        <v>0</v>
      </c>
      <c r="N2482" s="39">
        <f t="shared" si="1054"/>
        <v>0</v>
      </c>
      <c r="O2482" s="39">
        <f t="shared" si="1055"/>
        <v>0</v>
      </c>
      <c r="P2482" s="39">
        <f t="shared" si="1056"/>
        <v>0</v>
      </c>
      <c r="Q2482" s="39">
        <f t="shared" si="1057"/>
        <v>0</v>
      </c>
      <c r="R2482" s="39">
        <f t="shared" si="1058"/>
        <v>0</v>
      </c>
      <c r="S2482" s="39">
        <f t="shared" si="1059"/>
        <v>0</v>
      </c>
      <c r="T2482" s="39"/>
      <c r="U2482" s="39">
        <f t="shared" si="1060"/>
        <v>0</v>
      </c>
      <c r="V2482" s="39"/>
      <c r="W2482" s="39"/>
      <c r="X2482" s="39">
        <f t="shared" si="1029"/>
        <v>5.9958932238193015</v>
      </c>
      <c r="Y2482" s="39">
        <f t="shared" si="1030"/>
        <v>182.5</v>
      </c>
      <c r="Z2482" s="41">
        <f t="shared" si="1031"/>
        <v>12555.400410677619</v>
      </c>
      <c r="AA2482" s="41">
        <v>10360.903490759754</v>
      </c>
      <c r="AB2482" s="41">
        <v>-279.4303244282479</v>
      </c>
      <c r="AC2482" s="41">
        <f t="shared" si="1042"/>
        <v>10081.473166331507</v>
      </c>
      <c r="AD2482" s="42">
        <f t="shared" si="1043"/>
        <v>2194.4969199178649</v>
      </c>
      <c r="AE2482" s="41">
        <f t="shared" si="1044"/>
        <v>12275.970086249372</v>
      </c>
      <c r="AF2482" s="42">
        <f t="shared" si="1045"/>
        <v>60724.02991375063</v>
      </c>
      <c r="AG2482" s="43">
        <f t="shared" si="1064"/>
        <v>400</v>
      </c>
      <c r="AH2482" s="44">
        <f t="shared" si="1047"/>
        <v>331.20328542094455</v>
      </c>
      <c r="AI2482" s="36">
        <f t="shared" si="1048"/>
        <v>68.796714579055447</v>
      </c>
      <c r="AJ2482" s="36">
        <f t="shared" si="1049"/>
        <v>2094</v>
      </c>
      <c r="AK2482" s="45">
        <v>45657</v>
      </c>
    </row>
    <row r="2483" spans="1:37" s="79" customFormat="1" ht="15.75" customHeight="1" x14ac:dyDescent="0.25">
      <c r="A2483" s="36">
        <v>2477</v>
      </c>
      <c r="B2483" s="45">
        <v>43563</v>
      </c>
      <c r="C2483" s="36" t="s">
        <v>533</v>
      </c>
      <c r="D2483" s="36"/>
      <c r="E2483" s="36">
        <v>12003</v>
      </c>
      <c r="F2483" s="36" t="s">
        <v>1781</v>
      </c>
      <c r="G2483" s="36" t="s">
        <v>836</v>
      </c>
      <c r="H2483" s="38">
        <v>4</v>
      </c>
      <c r="I2483" s="50">
        <v>108200</v>
      </c>
      <c r="J2483" s="39">
        <f t="shared" si="1050"/>
        <v>0</v>
      </c>
      <c r="K2483" s="39">
        <f t="shared" si="1051"/>
        <v>108200</v>
      </c>
      <c r="L2483" s="39">
        <f t="shared" si="1052"/>
        <v>0</v>
      </c>
      <c r="M2483" s="39">
        <f t="shared" si="1063"/>
        <v>0</v>
      </c>
      <c r="N2483" s="39">
        <f t="shared" si="1054"/>
        <v>0</v>
      </c>
      <c r="O2483" s="39">
        <f t="shared" si="1055"/>
        <v>0</v>
      </c>
      <c r="P2483" s="39">
        <f t="shared" si="1056"/>
        <v>0</v>
      </c>
      <c r="Q2483" s="39">
        <f t="shared" si="1057"/>
        <v>0</v>
      </c>
      <c r="R2483" s="39">
        <f t="shared" si="1058"/>
        <v>0</v>
      </c>
      <c r="S2483" s="39">
        <f t="shared" si="1059"/>
        <v>0</v>
      </c>
      <c r="T2483" s="39"/>
      <c r="U2483" s="39">
        <f t="shared" si="1060"/>
        <v>0</v>
      </c>
      <c r="V2483" s="39"/>
      <c r="W2483" s="39"/>
      <c r="X2483" s="39">
        <f t="shared" si="1029"/>
        <v>8.8870636550308006</v>
      </c>
      <c r="Y2483" s="39">
        <f t="shared" si="1030"/>
        <v>270.5</v>
      </c>
      <c r="Z2483" s="41">
        <f t="shared" si="1031"/>
        <v>18609.511293634499</v>
      </c>
      <c r="AA2483" s="41">
        <v>15356.845995893225</v>
      </c>
      <c r="AB2483" s="41">
        <v>-414.16933017995098</v>
      </c>
      <c r="AC2483" s="41">
        <f t="shared" si="1042"/>
        <v>14942.676665713274</v>
      </c>
      <c r="AD2483" s="42">
        <f t="shared" si="1043"/>
        <v>3252.6652977412741</v>
      </c>
      <c r="AE2483" s="41">
        <f t="shared" si="1044"/>
        <v>18195.34196345455</v>
      </c>
      <c r="AF2483" s="42">
        <f t="shared" si="1045"/>
        <v>90004.658036545443</v>
      </c>
      <c r="AG2483" s="43">
        <f t="shared" si="1064"/>
        <v>400</v>
      </c>
      <c r="AH2483" s="44">
        <f t="shared" si="1047"/>
        <v>331.20328542094455</v>
      </c>
      <c r="AI2483" s="36">
        <f t="shared" si="1048"/>
        <v>68.796714579055447</v>
      </c>
      <c r="AJ2483" s="36">
        <f t="shared" si="1049"/>
        <v>2094</v>
      </c>
      <c r="AK2483" s="45">
        <v>45657</v>
      </c>
    </row>
    <row r="2484" spans="1:37" s="79" customFormat="1" ht="12.75" customHeight="1" x14ac:dyDescent="0.25">
      <c r="A2484" s="36">
        <v>2478</v>
      </c>
      <c r="B2484" s="74">
        <v>43564</v>
      </c>
      <c r="C2484" s="36" t="s">
        <v>823</v>
      </c>
      <c r="D2484" s="36"/>
      <c r="E2484" s="36">
        <v>12004</v>
      </c>
      <c r="F2484" s="36" t="s">
        <v>2009</v>
      </c>
      <c r="G2484" s="38" t="s">
        <v>320</v>
      </c>
      <c r="H2484" s="61">
        <v>1</v>
      </c>
      <c r="I2484" s="50">
        <v>3025000</v>
      </c>
      <c r="J2484" s="39">
        <f t="shared" si="1050"/>
        <v>0</v>
      </c>
      <c r="K2484" s="39">
        <f t="shared" si="1051"/>
        <v>0</v>
      </c>
      <c r="L2484" s="39">
        <f t="shared" si="1052"/>
        <v>3025000</v>
      </c>
      <c r="M2484" s="39">
        <f t="shared" si="1063"/>
        <v>0</v>
      </c>
      <c r="N2484" s="39">
        <f t="shared" si="1054"/>
        <v>0</v>
      </c>
      <c r="O2484" s="39">
        <f t="shared" si="1055"/>
        <v>0</v>
      </c>
      <c r="P2484" s="39">
        <f t="shared" si="1056"/>
        <v>0</v>
      </c>
      <c r="Q2484" s="39">
        <f t="shared" si="1057"/>
        <v>0</v>
      </c>
      <c r="R2484" s="39">
        <f t="shared" si="1058"/>
        <v>0</v>
      </c>
      <c r="S2484" s="39">
        <f t="shared" si="1059"/>
        <v>0</v>
      </c>
      <c r="T2484" s="39"/>
      <c r="U2484" s="39">
        <f t="shared" si="1060"/>
        <v>0</v>
      </c>
      <c r="V2484" s="39"/>
      <c r="W2484" s="39"/>
      <c r="X2484" s="39">
        <f t="shared" si="1029"/>
        <v>248.45995893223818</v>
      </c>
      <c r="Y2484" s="39">
        <f t="shared" si="1030"/>
        <v>7562.5</v>
      </c>
      <c r="Z2484" s="41">
        <f t="shared" si="1031"/>
        <v>520026.69404517458</v>
      </c>
      <c r="AA2484" s="41">
        <v>429090.34907597536</v>
      </c>
      <c r="AB2484" s="41">
        <v>0</v>
      </c>
      <c r="AC2484" s="41">
        <f t="shared" si="1042"/>
        <v>429090.34907597536</v>
      </c>
      <c r="AD2484" s="42">
        <f t="shared" si="1043"/>
        <v>90936.344969199214</v>
      </c>
      <c r="AE2484" s="41">
        <f t="shared" si="1044"/>
        <v>520026.69404517458</v>
      </c>
      <c r="AF2484" s="42">
        <f t="shared" si="1045"/>
        <v>2504973.3059548256</v>
      </c>
      <c r="AG2484" s="43">
        <f t="shared" si="1064"/>
        <v>400</v>
      </c>
      <c r="AH2484" s="44">
        <f t="shared" si="1047"/>
        <v>331.23613963039014</v>
      </c>
      <c r="AI2484" s="36">
        <f t="shared" si="1048"/>
        <v>68.763860369609858</v>
      </c>
      <c r="AJ2484" s="36">
        <f t="shared" si="1049"/>
        <v>2093</v>
      </c>
      <c r="AK2484" s="45">
        <v>45657</v>
      </c>
    </row>
    <row r="2485" spans="1:37" s="79" customFormat="1" ht="12.75" customHeight="1" x14ac:dyDescent="0.25">
      <c r="A2485" s="36">
        <v>2479</v>
      </c>
      <c r="B2485" s="45">
        <v>43564</v>
      </c>
      <c r="C2485" s="53" t="s">
        <v>533</v>
      </c>
      <c r="D2485" s="53"/>
      <c r="E2485" s="36">
        <v>12003</v>
      </c>
      <c r="F2485" s="36" t="s">
        <v>1863</v>
      </c>
      <c r="G2485" s="36" t="s">
        <v>1750</v>
      </c>
      <c r="H2485" s="38">
        <v>9</v>
      </c>
      <c r="I2485" s="50">
        <v>355500</v>
      </c>
      <c r="J2485" s="39">
        <f t="shared" si="1050"/>
        <v>0</v>
      </c>
      <c r="K2485" s="39">
        <f t="shared" si="1051"/>
        <v>355500</v>
      </c>
      <c r="L2485" s="39">
        <f t="shared" si="1052"/>
        <v>0</v>
      </c>
      <c r="M2485" s="39">
        <f t="shared" si="1063"/>
        <v>0</v>
      </c>
      <c r="N2485" s="39">
        <f t="shared" si="1054"/>
        <v>0</v>
      </c>
      <c r="O2485" s="39">
        <f t="shared" si="1055"/>
        <v>0</v>
      </c>
      <c r="P2485" s="39">
        <f t="shared" si="1056"/>
        <v>0</v>
      </c>
      <c r="Q2485" s="39">
        <f t="shared" si="1057"/>
        <v>0</v>
      </c>
      <c r="R2485" s="39">
        <f t="shared" si="1058"/>
        <v>0</v>
      </c>
      <c r="S2485" s="39">
        <f t="shared" si="1059"/>
        <v>0</v>
      </c>
      <c r="T2485" s="39"/>
      <c r="U2485" s="39">
        <f t="shared" si="1060"/>
        <v>0</v>
      </c>
      <c r="V2485" s="39"/>
      <c r="W2485" s="39"/>
      <c r="X2485" s="39">
        <f t="shared" si="1029"/>
        <v>29.199178644763858</v>
      </c>
      <c r="Y2485" s="39">
        <f t="shared" si="1030"/>
        <v>888.74999999999989</v>
      </c>
      <c r="Z2485" s="41">
        <f t="shared" si="1031"/>
        <v>61113.880903490754</v>
      </c>
      <c r="AA2485" s="41">
        <v>49551.006160164259</v>
      </c>
      <c r="AB2485" s="41">
        <v>-1336.375127831597</v>
      </c>
      <c r="AC2485" s="41">
        <f t="shared" si="1042"/>
        <v>48214.631032332662</v>
      </c>
      <c r="AD2485" s="42">
        <f t="shared" si="1043"/>
        <v>11562.874743326494</v>
      </c>
      <c r="AE2485" s="41">
        <f t="shared" si="1044"/>
        <v>59777.505775659156</v>
      </c>
      <c r="AF2485" s="42">
        <f t="shared" si="1045"/>
        <v>295722.49422434083</v>
      </c>
      <c r="AG2485" s="43">
        <f t="shared" si="1064"/>
        <v>400</v>
      </c>
      <c r="AH2485" s="44">
        <f t="shared" si="1047"/>
        <v>331.23613963039014</v>
      </c>
      <c r="AI2485" s="36">
        <f t="shared" si="1048"/>
        <v>68.763860369609858</v>
      </c>
      <c r="AJ2485" s="36">
        <f t="shared" si="1049"/>
        <v>2093</v>
      </c>
      <c r="AK2485" s="45">
        <v>45657</v>
      </c>
    </row>
    <row r="2486" spans="1:37" s="79" customFormat="1" ht="12.75" customHeight="1" x14ac:dyDescent="0.25">
      <c r="A2486" s="36">
        <v>2480</v>
      </c>
      <c r="B2486" s="45">
        <v>43564</v>
      </c>
      <c r="C2486" s="53" t="s">
        <v>533</v>
      </c>
      <c r="D2486" s="53"/>
      <c r="E2486" s="36">
        <v>12003</v>
      </c>
      <c r="F2486" s="36" t="s">
        <v>1877</v>
      </c>
      <c r="G2486" s="36" t="s">
        <v>1750</v>
      </c>
      <c r="H2486" s="38">
        <v>19</v>
      </c>
      <c r="I2486" s="50">
        <v>570950</v>
      </c>
      <c r="J2486" s="39">
        <f t="shared" si="1050"/>
        <v>0</v>
      </c>
      <c r="K2486" s="39">
        <f t="shared" si="1051"/>
        <v>570950</v>
      </c>
      <c r="L2486" s="39">
        <f t="shared" si="1052"/>
        <v>0</v>
      </c>
      <c r="M2486" s="39">
        <f t="shared" si="1063"/>
        <v>0</v>
      </c>
      <c r="N2486" s="39">
        <f t="shared" si="1054"/>
        <v>0</v>
      </c>
      <c r="O2486" s="39">
        <f t="shared" si="1055"/>
        <v>0</v>
      </c>
      <c r="P2486" s="39">
        <f t="shared" si="1056"/>
        <v>0</v>
      </c>
      <c r="Q2486" s="39">
        <f t="shared" si="1057"/>
        <v>0</v>
      </c>
      <c r="R2486" s="39">
        <f t="shared" si="1058"/>
        <v>0</v>
      </c>
      <c r="S2486" s="39">
        <f t="shared" si="1059"/>
        <v>0</v>
      </c>
      <c r="T2486" s="39"/>
      <c r="U2486" s="39">
        <f t="shared" si="1060"/>
        <v>0</v>
      </c>
      <c r="V2486" s="39"/>
      <c r="W2486" s="39"/>
      <c r="X2486" s="39">
        <f t="shared" si="1029"/>
        <v>46.895277207392198</v>
      </c>
      <c r="Y2486" s="39">
        <f t="shared" si="1030"/>
        <v>1427.375</v>
      </c>
      <c r="Z2486" s="41">
        <f t="shared" si="1031"/>
        <v>98151.815195071875</v>
      </c>
      <c r="AA2486" s="41">
        <v>79581.28542094455</v>
      </c>
      <c r="AB2486" s="41">
        <v>-2146.2823607185665</v>
      </c>
      <c r="AC2486" s="41">
        <f t="shared" si="1042"/>
        <v>77435.003060225979</v>
      </c>
      <c r="AD2486" s="42">
        <f t="shared" si="1043"/>
        <v>18570.529774127324</v>
      </c>
      <c r="AE2486" s="41">
        <f t="shared" si="1044"/>
        <v>96005.532834353304</v>
      </c>
      <c r="AF2486" s="42">
        <f t="shared" si="1045"/>
        <v>474944.46716564673</v>
      </c>
      <c r="AG2486" s="43">
        <f t="shared" si="1064"/>
        <v>400</v>
      </c>
      <c r="AH2486" s="44">
        <f t="shared" si="1047"/>
        <v>331.23613963039014</v>
      </c>
      <c r="AI2486" s="36">
        <f t="shared" si="1048"/>
        <v>68.763860369609858</v>
      </c>
      <c r="AJ2486" s="36">
        <f t="shared" si="1049"/>
        <v>2093</v>
      </c>
      <c r="AK2486" s="45">
        <v>45657</v>
      </c>
    </row>
    <row r="2487" spans="1:37" s="79" customFormat="1" ht="12.75" customHeight="1" x14ac:dyDescent="0.25">
      <c r="A2487" s="36">
        <v>2481</v>
      </c>
      <c r="B2487" s="45">
        <v>43565</v>
      </c>
      <c r="C2487" s="49" t="s">
        <v>272</v>
      </c>
      <c r="D2487" s="49"/>
      <c r="E2487" s="49">
        <v>12010</v>
      </c>
      <c r="F2487" s="36" t="s">
        <v>2012</v>
      </c>
      <c r="G2487" s="36" t="s">
        <v>435</v>
      </c>
      <c r="H2487" s="38">
        <v>1</v>
      </c>
      <c r="I2487" s="50">
        <v>2956065</v>
      </c>
      <c r="J2487" s="39">
        <f t="shared" si="1050"/>
        <v>0</v>
      </c>
      <c r="K2487" s="39">
        <f t="shared" si="1051"/>
        <v>0</v>
      </c>
      <c r="L2487" s="39">
        <f t="shared" si="1052"/>
        <v>0</v>
      </c>
      <c r="M2487" s="39">
        <f>IF(E2487=12005,I2487,IF(E2487&lt;&gt;12005,0))</f>
        <v>0</v>
      </c>
      <c r="N2487" s="39">
        <f t="shared" si="1054"/>
        <v>0</v>
      </c>
      <c r="O2487" s="39">
        <f t="shared" si="1055"/>
        <v>0</v>
      </c>
      <c r="P2487" s="39">
        <f t="shared" si="1056"/>
        <v>0</v>
      </c>
      <c r="Q2487" s="39">
        <f t="shared" si="1057"/>
        <v>0</v>
      </c>
      <c r="R2487" s="39">
        <f t="shared" si="1058"/>
        <v>2956065</v>
      </c>
      <c r="S2487" s="39">
        <f t="shared" si="1059"/>
        <v>0</v>
      </c>
      <c r="T2487" s="39"/>
      <c r="U2487" s="39">
        <f t="shared" si="1060"/>
        <v>0</v>
      </c>
      <c r="V2487" s="39"/>
      <c r="W2487" s="39">
        <f>IF(E2487=12099,I2487,IF(E2487&lt;&gt;12099,0))</f>
        <v>0</v>
      </c>
      <c r="X2487" s="39">
        <f t="shared" si="1029"/>
        <v>809.32648870636547</v>
      </c>
      <c r="Y2487" s="39">
        <f t="shared" si="1030"/>
        <v>24633.875</v>
      </c>
      <c r="Z2487" s="41">
        <f t="shared" si="1031"/>
        <v>1693111.0143737167</v>
      </c>
      <c r="AA2487" s="41">
        <v>1396897.5195071867</v>
      </c>
      <c r="AB2487" s="41">
        <v>93886.864709680172</v>
      </c>
      <c r="AC2487" s="41">
        <f t="shared" si="1042"/>
        <v>1490784.3842168669</v>
      </c>
      <c r="AD2487" s="42">
        <f t="shared" si="1043"/>
        <v>296213.49486652995</v>
      </c>
      <c r="AE2487" s="41">
        <f t="shared" si="1044"/>
        <v>1786997.8790833969</v>
      </c>
      <c r="AF2487" s="42">
        <f t="shared" si="1045"/>
        <v>1169067.1209166031</v>
      </c>
      <c r="AG2487" s="43">
        <f>(365.25/30.4375*(IF(E2487=12002,1/3%,IF(E2487=12003,1/3%,IF(E2487=12004,1/3%,IF(E2487=12006,1/2%,IF(E2487=12007,1/10%,IF(E2487=12008,1/3%,IF(E2487=12009,1/10%,IF(E2487=12010,1/10%,IF(E2487=12011,1/20%,IF(E2487=12012,1/3%,IF(E2487=12099,1/10%)))))))))))))</f>
        <v>120</v>
      </c>
      <c r="AH2487" s="44">
        <f t="shared" si="1047"/>
        <v>51.26899383983573</v>
      </c>
      <c r="AI2487" s="36">
        <f t="shared" si="1048"/>
        <v>68.73100616016427</v>
      </c>
      <c r="AJ2487" s="36">
        <f t="shared" si="1049"/>
        <v>2092</v>
      </c>
      <c r="AK2487" s="45">
        <v>45657</v>
      </c>
    </row>
    <row r="2488" spans="1:37" s="79" customFormat="1" ht="12.75" customHeight="1" x14ac:dyDescent="0.25">
      <c r="A2488" s="36">
        <v>2482</v>
      </c>
      <c r="B2488" s="45">
        <v>43565</v>
      </c>
      <c r="C2488" s="53" t="s">
        <v>533</v>
      </c>
      <c r="D2488" s="53"/>
      <c r="E2488" s="36">
        <v>12003</v>
      </c>
      <c r="F2488" s="36" t="s">
        <v>1863</v>
      </c>
      <c r="G2488" s="36" t="s">
        <v>558</v>
      </c>
      <c r="H2488" s="38">
        <v>8</v>
      </c>
      <c r="I2488" s="50">
        <v>292000</v>
      </c>
      <c r="J2488" s="39">
        <f t="shared" si="1050"/>
        <v>0</v>
      </c>
      <c r="K2488" s="39">
        <f t="shared" si="1051"/>
        <v>292000</v>
      </c>
      <c r="L2488" s="39">
        <f t="shared" si="1052"/>
        <v>0</v>
      </c>
      <c r="M2488" s="39">
        <f>IF(C2488=12006,H2488,IF(C2488&lt;&gt;12006,0))</f>
        <v>0</v>
      </c>
      <c r="N2488" s="39">
        <f t="shared" si="1054"/>
        <v>0</v>
      </c>
      <c r="O2488" s="39">
        <f t="shared" si="1055"/>
        <v>0</v>
      </c>
      <c r="P2488" s="39">
        <f t="shared" si="1056"/>
        <v>0</v>
      </c>
      <c r="Q2488" s="39">
        <f t="shared" si="1057"/>
        <v>0</v>
      </c>
      <c r="R2488" s="39">
        <f t="shared" si="1058"/>
        <v>0</v>
      </c>
      <c r="S2488" s="39">
        <f t="shared" si="1059"/>
        <v>0</v>
      </c>
      <c r="T2488" s="39"/>
      <c r="U2488" s="39">
        <f t="shared" si="1060"/>
        <v>0</v>
      </c>
      <c r="V2488" s="39"/>
      <c r="W2488" s="39"/>
      <c r="X2488" s="39">
        <f t="shared" si="1029"/>
        <v>23.983572895277206</v>
      </c>
      <c r="Y2488" s="39">
        <f t="shared" si="1030"/>
        <v>730</v>
      </c>
      <c r="Z2488" s="41">
        <f t="shared" si="1031"/>
        <v>50173.63449691992</v>
      </c>
      <c r="AA2488" s="41">
        <v>40676.139630390142</v>
      </c>
      <c r="AB2488" s="41">
        <v>-1097.0227551496062</v>
      </c>
      <c r="AC2488" s="41">
        <f t="shared" si="1042"/>
        <v>39579.116875240536</v>
      </c>
      <c r="AD2488" s="42">
        <f t="shared" si="1043"/>
        <v>9497.4948665297779</v>
      </c>
      <c r="AE2488" s="41">
        <f t="shared" si="1044"/>
        <v>49076.611741770314</v>
      </c>
      <c r="AF2488" s="42">
        <f t="shared" si="1045"/>
        <v>242923.38825822968</v>
      </c>
      <c r="AG2488" s="43">
        <f>(365.25/30.4375*(IF(E2488=12002,1/3%,IF(E2488=12003,1/3%,IF(E2488=12004,1/3%,IF(E2488=12006,1/2%,IF(E2488=12007,1/10%,IF(E2488=12008,1/3%,IF(E2488=12009,1/10%,IF(E2488=12010,1/10%,IF(E2488=12011,1/20%,IF(E2488=12012,1/3%))))))))))))</f>
        <v>400</v>
      </c>
      <c r="AH2488" s="44">
        <f t="shared" si="1047"/>
        <v>331.26899383983573</v>
      </c>
      <c r="AI2488" s="36">
        <f t="shared" si="1048"/>
        <v>68.73100616016427</v>
      </c>
      <c r="AJ2488" s="36">
        <f t="shared" si="1049"/>
        <v>2092</v>
      </c>
      <c r="AK2488" s="45">
        <v>45657</v>
      </c>
    </row>
    <row r="2489" spans="1:37" s="79" customFormat="1" ht="12.75" customHeight="1" x14ac:dyDescent="0.25">
      <c r="A2489" s="36">
        <v>2483</v>
      </c>
      <c r="B2489" s="45">
        <v>43565</v>
      </c>
      <c r="C2489" s="53" t="s">
        <v>533</v>
      </c>
      <c r="D2489" s="53"/>
      <c r="E2489" s="36">
        <v>12003</v>
      </c>
      <c r="F2489" s="36" t="s">
        <v>1877</v>
      </c>
      <c r="G2489" s="36" t="s">
        <v>558</v>
      </c>
      <c r="H2489" s="38">
        <v>20</v>
      </c>
      <c r="I2489" s="50">
        <v>541000</v>
      </c>
      <c r="J2489" s="39">
        <f t="shared" si="1050"/>
        <v>0</v>
      </c>
      <c r="K2489" s="39">
        <f t="shared" si="1051"/>
        <v>541000</v>
      </c>
      <c r="L2489" s="39">
        <f t="shared" si="1052"/>
        <v>0</v>
      </c>
      <c r="M2489" s="39">
        <f>IF(C2489=12006,H2489,IF(C2489&lt;&gt;12006,0))</f>
        <v>0</v>
      </c>
      <c r="N2489" s="39">
        <f t="shared" si="1054"/>
        <v>0</v>
      </c>
      <c r="O2489" s="39">
        <f t="shared" si="1055"/>
        <v>0</v>
      </c>
      <c r="P2489" s="39">
        <f t="shared" si="1056"/>
        <v>0</v>
      </c>
      <c r="Q2489" s="39">
        <f t="shared" si="1057"/>
        <v>0</v>
      </c>
      <c r="R2489" s="39">
        <f t="shared" si="1058"/>
        <v>0</v>
      </c>
      <c r="S2489" s="39">
        <f t="shared" si="1059"/>
        <v>0</v>
      </c>
      <c r="T2489" s="39"/>
      <c r="U2489" s="39">
        <f t="shared" si="1060"/>
        <v>0</v>
      </c>
      <c r="V2489" s="39"/>
      <c r="W2489" s="39"/>
      <c r="X2489" s="39">
        <f t="shared" si="1029"/>
        <v>44.435318275154003</v>
      </c>
      <c r="Y2489" s="39">
        <f t="shared" si="1030"/>
        <v>1352.5</v>
      </c>
      <c r="Z2489" s="41">
        <f t="shared" si="1031"/>
        <v>92958.685831622177</v>
      </c>
      <c r="AA2489" s="41">
        <v>75362.299794661187</v>
      </c>
      <c r="AB2489" s="41">
        <v>-2032.4976388217019</v>
      </c>
      <c r="AC2489" s="41">
        <f t="shared" si="1042"/>
        <v>73329.802155839483</v>
      </c>
      <c r="AD2489" s="42">
        <f t="shared" si="1043"/>
        <v>17596.38603696099</v>
      </c>
      <c r="AE2489" s="41">
        <f t="shared" si="1044"/>
        <v>90926.188192800473</v>
      </c>
      <c r="AF2489" s="42">
        <f t="shared" si="1045"/>
        <v>450073.8118071995</v>
      </c>
      <c r="AG2489" s="43">
        <f>(365.25/30.4375*(IF(E2489=12002,1/3%,IF(E2489=12003,1/3%,IF(E2489=12004,1/3%,IF(E2489=12006,1/2%,IF(E2489=12007,1/10%,IF(E2489=12008,1/3%,IF(E2489=12009,1/10%,IF(E2489=12010,1/10%,IF(E2489=12011,1/20%,IF(E2489=12012,1/3%))))))))))))</f>
        <v>400</v>
      </c>
      <c r="AH2489" s="44">
        <f t="shared" si="1047"/>
        <v>331.26899383983573</v>
      </c>
      <c r="AI2489" s="36">
        <f t="shared" si="1048"/>
        <v>68.73100616016427</v>
      </c>
      <c r="AJ2489" s="36">
        <f t="shared" si="1049"/>
        <v>2092</v>
      </c>
      <c r="AK2489" s="45">
        <v>45657</v>
      </c>
    </row>
    <row r="2490" spans="1:37" s="79" customFormat="1" ht="12.75" customHeight="1" x14ac:dyDescent="0.25">
      <c r="A2490" s="36">
        <v>2484</v>
      </c>
      <c r="B2490" s="45">
        <v>43566</v>
      </c>
      <c r="C2490" s="49" t="s">
        <v>272</v>
      </c>
      <c r="D2490" s="49"/>
      <c r="E2490" s="49">
        <v>12010</v>
      </c>
      <c r="F2490" s="36" t="s">
        <v>2013</v>
      </c>
      <c r="G2490" s="36" t="s">
        <v>435</v>
      </c>
      <c r="H2490" s="38">
        <v>1</v>
      </c>
      <c r="I2490" s="50">
        <v>106059.29791271347</v>
      </c>
      <c r="J2490" s="39">
        <f t="shared" si="1050"/>
        <v>0</v>
      </c>
      <c r="K2490" s="39">
        <f t="shared" si="1051"/>
        <v>0</v>
      </c>
      <c r="L2490" s="39">
        <f t="shared" si="1052"/>
        <v>0</v>
      </c>
      <c r="M2490" s="39">
        <f>IF(E2490=12005,I2490,IF(E2490&lt;&gt;12005,0))</f>
        <v>0</v>
      </c>
      <c r="N2490" s="39">
        <f t="shared" si="1054"/>
        <v>0</v>
      </c>
      <c r="O2490" s="39">
        <f t="shared" si="1055"/>
        <v>0</v>
      </c>
      <c r="P2490" s="39">
        <f t="shared" si="1056"/>
        <v>0</v>
      </c>
      <c r="Q2490" s="39">
        <f t="shared" si="1057"/>
        <v>0</v>
      </c>
      <c r="R2490" s="39">
        <f t="shared" si="1058"/>
        <v>106059.29791271347</v>
      </c>
      <c r="S2490" s="39">
        <f t="shared" si="1059"/>
        <v>0</v>
      </c>
      <c r="T2490" s="39"/>
      <c r="U2490" s="39">
        <f t="shared" si="1060"/>
        <v>0</v>
      </c>
      <c r="V2490" s="39"/>
      <c r="W2490" s="39">
        <f>IF(E2490=12099,I2490,IF(E2490&lt;&gt;12099,0))</f>
        <v>0</v>
      </c>
      <c r="X2490" s="39">
        <f t="shared" si="1029"/>
        <v>29.037453227300063</v>
      </c>
      <c r="Y2490" s="39">
        <f t="shared" si="1030"/>
        <v>883.82748260594565</v>
      </c>
      <c r="Z2490" s="41">
        <f t="shared" si="1031"/>
        <v>60717.314698284426</v>
      </c>
      <c r="AA2490" s="41">
        <v>50089.606817092608</v>
      </c>
      <c r="AB2490" s="41">
        <v>3366.572044781452</v>
      </c>
      <c r="AC2490" s="41">
        <f t="shared" si="1042"/>
        <v>53456.178861874061</v>
      </c>
      <c r="AD2490" s="42">
        <f t="shared" si="1043"/>
        <v>10627.707881191818</v>
      </c>
      <c r="AE2490" s="41">
        <f t="shared" si="1044"/>
        <v>64083.886743065879</v>
      </c>
      <c r="AF2490" s="42">
        <f t="shared" si="1045"/>
        <v>41975.411169647596</v>
      </c>
      <c r="AG2490" s="43">
        <f>(365.25/30.4375*(IF(E2490=12002,1/3%,IF(E2490=12003,1/3%,IF(E2490=12004,1/3%,IF(E2490=12006,1/2%,IF(E2490=12007,1/10%,IF(E2490=12008,1/3%,IF(E2490=12009,1/10%,IF(E2490=12010,1/10%,IF(E2490=12011,1/20%,IF(E2490=12012,1/3%,IF(E2490=12099,1/10%)))))))))))))</f>
        <v>120</v>
      </c>
      <c r="AH2490" s="44">
        <f t="shared" si="1047"/>
        <v>51.301848049281318</v>
      </c>
      <c r="AI2490" s="36">
        <f t="shared" si="1048"/>
        <v>68.698151950718682</v>
      </c>
      <c r="AJ2490" s="36">
        <f t="shared" si="1049"/>
        <v>2091</v>
      </c>
      <c r="AK2490" s="45">
        <v>45657</v>
      </c>
    </row>
    <row r="2491" spans="1:37" s="79" customFormat="1" ht="12.75" customHeight="1" x14ac:dyDescent="0.25">
      <c r="A2491" s="36">
        <v>2485</v>
      </c>
      <c r="B2491" s="45">
        <v>43566</v>
      </c>
      <c r="C2491" s="49" t="s">
        <v>272</v>
      </c>
      <c r="D2491" s="49"/>
      <c r="E2491" s="49">
        <v>12010</v>
      </c>
      <c r="F2491" s="36" t="s">
        <v>2014</v>
      </c>
      <c r="G2491" s="36" t="s">
        <v>435</v>
      </c>
      <c r="H2491" s="38">
        <v>1</v>
      </c>
      <c r="I2491" s="50">
        <v>244494.59203036054</v>
      </c>
      <c r="J2491" s="39">
        <f t="shared" si="1050"/>
        <v>0</v>
      </c>
      <c r="K2491" s="39">
        <f t="shared" si="1051"/>
        <v>0</v>
      </c>
      <c r="L2491" s="39">
        <f t="shared" si="1052"/>
        <v>0</v>
      </c>
      <c r="M2491" s="39">
        <f>IF(E2491=12005,I2491,IF(E2491&lt;&gt;12005,0))</f>
        <v>0</v>
      </c>
      <c r="N2491" s="39">
        <f t="shared" si="1054"/>
        <v>0</v>
      </c>
      <c r="O2491" s="39">
        <f t="shared" si="1055"/>
        <v>0</v>
      </c>
      <c r="P2491" s="39">
        <f t="shared" si="1056"/>
        <v>0</v>
      </c>
      <c r="Q2491" s="39">
        <f t="shared" si="1057"/>
        <v>0</v>
      </c>
      <c r="R2491" s="39">
        <f t="shared" si="1058"/>
        <v>244494.59203036054</v>
      </c>
      <c r="S2491" s="39">
        <f t="shared" si="1059"/>
        <v>0</v>
      </c>
      <c r="T2491" s="39"/>
      <c r="U2491" s="39">
        <f t="shared" si="1060"/>
        <v>0</v>
      </c>
      <c r="V2491" s="39"/>
      <c r="W2491" s="39">
        <f>IF(E2491=12099,I2491,IF(E2491&lt;&gt;12099,0))</f>
        <v>0</v>
      </c>
      <c r="X2491" s="39">
        <f t="shared" si="1029"/>
        <v>66.938971123986462</v>
      </c>
      <c r="Y2491" s="39">
        <f t="shared" si="1030"/>
        <v>2037.454933586338</v>
      </c>
      <c r="Z2491" s="41">
        <f t="shared" si="1031"/>
        <v>139969.38862025569</v>
      </c>
      <c r="AA2491" s="41">
        <v>115469.72518887665</v>
      </c>
      <c r="AB2491" s="41">
        <v>7760.8345032330308</v>
      </c>
      <c r="AC2491" s="41">
        <f t="shared" si="1042"/>
        <v>123230.55969210967</v>
      </c>
      <c r="AD2491" s="42">
        <f t="shared" si="1043"/>
        <v>24499.663431379042</v>
      </c>
      <c r="AE2491" s="41">
        <f t="shared" si="1044"/>
        <v>147730.22312348871</v>
      </c>
      <c r="AF2491" s="42">
        <f t="shared" si="1045"/>
        <v>96764.368906871823</v>
      </c>
      <c r="AG2491" s="43">
        <f>(365.25/30.4375*(IF(E2491=12002,1/3%,IF(E2491=12003,1/3%,IF(E2491=12004,1/3%,IF(E2491=12006,1/2%,IF(E2491=12007,1/10%,IF(E2491=12008,1/3%,IF(E2491=12009,1/10%,IF(E2491=12010,1/10%,IF(E2491=12011,1/20%,IF(E2491=12012,1/3%,IF(E2491=12099,1/10%)))))))))))))</f>
        <v>120</v>
      </c>
      <c r="AH2491" s="44">
        <f t="shared" si="1047"/>
        <v>51.301848049281318</v>
      </c>
      <c r="AI2491" s="36">
        <f t="shared" si="1048"/>
        <v>68.698151950718682</v>
      </c>
      <c r="AJ2491" s="36">
        <f t="shared" si="1049"/>
        <v>2091</v>
      </c>
      <c r="AK2491" s="45">
        <v>45657</v>
      </c>
    </row>
    <row r="2492" spans="1:37" s="79" customFormat="1" ht="12.75" customHeight="1" x14ac:dyDescent="0.25">
      <c r="A2492" s="36">
        <v>2486</v>
      </c>
      <c r="B2492" s="45">
        <v>43566</v>
      </c>
      <c r="C2492" s="49" t="s">
        <v>272</v>
      </c>
      <c r="D2492" s="49"/>
      <c r="E2492" s="49">
        <v>12010</v>
      </c>
      <c r="F2492" s="36" t="s">
        <v>2015</v>
      </c>
      <c r="G2492" s="36" t="s">
        <v>435</v>
      </c>
      <c r="H2492" s="38">
        <v>1</v>
      </c>
      <c r="I2492" s="50">
        <v>401908.91840607213</v>
      </c>
      <c r="J2492" s="39">
        <f t="shared" si="1050"/>
        <v>0</v>
      </c>
      <c r="K2492" s="39">
        <f t="shared" si="1051"/>
        <v>0</v>
      </c>
      <c r="L2492" s="39">
        <f t="shared" si="1052"/>
        <v>0</v>
      </c>
      <c r="M2492" s="39">
        <f>IF(E2492=12005,I2492,IF(E2492&lt;&gt;12005,0))</f>
        <v>0</v>
      </c>
      <c r="N2492" s="39">
        <f t="shared" si="1054"/>
        <v>0</v>
      </c>
      <c r="O2492" s="39">
        <f t="shared" si="1055"/>
        <v>0</v>
      </c>
      <c r="P2492" s="39">
        <f t="shared" si="1056"/>
        <v>0</v>
      </c>
      <c r="Q2492" s="39">
        <f t="shared" si="1057"/>
        <v>0</v>
      </c>
      <c r="R2492" s="39">
        <f t="shared" si="1058"/>
        <v>401908.91840607213</v>
      </c>
      <c r="S2492" s="39">
        <f t="shared" si="1059"/>
        <v>0</v>
      </c>
      <c r="T2492" s="39"/>
      <c r="U2492" s="39">
        <f t="shared" si="1060"/>
        <v>0</v>
      </c>
      <c r="V2492" s="39"/>
      <c r="W2492" s="39">
        <f>IF(E2492=12099,I2492,IF(E2492&lt;&gt;12099,0))</f>
        <v>0</v>
      </c>
      <c r="X2492" s="39">
        <f t="shared" si="1029"/>
        <v>110.03666486134762</v>
      </c>
      <c r="Y2492" s="39">
        <f t="shared" si="1030"/>
        <v>3349.2409867172682</v>
      </c>
      <c r="Z2492" s="41">
        <f t="shared" si="1031"/>
        <v>230086.66622507788</v>
      </c>
      <c r="AA2492" s="41">
        <v>189813.24688582466</v>
      </c>
      <c r="AB2492" s="41">
        <v>12757.536169698136</v>
      </c>
      <c r="AC2492" s="41">
        <f t="shared" si="1042"/>
        <v>202570.7830555228</v>
      </c>
      <c r="AD2492" s="42">
        <f t="shared" si="1043"/>
        <v>40273.419339253218</v>
      </c>
      <c r="AE2492" s="41">
        <f t="shared" si="1044"/>
        <v>242844.20239477602</v>
      </c>
      <c r="AF2492" s="42">
        <f t="shared" si="1045"/>
        <v>159064.71601129611</v>
      </c>
      <c r="AG2492" s="43">
        <f>(365.25/30.4375*(IF(E2492=12002,1/3%,IF(E2492=12003,1/3%,IF(E2492=12004,1/3%,IF(E2492=12006,1/2%,IF(E2492=12007,1/10%,IF(E2492=12008,1/3%,IF(E2492=12009,1/10%,IF(E2492=12010,1/10%,IF(E2492=12011,1/20%,IF(E2492=12012,1/3%,IF(E2492=12099,1/10%)))))))))))))</f>
        <v>120</v>
      </c>
      <c r="AH2492" s="44">
        <f t="shared" si="1047"/>
        <v>51.301848049281318</v>
      </c>
      <c r="AI2492" s="36">
        <f t="shared" si="1048"/>
        <v>68.698151950718682</v>
      </c>
      <c r="AJ2492" s="36">
        <f t="shared" si="1049"/>
        <v>2091</v>
      </c>
      <c r="AK2492" s="45">
        <v>45657</v>
      </c>
    </row>
    <row r="2493" spans="1:37" s="79" customFormat="1" ht="12.75" customHeight="1" x14ac:dyDescent="0.25">
      <c r="A2493" s="36">
        <v>2487</v>
      </c>
      <c r="B2493" s="45">
        <v>43566</v>
      </c>
      <c r="C2493" s="49" t="s">
        <v>272</v>
      </c>
      <c r="D2493" s="49"/>
      <c r="E2493" s="49">
        <v>12010</v>
      </c>
      <c r="F2493" s="36" t="s">
        <v>2016</v>
      </c>
      <c r="G2493" s="36" t="s">
        <v>435</v>
      </c>
      <c r="H2493" s="38">
        <v>1</v>
      </c>
      <c r="I2493" s="50">
        <v>424237.1916508539</v>
      </c>
      <c r="J2493" s="39">
        <f t="shared" si="1050"/>
        <v>0</v>
      </c>
      <c r="K2493" s="39">
        <f t="shared" si="1051"/>
        <v>0</v>
      </c>
      <c r="L2493" s="39">
        <f t="shared" si="1052"/>
        <v>0</v>
      </c>
      <c r="M2493" s="39">
        <f>IF(E2493=12005,I2493,IF(E2493&lt;&gt;12005,0))</f>
        <v>0</v>
      </c>
      <c r="N2493" s="39">
        <f t="shared" si="1054"/>
        <v>0</v>
      </c>
      <c r="O2493" s="39">
        <f t="shared" si="1055"/>
        <v>0</v>
      </c>
      <c r="P2493" s="39">
        <f t="shared" si="1056"/>
        <v>0</v>
      </c>
      <c r="Q2493" s="39">
        <f t="shared" si="1057"/>
        <v>0</v>
      </c>
      <c r="R2493" s="39">
        <f t="shared" si="1058"/>
        <v>424237.1916508539</v>
      </c>
      <c r="S2493" s="39">
        <f t="shared" si="1059"/>
        <v>0</v>
      </c>
      <c r="T2493" s="39"/>
      <c r="U2493" s="39">
        <f t="shared" si="1060"/>
        <v>0</v>
      </c>
      <c r="V2493" s="39"/>
      <c r="W2493" s="39">
        <f>IF(E2493=12099,I2493,IF(E2493&lt;&gt;12099,0))</f>
        <v>0</v>
      </c>
      <c r="X2493" s="39">
        <f t="shared" si="1029"/>
        <v>116.14981290920025</v>
      </c>
      <c r="Y2493" s="39">
        <f t="shared" si="1030"/>
        <v>3535.3099304237826</v>
      </c>
      <c r="Z2493" s="41">
        <f t="shared" si="1031"/>
        <v>242869.25879313771</v>
      </c>
      <c r="AA2493" s="41">
        <v>200358.42726837043</v>
      </c>
      <c r="AB2493" s="41">
        <v>13466.288179125808</v>
      </c>
      <c r="AC2493" s="41">
        <f t="shared" si="1042"/>
        <v>213824.71544749624</v>
      </c>
      <c r="AD2493" s="42">
        <f t="shared" si="1043"/>
        <v>42510.831524767273</v>
      </c>
      <c r="AE2493" s="41">
        <f t="shared" si="1044"/>
        <v>256335.54697226352</v>
      </c>
      <c r="AF2493" s="42">
        <f t="shared" si="1045"/>
        <v>167901.64467859038</v>
      </c>
      <c r="AG2493" s="43">
        <f>(365.25/30.4375*(IF(E2493=12002,1/3%,IF(E2493=12003,1/3%,IF(E2493=12004,1/3%,IF(E2493=12006,1/2%,IF(E2493=12007,1/10%,IF(E2493=12008,1/3%,IF(E2493=12009,1/10%,IF(E2493=12010,1/10%,IF(E2493=12011,1/20%,IF(E2493=12012,1/3%,IF(E2493=12099,1/10%)))))))))))))</f>
        <v>120</v>
      </c>
      <c r="AH2493" s="44">
        <f t="shared" si="1047"/>
        <v>51.301848049281318</v>
      </c>
      <c r="AI2493" s="36">
        <f t="shared" si="1048"/>
        <v>68.698151950718682</v>
      </c>
      <c r="AJ2493" s="36">
        <f t="shared" si="1049"/>
        <v>2091</v>
      </c>
      <c r="AK2493" s="45">
        <v>45657</v>
      </c>
    </row>
    <row r="2494" spans="1:37" s="79" customFormat="1" ht="12.75" customHeight="1" x14ac:dyDescent="0.25">
      <c r="A2494" s="36">
        <v>2488</v>
      </c>
      <c r="B2494" s="45">
        <v>43570</v>
      </c>
      <c r="C2494" s="53" t="s">
        <v>533</v>
      </c>
      <c r="D2494" s="53"/>
      <c r="E2494" s="36">
        <v>12003</v>
      </c>
      <c r="F2494" s="36" t="s">
        <v>1863</v>
      </c>
      <c r="G2494" s="36" t="s">
        <v>558</v>
      </c>
      <c r="H2494" s="38">
        <v>13</v>
      </c>
      <c r="I2494" s="50">
        <v>513500</v>
      </c>
      <c r="J2494" s="39">
        <f t="shared" si="1050"/>
        <v>0</v>
      </c>
      <c r="K2494" s="39">
        <f t="shared" si="1051"/>
        <v>513500</v>
      </c>
      <c r="L2494" s="39">
        <f t="shared" si="1052"/>
        <v>0</v>
      </c>
      <c r="M2494" s="39">
        <f t="shared" ref="M2494:M2501" si="1065">IF(C2494=12006,H2494,IF(C2494&lt;&gt;12006,0))</f>
        <v>0</v>
      </c>
      <c r="N2494" s="39">
        <f t="shared" si="1054"/>
        <v>0</v>
      </c>
      <c r="O2494" s="39">
        <f t="shared" si="1055"/>
        <v>0</v>
      </c>
      <c r="P2494" s="39">
        <f t="shared" si="1056"/>
        <v>0</v>
      </c>
      <c r="Q2494" s="39">
        <f t="shared" si="1057"/>
        <v>0</v>
      </c>
      <c r="R2494" s="39">
        <f t="shared" si="1058"/>
        <v>0</v>
      </c>
      <c r="S2494" s="39">
        <f t="shared" si="1059"/>
        <v>0</v>
      </c>
      <c r="T2494" s="39"/>
      <c r="U2494" s="39">
        <f t="shared" si="1060"/>
        <v>0</v>
      </c>
      <c r="V2494" s="39"/>
      <c r="W2494" s="39"/>
      <c r="X2494" s="39">
        <f t="shared" si="1029"/>
        <v>42.176591375770023</v>
      </c>
      <c r="Y2494" s="39">
        <f t="shared" si="1030"/>
        <v>1283.75</v>
      </c>
      <c r="Z2494" s="41">
        <f t="shared" si="1031"/>
        <v>88022.546201232035</v>
      </c>
      <c r="AA2494" s="41">
        <v>71320.616016427099</v>
      </c>
      <c r="AB2494" s="41">
        <v>-1923.4946922753879</v>
      </c>
      <c r="AC2494" s="41">
        <f t="shared" si="1042"/>
        <v>69397.121324151711</v>
      </c>
      <c r="AD2494" s="42">
        <f t="shared" si="1043"/>
        <v>16701.930184804936</v>
      </c>
      <c r="AE2494" s="41">
        <f t="shared" si="1044"/>
        <v>86099.051508956647</v>
      </c>
      <c r="AF2494" s="42">
        <f t="shared" si="1045"/>
        <v>427400.94849104335</v>
      </c>
      <c r="AG2494" s="43">
        <f t="shared" ref="AG2494:AG2501" si="1066">(365.25/30.4375*(IF(E2494=12002,1/3%,IF(E2494=12003,1/3%,IF(E2494=12004,1/3%,IF(E2494=12006,1/2%,IF(E2494=12007,1/10%,IF(E2494=12008,1/3%,IF(E2494=12009,1/10%,IF(E2494=12010,1/10%,IF(E2494=12011,1/20%,IF(E2494=12012,1/3%))))))))))))</f>
        <v>400</v>
      </c>
      <c r="AH2494" s="44">
        <f t="shared" si="1047"/>
        <v>331.43326488706367</v>
      </c>
      <c r="AI2494" s="36">
        <f t="shared" si="1048"/>
        <v>68.566735112936342</v>
      </c>
      <c r="AJ2494" s="36">
        <f t="shared" si="1049"/>
        <v>2087</v>
      </c>
      <c r="AK2494" s="45">
        <v>45657</v>
      </c>
    </row>
    <row r="2495" spans="1:37" s="79" customFormat="1" ht="12.75" customHeight="1" x14ac:dyDescent="0.25">
      <c r="A2495" s="36">
        <v>2489</v>
      </c>
      <c r="B2495" s="45">
        <v>43570</v>
      </c>
      <c r="C2495" s="53" t="s">
        <v>533</v>
      </c>
      <c r="D2495" s="53"/>
      <c r="E2495" s="36">
        <v>12003</v>
      </c>
      <c r="F2495" s="36" t="s">
        <v>1877</v>
      </c>
      <c r="G2495" s="36" t="s">
        <v>558</v>
      </c>
      <c r="H2495" s="38">
        <v>13</v>
      </c>
      <c r="I2495" s="50">
        <v>390650</v>
      </c>
      <c r="J2495" s="39">
        <f t="shared" si="1050"/>
        <v>0</v>
      </c>
      <c r="K2495" s="39">
        <f t="shared" si="1051"/>
        <v>390650</v>
      </c>
      <c r="L2495" s="39">
        <f t="shared" si="1052"/>
        <v>0</v>
      </c>
      <c r="M2495" s="39">
        <f t="shared" si="1065"/>
        <v>0</v>
      </c>
      <c r="N2495" s="39">
        <f t="shared" si="1054"/>
        <v>0</v>
      </c>
      <c r="O2495" s="39">
        <f t="shared" si="1055"/>
        <v>0</v>
      </c>
      <c r="P2495" s="39">
        <f t="shared" si="1056"/>
        <v>0</v>
      </c>
      <c r="Q2495" s="39">
        <f t="shared" si="1057"/>
        <v>0</v>
      </c>
      <c r="R2495" s="39">
        <f t="shared" si="1058"/>
        <v>0</v>
      </c>
      <c r="S2495" s="39">
        <f t="shared" si="1059"/>
        <v>0</v>
      </c>
      <c r="T2495" s="39"/>
      <c r="U2495" s="39">
        <f t="shared" si="1060"/>
        <v>0</v>
      </c>
      <c r="V2495" s="39"/>
      <c r="W2495" s="39"/>
      <c r="X2495" s="39">
        <f t="shared" si="1029"/>
        <v>32.086242299794662</v>
      </c>
      <c r="Y2495" s="39">
        <f t="shared" si="1030"/>
        <v>976.625</v>
      </c>
      <c r="Z2495" s="41">
        <f t="shared" si="1031"/>
        <v>66963.987679671452</v>
      </c>
      <c r="AA2495" s="41">
        <v>54257.83572895277</v>
      </c>
      <c r="AB2495" s="41">
        <v>-1463.3168481740609</v>
      </c>
      <c r="AC2495" s="41">
        <f t="shared" si="1042"/>
        <v>52794.518880778713</v>
      </c>
      <c r="AD2495" s="42">
        <f t="shared" si="1043"/>
        <v>12706.151950718682</v>
      </c>
      <c r="AE2495" s="41">
        <f t="shared" si="1044"/>
        <v>65500.670831497395</v>
      </c>
      <c r="AF2495" s="42">
        <f t="shared" si="1045"/>
        <v>325149.32916850259</v>
      </c>
      <c r="AG2495" s="43">
        <f t="shared" si="1066"/>
        <v>400</v>
      </c>
      <c r="AH2495" s="44">
        <f t="shared" si="1047"/>
        <v>331.43326488706367</v>
      </c>
      <c r="AI2495" s="36">
        <f t="shared" si="1048"/>
        <v>68.566735112936342</v>
      </c>
      <c r="AJ2495" s="36">
        <f t="shared" si="1049"/>
        <v>2087</v>
      </c>
      <c r="AK2495" s="45">
        <v>45657</v>
      </c>
    </row>
    <row r="2496" spans="1:37" s="79" customFormat="1" ht="12.75" customHeight="1" x14ac:dyDescent="0.25">
      <c r="A2496" s="36">
        <v>2490</v>
      </c>
      <c r="B2496" s="45">
        <v>43570</v>
      </c>
      <c r="C2496" s="53" t="s">
        <v>533</v>
      </c>
      <c r="D2496" s="53"/>
      <c r="E2496" s="36">
        <v>12003</v>
      </c>
      <c r="F2496" s="36" t="s">
        <v>1863</v>
      </c>
      <c r="G2496" s="36" t="s">
        <v>558</v>
      </c>
      <c r="H2496" s="38">
        <v>2</v>
      </c>
      <c r="I2496" s="50">
        <v>73000</v>
      </c>
      <c r="J2496" s="39">
        <f t="shared" si="1050"/>
        <v>0</v>
      </c>
      <c r="K2496" s="39">
        <f t="shared" si="1051"/>
        <v>73000</v>
      </c>
      <c r="L2496" s="39">
        <f t="shared" si="1052"/>
        <v>0</v>
      </c>
      <c r="M2496" s="39">
        <f t="shared" si="1065"/>
        <v>0</v>
      </c>
      <c r="N2496" s="39">
        <f t="shared" si="1054"/>
        <v>0</v>
      </c>
      <c r="O2496" s="39">
        <f t="shared" si="1055"/>
        <v>0</v>
      </c>
      <c r="P2496" s="39">
        <f t="shared" si="1056"/>
        <v>0</v>
      </c>
      <c r="Q2496" s="39">
        <f t="shared" si="1057"/>
        <v>0</v>
      </c>
      <c r="R2496" s="39">
        <f t="shared" si="1058"/>
        <v>0</v>
      </c>
      <c r="S2496" s="39">
        <f t="shared" si="1059"/>
        <v>0</v>
      </c>
      <c r="T2496" s="39"/>
      <c r="U2496" s="39">
        <f t="shared" si="1060"/>
        <v>0</v>
      </c>
      <c r="V2496" s="39"/>
      <c r="W2496" s="39"/>
      <c r="X2496" s="39">
        <f t="shared" si="1029"/>
        <v>5.9958932238193015</v>
      </c>
      <c r="Y2496" s="39">
        <f t="shared" si="1030"/>
        <v>182.5</v>
      </c>
      <c r="Z2496" s="41">
        <f t="shared" si="1031"/>
        <v>12513.429158110883</v>
      </c>
      <c r="AA2496" s="41">
        <v>10139.05544147844</v>
      </c>
      <c r="AB2496" s="41">
        <v>-273.44715196904252</v>
      </c>
      <c r="AC2496" s="41">
        <f t="shared" si="1042"/>
        <v>9865.6082895093969</v>
      </c>
      <c r="AD2496" s="42">
        <f t="shared" si="1043"/>
        <v>2374.3737166324427</v>
      </c>
      <c r="AE2496" s="41">
        <f t="shared" si="1044"/>
        <v>12239.98200614184</v>
      </c>
      <c r="AF2496" s="42">
        <f t="shared" si="1045"/>
        <v>60760.017993858157</v>
      </c>
      <c r="AG2496" s="43">
        <f t="shared" si="1066"/>
        <v>400</v>
      </c>
      <c r="AH2496" s="44">
        <f t="shared" si="1047"/>
        <v>331.43326488706367</v>
      </c>
      <c r="AI2496" s="36">
        <f t="shared" si="1048"/>
        <v>68.566735112936342</v>
      </c>
      <c r="AJ2496" s="36">
        <f t="shared" si="1049"/>
        <v>2087</v>
      </c>
      <c r="AK2496" s="45">
        <v>45657</v>
      </c>
    </row>
    <row r="2497" spans="1:37" s="79" customFormat="1" ht="12.75" customHeight="1" x14ac:dyDescent="0.25">
      <c r="A2497" s="36">
        <v>2491</v>
      </c>
      <c r="B2497" s="45">
        <v>43570</v>
      </c>
      <c r="C2497" s="53" t="s">
        <v>533</v>
      </c>
      <c r="D2497" s="53"/>
      <c r="E2497" s="36">
        <v>12003</v>
      </c>
      <c r="F2497" s="36" t="s">
        <v>1877</v>
      </c>
      <c r="G2497" s="36" t="s">
        <v>558</v>
      </c>
      <c r="H2497" s="38">
        <v>4</v>
      </c>
      <c r="I2497" s="50">
        <v>108200</v>
      </c>
      <c r="J2497" s="39">
        <f t="shared" si="1050"/>
        <v>0</v>
      </c>
      <c r="K2497" s="39">
        <f t="shared" si="1051"/>
        <v>108200</v>
      </c>
      <c r="L2497" s="39">
        <f t="shared" si="1052"/>
        <v>0</v>
      </c>
      <c r="M2497" s="39">
        <f t="shared" si="1065"/>
        <v>0</v>
      </c>
      <c r="N2497" s="39">
        <f t="shared" si="1054"/>
        <v>0</v>
      </c>
      <c r="O2497" s="39">
        <f t="shared" si="1055"/>
        <v>0</v>
      </c>
      <c r="P2497" s="39">
        <f t="shared" si="1056"/>
        <v>0</v>
      </c>
      <c r="Q2497" s="39">
        <f t="shared" si="1057"/>
        <v>0</v>
      </c>
      <c r="R2497" s="39">
        <f t="shared" si="1058"/>
        <v>0</v>
      </c>
      <c r="S2497" s="39">
        <f t="shared" si="1059"/>
        <v>0</v>
      </c>
      <c r="T2497" s="39"/>
      <c r="U2497" s="39">
        <f t="shared" si="1060"/>
        <v>0</v>
      </c>
      <c r="V2497" s="39"/>
      <c r="W2497" s="39"/>
      <c r="X2497" s="39">
        <f t="shared" si="1029"/>
        <v>8.8870636550308006</v>
      </c>
      <c r="Y2497" s="39">
        <f t="shared" si="1030"/>
        <v>270.5</v>
      </c>
      <c r="Z2497" s="41">
        <f t="shared" si="1031"/>
        <v>18547.301848049279</v>
      </c>
      <c r="AA2497" s="41">
        <v>15028.024640657084</v>
      </c>
      <c r="AB2497" s="41">
        <v>-405.30112113767672</v>
      </c>
      <c r="AC2497" s="41">
        <f t="shared" si="1042"/>
        <v>14622.723519519408</v>
      </c>
      <c r="AD2497" s="42">
        <f t="shared" si="1043"/>
        <v>3519.2772073921951</v>
      </c>
      <c r="AE2497" s="41">
        <f t="shared" si="1044"/>
        <v>18142.000726911603</v>
      </c>
      <c r="AF2497" s="42">
        <f t="shared" si="1045"/>
        <v>90057.999273088397</v>
      </c>
      <c r="AG2497" s="43">
        <f t="shared" si="1066"/>
        <v>400</v>
      </c>
      <c r="AH2497" s="44">
        <f t="shared" si="1047"/>
        <v>331.43326488706367</v>
      </c>
      <c r="AI2497" s="36">
        <f t="shared" si="1048"/>
        <v>68.566735112936342</v>
      </c>
      <c r="AJ2497" s="36">
        <f t="shared" si="1049"/>
        <v>2087</v>
      </c>
      <c r="AK2497" s="45">
        <v>45657</v>
      </c>
    </row>
    <row r="2498" spans="1:37" s="79" customFormat="1" ht="12.75" customHeight="1" x14ac:dyDescent="0.25">
      <c r="A2498" s="36">
        <v>2492</v>
      </c>
      <c r="B2498" s="45">
        <v>43571</v>
      </c>
      <c r="C2498" s="36" t="s">
        <v>533</v>
      </c>
      <c r="D2498" s="36"/>
      <c r="E2498" s="36">
        <v>12003</v>
      </c>
      <c r="F2498" s="36" t="s">
        <v>1776</v>
      </c>
      <c r="G2498" s="36" t="s">
        <v>836</v>
      </c>
      <c r="H2498" s="38">
        <v>6</v>
      </c>
      <c r="I2498" s="50">
        <v>219000</v>
      </c>
      <c r="J2498" s="39">
        <f t="shared" si="1050"/>
        <v>0</v>
      </c>
      <c r="K2498" s="39">
        <f t="shared" si="1051"/>
        <v>219000</v>
      </c>
      <c r="L2498" s="39">
        <f t="shared" si="1052"/>
        <v>0</v>
      </c>
      <c r="M2498" s="39">
        <f t="shared" si="1065"/>
        <v>0</v>
      </c>
      <c r="N2498" s="39">
        <f t="shared" si="1054"/>
        <v>0</v>
      </c>
      <c r="O2498" s="39">
        <f t="shared" si="1055"/>
        <v>0</v>
      </c>
      <c r="P2498" s="39">
        <f t="shared" si="1056"/>
        <v>0</v>
      </c>
      <c r="Q2498" s="39">
        <f t="shared" si="1057"/>
        <v>0</v>
      </c>
      <c r="R2498" s="39">
        <f t="shared" si="1058"/>
        <v>0</v>
      </c>
      <c r="S2498" s="39">
        <f t="shared" si="1059"/>
        <v>0</v>
      </c>
      <c r="T2498" s="39"/>
      <c r="U2498" s="39">
        <f t="shared" si="1060"/>
        <v>0</v>
      </c>
      <c r="V2498" s="39"/>
      <c r="W2498" s="39"/>
      <c r="X2498" s="39">
        <f t="shared" si="1029"/>
        <v>17.987679671457904</v>
      </c>
      <c r="Y2498" s="39">
        <f t="shared" si="1030"/>
        <v>547.5</v>
      </c>
      <c r="Z2498" s="41">
        <f t="shared" si="1031"/>
        <v>37522.299794661187</v>
      </c>
      <c r="AA2498" s="41">
        <v>30938.809034907597</v>
      </c>
      <c r="AB2498" s="41">
        <v>-834.40999655657345</v>
      </c>
      <c r="AC2498" s="41">
        <f t="shared" si="1042"/>
        <v>30104.399038351025</v>
      </c>
      <c r="AD2498" s="42">
        <f t="shared" si="1043"/>
        <v>6583.4907597535894</v>
      </c>
      <c r="AE2498" s="41">
        <f t="shared" si="1044"/>
        <v>36687.889798104618</v>
      </c>
      <c r="AF2498" s="42">
        <f t="shared" si="1045"/>
        <v>182312.11020189538</v>
      </c>
      <c r="AG2498" s="43">
        <f t="shared" si="1066"/>
        <v>400</v>
      </c>
      <c r="AH2498" s="44">
        <f t="shared" si="1047"/>
        <v>331.46611909650926</v>
      </c>
      <c r="AI2498" s="36">
        <f t="shared" si="1048"/>
        <v>68.533880903490754</v>
      </c>
      <c r="AJ2498" s="36">
        <f t="shared" si="1049"/>
        <v>2086</v>
      </c>
      <c r="AK2498" s="45">
        <v>45657</v>
      </c>
    </row>
    <row r="2499" spans="1:37" s="79" customFormat="1" ht="12.75" customHeight="1" x14ac:dyDescent="0.25">
      <c r="A2499" s="36">
        <v>2493</v>
      </c>
      <c r="B2499" s="45">
        <v>43571</v>
      </c>
      <c r="C2499" s="36" t="s">
        <v>533</v>
      </c>
      <c r="D2499" s="36"/>
      <c r="E2499" s="36">
        <v>12003</v>
      </c>
      <c r="F2499" s="36" t="s">
        <v>1781</v>
      </c>
      <c r="G2499" s="36" t="s">
        <v>836</v>
      </c>
      <c r="H2499" s="38">
        <v>6</v>
      </c>
      <c r="I2499" s="50">
        <v>162300</v>
      </c>
      <c r="J2499" s="39">
        <f t="shared" si="1050"/>
        <v>0</v>
      </c>
      <c r="K2499" s="39">
        <f t="shared" si="1051"/>
        <v>162300</v>
      </c>
      <c r="L2499" s="39">
        <f t="shared" si="1052"/>
        <v>0</v>
      </c>
      <c r="M2499" s="39">
        <f t="shared" si="1065"/>
        <v>0</v>
      </c>
      <c r="N2499" s="39">
        <f t="shared" si="1054"/>
        <v>0</v>
      </c>
      <c r="O2499" s="39">
        <f t="shared" si="1055"/>
        <v>0</v>
      </c>
      <c r="P2499" s="39">
        <f t="shared" si="1056"/>
        <v>0</v>
      </c>
      <c r="Q2499" s="39">
        <f t="shared" si="1057"/>
        <v>0</v>
      </c>
      <c r="R2499" s="39">
        <f t="shared" si="1058"/>
        <v>0</v>
      </c>
      <c r="S2499" s="39">
        <f t="shared" si="1059"/>
        <v>0</v>
      </c>
      <c r="T2499" s="39"/>
      <c r="U2499" s="39">
        <f t="shared" si="1060"/>
        <v>0</v>
      </c>
      <c r="V2499" s="39"/>
      <c r="W2499" s="39"/>
      <c r="X2499" s="39">
        <f t="shared" si="1029"/>
        <v>13.330595482546201</v>
      </c>
      <c r="Y2499" s="39">
        <f t="shared" si="1030"/>
        <v>405.75</v>
      </c>
      <c r="Z2499" s="41">
        <f t="shared" si="1031"/>
        <v>27807.622176591372</v>
      </c>
      <c r="AA2499" s="41">
        <v>22928.624229979465</v>
      </c>
      <c r="AB2499" s="41">
        <v>-618.37781936589897</v>
      </c>
      <c r="AC2499" s="41">
        <f t="shared" si="1042"/>
        <v>22310.246410613567</v>
      </c>
      <c r="AD2499" s="42">
        <f t="shared" si="1043"/>
        <v>4878.9979466119075</v>
      </c>
      <c r="AE2499" s="41">
        <f t="shared" si="1044"/>
        <v>27189.244357225474</v>
      </c>
      <c r="AF2499" s="42">
        <f t="shared" si="1045"/>
        <v>135110.75564277451</v>
      </c>
      <c r="AG2499" s="43">
        <f t="shared" si="1066"/>
        <v>400</v>
      </c>
      <c r="AH2499" s="44">
        <f t="shared" si="1047"/>
        <v>331.46611909650926</v>
      </c>
      <c r="AI2499" s="36">
        <f t="shared" si="1048"/>
        <v>68.533880903490754</v>
      </c>
      <c r="AJ2499" s="36">
        <f t="shared" si="1049"/>
        <v>2086</v>
      </c>
      <c r="AK2499" s="45">
        <v>45657</v>
      </c>
    </row>
    <row r="2500" spans="1:37" s="79" customFormat="1" ht="12.75" customHeight="1" x14ac:dyDescent="0.25">
      <c r="A2500" s="36">
        <v>2494</v>
      </c>
      <c r="B2500" s="45">
        <v>43571</v>
      </c>
      <c r="C2500" s="36" t="s">
        <v>721</v>
      </c>
      <c r="D2500" s="36"/>
      <c r="E2500" s="36">
        <v>12003</v>
      </c>
      <c r="F2500" s="36" t="s">
        <v>1776</v>
      </c>
      <c r="G2500" s="36" t="s">
        <v>276</v>
      </c>
      <c r="H2500" s="38">
        <v>32</v>
      </c>
      <c r="I2500" s="50">
        <v>1264000</v>
      </c>
      <c r="J2500" s="39">
        <f t="shared" si="1050"/>
        <v>0</v>
      </c>
      <c r="K2500" s="39">
        <f t="shared" si="1051"/>
        <v>1264000</v>
      </c>
      <c r="L2500" s="39">
        <f t="shared" si="1052"/>
        <v>0</v>
      </c>
      <c r="M2500" s="39">
        <f t="shared" si="1065"/>
        <v>0</v>
      </c>
      <c r="N2500" s="39">
        <f t="shared" si="1054"/>
        <v>0</v>
      </c>
      <c r="O2500" s="39">
        <f t="shared" si="1055"/>
        <v>0</v>
      </c>
      <c r="P2500" s="39">
        <f t="shared" si="1056"/>
        <v>0</v>
      </c>
      <c r="Q2500" s="39">
        <f t="shared" si="1057"/>
        <v>0</v>
      </c>
      <c r="R2500" s="39">
        <f t="shared" si="1058"/>
        <v>0</v>
      </c>
      <c r="S2500" s="39">
        <f t="shared" si="1059"/>
        <v>0</v>
      </c>
      <c r="T2500" s="39"/>
      <c r="U2500" s="39">
        <f t="shared" si="1060"/>
        <v>0</v>
      </c>
      <c r="V2500" s="39">
        <f>IF(E2500=12050,I2500,IF(E2500&lt;&gt;12050,0))</f>
        <v>0</v>
      </c>
      <c r="W2500" s="39"/>
      <c r="X2500" s="39">
        <f t="shared" si="1029"/>
        <v>103.81930184804928</v>
      </c>
      <c r="Y2500" s="39">
        <f t="shared" si="1030"/>
        <v>3160</v>
      </c>
      <c r="Z2500" s="41">
        <f t="shared" si="1031"/>
        <v>216567.0636550308</v>
      </c>
      <c r="AA2500" s="41">
        <v>178569.19917864475</v>
      </c>
      <c r="AB2500" s="41">
        <v>0</v>
      </c>
      <c r="AC2500" s="41">
        <f t="shared" si="1042"/>
        <v>178569.19917864475</v>
      </c>
      <c r="AD2500" s="42">
        <f t="shared" si="1043"/>
        <v>37997.86447638605</v>
      </c>
      <c r="AE2500" s="41">
        <f t="shared" si="1044"/>
        <v>216567.0636550308</v>
      </c>
      <c r="AF2500" s="42">
        <f t="shared" si="1045"/>
        <v>1047432.9363449692</v>
      </c>
      <c r="AG2500" s="43">
        <f t="shared" si="1066"/>
        <v>400</v>
      </c>
      <c r="AH2500" s="44">
        <f t="shared" si="1047"/>
        <v>331.46611909650926</v>
      </c>
      <c r="AI2500" s="36">
        <f t="shared" si="1048"/>
        <v>68.533880903490754</v>
      </c>
      <c r="AJ2500" s="36">
        <f t="shared" si="1049"/>
        <v>2086</v>
      </c>
      <c r="AK2500" s="45">
        <v>45657</v>
      </c>
    </row>
    <row r="2501" spans="1:37" s="79" customFormat="1" ht="12.75" customHeight="1" x14ac:dyDescent="0.25">
      <c r="A2501" s="36">
        <v>2495</v>
      </c>
      <c r="B2501" s="45">
        <v>43571</v>
      </c>
      <c r="C2501" s="36" t="s">
        <v>721</v>
      </c>
      <c r="D2501" s="36"/>
      <c r="E2501" s="36">
        <v>12003</v>
      </c>
      <c r="F2501" s="36" t="s">
        <v>1781</v>
      </c>
      <c r="G2501" s="36" t="s">
        <v>276</v>
      </c>
      <c r="H2501" s="38">
        <v>20</v>
      </c>
      <c r="I2501" s="50">
        <v>601000</v>
      </c>
      <c r="J2501" s="39">
        <f t="shared" si="1050"/>
        <v>0</v>
      </c>
      <c r="K2501" s="39">
        <f t="shared" si="1051"/>
        <v>601000</v>
      </c>
      <c r="L2501" s="39">
        <f t="shared" si="1052"/>
        <v>0</v>
      </c>
      <c r="M2501" s="39">
        <f t="shared" si="1065"/>
        <v>0</v>
      </c>
      <c r="N2501" s="39">
        <f t="shared" si="1054"/>
        <v>0</v>
      </c>
      <c r="O2501" s="39">
        <f t="shared" si="1055"/>
        <v>0</v>
      </c>
      <c r="P2501" s="39">
        <f t="shared" si="1056"/>
        <v>0</v>
      </c>
      <c r="Q2501" s="39">
        <f t="shared" si="1057"/>
        <v>0</v>
      </c>
      <c r="R2501" s="39">
        <f t="shared" si="1058"/>
        <v>0</v>
      </c>
      <c r="S2501" s="39">
        <f t="shared" si="1059"/>
        <v>0</v>
      </c>
      <c r="T2501" s="39"/>
      <c r="U2501" s="39">
        <f t="shared" si="1060"/>
        <v>0</v>
      </c>
      <c r="V2501" s="39">
        <f>IF(E2501=12050,I2501,IF(E2501&lt;&gt;12050,0))</f>
        <v>0</v>
      </c>
      <c r="W2501" s="39"/>
      <c r="X2501" s="39">
        <f t="shared" si="1029"/>
        <v>49.363449691991782</v>
      </c>
      <c r="Y2501" s="39">
        <f t="shared" si="1030"/>
        <v>1502.4999999999998</v>
      </c>
      <c r="Z2501" s="41">
        <f t="shared" si="1031"/>
        <v>102972.15605749484</v>
      </c>
      <c r="AA2501" s="41">
        <v>84905.133470225861</v>
      </c>
      <c r="AB2501" s="41">
        <v>0</v>
      </c>
      <c r="AC2501" s="41">
        <f t="shared" si="1042"/>
        <v>84905.133470225861</v>
      </c>
      <c r="AD2501" s="42">
        <f t="shared" si="1043"/>
        <v>18067.022587268977</v>
      </c>
      <c r="AE2501" s="41">
        <f t="shared" si="1044"/>
        <v>102972.15605749484</v>
      </c>
      <c r="AF2501" s="42">
        <f t="shared" si="1045"/>
        <v>498027.84394250519</v>
      </c>
      <c r="AG2501" s="43">
        <f t="shared" si="1066"/>
        <v>400</v>
      </c>
      <c r="AH2501" s="44">
        <f t="shared" si="1047"/>
        <v>331.46611909650926</v>
      </c>
      <c r="AI2501" s="36">
        <f t="shared" si="1048"/>
        <v>68.533880903490754</v>
      </c>
      <c r="AJ2501" s="36">
        <f t="shared" si="1049"/>
        <v>2086</v>
      </c>
      <c r="AK2501" s="45">
        <v>45657</v>
      </c>
    </row>
    <row r="2502" spans="1:37" s="79" customFormat="1" ht="12.75" customHeight="1" x14ac:dyDescent="0.25">
      <c r="A2502" s="36">
        <v>2496</v>
      </c>
      <c r="B2502" s="45">
        <v>43571</v>
      </c>
      <c r="C2502" s="49" t="s">
        <v>272</v>
      </c>
      <c r="D2502" s="49"/>
      <c r="E2502" s="49">
        <v>12010</v>
      </c>
      <c r="F2502" s="36" t="s">
        <v>2017</v>
      </c>
      <c r="G2502" s="36" t="s">
        <v>435</v>
      </c>
      <c r="H2502" s="38">
        <v>1</v>
      </c>
      <c r="I2502" s="50">
        <v>370500</v>
      </c>
      <c r="J2502" s="39">
        <f t="shared" si="1050"/>
        <v>0</v>
      </c>
      <c r="K2502" s="39">
        <f t="shared" si="1051"/>
        <v>0</v>
      </c>
      <c r="L2502" s="39">
        <f t="shared" si="1052"/>
        <v>0</v>
      </c>
      <c r="M2502" s="39">
        <f>IF(E2502=12005,I2502,IF(E2502&lt;&gt;12005,0))</f>
        <v>0</v>
      </c>
      <c r="N2502" s="39">
        <f t="shared" si="1054"/>
        <v>0</v>
      </c>
      <c r="O2502" s="39">
        <f t="shared" si="1055"/>
        <v>0</v>
      </c>
      <c r="P2502" s="39">
        <f t="shared" si="1056"/>
        <v>0</v>
      </c>
      <c r="Q2502" s="39">
        <f t="shared" si="1057"/>
        <v>0</v>
      </c>
      <c r="R2502" s="39">
        <f t="shared" si="1058"/>
        <v>370500</v>
      </c>
      <c r="S2502" s="39">
        <f t="shared" si="1059"/>
        <v>0</v>
      </c>
      <c r="T2502" s="39"/>
      <c r="U2502" s="39">
        <f t="shared" si="1060"/>
        <v>0</v>
      </c>
      <c r="V2502" s="39"/>
      <c r="W2502" s="39">
        <f>IF(E2502=12099,I2502,IF(E2502&lt;&gt;12099,0))</f>
        <v>0</v>
      </c>
      <c r="X2502" s="39">
        <f t="shared" si="1029"/>
        <v>101.43737166324435</v>
      </c>
      <c r="Y2502" s="39">
        <f t="shared" si="1030"/>
        <v>3087.5</v>
      </c>
      <c r="Z2502" s="41">
        <f t="shared" si="1031"/>
        <v>211598.35728952772</v>
      </c>
      <c r="AA2502" s="41">
        <v>174472.27926078028</v>
      </c>
      <c r="AB2502" s="41">
        <v>11726.454553606318</v>
      </c>
      <c r="AC2502" s="41">
        <f t="shared" si="1042"/>
        <v>186198.73381438659</v>
      </c>
      <c r="AD2502" s="42">
        <f t="shared" si="1043"/>
        <v>37126.078028747434</v>
      </c>
      <c r="AE2502" s="41">
        <f t="shared" si="1044"/>
        <v>223324.81184313403</v>
      </c>
      <c r="AF2502" s="42">
        <f t="shared" si="1045"/>
        <v>147175.18815686597</v>
      </c>
      <c r="AG2502" s="43">
        <f>(365.25/30.4375*(IF(E2502=12002,1/3%,IF(E2502=12003,1/3%,IF(E2502=12004,1/3%,IF(E2502=12006,1/2%,IF(E2502=12007,1/10%,IF(E2502=12008,1/3%,IF(E2502=12009,1/10%,IF(E2502=12010,1/10%,IF(E2502=12011,1/20%,IF(E2502=12012,1/3%,IF(E2502=12099,1/10%)))))))))))))</f>
        <v>120</v>
      </c>
      <c r="AH2502" s="44">
        <f t="shared" si="1047"/>
        <v>51.466119096509246</v>
      </c>
      <c r="AI2502" s="36">
        <f t="shared" si="1048"/>
        <v>68.533880903490754</v>
      </c>
      <c r="AJ2502" s="36">
        <f t="shared" si="1049"/>
        <v>2086</v>
      </c>
      <c r="AK2502" s="45">
        <v>45657</v>
      </c>
    </row>
    <row r="2503" spans="1:37" s="79" customFormat="1" ht="12.75" customHeight="1" x14ac:dyDescent="0.25">
      <c r="A2503" s="36">
        <v>2497</v>
      </c>
      <c r="B2503" s="45">
        <v>43571</v>
      </c>
      <c r="C2503" s="49" t="s">
        <v>272</v>
      </c>
      <c r="D2503" s="49"/>
      <c r="E2503" s="49">
        <v>12010</v>
      </c>
      <c r="F2503" s="36" t="s">
        <v>2018</v>
      </c>
      <c r="G2503" s="36" t="s">
        <v>435</v>
      </c>
      <c r="H2503" s="38">
        <v>18</v>
      </c>
      <c r="I2503" s="50">
        <v>2279100</v>
      </c>
      <c r="J2503" s="39">
        <f t="shared" si="1050"/>
        <v>0</v>
      </c>
      <c r="K2503" s="39">
        <f t="shared" si="1051"/>
        <v>0</v>
      </c>
      <c r="L2503" s="39">
        <f t="shared" si="1052"/>
        <v>0</v>
      </c>
      <c r="M2503" s="39">
        <f>IF(E2503=12005,I2503,IF(E2503&lt;&gt;12005,0))</f>
        <v>0</v>
      </c>
      <c r="N2503" s="39">
        <f t="shared" si="1054"/>
        <v>0</v>
      </c>
      <c r="O2503" s="39">
        <f t="shared" si="1055"/>
        <v>0</v>
      </c>
      <c r="P2503" s="39">
        <f t="shared" si="1056"/>
        <v>0</v>
      </c>
      <c r="Q2503" s="39">
        <f t="shared" si="1057"/>
        <v>0</v>
      </c>
      <c r="R2503" s="39">
        <f t="shared" si="1058"/>
        <v>2279100</v>
      </c>
      <c r="S2503" s="39">
        <f t="shared" si="1059"/>
        <v>0</v>
      </c>
      <c r="T2503" s="39"/>
      <c r="U2503" s="39">
        <f t="shared" si="1060"/>
        <v>0</v>
      </c>
      <c r="V2503" s="39"/>
      <c r="W2503" s="39">
        <f>IF(E2503=12099,I2503,IF(E2503&lt;&gt;12099,0))</f>
        <v>0</v>
      </c>
      <c r="X2503" s="39">
        <f t="shared" ref="X2503:X2566" si="1067">IF(I2503&lt;0,0,IF(I2503&gt;0,((1/365.25*(IF(E2503=12002,I2503*3%,IF(E2503=12003,I2503*3%,IF(E2503=12004,I2503*3%,IF(E2503=12006,I2503*2%,IF(E2503=12007,I2503*10%,IF(E2503=12008,I2503*3%,IF(E2503=12009,I2503*10%,IF(E2503=12010,I2503*10%,IF(E2503=12011,I2503*20%,IF(E2503=12012,I2503*3%,IF(E2503=12099,I2503*10%))))))))))))))))</f>
        <v>623.98357289527723</v>
      </c>
      <c r="Y2503" s="39">
        <f t="shared" ref="Y2503:Y2566" si="1068">X2503*30.4375</f>
        <v>18992.5</v>
      </c>
      <c r="Z2503" s="41">
        <f t="shared" ref="Z2503:Z2566" si="1069">IF(I2503&lt;0,0,IF(I2503&gt;0,(IF(AI2503*Y2503&lt;=I2503,Y2503*AI2503,IF(Y2503*AI2503&gt;I2503,I2503,IF(AI2503*Y2503=I2503,I2503))))))</f>
        <v>1301629.7330595481</v>
      </c>
      <c r="AA2503" s="41">
        <v>1073251.7453798768</v>
      </c>
      <c r="AB2503" s="41">
        <v>72134.31193825684</v>
      </c>
      <c r="AC2503" s="41">
        <f t="shared" si="1042"/>
        <v>1145386.0573181338</v>
      </c>
      <c r="AD2503" s="42">
        <f t="shared" si="1043"/>
        <v>228377.98767967126</v>
      </c>
      <c r="AE2503" s="41">
        <f t="shared" si="1044"/>
        <v>1373764.044997805</v>
      </c>
      <c r="AF2503" s="42">
        <f t="shared" si="1045"/>
        <v>905335.95500219497</v>
      </c>
      <c r="AG2503" s="43">
        <f>(365.25/30.4375*(IF(E2503=12002,1/3%,IF(E2503=12003,1/3%,IF(E2503=12004,1/3%,IF(E2503=12006,1/2%,IF(E2503=12007,1/10%,IF(E2503=12008,1/3%,IF(E2503=12009,1/10%,IF(E2503=12010,1/10%,IF(E2503=12011,1/20%,IF(E2503=12012,1/3%,IF(E2503=12099,1/10%)))))))))))))</f>
        <v>120</v>
      </c>
      <c r="AH2503" s="44">
        <f t="shared" si="1047"/>
        <v>51.466119096509246</v>
      </c>
      <c r="AI2503" s="36">
        <f t="shared" si="1048"/>
        <v>68.533880903490754</v>
      </c>
      <c r="AJ2503" s="36">
        <f t="shared" si="1049"/>
        <v>2086</v>
      </c>
      <c r="AK2503" s="45">
        <v>45657</v>
      </c>
    </row>
    <row r="2504" spans="1:37" s="79" customFormat="1" ht="12.75" customHeight="1" x14ac:dyDescent="0.25">
      <c r="A2504" s="36">
        <v>2498</v>
      </c>
      <c r="B2504" s="45">
        <v>43571</v>
      </c>
      <c r="C2504" s="49" t="s">
        <v>265</v>
      </c>
      <c r="D2504" s="49"/>
      <c r="E2504" s="49">
        <v>12007</v>
      </c>
      <c r="F2504" s="36" t="s">
        <v>1713</v>
      </c>
      <c r="G2504" s="36" t="s">
        <v>435</v>
      </c>
      <c r="H2504" s="38">
        <v>3</v>
      </c>
      <c r="I2504" s="50">
        <v>285000</v>
      </c>
      <c r="J2504" s="39">
        <f t="shared" si="1050"/>
        <v>0</v>
      </c>
      <c r="K2504" s="39">
        <f t="shared" si="1051"/>
        <v>0</v>
      </c>
      <c r="L2504" s="39">
        <f t="shared" si="1052"/>
        <v>0</v>
      </c>
      <c r="M2504" s="39">
        <f>IF(E2504=12005,I2504,IF(E2504&lt;&gt;12005,0))</f>
        <v>0</v>
      </c>
      <c r="N2504" s="39">
        <f t="shared" si="1054"/>
        <v>0</v>
      </c>
      <c r="O2504" s="39">
        <f t="shared" si="1055"/>
        <v>285000</v>
      </c>
      <c r="P2504" s="39">
        <f t="shared" si="1056"/>
        <v>0</v>
      </c>
      <c r="Q2504" s="39">
        <f t="shared" si="1057"/>
        <v>0</v>
      </c>
      <c r="R2504" s="39">
        <f t="shared" si="1058"/>
        <v>0</v>
      </c>
      <c r="S2504" s="39">
        <f t="shared" si="1059"/>
        <v>0</v>
      </c>
      <c r="T2504" s="39"/>
      <c r="U2504" s="39">
        <f t="shared" si="1060"/>
        <v>0</v>
      </c>
      <c r="V2504" s="39"/>
      <c r="W2504" s="39">
        <f>IF(E2504=12099,I2504,IF(E2504&lt;&gt;12099,0))</f>
        <v>0</v>
      </c>
      <c r="X2504" s="39">
        <f t="shared" si="1067"/>
        <v>78.028747433264883</v>
      </c>
      <c r="Y2504" s="39">
        <f t="shared" si="1068"/>
        <v>2375</v>
      </c>
      <c r="Z2504" s="41">
        <f t="shared" si="1069"/>
        <v>162767.96714579055</v>
      </c>
      <c r="AA2504" s="41">
        <v>134209.44558521561</v>
      </c>
      <c r="AB2504" s="41">
        <v>4205.2102933159304</v>
      </c>
      <c r="AC2504" s="41">
        <f t="shared" si="1042"/>
        <v>138414.65587853154</v>
      </c>
      <c r="AD2504" s="42">
        <f t="shared" si="1043"/>
        <v>28558.52156057494</v>
      </c>
      <c r="AE2504" s="41">
        <f t="shared" si="1044"/>
        <v>166973.17743910648</v>
      </c>
      <c r="AF2504" s="42">
        <f t="shared" si="1045"/>
        <v>118026.82256089352</v>
      </c>
      <c r="AG2504" s="43">
        <f>(365.25/30.4375*(IF(E2504=12002,1/3%,IF(E2504=12003,1/3%,IF(E2504=12004,1/3%,IF(E2504=12006,1/2%,IF(E2504=12007,1/10%,IF(E2504=12008,1/3%,IF(E2504=12009,1/10%,IF(E2504=12010,1/10%,IF(E2504=12011,1/20%,IF(E2504=12012,1/3%,IF(E2504=12099,1/10%)))))))))))))</f>
        <v>120</v>
      </c>
      <c r="AH2504" s="44">
        <f t="shared" si="1047"/>
        <v>51.466119096509246</v>
      </c>
      <c r="AI2504" s="36">
        <f t="shared" si="1048"/>
        <v>68.533880903490754</v>
      </c>
      <c r="AJ2504" s="36">
        <f t="shared" si="1049"/>
        <v>2086</v>
      </c>
      <c r="AK2504" s="45">
        <v>45657</v>
      </c>
    </row>
    <row r="2505" spans="1:37" s="79" customFormat="1" ht="12.75" customHeight="1" x14ac:dyDescent="0.25">
      <c r="A2505" s="36">
        <v>2499</v>
      </c>
      <c r="B2505" s="45">
        <v>43571</v>
      </c>
      <c r="C2505" s="49" t="s">
        <v>265</v>
      </c>
      <c r="D2505" s="49"/>
      <c r="E2505" s="49">
        <v>12007</v>
      </c>
      <c r="F2505" s="36" t="s">
        <v>1713</v>
      </c>
      <c r="G2505" s="73" t="s">
        <v>544</v>
      </c>
      <c r="H2505" s="38">
        <v>3</v>
      </c>
      <c r="I2505" s="50">
        <v>285000</v>
      </c>
      <c r="J2505" s="39">
        <f t="shared" si="1050"/>
        <v>0</v>
      </c>
      <c r="K2505" s="39">
        <f t="shared" si="1051"/>
        <v>0</v>
      </c>
      <c r="L2505" s="39">
        <f t="shared" si="1052"/>
        <v>0</v>
      </c>
      <c r="M2505" s="39">
        <f>IF(C2505=12006,H2505,IF(C2505&lt;&gt;12006,0))</f>
        <v>0</v>
      </c>
      <c r="N2505" s="39">
        <f t="shared" si="1054"/>
        <v>0</v>
      </c>
      <c r="O2505" s="39">
        <f t="shared" si="1055"/>
        <v>285000</v>
      </c>
      <c r="P2505" s="39">
        <f t="shared" si="1056"/>
        <v>0</v>
      </c>
      <c r="Q2505" s="39">
        <f t="shared" si="1057"/>
        <v>0</v>
      </c>
      <c r="R2505" s="39">
        <f t="shared" si="1058"/>
        <v>0</v>
      </c>
      <c r="S2505" s="39">
        <f t="shared" si="1059"/>
        <v>0</v>
      </c>
      <c r="T2505" s="39"/>
      <c r="U2505" s="39">
        <f t="shared" si="1060"/>
        <v>0</v>
      </c>
      <c r="V2505" s="39"/>
      <c r="W2505" s="39"/>
      <c r="X2505" s="39">
        <f t="shared" si="1067"/>
        <v>78.028747433264883</v>
      </c>
      <c r="Y2505" s="39">
        <f t="shared" si="1068"/>
        <v>2375</v>
      </c>
      <c r="Z2505" s="41">
        <f t="shared" si="1069"/>
        <v>162767.96714579055</v>
      </c>
      <c r="AA2505" s="41">
        <v>131868.58316221766</v>
      </c>
      <c r="AB2505" s="41">
        <v>20474.99570352618</v>
      </c>
      <c r="AC2505" s="41">
        <f t="shared" si="1042"/>
        <v>152343.57886574385</v>
      </c>
      <c r="AD2505" s="42">
        <f t="shared" si="1043"/>
        <v>30899.383983572887</v>
      </c>
      <c r="AE2505" s="41">
        <f t="shared" si="1044"/>
        <v>183242.96284931674</v>
      </c>
      <c r="AF2505" s="42">
        <f t="shared" si="1045"/>
        <v>101757.03715068326</v>
      </c>
      <c r="AG2505" s="43">
        <f>(365.25/30.4375*(IF(E2505=12002,1/3%,IF(E2505=12003,1/3%,IF(E2505=12004,1/3%,IF(E2505=12006,1/2%,IF(E2505=12007,1/10%,IF(E2505=12008,1/3%,IF(E2505=12009,1/10%,IF(E2505=12010,1/10%,IF(E2505=12011,1/20%,IF(E2505=12012,1/3%))))))))))))</f>
        <v>120</v>
      </c>
      <c r="AH2505" s="44">
        <f t="shared" si="1047"/>
        <v>51.466119096509246</v>
      </c>
      <c r="AI2505" s="36">
        <f t="shared" si="1048"/>
        <v>68.533880903490754</v>
      </c>
      <c r="AJ2505" s="36">
        <f t="shared" si="1049"/>
        <v>2086</v>
      </c>
      <c r="AK2505" s="45">
        <v>45657</v>
      </c>
    </row>
    <row r="2506" spans="1:37" s="79" customFormat="1" ht="12.75" customHeight="1" x14ac:dyDescent="0.25">
      <c r="A2506" s="36">
        <v>2500</v>
      </c>
      <c r="B2506" s="45">
        <v>43572</v>
      </c>
      <c r="C2506" s="49" t="s">
        <v>431</v>
      </c>
      <c r="D2506" s="49"/>
      <c r="E2506" s="49">
        <v>12009</v>
      </c>
      <c r="F2506" s="36" t="s">
        <v>1918</v>
      </c>
      <c r="G2506" s="36" t="s">
        <v>435</v>
      </c>
      <c r="H2506" s="38">
        <v>60</v>
      </c>
      <c r="I2506" s="50">
        <v>850500</v>
      </c>
      <c r="J2506" s="39">
        <f t="shared" si="1050"/>
        <v>0</v>
      </c>
      <c r="K2506" s="39">
        <f t="shared" si="1051"/>
        <v>0</v>
      </c>
      <c r="L2506" s="39">
        <f t="shared" si="1052"/>
        <v>0</v>
      </c>
      <c r="M2506" s="39">
        <f>IF(E2506=12005,I2506,IF(E2506&lt;&gt;12005,0))</f>
        <v>0</v>
      </c>
      <c r="N2506" s="39">
        <f t="shared" si="1054"/>
        <v>0</v>
      </c>
      <c r="O2506" s="39">
        <f t="shared" si="1055"/>
        <v>0</v>
      </c>
      <c r="P2506" s="39">
        <f t="shared" si="1056"/>
        <v>0</v>
      </c>
      <c r="Q2506" s="39">
        <f t="shared" si="1057"/>
        <v>850500</v>
      </c>
      <c r="R2506" s="39">
        <f t="shared" si="1058"/>
        <v>0</v>
      </c>
      <c r="S2506" s="39">
        <f t="shared" si="1059"/>
        <v>0</v>
      </c>
      <c r="T2506" s="39"/>
      <c r="U2506" s="39">
        <f t="shared" si="1060"/>
        <v>0</v>
      </c>
      <c r="V2506" s="39"/>
      <c r="W2506" s="39">
        <f>IF(E2506=12099,I2506,IF(E2506&lt;&gt;12099,0))</f>
        <v>0</v>
      </c>
      <c r="X2506" s="39">
        <f t="shared" si="1067"/>
        <v>232.85420944558521</v>
      </c>
      <c r="Y2506" s="39">
        <f t="shared" si="1068"/>
        <v>7087.5</v>
      </c>
      <c r="Z2506" s="41">
        <f t="shared" si="1069"/>
        <v>485501.02669404523</v>
      </c>
      <c r="AA2506" s="41">
        <v>400276.38603696099</v>
      </c>
      <c r="AB2506" s="41">
        <v>0</v>
      </c>
      <c r="AC2506" s="41">
        <f t="shared" si="1042"/>
        <v>400276.38603696099</v>
      </c>
      <c r="AD2506" s="42">
        <f t="shared" si="1043"/>
        <v>85224.640657084237</v>
      </c>
      <c r="AE2506" s="41">
        <f t="shared" si="1044"/>
        <v>485501.02669404523</v>
      </c>
      <c r="AF2506" s="42">
        <f t="shared" si="1045"/>
        <v>364998.97330595477</v>
      </c>
      <c r="AG2506" s="43">
        <f>(365.25/30.4375*(IF(E2506=12002,1/3%,IF(E2506=12003,1/3%,IF(E2506=12004,1/3%,IF(E2506=12006,1/2%,IF(E2506=12007,1/10%,IF(E2506=12008,1/3%,IF(E2506=12009,1/10%,IF(E2506=12010,1/10%,IF(E2506=12011,1/20%,IF(E2506=12012,1/3%,IF(E2506=12099,1/10%)))))))))))))</f>
        <v>120</v>
      </c>
      <c r="AH2506" s="44">
        <f t="shared" si="1047"/>
        <v>51.49897330595482</v>
      </c>
      <c r="AI2506" s="36">
        <f t="shared" si="1048"/>
        <v>68.50102669404518</v>
      </c>
      <c r="AJ2506" s="36">
        <f t="shared" si="1049"/>
        <v>2085</v>
      </c>
      <c r="AK2506" s="45">
        <v>45657</v>
      </c>
    </row>
    <row r="2507" spans="1:37" s="79" customFormat="1" ht="12.75" customHeight="1" x14ac:dyDescent="0.25">
      <c r="A2507" s="36">
        <v>2501</v>
      </c>
      <c r="B2507" s="45">
        <v>43572</v>
      </c>
      <c r="C2507" s="49" t="s">
        <v>265</v>
      </c>
      <c r="D2507" s="49"/>
      <c r="E2507" s="49">
        <v>12007</v>
      </c>
      <c r="F2507" s="36" t="s">
        <v>2019</v>
      </c>
      <c r="G2507" s="73" t="s">
        <v>544</v>
      </c>
      <c r="H2507" s="38">
        <v>1</v>
      </c>
      <c r="I2507" s="50">
        <v>105000</v>
      </c>
      <c r="J2507" s="39">
        <f t="shared" si="1050"/>
        <v>0</v>
      </c>
      <c r="K2507" s="39">
        <f t="shared" si="1051"/>
        <v>0</v>
      </c>
      <c r="L2507" s="39">
        <f t="shared" si="1052"/>
        <v>0</v>
      </c>
      <c r="M2507" s="39">
        <f>IF(C2507=12006,H2507,IF(C2507&lt;&gt;12006,0))</f>
        <v>0</v>
      </c>
      <c r="N2507" s="39">
        <f t="shared" si="1054"/>
        <v>0</v>
      </c>
      <c r="O2507" s="39">
        <f t="shared" si="1055"/>
        <v>105000</v>
      </c>
      <c r="P2507" s="39">
        <f t="shared" si="1056"/>
        <v>0</v>
      </c>
      <c r="Q2507" s="39">
        <f t="shared" si="1057"/>
        <v>0</v>
      </c>
      <c r="R2507" s="39">
        <f t="shared" si="1058"/>
        <v>0</v>
      </c>
      <c r="S2507" s="39">
        <f t="shared" si="1059"/>
        <v>0</v>
      </c>
      <c r="T2507" s="39"/>
      <c r="U2507" s="39">
        <f t="shared" si="1060"/>
        <v>0</v>
      </c>
      <c r="V2507" s="39"/>
      <c r="W2507" s="39"/>
      <c r="X2507" s="39">
        <f t="shared" si="1067"/>
        <v>28.747433264887064</v>
      </c>
      <c r="Y2507" s="39">
        <f t="shared" si="1068"/>
        <v>875</v>
      </c>
      <c r="Z2507" s="41">
        <f t="shared" si="1069"/>
        <v>59938.39835728953</v>
      </c>
      <c r="AA2507" s="41">
        <v>48554.414784394248</v>
      </c>
      <c r="AB2507" s="41">
        <v>7538.9559079037681</v>
      </c>
      <c r="AC2507" s="41">
        <f t="shared" si="1042"/>
        <v>56093.37069229802</v>
      </c>
      <c r="AD2507" s="42">
        <f t="shared" si="1043"/>
        <v>11383.983572895282</v>
      </c>
      <c r="AE2507" s="41">
        <f t="shared" si="1044"/>
        <v>67477.354265193309</v>
      </c>
      <c r="AF2507" s="42">
        <f t="shared" si="1045"/>
        <v>37522.645734806691</v>
      </c>
      <c r="AG2507" s="43">
        <f>(365.25/30.4375*(IF(E2507=12002,1/3%,IF(E2507=12003,1/3%,IF(E2507=12004,1/3%,IF(E2507=12006,1/2%,IF(E2507=12007,1/10%,IF(E2507=12008,1/3%,IF(E2507=12009,1/10%,IF(E2507=12010,1/10%,IF(E2507=12011,1/20%,IF(E2507=12012,1/3%))))))))))))</f>
        <v>120</v>
      </c>
      <c r="AH2507" s="44">
        <f t="shared" si="1047"/>
        <v>51.49897330595482</v>
      </c>
      <c r="AI2507" s="36">
        <f t="shared" si="1048"/>
        <v>68.50102669404518</v>
      </c>
      <c r="AJ2507" s="36">
        <f t="shared" si="1049"/>
        <v>2085</v>
      </c>
      <c r="AK2507" s="45">
        <v>45657</v>
      </c>
    </row>
    <row r="2508" spans="1:37" s="79" customFormat="1" ht="12.75" customHeight="1" x14ac:dyDescent="0.25">
      <c r="A2508" s="36">
        <v>2502</v>
      </c>
      <c r="B2508" s="45">
        <v>43573</v>
      </c>
      <c r="C2508" s="36" t="s">
        <v>721</v>
      </c>
      <c r="D2508" s="36"/>
      <c r="E2508" s="36">
        <v>12003</v>
      </c>
      <c r="F2508" s="36" t="s">
        <v>1863</v>
      </c>
      <c r="G2508" s="38" t="s">
        <v>1431</v>
      </c>
      <c r="H2508" s="61">
        <v>18</v>
      </c>
      <c r="I2508" s="50">
        <v>657000</v>
      </c>
      <c r="J2508" s="39">
        <f t="shared" si="1050"/>
        <v>0</v>
      </c>
      <c r="K2508" s="39">
        <f t="shared" si="1051"/>
        <v>657000</v>
      </c>
      <c r="L2508" s="39">
        <f t="shared" si="1052"/>
        <v>0</v>
      </c>
      <c r="M2508" s="39">
        <f>IF(C2508=12006,H2508,IF(C2508&lt;&gt;12006,0))</f>
        <v>0</v>
      </c>
      <c r="N2508" s="39">
        <f t="shared" si="1054"/>
        <v>0</v>
      </c>
      <c r="O2508" s="39">
        <f t="shared" si="1055"/>
        <v>0</v>
      </c>
      <c r="P2508" s="39">
        <f t="shared" si="1056"/>
        <v>0</v>
      </c>
      <c r="Q2508" s="39">
        <f t="shared" si="1057"/>
        <v>0</v>
      </c>
      <c r="R2508" s="39">
        <f t="shared" si="1058"/>
        <v>0</v>
      </c>
      <c r="S2508" s="39">
        <f t="shared" si="1059"/>
        <v>0</v>
      </c>
      <c r="T2508" s="39"/>
      <c r="U2508" s="39">
        <f t="shared" si="1060"/>
        <v>0</v>
      </c>
      <c r="V2508" s="39"/>
      <c r="W2508" s="39"/>
      <c r="X2508" s="39">
        <f t="shared" si="1067"/>
        <v>53.963039014373713</v>
      </c>
      <c r="Y2508" s="39">
        <f t="shared" si="1068"/>
        <v>1642.5</v>
      </c>
      <c r="Z2508" s="41">
        <f t="shared" si="1069"/>
        <v>112458.97330595483</v>
      </c>
      <c r="AA2508" s="41">
        <v>92708.501026694052</v>
      </c>
      <c r="AB2508" s="41">
        <v>0</v>
      </c>
      <c r="AC2508" s="41">
        <f t="shared" si="1042"/>
        <v>92708.501026694052</v>
      </c>
      <c r="AD2508" s="42">
        <f t="shared" si="1043"/>
        <v>19750.472279260779</v>
      </c>
      <c r="AE2508" s="41">
        <f t="shared" si="1044"/>
        <v>112458.97330595483</v>
      </c>
      <c r="AF2508" s="42">
        <f t="shared" si="1045"/>
        <v>544541.02669404517</v>
      </c>
      <c r="AG2508" s="43">
        <f>(365.25/30.4375*(IF(E2508=12002,1/3%,IF(E2508=12003,1/3%,IF(E2508=12004,1/3%,IF(E2508=12006,1/2%,IF(E2508=12007,1/10%,IF(E2508=12008,1/3%,IF(E2508=12009,1/10%,IF(E2508=12010,1/10%,IF(E2508=12011,1/20%,IF(E2508=12012,1/3%))))))))))))</f>
        <v>400</v>
      </c>
      <c r="AH2508" s="44">
        <f t="shared" si="1047"/>
        <v>331.53182751540044</v>
      </c>
      <c r="AI2508" s="36">
        <f t="shared" si="1048"/>
        <v>68.468172484599592</v>
      </c>
      <c r="AJ2508" s="36">
        <f t="shared" si="1049"/>
        <v>2084</v>
      </c>
      <c r="AK2508" s="45">
        <v>45657</v>
      </c>
    </row>
    <row r="2509" spans="1:37" s="79" customFormat="1" ht="38.25" customHeight="1" x14ac:dyDescent="0.25">
      <c r="A2509" s="36">
        <v>2503</v>
      </c>
      <c r="B2509" s="45">
        <v>43573</v>
      </c>
      <c r="C2509" s="36" t="s">
        <v>721</v>
      </c>
      <c r="D2509" s="36"/>
      <c r="E2509" s="36">
        <v>12003</v>
      </c>
      <c r="F2509" s="36" t="s">
        <v>2020</v>
      </c>
      <c r="G2509" s="38" t="s">
        <v>1431</v>
      </c>
      <c r="H2509" s="61">
        <v>1</v>
      </c>
      <c r="I2509" s="50">
        <v>23996412.5</v>
      </c>
      <c r="J2509" s="39">
        <f t="shared" si="1050"/>
        <v>0</v>
      </c>
      <c r="K2509" s="39">
        <f t="shared" si="1051"/>
        <v>23996412.5</v>
      </c>
      <c r="L2509" s="39">
        <f t="shared" si="1052"/>
        <v>0</v>
      </c>
      <c r="M2509" s="39">
        <f>IF(C2509=12006,H2509,IF(C2509&lt;&gt;12006,0))</f>
        <v>0</v>
      </c>
      <c r="N2509" s="39">
        <f t="shared" si="1054"/>
        <v>0</v>
      </c>
      <c r="O2509" s="39">
        <f t="shared" si="1055"/>
        <v>0</v>
      </c>
      <c r="P2509" s="39">
        <f t="shared" si="1056"/>
        <v>0</v>
      </c>
      <c r="Q2509" s="39">
        <f t="shared" si="1057"/>
        <v>0</v>
      </c>
      <c r="R2509" s="39">
        <f t="shared" si="1058"/>
        <v>0</v>
      </c>
      <c r="S2509" s="39">
        <f t="shared" si="1059"/>
        <v>0</v>
      </c>
      <c r="T2509" s="39"/>
      <c r="U2509" s="39">
        <f t="shared" si="1060"/>
        <v>0</v>
      </c>
      <c r="V2509" s="39"/>
      <c r="W2509" s="39"/>
      <c r="X2509" s="39">
        <f t="shared" si="1067"/>
        <v>1970.9579055441477</v>
      </c>
      <c r="Y2509" s="39">
        <f t="shared" si="1068"/>
        <v>59991.031249999993</v>
      </c>
      <c r="Z2509" s="41">
        <f t="shared" si="1069"/>
        <v>4107476.2751540039</v>
      </c>
      <c r="AA2509" s="41">
        <v>3386105.6817248454</v>
      </c>
      <c r="AB2509" s="41">
        <v>0</v>
      </c>
      <c r="AC2509" s="41">
        <f t="shared" si="1042"/>
        <v>3386105.6817248454</v>
      </c>
      <c r="AD2509" s="42">
        <f t="shared" si="1043"/>
        <v>721370.59342915844</v>
      </c>
      <c r="AE2509" s="41">
        <f t="shared" si="1044"/>
        <v>4107476.2751540039</v>
      </c>
      <c r="AF2509" s="42">
        <f t="shared" si="1045"/>
        <v>19888936.224845998</v>
      </c>
      <c r="AG2509" s="43">
        <f>(365.25/30.4375*(IF(E2509=12002,1/3%,IF(E2509=12003,1/3%,IF(E2509=12004,1/3%,IF(E2509=12006,1/2%,IF(E2509=12007,1/10%,IF(E2509=12008,1/3%,IF(E2509=12009,1/10%,IF(E2509=12010,1/10%,IF(E2509=12011,1/20%,IF(E2509=12012,1/3%))))))))))))</f>
        <v>400</v>
      </c>
      <c r="AH2509" s="44">
        <f t="shared" si="1047"/>
        <v>331.53182751540044</v>
      </c>
      <c r="AI2509" s="36">
        <f t="shared" si="1048"/>
        <v>68.468172484599592</v>
      </c>
      <c r="AJ2509" s="36">
        <f t="shared" si="1049"/>
        <v>2084</v>
      </c>
      <c r="AK2509" s="45">
        <v>45657</v>
      </c>
    </row>
    <row r="2510" spans="1:37" s="79" customFormat="1" ht="38.25" customHeight="1" x14ac:dyDescent="0.25">
      <c r="A2510" s="36">
        <v>2504</v>
      </c>
      <c r="B2510" s="45">
        <v>43578</v>
      </c>
      <c r="C2510" s="36" t="s">
        <v>533</v>
      </c>
      <c r="D2510" s="36"/>
      <c r="E2510" s="36">
        <v>12003</v>
      </c>
      <c r="F2510" s="36" t="s">
        <v>1776</v>
      </c>
      <c r="G2510" s="36" t="s">
        <v>1470</v>
      </c>
      <c r="H2510" s="38">
        <v>8</v>
      </c>
      <c r="I2510" s="50">
        <v>292000</v>
      </c>
      <c r="J2510" s="39">
        <f t="shared" si="1050"/>
        <v>0</v>
      </c>
      <c r="K2510" s="39">
        <f t="shared" si="1051"/>
        <v>292000</v>
      </c>
      <c r="L2510" s="39">
        <f t="shared" si="1052"/>
        <v>0</v>
      </c>
      <c r="M2510" s="39">
        <f>IF(C2510=12006,H2510,IF(C2510&lt;&gt;12006,0))</f>
        <v>0</v>
      </c>
      <c r="N2510" s="39">
        <f t="shared" si="1054"/>
        <v>0</v>
      </c>
      <c r="O2510" s="39">
        <f t="shared" si="1055"/>
        <v>0</v>
      </c>
      <c r="P2510" s="39">
        <f t="shared" si="1056"/>
        <v>0</v>
      </c>
      <c r="Q2510" s="39">
        <f t="shared" si="1057"/>
        <v>0</v>
      </c>
      <c r="R2510" s="39">
        <f t="shared" si="1058"/>
        <v>0</v>
      </c>
      <c r="S2510" s="39">
        <f t="shared" si="1059"/>
        <v>0</v>
      </c>
      <c r="T2510" s="39"/>
      <c r="U2510" s="39">
        <f t="shared" si="1060"/>
        <v>0</v>
      </c>
      <c r="V2510" s="39"/>
      <c r="W2510" s="39"/>
      <c r="X2510" s="39">
        <f t="shared" si="1067"/>
        <v>23.983572895277206</v>
      </c>
      <c r="Y2510" s="39">
        <f t="shared" si="1068"/>
        <v>730</v>
      </c>
      <c r="Z2510" s="41">
        <f t="shared" si="1069"/>
        <v>49861.848049281318</v>
      </c>
      <c r="AA2510" s="41">
        <v>41083.860369609858</v>
      </c>
      <c r="AB2510" s="41">
        <v>-1108.0188558925663</v>
      </c>
      <c r="AC2510" s="41">
        <f t="shared" si="1042"/>
        <v>39975.841513717292</v>
      </c>
      <c r="AD2510" s="42">
        <f t="shared" si="1043"/>
        <v>8777.9876796714598</v>
      </c>
      <c r="AE2510" s="41">
        <f t="shared" si="1044"/>
        <v>48753.829193388752</v>
      </c>
      <c r="AF2510" s="42">
        <f t="shared" si="1045"/>
        <v>243246.17080661125</v>
      </c>
      <c r="AG2510" s="43">
        <f>(365.25/30.4375*(IF(E2510=12002,1/3%,IF(E2510=12003,1/3%,IF(E2510=12004,1/3%,IF(E2510=12006,1/2%,IF(E2510=12007,1/10%,IF(E2510=12008,1/3%,IF(E2510=12009,1/10%,IF(E2510=12010,1/10%,IF(E2510=12011,1/20%,IF(E2510=12012,1/3%))))))))))))</f>
        <v>400</v>
      </c>
      <c r="AH2510" s="44">
        <f t="shared" si="1047"/>
        <v>331.69609856262832</v>
      </c>
      <c r="AI2510" s="36">
        <f t="shared" si="1048"/>
        <v>68.303901437371664</v>
      </c>
      <c r="AJ2510" s="36">
        <f t="shared" si="1049"/>
        <v>2079</v>
      </c>
      <c r="AK2510" s="45">
        <v>45657</v>
      </c>
    </row>
    <row r="2511" spans="1:37" s="79" customFormat="1" ht="38.25" customHeight="1" x14ac:dyDescent="0.25">
      <c r="A2511" s="36">
        <v>2505</v>
      </c>
      <c r="B2511" s="45">
        <v>43578</v>
      </c>
      <c r="C2511" s="49" t="s">
        <v>272</v>
      </c>
      <c r="D2511" s="49"/>
      <c r="E2511" s="49">
        <v>12010</v>
      </c>
      <c r="F2511" s="36" t="s">
        <v>2021</v>
      </c>
      <c r="G2511" s="36" t="s">
        <v>435</v>
      </c>
      <c r="H2511" s="38">
        <v>1</v>
      </c>
      <c r="I2511" s="50">
        <v>399775</v>
      </c>
      <c r="J2511" s="39">
        <f t="shared" si="1050"/>
        <v>0</v>
      </c>
      <c r="K2511" s="39">
        <f t="shared" si="1051"/>
        <v>0</v>
      </c>
      <c r="L2511" s="39">
        <f t="shared" si="1052"/>
        <v>0</v>
      </c>
      <c r="M2511" s="39">
        <f>IF(E2511=12005,I2511,IF(E2511&lt;&gt;12005,0))</f>
        <v>0</v>
      </c>
      <c r="N2511" s="39">
        <f t="shared" si="1054"/>
        <v>0</v>
      </c>
      <c r="O2511" s="39">
        <f t="shared" si="1055"/>
        <v>0</v>
      </c>
      <c r="P2511" s="39">
        <f t="shared" si="1056"/>
        <v>0</v>
      </c>
      <c r="Q2511" s="39">
        <f t="shared" si="1057"/>
        <v>0</v>
      </c>
      <c r="R2511" s="39">
        <f t="shared" si="1058"/>
        <v>399775</v>
      </c>
      <c r="S2511" s="39">
        <f t="shared" si="1059"/>
        <v>0</v>
      </c>
      <c r="T2511" s="39"/>
      <c r="U2511" s="39">
        <f t="shared" si="1060"/>
        <v>0</v>
      </c>
      <c r="V2511" s="39"/>
      <c r="W2511" s="39">
        <f>IF(E2511=12099,I2511,IF(E2511&lt;&gt;12099,0))</f>
        <v>0</v>
      </c>
      <c r="X2511" s="39">
        <f t="shared" si="1067"/>
        <v>109.45242984257358</v>
      </c>
      <c r="Y2511" s="39">
        <f t="shared" si="1068"/>
        <v>3331.4583333333335</v>
      </c>
      <c r="Z2511" s="41">
        <f t="shared" si="1069"/>
        <v>227551.60164271048</v>
      </c>
      <c r="AA2511" s="41">
        <v>187492.01232032853</v>
      </c>
      <c r="AB2511" s="41">
        <v>12601.523697367988</v>
      </c>
      <c r="AC2511" s="41">
        <f t="shared" si="1042"/>
        <v>200093.53601769652</v>
      </c>
      <c r="AD2511" s="42">
        <f t="shared" si="1043"/>
        <v>40059.589322381944</v>
      </c>
      <c r="AE2511" s="41">
        <f t="shared" si="1044"/>
        <v>240153.12534007846</v>
      </c>
      <c r="AF2511" s="42">
        <f t="shared" si="1045"/>
        <v>159621.87465992154</v>
      </c>
      <c r="AG2511" s="43">
        <f>(365.25/30.4375*(IF(E2511=12002,1/3%,IF(E2511=12003,1/3%,IF(E2511=12004,1/3%,IF(E2511=12006,1/2%,IF(E2511=12007,1/10%,IF(E2511=12008,1/3%,IF(E2511=12009,1/10%,IF(E2511=12010,1/10%,IF(E2511=12011,1/20%,IF(E2511=12012,1/3%,IF(E2511=12099,1/10%)))))))))))))</f>
        <v>120</v>
      </c>
      <c r="AH2511" s="44">
        <f t="shared" si="1047"/>
        <v>51.696098562628336</v>
      </c>
      <c r="AI2511" s="36">
        <f t="shared" si="1048"/>
        <v>68.303901437371664</v>
      </c>
      <c r="AJ2511" s="36">
        <f t="shared" si="1049"/>
        <v>2079</v>
      </c>
      <c r="AK2511" s="45">
        <v>45657</v>
      </c>
    </row>
    <row r="2512" spans="1:37" s="79" customFormat="1" ht="25.5" customHeight="1" x14ac:dyDescent="0.25">
      <c r="A2512" s="36">
        <v>2506</v>
      </c>
      <c r="B2512" s="45">
        <v>43578</v>
      </c>
      <c r="C2512" s="49" t="s">
        <v>272</v>
      </c>
      <c r="D2512" s="49"/>
      <c r="E2512" s="49">
        <v>12010</v>
      </c>
      <c r="F2512" s="36" t="s">
        <v>2022</v>
      </c>
      <c r="G2512" s="36" t="s">
        <v>435</v>
      </c>
      <c r="H2512" s="38">
        <v>1</v>
      </c>
      <c r="I2512" s="50">
        <v>598850</v>
      </c>
      <c r="J2512" s="39">
        <f t="shared" si="1050"/>
        <v>0</v>
      </c>
      <c r="K2512" s="39">
        <f t="shared" si="1051"/>
        <v>0</v>
      </c>
      <c r="L2512" s="39">
        <f t="shared" si="1052"/>
        <v>0</v>
      </c>
      <c r="M2512" s="39">
        <f>IF(E2512=12005,I2512,IF(E2512&lt;&gt;12005,0))</f>
        <v>0</v>
      </c>
      <c r="N2512" s="39">
        <f t="shared" si="1054"/>
        <v>0</v>
      </c>
      <c r="O2512" s="39">
        <f t="shared" si="1055"/>
        <v>0</v>
      </c>
      <c r="P2512" s="39">
        <f t="shared" si="1056"/>
        <v>0</v>
      </c>
      <c r="Q2512" s="39">
        <f t="shared" si="1057"/>
        <v>0</v>
      </c>
      <c r="R2512" s="39">
        <f t="shared" si="1058"/>
        <v>598850</v>
      </c>
      <c r="S2512" s="39">
        <f t="shared" si="1059"/>
        <v>0</v>
      </c>
      <c r="T2512" s="39"/>
      <c r="U2512" s="39">
        <f t="shared" si="1060"/>
        <v>0</v>
      </c>
      <c r="V2512" s="39"/>
      <c r="W2512" s="39">
        <f>IF(E2512=12099,I2512,IF(E2512&lt;&gt;12099,0))</f>
        <v>0</v>
      </c>
      <c r="X2512" s="39">
        <f t="shared" si="1067"/>
        <v>163.95619438740587</v>
      </c>
      <c r="Y2512" s="39">
        <f t="shared" si="1068"/>
        <v>4990.4166666666661</v>
      </c>
      <c r="Z2512" s="41">
        <f t="shared" si="1069"/>
        <v>340864.92813141679</v>
      </c>
      <c r="AA2512" s="41">
        <v>280856.96098562627</v>
      </c>
      <c r="AB2512" s="41">
        <v>18876.674294712826</v>
      </c>
      <c r="AC2512" s="41">
        <f t="shared" ref="AC2512:AC2575" si="1070">AA2512+AB2512</f>
        <v>299733.63528033911</v>
      </c>
      <c r="AD2512" s="42">
        <f t="shared" ref="AD2512:AD2575" si="1071">Z2512-AA2512</f>
        <v>60007.967145790521</v>
      </c>
      <c r="AE2512" s="41">
        <f t="shared" ref="AE2512:AE2575" si="1072">AC2512+AD2512</f>
        <v>359741.60242612963</v>
      </c>
      <c r="AF2512" s="42">
        <f t="shared" ref="AF2512:AF2575" si="1073">I2512-AE2512</f>
        <v>239108.39757387037</v>
      </c>
      <c r="AG2512" s="43">
        <f>(365.25/30.4375*(IF(E2512=12002,1/3%,IF(E2512=12003,1/3%,IF(E2512=12004,1/3%,IF(E2512=12006,1/2%,IF(E2512=12007,1/10%,IF(E2512=12008,1/3%,IF(E2512=12009,1/10%,IF(E2512=12010,1/10%,IF(E2512=12011,1/20%,IF(E2512=12012,1/3%,IF(E2512=12099,1/10%)))))))))))))</f>
        <v>120</v>
      </c>
      <c r="AH2512" s="44">
        <f t="shared" ref="AH2512:AH2575" si="1074">IF(AG2512&gt;AI2512,AG2512-AI2512,IF(AG2512&lt;=AI2512,0))</f>
        <v>51.696098562628336</v>
      </c>
      <c r="AI2512" s="36">
        <f t="shared" ref="AI2512:AI2575" si="1075">AJ2512/30.4375</f>
        <v>68.303901437371664</v>
      </c>
      <c r="AJ2512" s="36">
        <f t="shared" ref="AJ2512:AJ2575" si="1076">AK2512-B2512</f>
        <v>2079</v>
      </c>
      <c r="AK2512" s="45">
        <v>45657</v>
      </c>
    </row>
    <row r="2513" spans="1:37" s="79" customFormat="1" ht="38.25" customHeight="1" x14ac:dyDescent="0.25">
      <c r="A2513" s="36">
        <v>2507</v>
      </c>
      <c r="B2513" s="45">
        <v>43579</v>
      </c>
      <c r="C2513" s="36" t="s">
        <v>33</v>
      </c>
      <c r="D2513" s="36"/>
      <c r="E2513" s="36">
        <v>12012</v>
      </c>
      <c r="F2513" s="36" t="s">
        <v>2023</v>
      </c>
      <c r="G2513" s="38" t="s">
        <v>322</v>
      </c>
      <c r="H2513" s="61">
        <v>9</v>
      </c>
      <c r="I2513" s="39">
        <v>907750</v>
      </c>
      <c r="J2513" s="39">
        <f t="shared" si="1050"/>
        <v>0</v>
      </c>
      <c r="K2513" s="39">
        <f t="shared" si="1051"/>
        <v>0</v>
      </c>
      <c r="L2513" s="39">
        <f t="shared" si="1052"/>
        <v>0</v>
      </c>
      <c r="M2513" s="39">
        <f>IF(C2513=12006,H2513,IF(C2513&lt;&gt;12006,0))</f>
        <v>0</v>
      </c>
      <c r="N2513" s="39">
        <f t="shared" si="1054"/>
        <v>0</v>
      </c>
      <c r="O2513" s="39">
        <f t="shared" si="1055"/>
        <v>0</v>
      </c>
      <c r="P2513" s="39">
        <f t="shared" si="1056"/>
        <v>0</v>
      </c>
      <c r="Q2513" s="39">
        <f t="shared" si="1057"/>
        <v>0</v>
      </c>
      <c r="R2513" s="39">
        <f t="shared" si="1058"/>
        <v>0</v>
      </c>
      <c r="S2513" s="39">
        <f t="shared" si="1059"/>
        <v>0</v>
      </c>
      <c r="T2513" s="39"/>
      <c r="U2513" s="39">
        <f t="shared" si="1060"/>
        <v>907750</v>
      </c>
      <c r="V2513" s="39"/>
      <c r="W2513" s="39"/>
      <c r="X2513" s="39">
        <f t="shared" si="1067"/>
        <v>74.558521560574945</v>
      </c>
      <c r="Y2513" s="39">
        <f t="shared" si="1068"/>
        <v>2269.375</v>
      </c>
      <c r="Z2513" s="41">
        <f t="shared" si="1069"/>
        <v>154932.60780287473</v>
      </c>
      <c r="AA2513" s="41">
        <v>127644.18891170432</v>
      </c>
      <c r="AB2513" s="41">
        <v>0</v>
      </c>
      <c r="AC2513" s="41">
        <f t="shared" si="1070"/>
        <v>127644.18891170432</v>
      </c>
      <c r="AD2513" s="42">
        <f t="shared" si="1071"/>
        <v>27288.418891170411</v>
      </c>
      <c r="AE2513" s="41">
        <f t="shared" si="1072"/>
        <v>154932.60780287473</v>
      </c>
      <c r="AF2513" s="42">
        <f t="shared" si="1073"/>
        <v>752817.39219712524</v>
      </c>
      <c r="AG2513" s="43">
        <f>(365.25/30.4375*(IF(E2513=12002,1/3%,IF(E2513=12003,1/3%,IF(E2513=12004,1/3%,IF(E2513=12006,1/2%,IF(E2513=12007,1/10%,IF(E2513=12008,1/3%,IF(E2513=12009,1/10%,IF(E2513=12010,1/10%,IF(E2513=12011,1/20%,IF(E2513=12012,1/3%))))))))))))</f>
        <v>400</v>
      </c>
      <c r="AH2513" s="44">
        <f t="shared" si="1074"/>
        <v>331.72895277207391</v>
      </c>
      <c r="AI2513" s="36">
        <f t="shared" si="1075"/>
        <v>68.271047227926076</v>
      </c>
      <c r="AJ2513" s="36">
        <f t="shared" si="1076"/>
        <v>2078</v>
      </c>
      <c r="AK2513" s="45">
        <v>45657</v>
      </c>
    </row>
    <row r="2514" spans="1:37" s="79" customFormat="1" ht="12.75" customHeight="1" x14ac:dyDescent="0.25">
      <c r="A2514" s="36">
        <v>2508</v>
      </c>
      <c r="B2514" s="45">
        <v>43579</v>
      </c>
      <c r="C2514" s="49" t="s">
        <v>272</v>
      </c>
      <c r="D2514" s="49"/>
      <c r="E2514" s="49">
        <v>12010</v>
      </c>
      <c r="F2514" s="36" t="s">
        <v>2024</v>
      </c>
      <c r="G2514" s="36" t="s">
        <v>435</v>
      </c>
      <c r="H2514" s="38">
        <v>1</v>
      </c>
      <c r="I2514" s="50">
        <v>195000</v>
      </c>
      <c r="J2514" s="39">
        <f t="shared" si="1050"/>
        <v>0</v>
      </c>
      <c r="K2514" s="39">
        <f t="shared" si="1051"/>
        <v>0</v>
      </c>
      <c r="L2514" s="39">
        <f t="shared" si="1052"/>
        <v>0</v>
      </c>
      <c r="M2514" s="39">
        <f>IF(E2514=12005,I2514,IF(E2514&lt;&gt;12005,0))</f>
        <v>0</v>
      </c>
      <c r="N2514" s="39">
        <f t="shared" si="1054"/>
        <v>0</v>
      </c>
      <c r="O2514" s="39">
        <f t="shared" si="1055"/>
        <v>0</v>
      </c>
      <c r="P2514" s="39">
        <f t="shared" si="1056"/>
        <v>0</v>
      </c>
      <c r="Q2514" s="39">
        <f t="shared" si="1057"/>
        <v>0</v>
      </c>
      <c r="R2514" s="39">
        <f t="shared" si="1058"/>
        <v>195000</v>
      </c>
      <c r="S2514" s="39">
        <f t="shared" si="1059"/>
        <v>0</v>
      </c>
      <c r="T2514" s="39"/>
      <c r="U2514" s="39">
        <f t="shared" si="1060"/>
        <v>0</v>
      </c>
      <c r="V2514" s="39"/>
      <c r="W2514" s="39">
        <f>IF(E2514=12099,I2514,IF(E2514&lt;&gt;12099,0))</f>
        <v>0</v>
      </c>
      <c r="X2514" s="39">
        <f t="shared" si="1067"/>
        <v>53.388090349075974</v>
      </c>
      <c r="Y2514" s="39">
        <f t="shared" si="1068"/>
        <v>1625</v>
      </c>
      <c r="Z2514" s="41">
        <f t="shared" si="1069"/>
        <v>110940.45174537988</v>
      </c>
      <c r="AA2514" s="41">
        <v>91400.410677618071</v>
      </c>
      <c r="AB2514" s="41">
        <v>6143.1120550104079</v>
      </c>
      <c r="AC2514" s="41">
        <f t="shared" si="1070"/>
        <v>97543.52273262848</v>
      </c>
      <c r="AD2514" s="42">
        <f t="shared" si="1071"/>
        <v>19540.041067761806</v>
      </c>
      <c r="AE2514" s="41">
        <f t="shared" si="1072"/>
        <v>117083.56380039029</v>
      </c>
      <c r="AF2514" s="42">
        <f t="shared" si="1073"/>
        <v>77916.436199609714</v>
      </c>
      <c r="AG2514" s="43">
        <f>(365.25/30.4375*(IF(E2514=12002,1/3%,IF(E2514=12003,1/3%,IF(E2514=12004,1/3%,IF(E2514=12006,1/2%,IF(E2514=12007,1/10%,IF(E2514=12008,1/3%,IF(E2514=12009,1/10%,IF(E2514=12010,1/10%,IF(E2514=12011,1/20%,IF(E2514=12012,1/3%,IF(E2514=12099,1/10%)))))))))))))</f>
        <v>120</v>
      </c>
      <c r="AH2514" s="44">
        <f t="shared" si="1074"/>
        <v>51.728952772073924</v>
      </c>
      <c r="AI2514" s="36">
        <f t="shared" si="1075"/>
        <v>68.271047227926076</v>
      </c>
      <c r="AJ2514" s="36">
        <f t="shared" si="1076"/>
        <v>2078</v>
      </c>
      <c r="AK2514" s="45">
        <v>45657</v>
      </c>
    </row>
    <row r="2515" spans="1:37" s="79" customFormat="1" ht="38.25" customHeight="1" x14ac:dyDescent="0.25">
      <c r="A2515" s="36">
        <v>2509</v>
      </c>
      <c r="B2515" s="45">
        <v>43580</v>
      </c>
      <c r="C2515" s="36" t="s">
        <v>533</v>
      </c>
      <c r="D2515" s="36"/>
      <c r="E2515" s="36">
        <v>12003</v>
      </c>
      <c r="F2515" s="36" t="s">
        <v>2025</v>
      </c>
      <c r="G2515" s="36" t="s">
        <v>1477</v>
      </c>
      <c r="H2515" s="38">
        <v>3</v>
      </c>
      <c r="I2515" s="50">
        <v>117744.50299690252</v>
      </c>
      <c r="J2515" s="39">
        <f t="shared" si="1050"/>
        <v>0</v>
      </c>
      <c r="K2515" s="39">
        <f t="shared" si="1051"/>
        <v>117744.50299690252</v>
      </c>
      <c r="L2515" s="39">
        <f t="shared" si="1052"/>
        <v>0</v>
      </c>
      <c r="M2515" s="39">
        <f>IF(C2515=12006,H2515,IF(C2515&lt;&gt;12006,0))</f>
        <v>0</v>
      </c>
      <c r="N2515" s="39">
        <f t="shared" si="1054"/>
        <v>0</v>
      </c>
      <c r="O2515" s="39">
        <f t="shared" si="1055"/>
        <v>0</v>
      </c>
      <c r="P2515" s="39">
        <f t="shared" si="1056"/>
        <v>0</v>
      </c>
      <c r="Q2515" s="39">
        <f t="shared" si="1057"/>
        <v>0</v>
      </c>
      <c r="R2515" s="39">
        <f t="shared" si="1058"/>
        <v>0</v>
      </c>
      <c r="S2515" s="39">
        <f t="shared" si="1059"/>
        <v>0</v>
      </c>
      <c r="T2515" s="39"/>
      <c r="U2515" s="39">
        <f t="shared" si="1060"/>
        <v>0</v>
      </c>
      <c r="V2515" s="39"/>
      <c r="W2515" s="39"/>
      <c r="X2515" s="39">
        <f t="shared" si="1067"/>
        <v>9.6710064063164278</v>
      </c>
      <c r="Y2515" s="39">
        <f t="shared" si="1068"/>
        <v>294.3612574922563</v>
      </c>
      <c r="Z2515" s="41">
        <f t="shared" si="1069"/>
        <v>20086.680305919221</v>
      </c>
      <c r="AA2515" s="41">
        <v>16547.09196120741</v>
      </c>
      <c r="AB2515" s="41">
        <v>-446.26989134566134</v>
      </c>
      <c r="AC2515" s="41">
        <f t="shared" si="1070"/>
        <v>16100.82206986175</v>
      </c>
      <c r="AD2515" s="42">
        <f t="shared" si="1071"/>
        <v>3539.5883447118104</v>
      </c>
      <c r="AE2515" s="41">
        <f t="shared" si="1072"/>
        <v>19640.410414573562</v>
      </c>
      <c r="AF2515" s="42">
        <f t="shared" si="1073"/>
        <v>98104.092582328958</v>
      </c>
      <c r="AG2515" s="43">
        <f t="shared" ref="AG2515:AG2528" si="1077">(365.25/30.4375*(IF(E2515=12002,1/3%,IF(E2515=12003,1/3%,IF(E2515=12004,1/3%,IF(E2515=12006,1/2%,IF(E2515=12007,1/10%,IF(E2515=12008,1/3%,IF(E2515=12009,1/10%,IF(E2515=12010,1/10%,IF(E2515=12011,1/20%,IF(E2515=12012,1/3%))))))))))))</f>
        <v>400</v>
      </c>
      <c r="AH2515" s="44">
        <f t="shared" si="1074"/>
        <v>331.7618069815195</v>
      </c>
      <c r="AI2515" s="36">
        <f t="shared" si="1075"/>
        <v>68.238193018480487</v>
      </c>
      <c r="AJ2515" s="36">
        <f t="shared" si="1076"/>
        <v>2077</v>
      </c>
      <c r="AK2515" s="45">
        <v>45657</v>
      </c>
    </row>
    <row r="2516" spans="1:37" s="79" customFormat="1" ht="12.75" x14ac:dyDescent="0.25">
      <c r="A2516" s="36">
        <v>2510</v>
      </c>
      <c r="B2516" s="45">
        <v>43580</v>
      </c>
      <c r="C2516" s="36" t="s">
        <v>534</v>
      </c>
      <c r="D2516" s="36"/>
      <c r="E2516" s="36">
        <v>12008</v>
      </c>
      <c r="F2516" s="36" t="s">
        <v>2026</v>
      </c>
      <c r="G2516" s="36" t="s">
        <v>65</v>
      </c>
      <c r="H2516" s="38">
        <v>1</v>
      </c>
      <c r="I2516" s="50">
        <v>4127133.9559866032</v>
      </c>
      <c r="J2516" s="39">
        <f t="shared" si="1050"/>
        <v>0</v>
      </c>
      <c r="K2516" s="39">
        <f t="shared" si="1051"/>
        <v>0</v>
      </c>
      <c r="L2516" s="39">
        <f t="shared" si="1052"/>
        <v>0</v>
      </c>
      <c r="M2516" s="39">
        <f>IF(C2516=12006,H2516,IF(C2516&lt;&gt;12006,0))</f>
        <v>0</v>
      </c>
      <c r="N2516" s="39">
        <f t="shared" si="1054"/>
        <v>0</v>
      </c>
      <c r="O2516" s="39">
        <f t="shared" si="1055"/>
        <v>0</v>
      </c>
      <c r="P2516" s="39">
        <f t="shared" si="1056"/>
        <v>4127133.9559866032</v>
      </c>
      <c r="Q2516" s="39">
        <f t="shared" si="1057"/>
        <v>0</v>
      </c>
      <c r="R2516" s="39">
        <f t="shared" si="1058"/>
        <v>0</v>
      </c>
      <c r="S2516" s="39">
        <f t="shared" si="1059"/>
        <v>0</v>
      </c>
      <c r="T2516" s="39"/>
      <c r="U2516" s="39">
        <f t="shared" si="1060"/>
        <v>0</v>
      </c>
      <c r="V2516" s="39"/>
      <c r="W2516" s="39"/>
      <c r="X2516" s="39">
        <f t="shared" si="1067"/>
        <v>338.98430849992633</v>
      </c>
      <c r="Y2516" s="39">
        <f t="shared" si="1068"/>
        <v>10317.834889966507</v>
      </c>
      <c r="Z2516" s="41">
        <f t="shared" si="1069"/>
        <v>704070.40875434689</v>
      </c>
      <c r="AA2516" s="41">
        <v>580002.1518433739</v>
      </c>
      <c r="AB2516" s="41">
        <v>-15642.476508271327</v>
      </c>
      <c r="AC2516" s="41">
        <f t="shared" si="1070"/>
        <v>564359.6753351026</v>
      </c>
      <c r="AD2516" s="42">
        <f t="shared" si="1071"/>
        <v>124068.256910973</v>
      </c>
      <c r="AE2516" s="41">
        <f t="shared" si="1072"/>
        <v>688427.93224607559</v>
      </c>
      <c r="AF2516" s="42">
        <f t="shared" si="1073"/>
        <v>3438706.0237405277</v>
      </c>
      <c r="AG2516" s="43">
        <f t="shared" si="1077"/>
        <v>400</v>
      </c>
      <c r="AH2516" s="44">
        <f t="shared" si="1074"/>
        <v>331.7618069815195</v>
      </c>
      <c r="AI2516" s="36">
        <f t="shared" si="1075"/>
        <v>68.238193018480487</v>
      </c>
      <c r="AJ2516" s="36">
        <f t="shared" si="1076"/>
        <v>2077</v>
      </c>
      <c r="AK2516" s="45">
        <v>45657</v>
      </c>
    </row>
    <row r="2517" spans="1:37" s="79" customFormat="1" ht="12.75" x14ac:dyDescent="0.25">
      <c r="A2517" s="36">
        <v>2511</v>
      </c>
      <c r="B2517" s="45">
        <v>43580</v>
      </c>
      <c r="C2517" s="36" t="s">
        <v>534</v>
      </c>
      <c r="D2517" s="36"/>
      <c r="E2517" s="36">
        <v>12008</v>
      </c>
      <c r="F2517" s="36" t="s">
        <v>2027</v>
      </c>
      <c r="G2517" s="36" t="s">
        <v>65</v>
      </c>
      <c r="H2517" s="38">
        <v>1</v>
      </c>
      <c r="I2517" s="50">
        <v>1693183.1614304013</v>
      </c>
      <c r="J2517" s="39">
        <f t="shared" si="1050"/>
        <v>0</v>
      </c>
      <c r="K2517" s="39">
        <f t="shared" si="1051"/>
        <v>0</v>
      </c>
      <c r="L2517" s="39">
        <f t="shared" si="1052"/>
        <v>0</v>
      </c>
      <c r="M2517" s="39">
        <f>IF(C2517=12006,H2517,IF(C2517&lt;&gt;12006,0))</f>
        <v>0</v>
      </c>
      <c r="N2517" s="39">
        <f t="shared" si="1054"/>
        <v>0</v>
      </c>
      <c r="O2517" s="39">
        <f t="shared" si="1055"/>
        <v>0</v>
      </c>
      <c r="P2517" s="39">
        <f t="shared" si="1056"/>
        <v>1693183.1614304013</v>
      </c>
      <c r="Q2517" s="39">
        <f t="shared" si="1057"/>
        <v>0</v>
      </c>
      <c r="R2517" s="39">
        <f t="shared" si="1058"/>
        <v>0</v>
      </c>
      <c r="S2517" s="39">
        <f t="shared" si="1059"/>
        <v>0</v>
      </c>
      <c r="T2517" s="39"/>
      <c r="U2517" s="39">
        <f t="shared" si="1060"/>
        <v>0</v>
      </c>
      <c r="V2517" s="39"/>
      <c r="W2517" s="39"/>
      <c r="X2517" s="39">
        <f t="shared" si="1067"/>
        <v>139.07048553843131</v>
      </c>
      <c r="Y2517" s="39">
        <f t="shared" si="1068"/>
        <v>4232.9579035760034</v>
      </c>
      <c r="Z2517" s="41">
        <f t="shared" si="1069"/>
        <v>288849.39846332185</v>
      </c>
      <c r="AA2517" s="41">
        <v>237949.600756256</v>
      </c>
      <c r="AB2517" s="41">
        <v>-6417.426259803623</v>
      </c>
      <c r="AC2517" s="41">
        <f t="shared" si="1070"/>
        <v>231532.17449645238</v>
      </c>
      <c r="AD2517" s="42">
        <f t="shared" si="1071"/>
        <v>50899.797707065853</v>
      </c>
      <c r="AE2517" s="41">
        <f t="shared" si="1072"/>
        <v>282431.97220351826</v>
      </c>
      <c r="AF2517" s="42">
        <f t="shared" si="1073"/>
        <v>1410751.189226883</v>
      </c>
      <c r="AG2517" s="43">
        <f t="shared" si="1077"/>
        <v>400</v>
      </c>
      <c r="AH2517" s="44">
        <f t="shared" si="1074"/>
        <v>331.7618069815195</v>
      </c>
      <c r="AI2517" s="36">
        <f t="shared" si="1075"/>
        <v>68.238193018480487</v>
      </c>
      <c r="AJ2517" s="36">
        <f t="shared" si="1076"/>
        <v>2077</v>
      </c>
      <c r="AK2517" s="45">
        <v>45657</v>
      </c>
    </row>
    <row r="2518" spans="1:37" s="79" customFormat="1" ht="15.75" customHeight="1" x14ac:dyDescent="0.25">
      <c r="A2518" s="36">
        <v>2512</v>
      </c>
      <c r="B2518" s="45">
        <v>43580</v>
      </c>
      <c r="C2518" s="36" t="s">
        <v>534</v>
      </c>
      <c r="D2518" s="36"/>
      <c r="E2518" s="36">
        <v>12008</v>
      </c>
      <c r="F2518" s="36" t="s">
        <v>2028</v>
      </c>
      <c r="G2518" s="36" t="s">
        <v>65</v>
      </c>
      <c r="H2518" s="38">
        <v>1</v>
      </c>
      <c r="I2518" s="50">
        <v>1587359.2138410013</v>
      </c>
      <c r="J2518" s="39">
        <f t="shared" si="1050"/>
        <v>0</v>
      </c>
      <c r="K2518" s="39">
        <f t="shared" si="1051"/>
        <v>0</v>
      </c>
      <c r="L2518" s="39">
        <f t="shared" si="1052"/>
        <v>0</v>
      </c>
      <c r="M2518" s="39">
        <f>IF(C2518=12006,H2518,IF(C2518&lt;&gt;12006,0))</f>
        <v>0</v>
      </c>
      <c r="N2518" s="39">
        <f t="shared" si="1054"/>
        <v>0</v>
      </c>
      <c r="O2518" s="39">
        <f t="shared" si="1055"/>
        <v>0</v>
      </c>
      <c r="P2518" s="39">
        <f t="shared" si="1056"/>
        <v>1587359.2138410013</v>
      </c>
      <c r="Q2518" s="39">
        <f t="shared" si="1057"/>
        <v>0</v>
      </c>
      <c r="R2518" s="39">
        <f t="shared" si="1058"/>
        <v>0</v>
      </c>
      <c r="S2518" s="39">
        <f t="shared" si="1059"/>
        <v>0</v>
      </c>
      <c r="T2518" s="39"/>
      <c r="U2518" s="39">
        <f t="shared" si="1060"/>
        <v>0</v>
      </c>
      <c r="V2518" s="39"/>
      <c r="W2518" s="39"/>
      <c r="X2518" s="39">
        <f t="shared" si="1067"/>
        <v>130.37858019227937</v>
      </c>
      <c r="Y2518" s="39">
        <f t="shared" si="1068"/>
        <v>3968.3980346025032</v>
      </c>
      <c r="Z2518" s="41">
        <f t="shared" si="1069"/>
        <v>270796.31105936423</v>
      </c>
      <c r="AA2518" s="41">
        <v>223077.75070899</v>
      </c>
      <c r="AB2518" s="41">
        <v>-6016.3371185658971</v>
      </c>
      <c r="AC2518" s="41">
        <f t="shared" si="1070"/>
        <v>217061.41359042411</v>
      </c>
      <c r="AD2518" s="42">
        <f t="shared" si="1071"/>
        <v>47718.560350374231</v>
      </c>
      <c r="AE2518" s="41">
        <f t="shared" si="1072"/>
        <v>264779.97394079831</v>
      </c>
      <c r="AF2518" s="42">
        <f t="shared" si="1073"/>
        <v>1322579.239900203</v>
      </c>
      <c r="AG2518" s="43">
        <f t="shared" si="1077"/>
        <v>400</v>
      </c>
      <c r="AH2518" s="44">
        <f t="shared" si="1074"/>
        <v>331.7618069815195</v>
      </c>
      <c r="AI2518" s="36">
        <f t="shared" si="1075"/>
        <v>68.238193018480487</v>
      </c>
      <c r="AJ2518" s="36">
        <f t="shared" si="1076"/>
        <v>2077</v>
      </c>
      <c r="AK2518" s="45">
        <v>45657</v>
      </c>
    </row>
    <row r="2519" spans="1:37" s="79" customFormat="1" ht="12.75" customHeight="1" x14ac:dyDescent="0.25">
      <c r="A2519" s="36">
        <v>2513</v>
      </c>
      <c r="B2519" s="45">
        <v>43580</v>
      </c>
      <c r="C2519" s="36" t="s">
        <v>534</v>
      </c>
      <c r="D2519" s="36"/>
      <c r="E2519" s="36">
        <v>12008</v>
      </c>
      <c r="F2519" s="36" t="s">
        <v>2029</v>
      </c>
      <c r="G2519" s="36" t="s">
        <v>65</v>
      </c>
      <c r="H2519" s="38">
        <v>1</v>
      </c>
      <c r="I2519" s="50">
        <v>6666908.6981322048</v>
      </c>
      <c r="J2519" s="39">
        <f t="shared" si="1050"/>
        <v>0</v>
      </c>
      <c r="K2519" s="39">
        <f t="shared" si="1051"/>
        <v>0</v>
      </c>
      <c r="L2519" s="39">
        <f t="shared" si="1052"/>
        <v>0</v>
      </c>
      <c r="M2519" s="39">
        <f>IF(C2519=12006,H2519,IF(C2519&lt;&gt;12006,0))</f>
        <v>0</v>
      </c>
      <c r="N2519" s="39">
        <f t="shared" si="1054"/>
        <v>0</v>
      </c>
      <c r="O2519" s="39">
        <f t="shared" si="1055"/>
        <v>0</v>
      </c>
      <c r="P2519" s="39">
        <f t="shared" si="1056"/>
        <v>6666908.6981322048</v>
      </c>
      <c r="Q2519" s="39">
        <f t="shared" si="1057"/>
        <v>0</v>
      </c>
      <c r="R2519" s="39">
        <f t="shared" si="1058"/>
        <v>0</v>
      </c>
      <c r="S2519" s="39">
        <f t="shared" si="1059"/>
        <v>0</v>
      </c>
      <c r="T2519" s="39"/>
      <c r="U2519" s="39">
        <f t="shared" si="1060"/>
        <v>0</v>
      </c>
      <c r="V2519" s="39"/>
      <c r="W2519" s="39"/>
      <c r="X2519" s="39">
        <f t="shared" si="1067"/>
        <v>547.59003680757326</v>
      </c>
      <c r="Y2519" s="39">
        <f t="shared" si="1068"/>
        <v>16667.271745330512</v>
      </c>
      <c r="Z2519" s="41">
        <f t="shared" si="1069"/>
        <v>1137344.5064493297</v>
      </c>
      <c r="AA2519" s="41">
        <v>936926.55297775788</v>
      </c>
      <c r="AB2519" s="41">
        <v>-25268.615897976764</v>
      </c>
      <c r="AC2519" s="41">
        <f t="shared" si="1070"/>
        <v>911657.93707978108</v>
      </c>
      <c r="AD2519" s="42">
        <f t="shared" si="1071"/>
        <v>200417.95347157179</v>
      </c>
      <c r="AE2519" s="41">
        <f t="shared" si="1072"/>
        <v>1112075.8905513529</v>
      </c>
      <c r="AF2519" s="42">
        <f t="shared" si="1073"/>
        <v>5554832.8075808519</v>
      </c>
      <c r="AG2519" s="43">
        <f t="shared" si="1077"/>
        <v>400</v>
      </c>
      <c r="AH2519" s="44">
        <f t="shared" si="1074"/>
        <v>331.7618069815195</v>
      </c>
      <c r="AI2519" s="36">
        <f t="shared" si="1075"/>
        <v>68.238193018480487</v>
      </c>
      <c r="AJ2519" s="36">
        <f t="shared" si="1076"/>
        <v>2077</v>
      </c>
      <c r="AK2519" s="45">
        <v>45657</v>
      </c>
    </row>
    <row r="2520" spans="1:37" s="79" customFormat="1" ht="12.75" x14ac:dyDescent="0.25">
      <c r="A2520" s="36">
        <v>2514</v>
      </c>
      <c r="B2520" s="45">
        <v>43580</v>
      </c>
      <c r="C2520" s="36" t="s">
        <v>534</v>
      </c>
      <c r="D2520" s="36"/>
      <c r="E2520" s="36">
        <v>12008</v>
      </c>
      <c r="F2520" s="36" t="s">
        <v>2030</v>
      </c>
      <c r="G2520" s="36" t="s">
        <v>65</v>
      </c>
      <c r="H2520" s="38">
        <v>2</v>
      </c>
      <c r="I2520" s="50">
        <v>9100859.4926884063</v>
      </c>
      <c r="J2520" s="39">
        <f t="shared" si="1050"/>
        <v>0</v>
      </c>
      <c r="K2520" s="39">
        <f t="shared" si="1051"/>
        <v>0</v>
      </c>
      <c r="L2520" s="39">
        <f t="shared" si="1052"/>
        <v>0</v>
      </c>
      <c r="M2520" s="39">
        <f>IF(C2520=12006,H2520,IF(C2520&lt;&gt;12006,0))</f>
        <v>0</v>
      </c>
      <c r="N2520" s="39">
        <f t="shared" si="1054"/>
        <v>0</v>
      </c>
      <c r="O2520" s="39">
        <f t="shared" si="1055"/>
        <v>0</v>
      </c>
      <c r="P2520" s="39">
        <f t="shared" si="1056"/>
        <v>9100859.4926884063</v>
      </c>
      <c r="Q2520" s="39">
        <f t="shared" si="1057"/>
        <v>0</v>
      </c>
      <c r="R2520" s="39">
        <f t="shared" si="1058"/>
        <v>0</v>
      </c>
      <c r="S2520" s="39">
        <f t="shared" si="1059"/>
        <v>0</v>
      </c>
      <c r="T2520" s="39"/>
      <c r="U2520" s="39">
        <f t="shared" si="1060"/>
        <v>0</v>
      </c>
      <c r="V2520" s="39"/>
      <c r="W2520" s="39"/>
      <c r="X2520" s="39">
        <f t="shared" si="1067"/>
        <v>747.5038597690683</v>
      </c>
      <c r="Y2520" s="39">
        <f t="shared" si="1068"/>
        <v>22752.148731721016</v>
      </c>
      <c r="Z2520" s="41">
        <f t="shared" si="1069"/>
        <v>1552565.5167403547</v>
      </c>
      <c r="AA2520" s="41">
        <v>1278979.1040648757</v>
      </c>
      <c r="AB2520" s="41">
        <v>-34493.666146444462</v>
      </c>
      <c r="AC2520" s="41">
        <f t="shared" si="1070"/>
        <v>1244485.4379184314</v>
      </c>
      <c r="AD2520" s="42">
        <f t="shared" si="1071"/>
        <v>273586.41267547896</v>
      </c>
      <c r="AE2520" s="41">
        <f t="shared" si="1072"/>
        <v>1518071.8505939103</v>
      </c>
      <c r="AF2520" s="42">
        <f t="shared" si="1073"/>
        <v>7582787.6420944957</v>
      </c>
      <c r="AG2520" s="43">
        <f t="shared" si="1077"/>
        <v>400</v>
      </c>
      <c r="AH2520" s="44">
        <f t="shared" si="1074"/>
        <v>331.7618069815195</v>
      </c>
      <c r="AI2520" s="36">
        <f t="shared" si="1075"/>
        <v>68.238193018480487</v>
      </c>
      <c r="AJ2520" s="36">
        <f t="shared" si="1076"/>
        <v>2077</v>
      </c>
      <c r="AK2520" s="45">
        <v>45657</v>
      </c>
    </row>
    <row r="2521" spans="1:37" s="79" customFormat="1" ht="38.25" customHeight="1" x14ac:dyDescent="0.25">
      <c r="A2521" s="36">
        <v>2515</v>
      </c>
      <c r="B2521" s="45">
        <v>43580</v>
      </c>
      <c r="C2521" s="36" t="s">
        <v>534</v>
      </c>
      <c r="D2521" s="36"/>
      <c r="E2521" s="36">
        <v>12008</v>
      </c>
      <c r="F2521" s="36" t="s">
        <v>2031</v>
      </c>
      <c r="G2521" s="36" t="s">
        <v>903</v>
      </c>
      <c r="H2521" s="38">
        <v>1</v>
      </c>
      <c r="I2521" s="50">
        <v>1587359.2138410013</v>
      </c>
      <c r="J2521" s="39">
        <f t="shared" si="1050"/>
        <v>0</v>
      </c>
      <c r="K2521" s="39">
        <f t="shared" si="1051"/>
        <v>0</v>
      </c>
      <c r="L2521" s="39">
        <f t="shared" si="1052"/>
        <v>0</v>
      </c>
      <c r="M2521" s="39">
        <f>IF(C2521=12006,H2521,IF(C2521&lt;&gt;12006,0))</f>
        <v>0</v>
      </c>
      <c r="N2521" s="39">
        <f t="shared" si="1054"/>
        <v>0</v>
      </c>
      <c r="O2521" s="39">
        <f t="shared" si="1055"/>
        <v>0</v>
      </c>
      <c r="P2521" s="39">
        <f t="shared" si="1056"/>
        <v>1587359.2138410013</v>
      </c>
      <c r="Q2521" s="39">
        <f t="shared" si="1057"/>
        <v>0</v>
      </c>
      <c r="R2521" s="39">
        <f t="shared" si="1058"/>
        <v>0</v>
      </c>
      <c r="S2521" s="39">
        <f t="shared" si="1059"/>
        <v>0</v>
      </c>
      <c r="T2521" s="39"/>
      <c r="U2521" s="39">
        <f t="shared" si="1060"/>
        <v>0</v>
      </c>
      <c r="V2521" s="39"/>
      <c r="W2521" s="39"/>
      <c r="X2521" s="39">
        <f t="shared" si="1067"/>
        <v>130.37858019227937</v>
      </c>
      <c r="Y2521" s="39">
        <f t="shared" si="1068"/>
        <v>3968.3980346025032</v>
      </c>
      <c r="Z2521" s="41">
        <f t="shared" si="1069"/>
        <v>270796.31105936423</v>
      </c>
      <c r="AA2521" s="41">
        <v>223077.75070899</v>
      </c>
      <c r="AB2521" s="41">
        <v>-6016.3371185658971</v>
      </c>
      <c r="AC2521" s="41">
        <f t="shared" si="1070"/>
        <v>217061.41359042411</v>
      </c>
      <c r="AD2521" s="42">
        <f t="shared" si="1071"/>
        <v>47718.560350374231</v>
      </c>
      <c r="AE2521" s="41">
        <f t="shared" si="1072"/>
        <v>264779.97394079831</v>
      </c>
      <c r="AF2521" s="42">
        <f t="shared" si="1073"/>
        <v>1322579.239900203</v>
      </c>
      <c r="AG2521" s="43">
        <f t="shared" si="1077"/>
        <v>400</v>
      </c>
      <c r="AH2521" s="44">
        <f t="shared" si="1074"/>
        <v>331.7618069815195</v>
      </c>
      <c r="AI2521" s="36">
        <f t="shared" si="1075"/>
        <v>68.238193018480487</v>
      </c>
      <c r="AJ2521" s="36">
        <f t="shared" si="1076"/>
        <v>2077</v>
      </c>
      <c r="AK2521" s="45">
        <v>45657</v>
      </c>
    </row>
    <row r="2522" spans="1:37" s="79" customFormat="1" ht="12.75" x14ac:dyDescent="0.25">
      <c r="A2522" s="36">
        <v>2516</v>
      </c>
      <c r="B2522" s="45">
        <v>43580</v>
      </c>
      <c r="C2522" s="36" t="s">
        <v>534</v>
      </c>
      <c r="D2522" s="36"/>
      <c r="E2522" s="36">
        <v>12008</v>
      </c>
      <c r="F2522" s="36" t="s">
        <v>1497</v>
      </c>
      <c r="G2522" s="36" t="s">
        <v>65</v>
      </c>
      <c r="H2522" s="38">
        <v>4</v>
      </c>
      <c r="I2522" s="50">
        <v>634943.68553640053</v>
      </c>
      <c r="J2522" s="39">
        <f t="shared" si="1050"/>
        <v>0</v>
      </c>
      <c r="K2522" s="39">
        <f t="shared" si="1051"/>
        <v>0</v>
      </c>
      <c r="L2522" s="39">
        <f t="shared" si="1052"/>
        <v>0</v>
      </c>
      <c r="M2522" s="39">
        <f>IF(C2522=12006,H2522,IF(C2522&lt;&gt;12006,0))</f>
        <v>0</v>
      </c>
      <c r="N2522" s="39">
        <f t="shared" si="1054"/>
        <v>0</v>
      </c>
      <c r="O2522" s="39">
        <f t="shared" si="1055"/>
        <v>0</v>
      </c>
      <c r="P2522" s="39">
        <f t="shared" si="1056"/>
        <v>634943.68553640053</v>
      </c>
      <c r="Q2522" s="39">
        <f t="shared" si="1057"/>
        <v>0</v>
      </c>
      <c r="R2522" s="39">
        <f t="shared" si="1058"/>
        <v>0</v>
      </c>
      <c r="S2522" s="39">
        <f t="shared" si="1059"/>
        <v>0</v>
      </c>
      <c r="T2522" s="39"/>
      <c r="U2522" s="39">
        <f t="shared" si="1060"/>
        <v>0</v>
      </c>
      <c r="V2522" s="39"/>
      <c r="W2522" s="39"/>
      <c r="X2522" s="39">
        <f t="shared" si="1067"/>
        <v>52.151432076911746</v>
      </c>
      <c r="Y2522" s="39">
        <f t="shared" si="1068"/>
        <v>1587.3592138410013</v>
      </c>
      <c r="Z2522" s="41">
        <f t="shared" si="1069"/>
        <v>108318.52442374569</v>
      </c>
      <c r="AA2522" s="41">
        <v>89231.100283595995</v>
      </c>
      <c r="AB2522" s="41">
        <v>-2406.5348474263583</v>
      </c>
      <c r="AC2522" s="41">
        <f t="shared" si="1070"/>
        <v>86824.565436169636</v>
      </c>
      <c r="AD2522" s="42">
        <f t="shared" si="1071"/>
        <v>19087.424140149698</v>
      </c>
      <c r="AE2522" s="41">
        <f t="shared" si="1072"/>
        <v>105911.98957631933</v>
      </c>
      <c r="AF2522" s="42">
        <f t="shared" si="1073"/>
        <v>529031.69596008118</v>
      </c>
      <c r="AG2522" s="43">
        <f t="shared" si="1077"/>
        <v>400</v>
      </c>
      <c r="AH2522" s="44">
        <f t="shared" si="1074"/>
        <v>331.7618069815195</v>
      </c>
      <c r="AI2522" s="36">
        <f t="shared" si="1075"/>
        <v>68.238193018480487</v>
      </c>
      <c r="AJ2522" s="36">
        <f t="shared" si="1076"/>
        <v>2077</v>
      </c>
      <c r="AK2522" s="45">
        <v>45657</v>
      </c>
    </row>
    <row r="2523" spans="1:37" s="79" customFormat="1" ht="38.25" customHeight="1" x14ac:dyDescent="0.25">
      <c r="A2523" s="36">
        <v>2517</v>
      </c>
      <c r="B2523" s="45">
        <v>43580</v>
      </c>
      <c r="C2523" s="36" t="s">
        <v>534</v>
      </c>
      <c r="D2523" s="36"/>
      <c r="E2523" s="36">
        <v>12008</v>
      </c>
      <c r="F2523" s="36" t="s">
        <v>2032</v>
      </c>
      <c r="G2523" s="36" t="s">
        <v>65</v>
      </c>
      <c r="H2523" s="38">
        <v>1</v>
      </c>
      <c r="I2523" s="50">
        <v>6666908.6981322048</v>
      </c>
      <c r="J2523" s="39">
        <f t="shared" ref="J2523:J2586" si="1078">IF(E2523=12002,I2523,IF(E2523&lt;&gt;12002,0))</f>
        <v>0</v>
      </c>
      <c r="K2523" s="39">
        <f t="shared" ref="K2523:K2586" si="1079">IF(E2523=12003,I2523,IF(E2523&lt;&gt;12003,0))</f>
        <v>0</v>
      </c>
      <c r="L2523" s="39">
        <f t="shared" ref="L2523:L2586" si="1080">IF(E2523=12004,I2523,IF(E2523&lt;&gt;12004,0))</f>
        <v>0</v>
      </c>
      <c r="M2523" s="39">
        <f>IF(C2523=12006,H2523,IF(C2523&lt;&gt;12006,0))</f>
        <v>0</v>
      </c>
      <c r="N2523" s="39">
        <f t="shared" ref="N2523:N2530" si="1081">IF(E2523=12006,I2523,IF(E2523&lt;&gt;12006,0))</f>
        <v>0</v>
      </c>
      <c r="O2523" s="39">
        <f t="shared" ref="O2523:O2586" si="1082">IF(E2523=12007,I2523,IF(E2523&lt;&gt;12007,0))</f>
        <v>0</v>
      </c>
      <c r="P2523" s="39">
        <f t="shared" ref="P2523:P2586" si="1083">IF(E2523=12008,I2523,IF(E2523&lt;&gt;12008,0))</f>
        <v>6666908.6981322048</v>
      </c>
      <c r="Q2523" s="39">
        <f t="shared" ref="Q2523:Q2586" si="1084">IF(E2523=12009,I2523,IF(E2523&lt;&gt;12009,0))</f>
        <v>0</v>
      </c>
      <c r="R2523" s="39">
        <f t="shared" ref="R2523:R2586" si="1085">IF(E2523=12010,I2523,IF(E2523&lt;&gt;12010,0))</f>
        <v>0</v>
      </c>
      <c r="S2523" s="39">
        <f t="shared" ref="S2523:S2586" si="1086">IF(E2523=12011,I2523,IF(E2523&lt;&gt;12011,0))</f>
        <v>0</v>
      </c>
      <c r="T2523" s="39"/>
      <c r="U2523" s="39">
        <f t="shared" ref="U2523:U2586" si="1087">IF(E2523=12012,I2523,IF(E2523&lt;&gt;12012,0))</f>
        <v>0</v>
      </c>
      <c r="V2523" s="39"/>
      <c r="W2523" s="39"/>
      <c r="X2523" s="39">
        <f t="shared" si="1067"/>
        <v>547.59003680757326</v>
      </c>
      <c r="Y2523" s="39">
        <f t="shared" si="1068"/>
        <v>16667.271745330512</v>
      </c>
      <c r="Z2523" s="41">
        <f t="shared" si="1069"/>
        <v>1137344.5064493297</v>
      </c>
      <c r="AA2523" s="41">
        <v>936926.55297775788</v>
      </c>
      <c r="AB2523" s="41">
        <v>-25268.615897976764</v>
      </c>
      <c r="AC2523" s="41">
        <f t="shared" si="1070"/>
        <v>911657.93707978108</v>
      </c>
      <c r="AD2523" s="42">
        <f t="shared" si="1071"/>
        <v>200417.95347157179</v>
      </c>
      <c r="AE2523" s="41">
        <f t="shared" si="1072"/>
        <v>1112075.8905513529</v>
      </c>
      <c r="AF2523" s="42">
        <f t="shared" si="1073"/>
        <v>5554832.8075808519</v>
      </c>
      <c r="AG2523" s="43">
        <f t="shared" si="1077"/>
        <v>400</v>
      </c>
      <c r="AH2523" s="44">
        <f t="shared" si="1074"/>
        <v>331.7618069815195</v>
      </c>
      <c r="AI2523" s="36">
        <f t="shared" si="1075"/>
        <v>68.238193018480487</v>
      </c>
      <c r="AJ2523" s="36">
        <f t="shared" si="1076"/>
        <v>2077</v>
      </c>
      <c r="AK2523" s="45">
        <v>45657</v>
      </c>
    </row>
    <row r="2524" spans="1:37" s="79" customFormat="1" ht="12.75" customHeight="1" x14ac:dyDescent="0.25">
      <c r="A2524" s="36">
        <v>2518</v>
      </c>
      <c r="B2524" s="45">
        <v>43580</v>
      </c>
      <c r="C2524" s="36" t="s">
        <v>534</v>
      </c>
      <c r="D2524" s="36"/>
      <c r="E2524" s="36">
        <v>12008</v>
      </c>
      <c r="F2524" s="36" t="s">
        <v>2033</v>
      </c>
      <c r="G2524" s="36" t="s">
        <v>65</v>
      </c>
      <c r="H2524" s="38">
        <v>1</v>
      </c>
      <c r="I2524" s="50">
        <v>5697168.75</v>
      </c>
      <c r="J2524" s="39">
        <f t="shared" si="1078"/>
        <v>0</v>
      </c>
      <c r="K2524" s="39">
        <f t="shared" si="1079"/>
        <v>0</v>
      </c>
      <c r="L2524" s="39">
        <f t="shared" si="1080"/>
        <v>0</v>
      </c>
      <c r="M2524" s="39">
        <f>IF(C2524=12006,H2524,IF(C2524&lt;&gt;12006,0))</f>
        <v>0</v>
      </c>
      <c r="N2524" s="39">
        <f t="shared" si="1081"/>
        <v>0</v>
      </c>
      <c r="O2524" s="39">
        <f t="shared" si="1082"/>
        <v>0</v>
      </c>
      <c r="P2524" s="39">
        <f t="shared" si="1083"/>
        <v>5697168.75</v>
      </c>
      <c r="Q2524" s="39">
        <f t="shared" si="1084"/>
        <v>0</v>
      </c>
      <c r="R2524" s="39">
        <f t="shared" si="1085"/>
        <v>0</v>
      </c>
      <c r="S2524" s="39">
        <f t="shared" si="1086"/>
        <v>0</v>
      </c>
      <c r="T2524" s="39"/>
      <c r="U2524" s="39">
        <f t="shared" si="1087"/>
        <v>0</v>
      </c>
      <c r="V2524" s="39"/>
      <c r="W2524" s="39"/>
      <c r="X2524" s="39">
        <f t="shared" si="1067"/>
        <v>467.9399383983573</v>
      </c>
      <c r="Y2524" s="39">
        <f t="shared" si="1068"/>
        <v>14242.921875</v>
      </c>
      <c r="Z2524" s="41">
        <f t="shared" si="1069"/>
        <v>971911.25205338805</v>
      </c>
      <c r="AA2524" s="41">
        <v>800645.23459958925</v>
      </c>
      <c r="AB2524" s="41">
        <v>-21593.151394144334</v>
      </c>
      <c r="AC2524" s="41">
        <f t="shared" si="1070"/>
        <v>779052.08320544497</v>
      </c>
      <c r="AD2524" s="42">
        <f t="shared" si="1071"/>
        <v>171266.01745379879</v>
      </c>
      <c r="AE2524" s="41">
        <f t="shared" si="1072"/>
        <v>950318.10065924376</v>
      </c>
      <c r="AF2524" s="42">
        <f t="shared" si="1073"/>
        <v>4746850.6493407562</v>
      </c>
      <c r="AG2524" s="43">
        <f t="shared" si="1077"/>
        <v>400</v>
      </c>
      <c r="AH2524" s="44">
        <f t="shared" si="1074"/>
        <v>331.7618069815195</v>
      </c>
      <c r="AI2524" s="36">
        <f t="shared" si="1075"/>
        <v>68.238193018480487</v>
      </c>
      <c r="AJ2524" s="36">
        <f t="shared" si="1076"/>
        <v>2077</v>
      </c>
      <c r="AK2524" s="45">
        <v>45657</v>
      </c>
    </row>
    <row r="2525" spans="1:37" s="79" customFormat="1" ht="12.75" customHeight="1" x14ac:dyDescent="0.25">
      <c r="A2525" s="36">
        <v>2519</v>
      </c>
      <c r="B2525" s="91">
        <v>43580</v>
      </c>
      <c r="C2525" s="36" t="s">
        <v>534</v>
      </c>
      <c r="D2525" s="36"/>
      <c r="E2525" s="36">
        <v>12008</v>
      </c>
      <c r="F2525" s="56" t="s">
        <v>2034</v>
      </c>
      <c r="G2525" s="36" t="s">
        <v>70</v>
      </c>
      <c r="H2525" s="62">
        <v>1</v>
      </c>
      <c r="I2525" s="98">
        <v>65000000</v>
      </c>
      <c r="J2525" s="39">
        <f t="shared" si="1078"/>
        <v>0</v>
      </c>
      <c r="K2525" s="39">
        <f t="shared" si="1079"/>
        <v>0</v>
      </c>
      <c r="L2525" s="39">
        <f t="shared" si="1080"/>
        <v>0</v>
      </c>
      <c r="M2525" s="39">
        <f>IF(C2525=12006,H2525,IF(C2525&lt;&gt;12006,0))</f>
        <v>0</v>
      </c>
      <c r="N2525" s="39">
        <f t="shared" si="1081"/>
        <v>0</v>
      </c>
      <c r="O2525" s="39">
        <f t="shared" si="1082"/>
        <v>0</v>
      </c>
      <c r="P2525" s="39">
        <f t="shared" si="1083"/>
        <v>65000000</v>
      </c>
      <c r="Q2525" s="39">
        <f t="shared" si="1084"/>
        <v>0</v>
      </c>
      <c r="R2525" s="39">
        <f t="shared" si="1085"/>
        <v>0</v>
      </c>
      <c r="S2525" s="39">
        <f t="shared" si="1086"/>
        <v>0</v>
      </c>
      <c r="T2525" s="39"/>
      <c r="U2525" s="39">
        <f t="shared" si="1087"/>
        <v>0</v>
      </c>
      <c r="V2525" s="39"/>
      <c r="W2525" s="39"/>
      <c r="X2525" s="39">
        <f t="shared" si="1067"/>
        <v>5338.8090349075974</v>
      </c>
      <c r="Y2525" s="39">
        <f t="shared" si="1068"/>
        <v>162500</v>
      </c>
      <c r="Z2525" s="41">
        <f t="shared" si="1069"/>
        <v>11088706.365503078</v>
      </c>
      <c r="AA2525" s="41">
        <v>9134702.2587268986</v>
      </c>
      <c r="AB2525" s="41">
        <v>-246360.06097228231</v>
      </c>
      <c r="AC2525" s="41">
        <f t="shared" si="1070"/>
        <v>8888342.1977546159</v>
      </c>
      <c r="AD2525" s="42">
        <f t="shared" si="1071"/>
        <v>1954004.1067761797</v>
      </c>
      <c r="AE2525" s="41">
        <f t="shared" si="1072"/>
        <v>10842346.304530796</v>
      </c>
      <c r="AF2525" s="42">
        <f t="shared" si="1073"/>
        <v>54157653.695469201</v>
      </c>
      <c r="AG2525" s="43">
        <f t="shared" si="1077"/>
        <v>400</v>
      </c>
      <c r="AH2525" s="44">
        <f t="shared" si="1074"/>
        <v>331.7618069815195</v>
      </c>
      <c r="AI2525" s="36">
        <f t="shared" si="1075"/>
        <v>68.238193018480487</v>
      </c>
      <c r="AJ2525" s="36">
        <f t="shared" si="1076"/>
        <v>2077</v>
      </c>
      <c r="AK2525" s="45">
        <v>45657</v>
      </c>
    </row>
    <row r="2526" spans="1:37" s="79" customFormat="1" ht="12.75" customHeight="1" x14ac:dyDescent="0.25">
      <c r="A2526" s="36">
        <v>2520</v>
      </c>
      <c r="B2526" s="45">
        <v>43580</v>
      </c>
      <c r="C2526" s="36" t="s">
        <v>315</v>
      </c>
      <c r="D2526" s="36"/>
      <c r="E2526" s="36">
        <v>12008</v>
      </c>
      <c r="F2526" s="36" t="s">
        <v>2035</v>
      </c>
      <c r="G2526" s="38" t="s">
        <v>320</v>
      </c>
      <c r="H2526" s="61">
        <v>1</v>
      </c>
      <c r="I2526" s="50">
        <v>195319.77592804449</v>
      </c>
      <c r="J2526" s="39">
        <f t="shared" si="1078"/>
        <v>0</v>
      </c>
      <c r="K2526" s="39">
        <f t="shared" si="1079"/>
        <v>0</v>
      </c>
      <c r="L2526" s="39">
        <f t="shared" si="1080"/>
        <v>0</v>
      </c>
      <c r="M2526" s="39">
        <f>IF(C2526=12006,H2526,IF(C2526&lt;&gt;12006,0))</f>
        <v>0</v>
      </c>
      <c r="N2526" s="39">
        <f t="shared" si="1081"/>
        <v>0</v>
      </c>
      <c r="O2526" s="39">
        <f t="shared" si="1082"/>
        <v>0</v>
      </c>
      <c r="P2526" s="39">
        <f t="shared" si="1083"/>
        <v>195319.77592804449</v>
      </c>
      <c r="Q2526" s="39">
        <f t="shared" si="1084"/>
        <v>0</v>
      </c>
      <c r="R2526" s="39">
        <f t="shared" si="1085"/>
        <v>0</v>
      </c>
      <c r="S2526" s="39">
        <f t="shared" si="1086"/>
        <v>0</v>
      </c>
      <c r="T2526" s="39"/>
      <c r="U2526" s="39">
        <f t="shared" si="1087"/>
        <v>0</v>
      </c>
      <c r="V2526" s="39"/>
      <c r="W2526" s="39"/>
      <c r="X2526" s="39">
        <f t="shared" si="1067"/>
        <v>16.042692068011867</v>
      </c>
      <c r="Y2526" s="39">
        <f t="shared" si="1068"/>
        <v>488.29943982011122</v>
      </c>
      <c r="Z2526" s="41">
        <f t="shared" si="1069"/>
        <v>33320.671425260647</v>
      </c>
      <c r="AA2526" s="41">
        <v>27449.046128368303</v>
      </c>
      <c r="AB2526" s="41">
        <v>0</v>
      </c>
      <c r="AC2526" s="41">
        <f t="shared" si="1070"/>
        <v>27449.046128368303</v>
      </c>
      <c r="AD2526" s="42">
        <f t="shared" si="1071"/>
        <v>5871.6252968923436</v>
      </c>
      <c r="AE2526" s="41">
        <f t="shared" si="1072"/>
        <v>33320.671425260647</v>
      </c>
      <c r="AF2526" s="42">
        <f t="shared" si="1073"/>
        <v>161999.10450278386</v>
      </c>
      <c r="AG2526" s="43">
        <f t="shared" si="1077"/>
        <v>400</v>
      </c>
      <c r="AH2526" s="44">
        <f t="shared" si="1074"/>
        <v>331.7618069815195</v>
      </c>
      <c r="AI2526" s="36">
        <f t="shared" si="1075"/>
        <v>68.238193018480487</v>
      </c>
      <c r="AJ2526" s="36">
        <f t="shared" si="1076"/>
        <v>2077</v>
      </c>
      <c r="AK2526" s="45">
        <v>45657</v>
      </c>
    </row>
    <row r="2527" spans="1:37" s="79" customFormat="1" ht="25.5" customHeight="1" x14ac:dyDescent="0.25">
      <c r="A2527" s="36">
        <v>2521</v>
      </c>
      <c r="B2527" s="45">
        <v>43580</v>
      </c>
      <c r="C2527" s="36" t="s">
        <v>315</v>
      </c>
      <c r="D2527" s="36"/>
      <c r="E2527" s="36">
        <v>12008</v>
      </c>
      <c r="F2527" s="36" t="s">
        <v>2036</v>
      </c>
      <c r="G2527" s="38" t="s">
        <v>320</v>
      </c>
      <c r="H2527" s="61">
        <v>1</v>
      </c>
      <c r="I2527" s="50">
        <v>157340.9306087025</v>
      </c>
      <c r="J2527" s="39">
        <f t="shared" si="1078"/>
        <v>0</v>
      </c>
      <c r="K2527" s="39">
        <f t="shared" si="1079"/>
        <v>0</v>
      </c>
      <c r="L2527" s="39">
        <f t="shared" si="1080"/>
        <v>0</v>
      </c>
      <c r="M2527" s="39">
        <f>IF(C2527=12006,H2527,IF(C2527&lt;&gt;12006,0))</f>
        <v>0</v>
      </c>
      <c r="N2527" s="39">
        <f t="shared" si="1081"/>
        <v>0</v>
      </c>
      <c r="O2527" s="39">
        <f t="shared" si="1082"/>
        <v>0</v>
      </c>
      <c r="P2527" s="39">
        <f t="shared" si="1083"/>
        <v>157340.9306087025</v>
      </c>
      <c r="Q2527" s="39">
        <f t="shared" si="1084"/>
        <v>0</v>
      </c>
      <c r="R2527" s="39">
        <f t="shared" si="1085"/>
        <v>0</v>
      </c>
      <c r="S2527" s="39">
        <f t="shared" si="1086"/>
        <v>0</v>
      </c>
      <c r="T2527" s="39"/>
      <c r="U2527" s="39">
        <f t="shared" si="1087"/>
        <v>0</v>
      </c>
      <c r="V2527" s="39"/>
      <c r="W2527" s="39"/>
      <c r="X2527" s="39">
        <f t="shared" si="1067"/>
        <v>12.923279721454003</v>
      </c>
      <c r="Y2527" s="39">
        <f t="shared" si="1068"/>
        <v>393.3523265217562</v>
      </c>
      <c r="Z2527" s="41">
        <f t="shared" si="1069"/>
        <v>26841.65198145996</v>
      </c>
      <c r="AA2527" s="41">
        <v>22111.731603407799</v>
      </c>
      <c r="AB2527" s="41">
        <v>0</v>
      </c>
      <c r="AC2527" s="41">
        <f t="shared" si="1070"/>
        <v>22111.731603407799</v>
      </c>
      <c r="AD2527" s="42">
        <f t="shared" si="1071"/>
        <v>4729.9203780521602</v>
      </c>
      <c r="AE2527" s="41">
        <f t="shared" si="1072"/>
        <v>26841.65198145996</v>
      </c>
      <c r="AF2527" s="42">
        <f t="shared" si="1073"/>
        <v>130499.27862724254</v>
      </c>
      <c r="AG2527" s="43">
        <f t="shared" si="1077"/>
        <v>400</v>
      </c>
      <c r="AH2527" s="44">
        <f t="shared" si="1074"/>
        <v>331.7618069815195</v>
      </c>
      <c r="AI2527" s="36">
        <f t="shared" si="1075"/>
        <v>68.238193018480487</v>
      </c>
      <c r="AJ2527" s="36">
        <f t="shared" si="1076"/>
        <v>2077</v>
      </c>
      <c r="AK2527" s="45">
        <v>45657</v>
      </c>
    </row>
    <row r="2528" spans="1:37" s="79" customFormat="1" ht="25.5" customHeight="1" x14ac:dyDescent="0.25">
      <c r="A2528" s="36">
        <v>2522</v>
      </c>
      <c r="B2528" s="45">
        <v>43580</v>
      </c>
      <c r="C2528" s="36" t="s">
        <v>33</v>
      </c>
      <c r="D2528" s="36"/>
      <c r="E2528" s="36">
        <v>12012</v>
      </c>
      <c r="F2528" s="36" t="s">
        <v>2037</v>
      </c>
      <c r="G2528" s="38" t="s">
        <v>322</v>
      </c>
      <c r="H2528" s="61">
        <v>1</v>
      </c>
      <c r="I2528" s="39">
        <v>1904831.0566092015</v>
      </c>
      <c r="J2528" s="39">
        <f t="shared" si="1078"/>
        <v>0</v>
      </c>
      <c r="K2528" s="39">
        <f t="shared" si="1079"/>
        <v>0</v>
      </c>
      <c r="L2528" s="39">
        <f t="shared" si="1080"/>
        <v>0</v>
      </c>
      <c r="M2528" s="39">
        <f>IF(C2528=12006,H2528,IF(C2528&lt;&gt;12006,0))</f>
        <v>0</v>
      </c>
      <c r="N2528" s="39">
        <f t="shared" si="1081"/>
        <v>0</v>
      </c>
      <c r="O2528" s="39">
        <f t="shared" si="1082"/>
        <v>0</v>
      </c>
      <c r="P2528" s="39">
        <f t="shared" si="1083"/>
        <v>0</v>
      </c>
      <c r="Q2528" s="39">
        <f t="shared" si="1084"/>
        <v>0</v>
      </c>
      <c r="R2528" s="39">
        <f t="shared" si="1085"/>
        <v>0</v>
      </c>
      <c r="S2528" s="39">
        <f t="shared" si="1086"/>
        <v>0</v>
      </c>
      <c r="T2528" s="39"/>
      <c r="U2528" s="39">
        <f t="shared" si="1087"/>
        <v>1904831.0566092015</v>
      </c>
      <c r="V2528" s="39"/>
      <c r="W2528" s="39"/>
      <c r="X2528" s="39">
        <f t="shared" si="1067"/>
        <v>156.45429623073522</v>
      </c>
      <c r="Y2528" s="39">
        <f t="shared" si="1068"/>
        <v>4762.077641523003</v>
      </c>
      <c r="Z2528" s="41">
        <f t="shared" si="1069"/>
        <v>324955.57327123702</v>
      </c>
      <c r="AA2528" s="41">
        <v>267693.30085078796</v>
      </c>
      <c r="AB2528" s="41">
        <v>0</v>
      </c>
      <c r="AC2528" s="41">
        <f t="shared" si="1070"/>
        <v>267693.30085078796</v>
      </c>
      <c r="AD2528" s="42">
        <f t="shared" si="1071"/>
        <v>57262.272420449066</v>
      </c>
      <c r="AE2528" s="41">
        <f t="shared" si="1072"/>
        <v>324955.57327123702</v>
      </c>
      <c r="AF2528" s="42">
        <f t="shared" si="1073"/>
        <v>1579875.4833379644</v>
      </c>
      <c r="AG2528" s="43">
        <f t="shared" si="1077"/>
        <v>400</v>
      </c>
      <c r="AH2528" s="44">
        <f t="shared" si="1074"/>
        <v>331.7618069815195</v>
      </c>
      <c r="AI2528" s="36">
        <f t="shared" si="1075"/>
        <v>68.238193018480487</v>
      </c>
      <c r="AJ2528" s="36">
        <f t="shared" si="1076"/>
        <v>2077</v>
      </c>
      <c r="AK2528" s="45">
        <v>45657</v>
      </c>
    </row>
    <row r="2529" spans="1:37" s="79" customFormat="1" ht="38.25" customHeight="1" x14ac:dyDescent="0.25">
      <c r="A2529" s="36">
        <v>2523</v>
      </c>
      <c r="B2529" s="45">
        <v>43584</v>
      </c>
      <c r="C2529" s="49" t="s">
        <v>431</v>
      </c>
      <c r="D2529" s="49"/>
      <c r="E2529" s="49">
        <v>12009</v>
      </c>
      <c r="F2529" s="36" t="s">
        <v>1489</v>
      </c>
      <c r="G2529" s="56" t="s">
        <v>435</v>
      </c>
      <c r="H2529" s="38">
        <v>3</v>
      </c>
      <c r="I2529" s="50">
        <v>126000</v>
      </c>
      <c r="J2529" s="39">
        <f t="shared" si="1078"/>
        <v>0</v>
      </c>
      <c r="K2529" s="39">
        <f t="shared" si="1079"/>
        <v>0</v>
      </c>
      <c r="L2529" s="39">
        <f t="shared" si="1080"/>
        <v>0</v>
      </c>
      <c r="M2529" s="39">
        <f>IF(E2529=12005,I2529,IF(E2529&lt;&gt;12005,0))</f>
        <v>0</v>
      </c>
      <c r="N2529" s="39">
        <f t="shared" si="1081"/>
        <v>0</v>
      </c>
      <c r="O2529" s="39">
        <f t="shared" si="1082"/>
        <v>0</v>
      </c>
      <c r="P2529" s="39">
        <f t="shared" si="1083"/>
        <v>0</v>
      </c>
      <c r="Q2529" s="39">
        <f t="shared" si="1084"/>
        <v>126000</v>
      </c>
      <c r="R2529" s="39">
        <f t="shared" si="1085"/>
        <v>0</v>
      </c>
      <c r="S2529" s="39">
        <f t="shared" si="1086"/>
        <v>0</v>
      </c>
      <c r="T2529" s="39"/>
      <c r="U2529" s="39">
        <f t="shared" si="1087"/>
        <v>0</v>
      </c>
      <c r="V2529" s="39"/>
      <c r="W2529" s="39">
        <f>IF(E2529=12099,I2529,IF(E2529&lt;&gt;12099,0))</f>
        <v>0</v>
      </c>
      <c r="X2529" s="39">
        <f t="shared" si="1067"/>
        <v>34.496919917864474</v>
      </c>
      <c r="Y2529" s="39">
        <f t="shared" si="1068"/>
        <v>1050</v>
      </c>
      <c r="Z2529" s="41">
        <f t="shared" si="1069"/>
        <v>71512.114989733062</v>
      </c>
      <c r="AA2529" s="41">
        <v>58886.242299794663</v>
      </c>
      <c r="AB2529" s="41">
        <v>0</v>
      </c>
      <c r="AC2529" s="41">
        <f t="shared" si="1070"/>
        <v>58886.242299794663</v>
      </c>
      <c r="AD2529" s="42">
        <f t="shared" si="1071"/>
        <v>12625.872689938398</v>
      </c>
      <c r="AE2529" s="41">
        <f t="shared" si="1072"/>
        <v>71512.114989733062</v>
      </c>
      <c r="AF2529" s="42">
        <f t="shared" si="1073"/>
        <v>54487.885010266938</v>
      </c>
      <c r="AG2529" s="43">
        <f>(365.25/30.4375*(IF(E2529=12002,1/3%,IF(E2529=12003,1/3%,IF(E2529=12004,1/3%,IF(E2529=12006,1/2%,IF(E2529=12007,1/10%,IF(E2529=12008,1/3%,IF(E2529=12009,1/10%,IF(E2529=12010,1/10%,IF(E2529=12011,1/20%,IF(E2529=12012,1/3%,IF(E2529=12099,1/10%)))))))))))))</f>
        <v>120</v>
      </c>
      <c r="AH2529" s="44">
        <f t="shared" si="1074"/>
        <v>51.893223819301852</v>
      </c>
      <c r="AI2529" s="36">
        <f t="shared" si="1075"/>
        <v>68.106776180698148</v>
      </c>
      <c r="AJ2529" s="36">
        <f t="shared" si="1076"/>
        <v>2073</v>
      </c>
      <c r="AK2529" s="45">
        <v>45657</v>
      </c>
    </row>
    <row r="2530" spans="1:37" s="79" customFormat="1" ht="38.25" customHeight="1" x14ac:dyDescent="0.25">
      <c r="A2530" s="36">
        <v>2524</v>
      </c>
      <c r="B2530" s="45">
        <v>43584</v>
      </c>
      <c r="C2530" s="49" t="s">
        <v>431</v>
      </c>
      <c r="D2530" s="49"/>
      <c r="E2530" s="49">
        <v>12009</v>
      </c>
      <c r="F2530" s="36" t="s">
        <v>2038</v>
      </c>
      <c r="G2530" s="36" t="s">
        <v>435</v>
      </c>
      <c r="H2530" s="38">
        <v>1</v>
      </c>
      <c r="I2530" s="50">
        <v>450000</v>
      </c>
      <c r="J2530" s="39">
        <f t="shared" si="1078"/>
        <v>0</v>
      </c>
      <c r="K2530" s="39">
        <f t="shared" si="1079"/>
        <v>0</v>
      </c>
      <c r="L2530" s="39">
        <f t="shared" si="1080"/>
        <v>0</v>
      </c>
      <c r="M2530" s="39">
        <f>IF(E2530=12005,I2530,IF(E2530&lt;&gt;12005,0))</f>
        <v>0</v>
      </c>
      <c r="N2530" s="39">
        <f t="shared" si="1081"/>
        <v>0</v>
      </c>
      <c r="O2530" s="39">
        <f t="shared" si="1082"/>
        <v>0</v>
      </c>
      <c r="P2530" s="39">
        <f t="shared" si="1083"/>
        <v>0</v>
      </c>
      <c r="Q2530" s="39">
        <f t="shared" si="1084"/>
        <v>450000</v>
      </c>
      <c r="R2530" s="39">
        <f t="shared" si="1085"/>
        <v>0</v>
      </c>
      <c r="S2530" s="39">
        <f t="shared" si="1086"/>
        <v>0</v>
      </c>
      <c r="T2530" s="39"/>
      <c r="U2530" s="39">
        <f t="shared" si="1087"/>
        <v>0</v>
      </c>
      <c r="V2530" s="39"/>
      <c r="W2530" s="39">
        <f>IF(E2530=12099,I2530,IF(E2530&lt;&gt;12099,0))</f>
        <v>0</v>
      </c>
      <c r="X2530" s="39">
        <f t="shared" si="1067"/>
        <v>123.20328542094455</v>
      </c>
      <c r="Y2530" s="39">
        <f t="shared" si="1068"/>
        <v>3750</v>
      </c>
      <c r="Z2530" s="41">
        <f t="shared" si="1069"/>
        <v>255400.41067761806</v>
      </c>
      <c r="AA2530" s="41">
        <v>210308.00821355236</v>
      </c>
      <c r="AB2530" s="41">
        <v>0</v>
      </c>
      <c r="AC2530" s="41">
        <f t="shared" si="1070"/>
        <v>210308.00821355236</v>
      </c>
      <c r="AD2530" s="42">
        <f t="shared" si="1071"/>
        <v>45092.402464065701</v>
      </c>
      <c r="AE2530" s="41">
        <f t="shared" si="1072"/>
        <v>255400.41067761806</v>
      </c>
      <c r="AF2530" s="42">
        <f t="shared" si="1073"/>
        <v>194599.58932238194</v>
      </c>
      <c r="AG2530" s="43">
        <f>(365.25/30.4375*(IF(E2530=12002,1/3%,IF(E2530=12003,1/3%,IF(E2530=12004,1/3%,IF(E2530=12006,1/2%,IF(E2530=12007,1/10%,IF(E2530=12008,1/3%,IF(E2530=12009,1/10%,IF(E2530=12010,1/10%,IF(E2530=12011,1/20%,IF(E2530=12012,1/3%,IF(E2530=12099,1/10%)))))))))))))</f>
        <v>120</v>
      </c>
      <c r="AH2530" s="44">
        <f t="shared" si="1074"/>
        <v>51.893223819301852</v>
      </c>
      <c r="AI2530" s="36">
        <f t="shared" si="1075"/>
        <v>68.106776180698148</v>
      </c>
      <c r="AJ2530" s="36">
        <f t="shared" si="1076"/>
        <v>2073</v>
      </c>
      <c r="AK2530" s="45">
        <v>45657</v>
      </c>
    </row>
    <row r="2531" spans="1:37" s="79" customFormat="1" ht="38.25" customHeight="1" x14ac:dyDescent="0.25">
      <c r="A2531" s="36">
        <v>2525</v>
      </c>
      <c r="B2531" s="45">
        <v>43584</v>
      </c>
      <c r="C2531" s="53" t="s">
        <v>533</v>
      </c>
      <c r="D2531" s="53"/>
      <c r="E2531" s="36">
        <v>12003</v>
      </c>
      <c r="F2531" s="36" t="s">
        <v>1877</v>
      </c>
      <c r="G2531" s="36" t="s">
        <v>1700</v>
      </c>
      <c r="H2531" s="38">
        <v>7</v>
      </c>
      <c r="I2531" s="50">
        <v>189350</v>
      </c>
      <c r="J2531" s="39">
        <f t="shared" si="1078"/>
        <v>0</v>
      </c>
      <c r="K2531" s="39">
        <f t="shared" si="1079"/>
        <v>189350</v>
      </c>
      <c r="L2531" s="39">
        <f t="shared" si="1080"/>
        <v>0</v>
      </c>
      <c r="M2531" s="39">
        <f>IF(C2531=12006,H2531,IF(C2531&lt;&gt;12006,0))</f>
        <v>0</v>
      </c>
      <c r="N2531" s="39">
        <f t="shared" ref="N2531:N2546" si="1088">IF(E2531=12006,I2531,IF(E2531&lt;&gt;12006,0))</f>
        <v>0</v>
      </c>
      <c r="O2531" s="39">
        <f t="shared" si="1082"/>
        <v>0</v>
      </c>
      <c r="P2531" s="39">
        <f t="shared" si="1083"/>
        <v>0</v>
      </c>
      <c r="Q2531" s="39">
        <f t="shared" si="1084"/>
        <v>0</v>
      </c>
      <c r="R2531" s="39">
        <f t="shared" si="1085"/>
        <v>0</v>
      </c>
      <c r="S2531" s="39">
        <f t="shared" si="1086"/>
        <v>0</v>
      </c>
      <c r="T2531" s="39"/>
      <c r="U2531" s="39">
        <f t="shared" si="1087"/>
        <v>0</v>
      </c>
      <c r="V2531" s="39"/>
      <c r="W2531" s="39"/>
      <c r="X2531" s="39">
        <f t="shared" si="1067"/>
        <v>15.552361396303901</v>
      </c>
      <c r="Y2531" s="39">
        <f t="shared" si="1068"/>
        <v>473.375</v>
      </c>
      <c r="Z2531" s="41">
        <f t="shared" si="1069"/>
        <v>32240.045174537987</v>
      </c>
      <c r="AA2531" s="41">
        <v>26081.310061601642</v>
      </c>
      <c r="AB2531" s="41">
        <v>-703.40476952028177</v>
      </c>
      <c r="AC2531" s="41">
        <f t="shared" si="1070"/>
        <v>25377.905292081359</v>
      </c>
      <c r="AD2531" s="42">
        <f t="shared" si="1071"/>
        <v>6158.7351129363451</v>
      </c>
      <c r="AE2531" s="41">
        <f t="shared" si="1072"/>
        <v>31536.640405017704</v>
      </c>
      <c r="AF2531" s="42">
        <f t="shared" si="1073"/>
        <v>157813.35959498229</v>
      </c>
      <c r="AG2531" s="43">
        <f t="shared" ref="AG2531:AG2539" si="1089">(365.25/30.4375*(IF(E2531=12002,1/3%,IF(E2531=12003,1/3%,IF(E2531=12004,1/3%,IF(E2531=12006,1/2%,IF(E2531=12007,1/10%,IF(E2531=12008,1/3%,IF(E2531=12009,1/10%,IF(E2531=12010,1/10%,IF(E2531=12011,1/20%,IF(E2531=12012,1/3%))))))))))))</f>
        <v>400</v>
      </c>
      <c r="AH2531" s="44">
        <f t="shared" si="1074"/>
        <v>331.89322381930185</v>
      </c>
      <c r="AI2531" s="36">
        <f t="shared" si="1075"/>
        <v>68.106776180698148</v>
      </c>
      <c r="AJ2531" s="36">
        <f t="shared" si="1076"/>
        <v>2073</v>
      </c>
      <c r="AK2531" s="45">
        <v>45657</v>
      </c>
    </row>
    <row r="2532" spans="1:37" s="79" customFormat="1" ht="38.25" customHeight="1" x14ac:dyDescent="0.25">
      <c r="A2532" s="36">
        <v>2526</v>
      </c>
      <c r="B2532" s="45">
        <v>43584</v>
      </c>
      <c r="C2532" s="53" t="s">
        <v>533</v>
      </c>
      <c r="D2532" s="53"/>
      <c r="E2532" s="36">
        <v>12003</v>
      </c>
      <c r="F2532" s="36" t="s">
        <v>1863</v>
      </c>
      <c r="G2532" s="36" t="s">
        <v>1700</v>
      </c>
      <c r="H2532" s="38">
        <v>9</v>
      </c>
      <c r="I2532" s="50">
        <v>328500</v>
      </c>
      <c r="J2532" s="39">
        <f t="shared" si="1078"/>
        <v>0</v>
      </c>
      <c r="K2532" s="39">
        <f t="shared" si="1079"/>
        <v>328500</v>
      </c>
      <c r="L2532" s="39">
        <f t="shared" si="1080"/>
        <v>0</v>
      </c>
      <c r="M2532" s="39">
        <f>IF(C2532=12006,H2532,IF(C2532&lt;&gt;12006,0))</f>
        <v>0</v>
      </c>
      <c r="N2532" s="39">
        <f t="shared" si="1088"/>
        <v>0</v>
      </c>
      <c r="O2532" s="39">
        <f t="shared" si="1082"/>
        <v>0</v>
      </c>
      <c r="P2532" s="39">
        <f t="shared" si="1083"/>
        <v>0</v>
      </c>
      <c r="Q2532" s="39">
        <f t="shared" si="1084"/>
        <v>0</v>
      </c>
      <c r="R2532" s="39">
        <f t="shared" si="1085"/>
        <v>0</v>
      </c>
      <c r="S2532" s="39">
        <f t="shared" si="1086"/>
        <v>0</v>
      </c>
      <c r="T2532" s="39"/>
      <c r="U2532" s="39">
        <f t="shared" si="1087"/>
        <v>0</v>
      </c>
      <c r="V2532" s="39"/>
      <c r="W2532" s="39"/>
      <c r="X2532" s="39">
        <f t="shared" si="1067"/>
        <v>26.981519507186857</v>
      </c>
      <c r="Y2532" s="39">
        <f t="shared" si="1068"/>
        <v>821.25</v>
      </c>
      <c r="Z2532" s="41">
        <f t="shared" si="1069"/>
        <v>55932.689938398355</v>
      </c>
      <c r="AA2532" s="41">
        <v>45248.008213552363</v>
      </c>
      <c r="AB2532" s="41">
        <v>-1220.3246199493669</v>
      </c>
      <c r="AC2532" s="41">
        <f t="shared" si="1070"/>
        <v>44027.683593602997</v>
      </c>
      <c r="AD2532" s="42">
        <f t="shared" si="1071"/>
        <v>10684.681724845992</v>
      </c>
      <c r="AE2532" s="41">
        <f t="shared" si="1072"/>
        <v>54712.365318448989</v>
      </c>
      <c r="AF2532" s="42">
        <f t="shared" si="1073"/>
        <v>273787.63468155102</v>
      </c>
      <c r="AG2532" s="43">
        <f t="shared" si="1089"/>
        <v>400</v>
      </c>
      <c r="AH2532" s="44">
        <f t="shared" si="1074"/>
        <v>331.89322381930185</v>
      </c>
      <c r="AI2532" s="36">
        <f t="shared" si="1075"/>
        <v>68.106776180698148</v>
      </c>
      <c r="AJ2532" s="36">
        <f t="shared" si="1076"/>
        <v>2073</v>
      </c>
      <c r="AK2532" s="45">
        <v>45657</v>
      </c>
    </row>
    <row r="2533" spans="1:37" s="79" customFormat="1" ht="51" customHeight="1" x14ac:dyDescent="0.25">
      <c r="A2533" s="36">
        <v>2527</v>
      </c>
      <c r="B2533" s="45">
        <v>43584</v>
      </c>
      <c r="C2533" s="36" t="s">
        <v>980</v>
      </c>
      <c r="D2533" s="36"/>
      <c r="E2533" s="36">
        <v>12002</v>
      </c>
      <c r="F2533" s="36" t="s">
        <v>2039</v>
      </c>
      <c r="G2533" s="36" t="s">
        <v>655</v>
      </c>
      <c r="H2533" s="38">
        <v>5</v>
      </c>
      <c r="I2533" s="50">
        <v>2553600</v>
      </c>
      <c r="J2533" s="39">
        <f t="shared" si="1078"/>
        <v>2553600</v>
      </c>
      <c r="K2533" s="39">
        <f t="shared" si="1079"/>
        <v>0</v>
      </c>
      <c r="L2533" s="39">
        <f t="shared" si="1080"/>
        <v>0</v>
      </c>
      <c r="M2533" s="39">
        <f>IF(C2533=12006,H2533,IF(C2533&lt;&gt;12006,0))</f>
        <v>0</v>
      </c>
      <c r="N2533" s="39">
        <f t="shared" si="1088"/>
        <v>0</v>
      </c>
      <c r="O2533" s="39">
        <f t="shared" si="1082"/>
        <v>0</v>
      </c>
      <c r="P2533" s="39">
        <f t="shared" si="1083"/>
        <v>0</v>
      </c>
      <c r="Q2533" s="39">
        <f t="shared" si="1084"/>
        <v>0</v>
      </c>
      <c r="R2533" s="39">
        <f t="shared" si="1085"/>
        <v>0</v>
      </c>
      <c r="S2533" s="39">
        <f t="shared" si="1086"/>
        <v>0</v>
      </c>
      <c r="T2533" s="39"/>
      <c r="U2533" s="39">
        <f t="shared" si="1087"/>
        <v>0</v>
      </c>
      <c r="V2533" s="39"/>
      <c r="W2533" s="39"/>
      <c r="X2533" s="39">
        <f t="shared" si="1067"/>
        <v>209.74127310061601</v>
      </c>
      <c r="Y2533" s="39">
        <f t="shared" si="1068"/>
        <v>6384</v>
      </c>
      <c r="Z2533" s="41">
        <f t="shared" si="1069"/>
        <v>434793.65913757699</v>
      </c>
      <c r="AA2533" s="41">
        <v>351736.11498973303</v>
      </c>
      <c r="AB2533" s="41">
        <v>-9486.2129360812869</v>
      </c>
      <c r="AC2533" s="41">
        <f t="shared" si="1070"/>
        <v>342249.90205365175</v>
      </c>
      <c r="AD2533" s="42">
        <f t="shared" si="1071"/>
        <v>83057.544147843961</v>
      </c>
      <c r="AE2533" s="41">
        <f t="shared" si="1072"/>
        <v>425307.44620149571</v>
      </c>
      <c r="AF2533" s="42">
        <f t="shared" si="1073"/>
        <v>2128292.5537985042</v>
      </c>
      <c r="AG2533" s="43">
        <f t="shared" si="1089"/>
        <v>400</v>
      </c>
      <c r="AH2533" s="44">
        <f t="shared" si="1074"/>
        <v>331.89322381930185</v>
      </c>
      <c r="AI2533" s="36">
        <f t="shared" si="1075"/>
        <v>68.106776180698148</v>
      </c>
      <c r="AJ2533" s="36">
        <f t="shared" si="1076"/>
        <v>2073</v>
      </c>
      <c r="AK2533" s="45">
        <v>45657</v>
      </c>
    </row>
    <row r="2534" spans="1:37" s="79" customFormat="1" ht="51" customHeight="1" x14ac:dyDescent="0.25">
      <c r="A2534" s="36">
        <v>2528</v>
      </c>
      <c r="B2534" s="45">
        <v>43585</v>
      </c>
      <c r="C2534" s="36" t="s">
        <v>533</v>
      </c>
      <c r="D2534" s="36"/>
      <c r="E2534" s="36">
        <v>12003</v>
      </c>
      <c r="F2534" s="36" t="s">
        <v>2040</v>
      </c>
      <c r="G2534" s="36" t="s">
        <v>903</v>
      </c>
      <c r="H2534" s="38">
        <v>4</v>
      </c>
      <c r="I2534" s="48">
        <v>146000</v>
      </c>
      <c r="J2534" s="39">
        <f t="shared" si="1078"/>
        <v>0</v>
      </c>
      <c r="K2534" s="39">
        <f t="shared" si="1079"/>
        <v>146000</v>
      </c>
      <c r="L2534" s="39">
        <f t="shared" si="1080"/>
        <v>0</v>
      </c>
      <c r="M2534" s="39">
        <f>IF(C2534=12006,H2534,IF(C2534&lt;&gt;12006,0))</f>
        <v>0</v>
      </c>
      <c r="N2534" s="39">
        <f t="shared" si="1088"/>
        <v>0</v>
      </c>
      <c r="O2534" s="39">
        <f t="shared" si="1082"/>
        <v>0</v>
      </c>
      <c r="P2534" s="39">
        <f t="shared" si="1083"/>
        <v>0</v>
      </c>
      <c r="Q2534" s="39">
        <f t="shared" si="1084"/>
        <v>0</v>
      </c>
      <c r="R2534" s="39">
        <f t="shared" si="1085"/>
        <v>0</v>
      </c>
      <c r="S2534" s="39">
        <f t="shared" si="1086"/>
        <v>0</v>
      </c>
      <c r="T2534" s="39"/>
      <c r="U2534" s="39">
        <f t="shared" si="1087"/>
        <v>0</v>
      </c>
      <c r="V2534" s="39"/>
      <c r="W2534" s="39"/>
      <c r="X2534" s="39">
        <f t="shared" si="1067"/>
        <v>11.991786447638603</v>
      </c>
      <c r="Y2534" s="39">
        <f t="shared" si="1068"/>
        <v>365</v>
      </c>
      <c r="Z2534" s="41">
        <f t="shared" si="1069"/>
        <v>24846.98151950719</v>
      </c>
      <c r="AA2534" s="41">
        <v>20457.987679671456</v>
      </c>
      <c r="AB2534" s="41">
        <v>-551.74552485485049</v>
      </c>
      <c r="AC2534" s="41">
        <f t="shared" si="1070"/>
        <v>19906.242154816606</v>
      </c>
      <c r="AD2534" s="42">
        <f t="shared" si="1071"/>
        <v>4388.9938398357335</v>
      </c>
      <c r="AE2534" s="41">
        <f t="shared" si="1072"/>
        <v>24295.235994652339</v>
      </c>
      <c r="AF2534" s="42">
        <f t="shared" si="1073"/>
        <v>121704.76400534766</v>
      </c>
      <c r="AG2534" s="43">
        <f t="shared" si="1089"/>
        <v>400</v>
      </c>
      <c r="AH2534" s="44">
        <f t="shared" si="1074"/>
        <v>331.92607802874744</v>
      </c>
      <c r="AI2534" s="36">
        <f t="shared" si="1075"/>
        <v>68.073921971252574</v>
      </c>
      <c r="AJ2534" s="36">
        <f t="shared" si="1076"/>
        <v>2072</v>
      </c>
      <c r="AK2534" s="45">
        <v>45657</v>
      </c>
    </row>
    <row r="2535" spans="1:37" s="79" customFormat="1" ht="63.75" customHeight="1" x14ac:dyDescent="0.25">
      <c r="A2535" s="36">
        <v>2529</v>
      </c>
      <c r="B2535" s="45">
        <v>43585</v>
      </c>
      <c r="C2535" s="36" t="s">
        <v>533</v>
      </c>
      <c r="D2535" s="36"/>
      <c r="E2535" s="36">
        <v>12003</v>
      </c>
      <c r="F2535" s="36" t="s">
        <v>2041</v>
      </c>
      <c r="G2535" s="36" t="s">
        <v>903</v>
      </c>
      <c r="H2535" s="38">
        <v>1</v>
      </c>
      <c r="I2535" s="48">
        <v>27050</v>
      </c>
      <c r="J2535" s="39">
        <f t="shared" si="1078"/>
        <v>0</v>
      </c>
      <c r="K2535" s="39">
        <f t="shared" si="1079"/>
        <v>27050</v>
      </c>
      <c r="L2535" s="39">
        <f t="shared" si="1080"/>
        <v>0</v>
      </c>
      <c r="M2535" s="39">
        <f>IF(C2535=12006,H2535,IF(C2535&lt;&gt;12006,0))</f>
        <v>0</v>
      </c>
      <c r="N2535" s="39">
        <f t="shared" si="1088"/>
        <v>0</v>
      </c>
      <c r="O2535" s="39">
        <f t="shared" si="1082"/>
        <v>0</v>
      </c>
      <c r="P2535" s="39">
        <f t="shared" si="1083"/>
        <v>0</v>
      </c>
      <c r="Q2535" s="39">
        <f t="shared" si="1084"/>
        <v>0</v>
      </c>
      <c r="R2535" s="39">
        <f t="shared" si="1085"/>
        <v>0</v>
      </c>
      <c r="S2535" s="39">
        <f t="shared" si="1086"/>
        <v>0</v>
      </c>
      <c r="T2535" s="39"/>
      <c r="U2535" s="39">
        <f t="shared" si="1087"/>
        <v>0</v>
      </c>
      <c r="V2535" s="39"/>
      <c r="W2535" s="39"/>
      <c r="X2535" s="39">
        <f t="shared" si="1067"/>
        <v>2.2217659137577002</v>
      </c>
      <c r="Y2535" s="39">
        <f t="shared" si="1068"/>
        <v>67.625</v>
      </c>
      <c r="Z2535" s="41">
        <f t="shared" si="1069"/>
        <v>4603.4989733059556</v>
      </c>
      <c r="AA2535" s="41">
        <v>3790.3326488706366</v>
      </c>
      <c r="AB2535" s="41">
        <v>-102.22408525564182</v>
      </c>
      <c r="AC2535" s="41">
        <f t="shared" si="1070"/>
        <v>3688.1085636149946</v>
      </c>
      <c r="AD2535" s="42">
        <f t="shared" si="1071"/>
        <v>813.16632443531898</v>
      </c>
      <c r="AE2535" s="41">
        <f t="shared" si="1072"/>
        <v>4501.2748880503132</v>
      </c>
      <c r="AF2535" s="42">
        <f t="shared" si="1073"/>
        <v>22548.725111949687</v>
      </c>
      <c r="AG2535" s="43">
        <f t="shared" si="1089"/>
        <v>400</v>
      </c>
      <c r="AH2535" s="44">
        <f t="shared" si="1074"/>
        <v>331.92607802874744</v>
      </c>
      <c r="AI2535" s="36">
        <f t="shared" si="1075"/>
        <v>68.073921971252574</v>
      </c>
      <c r="AJ2535" s="36">
        <f t="shared" si="1076"/>
        <v>2072</v>
      </c>
      <c r="AK2535" s="45">
        <v>45657</v>
      </c>
    </row>
    <row r="2536" spans="1:37" s="79" customFormat="1" ht="38.25" customHeight="1" x14ac:dyDescent="0.25">
      <c r="A2536" s="36">
        <v>2530</v>
      </c>
      <c r="B2536" s="45">
        <v>43585</v>
      </c>
      <c r="C2536" s="36" t="s">
        <v>823</v>
      </c>
      <c r="D2536" s="36"/>
      <c r="E2536" s="36">
        <v>12004</v>
      </c>
      <c r="F2536" s="36" t="s">
        <v>2042</v>
      </c>
      <c r="G2536" s="36" t="s">
        <v>56</v>
      </c>
      <c r="H2536" s="38">
        <v>1</v>
      </c>
      <c r="I2536" s="50">
        <v>6903260</v>
      </c>
      <c r="J2536" s="39">
        <f t="shared" si="1078"/>
        <v>0</v>
      </c>
      <c r="K2536" s="39">
        <f t="shared" si="1079"/>
        <v>0</v>
      </c>
      <c r="L2536" s="39">
        <f t="shared" si="1080"/>
        <v>6903260</v>
      </c>
      <c r="M2536" s="39">
        <f>IF(C2536=12006,H2536,IF(C2536&lt;&gt;12006,0))</f>
        <v>0</v>
      </c>
      <c r="N2536" s="39">
        <f t="shared" si="1088"/>
        <v>0</v>
      </c>
      <c r="O2536" s="39">
        <f t="shared" si="1082"/>
        <v>0</v>
      </c>
      <c r="P2536" s="39">
        <f t="shared" si="1083"/>
        <v>0</v>
      </c>
      <c r="Q2536" s="39">
        <f t="shared" si="1084"/>
        <v>0</v>
      </c>
      <c r="R2536" s="39">
        <f t="shared" si="1085"/>
        <v>0</v>
      </c>
      <c r="S2536" s="39">
        <f t="shared" si="1086"/>
        <v>0</v>
      </c>
      <c r="T2536" s="39"/>
      <c r="U2536" s="39">
        <f t="shared" si="1087"/>
        <v>0</v>
      </c>
      <c r="V2536" s="39"/>
      <c r="W2536" s="39"/>
      <c r="X2536" s="39">
        <f t="shared" si="1067"/>
        <v>567.0028747433264</v>
      </c>
      <c r="Y2536" s="39">
        <f t="shared" si="1068"/>
        <v>17258.149999999998</v>
      </c>
      <c r="Z2536" s="41">
        <f t="shared" si="1069"/>
        <v>1174829.9564681724</v>
      </c>
      <c r="AA2536" s="41">
        <v>967306.90431211481</v>
      </c>
      <c r="AB2536" s="41">
        <v>-26087.964465133526</v>
      </c>
      <c r="AC2536" s="41">
        <f t="shared" si="1070"/>
        <v>941218.93984698132</v>
      </c>
      <c r="AD2536" s="42">
        <f t="shared" si="1071"/>
        <v>207523.05215605756</v>
      </c>
      <c r="AE2536" s="41">
        <f t="shared" si="1072"/>
        <v>1148741.992003039</v>
      </c>
      <c r="AF2536" s="42">
        <f t="shared" si="1073"/>
        <v>5754518.0079969615</v>
      </c>
      <c r="AG2536" s="43">
        <f t="shared" si="1089"/>
        <v>400</v>
      </c>
      <c r="AH2536" s="44">
        <f t="shared" si="1074"/>
        <v>331.92607802874744</v>
      </c>
      <c r="AI2536" s="36">
        <f t="shared" si="1075"/>
        <v>68.073921971252574</v>
      </c>
      <c r="AJ2536" s="36">
        <f t="shared" si="1076"/>
        <v>2072</v>
      </c>
      <c r="AK2536" s="45">
        <v>45657</v>
      </c>
    </row>
    <row r="2537" spans="1:37" s="79" customFormat="1" ht="15.75" customHeight="1" x14ac:dyDescent="0.25">
      <c r="A2537" s="36">
        <v>2531</v>
      </c>
      <c r="B2537" s="74">
        <v>43585</v>
      </c>
      <c r="C2537" s="36" t="s">
        <v>823</v>
      </c>
      <c r="D2537" s="36"/>
      <c r="E2537" s="36">
        <v>12004</v>
      </c>
      <c r="F2537" s="36" t="s">
        <v>2009</v>
      </c>
      <c r="G2537" s="38" t="s">
        <v>320</v>
      </c>
      <c r="H2537" s="61">
        <v>1</v>
      </c>
      <c r="I2537" s="50">
        <v>7132290</v>
      </c>
      <c r="J2537" s="39">
        <f t="shared" si="1078"/>
        <v>0</v>
      </c>
      <c r="K2537" s="39">
        <f t="shared" si="1079"/>
        <v>0</v>
      </c>
      <c r="L2537" s="39">
        <f t="shared" si="1080"/>
        <v>7132290</v>
      </c>
      <c r="M2537" s="39">
        <f>IF(C2537=12006,H2537,IF(C2537&lt;&gt;12006,0))</f>
        <v>0</v>
      </c>
      <c r="N2537" s="39">
        <f t="shared" si="1088"/>
        <v>0</v>
      </c>
      <c r="O2537" s="39">
        <f t="shared" si="1082"/>
        <v>0</v>
      </c>
      <c r="P2537" s="39">
        <f t="shared" si="1083"/>
        <v>0</v>
      </c>
      <c r="Q2537" s="39">
        <f t="shared" si="1084"/>
        <v>0</v>
      </c>
      <c r="R2537" s="39">
        <f t="shared" si="1085"/>
        <v>0</v>
      </c>
      <c r="S2537" s="39">
        <f t="shared" si="1086"/>
        <v>0</v>
      </c>
      <c r="T2537" s="39"/>
      <c r="U2537" s="39">
        <f t="shared" si="1087"/>
        <v>0</v>
      </c>
      <c r="V2537" s="39"/>
      <c r="W2537" s="39"/>
      <c r="X2537" s="39">
        <f t="shared" si="1067"/>
        <v>585.81437371663242</v>
      </c>
      <c r="Y2537" s="39">
        <f t="shared" si="1068"/>
        <v>17830.724999999999</v>
      </c>
      <c r="Z2537" s="41">
        <f t="shared" si="1069"/>
        <v>1213807.3823408624</v>
      </c>
      <c r="AA2537" s="41">
        <v>999399.32156057481</v>
      </c>
      <c r="AB2537" s="41">
        <v>0</v>
      </c>
      <c r="AC2537" s="41">
        <f t="shared" si="1070"/>
        <v>999399.32156057481</v>
      </c>
      <c r="AD2537" s="42">
        <f t="shared" si="1071"/>
        <v>214408.0607802876</v>
      </c>
      <c r="AE2537" s="41">
        <f t="shared" si="1072"/>
        <v>1213807.3823408624</v>
      </c>
      <c r="AF2537" s="42">
        <f t="shared" si="1073"/>
        <v>5918482.6176591376</v>
      </c>
      <c r="AG2537" s="43">
        <f t="shared" si="1089"/>
        <v>400</v>
      </c>
      <c r="AH2537" s="44">
        <f t="shared" si="1074"/>
        <v>331.92607802874744</v>
      </c>
      <c r="AI2537" s="36">
        <f t="shared" si="1075"/>
        <v>68.073921971252574</v>
      </c>
      <c r="AJ2537" s="36">
        <f t="shared" si="1076"/>
        <v>2072</v>
      </c>
      <c r="AK2537" s="45">
        <v>45657</v>
      </c>
    </row>
    <row r="2538" spans="1:37" s="79" customFormat="1" ht="15.75" customHeight="1" x14ac:dyDescent="0.25">
      <c r="A2538" s="36">
        <v>2532</v>
      </c>
      <c r="B2538" s="45">
        <v>43585</v>
      </c>
      <c r="C2538" s="36" t="s">
        <v>823</v>
      </c>
      <c r="D2538" s="36"/>
      <c r="E2538" s="36">
        <v>12004</v>
      </c>
      <c r="F2538" s="36" t="s">
        <v>2043</v>
      </c>
      <c r="G2538" s="36" t="s">
        <v>558</v>
      </c>
      <c r="H2538" s="38">
        <v>1</v>
      </c>
      <c r="I2538" s="50">
        <v>8865449.2799999993</v>
      </c>
      <c r="J2538" s="39">
        <f t="shared" si="1078"/>
        <v>0</v>
      </c>
      <c r="K2538" s="39">
        <f t="shared" si="1079"/>
        <v>0</v>
      </c>
      <c r="L2538" s="39">
        <f t="shared" si="1080"/>
        <v>8865449.2799999993</v>
      </c>
      <c r="M2538" s="39">
        <f>IF(C2538=12006,H2538,IF(C2538&lt;&gt;12006,0))</f>
        <v>0</v>
      </c>
      <c r="N2538" s="39">
        <f t="shared" si="1088"/>
        <v>0</v>
      </c>
      <c r="O2538" s="39">
        <f t="shared" si="1082"/>
        <v>0</v>
      </c>
      <c r="P2538" s="39">
        <f t="shared" si="1083"/>
        <v>0</v>
      </c>
      <c r="Q2538" s="39">
        <f t="shared" si="1084"/>
        <v>0</v>
      </c>
      <c r="R2538" s="39">
        <f t="shared" si="1085"/>
        <v>0</v>
      </c>
      <c r="S2538" s="39">
        <f t="shared" si="1086"/>
        <v>0</v>
      </c>
      <c r="T2538" s="39"/>
      <c r="U2538" s="39">
        <f t="shared" si="1087"/>
        <v>0</v>
      </c>
      <c r="V2538" s="39"/>
      <c r="W2538" s="39"/>
      <c r="X2538" s="39">
        <f t="shared" si="1067"/>
        <v>728.16831868583154</v>
      </c>
      <c r="Y2538" s="39">
        <f t="shared" si="1068"/>
        <v>22163.623199999998</v>
      </c>
      <c r="Z2538" s="41">
        <f t="shared" si="1069"/>
        <v>1508764.7563170432</v>
      </c>
      <c r="AA2538" s="41">
        <v>1220410.1021174537</v>
      </c>
      <c r="AB2538" s="41">
        <v>-32914.078494239358</v>
      </c>
      <c r="AC2538" s="41">
        <f t="shared" si="1070"/>
        <v>1187496.0236232143</v>
      </c>
      <c r="AD2538" s="42">
        <f t="shared" si="1071"/>
        <v>288354.65419958951</v>
      </c>
      <c r="AE2538" s="41">
        <f t="shared" si="1072"/>
        <v>1475850.6778228038</v>
      </c>
      <c r="AF2538" s="42">
        <f t="shared" si="1073"/>
        <v>7389598.6021771953</v>
      </c>
      <c r="AG2538" s="43">
        <f t="shared" si="1089"/>
        <v>400</v>
      </c>
      <c r="AH2538" s="44">
        <f t="shared" si="1074"/>
        <v>331.92607802874744</v>
      </c>
      <c r="AI2538" s="36">
        <f t="shared" si="1075"/>
        <v>68.073921971252574</v>
      </c>
      <c r="AJ2538" s="36">
        <f t="shared" si="1076"/>
        <v>2072</v>
      </c>
      <c r="AK2538" s="45">
        <v>45657</v>
      </c>
    </row>
    <row r="2539" spans="1:37" s="79" customFormat="1" ht="12.75" customHeight="1" x14ac:dyDescent="0.25">
      <c r="A2539" s="36">
        <v>2533</v>
      </c>
      <c r="B2539" s="45">
        <v>43587</v>
      </c>
      <c r="C2539" s="36" t="s">
        <v>721</v>
      </c>
      <c r="D2539" s="36"/>
      <c r="E2539" s="36">
        <v>12003</v>
      </c>
      <c r="F2539" s="36" t="s">
        <v>1781</v>
      </c>
      <c r="G2539" s="38" t="s">
        <v>387</v>
      </c>
      <c r="H2539" s="61">
        <v>12</v>
      </c>
      <c r="I2539" s="50">
        <v>312552.75590551179</v>
      </c>
      <c r="J2539" s="39">
        <f t="shared" si="1078"/>
        <v>0</v>
      </c>
      <c r="K2539" s="39">
        <f t="shared" si="1079"/>
        <v>312552.75590551179</v>
      </c>
      <c r="L2539" s="39">
        <f t="shared" si="1080"/>
        <v>0</v>
      </c>
      <c r="M2539" s="39">
        <f>IF(C2539=12006,H2539,IF(C2539&lt;&gt;12006,0))</f>
        <v>0</v>
      </c>
      <c r="N2539" s="39">
        <f t="shared" si="1088"/>
        <v>0</v>
      </c>
      <c r="O2539" s="39">
        <f t="shared" si="1082"/>
        <v>0</v>
      </c>
      <c r="P2539" s="39">
        <f t="shared" si="1083"/>
        <v>0</v>
      </c>
      <c r="Q2539" s="39">
        <f t="shared" si="1084"/>
        <v>0</v>
      </c>
      <c r="R2539" s="39">
        <f t="shared" si="1085"/>
        <v>0</v>
      </c>
      <c r="S2539" s="39">
        <f t="shared" si="1086"/>
        <v>0</v>
      </c>
      <c r="T2539" s="39"/>
      <c r="U2539" s="39">
        <f t="shared" si="1087"/>
        <v>0</v>
      </c>
      <c r="V2539" s="39"/>
      <c r="W2539" s="39"/>
      <c r="X2539" s="39">
        <f t="shared" si="1067"/>
        <v>25.671684263286387</v>
      </c>
      <c r="Y2539" s="39">
        <f t="shared" si="1068"/>
        <v>781.38188976377944</v>
      </c>
      <c r="Z2539" s="41">
        <f t="shared" si="1069"/>
        <v>53140.386425002827</v>
      </c>
      <c r="AA2539" s="41">
        <v>43744.549984640005</v>
      </c>
      <c r="AB2539" s="41">
        <v>0</v>
      </c>
      <c r="AC2539" s="41">
        <f t="shared" si="1070"/>
        <v>43744.549984640005</v>
      </c>
      <c r="AD2539" s="42">
        <f t="shared" si="1071"/>
        <v>9395.836440362822</v>
      </c>
      <c r="AE2539" s="41">
        <f t="shared" si="1072"/>
        <v>53140.386425002827</v>
      </c>
      <c r="AF2539" s="42">
        <f t="shared" si="1073"/>
        <v>259412.36948050896</v>
      </c>
      <c r="AG2539" s="43">
        <f t="shared" si="1089"/>
        <v>400</v>
      </c>
      <c r="AH2539" s="44">
        <f t="shared" si="1074"/>
        <v>331.99178644763862</v>
      </c>
      <c r="AI2539" s="36">
        <f t="shared" si="1075"/>
        <v>68.008213552361397</v>
      </c>
      <c r="AJ2539" s="36">
        <f t="shared" si="1076"/>
        <v>2070</v>
      </c>
      <c r="AK2539" s="45">
        <v>45657</v>
      </c>
    </row>
    <row r="2540" spans="1:37" s="79" customFormat="1" ht="12.75" customHeight="1" x14ac:dyDescent="0.25">
      <c r="A2540" s="36">
        <v>2534</v>
      </c>
      <c r="B2540" s="45">
        <v>43587</v>
      </c>
      <c r="C2540" s="49" t="s">
        <v>272</v>
      </c>
      <c r="D2540" s="49"/>
      <c r="E2540" s="49">
        <v>12010</v>
      </c>
      <c r="F2540" s="36" t="s">
        <v>2044</v>
      </c>
      <c r="G2540" s="56" t="s">
        <v>435</v>
      </c>
      <c r="H2540" s="38">
        <v>1</v>
      </c>
      <c r="I2540" s="50">
        <v>457500</v>
      </c>
      <c r="J2540" s="39">
        <f t="shared" si="1078"/>
        <v>0</v>
      </c>
      <c r="K2540" s="39">
        <f t="shared" si="1079"/>
        <v>0</v>
      </c>
      <c r="L2540" s="39">
        <f t="shared" si="1080"/>
        <v>0</v>
      </c>
      <c r="M2540" s="39">
        <f>IF(E2540=12005,I2540,IF(E2540&lt;&gt;12005,0))</f>
        <v>0</v>
      </c>
      <c r="N2540" s="39">
        <f t="shared" si="1088"/>
        <v>0</v>
      </c>
      <c r="O2540" s="39">
        <f t="shared" si="1082"/>
        <v>0</v>
      </c>
      <c r="P2540" s="39">
        <f t="shared" si="1083"/>
        <v>0</v>
      </c>
      <c r="Q2540" s="39">
        <f t="shared" si="1084"/>
        <v>0</v>
      </c>
      <c r="R2540" s="39">
        <f t="shared" si="1085"/>
        <v>457500</v>
      </c>
      <c r="S2540" s="39">
        <f t="shared" si="1086"/>
        <v>0</v>
      </c>
      <c r="T2540" s="39"/>
      <c r="U2540" s="39">
        <f t="shared" si="1087"/>
        <v>0</v>
      </c>
      <c r="V2540" s="39"/>
      <c r="W2540" s="39">
        <f>IF(E2540=12099,I2540,IF(E2540&lt;&gt;12099,0))</f>
        <v>0</v>
      </c>
      <c r="X2540" s="39">
        <f t="shared" si="1067"/>
        <v>125.25667351129363</v>
      </c>
      <c r="Y2540" s="39">
        <f t="shared" si="1068"/>
        <v>3812.5</v>
      </c>
      <c r="Z2540" s="41">
        <f t="shared" si="1069"/>
        <v>259281.31416837784</v>
      </c>
      <c r="AA2540" s="41">
        <v>213437.37166324435</v>
      </c>
      <c r="AB2540" s="41">
        <v>14345.336975332537</v>
      </c>
      <c r="AC2540" s="41">
        <f t="shared" si="1070"/>
        <v>227782.70863857688</v>
      </c>
      <c r="AD2540" s="42">
        <f t="shared" si="1071"/>
        <v>45843.942505133484</v>
      </c>
      <c r="AE2540" s="41">
        <f t="shared" si="1072"/>
        <v>273626.65114371036</v>
      </c>
      <c r="AF2540" s="42">
        <f t="shared" si="1073"/>
        <v>183873.34885628964</v>
      </c>
      <c r="AG2540" s="43">
        <f>(365.25/30.4375*(IF(E2540=12002,1/3%,IF(E2540=12003,1/3%,IF(E2540=12004,1/3%,IF(E2540=12006,1/2%,IF(E2540=12007,1/10%,IF(E2540=12008,1/3%,IF(E2540=12009,1/10%,IF(E2540=12010,1/10%,IF(E2540=12011,1/20%,IF(E2540=12012,1/3%,IF(E2540=12099,1/10%)))))))))))))</f>
        <v>120</v>
      </c>
      <c r="AH2540" s="44">
        <f t="shared" si="1074"/>
        <v>51.991786447638603</v>
      </c>
      <c r="AI2540" s="36">
        <f t="shared" si="1075"/>
        <v>68.008213552361397</v>
      </c>
      <c r="AJ2540" s="36">
        <f t="shared" si="1076"/>
        <v>2070</v>
      </c>
      <c r="AK2540" s="45">
        <v>45657</v>
      </c>
    </row>
    <row r="2541" spans="1:37" s="79" customFormat="1" ht="38.25" customHeight="1" x14ac:dyDescent="0.25">
      <c r="A2541" s="36">
        <v>2535</v>
      </c>
      <c r="B2541" s="45">
        <v>43587</v>
      </c>
      <c r="C2541" s="49" t="s">
        <v>973</v>
      </c>
      <c r="D2541" s="49"/>
      <c r="E2541" s="49">
        <v>12006</v>
      </c>
      <c r="F2541" s="36" t="s">
        <v>2045</v>
      </c>
      <c r="G2541" s="36" t="s">
        <v>435</v>
      </c>
      <c r="H2541" s="61">
        <v>1</v>
      </c>
      <c r="I2541" s="50">
        <v>1030587.62</v>
      </c>
      <c r="J2541" s="39">
        <f t="shared" si="1078"/>
        <v>0</v>
      </c>
      <c r="K2541" s="39">
        <f t="shared" si="1079"/>
        <v>0</v>
      </c>
      <c r="L2541" s="39">
        <f t="shared" si="1080"/>
        <v>0</v>
      </c>
      <c r="M2541" s="39">
        <f>IF(E2541=12005,I2541,IF(E2541&lt;&gt;12005,0))</f>
        <v>0</v>
      </c>
      <c r="N2541" s="39">
        <f t="shared" si="1088"/>
        <v>1030587.62</v>
      </c>
      <c r="O2541" s="39">
        <f t="shared" si="1082"/>
        <v>0</v>
      </c>
      <c r="P2541" s="39">
        <f t="shared" si="1083"/>
        <v>0</v>
      </c>
      <c r="Q2541" s="39">
        <f t="shared" si="1084"/>
        <v>0</v>
      </c>
      <c r="R2541" s="39">
        <f t="shared" si="1085"/>
        <v>0</v>
      </c>
      <c r="S2541" s="39">
        <f t="shared" si="1086"/>
        <v>0</v>
      </c>
      <c r="T2541" s="39"/>
      <c r="U2541" s="39">
        <f t="shared" si="1087"/>
        <v>0</v>
      </c>
      <c r="V2541" s="39"/>
      <c r="W2541" s="39">
        <f>IF(E2541=12099,I2541,IF(E2541&lt;&gt;12099,0))</f>
        <v>0</v>
      </c>
      <c r="X2541" s="39">
        <f t="shared" si="1067"/>
        <v>56.431902532511984</v>
      </c>
      <c r="Y2541" s="39">
        <f t="shared" si="1068"/>
        <v>1717.6460333333334</v>
      </c>
      <c r="Z2541" s="41">
        <f t="shared" si="1069"/>
        <v>116814.03824229981</v>
      </c>
      <c r="AA2541" s="41">
        <v>96159.961915400418</v>
      </c>
      <c r="AB2541" s="41">
        <v>0</v>
      </c>
      <c r="AC2541" s="41">
        <f t="shared" si="1070"/>
        <v>96159.961915400418</v>
      </c>
      <c r="AD2541" s="42">
        <f t="shared" si="1071"/>
        <v>20654.076326899391</v>
      </c>
      <c r="AE2541" s="41">
        <f t="shared" si="1072"/>
        <v>116814.03824229981</v>
      </c>
      <c r="AF2541" s="42">
        <f t="shared" si="1073"/>
        <v>913773.58175770019</v>
      </c>
      <c r="AG2541" s="43">
        <f>(365.25/30.4375*(IF(E2541=12002,1/3%,IF(E2541=12003,1/3%,IF(E2541=12004,1/3%,IF(E2541=12006,1/2%,IF(E2541=12007,1/10%,IF(E2541=12008,1/3%,IF(E2541=12009,1/10%,IF(E2541=12010,1/10%,IF(E2541=12011,1/20%,IF(E2541=12012,1/3%,IF(E2541=12099,1/10%)))))))))))))</f>
        <v>600</v>
      </c>
      <c r="AH2541" s="44">
        <f t="shared" si="1074"/>
        <v>531.99178644763856</v>
      </c>
      <c r="AI2541" s="36">
        <f t="shared" si="1075"/>
        <v>68.008213552361397</v>
      </c>
      <c r="AJ2541" s="36">
        <f t="shared" si="1076"/>
        <v>2070</v>
      </c>
      <c r="AK2541" s="45">
        <v>45657</v>
      </c>
    </row>
    <row r="2542" spans="1:37" s="79" customFormat="1" ht="38.25" customHeight="1" x14ac:dyDescent="0.25">
      <c r="A2542" s="36">
        <v>2536</v>
      </c>
      <c r="B2542" s="45">
        <v>43588</v>
      </c>
      <c r="C2542" s="36" t="s">
        <v>533</v>
      </c>
      <c r="D2542" s="36"/>
      <c r="E2542" s="36">
        <v>12003</v>
      </c>
      <c r="F2542" s="36" t="s">
        <v>2046</v>
      </c>
      <c r="G2542" s="36" t="s">
        <v>1477</v>
      </c>
      <c r="H2542" s="38">
        <v>18</v>
      </c>
      <c r="I2542" s="50">
        <v>532320.11977935443</v>
      </c>
      <c r="J2542" s="39">
        <f t="shared" si="1078"/>
        <v>0</v>
      </c>
      <c r="K2542" s="39">
        <f t="shared" si="1079"/>
        <v>532320.11977935443</v>
      </c>
      <c r="L2542" s="39">
        <f t="shared" si="1080"/>
        <v>0</v>
      </c>
      <c r="M2542" s="39">
        <f>IF(C2542=12006,H2542,IF(C2542&lt;&gt;12006,0))</f>
        <v>0</v>
      </c>
      <c r="N2542" s="39">
        <f t="shared" si="1088"/>
        <v>0</v>
      </c>
      <c r="O2542" s="39">
        <f t="shared" si="1082"/>
        <v>0</v>
      </c>
      <c r="P2542" s="39">
        <f t="shared" si="1083"/>
        <v>0</v>
      </c>
      <c r="Q2542" s="39">
        <f t="shared" si="1084"/>
        <v>0</v>
      </c>
      <c r="R2542" s="39">
        <f t="shared" si="1085"/>
        <v>0</v>
      </c>
      <c r="S2542" s="39">
        <f t="shared" si="1086"/>
        <v>0</v>
      </c>
      <c r="T2542" s="39"/>
      <c r="U2542" s="39">
        <f t="shared" si="1087"/>
        <v>0</v>
      </c>
      <c r="V2542" s="39"/>
      <c r="W2542" s="39"/>
      <c r="X2542" s="39">
        <f t="shared" si="1067"/>
        <v>43.722391768324798</v>
      </c>
      <c r="Y2542" s="39">
        <f t="shared" si="1068"/>
        <v>1330.8002994483861</v>
      </c>
      <c r="Z2542" s="41">
        <f t="shared" si="1069"/>
        <v>90461.628568664004</v>
      </c>
      <c r="AA2542" s="41">
        <v>74459.233181457137</v>
      </c>
      <c r="AB2542" s="41">
        <v>-2008.1422149264158</v>
      </c>
      <c r="AC2542" s="41">
        <f t="shared" si="1070"/>
        <v>72451.090966530726</v>
      </c>
      <c r="AD2542" s="42">
        <f t="shared" si="1071"/>
        <v>16002.395387206867</v>
      </c>
      <c r="AE2542" s="41">
        <f t="shared" si="1072"/>
        <v>88453.486353737593</v>
      </c>
      <c r="AF2542" s="42">
        <f t="shared" si="1073"/>
        <v>443866.63342561683</v>
      </c>
      <c r="AG2542" s="43">
        <f>(365.25/30.4375*(IF(E2542=12002,1/3%,IF(E2542=12003,1/3%,IF(E2542=12004,1/3%,IF(E2542=12006,1/2%,IF(E2542=12007,1/10%,IF(E2542=12008,1/3%,IF(E2542=12009,1/10%,IF(E2542=12010,1/10%,IF(E2542=12011,1/20%,IF(E2542=12012,1/3%))))))))))))</f>
        <v>400</v>
      </c>
      <c r="AH2542" s="44">
        <f t="shared" si="1074"/>
        <v>332.02464065708421</v>
      </c>
      <c r="AI2542" s="36">
        <f t="shared" si="1075"/>
        <v>67.975359342915809</v>
      </c>
      <c r="AJ2542" s="36">
        <f t="shared" si="1076"/>
        <v>2069</v>
      </c>
      <c r="AK2542" s="45">
        <v>45657</v>
      </c>
    </row>
    <row r="2543" spans="1:37" s="79" customFormat="1" ht="38.25" customHeight="1" x14ac:dyDescent="0.25">
      <c r="A2543" s="36">
        <v>2537</v>
      </c>
      <c r="B2543" s="45">
        <v>43588</v>
      </c>
      <c r="C2543" s="36" t="s">
        <v>533</v>
      </c>
      <c r="D2543" s="36"/>
      <c r="E2543" s="36">
        <v>12003</v>
      </c>
      <c r="F2543" s="36" t="s">
        <v>2047</v>
      </c>
      <c r="G2543" s="36" t="s">
        <v>1477</v>
      </c>
      <c r="H2543" s="38">
        <v>5</v>
      </c>
      <c r="I2543" s="50">
        <v>226728.9578613815</v>
      </c>
      <c r="J2543" s="39">
        <f t="shared" si="1078"/>
        <v>0</v>
      </c>
      <c r="K2543" s="39">
        <f t="shared" si="1079"/>
        <v>226728.9578613815</v>
      </c>
      <c r="L2543" s="39">
        <f t="shared" si="1080"/>
        <v>0</v>
      </c>
      <c r="M2543" s="39">
        <f>IF(C2543=12006,H2543,IF(C2543&lt;&gt;12006,0))</f>
        <v>0</v>
      </c>
      <c r="N2543" s="39">
        <f t="shared" si="1088"/>
        <v>0</v>
      </c>
      <c r="O2543" s="39">
        <f t="shared" si="1082"/>
        <v>0</v>
      </c>
      <c r="P2543" s="39">
        <f t="shared" si="1083"/>
        <v>0</v>
      </c>
      <c r="Q2543" s="39">
        <f t="shared" si="1084"/>
        <v>0</v>
      </c>
      <c r="R2543" s="39">
        <f t="shared" si="1085"/>
        <v>0</v>
      </c>
      <c r="S2543" s="39">
        <f t="shared" si="1086"/>
        <v>0</v>
      </c>
      <c r="T2543" s="39"/>
      <c r="U2543" s="39">
        <f t="shared" si="1087"/>
        <v>0</v>
      </c>
      <c r="V2543" s="39"/>
      <c r="W2543" s="39"/>
      <c r="X2543" s="39">
        <f t="shared" si="1067"/>
        <v>18.62250167239273</v>
      </c>
      <c r="Y2543" s="39">
        <f t="shared" si="1068"/>
        <v>566.82239465345367</v>
      </c>
      <c r="Z2543" s="41">
        <f t="shared" si="1069"/>
        <v>38529.955960180552</v>
      </c>
      <c r="AA2543" s="41">
        <v>31714.120348084816</v>
      </c>
      <c r="AB2543" s="41">
        <v>-855.31990001887425</v>
      </c>
      <c r="AC2543" s="41">
        <f t="shared" si="1070"/>
        <v>30858.800448065944</v>
      </c>
      <c r="AD2543" s="42">
        <f t="shared" si="1071"/>
        <v>6815.835612095736</v>
      </c>
      <c r="AE2543" s="41">
        <f t="shared" si="1072"/>
        <v>37674.636060161676</v>
      </c>
      <c r="AF2543" s="42">
        <f t="shared" si="1073"/>
        <v>189054.32180121983</v>
      </c>
      <c r="AG2543" s="43">
        <f>(365.25/30.4375*(IF(E2543=12002,1/3%,IF(E2543=12003,1/3%,IF(E2543=12004,1/3%,IF(E2543=12006,1/2%,IF(E2543=12007,1/10%,IF(E2543=12008,1/3%,IF(E2543=12009,1/10%,IF(E2543=12010,1/10%,IF(E2543=12011,1/20%,IF(E2543=12012,1/3%))))))))))))</f>
        <v>400</v>
      </c>
      <c r="AH2543" s="44">
        <f t="shared" si="1074"/>
        <v>332.02464065708421</v>
      </c>
      <c r="AI2543" s="36">
        <f t="shared" si="1075"/>
        <v>67.975359342915809</v>
      </c>
      <c r="AJ2543" s="36">
        <f t="shared" si="1076"/>
        <v>2069</v>
      </c>
      <c r="AK2543" s="45">
        <v>45657</v>
      </c>
    </row>
    <row r="2544" spans="1:37" s="79" customFormat="1" ht="12.75" x14ac:dyDescent="0.25">
      <c r="A2544" s="36">
        <v>2538</v>
      </c>
      <c r="B2544" s="45">
        <v>43591</v>
      </c>
      <c r="C2544" s="49" t="s">
        <v>431</v>
      </c>
      <c r="D2544" s="49"/>
      <c r="E2544" s="49">
        <v>12009</v>
      </c>
      <c r="F2544" s="36" t="s">
        <v>1918</v>
      </c>
      <c r="G2544" s="36" t="s">
        <v>435</v>
      </c>
      <c r="H2544" s="38">
        <v>20</v>
      </c>
      <c r="I2544" s="50">
        <v>283500</v>
      </c>
      <c r="J2544" s="39">
        <f t="shared" si="1078"/>
        <v>0</v>
      </c>
      <c r="K2544" s="39">
        <f t="shared" si="1079"/>
        <v>0</v>
      </c>
      <c r="L2544" s="39">
        <f t="shared" si="1080"/>
        <v>0</v>
      </c>
      <c r="M2544" s="39">
        <f>IF(E2544=12005,I2544,IF(E2544&lt;&gt;12005,0))</f>
        <v>0</v>
      </c>
      <c r="N2544" s="39">
        <f t="shared" si="1088"/>
        <v>0</v>
      </c>
      <c r="O2544" s="39">
        <f t="shared" si="1082"/>
        <v>0</v>
      </c>
      <c r="P2544" s="39">
        <f t="shared" si="1083"/>
        <v>0</v>
      </c>
      <c r="Q2544" s="39">
        <f t="shared" si="1084"/>
        <v>283500</v>
      </c>
      <c r="R2544" s="39">
        <f t="shared" si="1085"/>
        <v>0</v>
      </c>
      <c r="S2544" s="39">
        <f t="shared" si="1086"/>
        <v>0</v>
      </c>
      <c r="T2544" s="39"/>
      <c r="U2544" s="39">
        <f t="shared" si="1087"/>
        <v>0</v>
      </c>
      <c r="V2544" s="39"/>
      <c r="W2544" s="39">
        <f>IF(E2544=12099,I2544,IF(E2544&lt;&gt;12099,0))</f>
        <v>0</v>
      </c>
      <c r="X2544" s="39">
        <f t="shared" si="1067"/>
        <v>77.618069815195071</v>
      </c>
      <c r="Y2544" s="39">
        <f t="shared" si="1068"/>
        <v>2362.5</v>
      </c>
      <c r="Z2544" s="41">
        <f t="shared" si="1069"/>
        <v>160358.93223819303</v>
      </c>
      <c r="AA2544" s="41">
        <v>131950.71868583161</v>
      </c>
      <c r="AB2544" s="41">
        <v>0</v>
      </c>
      <c r="AC2544" s="41">
        <f t="shared" si="1070"/>
        <v>131950.71868583161</v>
      </c>
      <c r="AD2544" s="42">
        <f t="shared" si="1071"/>
        <v>28408.213552361412</v>
      </c>
      <c r="AE2544" s="41">
        <f t="shared" si="1072"/>
        <v>160358.93223819303</v>
      </c>
      <c r="AF2544" s="42">
        <f t="shared" si="1073"/>
        <v>123141.06776180697</v>
      </c>
      <c r="AG2544" s="43">
        <f>(365.25/30.4375*(IF(E2544=12002,1/3%,IF(E2544=12003,1/3%,IF(E2544=12004,1/3%,IF(E2544=12006,1/2%,IF(E2544=12007,1/10%,IF(E2544=12008,1/3%,IF(E2544=12009,1/10%,IF(E2544=12010,1/10%,IF(E2544=12011,1/20%,IF(E2544=12012,1/3%,IF(E2544=12099,1/10%)))))))))))))</f>
        <v>120</v>
      </c>
      <c r="AH2544" s="44">
        <f t="shared" si="1074"/>
        <v>52.123203285420942</v>
      </c>
      <c r="AI2544" s="36">
        <f t="shared" si="1075"/>
        <v>67.876796714579058</v>
      </c>
      <c r="AJ2544" s="36">
        <f t="shared" si="1076"/>
        <v>2066</v>
      </c>
      <c r="AK2544" s="45">
        <v>45657</v>
      </c>
    </row>
    <row r="2545" spans="1:37" s="79" customFormat="1" ht="12.75" customHeight="1" x14ac:dyDescent="0.25">
      <c r="A2545" s="36">
        <v>2539</v>
      </c>
      <c r="B2545" s="74">
        <v>43592</v>
      </c>
      <c r="C2545" s="36" t="s">
        <v>823</v>
      </c>
      <c r="D2545" s="36"/>
      <c r="E2545" s="36">
        <v>12004</v>
      </c>
      <c r="F2545" s="36" t="s">
        <v>2048</v>
      </c>
      <c r="G2545" s="36" t="s">
        <v>58</v>
      </c>
      <c r="H2545" s="38">
        <v>1</v>
      </c>
      <c r="I2545" s="50">
        <v>1373106.0606060605</v>
      </c>
      <c r="J2545" s="39">
        <f t="shared" si="1078"/>
        <v>0</v>
      </c>
      <c r="K2545" s="39">
        <f t="shared" si="1079"/>
        <v>0</v>
      </c>
      <c r="L2545" s="39">
        <f t="shared" si="1080"/>
        <v>1373106.0606060605</v>
      </c>
      <c r="M2545" s="39">
        <f>IF(C2545=12006,H2545,IF(C2545&lt;&gt;12006,0))</f>
        <v>0</v>
      </c>
      <c r="N2545" s="39">
        <f t="shared" si="1088"/>
        <v>0</v>
      </c>
      <c r="O2545" s="39">
        <f t="shared" si="1082"/>
        <v>0</v>
      </c>
      <c r="P2545" s="39">
        <f t="shared" si="1083"/>
        <v>0</v>
      </c>
      <c r="Q2545" s="39">
        <f t="shared" si="1084"/>
        <v>0</v>
      </c>
      <c r="R2545" s="39">
        <f t="shared" si="1085"/>
        <v>0</v>
      </c>
      <c r="S2545" s="39">
        <f t="shared" si="1086"/>
        <v>0</v>
      </c>
      <c r="T2545" s="39"/>
      <c r="U2545" s="39">
        <f t="shared" si="1087"/>
        <v>0</v>
      </c>
      <c r="V2545" s="39"/>
      <c r="W2545" s="39"/>
      <c r="X2545" s="39">
        <f t="shared" si="1067"/>
        <v>112.78078526538485</v>
      </c>
      <c r="Y2545" s="39">
        <f t="shared" si="1068"/>
        <v>3432.7651515151515</v>
      </c>
      <c r="Z2545" s="41">
        <f t="shared" si="1069"/>
        <v>232892.32157301973</v>
      </c>
      <c r="AA2545" s="41">
        <v>191614.55416588887</v>
      </c>
      <c r="AB2545" s="41">
        <v>-5167.7845550342208</v>
      </c>
      <c r="AC2545" s="41">
        <f t="shared" si="1070"/>
        <v>186446.76961085465</v>
      </c>
      <c r="AD2545" s="42">
        <f t="shared" si="1071"/>
        <v>41277.767407130857</v>
      </c>
      <c r="AE2545" s="41">
        <f t="shared" si="1072"/>
        <v>227724.53701798551</v>
      </c>
      <c r="AF2545" s="42">
        <f t="shared" si="1073"/>
        <v>1145381.5235880751</v>
      </c>
      <c r="AG2545" s="43">
        <f t="shared" ref="AG2545:AG2551" si="1090">(365.25/30.4375*(IF(E2545=12002,1/3%,IF(E2545=12003,1/3%,IF(E2545=12004,1/3%,IF(E2545=12006,1/2%,IF(E2545=12007,1/10%,IF(E2545=12008,1/3%,IF(E2545=12009,1/10%,IF(E2545=12010,1/10%,IF(E2545=12011,1/20%,IF(E2545=12012,1/3%))))))))))))</f>
        <v>400</v>
      </c>
      <c r="AH2545" s="44">
        <f t="shared" si="1074"/>
        <v>332.15605749486656</v>
      </c>
      <c r="AI2545" s="36">
        <f t="shared" si="1075"/>
        <v>67.843942505133469</v>
      </c>
      <c r="AJ2545" s="36">
        <f t="shared" si="1076"/>
        <v>2065</v>
      </c>
      <c r="AK2545" s="45">
        <v>45657</v>
      </c>
    </row>
    <row r="2546" spans="1:37" s="79" customFormat="1" ht="12.75" customHeight="1" x14ac:dyDescent="0.25">
      <c r="A2546" s="36">
        <v>2540</v>
      </c>
      <c r="B2546" s="74">
        <v>43592</v>
      </c>
      <c r="C2546" s="36" t="s">
        <v>823</v>
      </c>
      <c r="D2546" s="36"/>
      <c r="E2546" s="36">
        <v>12004</v>
      </c>
      <c r="F2546" s="36" t="s">
        <v>2049</v>
      </c>
      <c r="G2546" s="36" t="s">
        <v>58</v>
      </c>
      <c r="H2546" s="38">
        <v>2</v>
      </c>
      <c r="I2546" s="50">
        <v>2746212.1212121211</v>
      </c>
      <c r="J2546" s="39">
        <f t="shared" si="1078"/>
        <v>0</v>
      </c>
      <c r="K2546" s="39">
        <f t="shared" si="1079"/>
        <v>0</v>
      </c>
      <c r="L2546" s="39">
        <f t="shared" si="1080"/>
        <v>2746212.1212121211</v>
      </c>
      <c r="M2546" s="39">
        <f>IF(C2546=12006,H2546,IF(C2546&lt;&gt;12006,0))</f>
        <v>0</v>
      </c>
      <c r="N2546" s="39">
        <f t="shared" si="1088"/>
        <v>0</v>
      </c>
      <c r="O2546" s="39">
        <f t="shared" si="1082"/>
        <v>0</v>
      </c>
      <c r="P2546" s="39">
        <f t="shared" si="1083"/>
        <v>0</v>
      </c>
      <c r="Q2546" s="39">
        <f t="shared" si="1084"/>
        <v>0</v>
      </c>
      <c r="R2546" s="39">
        <f t="shared" si="1085"/>
        <v>0</v>
      </c>
      <c r="S2546" s="39">
        <f t="shared" si="1086"/>
        <v>0</v>
      </c>
      <c r="T2546" s="39"/>
      <c r="U2546" s="39">
        <f t="shared" si="1087"/>
        <v>0</v>
      </c>
      <c r="V2546" s="39"/>
      <c r="W2546" s="39"/>
      <c r="X2546" s="39">
        <f t="shared" si="1067"/>
        <v>225.5615705307697</v>
      </c>
      <c r="Y2546" s="39">
        <f t="shared" si="1068"/>
        <v>6865.530303030303</v>
      </c>
      <c r="Z2546" s="41">
        <f t="shared" si="1069"/>
        <v>465784.64314603945</v>
      </c>
      <c r="AA2546" s="41">
        <v>383229.10833177774</v>
      </c>
      <c r="AB2546" s="41">
        <v>-10335.569110068442</v>
      </c>
      <c r="AC2546" s="41">
        <f t="shared" si="1070"/>
        <v>372893.5392217093</v>
      </c>
      <c r="AD2546" s="42">
        <f t="shared" si="1071"/>
        <v>82555.534814261715</v>
      </c>
      <c r="AE2546" s="41">
        <f t="shared" si="1072"/>
        <v>455449.07403597102</v>
      </c>
      <c r="AF2546" s="42">
        <f t="shared" si="1073"/>
        <v>2290763.0471761501</v>
      </c>
      <c r="AG2546" s="43">
        <f t="shared" si="1090"/>
        <v>400</v>
      </c>
      <c r="AH2546" s="44">
        <f t="shared" si="1074"/>
        <v>332.15605749486656</v>
      </c>
      <c r="AI2546" s="36">
        <f t="shared" si="1075"/>
        <v>67.843942505133469</v>
      </c>
      <c r="AJ2546" s="36">
        <f t="shared" si="1076"/>
        <v>2065</v>
      </c>
      <c r="AK2546" s="45">
        <v>45657</v>
      </c>
    </row>
    <row r="2547" spans="1:37" s="79" customFormat="1" ht="38.25" customHeight="1" x14ac:dyDescent="0.25">
      <c r="A2547" s="36">
        <v>2541</v>
      </c>
      <c r="B2547" s="74">
        <v>43592</v>
      </c>
      <c r="C2547" s="36" t="s">
        <v>823</v>
      </c>
      <c r="D2547" s="36"/>
      <c r="E2547" s="36">
        <v>12004</v>
      </c>
      <c r="F2547" s="36" t="s">
        <v>2050</v>
      </c>
      <c r="G2547" s="36" t="s">
        <v>58</v>
      </c>
      <c r="H2547" s="38">
        <v>1</v>
      </c>
      <c r="I2547" s="50">
        <v>2471590.9090909092</v>
      </c>
      <c r="J2547" s="39">
        <f t="shared" si="1078"/>
        <v>0</v>
      </c>
      <c r="K2547" s="39">
        <f t="shared" si="1079"/>
        <v>0</v>
      </c>
      <c r="L2547" s="39">
        <f t="shared" si="1080"/>
        <v>2471590.9090909092</v>
      </c>
      <c r="M2547" s="39">
        <f>IF(C2547=12006,H2547,IF(C2547&lt;&gt;12006,0))</f>
        <v>0</v>
      </c>
      <c r="N2547" s="39">
        <f t="shared" ref="N2547:N2560" si="1091">IF(E2547=12006,I2547,IF(E2547&lt;&gt;12006,0))</f>
        <v>0</v>
      </c>
      <c r="O2547" s="39">
        <f t="shared" si="1082"/>
        <v>0</v>
      </c>
      <c r="P2547" s="39">
        <f t="shared" si="1083"/>
        <v>0</v>
      </c>
      <c r="Q2547" s="39">
        <f t="shared" si="1084"/>
        <v>0</v>
      </c>
      <c r="R2547" s="39">
        <f t="shared" si="1085"/>
        <v>0</v>
      </c>
      <c r="S2547" s="39">
        <f t="shared" si="1086"/>
        <v>0</v>
      </c>
      <c r="T2547" s="39"/>
      <c r="U2547" s="39">
        <f t="shared" si="1087"/>
        <v>0</v>
      </c>
      <c r="V2547" s="39"/>
      <c r="W2547" s="39"/>
      <c r="X2547" s="39">
        <f t="shared" si="1067"/>
        <v>203.00541347769274</v>
      </c>
      <c r="Y2547" s="39">
        <f t="shared" si="1068"/>
        <v>6178.977272727273</v>
      </c>
      <c r="Z2547" s="41">
        <f t="shared" si="1069"/>
        <v>419206.17883143551</v>
      </c>
      <c r="AA2547" s="41">
        <v>344906.19749859994</v>
      </c>
      <c r="AB2547" s="41">
        <v>-9302.0121990615971</v>
      </c>
      <c r="AC2547" s="41">
        <f t="shared" si="1070"/>
        <v>335604.18529953837</v>
      </c>
      <c r="AD2547" s="42">
        <f t="shared" si="1071"/>
        <v>74299.981332835567</v>
      </c>
      <c r="AE2547" s="41">
        <f t="shared" si="1072"/>
        <v>409904.16663237393</v>
      </c>
      <c r="AF2547" s="42">
        <f t="shared" si="1073"/>
        <v>2061686.7424585354</v>
      </c>
      <c r="AG2547" s="43">
        <f t="shared" si="1090"/>
        <v>400</v>
      </c>
      <c r="AH2547" s="44">
        <f t="shared" si="1074"/>
        <v>332.15605749486656</v>
      </c>
      <c r="AI2547" s="36">
        <f t="shared" si="1075"/>
        <v>67.843942505133469</v>
      </c>
      <c r="AJ2547" s="36">
        <f t="shared" si="1076"/>
        <v>2065</v>
      </c>
      <c r="AK2547" s="45">
        <v>45657</v>
      </c>
    </row>
    <row r="2548" spans="1:37" s="79" customFormat="1" ht="38.25" customHeight="1" x14ac:dyDescent="0.25">
      <c r="A2548" s="36">
        <v>2542</v>
      </c>
      <c r="B2548" s="74">
        <v>43592</v>
      </c>
      <c r="C2548" s="36" t="s">
        <v>823</v>
      </c>
      <c r="D2548" s="36"/>
      <c r="E2548" s="36">
        <v>12004</v>
      </c>
      <c r="F2548" s="36" t="s">
        <v>2051</v>
      </c>
      <c r="G2548" s="36" t="s">
        <v>58</v>
      </c>
      <c r="H2548" s="38">
        <v>1</v>
      </c>
      <c r="I2548" s="50">
        <v>2471590.9090909092</v>
      </c>
      <c r="J2548" s="39">
        <f t="shared" si="1078"/>
        <v>0</v>
      </c>
      <c r="K2548" s="39">
        <f t="shared" si="1079"/>
        <v>0</v>
      </c>
      <c r="L2548" s="39">
        <f t="shared" si="1080"/>
        <v>2471590.9090909092</v>
      </c>
      <c r="M2548" s="39">
        <f>IF(C2548=12006,H2548,IF(C2548&lt;&gt;12006,0))</f>
        <v>0</v>
      </c>
      <c r="N2548" s="39">
        <f t="shared" si="1091"/>
        <v>0</v>
      </c>
      <c r="O2548" s="39">
        <f t="shared" si="1082"/>
        <v>0</v>
      </c>
      <c r="P2548" s="39">
        <f t="shared" si="1083"/>
        <v>0</v>
      </c>
      <c r="Q2548" s="39">
        <f t="shared" si="1084"/>
        <v>0</v>
      </c>
      <c r="R2548" s="39">
        <f t="shared" si="1085"/>
        <v>0</v>
      </c>
      <c r="S2548" s="39">
        <f t="shared" si="1086"/>
        <v>0</v>
      </c>
      <c r="T2548" s="39"/>
      <c r="U2548" s="39">
        <f t="shared" si="1087"/>
        <v>0</v>
      </c>
      <c r="V2548" s="39"/>
      <c r="W2548" s="39"/>
      <c r="X2548" s="39">
        <f t="shared" si="1067"/>
        <v>203.00541347769274</v>
      </c>
      <c r="Y2548" s="39">
        <f t="shared" si="1068"/>
        <v>6178.977272727273</v>
      </c>
      <c r="Z2548" s="41">
        <f t="shared" si="1069"/>
        <v>419206.17883143551</v>
      </c>
      <c r="AA2548" s="41">
        <v>344906.19749859994</v>
      </c>
      <c r="AB2548" s="41">
        <v>-9302.0121990615971</v>
      </c>
      <c r="AC2548" s="41">
        <f t="shared" si="1070"/>
        <v>335604.18529953837</v>
      </c>
      <c r="AD2548" s="42">
        <f t="shared" si="1071"/>
        <v>74299.981332835567</v>
      </c>
      <c r="AE2548" s="41">
        <f t="shared" si="1072"/>
        <v>409904.16663237393</v>
      </c>
      <c r="AF2548" s="42">
        <f t="shared" si="1073"/>
        <v>2061686.7424585354</v>
      </c>
      <c r="AG2548" s="43">
        <f t="shared" si="1090"/>
        <v>400</v>
      </c>
      <c r="AH2548" s="44">
        <f t="shared" si="1074"/>
        <v>332.15605749486656</v>
      </c>
      <c r="AI2548" s="36">
        <f t="shared" si="1075"/>
        <v>67.843942505133469</v>
      </c>
      <c r="AJ2548" s="36">
        <f t="shared" si="1076"/>
        <v>2065</v>
      </c>
      <c r="AK2548" s="45">
        <v>45657</v>
      </c>
    </row>
    <row r="2549" spans="1:37" s="79" customFormat="1" ht="38.25" customHeight="1" x14ac:dyDescent="0.25">
      <c r="A2549" s="36">
        <v>2543</v>
      </c>
      <c r="B2549" s="45">
        <v>43593</v>
      </c>
      <c r="C2549" s="36" t="s">
        <v>721</v>
      </c>
      <c r="D2549" s="36"/>
      <c r="E2549" s="36">
        <v>12003</v>
      </c>
      <c r="F2549" s="36" t="s">
        <v>2052</v>
      </c>
      <c r="G2549" s="38" t="s">
        <v>953</v>
      </c>
      <c r="H2549" s="61">
        <v>2</v>
      </c>
      <c r="I2549" s="50">
        <v>115833.44947735191</v>
      </c>
      <c r="J2549" s="39">
        <f t="shared" si="1078"/>
        <v>0</v>
      </c>
      <c r="K2549" s="39">
        <f t="shared" si="1079"/>
        <v>115833.44947735191</v>
      </c>
      <c r="L2549" s="39">
        <f t="shared" si="1080"/>
        <v>0</v>
      </c>
      <c r="M2549" s="39">
        <f>IF(C2549=12006,H2549,IF(C2549&lt;&gt;12006,0))</f>
        <v>0</v>
      </c>
      <c r="N2549" s="39">
        <f t="shared" si="1091"/>
        <v>0</v>
      </c>
      <c r="O2549" s="39">
        <f t="shared" si="1082"/>
        <v>0</v>
      </c>
      <c r="P2549" s="39">
        <f t="shared" si="1083"/>
        <v>0</v>
      </c>
      <c r="Q2549" s="39">
        <f t="shared" si="1084"/>
        <v>0</v>
      </c>
      <c r="R2549" s="39">
        <f t="shared" si="1085"/>
        <v>0</v>
      </c>
      <c r="S2549" s="39">
        <f t="shared" si="1086"/>
        <v>0</v>
      </c>
      <c r="T2549" s="39"/>
      <c r="U2549" s="39">
        <f t="shared" si="1087"/>
        <v>0</v>
      </c>
      <c r="V2549" s="39"/>
      <c r="W2549" s="39"/>
      <c r="X2549" s="39">
        <f t="shared" si="1067"/>
        <v>9.5140410248338316</v>
      </c>
      <c r="Y2549" s="39">
        <f t="shared" si="1068"/>
        <v>289.58362369337976</v>
      </c>
      <c r="Z2549" s="41">
        <f t="shared" si="1069"/>
        <v>19636.980675257029</v>
      </c>
      <c r="AA2549" s="41">
        <v>16154.841660167847</v>
      </c>
      <c r="AB2549" s="41">
        <v>0</v>
      </c>
      <c r="AC2549" s="41">
        <f t="shared" si="1070"/>
        <v>16154.841660167847</v>
      </c>
      <c r="AD2549" s="42">
        <f t="shared" si="1071"/>
        <v>3482.1390150891821</v>
      </c>
      <c r="AE2549" s="41">
        <f t="shared" si="1072"/>
        <v>19636.980675257029</v>
      </c>
      <c r="AF2549" s="42">
        <f t="shared" si="1073"/>
        <v>96196.468802094882</v>
      </c>
      <c r="AG2549" s="43">
        <f t="shared" si="1090"/>
        <v>400</v>
      </c>
      <c r="AH2549" s="44">
        <f t="shared" si="1074"/>
        <v>332.18891170431209</v>
      </c>
      <c r="AI2549" s="36">
        <f t="shared" si="1075"/>
        <v>67.811088295687881</v>
      </c>
      <c r="AJ2549" s="36">
        <f t="shared" si="1076"/>
        <v>2064</v>
      </c>
      <c r="AK2549" s="45">
        <v>45657</v>
      </c>
    </row>
    <row r="2550" spans="1:37" s="79" customFormat="1" ht="38.25" customHeight="1" x14ac:dyDescent="0.25">
      <c r="A2550" s="36">
        <v>2544</v>
      </c>
      <c r="B2550" s="45">
        <v>43593</v>
      </c>
      <c r="C2550" s="36" t="s">
        <v>721</v>
      </c>
      <c r="D2550" s="36"/>
      <c r="E2550" s="36">
        <v>12003</v>
      </c>
      <c r="F2550" s="36" t="s">
        <v>1776</v>
      </c>
      <c r="G2550" s="38" t="s">
        <v>318</v>
      </c>
      <c r="H2550" s="61">
        <v>3</v>
      </c>
      <c r="I2550" s="50">
        <v>113315.33101045297</v>
      </c>
      <c r="J2550" s="39">
        <f t="shared" si="1078"/>
        <v>0</v>
      </c>
      <c r="K2550" s="39">
        <f t="shared" si="1079"/>
        <v>113315.33101045297</v>
      </c>
      <c r="L2550" s="39">
        <f t="shared" si="1080"/>
        <v>0</v>
      </c>
      <c r="M2550" s="39">
        <f>IF(C2550=12006,H2550,IF(C2550&lt;&gt;12006,0))</f>
        <v>0</v>
      </c>
      <c r="N2550" s="39">
        <f t="shared" si="1091"/>
        <v>0</v>
      </c>
      <c r="O2550" s="39">
        <f t="shared" si="1082"/>
        <v>0</v>
      </c>
      <c r="P2550" s="39">
        <f t="shared" si="1083"/>
        <v>0</v>
      </c>
      <c r="Q2550" s="39">
        <f t="shared" si="1084"/>
        <v>0</v>
      </c>
      <c r="R2550" s="39">
        <f t="shared" si="1085"/>
        <v>0</v>
      </c>
      <c r="S2550" s="39">
        <f t="shared" si="1086"/>
        <v>0</v>
      </c>
      <c r="T2550" s="39"/>
      <c r="U2550" s="39">
        <f t="shared" si="1087"/>
        <v>0</v>
      </c>
      <c r="V2550" s="39"/>
      <c r="W2550" s="39"/>
      <c r="X2550" s="39">
        <f t="shared" si="1067"/>
        <v>9.3072140460330974</v>
      </c>
      <c r="Y2550" s="39">
        <f t="shared" si="1068"/>
        <v>283.28832752613238</v>
      </c>
      <c r="Z2550" s="41">
        <f t="shared" si="1069"/>
        <v>19210.089791012309</v>
      </c>
      <c r="AA2550" s="41">
        <v>15803.649450164199</v>
      </c>
      <c r="AB2550" s="41">
        <v>0</v>
      </c>
      <c r="AC2550" s="41">
        <f t="shared" si="1070"/>
        <v>15803.649450164199</v>
      </c>
      <c r="AD2550" s="42">
        <f t="shared" si="1071"/>
        <v>3406.4403408481103</v>
      </c>
      <c r="AE2550" s="41">
        <f t="shared" si="1072"/>
        <v>19210.089791012309</v>
      </c>
      <c r="AF2550" s="42">
        <f t="shared" si="1073"/>
        <v>94105.24121944065</v>
      </c>
      <c r="AG2550" s="43">
        <f t="shared" si="1090"/>
        <v>400</v>
      </c>
      <c r="AH2550" s="44">
        <f t="shared" si="1074"/>
        <v>332.18891170431209</v>
      </c>
      <c r="AI2550" s="36">
        <f t="shared" si="1075"/>
        <v>67.811088295687881</v>
      </c>
      <c r="AJ2550" s="36">
        <f t="shared" si="1076"/>
        <v>2064</v>
      </c>
      <c r="AK2550" s="45">
        <v>45657</v>
      </c>
    </row>
    <row r="2551" spans="1:37" s="79" customFormat="1" ht="38.25" customHeight="1" x14ac:dyDescent="0.25">
      <c r="A2551" s="36">
        <v>2545</v>
      </c>
      <c r="B2551" s="45">
        <v>43593</v>
      </c>
      <c r="C2551" s="36" t="s">
        <v>721</v>
      </c>
      <c r="D2551" s="36"/>
      <c r="E2551" s="36">
        <v>12003</v>
      </c>
      <c r="F2551" s="36" t="s">
        <v>1781</v>
      </c>
      <c r="G2551" s="38" t="s">
        <v>318</v>
      </c>
      <c r="H2551" s="61">
        <v>5</v>
      </c>
      <c r="I2551" s="50">
        <v>132201.21951219512</v>
      </c>
      <c r="J2551" s="39">
        <f t="shared" si="1078"/>
        <v>0</v>
      </c>
      <c r="K2551" s="39">
        <f t="shared" si="1079"/>
        <v>132201.21951219512</v>
      </c>
      <c r="L2551" s="39">
        <f t="shared" si="1080"/>
        <v>0</v>
      </c>
      <c r="M2551" s="39">
        <f>IF(C2551=12006,H2551,IF(C2551&lt;&gt;12006,0))</f>
        <v>0</v>
      </c>
      <c r="N2551" s="39">
        <f t="shared" si="1091"/>
        <v>0</v>
      </c>
      <c r="O2551" s="39">
        <f t="shared" si="1082"/>
        <v>0</v>
      </c>
      <c r="P2551" s="39">
        <f t="shared" si="1083"/>
        <v>0</v>
      </c>
      <c r="Q2551" s="39">
        <f t="shared" si="1084"/>
        <v>0</v>
      </c>
      <c r="R2551" s="39">
        <f t="shared" si="1085"/>
        <v>0</v>
      </c>
      <c r="S2551" s="39">
        <f t="shared" si="1086"/>
        <v>0</v>
      </c>
      <c r="T2551" s="39"/>
      <c r="U2551" s="39">
        <f t="shared" si="1087"/>
        <v>0</v>
      </c>
      <c r="V2551" s="39"/>
      <c r="W2551" s="39"/>
      <c r="X2551" s="39">
        <f t="shared" si="1067"/>
        <v>10.858416387038613</v>
      </c>
      <c r="Y2551" s="39">
        <f t="shared" si="1068"/>
        <v>330.5030487804878</v>
      </c>
      <c r="Z2551" s="41">
        <f t="shared" si="1069"/>
        <v>22411.771422847698</v>
      </c>
      <c r="AA2551" s="41">
        <v>18437.591025191567</v>
      </c>
      <c r="AB2551" s="41">
        <v>0</v>
      </c>
      <c r="AC2551" s="41">
        <f t="shared" si="1070"/>
        <v>18437.591025191567</v>
      </c>
      <c r="AD2551" s="42">
        <f t="shared" si="1071"/>
        <v>3974.1803976561314</v>
      </c>
      <c r="AE2551" s="41">
        <f t="shared" si="1072"/>
        <v>22411.771422847698</v>
      </c>
      <c r="AF2551" s="42">
        <f t="shared" si="1073"/>
        <v>109789.44808934742</v>
      </c>
      <c r="AG2551" s="43">
        <f t="shared" si="1090"/>
        <v>400</v>
      </c>
      <c r="AH2551" s="44">
        <f t="shared" si="1074"/>
        <v>332.18891170431209</v>
      </c>
      <c r="AI2551" s="36">
        <f t="shared" si="1075"/>
        <v>67.811088295687881</v>
      </c>
      <c r="AJ2551" s="36">
        <f t="shared" si="1076"/>
        <v>2064</v>
      </c>
      <c r="AK2551" s="45">
        <v>45657</v>
      </c>
    </row>
    <row r="2552" spans="1:37" s="79" customFormat="1" ht="38.25" customHeight="1" x14ac:dyDescent="0.25">
      <c r="A2552" s="36">
        <v>2546</v>
      </c>
      <c r="B2552" s="45">
        <v>43594</v>
      </c>
      <c r="C2552" s="49" t="s">
        <v>272</v>
      </c>
      <c r="D2552" s="49"/>
      <c r="E2552" s="49">
        <v>12010</v>
      </c>
      <c r="F2552" s="36" t="s">
        <v>2010</v>
      </c>
      <c r="G2552" s="56" t="s">
        <v>435</v>
      </c>
      <c r="H2552" s="38">
        <v>77</v>
      </c>
      <c r="I2552" s="50">
        <v>391930</v>
      </c>
      <c r="J2552" s="39">
        <f t="shared" si="1078"/>
        <v>0</v>
      </c>
      <c r="K2552" s="39">
        <f t="shared" si="1079"/>
        <v>0</v>
      </c>
      <c r="L2552" s="39">
        <f t="shared" si="1080"/>
        <v>0</v>
      </c>
      <c r="M2552" s="39">
        <f>IF(E2552=12005,I2552,IF(E2552&lt;&gt;12005,0))</f>
        <v>0</v>
      </c>
      <c r="N2552" s="39">
        <f t="shared" si="1091"/>
        <v>0</v>
      </c>
      <c r="O2552" s="39">
        <f t="shared" si="1082"/>
        <v>0</v>
      </c>
      <c r="P2552" s="39">
        <f t="shared" si="1083"/>
        <v>0</v>
      </c>
      <c r="Q2552" s="39">
        <f t="shared" si="1084"/>
        <v>0</v>
      </c>
      <c r="R2552" s="39">
        <f t="shared" si="1085"/>
        <v>391930</v>
      </c>
      <c r="S2552" s="39">
        <f t="shared" si="1086"/>
        <v>0</v>
      </c>
      <c r="T2552" s="39"/>
      <c r="U2552" s="39">
        <f t="shared" si="1087"/>
        <v>0</v>
      </c>
      <c r="V2552" s="39"/>
      <c r="W2552" s="39">
        <f>IF(E2552=12099,I2552,IF(E2552&lt;&gt;12099,0))</f>
        <v>0</v>
      </c>
      <c r="X2552" s="39">
        <f t="shared" si="1067"/>
        <v>107.30458590006845</v>
      </c>
      <c r="Y2552" s="39">
        <f t="shared" si="1068"/>
        <v>3266.0833333333335</v>
      </c>
      <c r="Z2552" s="41">
        <f t="shared" si="1069"/>
        <v>221369.3607118412</v>
      </c>
      <c r="AA2552" s="41">
        <v>182095.88227241614</v>
      </c>
      <c r="AB2552" s="41">
        <v>12238.844456629609</v>
      </c>
      <c r="AC2552" s="41">
        <f t="shared" si="1070"/>
        <v>194334.72672904574</v>
      </c>
      <c r="AD2552" s="42">
        <f t="shared" si="1071"/>
        <v>39273.47843942506</v>
      </c>
      <c r="AE2552" s="41">
        <f t="shared" si="1072"/>
        <v>233608.2051684708</v>
      </c>
      <c r="AF2552" s="42">
        <f t="shared" si="1073"/>
        <v>158321.7948315292</v>
      </c>
      <c r="AG2552" s="43">
        <f>(365.25/30.4375*(IF(E2552=12002,1/3%,IF(E2552=12003,1/3%,IF(E2552=12004,1/3%,IF(E2552=12006,1/2%,IF(E2552=12007,1/10%,IF(E2552=12008,1/3%,IF(E2552=12009,1/10%,IF(E2552=12010,1/10%,IF(E2552=12011,1/20%,IF(E2552=12012,1/3%,IF(E2552=12099,1/10%)))))))))))))</f>
        <v>120</v>
      </c>
      <c r="AH2552" s="44">
        <f t="shared" si="1074"/>
        <v>52.221765913757707</v>
      </c>
      <c r="AI2552" s="36">
        <f t="shared" si="1075"/>
        <v>67.778234086242293</v>
      </c>
      <c r="AJ2552" s="36">
        <f t="shared" si="1076"/>
        <v>2063</v>
      </c>
      <c r="AK2552" s="45">
        <v>45657</v>
      </c>
    </row>
    <row r="2553" spans="1:37" s="79" customFormat="1" ht="38.25" customHeight="1" x14ac:dyDescent="0.25">
      <c r="A2553" s="36">
        <v>2547</v>
      </c>
      <c r="B2553" s="45">
        <v>43594</v>
      </c>
      <c r="C2553" s="49" t="s">
        <v>272</v>
      </c>
      <c r="D2553" s="49"/>
      <c r="E2553" s="49">
        <v>12010</v>
      </c>
      <c r="F2553" s="36" t="s">
        <v>2053</v>
      </c>
      <c r="G2553" s="56" t="s">
        <v>435</v>
      </c>
      <c r="H2553" s="38">
        <v>20</v>
      </c>
      <c r="I2553" s="50">
        <v>1265000</v>
      </c>
      <c r="J2553" s="39">
        <f t="shared" si="1078"/>
        <v>0</v>
      </c>
      <c r="K2553" s="39">
        <f t="shared" si="1079"/>
        <v>0</v>
      </c>
      <c r="L2553" s="39">
        <f t="shared" si="1080"/>
        <v>0</v>
      </c>
      <c r="M2553" s="39">
        <f>IF(E2553=12005,I2553,IF(E2553&lt;&gt;12005,0))</f>
        <v>0</v>
      </c>
      <c r="N2553" s="39">
        <f t="shared" si="1091"/>
        <v>0</v>
      </c>
      <c r="O2553" s="39">
        <f t="shared" si="1082"/>
        <v>0</v>
      </c>
      <c r="P2553" s="39">
        <f t="shared" si="1083"/>
        <v>0</v>
      </c>
      <c r="Q2553" s="39">
        <f t="shared" si="1084"/>
        <v>0</v>
      </c>
      <c r="R2553" s="39">
        <f t="shared" si="1085"/>
        <v>1265000</v>
      </c>
      <c r="S2553" s="39">
        <f t="shared" si="1086"/>
        <v>0</v>
      </c>
      <c r="T2553" s="39"/>
      <c r="U2553" s="39">
        <f t="shared" si="1087"/>
        <v>0</v>
      </c>
      <c r="V2553" s="39"/>
      <c r="W2553" s="39">
        <f>IF(E2553=12099,I2553,IF(E2553&lt;&gt;12099,0))</f>
        <v>0</v>
      </c>
      <c r="X2553" s="39">
        <f t="shared" si="1067"/>
        <v>346.3381245722108</v>
      </c>
      <c r="Y2553" s="39">
        <f t="shared" si="1068"/>
        <v>10541.666666666666</v>
      </c>
      <c r="Z2553" s="41">
        <f t="shared" si="1069"/>
        <v>714495.55099247082</v>
      </c>
      <c r="AA2553" s="41">
        <v>587735.79739904171</v>
      </c>
      <c r="AB2553" s="41">
        <v>39502.304589177795</v>
      </c>
      <c r="AC2553" s="41">
        <f t="shared" si="1070"/>
        <v>627238.10198821954</v>
      </c>
      <c r="AD2553" s="42">
        <f t="shared" si="1071"/>
        <v>126759.75359342911</v>
      </c>
      <c r="AE2553" s="41">
        <f t="shared" si="1072"/>
        <v>753997.85558164865</v>
      </c>
      <c r="AF2553" s="42">
        <f t="shared" si="1073"/>
        <v>511002.14441835135</v>
      </c>
      <c r="AG2553" s="43">
        <f>(365.25/30.4375*(IF(E2553=12002,1/3%,IF(E2553=12003,1/3%,IF(E2553=12004,1/3%,IF(E2553=12006,1/2%,IF(E2553=12007,1/10%,IF(E2553=12008,1/3%,IF(E2553=12009,1/10%,IF(E2553=12010,1/10%,IF(E2553=12011,1/20%,IF(E2553=12012,1/3%,IF(E2553=12099,1/10%)))))))))))))</f>
        <v>120</v>
      </c>
      <c r="AH2553" s="44">
        <f t="shared" si="1074"/>
        <v>52.221765913757707</v>
      </c>
      <c r="AI2553" s="36">
        <f t="shared" si="1075"/>
        <v>67.778234086242293</v>
      </c>
      <c r="AJ2553" s="36">
        <f t="shared" si="1076"/>
        <v>2063</v>
      </c>
      <c r="AK2553" s="45">
        <v>45657</v>
      </c>
    </row>
    <row r="2554" spans="1:37" s="79" customFormat="1" ht="12.75" x14ac:dyDescent="0.25">
      <c r="A2554" s="36">
        <v>2548</v>
      </c>
      <c r="B2554" s="45">
        <v>43595</v>
      </c>
      <c r="C2554" s="53" t="s">
        <v>534</v>
      </c>
      <c r="D2554" s="53"/>
      <c r="E2554" s="36">
        <v>12008</v>
      </c>
      <c r="F2554" s="36" t="s">
        <v>2054</v>
      </c>
      <c r="G2554" s="36" t="s">
        <v>1750</v>
      </c>
      <c r="H2554" s="38">
        <v>1</v>
      </c>
      <c r="I2554" s="50">
        <v>3102052.5</v>
      </c>
      <c r="J2554" s="39">
        <f t="shared" si="1078"/>
        <v>0</v>
      </c>
      <c r="K2554" s="39">
        <f t="shared" si="1079"/>
        <v>0</v>
      </c>
      <c r="L2554" s="39">
        <f t="shared" si="1080"/>
        <v>0</v>
      </c>
      <c r="M2554" s="39">
        <f>IF(C2554=12006,H2554,IF(C2554&lt;&gt;12006,0))</f>
        <v>0</v>
      </c>
      <c r="N2554" s="39">
        <f t="shared" si="1091"/>
        <v>0</v>
      </c>
      <c r="O2554" s="39">
        <f t="shared" si="1082"/>
        <v>0</v>
      </c>
      <c r="P2554" s="39">
        <f t="shared" si="1083"/>
        <v>3102052.5</v>
      </c>
      <c r="Q2554" s="39">
        <f t="shared" si="1084"/>
        <v>0</v>
      </c>
      <c r="R2554" s="39">
        <f t="shared" si="1085"/>
        <v>0</v>
      </c>
      <c r="S2554" s="39">
        <f t="shared" si="1086"/>
        <v>0</v>
      </c>
      <c r="T2554" s="39"/>
      <c r="U2554" s="39">
        <f t="shared" si="1087"/>
        <v>0</v>
      </c>
      <c r="V2554" s="39"/>
      <c r="W2554" s="39"/>
      <c r="X2554" s="39">
        <f t="shared" si="1067"/>
        <v>254.78870636550306</v>
      </c>
      <c r="Y2554" s="39">
        <f t="shared" si="1068"/>
        <v>7755.1312499999995</v>
      </c>
      <c r="Z2554" s="41">
        <f t="shared" si="1069"/>
        <v>525374.31252566737</v>
      </c>
      <c r="AA2554" s="41">
        <v>424477.98480492807</v>
      </c>
      <c r="AB2554" s="41">
        <v>-11448.038398490189</v>
      </c>
      <c r="AC2554" s="41">
        <f t="shared" si="1070"/>
        <v>413029.9464064379</v>
      </c>
      <c r="AD2554" s="42">
        <f t="shared" si="1071"/>
        <v>100896.3277207393</v>
      </c>
      <c r="AE2554" s="41">
        <f t="shared" si="1072"/>
        <v>513926.2741271772</v>
      </c>
      <c r="AF2554" s="42">
        <f t="shared" si="1073"/>
        <v>2588126.225872823</v>
      </c>
      <c r="AG2554" s="43">
        <f>(365.25/30.4375*(IF(E2554=12002,1/3%,IF(E2554=12003,1/3%,IF(E2554=12004,1/3%,IF(E2554=12006,1/2%,IF(E2554=12007,1/10%,IF(E2554=12008,1/3%,IF(E2554=12009,1/10%,IF(E2554=12010,1/10%,IF(E2554=12011,1/20%,IF(E2554=12012,1/3%))))))))))))</f>
        <v>400</v>
      </c>
      <c r="AH2554" s="44">
        <f t="shared" si="1074"/>
        <v>332.25462012320327</v>
      </c>
      <c r="AI2554" s="36">
        <f t="shared" si="1075"/>
        <v>67.745379876796719</v>
      </c>
      <c r="AJ2554" s="36">
        <f t="shared" si="1076"/>
        <v>2062</v>
      </c>
      <c r="AK2554" s="45">
        <v>45657</v>
      </c>
    </row>
    <row r="2555" spans="1:37" s="79" customFormat="1" ht="38.25" customHeight="1" x14ac:dyDescent="0.25">
      <c r="A2555" s="36">
        <v>2549</v>
      </c>
      <c r="B2555" s="45">
        <v>43599</v>
      </c>
      <c r="C2555" s="49" t="s">
        <v>265</v>
      </c>
      <c r="D2555" s="49"/>
      <c r="E2555" s="49">
        <v>12007</v>
      </c>
      <c r="F2555" s="36" t="s">
        <v>2055</v>
      </c>
      <c r="G2555" s="73" t="s">
        <v>435</v>
      </c>
      <c r="H2555" s="38">
        <v>1</v>
      </c>
      <c r="I2555" s="50">
        <v>360000</v>
      </c>
      <c r="J2555" s="39">
        <f t="shared" si="1078"/>
        <v>0</v>
      </c>
      <c r="K2555" s="39">
        <f t="shared" si="1079"/>
        <v>0</v>
      </c>
      <c r="L2555" s="39">
        <f t="shared" si="1080"/>
        <v>0</v>
      </c>
      <c r="M2555" s="39">
        <f>IF(E2555=12005,I2555,IF(E2555&lt;&gt;12005,0))</f>
        <v>0</v>
      </c>
      <c r="N2555" s="39">
        <f t="shared" si="1091"/>
        <v>0</v>
      </c>
      <c r="O2555" s="39">
        <f t="shared" si="1082"/>
        <v>360000</v>
      </c>
      <c r="P2555" s="39">
        <f t="shared" si="1083"/>
        <v>0</v>
      </c>
      <c r="Q2555" s="39">
        <f t="shared" si="1084"/>
        <v>0</v>
      </c>
      <c r="R2555" s="39">
        <f t="shared" si="1085"/>
        <v>0</v>
      </c>
      <c r="S2555" s="39">
        <f t="shared" si="1086"/>
        <v>0</v>
      </c>
      <c r="T2555" s="39"/>
      <c r="U2555" s="39">
        <f t="shared" si="1087"/>
        <v>0</v>
      </c>
      <c r="V2555" s="39"/>
      <c r="W2555" s="39">
        <f>IF(E2555=12099,I2555,IF(E2555&lt;&gt;12099,0))</f>
        <v>0</v>
      </c>
      <c r="X2555" s="39">
        <f t="shared" si="1067"/>
        <v>98.562628336755651</v>
      </c>
      <c r="Y2555" s="39">
        <f t="shared" si="1068"/>
        <v>3000</v>
      </c>
      <c r="Z2555" s="41">
        <f t="shared" si="1069"/>
        <v>202841.88911704315</v>
      </c>
      <c r="AA2555" s="41">
        <v>166767.96714579055</v>
      </c>
      <c r="AB2555" s="41">
        <v>5225.372692502242</v>
      </c>
      <c r="AC2555" s="41">
        <f t="shared" si="1070"/>
        <v>171993.3398382928</v>
      </c>
      <c r="AD2555" s="42">
        <f t="shared" si="1071"/>
        <v>36073.921971252596</v>
      </c>
      <c r="AE2555" s="41">
        <f t="shared" si="1072"/>
        <v>208067.26180954539</v>
      </c>
      <c r="AF2555" s="42">
        <f t="shared" si="1073"/>
        <v>151932.73819045461</v>
      </c>
      <c r="AG2555" s="43">
        <f>(365.25/30.4375*(IF(E2555=12002,1/3%,IF(E2555=12003,1/3%,IF(E2555=12004,1/3%,IF(E2555=12006,1/2%,IF(E2555=12007,1/10%,IF(E2555=12008,1/3%,IF(E2555=12009,1/10%,IF(E2555=12010,1/10%,IF(E2555=12011,1/20%,IF(E2555=12012,1/3%,IF(E2555=12099,1/10%)))))))))))))</f>
        <v>120</v>
      </c>
      <c r="AH2555" s="44">
        <f t="shared" si="1074"/>
        <v>52.386036960985621</v>
      </c>
      <c r="AI2555" s="36">
        <f t="shared" si="1075"/>
        <v>67.613963039014379</v>
      </c>
      <c r="AJ2555" s="36">
        <f t="shared" si="1076"/>
        <v>2058</v>
      </c>
      <c r="AK2555" s="45">
        <v>45657</v>
      </c>
    </row>
    <row r="2556" spans="1:37" s="79" customFormat="1" ht="38.25" customHeight="1" x14ac:dyDescent="0.25">
      <c r="A2556" s="36">
        <v>2550</v>
      </c>
      <c r="B2556" s="45">
        <v>43600</v>
      </c>
      <c r="C2556" s="53" t="s">
        <v>533</v>
      </c>
      <c r="D2556" s="53"/>
      <c r="E2556" s="36">
        <v>12003</v>
      </c>
      <c r="F2556" s="36" t="s">
        <v>2056</v>
      </c>
      <c r="G2556" s="36" t="s">
        <v>1700</v>
      </c>
      <c r="H2556" s="38">
        <v>4</v>
      </c>
      <c r="I2556" s="50">
        <v>221174.05</v>
      </c>
      <c r="J2556" s="39">
        <f t="shared" si="1078"/>
        <v>0</v>
      </c>
      <c r="K2556" s="39">
        <f t="shared" si="1079"/>
        <v>221174.05</v>
      </c>
      <c r="L2556" s="39">
        <f t="shared" si="1080"/>
        <v>0</v>
      </c>
      <c r="M2556" s="39">
        <f>IF(C2556=12006,H2556,IF(C2556&lt;&gt;12006,0))</f>
        <v>0</v>
      </c>
      <c r="N2556" s="39">
        <f t="shared" si="1091"/>
        <v>0</v>
      </c>
      <c r="O2556" s="39">
        <f t="shared" si="1082"/>
        <v>0</v>
      </c>
      <c r="P2556" s="39">
        <f t="shared" si="1083"/>
        <v>0</v>
      </c>
      <c r="Q2556" s="39">
        <f t="shared" si="1084"/>
        <v>0</v>
      </c>
      <c r="R2556" s="39">
        <f t="shared" si="1085"/>
        <v>0</v>
      </c>
      <c r="S2556" s="39">
        <f t="shared" si="1086"/>
        <v>0</v>
      </c>
      <c r="T2556" s="39"/>
      <c r="U2556" s="39">
        <f t="shared" si="1087"/>
        <v>0</v>
      </c>
      <c r="V2556" s="39"/>
      <c r="W2556" s="39"/>
      <c r="X2556" s="39">
        <f t="shared" si="1067"/>
        <v>18.166246406570842</v>
      </c>
      <c r="Y2556" s="39">
        <f t="shared" si="1068"/>
        <v>552.93512499999997</v>
      </c>
      <c r="Z2556" s="41">
        <f t="shared" si="1069"/>
        <v>37367.968858316221</v>
      </c>
      <c r="AA2556" s="41">
        <v>30174.135281314164</v>
      </c>
      <c r="AB2556" s="41">
        <v>-813.78698473719226</v>
      </c>
      <c r="AC2556" s="41">
        <f t="shared" si="1070"/>
        <v>29360.348296576973</v>
      </c>
      <c r="AD2556" s="42">
        <f t="shared" si="1071"/>
        <v>7193.8335770020567</v>
      </c>
      <c r="AE2556" s="41">
        <f t="shared" si="1072"/>
        <v>36554.181873579029</v>
      </c>
      <c r="AF2556" s="42">
        <f t="shared" si="1073"/>
        <v>184619.86812642094</v>
      </c>
      <c r="AG2556" s="43">
        <f t="shared" ref="AG2556:AG2568" si="1092">(365.25/30.4375*(IF(E2556=12002,1/3%,IF(E2556=12003,1/3%,IF(E2556=12004,1/3%,IF(E2556=12006,1/2%,IF(E2556=12007,1/10%,IF(E2556=12008,1/3%,IF(E2556=12009,1/10%,IF(E2556=12010,1/10%,IF(E2556=12011,1/20%,IF(E2556=12012,1/3%))))))))))))</f>
        <v>400</v>
      </c>
      <c r="AH2556" s="44">
        <f t="shared" si="1074"/>
        <v>332.41889117043121</v>
      </c>
      <c r="AI2556" s="36">
        <f t="shared" si="1075"/>
        <v>67.581108829568791</v>
      </c>
      <c r="AJ2556" s="36">
        <f t="shared" si="1076"/>
        <v>2057</v>
      </c>
      <c r="AK2556" s="45">
        <v>45657</v>
      </c>
    </row>
    <row r="2557" spans="1:37" s="79" customFormat="1" ht="38.25" customHeight="1" x14ac:dyDescent="0.25">
      <c r="A2557" s="36">
        <v>2551</v>
      </c>
      <c r="B2557" s="45">
        <v>43600</v>
      </c>
      <c r="C2557" s="53" t="s">
        <v>533</v>
      </c>
      <c r="D2557" s="53"/>
      <c r="E2557" s="36">
        <v>12003</v>
      </c>
      <c r="F2557" s="36" t="s">
        <v>2057</v>
      </c>
      <c r="G2557" s="36" t="s">
        <v>1700</v>
      </c>
      <c r="H2557" s="38">
        <v>9</v>
      </c>
      <c r="I2557" s="50">
        <v>290290.94</v>
      </c>
      <c r="J2557" s="39">
        <f t="shared" si="1078"/>
        <v>0</v>
      </c>
      <c r="K2557" s="39">
        <f t="shared" si="1079"/>
        <v>290290.94</v>
      </c>
      <c r="L2557" s="39">
        <f t="shared" si="1080"/>
        <v>0</v>
      </c>
      <c r="M2557" s="39">
        <f>IF(C2557=12006,H2557,IF(C2557&lt;&gt;12006,0))</f>
        <v>0</v>
      </c>
      <c r="N2557" s="39">
        <f t="shared" si="1091"/>
        <v>0</v>
      </c>
      <c r="O2557" s="39">
        <f t="shared" si="1082"/>
        <v>0</v>
      </c>
      <c r="P2557" s="39">
        <f t="shared" si="1083"/>
        <v>0</v>
      </c>
      <c r="Q2557" s="39">
        <f t="shared" si="1084"/>
        <v>0</v>
      </c>
      <c r="R2557" s="39">
        <f t="shared" si="1085"/>
        <v>0</v>
      </c>
      <c r="S2557" s="39">
        <f t="shared" si="1086"/>
        <v>0</v>
      </c>
      <c r="T2557" s="39"/>
      <c r="U2557" s="39">
        <f t="shared" si="1087"/>
        <v>0</v>
      </c>
      <c r="V2557" s="39"/>
      <c r="W2557" s="39"/>
      <c r="X2557" s="39">
        <f t="shared" si="1067"/>
        <v>23.843198357289527</v>
      </c>
      <c r="Y2557" s="39">
        <f t="shared" si="1068"/>
        <v>725.72735</v>
      </c>
      <c r="Z2557" s="41">
        <f t="shared" si="1069"/>
        <v>49045.45902094456</v>
      </c>
      <c r="AA2557" s="41">
        <v>39603.552471457901</v>
      </c>
      <c r="AB2557" s="41">
        <v>-1068.0954151679423</v>
      </c>
      <c r="AC2557" s="41">
        <f t="shared" si="1070"/>
        <v>38535.457056289961</v>
      </c>
      <c r="AD2557" s="42">
        <f t="shared" si="1071"/>
        <v>9441.9065494866591</v>
      </c>
      <c r="AE2557" s="41">
        <f t="shared" si="1072"/>
        <v>47977.36360577662</v>
      </c>
      <c r="AF2557" s="42">
        <f t="shared" si="1073"/>
        <v>242313.57639422338</v>
      </c>
      <c r="AG2557" s="43">
        <f t="shared" si="1092"/>
        <v>400</v>
      </c>
      <c r="AH2557" s="44">
        <f t="shared" si="1074"/>
        <v>332.41889117043121</v>
      </c>
      <c r="AI2557" s="36">
        <f t="shared" si="1075"/>
        <v>67.581108829568791</v>
      </c>
      <c r="AJ2557" s="36">
        <f t="shared" si="1076"/>
        <v>2057</v>
      </c>
      <c r="AK2557" s="45">
        <v>45657</v>
      </c>
    </row>
    <row r="2558" spans="1:37" s="79" customFormat="1" ht="38.25" customHeight="1" x14ac:dyDescent="0.25">
      <c r="A2558" s="36">
        <v>2552</v>
      </c>
      <c r="B2558" s="74">
        <v>43601</v>
      </c>
      <c r="C2558" s="36" t="s">
        <v>823</v>
      </c>
      <c r="D2558" s="36"/>
      <c r="E2558" s="36">
        <v>12004</v>
      </c>
      <c r="F2558" s="36" t="s">
        <v>2009</v>
      </c>
      <c r="G2558" s="38" t="s">
        <v>320</v>
      </c>
      <c r="H2558" s="61">
        <v>1</v>
      </c>
      <c r="I2558" s="50">
        <v>3153964</v>
      </c>
      <c r="J2558" s="39">
        <f t="shared" si="1078"/>
        <v>0</v>
      </c>
      <c r="K2558" s="39">
        <f t="shared" si="1079"/>
        <v>0</v>
      </c>
      <c r="L2558" s="39">
        <f t="shared" si="1080"/>
        <v>3153964</v>
      </c>
      <c r="M2558" s="39">
        <f>IF(C2558=12006,H2558,IF(C2558&lt;&gt;12006,0))</f>
        <v>0</v>
      </c>
      <c r="N2558" s="39">
        <f t="shared" si="1091"/>
        <v>0</v>
      </c>
      <c r="O2558" s="39">
        <f t="shared" si="1082"/>
        <v>0</v>
      </c>
      <c r="P2558" s="39">
        <f t="shared" si="1083"/>
        <v>0</v>
      </c>
      <c r="Q2558" s="39">
        <f t="shared" si="1084"/>
        <v>0</v>
      </c>
      <c r="R2558" s="39">
        <f t="shared" si="1085"/>
        <v>0</v>
      </c>
      <c r="S2558" s="39">
        <f t="shared" si="1086"/>
        <v>0</v>
      </c>
      <c r="T2558" s="39"/>
      <c r="U2558" s="39">
        <f t="shared" si="1087"/>
        <v>0</v>
      </c>
      <c r="V2558" s="39"/>
      <c r="W2558" s="39"/>
      <c r="X2558" s="39">
        <f t="shared" si="1067"/>
        <v>259.05248459958932</v>
      </c>
      <c r="Y2558" s="39">
        <f t="shared" si="1068"/>
        <v>7884.91</v>
      </c>
      <c r="Z2558" s="41">
        <f t="shared" si="1069"/>
        <v>532611.90833675559</v>
      </c>
      <c r="AA2558" s="41">
        <v>437798.69897330593</v>
      </c>
      <c r="AB2558" s="41">
        <v>0</v>
      </c>
      <c r="AC2558" s="41">
        <f t="shared" si="1070"/>
        <v>437798.69897330593</v>
      </c>
      <c r="AD2558" s="42">
        <f t="shared" si="1071"/>
        <v>94813.209363449656</v>
      </c>
      <c r="AE2558" s="41">
        <f t="shared" si="1072"/>
        <v>532611.90833675559</v>
      </c>
      <c r="AF2558" s="42">
        <f t="shared" si="1073"/>
        <v>2621352.0916632442</v>
      </c>
      <c r="AG2558" s="43">
        <f t="shared" si="1092"/>
        <v>400</v>
      </c>
      <c r="AH2558" s="44">
        <f t="shared" si="1074"/>
        <v>332.4517453798768</v>
      </c>
      <c r="AI2558" s="36">
        <f t="shared" si="1075"/>
        <v>67.548254620123203</v>
      </c>
      <c r="AJ2558" s="36">
        <f t="shared" si="1076"/>
        <v>2056</v>
      </c>
      <c r="AK2558" s="45">
        <v>45657</v>
      </c>
    </row>
    <row r="2559" spans="1:37" s="79" customFormat="1" ht="38.25" customHeight="1" x14ac:dyDescent="0.25">
      <c r="A2559" s="36">
        <v>2553</v>
      </c>
      <c r="B2559" s="45">
        <v>43602</v>
      </c>
      <c r="C2559" s="36" t="s">
        <v>315</v>
      </c>
      <c r="D2559" s="36"/>
      <c r="E2559" s="36">
        <v>12008</v>
      </c>
      <c r="F2559" s="36" t="s">
        <v>2058</v>
      </c>
      <c r="G2559" s="38" t="s">
        <v>1431</v>
      </c>
      <c r="H2559" s="61">
        <v>1</v>
      </c>
      <c r="I2559" s="50">
        <v>126500.00000000001</v>
      </c>
      <c r="J2559" s="39">
        <f t="shared" si="1078"/>
        <v>0</v>
      </c>
      <c r="K2559" s="39">
        <f t="shared" si="1079"/>
        <v>0</v>
      </c>
      <c r="L2559" s="39">
        <f t="shared" si="1080"/>
        <v>0</v>
      </c>
      <c r="M2559" s="39">
        <f>IF(C2559=12006,H2559,IF(C2559&lt;&gt;12006,0))</f>
        <v>0</v>
      </c>
      <c r="N2559" s="39">
        <f t="shared" si="1091"/>
        <v>0</v>
      </c>
      <c r="O2559" s="39">
        <f t="shared" si="1082"/>
        <v>0</v>
      </c>
      <c r="P2559" s="39">
        <f t="shared" si="1083"/>
        <v>126500.00000000001</v>
      </c>
      <c r="Q2559" s="39">
        <f t="shared" si="1084"/>
        <v>0</v>
      </c>
      <c r="R2559" s="39">
        <f t="shared" si="1085"/>
        <v>0</v>
      </c>
      <c r="S2559" s="39">
        <f t="shared" si="1086"/>
        <v>0</v>
      </c>
      <c r="T2559" s="39"/>
      <c r="U2559" s="39">
        <f t="shared" si="1087"/>
        <v>0</v>
      </c>
      <c r="V2559" s="39"/>
      <c r="W2559" s="39"/>
      <c r="X2559" s="39">
        <f t="shared" si="1067"/>
        <v>10.390143737166326</v>
      </c>
      <c r="Y2559" s="39">
        <f t="shared" si="1068"/>
        <v>316.25000000000006</v>
      </c>
      <c r="Z2559" s="41">
        <f t="shared" si="1069"/>
        <v>21351.7453798768</v>
      </c>
      <c r="AA2559" s="41">
        <v>17548.952772073924</v>
      </c>
      <c r="AB2559" s="41">
        <v>0</v>
      </c>
      <c r="AC2559" s="41">
        <f t="shared" si="1070"/>
        <v>17548.952772073924</v>
      </c>
      <c r="AD2559" s="42">
        <f t="shared" si="1071"/>
        <v>3802.7926078028759</v>
      </c>
      <c r="AE2559" s="41">
        <f t="shared" si="1072"/>
        <v>21351.7453798768</v>
      </c>
      <c r="AF2559" s="42">
        <f t="shared" si="1073"/>
        <v>105148.25462012322</v>
      </c>
      <c r="AG2559" s="43">
        <f t="shared" si="1092"/>
        <v>400</v>
      </c>
      <c r="AH2559" s="44">
        <f t="shared" si="1074"/>
        <v>332.48459958932239</v>
      </c>
      <c r="AI2559" s="36">
        <f t="shared" si="1075"/>
        <v>67.515400410677614</v>
      </c>
      <c r="AJ2559" s="36">
        <f t="shared" si="1076"/>
        <v>2055</v>
      </c>
      <c r="AK2559" s="45">
        <v>45657</v>
      </c>
    </row>
    <row r="2560" spans="1:37" s="79" customFormat="1" ht="15.75" customHeight="1" x14ac:dyDescent="0.25">
      <c r="A2560" s="36">
        <v>2554</v>
      </c>
      <c r="B2560" s="45">
        <v>43602</v>
      </c>
      <c r="C2560" s="36" t="s">
        <v>315</v>
      </c>
      <c r="D2560" s="36"/>
      <c r="E2560" s="36">
        <v>12008</v>
      </c>
      <c r="F2560" s="36" t="s">
        <v>2059</v>
      </c>
      <c r="G2560" s="38" t="s">
        <v>1431</v>
      </c>
      <c r="H2560" s="61">
        <v>1</v>
      </c>
      <c r="I2560" s="50">
        <v>181500.00000000003</v>
      </c>
      <c r="J2560" s="39">
        <f t="shared" si="1078"/>
        <v>0</v>
      </c>
      <c r="K2560" s="39">
        <f t="shared" si="1079"/>
        <v>0</v>
      </c>
      <c r="L2560" s="39">
        <f t="shared" si="1080"/>
        <v>0</v>
      </c>
      <c r="M2560" s="39">
        <f>IF(C2560=12006,H2560,IF(C2560&lt;&gt;12006,0))</f>
        <v>0</v>
      </c>
      <c r="N2560" s="39">
        <f t="shared" si="1091"/>
        <v>0</v>
      </c>
      <c r="O2560" s="39">
        <f t="shared" si="1082"/>
        <v>0</v>
      </c>
      <c r="P2560" s="39">
        <f t="shared" si="1083"/>
        <v>181500.00000000003</v>
      </c>
      <c r="Q2560" s="39">
        <f t="shared" si="1084"/>
        <v>0</v>
      </c>
      <c r="R2560" s="39">
        <f t="shared" si="1085"/>
        <v>0</v>
      </c>
      <c r="S2560" s="39">
        <f t="shared" si="1086"/>
        <v>0</v>
      </c>
      <c r="T2560" s="39"/>
      <c r="U2560" s="39">
        <f t="shared" si="1087"/>
        <v>0</v>
      </c>
      <c r="V2560" s="39"/>
      <c r="W2560" s="39"/>
      <c r="X2560" s="39">
        <f t="shared" si="1067"/>
        <v>14.907597535934293</v>
      </c>
      <c r="Y2560" s="39">
        <f t="shared" si="1068"/>
        <v>453.75000000000006</v>
      </c>
      <c r="Z2560" s="41">
        <f t="shared" si="1069"/>
        <v>30635.112936344973</v>
      </c>
      <c r="AA2560" s="41">
        <v>25178.932238193021</v>
      </c>
      <c r="AB2560" s="41">
        <v>0</v>
      </c>
      <c r="AC2560" s="41">
        <f t="shared" si="1070"/>
        <v>25178.932238193021</v>
      </c>
      <c r="AD2560" s="42">
        <f t="shared" si="1071"/>
        <v>5456.1806981519512</v>
      </c>
      <c r="AE2560" s="41">
        <f t="shared" si="1072"/>
        <v>30635.112936344973</v>
      </c>
      <c r="AF2560" s="42">
        <f t="shared" si="1073"/>
        <v>150864.88706365507</v>
      </c>
      <c r="AG2560" s="43">
        <f t="shared" si="1092"/>
        <v>400</v>
      </c>
      <c r="AH2560" s="44">
        <f t="shared" si="1074"/>
        <v>332.48459958932239</v>
      </c>
      <c r="AI2560" s="36">
        <f t="shared" si="1075"/>
        <v>67.515400410677614</v>
      </c>
      <c r="AJ2560" s="36">
        <f t="shared" si="1076"/>
        <v>2055</v>
      </c>
      <c r="AK2560" s="45">
        <v>45657</v>
      </c>
    </row>
    <row r="2561" spans="1:37" s="79" customFormat="1" ht="15.75" customHeight="1" x14ac:dyDescent="0.25">
      <c r="A2561" s="36">
        <v>2555</v>
      </c>
      <c r="B2561" s="45">
        <v>43605</v>
      </c>
      <c r="C2561" s="36" t="s">
        <v>527</v>
      </c>
      <c r="D2561" s="36"/>
      <c r="E2561" s="36">
        <v>12002</v>
      </c>
      <c r="F2561" s="36" t="s">
        <v>2060</v>
      </c>
      <c r="G2561" s="36" t="s">
        <v>836</v>
      </c>
      <c r="H2561" s="38">
        <v>1</v>
      </c>
      <c r="I2561" s="50">
        <v>25811000</v>
      </c>
      <c r="J2561" s="39">
        <f t="shared" si="1078"/>
        <v>25811000</v>
      </c>
      <c r="K2561" s="39">
        <f t="shared" si="1079"/>
        <v>0</v>
      </c>
      <c r="L2561" s="39">
        <f t="shared" si="1080"/>
        <v>0</v>
      </c>
      <c r="M2561" s="39">
        <f>IF(C2561=12006,H2561,IF(C2561&lt;&gt;12006,0))</f>
        <v>0</v>
      </c>
      <c r="N2561" s="39">
        <f t="shared" ref="N2561:N2571" si="1093">IF(E2561=12006,I2561,IF(E2561&lt;&gt;12006,0))</f>
        <v>0</v>
      </c>
      <c r="O2561" s="39">
        <f t="shared" si="1082"/>
        <v>0</v>
      </c>
      <c r="P2561" s="39">
        <f t="shared" si="1083"/>
        <v>0</v>
      </c>
      <c r="Q2561" s="39">
        <f t="shared" si="1084"/>
        <v>0</v>
      </c>
      <c r="R2561" s="39">
        <f t="shared" si="1085"/>
        <v>0</v>
      </c>
      <c r="S2561" s="39">
        <f t="shared" si="1086"/>
        <v>0</v>
      </c>
      <c r="T2561" s="39"/>
      <c r="U2561" s="39">
        <f t="shared" si="1087"/>
        <v>0</v>
      </c>
      <c r="V2561" s="39"/>
      <c r="W2561" s="39"/>
      <c r="X2561" s="39">
        <f t="shared" si="1067"/>
        <v>2120</v>
      </c>
      <c r="Y2561" s="39">
        <f t="shared" si="1068"/>
        <v>64527.5</v>
      </c>
      <c r="Z2561" s="41">
        <f t="shared" si="1069"/>
        <v>4350240</v>
      </c>
      <c r="AA2561" s="41">
        <v>3574320</v>
      </c>
      <c r="AB2561" s="41">
        <v>-96398.29172244668</v>
      </c>
      <c r="AC2561" s="41">
        <f t="shared" si="1070"/>
        <v>3477921.7082775533</v>
      </c>
      <c r="AD2561" s="42">
        <f t="shared" si="1071"/>
        <v>775920</v>
      </c>
      <c r="AE2561" s="41">
        <f t="shared" si="1072"/>
        <v>4253841.7082775533</v>
      </c>
      <c r="AF2561" s="42">
        <f t="shared" si="1073"/>
        <v>21557158.291722447</v>
      </c>
      <c r="AG2561" s="43">
        <f t="shared" si="1092"/>
        <v>400</v>
      </c>
      <c r="AH2561" s="44">
        <f t="shared" si="1074"/>
        <v>332.58316221765915</v>
      </c>
      <c r="AI2561" s="36">
        <f t="shared" si="1075"/>
        <v>67.416837782340863</v>
      </c>
      <c r="AJ2561" s="36">
        <f t="shared" si="1076"/>
        <v>2052</v>
      </c>
      <c r="AK2561" s="45">
        <v>45657</v>
      </c>
    </row>
    <row r="2562" spans="1:37" s="79" customFormat="1" ht="12.75" customHeight="1" x14ac:dyDescent="0.25">
      <c r="A2562" s="36">
        <v>2556</v>
      </c>
      <c r="B2562" s="74">
        <v>43605</v>
      </c>
      <c r="C2562" s="36" t="s">
        <v>823</v>
      </c>
      <c r="D2562" s="36"/>
      <c r="E2562" s="36">
        <v>12004</v>
      </c>
      <c r="F2562" s="36" t="s">
        <v>2061</v>
      </c>
      <c r="G2562" s="36" t="s">
        <v>58</v>
      </c>
      <c r="H2562" s="38">
        <v>1</v>
      </c>
      <c r="I2562" s="50">
        <v>2750000</v>
      </c>
      <c r="J2562" s="39">
        <f t="shared" si="1078"/>
        <v>0</v>
      </c>
      <c r="K2562" s="39">
        <f t="shared" si="1079"/>
        <v>0</v>
      </c>
      <c r="L2562" s="39">
        <f t="shared" si="1080"/>
        <v>2750000</v>
      </c>
      <c r="M2562" s="39">
        <f>IF(C2562=12006,H2562,IF(C2562&lt;&gt;12006,0))</f>
        <v>0</v>
      </c>
      <c r="N2562" s="39">
        <f t="shared" si="1093"/>
        <v>0</v>
      </c>
      <c r="O2562" s="39">
        <f t="shared" si="1082"/>
        <v>0</v>
      </c>
      <c r="P2562" s="39">
        <f t="shared" si="1083"/>
        <v>0</v>
      </c>
      <c r="Q2562" s="39">
        <f t="shared" si="1084"/>
        <v>0</v>
      </c>
      <c r="R2562" s="39">
        <f t="shared" si="1085"/>
        <v>0</v>
      </c>
      <c r="S2562" s="39">
        <f t="shared" si="1086"/>
        <v>0</v>
      </c>
      <c r="T2562" s="39"/>
      <c r="U2562" s="39">
        <f t="shared" si="1087"/>
        <v>0</v>
      </c>
      <c r="V2562" s="39"/>
      <c r="W2562" s="39"/>
      <c r="X2562" s="39">
        <f t="shared" si="1067"/>
        <v>225.87268993839837</v>
      </c>
      <c r="Y2562" s="39">
        <f t="shared" si="1068"/>
        <v>6875</v>
      </c>
      <c r="Z2562" s="41">
        <f t="shared" si="1069"/>
        <v>463490.75975359342</v>
      </c>
      <c r="AA2562" s="41">
        <v>380821.35523613961</v>
      </c>
      <c r="AB2562" s="41">
        <v>-10270.632762648807</v>
      </c>
      <c r="AC2562" s="41">
        <f t="shared" si="1070"/>
        <v>370550.72247349081</v>
      </c>
      <c r="AD2562" s="42">
        <f t="shared" si="1071"/>
        <v>82669.404517453804</v>
      </c>
      <c r="AE2562" s="41">
        <f t="shared" si="1072"/>
        <v>453220.12699094461</v>
      </c>
      <c r="AF2562" s="42">
        <f t="shared" si="1073"/>
        <v>2296779.8730090554</v>
      </c>
      <c r="AG2562" s="43">
        <f t="shared" si="1092"/>
        <v>400</v>
      </c>
      <c r="AH2562" s="44">
        <f t="shared" si="1074"/>
        <v>332.58316221765915</v>
      </c>
      <c r="AI2562" s="36">
        <f t="shared" si="1075"/>
        <v>67.416837782340863</v>
      </c>
      <c r="AJ2562" s="36">
        <f t="shared" si="1076"/>
        <v>2052</v>
      </c>
      <c r="AK2562" s="45">
        <v>45657</v>
      </c>
    </row>
    <row r="2563" spans="1:37" s="79" customFormat="1" ht="12.75" customHeight="1" x14ac:dyDescent="0.25">
      <c r="A2563" s="36">
        <v>2557</v>
      </c>
      <c r="B2563" s="45">
        <v>43605</v>
      </c>
      <c r="C2563" s="36" t="s">
        <v>721</v>
      </c>
      <c r="D2563" s="36"/>
      <c r="E2563" s="36">
        <v>12003</v>
      </c>
      <c r="F2563" s="36" t="s">
        <v>1863</v>
      </c>
      <c r="G2563" s="38" t="s">
        <v>387</v>
      </c>
      <c r="H2563" s="61">
        <v>21</v>
      </c>
      <c r="I2563" s="50">
        <v>766500</v>
      </c>
      <c r="J2563" s="39">
        <f t="shared" si="1078"/>
        <v>0</v>
      </c>
      <c r="K2563" s="39">
        <f t="shared" si="1079"/>
        <v>766500</v>
      </c>
      <c r="L2563" s="39">
        <f t="shared" si="1080"/>
        <v>0</v>
      </c>
      <c r="M2563" s="39">
        <f>IF(C2563=12006,H2563,IF(C2563&lt;&gt;12006,0))</f>
        <v>0</v>
      </c>
      <c r="N2563" s="39">
        <f t="shared" si="1093"/>
        <v>0</v>
      </c>
      <c r="O2563" s="39">
        <f t="shared" si="1082"/>
        <v>0</v>
      </c>
      <c r="P2563" s="39">
        <f t="shared" si="1083"/>
        <v>0</v>
      </c>
      <c r="Q2563" s="39">
        <f t="shared" si="1084"/>
        <v>0</v>
      </c>
      <c r="R2563" s="39">
        <f t="shared" si="1085"/>
        <v>0</v>
      </c>
      <c r="S2563" s="39">
        <f t="shared" si="1086"/>
        <v>0</v>
      </c>
      <c r="T2563" s="39"/>
      <c r="U2563" s="39">
        <f t="shared" si="1087"/>
        <v>0</v>
      </c>
      <c r="V2563" s="39"/>
      <c r="W2563" s="39"/>
      <c r="X2563" s="39">
        <f t="shared" si="1067"/>
        <v>62.956878850102669</v>
      </c>
      <c r="Y2563" s="39">
        <f t="shared" si="1068"/>
        <v>1916.25</v>
      </c>
      <c r="Z2563" s="41">
        <f t="shared" si="1069"/>
        <v>129187.51540041067</v>
      </c>
      <c r="AA2563" s="41">
        <v>106145.2977412731</v>
      </c>
      <c r="AB2563" s="41">
        <v>0</v>
      </c>
      <c r="AC2563" s="41">
        <f t="shared" si="1070"/>
        <v>106145.2977412731</v>
      </c>
      <c r="AD2563" s="42">
        <f t="shared" si="1071"/>
        <v>23042.217659137576</v>
      </c>
      <c r="AE2563" s="41">
        <f t="shared" si="1072"/>
        <v>129187.51540041067</v>
      </c>
      <c r="AF2563" s="42">
        <f t="shared" si="1073"/>
        <v>637312.48459958937</v>
      </c>
      <c r="AG2563" s="43">
        <f t="shared" si="1092"/>
        <v>400</v>
      </c>
      <c r="AH2563" s="44">
        <f t="shared" si="1074"/>
        <v>332.58316221765915</v>
      </c>
      <c r="AI2563" s="36">
        <f t="shared" si="1075"/>
        <v>67.416837782340863</v>
      </c>
      <c r="AJ2563" s="36">
        <f t="shared" si="1076"/>
        <v>2052</v>
      </c>
      <c r="AK2563" s="45">
        <v>45657</v>
      </c>
    </row>
    <row r="2564" spans="1:37" s="79" customFormat="1" ht="12.75" customHeight="1" x14ac:dyDescent="0.25">
      <c r="A2564" s="36">
        <v>2558</v>
      </c>
      <c r="B2564" s="45">
        <v>43605</v>
      </c>
      <c r="C2564" s="36" t="s">
        <v>721</v>
      </c>
      <c r="D2564" s="36"/>
      <c r="E2564" s="36">
        <v>12003</v>
      </c>
      <c r="F2564" s="36" t="s">
        <v>1877</v>
      </c>
      <c r="G2564" s="38" t="s">
        <v>387</v>
      </c>
      <c r="H2564" s="61">
        <v>9</v>
      </c>
      <c r="I2564" s="50">
        <v>243450</v>
      </c>
      <c r="J2564" s="39">
        <f t="shared" si="1078"/>
        <v>0</v>
      </c>
      <c r="K2564" s="39">
        <f t="shared" si="1079"/>
        <v>243450</v>
      </c>
      <c r="L2564" s="39">
        <f t="shared" si="1080"/>
        <v>0</v>
      </c>
      <c r="M2564" s="39">
        <f>IF(C2564=12006,H2564,IF(C2564&lt;&gt;12006,0))</f>
        <v>0</v>
      </c>
      <c r="N2564" s="39">
        <f t="shared" si="1093"/>
        <v>0</v>
      </c>
      <c r="O2564" s="39">
        <f t="shared" si="1082"/>
        <v>0</v>
      </c>
      <c r="P2564" s="39">
        <f t="shared" si="1083"/>
        <v>0</v>
      </c>
      <c r="Q2564" s="39">
        <f t="shared" si="1084"/>
        <v>0</v>
      </c>
      <c r="R2564" s="39">
        <f t="shared" si="1085"/>
        <v>0</v>
      </c>
      <c r="S2564" s="39">
        <f t="shared" si="1086"/>
        <v>0</v>
      </c>
      <c r="T2564" s="39"/>
      <c r="U2564" s="39">
        <f t="shared" si="1087"/>
        <v>0</v>
      </c>
      <c r="V2564" s="39"/>
      <c r="W2564" s="39"/>
      <c r="X2564" s="39">
        <f t="shared" si="1067"/>
        <v>19.995893223819301</v>
      </c>
      <c r="Y2564" s="39">
        <f t="shared" si="1068"/>
        <v>608.625</v>
      </c>
      <c r="Z2564" s="41">
        <f t="shared" si="1069"/>
        <v>41031.572895277212</v>
      </c>
      <c r="AA2564" s="41">
        <v>33713.075975359345</v>
      </c>
      <c r="AB2564" s="41">
        <v>0</v>
      </c>
      <c r="AC2564" s="41">
        <f t="shared" si="1070"/>
        <v>33713.075975359345</v>
      </c>
      <c r="AD2564" s="42">
        <f t="shared" si="1071"/>
        <v>7318.4969199178668</v>
      </c>
      <c r="AE2564" s="41">
        <f t="shared" si="1072"/>
        <v>41031.572895277212</v>
      </c>
      <c r="AF2564" s="42">
        <f t="shared" si="1073"/>
        <v>202418.4271047228</v>
      </c>
      <c r="AG2564" s="43">
        <f t="shared" si="1092"/>
        <v>400</v>
      </c>
      <c r="AH2564" s="44">
        <f t="shared" si="1074"/>
        <v>332.58316221765915</v>
      </c>
      <c r="AI2564" s="36">
        <f t="shared" si="1075"/>
        <v>67.416837782340863</v>
      </c>
      <c r="AJ2564" s="36">
        <f t="shared" si="1076"/>
        <v>2052</v>
      </c>
      <c r="AK2564" s="45">
        <v>45657</v>
      </c>
    </row>
    <row r="2565" spans="1:37" s="79" customFormat="1" ht="12.75" customHeight="1" x14ac:dyDescent="0.25">
      <c r="A2565" s="36">
        <v>2559</v>
      </c>
      <c r="B2565" s="74">
        <v>43605</v>
      </c>
      <c r="C2565" s="36" t="s">
        <v>823</v>
      </c>
      <c r="D2565" s="36"/>
      <c r="E2565" s="36">
        <v>12004</v>
      </c>
      <c r="F2565" s="36" t="s">
        <v>2061</v>
      </c>
      <c r="G2565" s="38" t="s">
        <v>320</v>
      </c>
      <c r="H2565" s="61">
        <v>1</v>
      </c>
      <c r="I2565" s="50">
        <v>3080000</v>
      </c>
      <c r="J2565" s="39">
        <f t="shared" si="1078"/>
        <v>0</v>
      </c>
      <c r="K2565" s="39">
        <f t="shared" si="1079"/>
        <v>0</v>
      </c>
      <c r="L2565" s="39">
        <f t="shared" si="1080"/>
        <v>3080000</v>
      </c>
      <c r="M2565" s="39">
        <f>IF(C2565=12006,H2565,IF(C2565&lt;&gt;12006,0))</f>
        <v>0</v>
      </c>
      <c r="N2565" s="39">
        <f t="shared" si="1093"/>
        <v>0</v>
      </c>
      <c r="O2565" s="39">
        <f t="shared" si="1082"/>
        <v>0</v>
      </c>
      <c r="P2565" s="39">
        <f t="shared" si="1083"/>
        <v>0</v>
      </c>
      <c r="Q2565" s="39">
        <f t="shared" si="1084"/>
        <v>0</v>
      </c>
      <c r="R2565" s="39">
        <f t="shared" si="1085"/>
        <v>0</v>
      </c>
      <c r="S2565" s="39">
        <f t="shared" si="1086"/>
        <v>0</v>
      </c>
      <c r="T2565" s="39"/>
      <c r="U2565" s="39">
        <f t="shared" si="1087"/>
        <v>0</v>
      </c>
      <c r="V2565" s="39"/>
      <c r="W2565" s="39"/>
      <c r="X2565" s="39">
        <f t="shared" si="1067"/>
        <v>252.97741273100615</v>
      </c>
      <c r="Y2565" s="39">
        <f t="shared" si="1068"/>
        <v>7700</v>
      </c>
      <c r="Z2565" s="41">
        <f t="shared" si="1069"/>
        <v>519109.65092402464</v>
      </c>
      <c r="AA2565" s="41">
        <v>426519.91786447639</v>
      </c>
      <c r="AB2565" s="41">
        <v>0</v>
      </c>
      <c r="AC2565" s="41">
        <f t="shared" si="1070"/>
        <v>426519.91786447639</v>
      </c>
      <c r="AD2565" s="42">
        <f t="shared" si="1071"/>
        <v>92589.733059548249</v>
      </c>
      <c r="AE2565" s="41">
        <f t="shared" si="1072"/>
        <v>519109.65092402464</v>
      </c>
      <c r="AF2565" s="42">
        <f t="shared" si="1073"/>
        <v>2560890.3490759754</v>
      </c>
      <c r="AG2565" s="43">
        <f t="shared" si="1092"/>
        <v>400</v>
      </c>
      <c r="AH2565" s="44">
        <f t="shared" si="1074"/>
        <v>332.58316221765915</v>
      </c>
      <c r="AI2565" s="36">
        <f t="shared" si="1075"/>
        <v>67.416837782340863</v>
      </c>
      <c r="AJ2565" s="36">
        <f t="shared" si="1076"/>
        <v>2052</v>
      </c>
      <c r="AK2565" s="45">
        <v>45657</v>
      </c>
    </row>
    <row r="2566" spans="1:37" s="79" customFormat="1" ht="12.75" customHeight="1" x14ac:dyDescent="0.25">
      <c r="A2566" s="36">
        <v>2560</v>
      </c>
      <c r="B2566" s="45">
        <v>43605</v>
      </c>
      <c r="C2566" s="36" t="s">
        <v>823</v>
      </c>
      <c r="D2566" s="36"/>
      <c r="E2566" s="36">
        <v>12004</v>
      </c>
      <c r="F2566" s="36" t="s">
        <v>2062</v>
      </c>
      <c r="G2566" s="36" t="s">
        <v>540</v>
      </c>
      <c r="H2566" s="61">
        <v>17</v>
      </c>
      <c r="I2566" s="50">
        <v>8107500</v>
      </c>
      <c r="J2566" s="39">
        <f t="shared" si="1078"/>
        <v>0</v>
      </c>
      <c r="K2566" s="39">
        <f t="shared" si="1079"/>
        <v>0</v>
      </c>
      <c r="L2566" s="39">
        <f t="shared" si="1080"/>
        <v>8107500</v>
      </c>
      <c r="M2566" s="39">
        <f>IF(C2566=12006,H2566,IF(C2566&lt;&gt;12006,0))</f>
        <v>0</v>
      </c>
      <c r="N2566" s="39">
        <f t="shared" si="1093"/>
        <v>0</v>
      </c>
      <c r="O2566" s="39">
        <f t="shared" si="1082"/>
        <v>0</v>
      </c>
      <c r="P2566" s="39">
        <f t="shared" si="1083"/>
        <v>0</v>
      </c>
      <c r="Q2566" s="39">
        <f t="shared" si="1084"/>
        <v>0</v>
      </c>
      <c r="R2566" s="39">
        <f t="shared" si="1085"/>
        <v>0</v>
      </c>
      <c r="S2566" s="39">
        <f t="shared" si="1086"/>
        <v>0</v>
      </c>
      <c r="T2566" s="39"/>
      <c r="U2566" s="39">
        <f t="shared" si="1087"/>
        <v>0</v>
      </c>
      <c r="V2566" s="39"/>
      <c r="W2566" s="39"/>
      <c r="X2566" s="39">
        <f t="shared" si="1067"/>
        <v>665.91375770020534</v>
      </c>
      <c r="Y2566" s="39">
        <f t="shared" si="1068"/>
        <v>20268.75</v>
      </c>
      <c r="Z2566" s="41">
        <f t="shared" si="1069"/>
        <v>1366455.0308008213</v>
      </c>
      <c r="AA2566" s="41">
        <v>1102753.1827515401</v>
      </c>
      <c r="AB2566" s="41">
        <v>-29740.908202809427</v>
      </c>
      <c r="AC2566" s="41">
        <f t="shared" si="1070"/>
        <v>1073012.2745487306</v>
      </c>
      <c r="AD2566" s="42">
        <f t="shared" si="1071"/>
        <v>263701.84804928117</v>
      </c>
      <c r="AE2566" s="41">
        <f t="shared" si="1072"/>
        <v>1336714.1225980117</v>
      </c>
      <c r="AF2566" s="42">
        <f t="shared" si="1073"/>
        <v>6770785.877401988</v>
      </c>
      <c r="AG2566" s="43">
        <f t="shared" si="1092"/>
        <v>400</v>
      </c>
      <c r="AH2566" s="44">
        <f t="shared" si="1074"/>
        <v>332.58316221765915</v>
      </c>
      <c r="AI2566" s="36">
        <f t="shared" si="1075"/>
        <v>67.416837782340863</v>
      </c>
      <c r="AJ2566" s="36">
        <f t="shared" si="1076"/>
        <v>2052</v>
      </c>
      <c r="AK2566" s="45">
        <v>45657</v>
      </c>
    </row>
    <row r="2567" spans="1:37" s="79" customFormat="1" ht="12.75" customHeight="1" x14ac:dyDescent="0.25">
      <c r="A2567" s="36">
        <v>2561</v>
      </c>
      <c r="B2567" s="45">
        <v>43606</v>
      </c>
      <c r="C2567" s="36" t="s">
        <v>527</v>
      </c>
      <c r="D2567" s="36"/>
      <c r="E2567" s="36">
        <v>12002</v>
      </c>
      <c r="F2567" s="36" t="s">
        <v>2063</v>
      </c>
      <c r="G2567" s="36" t="s">
        <v>56</v>
      </c>
      <c r="H2567" s="38">
        <v>1</v>
      </c>
      <c r="I2567" s="50">
        <v>913790</v>
      </c>
      <c r="J2567" s="39">
        <f t="shared" si="1078"/>
        <v>913790</v>
      </c>
      <c r="K2567" s="39">
        <f t="shared" si="1079"/>
        <v>0</v>
      </c>
      <c r="L2567" s="39">
        <f t="shared" si="1080"/>
        <v>0</v>
      </c>
      <c r="M2567" s="39">
        <f>IF(C2567=12006,H2567,IF(C2567&lt;&gt;12006,0))</f>
        <v>0</v>
      </c>
      <c r="N2567" s="39">
        <f t="shared" si="1093"/>
        <v>0</v>
      </c>
      <c r="O2567" s="39">
        <f t="shared" si="1082"/>
        <v>0</v>
      </c>
      <c r="P2567" s="39">
        <f t="shared" si="1083"/>
        <v>0</v>
      </c>
      <c r="Q2567" s="39">
        <f t="shared" si="1084"/>
        <v>0</v>
      </c>
      <c r="R2567" s="39">
        <f t="shared" si="1085"/>
        <v>0</v>
      </c>
      <c r="S2567" s="39">
        <f t="shared" si="1086"/>
        <v>0</v>
      </c>
      <c r="T2567" s="39"/>
      <c r="U2567" s="39">
        <f t="shared" si="1087"/>
        <v>0</v>
      </c>
      <c r="V2567" s="39"/>
      <c r="W2567" s="39"/>
      <c r="X2567" s="39">
        <f t="shared" ref="X2567:X2630" si="1094">IF(I2567&lt;0,0,IF(I2567&gt;0,((1/365.25*(IF(E2567=12002,I2567*3%,IF(E2567=12003,I2567*3%,IF(E2567=12004,I2567*3%,IF(E2567=12006,I2567*2%,IF(E2567=12007,I2567*10%,IF(E2567=12008,I2567*3%,IF(E2567=12009,I2567*10%,IF(E2567=12010,I2567*10%,IF(E2567=12011,I2567*20%,IF(E2567=12012,I2567*3%,IF(E2567=12099,I2567*10%))))))))))))))))</f>
        <v>75.054620123203293</v>
      </c>
      <c r="Y2567" s="39">
        <f t="shared" ref="Y2567:Y2630" si="1095">X2567*30.4375</f>
        <v>2284.4750000000004</v>
      </c>
      <c r="Z2567" s="41">
        <f t="shared" ref="Z2567:Z2630" si="1096">IF(I2567&lt;0,0,IF(I2567&gt;0,(IF(AI2567*Y2567&lt;=I2567,Y2567*AI2567,IF(Y2567*AI2567&gt;I2567,I2567,IF(AI2567*Y2567=I2567,I2567))))))</f>
        <v>153937.02587268996</v>
      </c>
      <c r="AA2567" s="41">
        <v>126467.03490759757</v>
      </c>
      <c r="AB2567" s="41">
        <v>-3410.7763502695448</v>
      </c>
      <c r="AC2567" s="41">
        <f t="shared" si="1070"/>
        <v>123056.25855732802</v>
      </c>
      <c r="AD2567" s="42">
        <f t="shared" si="1071"/>
        <v>27469.990965092395</v>
      </c>
      <c r="AE2567" s="41">
        <f t="shared" si="1072"/>
        <v>150526.2495224204</v>
      </c>
      <c r="AF2567" s="42">
        <f t="shared" si="1073"/>
        <v>763263.75047757966</v>
      </c>
      <c r="AG2567" s="43">
        <f t="shared" si="1092"/>
        <v>400</v>
      </c>
      <c r="AH2567" s="44">
        <f t="shared" si="1074"/>
        <v>332.61601642710474</v>
      </c>
      <c r="AI2567" s="36">
        <f t="shared" si="1075"/>
        <v>67.383983572895275</v>
      </c>
      <c r="AJ2567" s="36">
        <f t="shared" si="1076"/>
        <v>2051</v>
      </c>
      <c r="AK2567" s="45">
        <v>45657</v>
      </c>
    </row>
    <row r="2568" spans="1:37" s="79" customFormat="1" ht="12.75" customHeight="1" x14ac:dyDescent="0.25">
      <c r="A2568" s="36">
        <v>2562</v>
      </c>
      <c r="B2568" s="45">
        <v>43607</v>
      </c>
      <c r="C2568" s="49" t="s">
        <v>33</v>
      </c>
      <c r="D2568" s="49"/>
      <c r="E2568" s="49">
        <v>12012</v>
      </c>
      <c r="F2568" s="36" t="s">
        <v>1743</v>
      </c>
      <c r="G2568" s="36" t="s">
        <v>58</v>
      </c>
      <c r="H2568" s="38">
        <v>4</v>
      </c>
      <c r="I2568" s="50">
        <v>5680541.51637486</v>
      </c>
      <c r="J2568" s="39">
        <f t="shared" si="1078"/>
        <v>0</v>
      </c>
      <c r="K2568" s="39">
        <f t="shared" si="1079"/>
        <v>0</v>
      </c>
      <c r="L2568" s="39">
        <f t="shared" si="1080"/>
        <v>0</v>
      </c>
      <c r="M2568" s="39">
        <f>IF(C2568=12006,H2568,IF(C2568&lt;&gt;12006,0))</f>
        <v>0</v>
      </c>
      <c r="N2568" s="39">
        <f t="shared" si="1093"/>
        <v>0</v>
      </c>
      <c r="O2568" s="39">
        <f t="shared" si="1082"/>
        <v>0</v>
      </c>
      <c r="P2568" s="39">
        <f t="shared" si="1083"/>
        <v>0</v>
      </c>
      <c r="Q2568" s="39">
        <f t="shared" si="1084"/>
        <v>0</v>
      </c>
      <c r="R2568" s="39">
        <f t="shared" si="1085"/>
        <v>0</v>
      </c>
      <c r="S2568" s="39">
        <f t="shared" si="1086"/>
        <v>0</v>
      </c>
      <c r="T2568" s="39"/>
      <c r="U2568" s="39">
        <f t="shared" si="1087"/>
        <v>5680541.51637486</v>
      </c>
      <c r="V2568" s="39"/>
      <c r="W2568" s="39"/>
      <c r="X2568" s="39">
        <f t="shared" si="1094"/>
        <v>466.57425185830471</v>
      </c>
      <c r="Y2568" s="39">
        <f t="shared" si="1095"/>
        <v>14201.35379093715</v>
      </c>
      <c r="Z2568" s="41">
        <f t="shared" si="1096"/>
        <v>956477.21630952461</v>
      </c>
      <c r="AA2568" s="41">
        <v>785711.04012938519</v>
      </c>
      <c r="AB2568" s="41">
        <v>-21190.380843332296</v>
      </c>
      <c r="AC2568" s="41">
        <f t="shared" si="1070"/>
        <v>764520.65928605292</v>
      </c>
      <c r="AD2568" s="42">
        <f t="shared" si="1071"/>
        <v>170766.17618013942</v>
      </c>
      <c r="AE2568" s="41">
        <f t="shared" si="1072"/>
        <v>935286.83546619234</v>
      </c>
      <c r="AF2568" s="42">
        <f t="shared" si="1073"/>
        <v>4745254.6809086679</v>
      </c>
      <c r="AG2568" s="43">
        <f t="shared" si="1092"/>
        <v>400</v>
      </c>
      <c r="AH2568" s="44">
        <f t="shared" si="1074"/>
        <v>332.64887063655033</v>
      </c>
      <c r="AI2568" s="36">
        <f t="shared" si="1075"/>
        <v>67.351129363449687</v>
      </c>
      <c r="AJ2568" s="36">
        <f t="shared" si="1076"/>
        <v>2050</v>
      </c>
      <c r="AK2568" s="45">
        <v>45657</v>
      </c>
    </row>
    <row r="2569" spans="1:37" s="79" customFormat="1" ht="12.75" customHeight="1" x14ac:dyDescent="0.25">
      <c r="A2569" s="36">
        <v>2563</v>
      </c>
      <c r="B2569" s="45">
        <v>43607</v>
      </c>
      <c r="C2569" s="49" t="s">
        <v>265</v>
      </c>
      <c r="D2569" s="49"/>
      <c r="E2569" s="36">
        <v>12007</v>
      </c>
      <c r="F2569" s="36" t="s">
        <v>2064</v>
      </c>
      <c r="G2569" s="65" t="s">
        <v>435</v>
      </c>
      <c r="H2569" s="38">
        <v>4</v>
      </c>
      <c r="I2569" s="48">
        <v>355600</v>
      </c>
      <c r="J2569" s="39">
        <f t="shared" si="1078"/>
        <v>0</v>
      </c>
      <c r="K2569" s="39">
        <f t="shared" si="1079"/>
        <v>0</v>
      </c>
      <c r="L2569" s="39">
        <f t="shared" si="1080"/>
        <v>0</v>
      </c>
      <c r="M2569" s="39">
        <f>IF(E2569=12005,I2569,IF(E2569&lt;&gt;12005,0))</f>
        <v>0</v>
      </c>
      <c r="N2569" s="39">
        <f t="shared" si="1093"/>
        <v>0</v>
      </c>
      <c r="O2569" s="39">
        <f t="shared" si="1082"/>
        <v>355600</v>
      </c>
      <c r="P2569" s="39">
        <f t="shared" si="1083"/>
        <v>0</v>
      </c>
      <c r="Q2569" s="39">
        <f t="shared" si="1084"/>
        <v>0</v>
      </c>
      <c r="R2569" s="39">
        <f t="shared" si="1085"/>
        <v>0</v>
      </c>
      <c r="S2569" s="39">
        <f t="shared" si="1086"/>
        <v>0</v>
      </c>
      <c r="T2569" s="39"/>
      <c r="U2569" s="39">
        <f t="shared" si="1087"/>
        <v>0</v>
      </c>
      <c r="V2569" s="39"/>
      <c r="W2569" s="39">
        <f>IF(E2569=12099,I2569,IF(E2569&lt;&gt;12099,0))</f>
        <v>0</v>
      </c>
      <c r="X2569" s="39">
        <f t="shared" si="1094"/>
        <v>97.35797399041752</v>
      </c>
      <c r="Y2569" s="39">
        <f t="shared" si="1095"/>
        <v>2963.3333333333335</v>
      </c>
      <c r="Z2569" s="41">
        <f t="shared" si="1096"/>
        <v>199583.84668035593</v>
      </c>
      <c r="AA2569" s="41">
        <v>163950.82819986311</v>
      </c>
      <c r="AB2569" s="41">
        <v>5137.1027377203091</v>
      </c>
      <c r="AC2569" s="41">
        <f t="shared" si="1070"/>
        <v>169087.93093758341</v>
      </c>
      <c r="AD2569" s="42">
        <f t="shared" si="1071"/>
        <v>35633.018480492814</v>
      </c>
      <c r="AE2569" s="41">
        <f t="shared" si="1072"/>
        <v>204720.94941807623</v>
      </c>
      <c r="AF2569" s="42">
        <f t="shared" si="1073"/>
        <v>150879.05058192377</v>
      </c>
      <c r="AG2569" s="43">
        <f>(365.25/30.4375*(IF(E2569=12002,1/3%,IF(E2569=12003,1/3%,IF(E2569=12004,1/3%,IF(E2569=12006,1/2%,IF(E2569=12007,1/10%,IF(E2569=12008,1/3%,IF(E2569=12009,1/10%,IF(E2569=12010,1/10%,IF(E2569=12011,1/20%,IF(E2569=12012,1/3%,IF(E2569=12099,1/10%)))))))))))))</f>
        <v>120</v>
      </c>
      <c r="AH2569" s="44">
        <f t="shared" si="1074"/>
        <v>52.648870636550313</v>
      </c>
      <c r="AI2569" s="36">
        <f t="shared" si="1075"/>
        <v>67.351129363449687</v>
      </c>
      <c r="AJ2569" s="36">
        <f t="shared" si="1076"/>
        <v>2050</v>
      </c>
      <c r="AK2569" s="45">
        <v>45657</v>
      </c>
    </row>
    <row r="2570" spans="1:37" s="79" customFormat="1" ht="25.5" customHeight="1" x14ac:dyDescent="0.25">
      <c r="A2570" s="36">
        <v>2564</v>
      </c>
      <c r="B2570" s="45">
        <v>43607</v>
      </c>
      <c r="C2570" s="53" t="s">
        <v>533</v>
      </c>
      <c r="D2570" s="53"/>
      <c r="E2570" s="36">
        <v>12003</v>
      </c>
      <c r="F2570" s="36" t="s">
        <v>1863</v>
      </c>
      <c r="G2570" s="36" t="s">
        <v>540</v>
      </c>
      <c r="H2570" s="38">
        <v>7</v>
      </c>
      <c r="I2570" s="50">
        <v>255500</v>
      </c>
      <c r="J2570" s="39">
        <f t="shared" si="1078"/>
        <v>0</v>
      </c>
      <c r="K2570" s="39">
        <f t="shared" si="1079"/>
        <v>255500</v>
      </c>
      <c r="L2570" s="39">
        <f t="shared" si="1080"/>
        <v>0</v>
      </c>
      <c r="M2570" s="39">
        <f>IF(C2570=12006,H2570,IF(C2570&lt;&gt;12006,0))</f>
        <v>0</v>
      </c>
      <c r="N2570" s="39">
        <f t="shared" si="1093"/>
        <v>0</v>
      </c>
      <c r="O2570" s="39">
        <f t="shared" si="1082"/>
        <v>0</v>
      </c>
      <c r="P2570" s="39">
        <f t="shared" si="1083"/>
        <v>0</v>
      </c>
      <c r="Q2570" s="39">
        <f t="shared" si="1084"/>
        <v>0</v>
      </c>
      <c r="R2570" s="39">
        <f t="shared" si="1085"/>
        <v>0</v>
      </c>
      <c r="S2570" s="39">
        <f t="shared" si="1086"/>
        <v>0</v>
      </c>
      <c r="T2570" s="39"/>
      <c r="U2570" s="39">
        <f t="shared" si="1087"/>
        <v>0</v>
      </c>
      <c r="V2570" s="39"/>
      <c r="W2570" s="39"/>
      <c r="X2570" s="39">
        <f t="shared" si="1094"/>
        <v>20.985626283367555</v>
      </c>
      <c r="Y2570" s="39">
        <f t="shared" si="1095"/>
        <v>638.75</v>
      </c>
      <c r="Z2570" s="41">
        <f t="shared" si="1096"/>
        <v>43020.533880903487</v>
      </c>
      <c r="AA2570" s="41">
        <v>34710.225872689938</v>
      </c>
      <c r="AB2570" s="41">
        <v>-936.12392829614839</v>
      </c>
      <c r="AC2570" s="41">
        <f t="shared" si="1070"/>
        <v>33774.101944393791</v>
      </c>
      <c r="AD2570" s="42">
        <f t="shared" si="1071"/>
        <v>8310.3080082135493</v>
      </c>
      <c r="AE2570" s="41">
        <f t="shared" si="1072"/>
        <v>42084.409952607341</v>
      </c>
      <c r="AF2570" s="42">
        <f t="shared" si="1073"/>
        <v>213415.59004739264</v>
      </c>
      <c r="AG2570" s="43">
        <f>(365.25/30.4375*(IF(E2570=12002,1/3%,IF(E2570=12003,1/3%,IF(E2570=12004,1/3%,IF(E2570=12006,1/2%,IF(E2570=12007,1/10%,IF(E2570=12008,1/3%,IF(E2570=12009,1/10%,IF(E2570=12010,1/10%,IF(E2570=12011,1/20%,IF(E2570=12012,1/3%))))))))))))</f>
        <v>400</v>
      </c>
      <c r="AH2570" s="44">
        <f t="shared" si="1074"/>
        <v>332.64887063655033</v>
      </c>
      <c r="AI2570" s="36">
        <f t="shared" si="1075"/>
        <v>67.351129363449687</v>
      </c>
      <c r="AJ2570" s="36">
        <f t="shared" si="1076"/>
        <v>2050</v>
      </c>
      <c r="AK2570" s="45">
        <v>45657</v>
      </c>
    </row>
    <row r="2571" spans="1:37" s="79" customFormat="1" ht="12.75" customHeight="1" x14ac:dyDescent="0.25">
      <c r="A2571" s="36">
        <v>2565</v>
      </c>
      <c r="B2571" s="45">
        <v>43607</v>
      </c>
      <c r="C2571" s="36" t="s">
        <v>980</v>
      </c>
      <c r="D2571" s="36"/>
      <c r="E2571" s="36">
        <v>12002</v>
      </c>
      <c r="F2571" s="36" t="s">
        <v>2065</v>
      </c>
      <c r="G2571" s="36" t="s">
        <v>558</v>
      </c>
      <c r="H2571" s="38">
        <v>5</v>
      </c>
      <c r="I2571" s="50">
        <v>3864181.5016251402</v>
      </c>
      <c r="J2571" s="39">
        <f t="shared" si="1078"/>
        <v>3864181.5016251402</v>
      </c>
      <c r="K2571" s="39">
        <f t="shared" si="1079"/>
        <v>0</v>
      </c>
      <c r="L2571" s="39">
        <f t="shared" si="1080"/>
        <v>0</v>
      </c>
      <c r="M2571" s="39">
        <f>IF(C2571=12006,H2571,IF(C2571&lt;&gt;12006,0))</f>
        <v>0</v>
      </c>
      <c r="N2571" s="39">
        <f t="shared" si="1093"/>
        <v>0</v>
      </c>
      <c r="O2571" s="39">
        <f t="shared" si="1082"/>
        <v>0</v>
      </c>
      <c r="P2571" s="39">
        <f t="shared" si="1083"/>
        <v>0</v>
      </c>
      <c r="Q2571" s="39">
        <f t="shared" si="1084"/>
        <v>0</v>
      </c>
      <c r="R2571" s="39">
        <f t="shared" si="1085"/>
        <v>0</v>
      </c>
      <c r="S2571" s="39">
        <f t="shared" si="1086"/>
        <v>0</v>
      </c>
      <c r="T2571" s="39"/>
      <c r="U2571" s="39">
        <f t="shared" si="1087"/>
        <v>0</v>
      </c>
      <c r="V2571" s="39"/>
      <c r="W2571" s="39"/>
      <c r="X2571" s="39">
        <f t="shared" si="1094"/>
        <v>317.38657097537083</v>
      </c>
      <c r="Y2571" s="39">
        <f t="shared" si="1095"/>
        <v>9660.4537540628498</v>
      </c>
      <c r="Z2571" s="41">
        <f t="shared" si="1096"/>
        <v>650642.47049951018</v>
      </c>
      <c r="AA2571" s="41">
        <v>524957.38839326333</v>
      </c>
      <c r="AB2571" s="41">
        <v>-14157.936465560217</v>
      </c>
      <c r="AC2571" s="41">
        <f t="shared" si="1070"/>
        <v>510799.45192770311</v>
      </c>
      <c r="AD2571" s="42">
        <f t="shared" si="1071"/>
        <v>125685.08210624685</v>
      </c>
      <c r="AE2571" s="41">
        <f t="shared" si="1072"/>
        <v>636484.53403394995</v>
      </c>
      <c r="AF2571" s="42">
        <f t="shared" si="1073"/>
        <v>3227696.9675911902</v>
      </c>
      <c r="AG2571" s="43">
        <f>(365.25/30.4375*(IF(E2571=12002,1/3%,IF(E2571=12003,1/3%,IF(E2571=12004,1/3%,IF(E2571=12006,1/2%,IF(E2571=12007,1/10%,IF(E2571=12008,1/3%,IF(E2571=12009,1/10%,IF(E2571=12010,1/10%,IF(E2571=12011,1/20%,IF(E2571=12012,1/3%))))))))))))</f>
        <v>400</v>
      </c>
      <c r="AH2571" s="44">
        <f t="shared" si="1074"/>
        <v>332.64887063655033</v>
      </c>
      <c r="AI2571" s="36">
        <f t="shared" si="1075"/>
        <v>67.351129363449687</v>
      </c>
      <c r="AJ2571" s="36">
        <f t="shared" si="1076"/>
        <v>2050</v>
      </c>
      <c r="AK2571" s="45">
        <v>45657</v>
      </c>
    </row>
    <row r="2572" spans="1:37" s="79" customFormat="1" ht="12.75" customHeight="1" x14ac:dyDescent="0.25">
      <c r="A2572" s="36">
        <v>2566</v>
      </c>
      <c r="B2572" s="45">
        <v>43608</v>
      </c>
      <c r="C2572" s="49" t="s">
        <v>431</v>
      </c>
      <c r="D2572" s="49"/>
      <c r="E2572" s="49">
        <v>12009</v>
      </c>
      <c r="F2572" s="36" t="s">
        <v>2066</v>
      </c>
      <c r="G2572" s="56" t="s">
        <v>435</v>
      </c>
      <c r="H2572" s="38">
        <v>1</v>
      </c>
      <c r="I2572" s="50">
        <v>106690</v>
      </c>
      <c r="J2572" s="39">
        <f t="shared" si="1078"/>
        <v>0</v>
      </c>
      <c r="K2572" s="39">
        <f t="shared" si="1079"/>
        <v>0</v>
      </c>
      <c r="L2572" s="39">
        <f t="shared" si="1080"/>
        <v>0</v>
      </c>
      <c r="M2572" s="39">
        <f>IF(E2572=12005,I2572,IF(E2572&lt;&gt;12005,0))</f>
        <v>0</v>
      </c>
      <c r="N2572" s="39">
        <f t="shared" ref="N2572:N2635" si="1097">IF(E2572=12006,I2572,IF(E2572&lt;&gt;12006,0))</f>
        <v>0</v>
      </c>
      <c r="O2572" s="39">
        <f t="shared" si="1082"/>
        <v>0</v>
      </c>
      <c r="P2572" s="39">
        <f t="shared" si="1083"/>
        <v>0</v>
      </c>
      <c r="Q2572" s="39">
        <f t="shared" si="1084"/>
        <v>106690</v>
      </c>
      <c r="R2572" s="39">
        <f t="shared" si="1085"/>
        <v>0</v>
      </c>
      <c r="S2572" s="39">
        <f t="shared" si="1086"/>
        <v>0</v>
      </c>
      <c r="T2572" s="39"/>
      <c r="U2572" s="39">
        <f t="shared" si="1087"/>
        <v>0</v>
      </c>
      <c r="V2572" s="39"/>
      <c r="W2572" s="39">
        <f>IF(E2572=12099,I2572,IF(E2572&lt;&gt;12099,0))</f>
        <v>0</v>
      </c>
      <c r="X2572" s="39">
        <f t="shared" si="1094"/>
        <v>29.21013004791239</v>
      </c>
      <c r="Y2572" s="39">
        <f t="shared" si="1095"/>
        <v>889.08333333333337</v>
      </c>
      <c r="Z2572" s="41">
        <f t="shared" si="1096"/>
        <v>59851.556468172494</v>
      </c>
      <c r="AA2572" s="41">
        <v>49160.648870636556</v>
      </c>
      <c r="AB2572" s="41">
        <v>0</v>
      </c>
      <c r="AC2572" s="41">
        <f t="shared" si="1070"/>
        <v>49160.648870636556</v>
      </c>
      <c r="AD2572" s="42">
        <f t="shared" si="1071"/>
        <v>10690.907597535937</v>
      </c>
      <c r="AE2572" s="41">
        <f t="shared" si="1072"/>
        <v>59851.556468172494</v>
      </c>
      <c r="AF2572" s="42">
        <f t="shared" si="1073"/>
        <v>46838.443531827506</v>
      </c>
      <c r="AG2572" s="43">
        <f>(365.25/30.4375*(IF(E2572=12002,1/3%,IF(E2572=12003,1/3%,IF(E2572=12004,1/3%,IF(E2572=12006,1/2%,IF(E2572=12007,1/10%,IF(E2572=12008,1/3%,IF(E2572=12009,1/10%,IF(E2572=12010,1/10%,IF(E2572=12011,1/20%,IF(E2572=12012,1/3%,IF(E2572=12099,1/10%)))))))))))))</f>
        <v>120</v>
      </c>
      <c r="AH2572" s="44">
        <f t="shared" si="1074"/>
        <v>52.681724845995888</v>
      </c>
      <c r="AI2572" s="36">
        <f t="shared" si="1075"/>
        <v>67.318275154004112</v>
      </c>
      <c r="AJ2572" s="36">
        <f t="shared" si="1076"/>
        <v>2049</v>
      </c>
      <c r="AK2572" s="45">
        <v>45657</v>
      </c>
    </row>
    <row r="2573" spans="1:37" s="79" customFormat="1" ht="12.75" customHeight="1" x14ac:dyDescent="0.25">
      <c r="A2573" s="36">
        <v>2567</v>
      </c>
      <c r="B2573" s="45">
        <v>43609</v>
      </c>
      <c r="C2573" s="49" t="s">
        <v>272</v>
      </c>
      <c r="D2573" s="49"/>
      <c r="E2573" s="49">
        <v>12010</v>
      </c>
      <c r="F2573" s="36" t="s">
        <v>2067</v>
      </c>
      <c r="G2573" s="56" t="s">
        <v>435</v>
      </c>
      <c r="H2573" s="38">
        <v>1</v>
      </c>
      <c r="I2573" s="50">
        <v>104519.11764705883</v>
      </c>
      <c r="J2573" s="39">
        <f t="shared" si="1078"/>
        <v>0</v>
      </c>
      <c r="K2573" s="39">
        <f t="shared" si="1079"/>
        <v>0</v>
      </c>
      <c r="L2573" s="39">
        <f t="shared" si="1080"/>
        <v>0</v>
      </c>
      <c r="M2573" s="39">
        <f>IF(E2573=12005,I2573,IF(E2573&lt;&gt;12005,0))</f>
        <v>0</v>
      </c>
      <c r="N2573" s="39">
        <f t="shared" si="1097"/>
        <v>0</v>
      </c>
      <c r="O2573" s="39">
        <f t="shared" si="1082"/>
        <v>0</v>
      </c>
      <c r="P2573" s="39">
        <f t="shared" si="1083"/>
        <v>0</v>
      </c>
      <c r="Q2573" s="39">
        <f t="shared" si="1084"/>
        <v>0</v>
      </c>
      <c r="R2573" s="39">
        <f t="shared" si="1085"/>
        <v>104519.11764705883</v>
      </c>
      <c r="S2573" s="39">
        <f t="shared" si="1086"/>
        <v>0</v>
      </c>
      <c r="T2573" s="39"/>
      <c r="U2573" s="39">
        <f t="shared" si="1087"/>
        <v>0</v>
      </c>
      <c r="V2573" s="39"/>
      <c r="W2573" s="39">
        <f>IF(E2573=12099,I2573,IF(E2573&lt;&gt;12099,0))</f>
        <v>0</v>
      </c>
      <c r="X2573" s="39">
        <f t="shared" si="1094"/>
        <v>28.615774852035273</v>
      </c>
      <c r="Y2573" s="39">
        <f t="shared" si="1095"/>
        <v>870.99264705882365</v>
      </c>
      <c r="Z2573" s="41">
        <f t="shared" si="1096"/>
        <v>58605.106896968246</v>
      </c>
      <c r="AA2573" s="41">
        <v>48131.733301123328</v>
      </c>
      <c r="AB2573" s="41">
        <v>3234.9814281860959</v>
      </c>
      <c r="AC2573" s="41">
        <f t="shared" si="1070"/>
        <v>51366.714729309424</v>
      </c>
      <c r="AD2573" s="42">
        <f t="shared" si="1071"/>
        <v>10473.373595844918</v>
      </c>
      <c r="AE2573" s="41">
        <f t="shared" si="1072"/>
        <v>61840.088325154342</v>
      </c>
      <c r="AF2573" s="42">
        <f t="shared" si="1073"/>
        <v>42679.029321904483</v>
      </c>
      <c r="AG2573" s="43">
        <f>(365.25/30.4375*(IF(E2573=12002,1/3%,IF(E2573=12003,1/3%,IF(E2573=12004,1/3%,IF(E2573=12006,1/2%,IF(E2573=12007,1/10%,IF(E2573=12008,1/3%,IF(E2573=12009,1/10%,IF(E2573=12010,1/10%,IF(E2573=12011,1/20%,IF(E2573=12012,1/3%,IF(E2573=12099,1/10%)))))))))))))</f>
        <v>120</v>
      </c>
      <c r="AH2573" s="44">
        <f t="shared" si="1074"/>
        <v>52.714579055441476</v>
      </c>
      <c r="AI2573" s="36">
        <f t="shared" si="1075"/>
        <v>67.285420944558524</v>
      </c>
      <c r="AJ2573" s="36">
        <f t="shared" si="1076"/>
        <v>2048</v>
      </c>
      <c r="AK2573" s="45">
        <v>45657</v>
      </c>
    </row>
    <row r="2574" spans="1:37" s="79" customFormat="1" ht="12.75" customHeight="1" x14ac:dyDescent="0.25">
      <c r="A2574" s="36">
        <v>2568</v>
      </c>
      <c r="B2574" s="45">
        <v>43609</v>
      </c>
      <c r="C2574" s="49" t="s">
        <v>272</v>
      </c>
      <c r="D2574" s="49"/>
      <c r="E2574" s="49">
        <v>12010</v>
      </c>
      <c r="F2574" s="36" t="s">
        <v>2014</v>
      </c>
      <c r="G2574" s="56" t="s">
        <v>435</v>
      </c>
      <c r="H2574" s="38">
        <v>1</v>
      </c>
      <c r="I2574" s="50">
        <v>290330.8823529412</v>
      </c>
      <c r="J2574" s="39">
        <f t="shared" si="1078"/>
        <v>0</v>
      </c>
      <c r="K2574" s="39">
        <f t="shared" si="1079"/>
        <v>0</v>
      </c>
      <c r="L2574" s="39">
        <f t="shared" si="1080"/>
        <v>0</v>
      </c>
      <c r="M2574" s="39">
        <f>IF(E2574=12005,I2574,IF(E2574&lt;&gt;12005,0))</f>
        <v>0</v>
      </c>
      <c r="N2574" s="39">
        <f t="shared" si="1097"/>
        <v>0</v>
      </c>
      <c r="O2574" s="39">
        <f t="shared" si="1082"/>
        <v>0</v>
      </c>
      <c r="P2574" s="39">
        <f t="shared" si="1083"/>
        <v>0</v>
      </c>
      <c r="Q2574" s="39">
        <f t="shared" si="1084"/>
        <v>0</v>
      </c>
      <c r="R2574" s="39">
        <f t="shared" si="1085"/>
        <v>290330.8823529412</v>
      </c>
      <c r="S2574" s="39">
        <f t="shared" si="1086"/>
        <v>0</v>
      </c>
      <c r="T2574" s="39"/>
      <c r="U2574" s="39">
        <f t="shared" si="1087"/>
        <v>0</v>
      </c>
      <c r="V2574" s="39"/>
      <c r="W2574" s="39">
        <f>IF(E2574=12099,I2574,IF(E2574&lt;&gt;12099,0))</f>
        <v>0</v>
      </c>
      <c r="X2574" s="39">
        <f t="shared" si="1094"/>
        <v>79.488263477875762</v>
      </c>
      <c r="Y2574" s="39">
        <f t="shared" si="1095"/>
        <v>2419.4240196078435</v>
      </c>
      <c r="Z2574" s="41">
        <f t="shared" si="1096"/>
        <v>162791.96360268956</v>
      </c>
      <c r="AA2574" s="41">
        <v>133699.25916978702</v>
      </c>
      <c r="AB2574" s="41">
        <v>8986.059522739155</v>
      </c>
      <c r="AC2574" s="41">
        <f t="shared" si="1070"/>
        <v>142685.31869252617</v>
      </c>
      <c r="AD2574" s="42">
        <f t="shared" si="1071"/>
        <v>29092.704432902538</v>
      </c>
      <c r="AE2574" s="41">
        <f t="shared" si="1072"/>
        <v>171778.02312542871</v>
      </c>
      <c r="AF2574" s="42">
        <f t="shared" si="1073"/>
        <v>118552.8592275125</v>
      </c>
      <c r="AG2574" s="43">
        <f>(365.25/30.4375*(IF(E2574=12002,1/3%,IF(E2574=12003,1/3%,IF(E2574=12004,1/3%,IF(E2574=12006,1/2%,IF(E2574=12007,1/10%,IF(E2574=12008,1/3%,IF(E2574=12009,1/10%,IF(E2574=12010,1/10%,IF(E2574=12011,1/20%,IF(E2574=12012,1/3%,IF(E2574=12099,1/10%)))))))))))))</f>
        <v>120</v>
      </c>
      <c r="AH2574" s="44">
        <f t="shared" si="1074"/>
        <v>52.714579055441476</v>
      </c>
      <c r="AI2574" s="36">
        <f t="shared" si="1075"/>
        <v>67.285420944558524</v>
      </c>
      <c r="AJ2574" s="36">
        <f t="shared" si="1076"/>
        <v>2048</v>
      </c>
      <c r="AK2574" s="45">
        <v>45657</v>
      </c>
    </row>
    <row r="2575" spans="1:37" s="79" customFormat="1" ht="12.75" customHeight="1" x14ac:dyDescent="0.25">
      <c r="A2575" s="36">
        <v>2569</v>
      </c>
      <c r="B2575" s="45">
        <v>43609</v>
      </c>
      <c r="C2575" s="49" t="s">
        <v>272</v>
      </c>
      <c r="D2575" s="49"/>
      <c r="E2575" s="49">
        <v>12010</v>
      </c>
      <c r="F2575" s="36" t="s">
        <v>876</v>
      </c>
      <c r="G2575" s="56" t="s">
        <v>435</v>
      </c>
      <c r="H2575" s="38">
        <v>8</v>
      </c>
      <c r="I2575" s="50">
        <v>308993.83084577112</v>
      </c>
      <c r="J2575" s="39">
        <f t="shared" si="1078"/>
        <v>0</v>
      </c>
      <c r="K2575" s="39">
        <f t="shared" si="1079"/>
        <v>0</v>
      </c>
      <c r="L2575" s="39">
        <f t="shared" si="1080"/>
        <v>0</v>
      </c>
      <c r="M2575" s="39">
        <f>IF(E2575=12005,I2575,IF(E2575&lt;&gt;12005,0))</f>
        <v>0</v>
      </c>
      <c r="N2575" s="39">
        <f t="shared" si="1097"/>
        <v>0</v>
      </c>
      <c r="O2575" s="39">
        <f t="shared" si="1082"/>
        <v>0</v>
      </c>
      <c r="P2575" s="39">
        <f t="shared" si="1083"/>
        <v>0</v>
      </c>
      <c r="Q2575" s="39">
        <f t="shared" si="1084"/>
        <v>0</v>
      </c>
      <c r="R2575" s="39">
        <f t="shared" si="1085"/>
        <v>308993.83084577112</v>
      </c>
      <c r="S2575" s="39">
        <f t="shared" si="1086"/>
        <v>0</v>
      </c>
      <c r="T2575" s="39"/>
      <c r="U2575" s="39">
        <f t="shared" si="1087"/>
        <v>0</v>
      </c>
      <c r="V2575" s="39"/>
      <c r="W2575" s="39">
        <f>IF(E2575=12099,I2575,IF(E2575&lt;&gt;12099,0))</f>
        <v>0</v>
      </c>
      <c r="X2575" s="39">
        <f t="shared" si="1094"/>
        <v>84.59790030000579</v>
      </c>
      <c r="Y2575" s="39">
        <f t="shared" si="1095"/>
        <v>2574.9485903814261</v>
      </c>
      <c r="Z2575" s="41">
        <f t="shared" si="1096"/>
        <v>173256.49981441186</v>
      </c>
      <c r="AA2575" s="41">
        <v>142293.66830460975</v>
      </c>
      <c r="AB2575" s="41">
        <v>9563.6982660489793</v>
      </c>
      <c r="AC2575" s="41">
        <f t="shared" si="1070"/>
        <v>151857.36657065872</v>
      </c>
      <c r="AD2575" s="42">
        <f t="shared" si="1071"/>
        <v>30962.831509802112</v>
      </c>
      <c r="AE2575" s="41">
        <f t="shared" si="1072"/>
        <v>182820.19808046083</v>
      </c>
      <c r="AF2575" s="42">
        <f t="shared" si="1073"/>
        <v>126173.63276531029</v>
      </c>
      <c r="AG2575" s="43">
        <f>(365.25/30.4375*(IF(E2575=12002,1/3%,IF(E2575=12003,1/3%,IF(E2575=12004,1/3%,IF(E2575=12006,1/2%,IF(E2575=12007,1/10%,IF(E2575=12008,1/3%,IF(E2575=12009,1/10%,IF(E2575=12010,1/10%,IF(E2575=12011,1/20%,IF(E2575=12012,1/3%,IF(E2575=12099,1/10%)))))))))))))</f>
        <v>120</v>
      </c>
      <c r="AH2575" s="44">
        <f t="shared" si="1074"/>
        <v>52.714579055441476</v>
      </c>
      <c r="AI2575" s="36">
        <f t="shared" si="1075"/>
        <v>67.285420944558524</v>
      </c>
      <c r="AJ2575" s="36">
        <f t="shared" si="1076"/>
        <v>2048</v>
      </c>
      <c r="AK2575" s="45">
        <v>45657</v>
      </c>
    </row>
    <row r="2576" spans="1:37" s="79" customFormat="1" ht="12.75" customHeight="1" x14ac:dyDescent="0.25">
      <c r="A2576" s="36">
        <v>2570</v>
      </c>
      <c r="B2576" s="45">
        <v>43609</v>
      </c>
      <c r="C2576" s="49" t="s">
        <v>272</v>
      </c>
      <c r="D2576" s="49"/>
      <c r="E2576" s="49">
        <v>12010</v>
      </c>
      <c r="F2576" s="36" t="s">
        <v>2068</v>
      </c>
      <c r="G2576" s="56" t="s">
        <v>435</v>
      </c>
      <c r="H2576" s="38">
        <v>8</v>
      </c>
      <c r="I2576" s="50">
        <v>2079766.1691542289</v>
      </c>
      <c r="J2576" s="39">
        <f t="shared" si="1078"/>
        <v>0</v>
      </c>
      <c r="K2576" s="39">
        <f t="shared" si="1079"/>
        <v>0</v>
      </c>
      <c r="L2576" s="39">
        <f t="shared" si="1080"/>
        <v>0</v>
      </c>
      <c r="M2576" s="39">
        <f>IF(E2576=12005,I2576,IF(E2576&lt;&gt;12005,0))</f>
        <v>0</v>
      </c>
      <c r="N2576" s="39">
        <f t="shared" si="1097"/>
        <v>0</v>
      </c>
      <c r="O2576" s="39">
        <f t="shared" si="1082"/>
        <v>0</v>
      </c>
      <c r="P2576" s="39">
        <f t="shared" si="1083"/>
        <v>0</v>
      </c>
      <c r="Q2576" s="39">
        <f t="shared" si="1084"/>
        <v>0</v>
      </c>
      <c r="R2576" s="39">
        <f t="shared" si="1085"/>
        <v>2079766.1691542289</v>
      </c>
      <c r="S2576" s="39">
        <f t="shared" si="1086"/>
        <v>0</v>
      </c>
      <c r="T2576" s="39"/>
      <c r="U2576" s="39">
        <f t="shared" si="1087"/>
        <v>0</v>
      </c>
      <c r="V2576" s="39"/>
      <c r="W2576" s="39">
        <f>IF(E2576=12099,I2576,IF(E2576&lt;&gt;12099,0))</f>
        <v>0</v>
      </c>
      <c r="X2576" s="39">
        <f t="shared" si="1094"/>
        <v>569.40894432696211</v>
      </c>
      <c r="Y2576" s="39">
        <f t="shared" si="1095"/>
        <v>17331.384742951908</v>
      </c>
      <c r="Z2576" s="41">
        <f t="shared" si="1096"/>
        <v>1166149.5179816184</v>
      </c>
      <c r="AA2576" s="41">
        <v>957745.84435795026</v>
      </c>
      <c r="AB2576" s="41">
        <v>64371.046021483511</v>
      </c>
      <c r="AC2576" s="41">
        <f t="shared" ref="AC2576:AC2639" si="1098">AA2576+AB2576</f>
        <v>1022116.8903794338</v>
      </c>
      <c r="AD2576" s="42">
        <f t="shared" ref="AD2576:AD2639" si="1099">Z2576-AA2576</f>
        <v>208403.67362366815</v>
      </c>
      <c r="AE2576" s="41">
        <f t="shared" ref="AE2576:AE2639" si="1100">AC2576+AD2576</f>
        <v>1230520.564003102</v>
      </c>
      <c r="AF2576" s="42">
        <f t="shared" ref="AF2576:AF2639" si="1101">I2576-AE2576</f>
        <v>849245.60515112686</v>
      </c>
      <c r="AG2576" s="43">
        <f>(365.25/30.4375*(IF(E2576=12002,1/3%,IF(E2576=12003,1/3%,IF(E2576=12004,1/3%,IF(E2576=12006,1/2%,IF(E2576=12007,1/10%,IF(E2576=12008,1/3%,IF(E2576=12009,1/10%,IF(E2576=12010,1/10%,IF(E2576=12011,1/20%,IF(E2576=12012,1/3%,IF(E2576=12099,1/10%)))))))))))))</f>
        <v>120</v>
      </c>
      <c r="AH2576" s="44">
        <f t="shared" ref="AH2576:AH2639" si="1102">IF(AG2576&gt;AI2576,AG2576-AI2576,IF(AG2576&lt;=AI2576,0))</f>
        <v>52.714579055441476</v>
      </c>
      <c r="AI2576" s="36">
        <f t="shared" ref="AI2576:AI2639" si="1103">AJ2576/30.4375</f>
        <v>67.285420944558524</v>
      </c>
      <c r="AJ2576" s="36">
        <f t="shared" ref="AJ2576:AJ2639" si="1104">AK2576-B2576</f>
        <v>2048</v>
      </c>
      <c r="AK2576" s="45">
        <v>45657</v>
      </c>
    </row>
    <row r="2577" spans="1:37" s="79" customFormat="1" ht="12.75" customHeight="1" x14ac:dyDescent="0.25">
      <c r="A2577" s="36">
        <v>2571</v>
      </c>
      <c r="B2577" s="45">
        <v>43613</v>
      </c>
      <c r="C2577" s="36" t="s">
        <v>721</v>
      </c>
      <c r="D2577" s="36"/>
      <c r="E2577" s="36">
        <v>12003</v>
      </c>
      <c r="F2577" s="36" t="s">
        <v>2069</v>
      </c>
      <c r="G2577" s="38" t="s">
        <v>799</v>
      </c>
      <c r="H2577" s="61">
        <v>18</v>
      </c>
      <c r="I2577" s="48">
        <v>671210.52631578944</v>
      </c>
      <c r="J2577" s="39">
        <f t="shared" si="1078"/>
        <v>0</v>
      </c>
      <c r="K2577" s="39">
        <f t="shared" si="1079"/>
        <v>671210.52631578944</v>
      </c>
      <c r="L2577" s="39">
        <f t="shared" si="1080"/>
        <v>0</v>
      </c>
      <c r="M2577" s="39">
        <f>IF(C2577=12006,H2577,IF(C2577&lt;&gt;12006,0))</f>
        <v>0</v>
      </c>
      <c r="N2577" s="39">
        <f t="shared" si="1097"/>
        <v>0</v>
      </c>
      <c r="O2577" s="39">
        <f t="shared" si="1082"/>
        <v>0</v>
      </c>
      <c r="P2577" s="39">
        <f t="shared" si="1083"/>
        <v>0</v>
      </c>
      <c r="Q2577" s="39">
        <f t="shared" si="1084"/>
        <v>0</v>
      </c>
      <c r="R2577" s="39">
        <f t="shared" si="1085"/>
        <v>0</v>
      </c>
      <c r="S2577" s="39">
        <f t="shared" si="1086"/>
        <v>0</v>
      </c>
      <c r="T2577" s="39"/>
      <c r="U2577" s="39">
        <f t="shared" si="1087"/>
        <v>0</v>
      </c>
      <c r="V2577" s="39"/>
      <c r="W2577" s="39"/>
      <c r="X2577" s="39">
        <f t="shared" si="1094"/>
        <v>55.130228034151081</v>
      </c>
      <c r="Y2577" s="39">
        <f t="shared" si="1095"/>
        <v>1678.0263157894735</v>
      </c>
      <c r="Z2577" s="41">
        <f t="shared" si="1096"/>
        <v>112686.18610180482</v>
      </c>
      <c r="AA2577" s="41">
        <v>92508.522641305521</v>
      </c>
      <c r="AB2577" s="41">
        <v>0</v>
      </c>
      <c r="AC2577" s="41">
        <f t="shared" si="1098"/>
        <v>92508.522641305521</v>
      </c>
      <c r="AD2577" s="42">
        <f t="shared" si="1099"/>
        <v>20177.663460499301</v>
      </c>
      <c r="AE2577" s="41">
        <f t="shared" si="1100"/>
        <v>112686.18610180482</v>
      </c>
      <c r="AF2577" s="42">
        <f t="shared" si="1101"/>
        <v>558524.3402139846</v>
      </c>
      <c r="AG2577" s="43">
        <f>(365.25/30.4375*(IF(E2577=12002,1/3%,IF(E2577=12003,1/3%,IF(E2577=12004,1/3%,IF(E2577=12006,1/2%,IF(E2577=12007,1/10%,IF(E2577=12008,1/3%,IF(E2577=12009,1/10%,IF(E2577=12010,1/10%,IF(E2577=12011,1/20%,IF(E2577=12012,1/3%))))))))))))</f>
        <v>400</v>
      </c>
      <c r="AH2577" s="44">
        <f t="shared" si="1102"/>
        <v>332.8459958932238</v>
      </c>
      <c r="AI2577" s="36">
        <f t="shared" si="1103"/>
        <v>67.154004106776185</v>
      </c>
      <c r="AJ2577" s="36">
        <f t="shared" si="1104"/>
        <v>2044</v>
      </c>
      <c r="AK2577" s="45">
        <v>45657</v>
      </c>
    </row>
    <row r="2578" spans="1:37" s="79" customFormat="1" ht="12.75" customHeight="1" x14ac:dyDescent="0.25">
      <c r="A2578" s="36">
        <v>2572</v>
      </c>
      <c r="B2578" s="45">
        <v>43613</v>
      </c>
      <c r="C2578" s="36" t="s">
        <v>721</v>
      </c>
      <c r="D2578" s="36"/>
      <c r="E2578" s="36">
        <v>12003</v>
      </c>
      <c r="F2578" s="36" t="s">
        <v>2070</v>
      </c>
      <c r="G2578" s="38" t="s">
        <v>799</v>
      </c>
      <c r="H2578" s="61">
        <v>15</v>
      </c>
      <c r="I2578" s="48">
        <v>391539.4736842105</v>
      </c>
      <c r="J2578" s="39">
        <f t="shared" si="1078"/>
        <v>0</v>
      </c>
      <c r="K2578" s="39">
        <f t="shared" si="1079"/>
        <v>391539.4736842105</v>
      </c>
      <c r="L2578" s="39">
        <f t="shared" si="1080"/>
        <v>0</v>
      </c>
      <c r="M2578" s="39">
        <f>IF(C2578=12006,H2578,IF(C2578&lt;&gt;12006,0))</f>
        <v>0</v>
      </c>
      <c r="N2578" s="39">
        <f t="shared" si="1097"/>
        <v>0</v>
      </c>
      <c r="O2578" s="39">
        <f t="shared" si="1082"/>
        <v>0</v>
      </c>
      <c r="P2578" s="39">
        <f t="shared" si="1083"/>
        <v>0</v>
      </c>
      <c r="Q2578" s="39">
        <f t="shared" si="1084"/>
        <v>0</v>
      </c>
      <c r="R2578" s="39">
        <f t="shared" si="1085"/>
        <v>0</v>
      </c>
      <c r="S2578" s="39">
        <f t="shared" si="1086"/>
        <v>0</v>
      </c>
      <c r="T2578" s="39"/>
      <c r="U2578" s="39">
        <f t="shared" si="1087"/>
        <v>0</v>
      </c>
      <c r="V2578" s="39"/>
      <c r="W2578" s="39"/>
      <c r="X2578" s="39">
        <f t="shared" si="1094"/>
        <v>32.159299686588128</v>
      </c>
      <c r="Y2578" s="39">
        <f t="shared" si="1095"/>
        <v>978.84868421052613</v>
      </c>
      <c r="Z2578" s="41">
        <f t="shared" si="1096"/>
        <v>65733.608559386135</v>
      </c>
      <c r="AA2578" s="41">
        <v>53963.30487409488</v>
      </c>
      <c r="AB2578" s="41">
        <v>0</v>
      </c>
      <c r="AC2578" s="41">
        <f t="shared" si="1098"/>
        <v>53963.30487409488</v>
      </c>
      <c r="AD2578" s="42">
        <f t="shared" si="1099"/>
        <v>11770.303685291256</v>
      </c>
      <c r="AE2578" s="41">
        <f t="shared" si="1100"/>
        <v>65733.608559386135</v>
      </c>
      <c r="AF2578" s="42">
        <f t="shared" si="1101"/>
        <v>325805.86512482434</v>
      </c>
      <c r="AG2578" s="43">
        <f>(365.25/30.4375*(IF(E2578=12002,1/3%,IF(E2578=12003,1/3%,IF(E2578=12004,1/3%,IF(E2578=12006,1/2%,IF(E2578=12007,1/10%,IF(E2578=12008,1/3%,IF(E2578=12009,1/10%,IF(E2578=12010,1/10%,IF(E2578=12011,1/20%,IF(E2578=12012,1/3%))))))))))))</f>
        <v>400</v>
      </c>
      <c r="AH2578" s="44">
        <f t="shared" si="1102"/>
        <v>332.8459958932238</v>
      </c>
      <c r="AI2578" s="36">
        <f t="shared" si="1103"/>
        <v>67.154004106776185</v>
      </c>
      <c r="AJ2578" s="36">
        <f t="shared" si="1104"/>
        <v>2044</v>
      </c>
      <c r="AK2578" s="45">
        <v>45657</v>
      </c>
    </row>
    <row r="2579" spans="1:37" s="79" customFormat="1" ht="25.5" customHeight="1" x14ac:dyDescent="0.25">
      <c r="A2579" s="36">
        <v>2573</v>
      </c>
      <c r="B2579" s="45">
        <v>43615</v>
      </c>
      <c r="C2579" s="49" t="s">
        <v>973</v>
      </c>
      <c r="D2579" s="49"/>
      <c r="E2579" s="49">
        <v>12006</v>
      </c>
      <c r="F2579" s="36" t="s">
        <v>2071</v>
      </c>
      <c r="G2579" s="56" t="s">
        <v>435</v>
      </c>
      <c r="H2579" s="38">
        <v>1</v>
      </c>
      <c r="I2579" s="50">
        <v>897096.04</v>
      </c>
      <c r="J2579" s="39">
        <f t="shared" si="1078"/>
        <v>0</v>
      </c>
      <c r="K2579" s="39">
        <f t="shared" si="1079"/>
        <v>0</v>
      </c>
      <c r="L2579" s="39">
        <f t="shared" si="1080"/>
        <v>0</v>
      </c>
      <c r="M2579" s="39">
        <f>IF(E2579=12005,I2579,IF(E2579&lt;&gt;12005,0))</f>
        <v>0</v>
      </c>
      <c r="N2579" s="39">
        <f t="shared" si="1097"/>
        <v>897096.04</v>
      </c>
      <c r="O2579" s="39">
        <f t="shared" si="1082"/>
        <v>0</v>
      </c>
      <c r="P2579" s="39">
        <f t="shared" si="1083"/>
        <v>0</v>
      </c>
      <c r="Q2579" s="39">
        <f t="shared" si="1084"/>
        <v>0</v>
      </c>
      <c r="R2579" s="39">
        <f t="shared" si="1085"/>
        <v>0</v>
      </c>
      <c r="S2579" s="39">
        <f t="shared" si="1086"/>
        <v>0</v>
      </c>
      <c r="T2579" s="39"/>
      <c r="U2579" s="39">
        <f t="shared" si="1087"/>
        <v>0</v>
      </c>
      <c r="V2579" s="39"/>
      <c r="W2579" s="39">
        <f>IF(E2579=12099,I2579,IF(E2579&lt;&gt;12099,0))</f>
        <v>0</v>
      </c>
      <c r="X2579" s="39">
        <f t="shared" si="1094"/>
        <v>49.122301984941821</v>
      </c>
      <c r="Y2579" s="39">
        <f t="shared" si="1095"/>
        <v>1495.1600666666666</v>
      </c>
      <c r="Z2579" s="41">
        <f t="shared" si="1096"/>
        <v>100307.7406532512</v>
      </c>
      <c r="AA2579" s="41">
        <v>82328.978126762493</v>
      </c>
      <c r="AB2579" s="41">
        <v>0</v>
      </c>
      <c r="AC2579" s="41">
        <f t="shared" si="1098"/>
        <v>82328.978126762493</v>
      </c>
      <c r="AD2579" s="42">
        <f t="shared" si="1099"/>
        <v>17978.762526488703</v>
      </c>
      <c r="AE2579" s="41">
        <f t="shared" si="1100"/>
        <v>100307.7406532512</v>
      </c>
      <c r="AF2579" s="42">
        <f t="shared" si="1101"/>
        <v>796788.29934674886</v>
      </c>
      <c r="AG2579" s="43">
        <f>(365.25/30.4375*(IF(E2579=12002,1/3%,IF(E2579=12003,1/3%,IF(E2579=12004,1/3%,IF(E2579=12006,1/2%,IF(E2579=12007,1/10%,IF(E2579=12008,1/3%,IF(E2579=12009,1/10%,IF(E2579=12010,1/10%,IF(E2579=12011,1/20%,IF(E2579=12012,1/3%,IF(E2579=12099,1/10%)))))))))))))</f>
        <v>600</v>
      </c>
      <c r="AH2579" s="44">
        <f t="shared" si="1102"/>
        <v>532.91170431211503</v>
      </c>
      <c r="AI2579" s="36">
        <f t="shared" si="1103"/>
        <v>67.088295687885008</v>
      </c>
      <c r="AJ2579" s="36">
        <f t="shared" si="1104"/>
        <v>2042</v>
      </c>
      <c r="AK2579" s="45">
        <v>45657</v>
      </c>
    </row>
    <row r="2580" spans="1:37" s="79" customFormat="1" ht="25.5" customHeight="1" x14ac:dyDescent="0.25">
      <c r="A2580" s="36">
        <v>2574</v>
      </c>
      <c r="B2580" s="45">
        <v>43615</v>
      </c>
      <c r="C2580" s="53" t="s">
        <v>533</v>
      </c>
      <c r="D2580" s="53"/>
      <c r="E2580" s="36">
        <v>12003</v>
      </c>
      <c r="F2580" s="36" t="s">
        <v>1877</v>
      </c>
      <c r="G2580" s="36" t="s">
        <v>540</v>
      </c>
      <c r="H2580" s="38">
        <v>30</v>
      </c>
      <c r="I2580" s="50">
        <v>811500</v>
      </c>
      <c r="J2580" s="39">
        <f t="shared" si="1078"/>
        <v>0</v>
      </c>
      <c r="K2580" s="39">
        <f t="shared" si="1079"/>
        <v>811500</v>
      </c>
      <c r="L2580" s="39">
        <f t="shared" si="1080"/>
        <v>0</v>
      </c>
      <c r="M2580" s="39">
        <f t="shared" ref="M2580:M2586" si="1105">IF(C2580=12006,H2580,IF(C2580&lt;&gt;12006,0))</f>
        <v>0</v>
      </c>
      <c r="N2580" s="39">
        <f t="shared" si="1097"/>
        <v>0</v>
      </c>
      <c r="O2580" s="39">
        <f t="shared" si="1082"/>
        <v>0</v>
      </c>
      <c r="P2580" s="39">
        <f t="shared" si="1083"/>
        <v>0</v>
      </c>
      <c r="Q2580" s="39">
        <f t="shared" si="1084"/>
        <v>0</v>
      </c>
      <c r="R2580" s="39">
        <f t="shared" si="1085"/>
        <v>0</v>
      </c>
      <c r="S2580" s="39">
        <f t="shared" si="1086"/>
        <v>0</v>
      </c>
      <c r="T2580" s="39"/>
      <c r="U2580" s="39">
        <f t="shared" si="1087"/>
        <v>0</v>
      </c>
      <c r="V2580" s="39"/>
      <c r="W2580" s="39"/>
      <c r="X2580" s="39">
        <f t="shared" si="1094"/>
        <v>66.652977412731005</v>
      </c>
      <c r="Y2580" s="39">
        <f t="shared" si="1095"/>
        <v>2028.75</v>
      </c>
      <c r="Z2580" s="41">
        <f t="shared" si="1096"/>
        <v>136105.37987679671</v>
      </c>
      <c r="AA2580" s="41">
        <v>109710.80082135524</v>
      </c>
      <c r="AB2580" s="41">
        <v>-2958.8659612327729</v>
      </c>
      <c r="AC2580" s="41">
        <f t="shared" si="1098"/>
        <v>106751.93486012246</v>
      </c>
      <c r="AD2580" s="42">
        <f t="shared" si="1099"/>
        <v>26394.579055441471</v>
      </c>
      <c r="AE2580" s="41">
        <f t="shared" si="1100"/>
        <v>133146.51391556393</v>
      </c>
      <c r="AF2580" s="42">
        <f t="shared" si="1101"/>
        <v>678353.48608443607</v>
      </c>
      <c r="AG2580" s="43">
        <f t="shared" ref="AG2580:AG2586" si="1106">(365.25/30.4375*(IF(E2580=12002,1/3%,IF(E2580=12003,1/3%,IF(E2580=12004,1/3%,IF(E2580=12006,1/2%,IF(E2580=12007,1/10%,IF(E2580=12008,1/3%,IF(E2580=12009,1/10%,IF(E2580=12010,1/10%,IF(E2580=12011,1/20%,IF(E2580=12012,1/3%))))))))))))</f>
        <v>400</v>
      </c>
      <c r="AH2580" s="44">
        <f t="shared" si="1102"/>
        <v>332.91170431211498</v>
      </c>
      <c r="AI2580" s="36">
        <f t="shared" si="1103"/>
        <v>67.088295687885008</v>
      </c>
      <c r="AJ2580" s="36">
        <f t="shared" si="1104"/>
        <v>2042</v>
      </c>
      <c r="AK2580" s="45">
        <v>45657</v>
      </c>
    </row>
    <row r="2581" spans="1:37" s="79" customFormat="1" ht="12.75" customHeight="1" x14ac:dyDescent="0.25">
      <c r="A2581" s="36">
        <v>2575</v>
      </c>
      <c r="B2581" s="45">
        <v>43615</v>
      </c>
      <c r="C2581" s="36" t="s">
        <v>980</v>
      </c>
      <c r="D2581" s="36"/>
      <c r="E2581" s="36">
        <v>12002</v>
      </c>
      <c r="F2581" s="36" t="s">
        <v>2072</v>
      </c>
      <c r="G2581" s="36" t="s">
        <v>544</v>
      </c>
      <c r="H2581" s="38">
        <v>12</v>
      </c>
      <c r="I2581" s="50">
        <v>168000</v>
      </c>
      <c r="J2581" s="39">
        <f t="shared" si="1078"/>
        <v>168000</v>
      </c>
      <c r="K2581" s="39">
        <f t="shared" si="1079"/>
        <v>0</v>
      </c>
      <c r="L2581" s="39">
        <f t="shared" si="1080"/>
        <v>0</v>
      </c>
      <c r="M2581" s="39">
        <f t="shared" si="1105"/>
        <v>0</v>
      </c>
      <c r="N2581" s="39">
        <f t="shared" si="1097"/>
        <v>0</v>
      </c>
      <c r="O2581" s="39">
        <f t="shared" si="1082"/>
        <v>0</v>
      </c>
      <c r="P2581" s="39">
        <f t="shared" si="1083"/>
        <v>0</v>
      </c>
      <c r="Q2581" s="39">
        <f t="shared" si="1084"/>
        <v>0</v>
      </c>
      <c r="R2581" s="39">
        <f t="shared" si="1085"/>
        <v>0</v>
      </c>
      <c r="S2581" s="39">
        <f t="shared" si="1086"/>
        <v>0</v>
      </c>
      <c r="T2581" s="39"/>
      <c r="U2581" s="39">
        <f t="shared" si="1087"/>
        <v>0</v>
      </c>
      <c r="V2581" s="39"/>
      <c r="W2581" s="39"/>
      <c r="X2581" s="39">
        <f t="shared" si="1094"/>
        <v>13.798767967145791</v>
      </c>
      <c r="Y2581" s="39">
        <f t="shared" si="1095"/>
        <v>420</v>
      </c>
      <c r="Z2581" s="41">
        <f t="shared" si="1096"/>
        <v>28177.084188911704</v>
      </c>
      <c r="AA2581" s="41">
        <v>22712.772073921973</v>
      </c>
      <c r="AB2581" s="41">
        <v>-612.5563542663042</v>
      </c>
      <c r="AC2581" s="41">
        <f t="shared" si="1098"/>
        <v>22100.215719655669</v>
      </c>
      <c r="AD2581" s="42">
        <f t="shared" si="1099"/>
        <v>5464.3121149897306</v>
      </c>
      <c r="AE2581" s="41">
        <f t="shared" si="1100"/>
        <v>27564.5278346454</v>
      </c>
      <c r="AF2581" s="42">
        <f t="shared" si="1101"/>
        <v>140435.47216535459</v>
      </c>
      <c r="AG2581" s="43">
        <f t="shared" si="1106"/>
        <v>400</v>
      </c>
      <c r="AH2581" s="44">
        <f t="shared" si="1102"/>
        <v>332.91170431211498</v>
      </c>
      <c r="AI2581" s="36">
        <f t="shared" si="1103"/>
        <v>67.088295687885008</v>
      </c>
      <c r="AJ2581" s="36">
        <f t="shared" si="1104"/>
        <v>2042</v>
      </c>
      <c r="AK2581" s="45">
        <v>45657</v>
      </c>
    </row>
    <row r="2582" spans="1:37" s="79" customFormat="1" ht="12.75" customHeight="1" x14ac:dyDescent="0.25">
      <c r="A2582" s="36">
        <v>2576</v>
      </c>
      <c r="B2582" s="45">
        <v>43616</v>
      </c>
      <c r="C2582" s="36" t="s">
        <v>527</v>
      </c>
      <c r="D2582" s="36"/>
      <c r="E2582" s="36">
        <v>12002</v>
      </c>
      <c r="F2582" s="36" t="s">
        <v>2073</v>
      </c>
      <c r="G2582" s="36" t="s">
        <v>52</v>
      </c>
      <c r="H2582" s="38">
        <v>1</v>
      </c>
      <c r="I2582" s="50">
        <v>15633395</v>
      </c>
      <c r="J2582" s="39">
        <f t="shared" si="1078"/>
        <v>15633395</v>
      </c>
      <c r="K2582" s="39">
        <f t="shared" si="1079"/>
        <v>0</v>
      </c>
      <c r="L2582" s="39">
        <f t="shared" si="1080"/>
        <v>0</v>
      </c>
      <c r="M2582" s="39">
        <f t="shared" si="1105"/>
        <v>0</v>
      </c>
      <c r="N2582" s="39">
        <f t="shared" si="1097"/>
        <v>0</v>
      </c>
      <c r="O2582" s="39">
        <f t="shared" si="1082"/>
        <v>0</v>
      </c>
      <c r="P2582" s="39">
        <f t="shared" si="1083"/>
        <v>0</v>
      </c>
      <c r="Q2582" s="39">
        <f t="shared" si="1084"/>
        <v>0</v>
      </c>
      <c r="R2582" s="39">
        <f t="shared" si="1085"/>
        <v>0</v>
      </c>
      <c r="S2582" s="39">
        <f t="shared" si="1086"/>
        <v>0</v>
      </c>
      <c r="T2582" s="39"/>
      <c r="U2582" s="39">
        <f t="shared" si="1087"/>
        <v>0</v>
      </c>
      <c r="V2582" s="39"/>
      <c r="W2582" s="39"/>
      <c r="X2582" s="39">
        <f t="shared" si="1094"/>
        <v>1284.0570841889116</v>
      </c>
      <c r="Y2582" s="39">
        <f t="shared" si="1095"/>
        <v>39083.487499999996</v>
      </c>
      <c r="Z2582" s="41">
        <f t="shared" si="1096"/>
        <v>2620760.5088295685</v>
      </c>
      <c r="AA2582" s="41">
        <v>2150795.6160164271</v>
      </c>
      <c r="AB2582" s="41">
        <v>-58006.284615846082</v>
      </c>
      <c r="AC2582" s="41">
        <f t="shared" si="1098"/>
        <v>2092789.3314005809</v>
      </c>
      <c r="AD2582" s="42">
        <f t="shared" si="1099"/>
        <v>469964.89281314146</v>
      </c>
      <c r="AE2582" s="41">
        <f t="shared" si="1100"/>
        <v>2562754.2242137222</v>
      </c>
      <c r="AF2582" s="42">
        <f t="shared" si="1101"/>
        <v>13070640.775786277</v>
      </c>
      <c r="AG2582" s="43">
        <f t="shared" si="1106"/>
        <v>400</v>
      </c>
      <c r="AH2582" s="44">
        <f t="shared" si="1102"/>
        <v>332.94455852156057</v>
      </c>
      <c r="AI2582" s="36">
        <f t="shared" si="1103"/>
        <v>67.05544147843942</v>
      </c>
      <c r="AJ2582" s="36">
        <f t="shared" si="1104"/>
        <v>2041</v>
      </c>
      <c r="AK2582" s="45">
        <v>45657</v>
      </c>
    </row>
    <row r="2583" spans="1:37" s="79" customFormat="1" ht="12.75" customHeight="1" x14ac:dyDescent="0.25">
      <c r="A2583" s="36">
        <v>2577</v>
      </c>
      <c r="B2583" s="45">
        <v>43616</v>
      </c>
      <c r="C2583" s="36" t="s">
        <v>823</v>
      </c>
      <c r="D2583" s="36"/>
      <c r="E2583" s="36">
        <v>12004</v>
      </c>
      <c r="F2583" s="36" t="s">
        <v>2074</v>
      </c>
      <c r="G2583" s="36" t="s">
        <v>56</v>
      </c>
      <c r="H2583" s="38">
        <v>1</v>
      </c>
      <c r="I2583" s="50">
        <v>64000</v>
      </c>
      <c r="J2583" s="39">
        <f t="shared" si="1078"/>
        <v>0</v>
      </c>
      <c r="K2583" s="39">
        <f t="shared" si="1079"/>
        <v>0</v>
      </c>
      <c r="L2583" s="39">
        <f t="shared" si="1080"/>
        <v>64000</v>
      </c>
      <c r="M2583" s="39">
        <f t="shared" si="1105"/>
        <v>0</v>
      </c>
      <c r="N2583" s="39">
        <f t="shared" si="1097"/>
        <v>0</v>
      </c>
      <c r="O2583" s="39">
        <f t="shared" si="1082"/>
        <v>0</v>
      </c>
      <c r="P2583" s="39">
        <f t="shared" si="1083"/>
        <v>0</v>
      </c>
      <c r="Q2583" s="39">
        <f t="shared" si="1084"/>
        <v>0</v>
      </c>
      <c r="R2583" s="39">
        <f t="shared" si="1085"/>
        <v>0</v>
      </c>
      <c r="S2583" s="39">
        <f t="shared" si="1086"/>
        <v>0</v>
      </c>
      <c r="T2583" s="39"/>
      <c r="U2583" s="39">
        <f t="shared" si="1087"/>
        <v>0</v>
      </c>
      <c r="V2583" s="39"/>
      <c r="W2583" s="39"/>
      <c r="X2583" s="39">
        <f t="shared" si="1094"/>
        <v>5.2566735112936342</v>
      </c>
      <c r="Y2583" s="39">
        <f t="shared" si="1095"/>
        <v>160</v>
      </c>
      <c r="Z2583" s="41">
        <f t="shared" si="1096"/>
        <v>10728.870636550308</v>
      </c>
      <c r="AA2583" s="41">
        <v>8804.9281314168384</v>
      </c>
      <c r="AB2583" s="41">
        <v>-237.46615597022588</v>
      </c>
      <c r="AC2583" s="41">
        <f t="shared" si="1098"/>
        <v>8567.461975446613</v>
      </c>
      <c r="AD2583" s="42">
        <f t="shared" si="1099"/>
        <v>1923.9425051334692</v>
      </c>
      <c r="AE2583" s="41">
        <f t="shared" si="1100"/>
        <v>10491.404480580082</v>
      </c>
      <c r="AF2583" s="42">
        <f t="shared" si="1101"/>
        <v>53508.59551941992</v>
      </c>
      <c r="AG2583" s="43">
        <f t="shared" si="1106"/>
        <v>400</v>
      </c>
      <c r="AH2583" s="44">
        <f t="shared" si="1102"/>
        <v>332.94455852156057</v>
      </c>
      <c r="AI2583" s="36">
        <f t="shared" si="1103"/>
        <v>67.05544147843942</v>
      </c>
      <c r="AJ2583" s="36">
        <f t="shared" si="1104"/>
        <v>2041</v>
      </c>
      <c r="AK2583" s="45">
        <v>45657</v>
      </c>
    </row>
    <row r="2584" spans="1:37" s="79" customFormat="1" ht="12.75" customHeight="1" x14ac:dyDescent="0.25">
      <c r="A2584" s="36">
        <v>2578</v>
      </c>
      <c r="B2584" s="45">
        <v>43616</v>
      </c>
      <c r="C2584" s="36" t="s">
        <v>823</v>
      </c>
      <c r="D2584" s="36"/>
      <c r="E2584" s="36">
        <v>12004</v>
      </c>
      <c r="F2584" s="36" t="s">
        <v>2075</v>
      </c>
      <c r="G2584" s="36" t="s">
        <v>56</v>
      </c>
      <c r="H2584" s="38">
        <f>VLOOKUP(F2584,'[1]Feeder Assets'!$F$1338:$K$2140,6,0)</f>
        <v>48</v>
      </c>
      <c r="I2584" s="50">
        <v>5950000</v>
      </c>
      <c r="J2584" s="39">
        <f t="shared" si="1078"/>
        <v>0</v>
      </c>
      <c r="K2584" s="39">
        <f t="shared" si="1079"/>
        <v>0</v>
      </c>
      <c r="L2584" s="39">
        <f t="shared" si="1080"/>
        <v>5950000</v>
      </c>
      <c r="M2584" s="39">
        <f t="shared" si="1105"/>
        <v>0</v>
      </c>
      <c r="N2584" s="39">
        <f t="shared" si="1097"/>
        <v>0</v>
      </c>
      <c r="O2584" s="39">
        <f t="shared" si="1082"/>
        <v>0</v>
      </c>
      <c r="P2584" s="39">
        <f t="shared" si="1083"/>
        <v>0</v>
      </c>
      <c r="Q2584" s="39">
        <f t="shared" si="1084"/>
        <v>0</v>
      </c>
      <c r="R2584" s="39">
        <f t="shared" si="1085"/>
        <v>0</v>
      </c>
      <c r="S2584" s="39">
        <f t="shared" si="1086"/>
        <v>0</v>
      </c>
      <c r="T2584" s="39"/>
      <c r="U2584" s="39">
        <f t="shared" si="1087"/>
        <v>0</v>
      </c>
      <c r="V2584" s="39"/>
      <c r="W2584" s="39"/>
      <c r="X2584" s="39">
        <f t="shared" si="1094"/>
        <v>488.70636550308006</v>
      </c>
      <c r="Y2584" s="39">
        <f t="shared" si="1095"/>
        <v>14875</v>
      </c>
      <c r="Z2584" s="41">
        <f t="shared" si="1096"/>
        <v>997449.69199178636</v>
      </c>
      <c r="AA2584" s="41">
        <v>818583.16221765918</v>
      </c>
      <c r="AB2584" s="41">
        <v>-22076.931687856937</v>
      </c>
      <c r="AC2584" s="41">
        <f t="shared" si="1098"/>
        <v>796506.23052980227</v>
      </c>
      <c r="AD2584" s="42">
        <f t="shared" si="1099"/>
        <v>178866.52977412718</v>
      </c>
      <c r="AE2584" s="41">
        <f t="shared" si="1100"/>
        <v>975372.76030392945</v>
      </c>
      <c r="AF2584" s="42">
        <f t="shared" si="1101"/>
        <v>4974627.2396960706</v>
      </c>
      <c r="AG2584" s="43">
        <f t="shared" si="1106"/>
        <v>400</v>
      </c>
      <c r="AH2584" s="44">
        <f t="shared" si="1102"/>
        <v>332.94455852156057</v>
      </c>
      <c r="AI2584" s="36">
        <f t="shared" si="1103"/>
        <v>67.05544147843942</v>
      </c>
      <c r="AJ2584" s="36">
        <f t="shared" si="1104"/>
        <v>2041</v>
      </c>
      <c r="AK2584" s="45">
        <v>45657</v>
      </c>
    </row>
    <row r="2585" spans="1:37" s="79" customFormat="1" ht="12.75" customHeight="1" x14ac:dyDescent="0.25">
      <c r="A2585" s="36">
        <v>2579</v>
      </c>
      <c r="B2585" s="45">
        <v>43616</v>
      </c>
      <c r="C2585" s="36" t="s">
        <v>534</v>
      </c>
      <c r="D2585" s="36"/>
      <c r="E2585" s="36">
        <v>12008</v>
      </c>
      <c r="F2585" s="36" t="s">
        <v>2073</v>
      </c>
      <c r="G2585" s="36" t="s">
        <v>65</v>
      </c>
      <c r="H2585" s="38">
        <v>1</v>
      </c>
      <c r="I2585" s="50">
        <v>3368120</v>
      </c>
      <c r="J2585" s="39">
        <f t="shared" si="1078"/>
        <v>0</v>
      </c>
      <c r="K2585" s="39">
        <f t="shared" si="1079"/>
        <v>0</v>
      </c>
      <c r="L2585" s="39">
        <f t="shared" si="1080"/>
        <v>0</v>
      </c>
      <c r="M2585" s="39">
        <f t="shared" si="1105"/>
        <v>0</v>
      </c>
      <c r="N2585" s="39">
        <f t="shared" si="1097"/>
        <v>0</v>
      </c>
      <c r="O2585" s="39">
        <f t="shared" si="1082"/>
        <v>0</v>
      </c>
      <c r="P2585" s="39">
        <f t="shared" si="1083"/>
        <v>3368120</v>
      </c>
      <c r="Q2585" s="39">
        <f t="shared" si="1084"/>
        <v>0</v>
      </c>
      <c r="R2585" s="39">
        <f t="shared" si="1085"/>
        <v>0</v>
      </c>
      <c r="S2585" s="39">
        <f t="shared" si="1086"/>
        <v>0</v>
      </c>
      <c r="T2585" s="39"/>
      <c r="U2585" s="39">
        <f t="shared" si="1087"/>
        <v>0</v>
      </c>
      <c r="V2585" s="39"/>
      <c r="W2585" s="39"/>
      <c r="X2585" s="39">
        <f t="shared" si="1094"/>
        <v>276.64229979466114</v>
      </c>
      <c r="Y2585" s="39">
        <f t="shared" si="1095"/>
        <v>8420.2999999999993</v>
      </c>
      <c r="Z2585" s="41">
        <f t="shared" si="1096"/>
        <v>564626.93388090341</v>
      </c>
      <c r="AA2585" s="41">
        <v>463375.85215605743</v>
      </c>
      <c r="AB2585" s="41">
        <v>-12497.101706975578</v>
      </c>
      <c r="AC2585" s="41">
        <f t="shared" si="1098"/>
        <v>450878.75044908182</v>
      </c>
      <c r="AD2585" s="42">
        <f t="shared" si="1099"/>
        <v>101251.08172484598</v>
      </c>
      <c r="AE2585" s="41">
        <f t="shared" si="1100"/>
        <v>552129.8321739278</v>
      </c>
      <c r="AF2585" s="42">
        <f t="shared" si="1101"/>
        <v>2815990.1678260723</v>
      </c>
      <c r="AG2585" s="43">
        <f t="shared" si="1106"/>
        <v>400</v>
      </c>
      <c r="AH2585" s="44">
        <f t="shared" si="1102"/>
        <v>332.94455852156057</v>
      </c>
      <c r="AI2585" s="36">
        <f t="shared" si="1103"/>
        <v>67.05544147843942</v>
      </c>
      <c r="AJ2585" s="36">
        <f t="shared" si="1104"/>
        <v>2041</v>
      </c>
      <c r="AK2585" s="45">
        <v>45657</v>
      </c>
    </row>
    <row r="2586" spans="1:37" s="79" customFormat="1" ht="12.75" customHeight="1" x14ac:dyDescent="0.25">
      <c r="A2586" s="36">
        <v>2580</v>
      </c>
      <c r="B2586" s="45">
        <v>43616</v>
      </c>
      <c r="C2586" s="56" t="s">
        <v>1043</v>
      </c>
      <c r="D2586" s="56"/>
      <c r="E2586" s="36">
        <v>12002</v>
      </c>
      <c r="F2586" s="36" t="s">
        <v>2073</v>
      </c>
      <c r="G2586" s="38" t="s">
        <v>335</v>
      </c>
      <c r="H2586" s="61">
        <v>1</v>
      </c>
      <c r="I2586" s="50">
        <v>11863502.199999999</v>
      </c>
      <c r="J2586" s="39">
        <f t="shared" si="1078"/>
        <v>11863502.199999999</v>
      </c>
      <c r="K2586" s="39">
        <f t="shared" si="1079"/>
        <v>0</v>
      </c>
      <c r="L2586" s="39">
        <f t="shared" si="1080"/>
        <v>0</v>
      </c>
      <c r="M2586" s="39">
        <f t="shared" si="1105"/>
        <v>0</v>
      </c>
      <c r="N2586" s="39">
        <f t="shared" si="1097"/>
        <v>0</v>
      </c>
      <c r="O2586" s="39">
        <f t="shared" si="1082"/>
        <v>0</v>
      </c>
      <c r="P2586" s="39">
        <f t="shared" si="1083"/>
        <v>0</v>
      </c>
      <c r="Q2586" s="39">
        <f t="shared" si="1084"/>
        <v>0</v>
      </c>
      <c r="R2586" s="39">
        <f t="shared" si="1085"/>
        <v>0</v>
      </c>
      <c r="S2586" s="39">
        <f t="shared" si="1086"/>
        <v>0</v>
      </c>
      <c r="T2586" s="39"/>
      <c r="U2586" s="39">
        <f t="shared" si="1087"/>
        <v>0</v>
      </c>
      <c r="V2586" s="39"/>
      <c r="W2586" s="39"/>
      <c r="X2586" s="39">
        <f t="shared" si="1094"/>
        <v>974.41496509240244</v>
      </c>
      <c r="Y2586" s="39">
        <f t="shared" si="1095"/>
        <v>29658.755499999999</v>
      </c>
      <c r="Z2586" s="41">
        <f t="shared" si="1096"/>
        <v>1988780.9437535931</v>
      </c>
      <c r="AA2586" s="41">
        <v>1632145.0665297741</v>
      </c>
      <c r="AB2586" s="41">
        <v>0</v>
      </c>
      <c r="AC2586" s="41">
        <f t="shared" si="1098"/>
        <v>1632145.0665297741</v>
      </c>
      <c r="AD2586" s="42">
        <f t="shared" si="1099"/>
        <v>356635.87722381903</v>
      </c>
      <c r="AE2586" s="41">
        <f t="shared" si="1100"/>
        <v>1988780.9437535931</v>
      </c>
      <c r="AF2586" s="42">
        <f t="shared" si="1101"/>
        <v>9874721.2562464066</v>
      </c>
      <c r="AG2586" s="43">
        <f t="shared" si="1106"/>
        <v>400</v>
      </c>
      <c r="AH2586" s="44">
        <f t="shared" si="1102"/>
        <v>332.94455852156057</v>
      </c>
      <c r="AI2586" s="36">
        <f t="shared" si="1103"/>
        <v>67.05544147843942</v>
      </c>
      <c r="AJ2586" s="36">
        <f t="shared" si="1104"/>
        <v>2041</v>
      </c>
      <c r="AK2586" s="45">
        <v>45657</v>
      </c>
    </row>
    <row r="2587" spans="1:37" s="79" customFormat="1" ht="12.75" customHeight="1" x14ac:dyDescent="0.25">
      <c r="A2587" s="36">
        <v>2581</v>
      </c>
      <c r="B2587" s="45">
        <v>43617</v>
      </c>
      <c r="C2587" s="49" t="s">
        <v>431</v>
      </c>
      <c r="D2587" s="49"/>
      <c r="E2587" s="49">
        <v>12009</v>
      </c>
      <c r="F2587" s="36" t="s">
        <v>1405</v>
      </c>
      <c r="G2587" s="56" t="s">
        <v>435</v>
      </c>
      <c r="H2587" s="38">
        <v>4</v>
      </c>
      <c r="I2587" s="50">
        <v>128000</v>
      </c>
      <c r="J2587" s="39">
        <f t="shared" ref="J2587:J2650" si="1107">IF(E2587=12002,I2587,IF(E2587&lt;&gt;12002,0))</f>
        <v>0</v>
      </c>
      <c r="K2587" s="39">
        <f t="shared" ref="K2587:K2650" si="1108">IF(E2587=12003,I2587,IF(E2587&lt;&gt;12003,0))</f>
        <v>0</v>
      </c>
      <c r="L2587" s="39">
        <f t="shared" ref="L2587:L2650" si="1109">IF(E2587=12004,I2587,IF(E2587&lt;&gt;12004,0))</f>
        <v>0</v>
      </c>
      <c r="M2587" s="39">
        <f>IF(E2587=12005,I2587,IF(E2587&lt;&gt;12005,0))</f>
        <v>0</v>
      </c>
      <c r="N2587" s="39">
        <f t="shared" si="1097"/>
        <v>0</v>
      </c>
      <c r="O2587" s="39">
        <f t="shared" ref="O2587:O2650" si="1110">IF(E2587=12007,I2587,IF(E2587&lt;&gt;12007,0))</f>
        <v>0</v>
      </c>
      <c r="P2587" s="39">
        <f t="shared" ref="P2587:P2650" si="1111">IF(E2587=12008,I2587,IF(E2587&lt;&gt;12008,0))</f>
        <v>0</v>
      </c>
      <c r="Q2587" s="39">
        <f t="shared" ref="Q2587:Q2650" si="1112">IF(E2587=12009,I2587,IF(E2587&lt;&gt;12009,0))</f>
        <v>128000</v>
      </c>
      <c r="R2587" s="39">
        <f t="shared" ref="R2587:R2650" si="1113">IF(E2587=12010,I2587,IF(E2587&lt;&gt;12010,0))</f>
        <v>0</v>
      </c>
      <c r="S2587" s="39">
        <f t="shared" ref="S2587:S2650" si="1114">IF(E2587=12011,I2587,IF(E2587&lt;&gt;12011,0))</f>
        <v>0</v>
      </c>
      <c r="T2587" s="39"/>
      <c r="U2587" s="39">
        <f t="shared" ref="U2587:U2650" si="1115">IF(E2587=12012,I2587,IF(E2587&lt;&gt;12012,0))</f>
        <v>0</v>
      </c>
      <c r="V2587" s="39"/>
      <c r="W2587" s="39">
        <f>IF(E2587=12099,I2587,IF(E2587&lt;&gt;12099,0))</f>
        <v>0</v>
      </c>
      <c r="X2587" s="39">
        <f t="shared" si="1094"/>
        <v>35.044490075290895</v>
      </c>
      <c r="Y2587" s="39">
        <f t="shared" si="1095"/>
        <v>1066.6666666666665</v>
      </c>
      <c r="Z2587" s="41">
        <f t="shared" si="1096"/>
        <v>71490.759753593418</v>
      </c>
      <c r="AA2587" s="41">
        <v>58664.476386036957</v>
      </c>
      <c r="AB2587" s="41">
        <v>0</v>
      </c>
      <c r="AC2587" s="41">
        <f t="shared" si="1098"/>
        <v>58664.476386036957</v>
      </c>
      <c r="AD2587" s="42">
        <f t="shared" si="1099"/>
        <v>12826.283367556462</v>
      </c>
      <c r="AE2587" s="41">
        <f t="shared" si="1100"/>
        <v>71490.759753593418</v>
      </c>
      <c r="AF2587" s="42">
        <f t="shared" si="1101"/>
        <v>56509.240246406582</v>
      </c>
      <c r="AG2587" s="43">
        <f>(365.25/30.4375*(IF(E2587=12002,1/3%,IF(E2587=12003,1/3%,IF(E2587=12004,1/3%,IF(E2587=12006,1/2%,IF(E2587=12007,1/10%,IF(E2587=12008,1/3%,IF(E2587=12009,1/10%,IF(E2587=12010,1/10%,IF(E2587=12011,1/20%,IF(E2587=12012,1/3%,IF(E2587=12099,1/10%)))))))))))))</f>
        <v>120</v>
      </c>
      <c r="AH2587" s="44">
        <f t="shared" si="1102"/>
        <v>52.977412731006154</v>
      </c>
      <c r="AI2587" s="36">
        <f t="shared" si="1103"/>
        <v>67.022587268993846</v>
      </c>
      <c r="AJ2587" s="36">
        <f t="shared" si="1104"/>
        <v>2040</v>
      </c>
      <c r="AK2587" s="45">
        <v>45657</v>
      </c>
    </row>
    <row r="2588" spans="1:37" s="79" customFormat="1" ht="12.75" customHeight="1" x14ac:dyDescent="0.25">
      <c r="A2588" s="36">
        <v>2582</v>
      </c>
      <c r="B2588" s="45">
        <v>43619</v>
      </c>
      <c r="C2588" s="36" t="s">
        <v>721</v>
      </c>
      <c r="D2588" s="36"/>
      <c r="E2588" s="36">
        <v>12003</v>
      </c>
      <c r="F2588" s="36" t="s">
        <v>2076</v>
      </c>
      <c r="G2588" s="36" t="s">
        <v>276</v>
      </c>
      <c r="H2588" s="38">
        <v>1</v>
      </c>
      <c r="I2588" s="50">
        <v>3474513</v>
      </c>
      <c r="J2588" s="39">
        <f t="shared" si="1107"/>
        <v>0</v>
      </c>
      <c r="K2588" s="39">
        <f t="shared" si="1108"/>
        <v>3474513</v>
      </c>
      <c r="L2588" s="39">
        <f t="shared" si="1109"/>
        <v>0</v>
      </c>
      <c r="M2588" s="39">
        <f t="shared" ref="M2588:M2594" si="1116">IF(C2588=12006,H2588,IF(C2588&lt;&gt;12006,0))</f>
        <v>0</v>
      </c>
      <c r="N2588" s="39">
        <f t="shared" si="1097"/>
        <v>0</v>
      </c>
      <c r="O2588" s="39">
        <f t="shared" si="1110"/>
        <v>0</v>
      </c>
      <c r="P2588" s="39">
        <f t="shared" si="1111"/>
        <v>0</v>
      </c>
      <c r="Q2588" s="39">
        <f t="shared" si="1112"/>
        <v>0</v>
      </c>
      <c r="R2588" s="39">
        <f t="shared" si="1113"/>
        <v>0</v>
      </c>
      <c r="S2588" s="39">
        <f t="shared" si="1114"/>
        <v>0</v>
      </c>
      <c r="T2588" s="39"/>
      <c r="U2588" s="39">
        <f t="shared" si="1115"/>
        <v>0</v>
      </c>
      <c r="V2588" s="39">
        <f>IF(E2588=12050,I2588,IF(E2588&lt;&gt;12050,0))</f>
        <v>0</v>
      </c>
      <c r="W2588" s="39"/>
      <c r="X2588" s="39">
        <f t="shared" si="1094"/>
        <v>285.38094455852155</v>
      </c>
      <c r="Y2588" s="39">
        <f t="shared" si="1095"/>
        <v>8686.2824999999993</v>
      </c>
      <c r="Z2588" s="41">
        <f t="shared" si="1096"/>
        <v>581606.36501026689</v>
      </c>
      <c r="AA2588" s="41">
        <v>477156.939301848</v>
      </c>
      <c r="AB2588" s="41">
        <v>0</v>
      </c>
      <c r="AC2588" s="41">
        <f t="shared" si="1098"/>
        <v>477156.939301848</v>
      </c>
      <c r="AD2588" s="42">
        <f t="shared" si="1099"/>
        <v>104449.42570841889</v>
      </c>
      <c r="AE2588" s="41">
        <f t="shared" si="1100"/>
        <v>581606.36501026689</v>
      </c>
      <c r="AF2588" s="42">
        <f t="shared" si="1101"/>
        <v>2892906.6349897329</v>
      </c>
      <c r="AG2588" s="43">
        <f t="shared" ref="AG2588:AG2594" si="1117">(365.25/30.4375*(IF(E2588=12002,1/3%,IF(E2588=12003,1/3%,IF(E2588=12004,1/3%,IF(E2588=12006,1/2%,IF(E2588=12007,1/10%,IF(E2588=12008,1/3%,IF(E2588=12009,1/10%,IF(E2588=12010,1/10%,IF(E2588=12011,1/20%,IF(E2588=12012,1/3%))))))))))))</f>
        <v>400</v>
      </c>
      <c r="AH2588" s="44">
        <f t="shared" si="1102"/>
        <v>333.04312114989733</v>
      </c>
      <c r="AI2588" s="36">
        <f t="shared" si="1103"/>
        <v>66.956878850102669</v>
      </c>
      <c r="AJ2588" s="36">
        <f t="shared" si="1104"/>
        <v>2038</v>
      </c>
      <c r="AK2588" s="45">
        <v>45657</v>
      </c>
    </row>
    <row r="2589" spans="1:37" s="79" customFormat="1" ht="12.75" customHeight="1" x14ac:dyDescent="0.25">
      <c r="A2589" s="36">
        <v>2583</v>
      </c>
      <c r="B2589" s="45">
        <v>43619</v>
      </c>
      <c r="C2589" s="36" t="s">
        <v>980</v>
      </c>
      <c r="D2589" s="36"/>
      <c r="E2589" s="36">
        <v>12002</v>
      </c>
      <c r="F2589" s="36" t="s">
        <v>2077</v>
      </c>
      <c r="G2589" s="36" t="s">
        <v>540</v>
      </c>
      <c r="H2589" s="38">
        <v>1</v>
      </c>
      <c r="I2589" s="50">
        <v>759000</v>
      </c>
      <c r="J2589" s="39">
        <f t="shared" si="1107"/>
        <v>759000</v>
      </c>
      <c r="K2589" s="39">
        <f t="shared" si="1108"/>
        <v>0</v>
      </c>
      <c r="L2589" s="39">
        <f t="shared" si="1109"/>
        <v>0</v>
      </c>
      <c r="M2589" s="39">
        <f t="shared" si="1116"/>
        <v>0</v>
      </c>
      <c r="N2589" s="39">
        <f t="shared" si="1097"/>
        <v>0</v>
      </c>
      <c r="O2589" s="39">
        <f t="shared" si="1110"/>
        <v>0</v>
      </c>
      <c r="P2589" s="39">
        <f t="shared" si="1111"/>
        <v>0</v>
      </c>
      <c r="Q2589" s="39">
        <f t="shared" si="1112"/>
        <v>0</v>
      </c>
      <c r="R2589" s="39">
        <f t="shared" si="1113"/>
        <v>0</v>
      </c>
      <c r="S2589" s="39">
        <f t="shared" si="1114"/>
        <v>0</v>
      </c>
      <c r="T2589" s="39"/>
      <c r="U2589" s="39">
        <f t="shared" si="1115"/>
        <v>0</v>
      </c>
      <c r="V2589" s="39"/>
      <c r="W2589" s="39"/>
      <c r="X2589" s="39">
        <f t="shared" si="1094"/>
        <v>62.340862422997944</v>
      </c>
      <c r="Y2589" s="39">
        <f t="shared" si="1095"/>
        <v>1897.5</v>
      </c>
      <c r="Z2589" s="41">
        <f t="shared" si="1096"/>
        <v>127050.67761806981</v>
      </c>
      <c r="AA2589" s="41">
        <v>102363.69609856264</v>
      </c>
      <c r="AB2589" s="41">
        <v>-2760.7168463312978</v>
      </c>
      <c r="AC2589" s="41">
        <f t="shared" si="1098"/>
        <v>99602.979252231336</v>
      </c>
      <c r="AD2589" s="42">
        <f t="shared" si="1099"/>
        <v>24686.981519507171</v>
      </c>
      <c r="AE2589" s="41">
        <f t="shared" si="1100"/>
        <v>124289.96077173851</v>
      </c>
      <c r="AF2589" s="42">
        <f t="shared" si="1101"/>
        <v>634710.03922826145</v>
      </c>
      <c r="AG2589" s="43">
        <f t="shared" si="1117"/>
        <v>400</v>
      </c>
      <c r="AH2589" s="44">
        <f t="shared" si="1102"/>
        <v>333.04312114989733</v>
      </c>
      <c r="AI2589" s="36">
        <f t="shared" si="1103"/>
        <v>66.956878850102669</v>
      </c>
      <c r="AJ2589" s="36">
        <f t="shared" si="1104"/>
        <v>2038</v>
      </c>
      <c r="AK2589" s="45">
        <v>45657</v>
      </c>
    </row>
    <row r="2590" spans="1:37" s="79" customFormat="1" ht="12.75" customHeight="1" x14ac:dyDescent="0.25">
      <c r="A2590" s="36">
        <v>2584</v>
      </c>
      <c r="B2590" s="74">
        <v>43621</v>
      </c>
      <c r="C2590" s="36" t="s">
        <v>823</v>
      </c>
      <c r="D2590" s="36"/>
      <c r="E2590" s="36">
        <v>12004</v>
      </c>
      <c r="F2590" s="36" t="s">
        <v>2078</v>
      </c>
      <c r="G2590" s="38" t="s">
        <v>335</v>
      </c>
      <c r="H2590" s="61">
        <v>1</v>
      </c>
      <c r="I2590" s="50">
        <v>172333333.33000001</v>
      </c>
      <c r="J2590" s="39">
        <f t="shared" si="1107"/>
        <v>0</v>
      </c>
      <c r="K2590" s="39">
        <f t="shared" si="1108"/>
        <v>0</v>
      </c>
      <c r="L2590" s="39">
        <f t="shared" si="1109"/>
        <v>172333333.33000001</v>
      </c>
      <c r="M2590" s="39">
        <f t="shared" si="1116"/>
        <v>0</v>
      </c>
      <c r="N2590" s="39">
        <f t="shared" si="1097"/>
        <v>0</v>
      </c>
      <c r="O2590" s="39">
        <f t="shared" si="1110"/>
        <v>0</v>
      </c>
      <c r="P2590" s="39">
        <f t="shared" si="1111"/>
        <v>0</v>
      </c>
      <c r="Q2590" s="39">
        <f t="shared" si="1112"/>
        <v>0</v>
      </c>
      <c r="R2590" s="39">
        <f t="shared" si="1113"/>
        <v>0</v>
      </c>
      <c r="S2590" s="39">
        <f t="shared" si="1114"/>
        <v>0</v>
      </c>
      <c r="T2590" s="39"/>
      <c r="U2590" s="39">
        <f t="shared" si="1115"/>
        <v>0</v>
      </c>
      <c r="V2590" s="39"/>
      <c r="W2590" s="39"/>
      <c r="X2590" s="39">
        <f t="shared" si="1094"/>
        <v>14154.688569199179</v>
      </c>
      <c r="Y2590" s="39">
        <f t="shared" si="1095"/>
        <v>430833.33332500001</v>
      </c>
      <c r="Z2590" s="41">
        <f t="shared" si="1096"/>
        <v>28818945.926889524</v>
      </c>
      <c r="AA2590" s="41">
        <v>23638329.910562627</v>
      </c>
      <c r="AB2590" s="41">
        <v>0</v>
      </c>
      <c r="AC2590" s="41">
        <f t="shared" si="1098"/>
        <v>23638329.910562627</v>
      </c>
      <c r="AD2590" s="42">
        <f t="shared" si="1099"/>
        <v>5180616.0163268968</v>
      </c>
      <c r="AE2590" s="41">
        <f t="shared" si="1100"/>
        <v>28818945.926889524</v>
      </c>
      <c r="AF2590" s="42">
        <f t="shared" si="1101"/>
        <v>143514387.4031105</v>
      </c>
      <c r="AG2590" s="43">
        <f t="shared" si="1117"/>
        <v>400</v>
      </c>
      <c r="AH2590" s="44">
        <f t="shared" si="1102"/>
        <v>333.10882956878851</v>
      </c>
      <c r="AI2590" s="36">
        <f t="shared" si="1103"/>
        <v>66.891170431211492</v>
      </c>
      <c r="AJ2590" s="36">
        <f t="shared" si="1104"/>
        <v>2036</v>
      </c>
      <c r="AK2590" s="45">
        <v>45657</v>
      </c>
    </row>
    <row r="2591" spans="1:37" s="79" customFormat="1" ht="12.75" customHeight="1" x14ac:dyDescent="0.25">
      <c r="A2591" s="36">
        <v>2585</v>
      </c>
      <c r="B2591" s="45">
        <v>43622</v>
      </c>
      <c r="C2591" s="36" t="s">
        <v>533</v>
      </c>
      <c r="D2591" s="36"/>
      <c r="E2591" s="36">
        <v>12003</v>
      </c>
      <c r="F2591" s="36" t="s">
        <v>1776</v>
      </c>
      <c r="G2591" s="36" t="s">
        <v>836</v>
      </c>
      <c r="H2591" s="38">
        <v>2</v>
      </c>
      <c r="I2591" s="50">
        <v>73000</v>
      </c>
      <c r="J2591" s="39">
        <f t="shared" si="1107"/>
        <v>0</v>
      </c>
      <c r="K2591" s="39">
        <f t="shared" si="1108"/>
        <v>73000</v>
      </c>
      <c r="L2591" s="39">
        <f t="shared" si="1109"/>
        <v>0</v>
      </c>
      <c r="M2591" s="39">
        <f t="shared" si="1116"/>
        <v>0</v>
      </c>
      <c r="N2591" s="39">
        <f t="shared" si="1097"/>
        <v>0</v>
      </c>
      <c r="O2591" s="39">
        <f t="shared" si="1110"/>
        <v>0</v>
      </c>
      <c r="P2591" s="39">
        <f t="shared" si="1111"/>
        <v>0</v>
      </c>
      <c r="Q2591" s="39">
        <f t="shared" si="1112"/>
        <v>0</v>
      </c>
      <c r="R2591" s="39">
        <f t="shared" si="1113"/>
        <v>0</v>
      </c>
      <c r="S2591" s="39">
        <f t="shared" si="1114"/>
        <v>0</v>
      </c>
      <c r="T2591" s="39"/>
      <c r="U2591" s="39">
        <f t="shared" si="1115"/>
        <v>0</v>
      </c>
      <c r="V2591" s="39"/>
      <c r="W2591" s="39"/>
      <c r="X2591" s="39">
        <f t="shared" si="1094"/>
        <v>5.9958932238193015</v>
      </c>
      <c r="Y2591" s="39">
        <f t="shared" si="1095"/>
        <v>182.5</v>
      </c>
      <c r="Z2591" s="41">
        <f t="shared" si="1096"/>
        <v>12201.642710472281</v>
      </c>
      <c r="AA2591" s="41">
        <v>10007.145790554416</v>
      </c>
      <c r="AB2591" s="41">
        <v>-269.88958997149638</v>
      </c>
      <c r="AC2591" s="41">
        <f t="shared" si="1098"/>
        <v>9737.2562005829186</v>
      </c>
      <c r="AD2591" s="42">
        <f t="shared" si="1099"/>
        <v>2194.4969199178649</v>
      </c>
      <c r="AE2591" s="41">
        <f t="shared" si="1100"/>
        <v>11931.753120500784</v>
      </c>
      <c r="AF2591" s="42">
        <f t="shared" si="1101"/>
        <v>61068.246879499216</v>
      </c>
      <c r="AG2591" s="43">
        <f t="shared" si="1117"/>
        <v>400</v>
      </c>
      <c r="AH2591" s="44">
        <f t="shared" si="1102"/>
        <v>333.1416837782341</v>
      </c>
      <c r="AI2591" s="36">
        <f t="shared" si="1103"/>
        <v>66.858316221765918</v>
      </c>
      <c r="AJ2591" s="36">
        <f t="shared" si="1104"/>
        <v>2035</v>
      </c>
      <c r="AK2591" s="45">
        <v>45657</v>
      </c>
    </row>
    <row r="2592" spans="1:37" s="79" customFormat="1" ht="12.75" customHeight="1" x14ac:dyDescent="0.25">
      <c r="A2592" s="36">
        <v>2586</v>
      </c>
      <c r="B2592" s="45">
        <v>43622</v>
      </c>
      <c r="C2592" s="36" t="s">
        <v>533</v>
      </c>
      <c r="D2592" s="36"/>
      <c r="E2592" s="36">
        <v>12003</v>
      </c>
      <c r="F2592" s="36" t="s">
        <v>1781</v>
      </c>
      <c r="G2592" s="36" t="s">
        <v>836</v>
      </c>
      <c r="H2592" s="38">
        <v>2</v>
      </c>
      <c r="I2592" s="50">
        <v>54100</v>
      </c>
      <c r="J2592" s="39">
        <f t="shared" si="1107"/>
        <v>0</v>
      </c>
      <c r="K2592" s="39">
        <f t="shared" si="1108"/>
        <v>54100</v>
      </c>
      <c r="L2592" s="39">
        <f t="shared" si="1109"/>
        <v>0</v>
      </c>
      <c r="M2592" s="39">
        <f t="shared" si="1116"/>
        <v>0</v>
      </c>
      <c r="N2592" s="39">
        <f t="shared" si="1097"/>
        <v>0</v>
      </c>
      <c r="O2592" s="39">
        <f t="shared" si="1110"/>
        <v>0</v>
      </c>
      <c r="P2592" s="39">
        <f t="shared" si="1111"/>
        <v>0</v>
      </c>
      <c r="Q2592" s="39">
        <f t="shared" si="1112"/>
        <v>0</v>
      </c>
      <c r="R2592" s="39">
        <f t="shared" si="1113"/>
        <v>0</v>
      </c>
      <c r="S2592" s="39">
        <f t="shared" si="1114"/>
        <v>0</v>
      </c>
      <c r="T2592" s="39"/>
      <c r="U2592" s="39">
        <f t="shared" si="1115"/>
        <v>0</v>
      </c>
      <c r="V2592" s="39"/>
      <c r="W2592" s="39"/>
      <c r="X2592" s="39">
        <f t="shared" si="1094"/>
        <v>4.4435318275154003</v>
      </c>
      <c r="Y2592" s="39">
        <f t="shared" si="1095"/>
        <v>135.25</v>
      </c>
      <c r="Z2592" s="41">
        <f t="shared" si="1096"/>
        <v>9042.5872689938406</v>
      </c>
      <c r="AA2592" s="41">
        <v>7416.2546201232035</v>
      </c>
      <c r="AB2592" s="41">
        <v>-200.0140659925747</v>
      </c>
      <c r="AC2592" s="41">
        <f t="shared" si="1098"/>
        <v>7216.2405541306289</v>
      </c>
      <c r="AD2592" s="42">
        <f t="shared" si="1099"/>
        <v>1626.3326488706371</v>
      </c>
      <c r="AE2592" s="41">
        <f t="shared" si="1100"/>
        <v>8842.5732030012659</v>
      </c>
      <c r="AF2592" s="42">
        <f t="shared" si="1101"/>
        <v>45257.426796998734</v>
      </c>
      <c r="AG2592" s="43">
        <f t="shared" si="1117"/>
        <v>400</v>
      </c>
      <c r="AH2592" s="44">
        <f t="shared" si="1102"/>
        <v>333.1416837782341</v>
      </c>
      <c r="AI2592" s="36">
        <f t="shared" si="1103"/>
        <v>66.858316221765918</v>
      </c>
      <c r="AJ2592" s="36">
        <f t="shared" si="1104"/>
        <v>2035</v>
      </c>
      <c r="AK2592" s="45">
        <v>45657</v>
      </c>
    </row>
    <row r="2593" spans="1:37" s="79" customFormat="1" ht="12.75" customHeight="1" x14ac:dyDescent="0.25">
      <c r="A2593" s="36">
        <v>2587</v>
      </c>
      <c r="B2593" s="45">
        <v>43622</v>
      </c>
      <c r="C2593" s="36" t="s">
        <v>533</v>
      </c>
      <c r="D2593" s="36"/>
      <c r="E2593" s="36">
        <v>12003</v>
      </c>
      <c r="F2593" s="36" t="s">
        <v>1776</v>
      </c>
      <c r="G2593" s="36" t="s">
        <v>836</v>
      </c>
      <c r="H2593" s="38">
        <v>7</v>
      </c>
      <c r="I2593" s="50">
        <v>255500</v>
      </c>
      <c r="J2593" s="39">
        <f t="shared" si="1107"/>
        <v>0</v>
      </c>
      <c r="K2593" s="39">
        <f t="shared" si="1108"/>
        <v>255500</v>
      </c>
      <c r="L2593" s="39">
        <f t="shared" si="1109"/>
        <v>0</v>
      </c>
      <c r="M2593" s="39">
        <f t="shared" si="1116"/>
        <v>0</v>
      </c>
      <c r="N2593" s="39">
        <f t="shared" si="1097"/>
        <v>0</v>
      </c>
      <c r="O2593" s="39">
        <f t="shared" si="1110"/>
        <v>0</v>
      </c>
      <c r="P2593" s="39">
        <f t="shared" si="1111"/>
        <v>0</v>
      </c>
      <c r="Q2593" s="39">
        <f t="shared" si="1112"/>
        <v>0</v>
      </c>
      <c r="R2593" s="39">
        <f t="shared" si="1113"/>
        <v>0</v>
      </c>
      <c r="S2593" s="39">
        <f t="shared" si="1114"/>
        <v>0</v>
      </c>
      <c r="T2593" s="39"/>
      <c r="U2593" s="39">
        <f t="shared" si="1115"/>
        <v>0</v>
      </c>
      <c r="V2593" s="39"/>
      <c r="W2593" s="39"/>
      <c r="X2593" s="39">
        <f t="shared" si="1094"/>
        <v>20.985626283367555</v>
      </c>
      <c r="Y2593" s="39">
        <f t="shared" si="1095"/>
        <v>638.75</v>
      </c>
      <c r="Z2593" s="41">
        <f t="shared" si="1096"/>
        <v>42705.749486652981</v>
      </c>
      <c r="AA2593" s="41">
        <v>35025.010266940451</v>
      </c>
      <c r="AB2593" s="41">
        <v>-944.61356490023729</v>
      </c>
      <c r="AC2593" s="41">
        <f t="shared" si="1098"/>
        <v>34080.396702040212</v>
      </c>
      <c r="AD2593" s="42">
        <f t="shared" si="1099"/>
        <v>7680.73921971253</v>
      </c>
      <c r="AE2593" s="41">
        <f t="shared" si="1100"/>
        <v>41761.135921752742</v>
      </c>
      <c r="AF2593" s="42">
        <f t="shared" si="1101"/>
        <v>213738.86407824725</v>
      </c>
      <c r="AG2593" s="43">
        <f t="shared" si="1117"/>
        <v>400</v>
      </c>
      <c r="AH2593" s="44">
        <f t="shared" si="1102"/>
        <v>333.1416837782341</v>
      </c>
      <c r="AI2593" s="36">
        <f t="shared" si="1103"/>
        <v>66.858316221765918</v>
      </c>
      <c r="AJ2593" s="36">
        <f t="shared" si="1104"/>
        <v>2035</v>
      </c>
      <c r="AK2593" s="45">
        <v>45657</v>
      </c>
    </row>
    <row r="2594" spans="1:37" s="79" customFormat="1" ht="12.75" customHeight="1" x14ac:dyDescent="0.25">
      <c r="A2594" s="36">
        <v>2588</v>
      </c>
      <c r="B2594" s="45">
        <v>43622</v>
      </c>
      <c r="C2594" s="36" t="s">
        <v>1043</v>
      </c>
      <c r="D2594" s="36"/>
      <c r="E2594" s="36">
        <v>12002</v>
      </c>
      <c r="F2594" s="36" t="s">
        <v>2079</v>
      </c>
      <c r="G2594" s="36" t="s">
        <v>276</v>
      </c>
      <c r="H2594" s="38">
        <v>1</v>
      </c>
      <c r="I2594" s="50">
        <v>6838513.2300000004</v>
      </c>
      <c r="J2594" s="39">
        <f t="shared" si="1107"/>
        <v>6838513.2300000004</v>
      </c>
      <c r="K2594" s="39">
        <f t="shared" si="1108"/>
        <v>0</v>
      </c>
      <c r="L2594" s="39">
        <f t="shared" si="1109"/>
        <v>0</v>
      </c>
      <c r="M2594" s="39">
        <f t="shared" si="1116"/>
        <v>0</v>
      </c>
      <c r="N2594" s="39">
        <f t="shared" si="1097"/>
        <v>0</v>
      </c>
      <c r="O2594" s="39">
        <f t="shared" si="1110"/>
        <v>0</v>
      </c>
      <c r="P2594" s="39">
        <f t="shared" si="1111"/>
        <v>0</v>
      </c>
      <c r="Q2594" s="39">
        <f t="shared" si="1112"/>
        <v>0</v>
      </c>
      <c r="R2594" s="39">
        <f t="shared" si="1113"/>
        <v>0</v>
      </c>
      <c r="S2594" s="39">
        <f t="shared" si="1114"/>
        <v>0</v>
      </c>
      <c r="T2594" s="39"/>
      <c r="U2594" s="39">
        <f t="shared" si="1115"/>
        <v>0</v>
      </c>
      <c r="V2594" s="39">
        <f>IF(E2594=12050,I2594,IF(E2594&lt;&gt;12050,0))</f>
        <v>0</v>
      </c>
      <c r="W2594" s="39"/>
      <c r="X2594" s="39">
        <f t="shared" si="1094"/>
        <v>561.68486488706367</v>
      </c>
      <c r="Y2594" s="39">
        <f t="shared" si="1095"/>
        <v>17096.283074999999</v>
      </c>
      <c r="Z2594" s="41">
        <f t="shared" si="1096"/>
        <v>1143028.7000451745</v>
      </c>
      <c r="AA2594" s="41">
        <v>937452.03949650924</v>
      </c>
      <c r="AB2594" s="41">
        <v>0</v>
      </c>
      <c r="AC2594" s="41">
        <f t="shared" si="1098"/>
        <v>937452.03949650924</v>
      </c>
      <c r="AD2594" s="42">
        <f t="shared" si="1099"/>
        <v>205576.66054866521</v>
      </c>
      <c r="AE2594" s="41">
        <f t="shared" si="1100"/>
        <v>1143028.7000451745</v>
      </c>
      <c r="AF2594" s="42">
        <f t="shared" si="1101"/>
        <v>5695484.5299548265</v>
      </c>
      <c r="AG2594" s="43">
        <f t="shared" si="1117"/>
        <v>400</v>
      </c>
      <c r="AH2594" s="44">
        <f t="shared" si="1102"/>
        <v>333.1416837782341</v>
      </c>
      <c r="AI2594" s="36">
        <f t="shared" si="1103"/>
        <v>66.858316221765918</v>
      </c>
      <c r="AJ2594" s="36">
        <f t="shared" si="1104"/>
        <v>2035</v>
      </c>
      <c r="AK2594" s="45">
        <v>45657</v>
      </c>
    </row>
    <row r="2595" spans="1:37" s="79" customFormat="1" ht="12.75" customHeight="1" x14ac:dyDescent="0.25">
      <c r="A2595" s="36">
        <v>2589</v>
      </c>
      <c r="B2595" s="45">
        <v>43623</v>
      </c>
      <c r="C2595" s="49" t="s">
        <v>272</v>
      </c>
      <c r="D2595" s="49"/>
      <c r="E2595" s="49">
        <v>12010</v>
      </c>
      <c r="F2595" s="36" t="s">
        <v>2080</v>
      </c>
      <c r="G2595" s="56" t="s">
        <v>435</v>
      </c>
      <c r="H2595" s="38">
        <v>1</v>
      </c>
      <c r="I2595" s="50">
        <v>428950</v>
      </c>
      <c r="J2595" s="39">
        <f t="shared" si="1107"/>
        <v>0</v>
      </c>
      <c r="K2595" s="39">
        <f t="shared" si="1108"/>
        <v>0</v>
      </c>
      <c r="L2595" s="39">
        <f t="shared" si="1109"/>
        <v>0</v>
      </c>
      <c r="M2595" s="39">
        <f>IF(E2595=12005,I2595,IF(E2595&lt;&gt;12005,0))</f>
        <v>0</v>
      </c>
      <c r="N2595" s="39">
        <f t="shared" si="1097"/>
        <v>0</v>
      </c>
      <c r="O2595" s="39">
        <f t="shared" si="1110"/>
        <v>0</v>
      </c>
      <c r="P2595" s="39">
        <f t="shared" si="1111"/>
        <v>0</v>
      </c>
      <c r="Q2595" s="39">
        <f t="shared" si="1112"/>
        <v>0</v>
      </c>
      <c r="R2595" s="39">
        <f t="shared" si="1113"/>
        <v>428950</v>
      </c>
      <c r="S2595" s="39">
        <f t="shared" si="1114"/>
        <v>0</v>
      </c>
      <c r="T2595" s="39"/>
      <c r="U2595" s="39">
        <f t="shared" si="1115"/>
        <v>0</v>
      </c>
      <c r="V2595" s="39"/>
      <c r="W2595" s="39">
        <f>IF(E2595=12099,I2595,IF(E2595&lt;&gt;12099,0))</f>
        <v>0</v>
      </c>
      <c r="X2595" s="39">
        <f t="shared" si="1094"/>
        <v>117.44010951403148</v>
      </c>
      <c r="Y2595" s="39">
        <f t="shared" si="1095"/>
        <v>3574.583333333333</v>
      </c>
      <c r="Z2595" s="41">
        <f t="shared" si="1096"/>
        <v>238873.18275154004</v>
      </c>
      <c r="AA2595" s="41">
        <v>195890.1026694045</v>
      </c>
      <c r="AB2595" s="41">
        <v>13165.967660803139</v>
      </c>
      <c r="AC2595" s="41">
        <f t="shared" si="1098"/>
        <v>209056.07033020764</v>
      </c>
      <c r="AD2595" s="42">
        <f t="shared" si="1099"/>
        <v>42983.080082135537</v>
      </c>
      <c r="AE2595" s="41">
        <f t="shared" si="1100"/>
        <v>252039.15041234318</v>
      </c>
      <c r="AF2595" s="42">
        <f t="shared" si="1101"/>
        <v>176910.84958765682</v>
      </c>
      <c r="AG2595" s="43">
        <f>(365.25/30.4375*(IF(E2595=12002,1/3%,IF(E2595=12003,1/3%,IF(E2595=12004,1/3%,IF(E2595=12006,1/2%,IF(E2595=12007,1/10%,IF(E2595=12008,1/3%,IF(E2595=12009,1/10%,IF(E2595=12010,1/10%,IF(E2595=12011,1/20%,IF(E2595=12012,1/3%,IF(E2595=12099,1/10%)))))))))))))</f>
        <v>120</v>
      </c>
      <c r="AH2595" s="44">
        <f t="shared" si="1102"/>
        <v>53.17453798767967</v>
      </c>
      <c r="AI2595" s="36">
        <f t="shared" si="1103"/>
        <v>66.82546201232033</v>
      </c>
      <c r="AJ2595" s="36">
        <f t="shared" si="1104"/>
        <v>2034</v>
      </c>
      <c r="AK2595" s="45">
        <v>45657</v>
      </c>
    </row>
    <row r="2596" spans="1:37" s="79" customFormat="1" ht="12.75" customHeight="1" x14ac:dyDescent="0.25">
      <c r="A2596" s="36">
        <v>2590</v>
      </c>
      <c r="B2596" s="45">
        <v>43626</v>
      </c>
      <c r="C2596" s="49" t="s">
        <v>272</v>
      </c>
      <c r="D2596" s="49"/>
      <c r="E2596" s="49">
        <v>12010</v>
      </c>
      <c r="F2596" s="36" t="s">
        <v>2081</v>
      </c>
      <c r="G2596" s="56" t="s">
        <v>435</v>
      </c>
      <c r="H2596" s="38">
        <v>4</v>
      </c>
      <c r="I2596" s="50">
        <v>1705800</v>
      </c>
      <c r="J2596" s="39">
        <f t="shared" si="1107"/>
        <v>0</v>
      </c>
      <c r="K2596" s="39">
        <f t="shared" si="1108"/>
        <v>0</v>
      </c>
      <c r="L2596" s="39">
        <f t="shared" si="1109"/>
        <v>0</v>
      </c>
      <c r="M2596" s="39">
        <f>IF(E2596=12005,I2596,IF(E2596&lt;&gt;12005,0))</f>
        <v>0</v>
      </c>
      <c r="N2596" s="39">
        <f t="shared" si="1097"/>
        <v>0</v>
      </c>
      <c r="O2596" s="39">
        <f t="shared" si="1110"/>
        <v>0</v>
      </c>
      <c r="P2596" s="39">
        <f t="shared" si="1111"/>
        <v>0</v>
      </c>
      <c r="Q2596" s="39">
        <f t="shared" si="1112"/>
        <v>0</v>
      </c>
      <c r="R2596" s="39">
        <f t="shared" si="1113"/>
        <v>1705800</v>
      </c>
      <c r="S2596" s="39">
        <f t="shared" si="1114"/>
        <v>0</v>
      </c>
      <c r="T2596" s="39"/>
      <c r="U2596" s="39">
        <f t="shared" si="1115"/>
        <v>0</v>
      </c>
      <c r="V2596" s="39"/>
      <c r="W2596" s="39">
        <f>IF(E2596=12099,I2596,IF(E2596&lt;&gt;12099,0))</f>
        <v>0</v>
      </c>
      <c r="X2596" s="39">
        <f t="shared" si="1094"/>
        <v>467.02258726899385</v>
      </c>
      <c r="Y2596" s="39">
        <f t="shared" si="1095"/>
        <v>14215</v>
      </c>
      <c r="Z2596" s="41">
        <f t="shared" si="1096"/>
        <v>948522.87474332657</v>
      </c>
      <c r="AA2596" s="41">
        <v>777592.60780287476</v>
      </c>
      <c r="AB2596" s="41">
        <v>52262.768706033414</v>
      </c>
      <c r="AC2596" s="41">
        <f t="shared" si="1098"/>
        <v>829855.37650890811</v>
      </c>
      <c r="AD2596" s="42">
        <f t="shared" si="1099"/>
        <v>170930.26694045181</v>
      </c>
      <c r="AE2596" s="41">
        <f t="shared" si="1100"/>
        <v>1000785.6434493599</v>
      </c>
      <c r="AF2596" s="42">
        <f t="shared" si="1101"/>
        <v>705014.35655064008</v>
      </c>
      <c r="AG2596" s="43">
        <f>(365.25/30.4375*(IF(E2596=12002,1/3%,IF(E2596=12003,1/3%,IF(E2596=12004,1/3%,IF(E2596=12006,1/2%,IF(E2596=12007,1/10%,IF(E2596=12008,1/3%,IF(E2596=12009,1/10%,IF(E2596=12010,1/10%,IF(E2596=12011,1/20%,IF(E2596=12012,1/3%,IF(E2596=12099,1/10%)))))))))))))</f>
        <v>120</v>
      </c>
      <c r="AH2596" s="44">
        <f t="shared" si="1102"/>
        <v>53.273100616016421</v>
      </c>
      <c r="AI2596" s="36">
        <f t="shared" si="1103"/>
        <v>66.726899383983579</v>
      </c>
      <c r="AJ2596" s="36">
        <f t="shared" si="1104"/>
        <v>2031</v>
      </c>
      <c r="AK2596" s="45">
        <v>45657</v>
      </c>
    </row>
    <row r="2597" spans="1:37" s="79" customFormat="1" ht="12.75" customHeight="1" x14ac:dyDescent="0.25">
      <c r="A2597" s="36">
        <v>2591</v>
      </c>
      <c r="B2597" s="74">
        <v>43627</v>
      </c>
      <c r="C2597" s="36" t="s">
        <v>823</v>
      </c>
      <c r="D2597" s="36"/>
      <c r="E2597" s="36">
        <v>12004</v>
      </c>
      <c r="F2597" s="36" t="s">
        <v>2011</v>
      </c>
      <c r="G2597" s="36" t="s">
        <v>58</v>
      </c>
      <c r="H2597" s="38">
        <v>1</v>
      </c>
      <c r="I2597" s="50">
        <v>2933920</v>
      </c>
      <c r="J2597" s="39">
        <f t="shared" si="1107"/>
        <v>0</v>
      </c>
      <c r="K2597" s="39">
        <f t="shared" si="1108"/>
        <v>0</v>
      </c>
      <c r="L2597" s="39">
        <f t="shared" si="1109"/>
        <v>2933920</v>
      </c>
      <c r="M2597" s="39">
        <f t="shared" ref="M2597:M2603" si="1118">IF(C2597=12006,H2597,IF(C2597&lt;&gt;12006,0))</f>
        <v>0</v>
      </c>
      <c r="N2597" s="39">
        <f t="shared" si="1097"/>
        <v>0</v>
      </c>
      <c r="O2597" s="39">
        <f t="shared" si="1110"/>
        <v>0</v>
      </c>
      <c r="P2597" s="39">
        <f t="shared" si="1111"/>
        <v>0</v>
      </c>
      <c r="Q2597" s="39">
        <f t="shared" si="1112"/>
        <v>0</v>
      </c>
      <c r="R2597" s="39">
        <f t="shared" si="1113"/>
        <v>0</v>
      </c>
      <c r="S2597" s="39">
        <f t="shared" si="1114"/>
        <v>0</v>
      </c>
      <c r="T2597" s="39"/>
      <c r="U2597" s="39">
        <f t="shared" si="1115"/>
        <v>0</v>
      </c>
      <c r="V2597" s="39"/>
      <c r="W2597" s="39"/>
      <c r="X2597" s="39">
        <f t="shared" si="1094"/>
        <v>240.97905544147841</v>
      </c>
      <c r="Y2597" s="39">
        <f t="shared" si="1095"/>
        <v>7334.7999999999993</v>
      </c>
      <c r="Z2597" s="41">
        <f t="shared" si="1096"/>
        <v>489187.48254620121</v>
      </c>
      <c r="AA2597" s="41">
        <v>400989.14825462009</v>
      </c>
      <c r="AB2597" s="41">
        <v>-10814.551828315398</v>
      </c>
      <c r="AC2597" s="41">
        <f t="shared" si="1098"/>
        <v>390174.59642630466</v>
      </c>
      <c r="AD2597" s="42">
        <f t="shared" si="1099"/>
        <v>88198.334291581123</v>
      </c>
      <c r="AE2597" s="41">
        <f t="shared" si="1100"/>
        <v>478372.93071788579</v>
      </c>
      <c r="AF2597" s="42">
        <f t="shared" si="1101"/>
        <v>2455547.069282114</v>
      </c>
      <c r="AG2597" s="43">
        <f t="shared" ref="AG2597:AG2603" si="1119">(365.25/30.4375*(IF(E2597=12002,1/3%,IF(E2597=12003,1/3%,IF(E2597=12004,1/3%,IF(E2597=12006,1/2%,IF(E2597=12007,1/10%,IF(E2597=12008,1/3%,IF(E2597=12009,1/10%,IF(E2597=12010,1/10%,IF(E2597=12011,1/20%,IF(E2597=12012,1/3%))))))))))))</f>
        <v>400</v>
      </c>
      <c r="AH2597" s="44">
        <f t="shared" si="1102"/>
        <v>333.30595482546198</v>
      </c>
      <c r="AI2597" s="36">
        <f t="shared" si="1103"/>
        <v>66.69404517453799</v>
      </c>
      <c r="AJ2597" s="36">
        <f t="shared" si="1104"/>
        <v>2030</v>
      </c>
      <c r="AK2597" s="45">
        <v>45657</v>
      </c>
    </row>
    <row r="2598" spans="1:37" s="79" customFormat="1" ht="12.75" customHeight="1" x14ac:dyDescent="0.25">
      <c r="A2598" s="36">
        <v>2592</v>
      </c>
      <c r="B2598" s="45">
        <v>43627</v>
      </c>
      <c r="C2598" s="56" t="s">
        <v>1043</v>
      </c>
      <c r="D2598" s="56"/>
      <c r="E2598" s="36">
        <v>12002</v>
      </c>
      <c r="F2598" s="36" t="s">
        <v>2082</v>
      </c>
      <c r="G2598" s="38" t="s">
        <v>318</v>
      </c>
      <c r="H2598" s="61">
        <v>20</v>
      </c>
      <c r="I2598" s="50">
        <v>7550000</v>
      </c>
      <c r="J2598" s="39">
        <f t="shared" si="1107"/>
        <v>7550000</v>
      </c>
      <c r="K2598" s="39">
        <f t="shared" si="1108"/>
        <v>0</v>
      </c>
      <c r="L2598" s="39">
        <f t="shared" si="1109"/>
        <v>0</v>
      </c>
      <c r="M2598" s="39">
        <f t="shared" si="1118"/>
        <v>0</v>
      </c>
      <c r="N2598" s="39">
        <f t="shared" si="1097"/>
        <v>0</v>
      </c>
      <c r="O2598" s="39">
        <f t="shared" si="1110"/>
        <v>0</v>
      </c>
      <c r="P2598" s="39">
        <f t="shared" si="1111"/>
        <v>0</v>
      </c>
      <c r="Q2598" s="39">
        <f t="shared" si="1112"/>
        <v>0</v>
      </c>
      <c r="R2598" s="39">
        <f t="shared" si="1113"/>
        <v>0</v>
      </c>
      <c r="S2598" s="39">
        <f t="shared" si="1114"/>
        <v>0</v>
      </c>
      <c r="T2598" s="39"/>
      <c r="U2598" s="39">
        <f t="shared" si="1115"/>
        <v>0</v>
      </c>
      <c r="V2598" s="39"/>
      <c r="W2598" s="39"/>
      <c r="X2598" s="39">
        <f t="shared" si="1094"/>
        <v>620.12320328542091</v>
      </c>
      <c r="Y2598" s="39">
        <f t="shared" si="1095"/>
        <v>18875</v>
      </c>
      <c r="Z2598" s="41">
        <f t="shared" si="1096"/>
        <v>1258850.1026694046</v>
      </c>
      <c r="AA2598" s="41">
        <v>1031885.0102669405</v>
      </c>
      <c r="AB2598" s="41">
        <v>0</v>
      </c>
      <c r="AC2598" s="41">
        <f t="shared" si="1098"/>
        <v>1031885.0102669405</v>
      </c>
      <c r="AD2598" s="42">
        <f t="shared" si="1099"/>
        <v>226965.09240246413</v>
      </c>
      <c r="AE2598" s="41">
        <f t="shared" si="1100"/>
        <v>1258850.1026694046</v>
      </c>
      <c r="AF2598" s="42">
        <f t="shared" si="1101"/>
        <v>6291149.8973305952</v>
      </c>
      <c r="AG2598" s="43">
        <f t="shared" si="1119"/>
        <v>400</v>
      </c>
      <c r="AH2598" s="44">
        <f t="shared" si="1102"/>
        <v>333.30595482546198</v>
      </c>
      <c r="AI2598" s="36">
        <f t="shared" si="1103"/>
        <v>66.69404517453799</v>
      </c>
      <c r="AJ2598" s="36">
        <f t="shared" si="1104"/>
        <v>2030</v>
      </c>
      <c r="AK2598" s="45">
        <v>45657</v>
      </c>
    </row>
    <row r="2599" spans="1:37" s="79" customFormat="1" ht="12.75" customHeight="1" x14ac:dyDescent="0.25">
      <c r="A2599" s="36">
        <v>2593</v>
      </c>
      <c r="B2599" s="45">
        <v>43629</v>
      </c>
      <c r="C2599" s="36" t="s">
        <v>823</v>
      </c>
      <c r="D2599" s="36"/>
      <c r="E2599" s="36">
        <v>12004</v>
      </c>
      <c r="F2599" s="36" t="s">
        <v>2083</v>
      </c>
      <c r="G2599" s="36" t="s">
        <v>52</v>
      </c>
      <c r="H2599" s="38">
        <v>111</v>
      </c>
      <c r="I2599" s="50">
        <v>4439752.7299999995</v>
      </c>
      <c r="J2599" s="39">
        <f t="shared" si="1107"/>
        <v>0</v>
      </c>
      <c r="K2599" s="39">
        <f t="shared" si="1108"/>
        <v>0</v>
      </c>
      <c r="L2599" s="39">
        <f t="shared" si="1109"/>
        <v>4439752.7299999995</v>
      </c>
      <c r="M2599" s="39">
        <f t="shared" si="1118"/>
        <v>0</v>
      </c>
      <c r="N2599" s="39">
        <f t="shared" si="1097"/>
        <v>0</v>
      </c>
      <c r="O2599" s="39">
        <f t="shared" si="1110"/>
        <v>0</v>
      </c>
      <c r="P2599" s="39">
        <f t="shared" si="1111"/>
        <v>0</v>
      </c>
      <c r="Q2599" s="39">
        <f t="shared" si="1112"/>
        <v>0</v>
      </c>
      <c r="R2599" s="39">
        <f t="shared" si="1113"/>
        <v>0</v>
      </c>
      <c r="S2599" s="39">
        <f t="shared" si="1114"/>
        <v>0</v>
      </c>
      <c r="T2599" s="39"/>
      <c r="U2599" s="39">
        <f t="shared" si="1115"/>
        <v>0</v>
      </c>
      <c r="V2599" s="39"/>
      <c r="W2599" s="39"/>
      <c r="X2599" s="39">
        <f t="shared" si="1094"/>
        <v>364.66141519507181</v>
      </c>
      <c r="Y2599" s="39">
        <f t="shared" si="1095"/>
        <v>11099.381824999999</v>
      </c>
      <c r="Z2599" s="41">
        <f t="shared" si="1096"/>
        <v>739533.35001560557</v>
      </c>
      <c r="AA2599" s="41">
        <v>606067.27205420937</v>
      </c>
      <c r="AB2599" s="41">
        <v>-16345.444642591914</v>
      </c>
      <c r="AC2599" s="41">
        <f t="shared" si="1098"/>
        <v>589721.8274116175</v>
      </c>
      <c r="AD2599" s="42">
        <f t="shared" si="1099"/>
        <v>133466.07796139619</v>
      </c>
      <c r="AE2599" s="41">
        <f t="shared" si="1100"/>
        <v>723187.90537301369</v>
      </c>
      <c r="AF2599" s="42">
        <f t="shared" si="1101"/>
        <v>3716564.8246269859</v>
      </c>
      <c r="AG2599" s="43">
        <f t="shared" si="1119"/>
        <v>400</v>
      </c>
      <c r="AH2599" s="44">
        <f t="shared" si="1102"/>
        <v>333.37166324435316</v>
      </c>
      <c r="AI2599" s="36">
        <f t="shared" si="1103"/>
        <v>66.628336755646814</v>
      </c>
      <c r="AJ2599" s="36">
        <f t="shared" si="1104"/>
        <v>2028</v>
      </c>
      <c r="AK2599" s="45">
        <v>45657</v>
      </c>
    </row>
    <row r="2600" spans="1:37" s="79" customFormat="1" ht="12.75" customHeight="1" x14ac:dyDescent="0.25">
      <c r="A2600" s="36">
        <v>2594</v>
      </c>
      <c r="B2600" s="45">
        <v>43629</v>
      </c>
      <c r="C2600" s="36" t="s">
        <v>823</v>
      </c>
      <c r="D2600" s="36"/>
      <c r="E2600" s="36">
        <v>12004</v>
      </c>
      <c r="F2600" s="36" t="s">
        <v>2083</v>
      </c>
      <c r="G2600" s="36" t="s">
        <v>558</v>
      </c>
      <c r="H2600" s="38">
        <v>2700</v>
      </c>
      <c r="I2600" s="50">
        <v>107993985.40999998</v>
      </c>
      <c r="J2600" s="39">
        <f t="shared" si="1107"/>
        <v>0</v>
      </c>
      <c r="K2600" s="39">
        <f t="shared" si="1108"/>
        <v>0</v>
      </c>
      <c r="L2600" s="39">
        <f t="shared" si="1109"/>
        <v>107993985.40999998</v>
      </c>
      <c r="M2600" s="39">
        <f t="shared" si="1118"/>
        <v>0</v>
      </c>
      <c r="N2600" s="39">
        <f t="shared" si="1097"/>
        <v>0</v>
      </c>
      <c r="O2600" s="39">
        <f t="shared" si="1110"/>
        <v>0</v>
      </c>
      <c r="P2600" s="39">
        <f t="shared" si="1111"/>
        <v>0</v>
      </c>
      <c r="Q2600" s="39">
        <f t="shared" si="1112"/>
        <v>0</v>
      </c>
      <c r="R2600" s="39">
        <f t="shared" si="1113"/>
        <v>0</v>
      </c>
      <c r="S2600" s="39">
        <f t="shared" si="1114"/>
        <v>0</v>
      </c>
      <c r="T2600" s="39"/>
      <c r="U2600" s="39">
        <f t="shared" si="1115"/>
        <v>0</v>
      </c>
      <c r="V2600" s="39"/>
      <c r="W2600" s="39"/>
      <c r="X2600" s="39">
        <f t="shared" si="1094"/>
        <v>8870.1425388090338</v>
      </c>
      <c r="Y2600" s="39">
        <f t="shared" si="1095"/>
        <v>269984.96352499997</v>
      </c>
      <c r="Z2600" s="41">
        <f t="shared" si="1096"/>
        <v>17988649.068704721</v>
      </c>
      <c r="AA2600" s="41">
        <v>14476072.623336343</v>
      </c>
      <c r="AB2600" s="41">
        <v>-390415.14797863096</v>
      </c>
      <c r="AC2600" s="41">
        <f t="shared" si="1098"/>
        <v>14085657.475357711</v>
      </c>
      <c r="AD2600" s="42">
        <f t="shared" si="1099"/>
        <v>3512576.4453683775</v>
      </c>
      <c r="AE2600" s="41">
        <f t="shared" si="1100"/>
        <v>17598233.920726091</v>
      </c>
      <c r="AF2600" s="42">
        <f t="shared" si="1101"/>
        <v>90395751.489273891</v>
      </c>
      <c r="AG2600" s="43">
        <f t="shared" si="1119"/>
        <v>400</v>
      </c>
      <c r="AH2600" s="44">
        <f t="shared" si="1102"/>
        <v>333.37166324435316</v>
      </c>
      <c r="AI2600" s="36">
        <f t="shared" si="1103"/>
        <v>66.628336755646814</v>
      </c>
      <c r="AJ2600" s="36">
        <f t="shared" si="1104"/>
        <v>2028</v>
      </c>
      <c r="AK2600" s="45">
        <v>45657</v>
      </c>
    </row>
    <row r="2601" spans="1:37" s="79" customFormat="1" ht="12.75" customHeight="1" x14ac:dyDescent="0.25">
      <c r="A2601" s="36">
        <v>2595</v>
      </c>
      <c r="B2601" s="45">
        <v>43629</v>
      </c>
      <c r="C2601" s="36" t="s">
        <v>823</v>
      </c>
      <c r="D2601" s="36"/>
      <c r="E2601" s="36">
        <v>12004</v>
      </c>
      <c r="F2601" s="36" t="s">
        <v>2083</v>
      </c>
      <c r="G2601" s="36" t="s">
        <v>558</v>
      </c>
      <c r="H2601" s="38">
        <v>1689</v>
      </c>
      <c r="I2601" s="50">
        <v>67556237.539999992</v>
      </c>
      <c r="J2601" s="39">
        <f t="shared" si="1107"/>
        <v>0</v>
      </c>
      <c r="K2601" s="39">
        <f t="shared" si="1108"/>
        <v>0</v>
      </c>
      <c r="L2601" s="39">
        <f t="shared" si="1109"/>
        <v>67556237.539999992</v>
      </c>
      <c r="M2601" s="39">
        <f t="shared" si="1118"/>
        <v>0</v>
      </c>
      <c r="N2601" s="39">
        <f t="shared" si="1097"/>
        <v>0</v>
      </c>
      <c r="O2601" s="39">
        <f t="shared" si="1110"/>
        <v>0</v>
      </c>
      <c r="P2601" s="39">
        <f t="shared" si="1111"/>
        <v>0</v>
      </c>
      <c r="Q2601" s="39">
        <f t="shared" si="1112"/>
        <v>0</v>
      </c>
      <c r="R2601" s="39">
        <f t="shared" si="1113"/>
        <v>0</v>
      </c>
      <c r="S2601" s="39">
        <f t="shared" si="1114"/>
        <v>0</v>
      </c>
      <c r="T2601" s="39"/>
      <c r="U2601" s="39">
        <f t="shared" si="1115"/>
        <v>0</v>
      </c>
      <c r="V2601" s="39"/>
      <c r="W2601" s="39"/>
      <c r="X2601" s="39">
        <f t="shared" si="1094"/>
        <v>5548.7669437371651</v>
      </c>
      <c r="Y2601" s="39">
        <f t="shared" si="1095"/>
        <v>168890.59384999998</v>
      </c>
      <c r="Z2601" s="41">
        <f t="shared" si="1096"/>
        <v>11252899.361898972</v>
      </c>
      <c r="AA2601" s="41">
        <v>9055587.6521790531</v>
      </c>
      <c r="AB2601" s="41">
        <v>-244226.36479175976</v>
      </c>
      <c r="AC2601" s="41">
        <f t="shared" si="1098"/>
        <v>8811361.2873872928</v>
      </c>
      <c r="AD2601" s="42">
        <f t="shared" si="1099"/>
        <v>2197311.7097199187</v>
      </c>
      <c r="AE2601" s="41">
        <f t="shared" si="1100"/>
        <v>11008672.997107212</v>
      </c>
      <c r="AF2601" s="42">
        <f t="shared" si="1101"/>
        <v>56547564.542892784</v>
      </c>
      <c r="AG2601" s="43">
        <f t="shared" si="1119"/>
        <v>400</v>
      </c>
      <c r="AH2601" s="44">
        <f t="shared" si="1102"/>
        <v>333.37166324435316</v>
      </c>
      <c r="AI2601" s="36">
        <f t="shared" si="1103"/>
        <v>66.628336755646814</v>
      </c>
      <c r="AJ2601" s="36">
        <f t="shared" si="1104"/>
        <v>2028</v>
      </c>
      <c r="AK2601" s="45">
        <v>45657</v>
      </c>
    </row>
    <row r="2602" spans="1:37" s="79" customFormat="1" ht="12.75" customHeight="1" x14ac:dyDescent="0.25">
      <c r="A2602" s="36">
        <v>2596</v>
      </c>
      <c r="B2602" s="45">
        <v>43630</v>
      </c>
      <c r="C2602" s="36" t="s">
        <v>721</v>
      </c>
      <c r="D2602" s="36"/>
      <c r="E2602" s="36">
        <v>12003</v>
      </c>
      <c r="F2602" s="36" t="s">
        <v>2084</v>
      </c>
      <c r="G2602" s="38" t="s">
        <v>955</v>
      </c>
      <c r="H2602" s="61">
        <v>19</v>
      </c>
      <c r="I2602" s="50">
        <v>693500</v>
      </c>
      <c r="J2602" s="39">
        <f t="shared" si="1107"/>
        <v>0</v>
      </c>
      <c r="K2602" s="39">
        <f t="shared" si="1108"/>
        <v>693500</v>
      </c>
      <c r="L2602" s="39">
        <f t="shared" si="1109"/>
        <v>0</v>
      </c>
      <c r="M2602" s="39">
        <f t="shared" si="1118"/>
        <v>0</v>
      </c>
      <c r="N2602" s="39">
        <f t="shared" si="1097"/>
        <v>0</v>
      </c>
      <c r="O2602" s="39">
        <f t="shared" si="1110"/>
        <v>0</v>
      </c>
      <c r="P2602" s="39">
        <f t="shared" si="1111"/>
        <v>0</v>
      </c>
      <c r="Q2602" s="39">
        <f t="shared" si="1112"/>
        <v>0</v>
      </c>
      <c r="R2602" s="39">
        <f t="shared" si="1113"/>
        <v>0</v>
      </c>
      <c r="S2602" s="39">
        <f t="shared" si="1114"/>
        <v>0</v>
      </c>
      <c r="T2602" s="39"/>
      <c r="U2602" s="39">
        <f t="shared" si="1115"/>
        <v>0</v>
      </c>
      <c r="V2602" s="39"/>
      <c r="W2602" s="39"/>
      <c r="X2602" s="39">
        <f t="shared" si="1094"/>
        <v>56.960985626283367</v>
      </c>
      <c r="Y2602" s="39">
        <f t="shared" si="1095"/>
        <v>1733.75</v>
      </c>
      <c r="Z2602" s="41">
        <f t="shared" si="1096"/>
        <v>115459.91786447637</v>
      </c>
      <c r="AA2602" s="41">
        <v>94612.197125256673</v>
      </c>
      <c r="AB2602" s="41">
        <v>0</v>
      </c>
      <c r="AC2602" s="41">
        <f t="shared" si="1098"/>
        <v>94612.197125256673</v>
      </c>
      <c r="AD2602" s="42">
        <f t="shared" si="1099"/>
        <v>20847.720739219701</v>
      </c>
      <c r="AE2602" s="41">
        <f t="shared" si="1100"/>
        <v>115459.91786447637</v>
      </c>
      <c r="AF2602" s="42">
        <f t="shared" si="1101"/>
        <v>578040.08213552367</v>
      </c>
      <c r="AG2602" s="43">
        <f t="shared" si="1119"/>
        <v>400</v>
      </c>
      <c r="AH2602" s="44">
        <f t="shared" si="1102"/>
        <v>333.4045174537988</v>
      </c>
      <c r="AI2602" s="36">
        <f t="shared" si="1103"/>
        <v>66.595482546201225</v>
      </c>
      <c r="AJ2602" s="36">
        <f t="shared" si="1104"/>
        <v>2027</v>
      </c>
      <c r="AK2602" s="45">
        <v>45657</v>
      </c>
    </row>
    <row r="2603" spans="1:37" s="79" customFormat="1" ht="12.75" customHeight="1" x14ac:dyDescent="0.25">
      <c r="A2603" s="36">
        <v>2597</v>
      </c>
      <c r="B2603" s="45">
        <v>43630</v>
      </c>
      <c r="C2603" s="36" t="s">
        <v>721</v>
      </c>
      <c r="D2603" s="36"/>
      <c r="E2603" s="36">
        <v>12003</v>
      </c>
      <c r="F2603" s="36" t="s">
        <v>2052</v>
      </c>
      <c r="G2603" s="38" t="s">
        <v>955</v>
      </c>
      <c r="H2603" s="61">
        <v>4</v>
      </c>
      <c r="I2603" s="50">
        <v>233200</v>
      </c>
      <c r="J2603" s="39">
        <f t="shared" si="1107"/>
        <v>0</v>
      </c>
      <c r="K2603" s="39">
        <f t="shared" si="1108"/>
        <v>233200</v>
      </c>
      <c r="L2603" s="39">
        <f t="shared" si="1109"/>
        <v>0</v>
      </c>
      <c r="M2603" s="39">
        <f t="shared" si="1118"/>
        <v>0</v>
      </c>
      <c r="N2603" s="39">
        <f t="shared" si="1097"/>
        <v>0</v>
      </c>
      <c r="O2603" s="39">
        <f t="shared" si="1110"/>
        <v>0</v>
      </c>
      <c r="P2603" s="39">
        <f t="shared" si="1111"/>
        <v>0</v>
      </c>
      <c r="Q2603" s="39">
        <f t="shared" si="1112"/>
        <v>0</v>
      </c>
      <c r="R2603" s="39">
        <f t="shared" si="1113"/>
        <v>0</v>
      </c>
      <c r="S2603" s="39">
        <f t="shared" si="1114"/>
        <v>0</v>
      </c>
      <c r="T2603" s="39"/>
      <c r="U2603" s="39">
        <f t="shared" si="1115"/>
        <v>0</v>
      </c>
      <c r="V2603" s="39"/>
      <c r="W2603" s="39"/>
      <c r="X2603" s="39">
        <f t="shared" si="1094"/>
        <v>19.154004106776181</v>
      </c>
      <c r="Y2603" s="39">
        <f t="shared" si="1095"/>
        <v>583</v>
      </c>
      <c r="Z2603" s="41">
        <f t="shared" si="1096"/>
        <v>38825.166324435311</v>
      </c>
      <c r="AA2603" s="41">
        <v>31814.800821355235</v>
      </c>
      <c r="AB2603" s="41">
        <v>0</v>
      </c>
      <c r="AC2603" s="41">
        <f t="shared" si="1098"/>
        <v>31814.800821355235</v>
      </c>
      <c r="AD2603" s="42">
        <f t="shared" si="1099"/>
        <v>7010.3655030800765</v>
      </c>
      <c r="AE2603" s="41">
        <f t="shared" si="1100"/>
        <v>38825.166324435311</v>
      </c>
      <c r="AF2603" s="42">
        <f t="shared" si="1101"/>
        <v>194374.83367556467</v>
      </c>
      <c r="AG2603" s="43">
        <f t="shared" si="1119"/>
        <v>400</v>
      </c>
      <c r="AH2603" s="44">
        <f t="shared" si="1102"/>
        <v>333.4045174537988</v>
      </c>
      <c r="AI2603" s="36">
        <f t="shared" si="1103"/>
        <v>66.595482546201225</v>
      </c>
      <c r="AJ2603" s="36">
        <f t="shared" si="1104"/>
        <v>2027</v>
      </c>
      <c r="AK2603" s="45">
        <v>45657</v>
      </c>
    </row>
    <row r="2604" spans="1:37" s="79" customFormat="1" ht="12.75" customHeight="1" x14ac:dyDescent="0.25">
      <c r="A2604" s="36">
        <v>2598</v>
      </c>
      <c r="B2604" s="45">
        <v>43630</v>
      </c>
      <c r="C2604" s="49" t="s">
        <v>431</v>
      </c>
      <c r="D2604" s="49"/>
      <c r="E2604" s="49">
        <v>12009</v>
      </c>
      <c r="F2604" s="36" t="s">
        <v>2085</v>
      </c>
      <c r="G2604" s="56" t="s">
        <v>435</v>
      </c>
      <c r="H2604" s="38">
        <v>50</v>
      </c>
      <c r="I2604" s="50">
        <v>1925000</v>
      </c>
      <c r="J2604" s="39">
        <f t="shared" si="1107"/>
        <v>0</v>
      </c>
      <c r="K2604" s="39">
        <f t="shared" si="1108"/>
        <v>0</v>
      </c>
      <c r="L2604" s="39">
        <f t="shared" si="1109"/>
        <v>0</v>
      </c>
      <c r="M2604" s="39">
        <f>IF(E2604=12005,I2604,IF(E2604&lt;&gt;12005,0))</f>
        <v>0</v>
      </c>
      <c r="N2604" s="39">
        <f t="shared" si="1097"/>
        <v>0</v>
      </c>
      <c r="O2604" s="39">
        <f t="shared" si="1110"/>
        <v>0</v>
      </c>
      <c r="P2604" s="39">
        <f t="shared" si="1111"/>
        <v>0</v>
      </c>
      <c r="Q2604" s="39">
        <f t="shared" si="1112"/>
        <v>1925000</v>
      </c>
      <c r="R2604" s="39">
        <f t="shared" si="1113"/>
        <v>0</v>
      </c>
      <c r="S2604" s="39">
        <f t="shared" si="1114"/>
        <v>0</v>
      </c>
      <c r="T2604" s="39"/>
      <c r="U2604" s="39">
        <f t="shared" si="1115"/>
        <v>0</v>
      </c>
      <c r="V2604" s="39"/>
      <c r="W2604" s="39">
        <f>IF(E2604=12099,I2604,IF(E2604&lt;&gt;12099,0))</f>
        <v>0</v>
      </c>
      <c r="X2604" s="39">
        <f t="shared" si="1094"/>
        <v>527.03627652292948</v>
      </c>
      <c r="Y2604" s="39">
        <f t="shared" si="1095"/>
        <v>16041.666666666666</v>
      </c>
      <c r="Z2604" s="41">
        <f t="shared" si="1096"/>
        <v>1068302.5325119779</v>
      </c>
      <c r="AA2604" s="41">
        <v>875407.25530458579</v>
      </c>
      <c r="AB2604" s="41">
        <v>0</v>
      </c>
      <c r="AC2604" s="41">
        <f t="shared" si="1098"/>
        <v>875407.25530458579</v>
      </c>
      <c r="AD2604" s="42">
        <f t="shared" si="1099"/>
        <v>192895.27720739215</v>
      </c>
      <c r="AE2604" s="41">
        <f t="shared" si="1100"/>
        <v>1068302.5325119779</v>
      </c>
      <c r="AF2604" s="42">
        <f t="shared" si="1101"/>
        <v>856697.46748802206</v>
      </c>
      <c r="AG2604" s="43">
        <f>(365.25/30.4375*(IF(E2604=12002,1/3%,IF(E2604=12003,1/3%,IF(E2604=12004,1/3%,IF(E2604=12006,1/2%,IF(E2604=12007,1/10%,IF(E2604=12008,1/3%,IF(E2604=12009,1/10%,IF(E2604=12010,1/10%,IF(E2604=12011,1/20%,IF(E2604=12012,1/3%,IF(E2604=12099,1/10%)))))))))))))</f>
        <v>120</v>
      </c>
      <c r="AH2604" s="44">
        <f t="shared" si="1102"/>
        <v>53.404517453798775</v>
      </c>
      <c r="AI2604" s="36">
        <f t="shared" si="1103"/>
        <v>66.595482546201225</v>
      </c>
      <c r="AJ2604" s="36">
        <f t="shared" si="1104"/>
        <v>2027</v>
      </c>
      <c r="AK2604" s="45">
        <v>45657</v>
      </c>
    </row>
    <row r="2605" spans="1:37" s="79" customFormat="1" ht="12.75" customHeight="1" x14ac:dyDescent="0.25">
      <c r="A2605" s="36">
        <v>2599</v>
      </c>
      <c r="B2605" s="45">
        <v>43630</v>
      </c>
      <c r="C2605" s="49" t="s">
        <v>973</v>
      </c>
      <c r="D2605" s="49"/>
      <c r="E2605" s="49">
        <v>12006</v>
      </c>
      <c r="F2605" s="36" t="s">
        <v>2086</v>
      </c>
      <c r="G2605" s="56" t="s">
        <v>435</v>
      </c>
      <c r="H2605" s="38">
        <v>1</v>
      </c>
      <c r="I2605" s="50">
        <v>3863295.19</v>
      </c>
      <c r="J2605" s="39">
        <f t="shared" si="1107"/>
        <v>0</v>
      </c>
      <c r="K2605" s="39">
        <f t="shared" si="1108"/>
        <v>0</v>
      </c>
      <c r="L2605" s="39">
        <f t="shared" si="1109"/>
        <v>0</v>
      </c>
      <c r="M2605" s="39">
        <f>IF(E2605=12005,I2605,IF(E2605&lt;&gt;12005,0))</f>
        <v>0</v>
      </c>
      <c r="N2605" s="39">
        <f t="shared" si="1097"/>
        <v>3863295.19</v>
      </c>
      <c r="O2605" s="39">
        <f t="shared" si="1110"/>
        <v>0</v>
      </c>
      <c r="P2605" s="39">
        <f t="shared" si="1111"/>
        <v>0</v>
      </c>
      <c r="Q2605" s="39">
        <f t="shared" si="1112"/>
        <v>0</v>
      </c>
      <c r="R2605" s="39">
        <f t="shared" si="1113"/>
        <v>0</v>
      </c>
      <c r="S2605" s="39">
        <f t="shared" si="1114"/>
        <v>0</v>
      </c>
      <c r="T2605" s="39"/>
      <c r="U2605" s="39">
        <f t="shared" si="1115"/>
        <v>0</v>
      </c>
      <c r="V2605" s="39"/>
      <c r="W2605" s="39">
        <f>IF(E2605=12099,I2605,IF(E2605&lt;&gt;12099,0))</f>
        <v>0</v>
      </c>
      <c r="X2605" s="39">
        <f t="shared" si="1094"/>
        <v>211.54251553730322</v>
      </c>
      <c r="Y2605" s="39">
        <f t="shared" si="1095"/>
        <v>6438.8253166666664</v>
      </c>
      <c r="Z2605" s="41">
        <f t="shared" si="1096"/>
        <v>428796.67899411358</v>
      </c>
      <c r="AA2605" s="41">
        <v>351372.11830746062</v>
      </c>
      <c r="AB2605" s="41">
        <v>0</v>
      </c>
      <c r="AC2605" s="41">
        <f t="shared" si="1098"/>
        <v>351372.11830746062</v>
      </c>
      <c r="AD2605" s="42">
        <f t="shared" si="1099"/>
        <v>77424.560686652956</v>
      </c>
      <c r="AE2605" s="41">
        <f t="shared" si="1100"/>
        <v>428796.67899411358</v>
      </c>
      <c r="AF2605" s="42">
        <f t="shared" si="1101"/>
        <v>3434498.5110058864</v>
      </c>
      <c r="AG2605" s="43">
        <f>(365.25/30.4375*(IF(E2605=12002,1/3%,IF(E2605=12003,1/3%,IF(E2605=12004,1/3%,IF(E2605=12006,1/2%,IF(E2605=12007,1/10%,IF(E2605=12008,1/3%,IF(E2605=12009,1/10%,IF(E2605=12010,1/10%,IF(E2605=12011,1/20%,IF(E2605=12012,1/3%,IF(E2605=12099,1/10%)))))))))))))</f>
        <v>600</v>
      </c>
      <c r="AH2605" s="44">
        <f t="shared" si="1102"/>
        <v>533.4045174537988</v>
      </c>
      <c r="AI2605" s="36">
        <f t="shared" si="1103"/>
        <v>66.595482546201225</v>
      </c>
      <c r="AJ2605" s="36">
        <f t="shared" si="1104"/>
        <v>2027</v>
      </c>
      <c r="AK2605" s="45">
        <v>45657</v>
      </c>
    </row>
    <row r="2606" spans="1:37" s="79" customFormat="1" ht="12.75" customHeight="1" x14ac:dyDescent="0.25">
      <c r="A2606" s="36">
        <v>2600</v>
      </c>
      <c r="B2606" s="45">
        <v>43633</v>
      </c>
      <c r="C2606" s="36" t="s">
        <v>721</v>
      </c>
      <c r="D2606" s="36"/>
      <c r="E2606" s="36">
        <v>12003</v>
      </c>
      <c r="F2606" s="36" t="s">
        <v>1863</v>
      </c>
      <c r="G2606" s="38" t="s">
        <v>953</v>
      </c>
      <c r="H2606" s="61">
        <v>8</v>
      </c>
      <c r="I2606" s="50">
        <v>292000</v>
      </c>
      <c r="J2606" s="39">
        <f t="shared" si="1107"/>
        <v>0</v>
      </c>
      <c r="K2606" s="39">
        <f t="shared" si="1108"/>
        <v>292000</v>
      </c>
      <c r="L2606" s="39">
        <f t="shared" si="1109"/>
        <v>0</v>
      </c>
      <c r="M2606" s="39">
        <f t="shared" ref="M2606:M2622" si="1120">IF(C2606=12006,H2606,IF(C2606&lt;&gt;12006,0))</f>
        <v>0</v>
      </c>
      <c r="N2606" s="39">
        <f t="shared" si="1097"/>
        <v>0</v>
      </c>
      <c r="O2606" s="39">
        <f t="shared" si="1110"/>
        <v>0</v>
      </c>
      <c r="P2606" s="39">
        <f t="shared" si="1111"/>
        <v>0</v>
      </c>
      <c r="Q2606" s="39">
        <f t="shared" si="1112"/>
        <v>0</v>
      </c>
      <c r="R2606" s="39">
        <f t="shared" si="1113"/>
        <v>0</v>
      </c>
      <c r="S2606" s="39">
        <f t="shared" si="1114"/>
        <v>0</v>
      </c>
      <c r="T2606" s="39"/>
      <c r="U2606" s="39">
        <f t="shared" si="1115"/>
        <v>0</v>
      </c>
      <c r="V2606" s="39"/>
      <c r="W2606" s="39"/>
      <c r="X2606" s="39">
        <f t="shared" si="1094"/>
        <v>23.983572895277206</v>
      </c>
      <c r="Y2606" s="39">
        <f t="shared" si="1095"/>
        <v>730</v>
      </c>
      <c r="Z2606" s="41">
        <f t="shared" si="1096"/>
        <v>48542.751540041063</v>
      </c>
      <c r="AA2606" s="41">
        <v>39764.76386036961</v>
      </c>
      <c r="AB2606" s="41">
        <v>0</v>
      </c>
      <c r="AC2606" s="41">
        <f t="shared" si="1098"/>
        <v>39764.76386036961</v>
      </c>
      <c r="AD2606" s="42">
        <f t="shared" si="1099"/>
        <v>8777.9876796714525</v>
      </c>
      <c r="AE2606" s="41">
        <f t="shared" si="1100"/>
        <v>48542.751540041063</v>
      </c>
      <c r="AF2606" s="42">
        <f t="shared" si="1101"/>
        <v>243457.24845995894</v>
      </c>
      <c r="AG2606" s="43">
        <f t="shared" ref="AG2606:AG2622" si="1121">(365.25/30.4375*(IF(E2606=12002,1/3%,IF(E2606=12003,1/3%,IF(E2606=12004,1/3%,IF(E2606=12006,1/2%,IF(E2606=12007,1/10%,IF(E2606=12008,1/3%,IF(E2606=12009,1/10%,IF(E2606=12010,1/10%,IF(E2606=12011,1/20%,IF(E2606=12012,1/3%))))))))))))</f>
        <v>400</v>
      </c>
      <c r="AH2606" s="44">
        <f t="shared" si="1102"/>
        <v>333.50308008213551</v>
      </c>
      <c r="AI2606" s="36">
        <f t="shared" si="1103"/>
        <v>66.496919917864474</v>
      </c>
      <c r="AJ2606" s="36">
        <f t="shared" si="1104"/>
        <v>2024</v>
      </c>
      <c r="AK2606" s="45">
        <v>45657</v>
      </c>
    </row>
    <row r="2607" spans="1:37" s="79" customFormat="1" ht="12.75" customHeight="1" x14ac:dyDescent="0.25">
      <c r="A2607" s="36">
        <v>2601</v>
      </c>
      <c r="B2607" s="45">
        <v>43633</v>
      </c>
      <c r="C2607" s="36" t="s">
        <v>721</v>
      </c>
      <c r="D2607" s="36"/>
      <c r="E2607" s="36">
        <v>12003</v>
      </c>
      <c r="F2607" s="36" t="s">
        <v>1877</v>
      </c>
      <c r="G2607" s="38" t="s">
        <v>953</v>
      </c>
      <c r="H2607" s="61">
        <v>6</v>
      </c>
      <c r="I2607" s="50">
        <v>162300</v>
      </c>
      <c r="J2607" s="39">
        <f t="shared" si="1107"/>
        <v>0</v>
      </c>
      <c r="K2607" s="39">
        <f t="shared" si="1108"/>
        <v>162300</v>
      </c>
      <c r="L2607" s="39">
        <f t="shared" si="1109"/>
        <v>0</v>
      </c>
      <c r="M2607" s="39">
        <f t="shared" si="1120"/>
        <v>0</v>
      </c>
      <c r="N2607" s="39">
        <f t="shared" si="1097"/>
        <v>0</v>
      </c>
      <c r="O2607" s="39">
        <f t="shared" si="1110"/>
        <v>0</v>
      </c>
      <c r="P2607" s="39">
        <f t="shared" si="1111"/>
        <v>0</v>
      </c>
      <c r="Q2607" s="39">
        <f t="shared" si="1112"/>
        <v>0</v>
      </c>
      <c r="R2607" s="39">
        <f t="shared" si="1113"/>
        <v>0</v>
      </c>
      <c r="S2607" s="39">
        <f t="shared" si="1114"/>
        <v>0</v>
      </c>
      <c r="T2607" s="39"/>
      <c r="U2607" s="39">
        <f t="shared" si="1115"/>
        <v>0</v>
      </c>
      <c r="V2607" s="39"/>
      <c r="W2607" s="39"/>
      <c r="X2607" s="39">
        <f t="shared" si="1094"/>
        <v>13.330595482546201</v>
      </c>
      <c r="Y2607" s="39">
        <f t="shared" si="1095"/>
        <v>405.75</v>
      </c>
      <c r="Z2607" s="41">
        <f t="shared" si="1096"/>
        <v>26981.125256673509</v>
      </c>
      <c r="AA2607" s="41">
        <v>22102.127310061602</v>
      </c>
      <c r="AB2607" s="41">
        <v>0</v>
      </c>
      <c r="AC2607" s="41">
        <f t="shared" si="1098"/>
        <v>22102.127310061602</v>
      </c>
      <c r="AD2607" s="42">
        <f t="shared" si="1099"/>
        <v>4878.9979466119075</v>
      </c>
      <c r="AE2607" s="41">
        <f t="shared" si="1100"/>
        <v>26981.125256673509</v>
      </c>
      <c r="AF2607" s="42">
        <f t="shared" si="1101"/>
        <v>135318.87474332648</v>
      </c>
      <c r="AG2607" s="43">
        <f t="shared" si="1121"/>
        <v>400</v>
      </c>
      <c r="AH2607" s="44">
        <f t="shared" si="1102"/>
        <v>333.50308008213551</v>
      </c>
      <c r="AI2607" s="36">
        <f t="shared" si="1103"/>
        <v>66.496919917864474</v>
      </c>
      <c r="AJ2607" s="36">
        <f t="shared" si="1104"/>
        <v>2024</v>
      </c>
      <c r="AK2607" s="45">
        <v>45657</v>
      </c>
    </row>
    <row r="2608" spans="1:37" s="79" customFormat="1" ht="12.75" customHeight="1" x14ac:dyDescent="0.25">
      <c r="A2608" s="36">
        <v>2602</v>
      </c>
      <c r="B2608" s="45">
        <v>43633</v>
      </c>
      <c r="C2608" s="53" t="s">
        <v>533</v>
      </c>
      <c r="D2608" s="53"/>
      <c r="E2608" s="36">
        <v>12003</v>
      </c>
      <c r="F2608" s="36" t="s">
        <v>1863</v>
      </c>
      <c r="G2608" s="36" t="s">
        <v>544</v>
      </c>
      <c r="H2608" s="38">
        <v>20</v>
      </c>
      <c r="I2608" s="50">
        <v>818235.29411764699</v>
      </c>
      <c r="J2608" s="39">
        <f t="shared" si="1107"/>
        <v>0</v>
      </c>
      <c r="K2608" s="39">
        <f t="shared" si="1108"/>
        <v>818235.29411764699</v>
      </c>
      <c r="L2608" s="39">
        <f t="shared" si="1109"/>
        <v>0</v>
      </c>
      <c r="M2608" s="39">
        <f t="shared" si="1120"/>
        <v>0</v>
      </c>
      <c r="N2608" s="39">
        <f t="shared" si="1097"/>
        <v>0</v>
      </c>
      <c r="O2608" s="39">
        <f t="shared" si="1110"/>
        <v>0</v>
      </c>
      <c r="P2608" s="39">
        <f t="shared" si="1111"/>
        <v>0</v>
      </c>
      <c r="Q2608" s="39">
        <f t="shared" si="1112"/>
        <v>0</v>
      </c>
      <c r="R2608" s="39">
        <f t="shared" si="1113"/>
        <v>0</v>
      </c>
      <c r="S2608" s="39">
        <f t="shared" si="1114"/>
        <v>0</v>
      </c>
      <c r="T2608" s="39"/>
      <c r="U2608" s="39">
        <f t="shared" si="1115"/>
        <v>0</v>
      </c>
      <c r="V2608" s="39"/>
      <c r="W2608" s="39"/>
      <c r="X2608" s="39">
        <f t="shared" si="1094"/>
        <v>67.206184321777982</v>
      </c>
      <c r="Y2608" s="39">
        <f t="shared" si="1095"/>
        <v>2045.5882352941173</v>
      </c>
      <c r="Z2608" s="41">
        <f t="shared" si="1096"/>
        <v>136025.31706727864</v>
      </c>
      <c r="AA2608" s="41">
        <v>109411.66807585456</v>
      </c>
      <c r="AB2608" s="41">
        <v>-2950.7984447081849</v>
      </c>
      <c r="AC2608" s="41">
        <f t="shared" si="1098"/>
        <v>106460.86963114637</v>
      </c>
      <c r="AD2608" s="42">
        <f t="shared" si="1099"/>
        <v>26613.648991424081</v>
      </c>
      <c r="AE2608" s="41">
        <f t="shared" si="1100"/>
        <v>133074.51862257044</v>
      </c>
      <c r="AF2608" s="42">
        <f t="shared" si="1101"/>
        <v>685160.77549507655</v>
      </c>
      <c r="AG2608" s="43">
        <f t="shared" si="1121"/>
        <v>400</v>
      </c>
      <c r="AH2608" s="44">
        <f t="shared" si="1102"/>
        <v>333.50308008213551</v>
      </c>
      <c r="AI2608" s="36">
        <f t="shared" si="1103"/>
        <v>66.496919917864474</v>
      </c>
      <c r="AJ2608" s="36">
        <f t="shared" si="1104"/>
        <v>2024</v>
      </c>
      <c r="AK2608" s="45">
        <v>45657</v>
      </c>
    </row>
    <row r="2609" spans="1:37" s="79" customFormat="1" ht="12.75" customHeight="1" x14ac:dyDescent="0.25">
      <c r="A2609" s="36">
        <v>2603</v>
      </c>
      <c r="B2609" s="45">
        <v>43633</v>
      </c>
      <c r="C2609" s="53" t="s">
        <v>533</v>
      </c>
      <c r="D2609" s="53"/>
      <c r="E2609" s="36">
        <v>12003</v>
      </c>
      <c r="F2609" s="36" t="s">
        <v>1877</v>
      </c>
      <c r="G2609" s="36" t="s">
        <v>544</v>
      </c>
      <c r="H2609" s="38">
        <v>20</v>
      </c>
      <c r="I2609" s="50">
        <v>572764.70588235289</v>
      </c>
      <c r="J2609" s="39">
        <f t="shared" si="1107"/>
        <v>0</v>
      </c>
      <c r="K2609" s="39">
        <f t="shared" si="1108"/>
        <v>572764.70588235289</v>
      </c>
      <c r="L2609" s="39">
        <f t="shared" si="1109"/>
        <v>0</v>
      </c>
      <c r="M2609" s="39">
        <f t="shared" si="1120"/>
        <v>0</v>
      </c>
      <c r="N2609" s="39">
        <f t="shared" si="1097"/>
        <v>0</v>
      </c>
      <c r="O2609" s="39">
        <f t="shared" si="1110"/>
        <v>0</v>
      </c>
      <c r="P2609" s="39">
        <f t="shared" si="1111"/>
        <v>0</v>
      </c>
      <c r="Q2609" s="39">
        <f t="shared" si="1112"/>
        <v>0</v>
      </c>
      <c r="R2609" s="39">
        <f t="shared" si="1113"/>
        <v>0</v>
      </c>
      <c r="S2609" s="39">
        <f t="shared" si="1114"/>
        <v>0</v>
      </c>
      <c r="T2609" s="39"/>
      <c r="U2609" s="39">
        <f t="shared" si="1115"/>
        <v>0</v>
      </c>
      <c r="V2609" s="39"/>
      <c r="W2609" s="39"/>
      <c r="X2609" s="39">
        <f t="shared" si="1094"/>
        <v>47.044329025244593</v>
      </c>
      <c r="Y2609" s="39">
        <f t="shared" si="1095"/>
        <v>1431.9117647058822</v>
      </c>
      <c r="Z2609" s="41">
        <f t="shared" si="1096"/>
        <v>95217.721947095051</v>
      </c>
      <c r="AA2609" s="41">
        <v>76588.167653098193</v>
      </c>
      <c r="AB2609" s="41">
        <v>-2065.5589112957296</v>
      </c>
      <c r="AC2609" s="41">
        <f t="shared" si="1098"/>
        <v>74522.608741802469</v>
      </c>
      <c r="AD2609" s="42">
        <f t="shared" si="1099"/>
        <v>18629.554293996858</v>
      </c>
      <c r="AE2609" s="41">
        <f t="shared" si="1100"/>
        <v>93152.163035799327</v>
      </c>
      <c r="AF2609" s="42">
        <f t="shared" si="1101"/>
        <v>479612.54284655355</v>
      </c>
      <c r="AG2609" s="43">
        <f t="shared" si="1121"/>
        <v>400</v>
      </c>
      <c r="AH2609" s="44">
        <f t="shared" si="1102"/>
        <v>333.50308008213551</v>
      </c>
      <c r="AI2609" s="36">
        <f t="shared" si="1103"/>
        <v>66.496919917864474</v>
      </c>
      <c r="AJ2609" s="36">
        <f t="shared" si="1104"/>
        <v>2024</v>
      </c>
      <c r="AK2609" s="45">
        <v>45657</v>
      </c>
    </row>
    <row r="2610" spans="1:37" s="79" customFormat="1" ht="38.25" customHeight="1" x14ac:dyDescent="0.25">
      <c r="A2610" s="36">
        <v>2604</v>
      </c>
      <c r="B2610" s="45">
        <v>43634</v>
      </c>
      <c r="C2610" s="53" t="s">
        <v>533</v>
      </c>
      <c r="D2610" s="53"/>
      <c r="E2610" s="36">
        <v>12003</v>
      </c>
      <c r="F2610" s="36" t="s">
        <v>1863</v>
      </c>
      <c r="G2610" s="36" t="s">
        <v>544</v>
      </c>
      <c r="H2610" s="38">
        <v>20</v>
      </c>
      <c r="I2610" s="50">
        <v>730000</v>
      </c>
      <c r="J2610" s="39">
        <f t="shared" si="1107"/>
        <v>0</v>
      </c>
      <c r="K2610" s="39">
        <f t="shared" si="1108"/>
        <v>730000</v>
      </c>
      <c r="L2610" s="39">
        <f t="shared" si="1109"/>
        <v>0</v>
      </c>
      <c r="M2610" s="39">
        <f t="shared" si="1120"/>
        <v>0</v>
      </c>
      <c r="N2610" s="39">
        <f t="shared" si="1097"/>
        <v>0</v>
      </c>
      <c r="O2610" s="39">
        <f t="shared" si="1110"/>
        <v>0</v>
      </c>
      <c r="P2610" s="39">
        <f t="shared" si="1111"/>
        <v>0</v>
      </c>
      <c r="Q2610" s="39">
        <f t="shared" si="1112"/>
        <v>0</v>
      </c>
      <c r="R2610" s="39">
        <f t="shared" si="1113"/>
        <v>0</v>
      </c>
      <c r="S2610" s="39">
        <f t="shared" si="1114"/>
        <v>0</v>
      </c>
      <c r="T2610" s="39"/>
      <c r="U2610" s="39">
        <f t="shared" si="1115"/>
        <v>0</v>
      </c>
      <c r="V2610" s="39"/>
      <c r="W2610" s="39"/>
      <c r="X2610" s="39">
        <f t="shared" si="1094"/>
        <v>59.958932238193015</v>
      </c>
      <c r="Y2610" s="39">
        <f t="shared" si="1095"/>
        <v>1824.9999999999998</v>
      </c>
      <c r="Z2610" s="41">
        <f t="shared" si="1096"/>
        <v>121296.91991786445</v>
      </c>
      <c r="AA2610" s="41">
        <v>97553.182751540022</v>
      </c>
      <c r="AB2610" s="41">
        <v>-2630.9788069404617</v>
      </c>
      <c r="AC2610" s="41">
        <f t="shared" si="1098"/>
        <v>94922.203944599562</v>
      </c>
      <c r="AD2610" s="42">
        <f t="shared" si="1099"/>
        <v>23743.737166324427</v>
      </c>
      <c r="AE2610" s="41">
        <f t="shared" si="1100"/>
        <v>118665.94111092399</v>
      </c>
      <c r="AF2610" s="42">
        <f t="shared" si="1101"/>
        <v>611334.058889076</v>
      </c>
      <c r="AG2610" s="43">
        <f t="shared" si="1121"/>
        <v>400</v>
      </c>
      <c r="AH2610" s="44">
        <f t="shared" si="1102"/>
        <v>333.5359342915811</v>
      </c>
      <c r="AI2610" s="36">
        <f t="shared" si="1103"/>
        <v>66.464065708418886</v>
      </c>
      <c r="AJ2610" s="36">
        <f t="shared" si="1104"/>
        <v>2023</v>
      </c>
      <c r="AK2610" s="45">
        <v>45657</v>
      </c>
    </row>
    <row r="2611" spans="1:37" s="79" customFormat="1" ht="38.25" customHeight="1" x14ac:dyDescent="0.25">
      <c r="A2611" s="36">
        <v>2605</v>
      </c>
      <c r="B2611" s="45">
        <v>43634</v>
      </c>
      <c r="C2611" s="53" t="s">
        <v>533</v>
      </c>
      <c r="D2611" s="53"/>
      <c r="E2611" s="36">
        <v>12003</v>
      </c>
      <c r="F2611" s="36" t="s">
        <v>1877</v>
      </c>
      <c r="G2611" s="36" t="s">
        <v>544</v>
      </c>
      <c r="H2611" s="38">
        <v>20</v>
      </c>
      <c r="I2611" s="50">
        <v>541000</v>
      </c>
      <c r="J2611" s="39">
        <f t="shared" si="1107"/>
        <v>0</v>
      </c>
      <c r="K2611" s="39">
        <f t="shared" si="1108"/>
        <v>541000</v>
      </c>
      <c r="L2611" s="39">
        <f t="shared" si="1109"/>
        <v>0</v>
      </c>
      <c r="M2611" s="39">
        <f t="shared" si="1120"/>
        <v>0</v>
      </c>
      <c r="N2611" s="39">
        <f t="shared" si="1097"/>
        <v>0</v>
      </c>
      <c r="O2611" s="39">
        <f t="shared" si="1110"/>
        <v>0</v>
      </c>
      <c r="P2611" s="39">
        <f t="shared" si="1111"/>
        <v>0</v>
      </c>
      <c r="Q2611" s="39">
        <f t="shared" si="1112"/>
        <v>0</v>
      </c>
      <c r="R2611" s="39">
        <f t="shared" si="1113"/>
        <v>0</v>
      </c>
      <c r="S2611" s="39">
        <f t="shared" si="1114"/>
        <v>0</v>
      </c>
      <c r="T2611" s="39"/>
      <c r="U2611" s="39">
        <f t="shared" si="1115"/>
        <v>0</v>
      </c>
      <c r="V2611" s="39"/>
      <c r="W2611" s="39"/>
      <c r="X2611" s="39">
        <f t="shared" si="1094"/>
        <v>44.435318275154003</v>
      </c>
      <c r="Y2611" s="39">
        <f t="shared" si="1095"/>
        <v>1352.5</v>
      </c>
      <c r="Z2611" s="41">
        <f t="shared" si="1096"/>
        <v>89892.648870636549</v>
      </c>
      <c r="AA2611" s="41">
        <v>72296.262833675559</v>
      </c>
      <c r="AB2611" s="41">
        <v>-1949.8075815819038</v>
      </c>
      <c r="AC2611" s="41">
        <f t="shared" si="1098"/>
        <v>70346.455252093656</v>
      </c>
      <c r="AD2611" s="42">
        <f t="shared" si="1099"/>
        <v>17596.38603696099</v>
      </c>
      <c r="AE2611" s="41">
        <f t="shared" si="1100"/>
        <v>87942.841289054646</v>
      </c>
      <c r="AF2611" s="42">
        <f t="shared" si="1101"/>
        <v>453057.15871094534</v>
      </c>
      <c r="AG2611" s="43">
        <f t="shared" si="1121"/>
        <v>400</v>
      </c>
      <c r="AH2611" s="44">
        <f t="shared" si="1102"/>
        <v>333.5359342915811</v>
      </c>
      <c r="AI2611" s="36">
        <f t="shared" si="1103"/>
        <v>66.464065708418886</v>
      </c>
      <c r="AJ2611" s="36">
        <f t="shared" si="1104"/>
        <v>2023</v>
      </c>
      <c r="AK2611" s="45">
        <v>45657</v>
      </c>
    </row>
    <row r="2612" spans="1:37" s="79" customFormat="1" ht="38.25" customHeight="1" x14ac:dyDescent="0.25">
      <c r="A2612" s="36">
        <v>2606</v>
      </c>
      <c r="B2612" s="45">
        <v>43635</v>
      </c>
      <c r="C2612" s="36" t="s">
        <v>721</v>
      </c>
      <c r="D2612" s="36"/>
      <c r="E2612" s="36">
        <v>12003</v>
      </c>
      <c r="F2612" s="36" t="s">
        <v>1776</v>
      </c>
      <c r="G2612" s="36" t="s">
        <v>276</v>
      </c>
      <c r="H2612" s="38">
        <v>15</v>
      </c>
      <c r="I2612" s="50">
        <v>592500</v>
      </c>
      <c r="J2612" s="39">
        <f t="shared" si="1107"/>
        <v>0</v>
      </c>
      <c r="K2612" s="39">
        <f t="shared" si="1108"/>
        <v>592500</v>
      </c>
      <c r="L2612" s="39">
        <f t="shared" si="1109"/>
        <v>0</v>
      </c>
      <c r="M2612" s="39">
        <f t="shared" si="1120"/>
        <v>0</v>
      </c>
      <c r="N2612" s="39">
        <f t="shared" si="1097"/>
        <v>0</v>
      </c>
      <c r="O2612" s="39">
        <f t="shared" si="1110"/>
        <v>0</v>
      </c>
      <c r="P2612" s="39">
        <f t="shared" si="1111"/>
        <v>0</v>
      </c>
      <c r="Q2612" s="39">
        <f t="shared" si="1112"/>
        <v>0</v>
      </c>
      <c r="R2612" s="39">
        <f t="shared" si="1113"/>
        <v>0</v>
      </c>
      <c r="S2612" s="39">
        <f t="shared" si="1114"/>
        <v>0</v>
      </c>
      <c r="T2612" s="39"/>
      <c r="U2612" s="39">
        <f t="shared" si="1115"/>
        <v>0</v>
      </c>
      <c r="V2612" s="39">
        <f>IF(E2612=12050,I2612,IF(E2612&lt;&gt;12050,0))</f>
        <v>0</v>
      </c>
      <c r="W2612" s="39"/>
      <c r="X2612" s="39">
        <f t="shared" si="1094"/>
        <v>48.6652977412731</v>
      </c>
      <c r="Y2612" s="39">
        <f t="shared" si="1095"/>
        <v>1481.25</v>
      </c>
      <c r="Z2612" s="41">
        <f t="shared" si="1096"/>
        <v>98401.232032854212</v>
      </c>
      <c r="AA2612" s="41">
        <v>80589.733059548264</v>
      </c>
      <c r="AB2612" s="41">
        <v>0</v>
      </c>
      <c r="AC2612" s="41">
        <f t="shared" si="1098"/>
        <v>80589.733059548264</v>
      </c>
      <c r="AD2612" s="42">
        <f t="shared" si="1099"/>
        <v>17811.498973305948</v>
      </c>
      <c r="AE2612" s="41">
        <f t="shared" si="1100"/>
        <v>98401.232032854212</v>
      </c>
      <c r="AF2612" s="42">
        <f t="shared" si="1101"/>
        <v>494098.76796714577</v>
      </c>
      <c r="AG2612" s="43">
        <f t="shared" si="1121"/>
        <v>400</v>
      </c>
      <c r="AH2612" s="44">
        <f t="shared" si="1102"/>
        <v>333.56878850102669</v>
      </c>
      <c r="AI2612" s="36">
        <f t="shared" si="1103"/>
        <v>66.431211498973312</v>
      </c>
      <c r="AJ2612" s="36">
        <f t="shared" si="1104"/>
        <v>2022</v>
      </c>
      <c r="AK2612" s="45">
        <v>45657</v>
      </c>
    </row>
    <row r="2613" spans="1:37" s="79" customFormat="1" ht="38.25" customHeight="1" x14ac:dyDescent="0.25">
      <c r="A2613" s="36">
        <v>2607</v>
      </c>
      <c r="B2613" s="74">
        <v>43636</v>
      </c>
      <c r="C2613" s="36" t="s">
        <v>823</v>
      </c>
      <c r="D2613" s="36"/>
      <c r="E2613" s="36">
        <v>12004</v>
      </c>
      <c r="F2613" s="36" t="s">
        <v>2087</v>
      </c>
      <c r="G2613" s="36" t="s">
        <v>58</v>
      </c>
      <c r="H2613" s="38">
        <v>1</v>
      </c>
      <c r="I2613" s="50">
        <v>2750000</v>
      </c>
      <c r="J2613" s="39">
        <f t="shared" si="1107"/>
        <v>0</v>
      </c>
      <c r="K2613" s="39">
        <f t="shared" si="1108"/>
        <v>0</v>
      </c>
      <c r="L2613" s="39">
        <f t="shared" si="1109"/>
        <v>2750000</v>
      </c>
      <c r="M2613" s="39">
        <f t="shared" si="1120"/>
        <v>0</v>
      </c>
      <c r="N2613" s="39">
        <f t="shared" si="1097"/>
        <v>0</v>
      </c>
      <c r="O2613" s="39">
        <f t="shared" si="1110"/>
        <v>0</v>
      </c>
      <c r="P2613" s="39">
        <f t="shared" si="1111"/>
        <v>0</v>
      </c>
      <c r="Q2613" s="39">
        <f t="shared" si="1112"/>
        <v>0</v>
      </c>
      <c r="R2613" s="39">
        <f t="shared" si="1113"/>
        <v>0</v>
      </c>
      <c r="S2613" s="39">
        <f t="shared" si="1114"/>
        <v>0</v>
      </c>
      <c r="T2613" s="39"/>
      <c r="U2613" s="39">
        <f t="shared" si="1115"/>
        <v>0</v>
      </c>
      <c r="V2613" s="39"/>
      <c r="W2613" s="39"/>
      <c r="X2613" s="39">
        <f t="shared" si="1094"/>
        <v>225.87268993839837</v>
      </c>
      <c r="Y2613" s="39">
        <f t="shared" si="1095"/>
        <v>6875</v>
      </c>
      <c r="Z2613" s="41">
        <f t="shared" si="1096"/>
        <v>456488.70636550308</v>
      </c>
      <c r="AA2613" s="41">
        <v>373819.30184804928</v>
      </c>
      <c r="AB2613" s="41">
        <v>-10081.789574248978</v>
      </c>
      <c r="AC2613" s="41">
        <f t="shared" si="1098"/>
        <v>363737.51227380033</v>
      </c>
      <c r="AD2613" s="42">
        <f t="shared" si="1099"/>
        <v>82669.404517453804</v>
      </c>
      <c r="AE2613" s="41">
        <f t="shared" si="1100"/>
        <v>446406.91679125413</v>
      </c>
      <c r="AF2613" s="42">
        <f t="shared" si="1101"/>
        <v>2303593.0832087458</v>
      </c>
      <c r="AG2613" s="43">
        <f t="shared" si="1121"/>
        <v>400</v>
      </c>
      <c r="AH2613" s="44">
        <f t="shared" si="1102"/>
        <v>333.60164271047228</v>
      </c>
      <c r="AI2613" s="36">
        <f t="shared" si="1103"/>
        <v>66.398357289527723</v>
      </c>
      <c r="AJ2613" s="36">
        <f t="shared" si="1104"/>
        <v>2021</v>
      </c>
      <c r="AK2613" s="45">
        <v>45657</v>
      </c>
    </row>
    <row r="2614" spans="1:37" s="79" customFormat="1" ht="38.25" customHeight="1" x14ac:dyDescent="0.25">
      <c r="A2614" s="36">
        <v>2608</v>
      </c>
      <c r="B2614" s="74">
        <v>43636</v>
      </c>
      <c r="C2614" s="36" t="s">
        <v>823</v>
      </c>
      <c r="D2614" s="36"/>
      <c r="E2614" s="36">
        <v>12004</v>
      </c>
      <c r="F2614" s="36" t="s">
        <v>2087</v>
      </c>
      <c r="G2614" s="36" t="s">
        <v>58</v>
      </c>
      <c r="H2614" s="38">
        <v>1</v>
      </c>
      <c r="I2614" s="50">
        <v>2695000</v>
      </c>
      <c r="J2614" s="39">
        <f t="shared" si="1107"/>
        <v>0</v>
      </c>
      <c r="K2614" s="39">
        <f t="shared" si="1108"/>
        <v>0</v>
      </c>
      <c r="L2614" s="39">
        <f t="shared" si="1109"/>
        <v>2695000</v>
      </c>
      <c r="M2614" s="39">
        <f t="shared" si="1120"/>
        <v>0</v>
      </c>
      <c r="N2614" s="39">
        <f t="shared" si="1097"/>
        <v>0</v>
      </c>
      <c r="O2614" s="39">
        <f t="shared" si="1110"/>
        <v>0</v>
      </c>
      <c r="P2614" s="39">
        <f t="shared" si="1111"/>
        <v>0</v>
      </c>
      <c r="Q2614" s="39">
        <f t="shared" si="1112"/>
        <v>0</v>
      </c>
      <c r="R2614" s="39">
        <f t="shared" si="1113"/>
        <v>0</v>
      </c>
      <c r="S2614" s="39">
        <f t="shared" si="1114"/>
        <v>0</v>
      </c>
      <c r="T2614" s="39"/>
      <c r="U2614" s="39">
        <f t="shared" si="1115"/>
        <v>0</v>
      </c>
      <c r="V2614" s="39"/>
      <c r="W2614" s="39"/>
      <c r="X2614" s="39">
        <f t="shared" si="1094"/>
        <v>221.35523613963039</v>
      </c>
      <c r="Y2614" s="39">
        <f t="shared" si="1095"/>
        <v>6737.5</v>
      </c>
      <c r="Z2614" s="41">
        <f t="shared" si="1096"/>
        <v>447358.93223819305</v>
      </c>
      <c r="AA2614" s="41">
        <v>366342.91581108829</v>
      </c>
      <c r="AB2614" s="41">
        <v>-9880.1537827639986</v>
      </c>
      <c r="AC2614" s="41">
        <f t="shared" si="1098"/>
        <v>356462.7620283243</v>
      </c>
      <c r="AD2614" s="42">
        <f t="shared" si="1099"/>
        <v>81016.016427104769</v>
      </c>
      <c r="AE2614" s="41">
        <f t="shared" si="1100"/>
        <v>437478.77845542907</v>
      </c>
      <c r="AF2614" s="42">
        <f t="shared" si="1101"/>
        <v>2257521.2215445708</v>
      </c>
      <c r="AG2614" s="43">
        <f t="shared" si="1121"/>
        <v>400</v>
      </c>
      <c r="AH2614" s="44">
        <f t="shared" si="1102"/>
        <v>333.60164271047228</v>
      </c>
      <c r="AI2614" s="36">
        <f t="shared" si="1103"/>
        <v>66.398357289527723</v>
      </c>
      <c r="AJ2614" s="36">
        <f t="shared" si="1104"/>
        <v>2021</v>
      </c>
      <c r="AK2614" s="45">
        <v>45657</v>
      </c>
    </row>
    <row r="2615" spans="1:37" s="79" customFormat="1" ht="25.5" customHeight="1" x14ac:dyDescent="0.25">
      <c r="A2615" s="36">
        <v>2609</v>
      </c>
      <c r="B2615" s="45">
        <v>43636</v>
      </c>
      <c r="C2615" s="36" t="s">
        <v>721</v>
      </c>
      <c r="D2615" s="36"/>
      <c r="E2615" s="36">
        <v>12003</v>
      </c>
      <c r="F2615" s="36" t="s">
        <v>1863</v>
      </c>
      <c r="G2615" s="38" t="s">
        <v>387</v>
      </c>
      <c r="H2615" s="61">
        <v>35</v>
      </c>
      <c r="I2615" s="50">
        <v>1277500</v>
      </c>
      <c r="J2615" s="39">
        <f t="shared" si="1107"/>
        <v>0</v>
      </c>
      <c r="K2615" s="39">
        <f t="shared" si="1108"/>
        <v>1277500</v>
      </c>
      <c r="L2615" s="39">
        <f t="shared" si="1109"/>
        <v>0</v>
      </c>
      <c r="M2615" s="39">
        <f t="shared" si="1120"/>
        <v>0</v>
      </c>
      <c r="N2615" s="39">
        <f t="shared" si="1097"/>
        <v>0</v>
      </c>
      <c r="O2615" s="39">
        <f t="shared" si="1110"/>
        <v>0</v>
      </c>
      <c r="P2615" s="39">
        <f t="shared" si="1111"/>
        <v>0</v>
      </c>
      <c r="Q2615" s="39">
        <f t="shared" si="1112"/>
        <v>0</v>
      </c>
      <c r="R2615" s="39">
        <f t="shared" si="1113"/>
        <v>0</v>
      </c>
      <c r="S2615" s="39">
        <f t="shared" si="1114"/>
        <v>0</v>
      </c>
      <c r="T2615" s="39"/>
      <c r="U2615" s="39">
        <f t="shared" si="1115"/>
        <v>0</v>
      </c>
      <c r="V2615" s="39"/>
      <c r="W2615" s="39"/>
      <c r="X2615" s="39">
        <f t="shared" si="1094"/>
        <v>104.92813141683779</v>
      </c>
      <c r="Y2615" s="39">
        <f t="shared" si="1095"/>
        <v>3193.75</v>
      </c>
      <c r="Z2615" s="41">
        <f t="shared" si="1096"/>
        <v>212059.75359342917</v>
      </c>
      <c r="AA2615" s="41">
        <v>173656.05749486655</v>
      </c>
      <c r="AB2615" s="41">
        <v>0</v>
      </c>
      <c r="AC2615" s="41">
        <f t="shared" si="1098"/>
        <v>173656.05749486655</v>
      </c>
      <c r="AD2615" s="42">
        <f t="shared" si="1099"/>
        <v>38403.696098562621</v>
      </c>
      <c r="AE2615" s="41">
        <f t="shared" si="1100"/>
        <v>212059.75359342917</v>
      </c>
      <c r="AF2615" s="42">
        <f t="shared" si="1101"/>
        <v>1065440.2464065708</v>
      </c>
      <c r="AG2615" s="43">
        <f t="shared" si="1121"/>
        <v>400</v>
      </c>
      <c r="AH2615" s="44">
        <f t="shared" si="1102"/>
        <v>333.60164271047228</v>
      </c>
      <c r="AI2615" s="36">
        <f t="shared" si="1103"/>
        <v>66.398357289527723</v>
      </c>
      <c r="AJ2615" s="36">
        <f t="shared" si="1104"/>
        <v>2021</v>
      </c>
      <c r="AK2615" s="45">
        <v>45657</v>
      </c>
    </row>
    <row r="2616" spans="1:37" s="79" customFormat="1" ht="25.5" customHeight="1" x14ac:dyDescent="0.25">
      <c r="A2616" s="36">
        <v>2610</v>
      </c>
      <c r="B2616" s="45">
        <v>43636</v>
      </c>
      <c r="C2616" s="36" t="s">
        <v>721</v>
      </c>
      <c r="D2616" s="36"/>
      <c r="E2616" s="36">
        <v>12003</v>
      </c>
      <c r="F2616" s="36" t="s">
        <v>1877</v>
      </c>
      <c r="G2616" s="38" t="s">
        <v>387</v>
      </c>
      <c r="H2616" s="61">
        <v>3</v>
      </c>
      <c r="I2616" s="50">
        <v>81150</v>
      </c>
      <c r="J2616" s="39">
        <f t="shared" si="1107"/>
        <v>0</v>
      </c>
      <c r="K2616" s="39">
        <f t="shared" si="1108"/>
        <v>81150</v>
      </c>
      <c r="L2616" s="39">
        <f t="shared" si="1109"/>
        <v>0</v>
      </c>
      <c r="M2616" s="39">
        <f t="shared" si="1120"/>
        <v>0</v>
      </c>
      <c r="N2616" s="39">
        <f t="shared" si="1097"/>
        <v>0</v>
      </c>
      <c r="O2616" s="39">
        <f t="shared" si="1110"/>
        <v>0</v>
      </c>
      <c r="P2616" s="39">
        <f t="shared" si="1111"/>
        <v>0</v>
      </c>
      <c r="Q2616" s="39">
        <f t="shared" si="1112"/>
        <v>0</v>
      </c>
      <c r="R2616" s="39">
        <f t="shared" si="1113"/>
        <v>0</v>
      </c>
      <c r="S2616" s="39">
        <f t="shared" si="1114"/>
        <v>0</v>
      </c>
      <c r="T2616" s="39"/>
      <c r="U2616" s="39">
        <f t="shared" si="1115"/>
        <v>0</v>
      </c>
      <c r="V2616" s="39"/>
      <c r="W2616" s="39"/>
      <c r="X2616" s="39">
        <f t="shared" si="1094"/>
        <v>6.6652977412731005</v>
      </c>
      <c r="Y2616" s="39">
        <f t="shared" si="1095"/>
        <v>202.875</v>
      </c>
      <c r="Z2616" s="41">
        <f t="shared" si="1096"/>
        <v>13470.566735112938</v>
      </c>
      <c r="AA2616" s="41">
        <v>11031.067761806982</v>
      </c>
      <c r="AB2616" s="41">
        <v>0</v>
      </c>
      <c r="AC2616" s="41">
        <f t="shared" si="1098"/>
        <v>11031.067761806982</v>
      </c>
      <c r="AD2616" s="42">
        <f t="shared" si="1099"/>
        <v>2439.4989733059556</v>
      </c>
      <c r="AE2616" s="41">
        <f t="shared" si="1100"/>
        <v>13470.566735112938</v>
      </c>
      <c r="AF2616" s="42">
        <f t="shared" si="1101"/>
        <v>67679.433264887062</v>
      </c>
      <c r="AG2616" s="43">
        <f t="shared" si="1121"/>
        <v>400</v>
      </c>
      <c r="AH2616" s="44">
        <f t="shared" si="1102"/>
        <v>333.60164271047228</v>
      </c>
      <c r="AI2616" s="36">
        <f t="shared" si="1103"/>
        <v>66.398357289527723</v>
      </c>
      <c r="AJ2616" s="36">
        <f t="shared" si="1104"/>
        <v>2021</v>
      </c>
      <c r="AK2616" s="45">
        <v>45657</v>
      </c>
    </row>
    <row r="2617" spans="1:37" s="79" customFormat="1" ht="38.25" customHeight="1" x14ac:dyDescent="0.25">
      <c r="A2617" s="36">
        <v>2611</v>
      </c>
      <c r="B2617" s="45">
        <v>43637</v>
      </c>
      <c r="C2617" s="36" t="s">
        <v>1043</v>
      </c>
      <c r="D2617" s="36"/>
      <c r="E2617" s="36">
        <v>12002</v>
      </c>
      <c r="F2617" s="36" t="s">
        <v>2088</v>
      </c>
      <c r="G2617" s="36" t="s">
        <v>276</v>
      </c>
      <c r="H2617" s="38">
        <v>1</v>
      </c>
      <c r="I2617" s="50">
        <v>1229349</v>
      </c>
      <c r="J2617" s="39">
        <f t="shared" si="1107"/>
        <v>1229349</v>
      </c>
      <c r="K2617" s="39">
        <f t="shared" si="1108"/>
        <v>0</v>
      </c>
      <c r="L2617" s="39">
        <f t="shared" si="1109"/>
        <v>0</v>
      </c>
      <c r="M2617" s="39">
        <f t="shared" si="1120"/>
        <v>0</v>
      </c>
      <c r="N2617" s="39">
        <f t="shared" si="1097"/>
        <v>0</v>
      </c>
      <c r="O2617" s="39">
        <f t="shared" si="1110"/>
        <v>0</v>
      </c>
      <c r="P2617" s="39">
        <f t="shared" si="1111"/>
        <v>0</v>
      </c>
      <c r="Q2617" s="39">
        <f t="shared" si="1112"/>
        <v>0</v>
      </c>
      <c r="R2617" s="39">
        <f t="shared" si="1113"/>
        <v>0</v>
      </c>
      <c r="S2617" s="39">
        <f t="shared" si="1114"/>
        <v>0</v>
      </c>
      <c r="T2617" s="39"/>
      <c r="U2617" s="39">
        <f t="shared" si="1115"/>
        <v>0</v>
      </c>
      <c r="V2617" s="39">
        <f>IF(E2617=12050,I2617,IF(E2617&lt;&gt;12050,0))</f>
        <v>0</v>
      </c>
      <c r="W2617" s="39"/>
      <c r="X2617" s="39">
        <f t="shared" si="1094"/>
        <v>100.97322381930185</v>
      </c>
      <c r="Y2617" s="39">
        <f t="shared" si="1095"/>
        <v>3073.3724999999999</v>
      </c>
      <c r="Z2617" s="41">
        <f t="shared" si="1096"/>
        <v>203965.91211498974</v>
      </c>
      <c r="AA2617" s="41">
        <v>167009.71219712525</v>
      </c>
      <c r="AB2617" s="41">
        <v>0</v>
      </c>
      <c r="AC2617" s="41">
        <f t="shared" si="1098"/>
        <v>167009.71219712525</v>
      </c>
      <c r="AD2617" s="42">
        <f t="shared" si="1099"/>
        <v>36956.199917864491</v>
      </c>
      <c r="AE2617" s="41">
        <f t="shared" si="1100"/>
        <v>203965.91211498974</v>
      </c>
      <c r="AF2617" s="42">
        <f t="shared" si="1101"/>
        <v>1025383.0878850103</v>
      </c>
      <c r="AG2617" s="43">
        <f t="shared" si="1121"/>
        <v>400</v>
      </c>
      <c r="AH2617" s="44">
        <f t="shared" si="1102"/>
        <v>333.63449691991786</v>
      </c>
      <c r="AI2617" s="36">
        <f t="shared" si="1103"/>
        <v>66.365503080082135</v>
      </c>
      <c r="AJ2617" s="36">
        <f t="shared" si="1104"/>
        <v>2020</v>
      </c>
      <c r="AK2617" s="45">
        <v>45657</v>
      </c>
    </row>
    <row r="2618" spans="1:37" s="79" customFormat="1" ht="25.5" customHeight="1" x14ac:dyDescent="0.25">
      <c r="A2618" s="36">
        <v>2612</v>
      </c>
      <c r="B2618" s="45">
        <v>43637</v>
      </c>
      <c r="C2618" s="36" t="s">
        <v>980</v>
      </c>
      <c r="D2618" s="36"/>
      <c r="E2618" s="36">
        <v>12002</v>
      </c>
      <c r="F2618" s="36" t="s">
        <v>2089</v>
      </c>
      <c r="G2618" s="36" t="s">
        <v>540</v>
      </c>
      <c r="H2618" s="38">
        <v>1</v>
      </c>
      <c r="I2618" s="50">
        <v>2262800</v>
      </c>
      <c r="J2618" s="39">
        <f t="shared" si="1107"/>
        <v>2262800</v>
      </c>
      <c r="K2618" s="39">
        <f t="shared" si="1108"/>
        <v>0</v>
      </c>
      <c r="L2618" s="39">
        <f t="shared" si="1109"/>
        <v>0</v>
      </c>
      <c r="M2618" s="39">
        <f t="shared" si="1120"/>
        <v>0</v>
      </c>
      <c r="N2618" s="39">
        <f t="shared" si="1097"/>
        <v>0</v>
      </c>
      <c r="O2618" s="39">
        <f t="shared" si="1110"/>
        <v>0</v>
      </c>
      <c r="P2618" s="39">
        <f t="shared" si="1111"/>
        <v>0</v>
      </c>
      <c r="Q2618" s="39">
        <f t="shared" si="1112"/>
        <v>0</v>
      </c>
      <c r="R2618" s="39">
        <f t="shared" si="1113"/>
        <v>0</v>
      </c>
      <c r="S2618" s="39">
        <f t="shared" si="1114"/>
        <v>0</v>
      </c>
      <c r="T2618" s="39"/>
      <c r="U2618" s="39">
        <f t="shared" si="1115"/>
        <v>0</v>
      </c>
      <c r="V2618" s="39"/>
      <c r="W2618" s="39"/>
      <c r="X2618" s="39">
        <f t="shared" si="1094"/>
        <v>185.85626283367557</v>
      </c>
      <c r="Y2618" s="39">
        <f t="shared" si="1095"/>
        <v>5657</v>
      </c>
      <c r="Z2618" s="41">
        <f t="shared" si="1096"/>
        <v>375429.65092402464</v>
      </c>
      <c r="AA2618" s="41">
        <v>301830.57084188913</v>
      </c>
      <c r="AB2618" s="41">
        <v>-8140.2760296840834</v>
      </c>
      <c r="AC2618" s="41">
        <f t="shared" si="1098"/>
        <v>293690.29481220507</v>
      </c>
      <c r="AD2618" s="42">
        <f t="shared" si="1099"/>
        <v>73599.080082135508</v>
      </c>
      <c r="AE2618" s="41">
        <f t="shared" si="1100"/>
        <v>367289.37489434058</v>
      </c>
      <c r="AF2618" s="42">
        <f t="shared" si="1101"/>
        <v>1895510.6251056595</v>
      </c>
      <c r="AG2618" s="43">
        <f t="shared" si="1121"/>
        <v>400</v>
      </c>
      <c r="AH2618" s="44">
        <f t="shared" si="1102"/>
        <v>333.63449691991786</v>
      </c>
      <c r="AI2618" s="36">
        <f t="shared" si="1103"/>
        <v>66.365503080082135</v>
      </c>
      <c r="AJ2618" s="36">
        <f t="shared" si="1104"/>
        <v>2020</v>
      </c>
      <c r="AK2618" s="45">
        <v>45657</v>
      </c>
    </row>
    <row r="2619" spans="1:37" s="79" customFormat="1" ht="25.5" customHeight="1" x14ac:dyDescent="0.25">
      <c r="A2619" s="36">
        <v>2613</v>
      </c>
      <c r="B2619" s="45">
        <v>43640</v>
      </c>
      <c r="C2619" s="36" t="s">
        <v>823</v>
      </c>
      <c r="D2619" s="36"/>
      <c r="E2619" s="36">
        <v>12004</v>
      </c>
      <c r="F2619" s="36" t="s">
        <v>2090</v>
      </c>
      <c r="G2619" s="36" t="s">
        <v>70</v>
      </c>
      <c r="H2619" s="38">
        <v>1</v>
      </c>
      <c r="I2619" s="50">
        <v>2396419.5979899499</v>
      </c>
      <c r="J2619" s="39">
        <f t="shared" si="1107"/>
        <v>0</v>
      </c>
      <c r="K2619" s="39">
        <f t="shared" si="1108"/>
        <v>0</v>
      </c>
      <c r="L2619" s="39">
        <f t="shared" si="1109"/>
        <v>2396419.5979899499</v>
      </c>
      <c r="M2619" s="39">
        <f t="shared" si="1120"/>
        <v>0</v>
      </c>
      <c r="N2619" s="39">
        <f t="shared" si="1097"/>
        <v>0</v>
      </c>
      <c r="O2619" s="39">
        <f t="shared" si="1110"/>
        <v>0</v>
      </c>
      <c r="P2619" s="39">
        <f t="shared" si="1111"/>
        <v>0</v>
      </c>
      <c r="Q2619" s="39">
        <f t="shared" si="1112"/>
        <v>0</v>
      </c>
      <c r="R2619" s="39">
        <f t="shared" si="1113"/>
        <v>0</v>
      </c>
      <c r="S2619" s="39">
        <f t="shared" si="1114"/>
        <v>0</v>
      </c>
      <c r="T2619" s="39"/>
      <c r="U2619" s="39">
        <f t="shared" si="1115"/>
        <v>0</v>
      </c>
      <c r="V2619" s="39"/>
      <c r="W2619" s="39"/>
      <c r="X2619" s="39">
        <f t="shared" si="1094"/>
        <v>196.83117847966733</v>
      </c>
      <c r="Y2619" s="39">
        <f t="shared" si="1095"/>
        <v>5991.0489949748744</v>
      </c>
      <c r="Z2619" s="41">
        <f t="shared" si="1096"/>
        <v>397008.48699348903</v>
      </c>
      <c r="AA2619" s="41">
        <v>324968.27566993079</v>
      </c>
      <c r="AB2619" s="41">
        <v>-8764.2926874399782</v>
      </c>
      <c r="AC2619" s="41">
        <f t="shared" si="1098"/>
        <v>316203.98298249079</v>
      </c>
      <c r="AD2619" s="42">
        <f t="shared" si="1099"/>
        <v>72040.211323558236</v>
      </c>
      <c r="AE2619" s="41">
        <f t="shared" si="1100"/>
        <v>388244.19430604903</v>
      </c>
      <c r="AF2619" s="42">
        <f t="shared" si="1101"/>
        <v>2008175.4036839008</v>
      </c>
      <c r="AG2619" s="43">
        <f t="shared" si="1121"/>
        <v>400</v>
      </c>
      <c r="AH2619" s="44">
        <f t="shared" si="1102"/>
        <v>333.73305954825463</v>
      </c>
      <c r="AI2619" s="36">
        <f t="shared" si="1103"/>
        <v>66.266940451745384</v>
      </c>
      <c r="AJ2619" s="36">
        <f t="shared" si="1104"/>
        <v>2017</v>
      </c>
      <c r="AK2619" s="45">
        <v>45657</v>
      </c>
    </row>
    <row r="2620" spans="1:37" s="79" customFormat="1" ht="25.5" customHeight="1" x14ac:dyDescent="0.25">
      <c r="A2620" s="36">
        <v>2614</v>
      </c>
      <c r="B2620" s="45">
        <v>43640</v>
      </c>
      <c r="C2620" s="36" t="s">
        <v>823</v>
      </c>
      <c r="D2620" s="36"/>
      <c r="E2620" s="36">
        <v>12004</v>
      </c>
      <c r="F2620" s="36" t="s">
        <v>2091</v>
      </c>
      <c r="G2620" s="36" t="s">
        <v>70</v>
      </c>
      <c r="H2620" s="38">
        <v>10</v>
      </c>
      <c r="I2620" s="50">
        <v>23964195.9798995</v>
      </c>
      <c r="J2620" s="39">
        <f t="shared" si="1107"/>
        <v>0</v>
      </c>
      <c r="K2620" s="39">
        <f t="shared" si="1108"/>
        <v>0</v>
      </c>
      <c r="L2620" s="39">
        <f t="shared" si="1109"/>
        <v>23964195.9798995</v>
      </c>
      <c r="M2620" s="39">
        <f t="shared" si="1120"/>
        <v>0</v>
      </c>
      <c r="N2620" s="39">
        <f t="shared" si="1097"/>
        <v>0</v>
      </c>
      <c r="O2620" s="39">
        <f t="shared" si="1110"/>
        <v>0</v>
      </c>
      <c r="P2620" s="39">
        <f t="shared" si="1111"/>
        <v>0</v>
      </c>
      <c r="Q2620" s="39">
        <f t="shared" si="1112"/>
        <v>0</v>
      </c>
      <c r="R2620" s="39">
        <f t="shared" si="1113"/>
        <v>0</v>
      </c>
      <c r="S2620" s="39">
        <f t="shared" si="1114"/>
        <v>0</v>
      </c>
      <c r="T2620" s="39"/>
      <c r="U2620" s="39">
        <f t="shared" si="1115"/>
        <v>0</v>
      </c>
      <c r="V2620" s="39"/>
      <c r="W2620" s="39"/>
      <c r="X2620" s="39">
        <f t="shared" si="1094"/>
        <v>1968.3117847966732</v>
      </c>
      <c r="Y2620" s="39">
        <f t="shared" si="1095"/>
        <v>59910.489949748742</v>
      </c>
      <c r="Z2620" s="41">
        <f t="shared" si="1096"/>
        <v>3970084.8699348904</v>
      </c>
      <c r="AA2620" s="41">
        <v>3249682.7566993078</v>
      </c>
      <c r="AB2620" s="41">
        <v>-87642.926874399782</v>
      </c>
      <c r="AC2620" s="41">
        <f t="shared" si="1098"/>
        <v>3162039.8298249082</v>
      </c>
      <c r="AD2620" s="42">
        <f t="shared" si="1099"/>
        <v>720402.1132355826</v>
      </c>
      <c r="AE2620" s="41">
        <f t="shared" si="1100"/>
        <v>3882441.9430604908</v>
      </c>
      <c r="AF2620" s="42">
        <f t="shared" si="1101"/>
        <v>20081754.036839008</v>
      </c>
      <c r="AG2620" s="43">
        <f t="shared" si="1121"/>
        <v>400</v>
      </c>
      <c r="AH2620" s="44">
        <f t="shared" si="1102"/>
        <v>333.73305954825463</v>
      </c>
      <c r="AI2620" s="36">
        <f t="shared" si="1103"/>
        <v>66.266940451745384</v>
      </c>
      <c r="AJ2620" s="36">
        <f t="shared" si="1104"/>
        <v>2017</v>
      </c>
      <c r="AK2620" s="45">
        <v>45657</v>
      </c>
    </row>
    <row r="2621" spans="1:37" s="79" customFormat="1" ht="25.5" customHeight="1" x14ac:dyDescent="0.25">
      <c r="A2621" s="36">
        <v>2615</v>
      </c>
      <c r="B2621" s="45">
        <v>43640</v>
      </c>
      <c r="C2621" s="36" t="s">
        <v>823</v>
      </c>
      <c r="D2621" s="36"/>
      <c r="E2621" s="36">
        <v>12004</v>
      </c>
      <c r="F2621" s="36" t="s">
        <v>2092</v>
      </c>
      <c r="G2621" s="36" t="s">
        <v>70</v>
      </c>
      <c r="H2621" s="38">
        <v>4</v>
      </c>
      <c r="I2621" s="50">
        <v>9585678.3919597995</v>
      </c>
      <c r="J2621" s="39">
        <f t="shared" si="1107"/>
        <v>0</v>
      </c>
      <c r="K2621" s="39">
        <f t="shared" si="1108"/>
        <v>0</v>
      </c>
      <c r="L2621" s="39">
        <f t="shared" si="1109"/>
        <v>9585678.3919597995</v>
      </c>
      <c r="M2621" s="39">
        <f t="shared" si="1120"/>
        <v>0</v>
      </c>
      <c r="N2621" s="39">
        <f t="shared" si="1097"/>
        <v>0</v>
      </c>
      <c r="O2621" s="39">
        <f t="shared" si="1110"/>
        <v>0</v>
      </c>
      <c r="P2621" s="39">
        <f t="shared" si="1111"/>
        <v>0</v>
      </c>
      <c r="Q2621" s="39">
        <f t="shared" si="1112"/>
        <v>0</v>
      </c>
      <c r="R2621" s="39">
        <f t="shared" si="1113"/>
        <v>0</v>
      </c>
      <c r="S2621" s="39">
        <f t="shared" si="1114"/>
        <v>0</v>
      </c>
      <c r="T2621" s="39"/>
      <c r="U2621" s="39">
        <f t="shared" si="1115"/>
        <v>0</v>
      </c>
      <c r="V2621" s="39"/>
      <c r="W2621" s="39"/>
      <c r="X2621" s="39">
        <f t="shared" si="1094"/>
        <v>787.32471391866932</v>
      </c>
      <c r="Y2621" s="39">
        <f t="shared" si="1095"/>
        <v>23964.195979899498</v>
      </c>
      <c r="Z2621" s="41">
        <f t="shared" si="1096"/>
        <v>1588033.9479739561</v>
      </c>
      <c r="AA2621" s="41">
        <v>1299873.1026797232</v>
      </c>
      <c r="AB2621" s="41">
        <v>-35057.170749759913</v>
      </c>
      <c r="AC2621" s="41">
        <f t="shared" si="1098"/>
        <v>1264815.9319299632</v>
      </c>
      <c r="AD2621" s="42">
        <f t="shared" si="1099"/>
        <v>288160.84529423295</v>
      </c>
      <c r="AE2621" s="41">
        <f t="shared" si="1100"/>
        <v>1552976.7772241961</v>
      </c>
      <c r="AF2621" s="42">
        <f t="shared" si="1101"/>
        <v>8032701.6147356033</v>
      </c>
      <c r="AG2621" s="43">
        <f t="shared" si="1121"/>
        <v>400</v>
      </c>
      <c r="AH2621" s="44">
        <f t="shared" si="1102"/>
        <v>333.73305954825463</v>
      </c>
      <c r="AI2621" s="36">
        <f t="shared" si="1103"/>
        <v>66.266940451745384</v>
      </c>
      <c r="AJ2621" s="36">
        <f t="shared" si="1104"/>
        <v>2017</v>
      </c>
      <c r="AK2621" s="45">
        <v>45657</v>
      </c>
    </row>
    <row r="2622" spans="1:37" s="79" customFormat="1" ht="38.25" customHeight="1" x14ac:dyDescent="0.25">
      <c r="A2622" s="36">
        <v>2616</v>
      </c>
      <c r="B2622" s="45">
        <v>43640</v>
      </c>
      <c r="C2622" s="36" t="s">
        <v>823</v>
      </c>
      <c r="D2622" s="36"/>
      <c r="E2622" s="36">
        <v>12004</v>
      </c>
      <c r="F2622" s="36" t="s">
        <v>2093</v>
      </c>
      <c r="G2622" s="36" t="s">
        <v>70</v>
      </c>
      <c r="H2622" s="38">
        <v>1</v>
      </c>
      <c r="I2622" s="50">
        <v>2396419.5979899499</v>
      </c>
      <c r="J2622" s="39">
        <f t="shared" si="1107"/>
        <v>0</v>
      </c>
      <c r="K2622" s="39">
        <f t="shared" si="1108"/>
        <v>0</v>
      </c>
      <c r="L2622" s="39">
        <f t="shared" si="1109"/>
        <v>2396419.5979899499</v>
      </c>
      <c r="M2622" s="39">
        <f t="shared" si="1120"/>
        <v>0</v>
      </c>
      <c r="N2622" s="39">
        <f t="shared" si="1097"/>
        <v>0</v>
      </c>
      <c r="O2622" s="39">
        <f t="shared" si="1110"/>
        <v>0</v>
      </c>
      <c r="P2622" s="39">
        <f t="shared" si="1111"/>
        <v>0</v>
      </c>
      <c r="Q2622" s="39">
        <f t="shared" si="1112"/>
        <v>0</v>
      </c>
      <c r="R2622" s="39">
        <f t="shared" si="1113"/>
        <v>0</v>
      </c>
      <c r="S2622" s="39">
        <f t="shared" si="1114"/>
        <v>0</v>
      </c>
      <c r="T2622" s="39"/>
      <c r="U2622" s="39">
        <f t="shared" si="1115"/>
        <v>0</v>
      </c>
      <c r="V2622" s="39"/>
      <c r="W2622" s="39"/>
      <c r="X2622" s="39">
        <f t="shared" si="1094"/>
        <v>196.83117847966733</v>
      </c>
      <c r="Y2622" s="39">
        <f t="shared" si="1095"/>
        <v>5991.0489949748744</v>
      </c>
      <c r="Z2622" s="41">
        <f t="shared" si="1096"/>
        <v>397008.48699348903</v>
      </c>
      <c r="AA2622" s="41">
        <v>324968.27566993079</v>
      </c>
      <c r="AB2622" s="41">
        <v>-8764.2926874399782</v>
      </c>
      <c r="AC2622" s="41">
        <f t="shared" si="1098"/>
        <v>316203.98298249079</v>
      </c>
      <c r="AD2622" s="42">
        <f t="shared" si="1099"/>
        <v>72040.211323558236</v>
      </c>
      <c r="AE2622" s="41">
        <f t="shared" si="1100"/>
        <v>388244.19430604903</v>
      </c>
      <c r="AF2622" s="42">
        <f t="shared" si="1101"/>
        <v>2008175.4036839008</v>
      </c>
      <c r="AG2622" s="43">
        <f t="shared" si="1121"/>
        <v>400</v>
      </c>
      <c r="AH2622" s="44">
        <f t="shared" si="1102"/>
        <v>333.73305954825463</v>
      </c>
      <c r="AI2622" s="36">
        <f t="shared" si="1103"/>
        <v>66.266940451745384</v>
      </c>
      <c r="AJ2622" s="36">
        <f t="shared" si="1104"/>
        <v>2017</v>
      </c>
      <c r="AK2622" s="45">
        <v>45657</v>
      </c>
    </row>
    <row r="2623" spans="1:37" s="79" customFormat="1" ht="38.25" customHeight="1" x14ac:dyDescent="0.25">
      <c r="A2623" s="36">
        <v>2617</v>
      </c>
      <c r="B2623" s="45">
        <v>43640</v>
      </c>
      <c r="C2623" s="49" t="s">
        <v>265</v>
      </c>
      <c r="D2623" s="49"/>
      <c r="E2623" s="49">
        <v>12007</v>
      </c>
      <c r="F2623" s="36" t="s">
        <v>2094</v>
      </c>
      <c r="G2623" s="73" t="s">
        <v>435</v>
      </c>
      <c r="H2623" s="38">
        <v>2</v>
      </c>
      <c r="I2623" s="50">
        <v>179000</v>
      </c>
      <c r="J2623" s="39">
        <f t="shared" si="1107"/>
        <v>0</v>
      </c>
      <c r="K2623" s="39">
        <f t="shared" si="1108"/>
        <v>0</v>
      </c>
      <c r="L2623" s="39">
        <f t="shared" si="1109"/>
        <v>0</v>
      </c>
      <c r="M2623" s="39">
        <f>IF(E2623=12005,I2623,IF(E2623&lt;&gt;12005,0))</f>
        <v>0</v>
      </c>
      <c r="N2623" s="39">
        <f t="shared" si="1097"/>
        <v>0</v>
      </c>
      <c r="O2623" s="39">
        <f t="shared" si="1110"/>
        <v>179000</v>
      </c>
      <c r="P2623" s="39">
        <f t="shared" si="1111"/>
        <v>0</v>
      </c>
      <c r="Q2623" s="39">
        <f t="shared" si="1112"/>
        <v>0</v>
      </c>
      <c r="R2623" s="39">
        <f t="shared" si="1113"/>
        <v>0</v>
      </c>
      <c r="S2623" s="39">
        <f t="shared" si="1114"/>
        <v>0</v>
      </c>
      <c r="T2623" s="39"/>
      <c r="U2623" s="39">
        <f t="shared" si="1115"/>
        <v>0</v>
      </c>
      <c r="V2623" s="39"/>
      <c r="W2623" s="39">
        <f>IF(E2623=12099,I2623,IF(E2623&lt;&gt;12099,0))</f>
        <v>0</v>
      </c>
      <c r="X2623" s="39">
        <f t="shared" si="1094"/>
        <v>49.007529089664615</v>
      </c>
      <c r="Y2623" s="39">
        <f t="shared" si="1095"/>
        <v>1491.6666666666667</v>
      </c>
      <c r="Z2623" s="41">
        <f t="shared" si="1096"/>
        <v>98848.186173853537</v>
      </c>
      <c r="AA2623" s="41">
        <v>80911.430527036282</v>
      </c>
      <c r="AB2623" s="41">
        <v>2535.2133675507212</v>
      </c>
      <c r="AC2623" s="41">
        <f t="shared" si="1098"/>
        <v>83446.643894587003</v>
      </c>
      <c r="AD2623" s="42">
        <f t="shared" si="1099"/>
        <v>17936.755646817255</v>
      </c>
      <c r="AE2623" s="41">
        <f t="shared" si="1100"/>
        <v>101383.39954140426</v>
      </c>
      <c r="AF2623" s="42">
        <f t="shared" si="1101"/>
        <v>77616.600458595742</v>
      </c>
      <c r="AG2623" s="43">
        <f>(365.25/30.4375*(IF(E2623=12002,1/3%,IF(E2623=12003,1/3%,IF(E2623=12004,1/3%,IF(E2623=12006,1/2%,IF(E2623=12007,1/10%,IF(E2623=12008,1/3%,IF(E2623=12009,1/10%,IF(E2623=12010,1/10%,IF(E2623=12011,1/20%,IF(E2623=12012,1/3%,IF(E2623=12099,1/10%)))))))))))))</f>
        <v>120</v>
      </c>
      <c r="AH2623" s="44">
        <f t="shared" si="1102"/>
        <v>53.733059548254616</v>
      </c>
      <c r="AI2623" s="36">
        <f t="shared" si="1103"/>
        <v>66.266940451745384</v>
      </c>
      <c r="AJ2623" s="36">
        <f t="shared" si="1104"/>
        <v>2017</v>
      </c>
      <c r="AK2623" s="45">
        <v>45657</v>
      </c>
    </row>
    <row r="2624" spans="1:37" s="79" customFormat="1" ht="12.75" customHeight="1" x14ac:dyDescent="0.25">
      <c r="A2624" s="36">
        <v>2618</v>
      </c>
      <c r="B2624" s="45">
        <v>43640</v>
      </c>
      <c r="C2624" s="36" t="s">
        <v>823</v>
      </c>
      <c r="D2624" s="36"/>
      <c r="E2624" s="36">
        <v>12004</v>
      </c>
      <c r="F2624" s="36" t="s">
        <v>2095</v>
      </c>
      <c r="G2624" s="36" t="s">
        <v>1700</v>
      </c>
      <c r="H2624" s="38">
        <v>1</v>
      </c>
      <c r="I2624" s="50">
        <v>1331344.2211055276</v>
      </c>
      <c r="J2624" s="39">
        <f t="shared" si="1107"/>
        <v>0</v>
      </c>
      <c r="K2624" s="39">
        <f t="shared" si="1108"/>
        <v>0</v>
      </c>
      <c r="L2624" s="39">
        <f t="shared" si="1109"/>
        <v>1331344.2211055276</v>
      </c>
      <c r="M2624" s="39">
        <f t="shared" ref="M2624:M2631" si="1122">IF(C2624=12006,H2624,IF(C2624&lt;&gt;12006,0))</f>
        <v>0</v>
      </c>
      <c r="N2624" s="39">
        <f t="shared" si="1097"/>
        <v>0</v>
      </c>
      <c r="O2624" s="39">
        <f t="shared" si="1110"/>
        <v>0</v>
      </c>
      <c r="P2624" s="39">
        <f t="shared" si="1111"/>
        <v>0</v>
      </c>
      <c r="Q2624" s="39">
        <f t="shared" si="1112"/>
        <v>0</v>
      </c>
      <c r="R2624" s="39">
        <f t="shared" si="1113"/>
        <v>0</v>
      </c>
      <c r="S2624" s="39">
        <f t="shared" si="1114"/>
        <v>0</v>
      </c>
      <c r="T2624" s="39"/>
      <c r="U2624" s="39">
        <f t="shared" si="1115"/>
        <v>0</v>
      </c>
      <c r="V2624" s="39"/>
      <c r="W2624" s="39"/>
      <c r="X2624" s="39">
        <f t="shared" si="1094"/>
        <v>109.35065471092628</v>
      </c>
      <c r="Y2624" s="39">
        <f t="shared" si="1095"/>
        <v>3328.3605527638188</v>
      </c>
      <c r="Z2624" s="41">
        <f t="shared" si="1096"/>
        <v>220560.27055193833</v>
      </c>
      <c r="AA2624" s="41">
        <v>177257.41128641152</v>
      </c>
      <c r="AB2624" s="41">
        <v>-4780.5769049633136</v>
      </c>
      <c r="AC2624" s="41">
        <f t="shared" si="1098"/>
        <v>172476.83438144819</v>
      </c>
      <c r="AD2624" s="42">
        <f t="shared" si="1099"/>
        <v>43302.859265526815</v>
      </c>
      <c r="AE2624" s="41">
        <f t="shared" si="1100"/>
        <v>215779.69364697501</v>
      </c>
      <c r="AF2624" s="42">
        <f t="shared" si="1101"/>
        <v>1115564.5274585525</v>
      </c>
      <c r="AG2624" s="43">
        <f t="shared" ref="AG2624:AG2631" si="1123">(365.25/30.4375*(IF(E2624=12002,1/3%,IF(E2624=12003,1/3%,IF(E2624=12004,1/3%,IF(E2624=12006,1/2%,IF(E2624=12007,1/10%,IF(E2624=12008,1/3%,IF(E2624=12009,1/10%,IF(E2624=12010,1/10%,IF(E2624=12011,1/20%,IF(E2624=12012,1/3%))))))))))))</f>
        <v>400</v>
      </c>
      <c r="AH2624" s="44">
        <f t="shared" si="1102"/>
        <v>333.73305954825463</v>
      </c>
      <c r="AI2624" s="36">
        <f t="shared" si="1103"/>
        <v>66.266940451745384</v>
      </c>
      <c r="AJ2624" s="36">
        <f t="shared" si="1104"/>
        <v>2017</v>
      </c>
      <c r="AK2624" s="45">
        <v>45657</v>
      </c>
    </row>
    <row r="2625" spans="1:37" s="79" customFormat="1" ht="38.25" customHeight="1" x14ac:dyDescent="0.25">
      <c r="A2625" s="36">
        <v>2619</v>
      </c>
      <c r="B2625" s="45">
        <v>43640</v>
      </c>
      <c r="C2625" s="36" t="s">
        <v>823</v>
      </c>
      <c r="D2625" s="36"/>
      <c r="E2625" s="36">
        <v>12004</v>
      </c>
      <c r="F2625" s="36" t="s">
        <v>2096</v>
      </c>
      <c r="G2625" s="36" t="s">
        <v>1700</v>
      </c>
      <c r="H2625" s="38">
        <v>1</v>
      </c>
      <c r="I2625" s="50">
        <v>1331344.2211055276</v>
      </c>
      <c r="J2625" s="39">
        <f t="shared" si="1107"/>
        <v>0</v>
      </c>
      <c r="K2625" s="39">
        <f t="shared" si="1108"/>
        <v>0</v>
      </c>
      <c r="L2625" s="39">
        <f t="shared" si="1109"/>
        <v>1331344.2211055276</v>
      </c>
      <c r="M2625" s="39">
        <f t="shared" si="1122"/>
        <v>0</v>
      </c>
      <c r="N2625" s="39">
        <f t="shared" si="1097"/>
        <v>0</v>
      </c>
      <c r="O2625" s="39">
        <f t="shared" si="1110"/>
        <v>0</v>
      </c>
      <c r="P2625" s="39">
        <f t="shared" si="1111"/>
        <v>0</v>
      </c>
      <c r="Q2625" s="39">
        <f t="shared" si="1112"/>
        <v>0</v>
      </c>
      <c r="R2625" s="39">
        <f t="shared" si="1113"/>
        <v>0</v>
      </c>
      <c r="S2625" s="39">
        <f t="shared" si="1114"/>
        <v>0</v>
      </c>
      <c r="T2625" s="39"/>
      <c r="U2625" s="39">
        <f t="shared" si="1115"/>
        <v>0</v>
      </c>
      <c r="V2625" s="39"/>
      <c r="W2625" s="39"/>
      <c r="X2625" s="39">
        <f t="shared" si="1094"/>
        <v>109.35065471092628</v>
      </c>
      <c r="Y2625" s="39">
        <f t="shared" si="1095"/>
        <v>3328.3605527638188</v>
      </c>
      <c r="Z2625" s="41">
        <f t="shared" si="1096"/>
        <v>220560.27055193833</v>
      </c>
      <c r="AA2625" s="41">
        <v>177257.41128641152</v>
      </c>
      <c r="AB2625" s="41">
        <v>-4780.5769049633136</v>
      </c>
      <c r="AC2625" s="41">
        <f t="shared" si="1098"/>
        <v>172476.83438144819</v>
      </c>
      <c r="AD2625" s="42">
        <f t="shared" si="1099"/>
        <v>43302.859265526815</v>
      </c>
      <c r="AE2625" s="41">
        <f t="shared" si="1100"/>
        <v>215779.69364697501</v>
      </c>
      <c r="AF2625" s="42">
        <f t="shared" si="1101"/>
        <v>1115564.5274585525</v>
      </c>
      <c r="AG2625" s="43">
        <f t="shared" si="1123"/>
        <v>400</v>
      </c>
      <c r="AH2625" s="44">
        <f t="shared" si="1102"/>
        <v>333.73305954825463</v>
      </c>
      <c r="AI2625" s="36">
        <f t="shared" si="1103"/>
        <v>66.266940451745384</v>
      </c>
      <c r="AJ2625" s="36">
        <f t="shared" si="1104"/>
        <v>2017</v>
      </c>
      <c r="AK2625" s="45">
        <v>45657</v>
      </c>
    </row>
    <row r="2626" spans="1:37" s="79" customFormat="1" ht="12.75" x14ac:dyDescent="0.25">
      <c r="A2626" s="36">
        <v>2620</v>
      </c>
      <c r="B2626" s="45">
        <v>43640</v>
      </c>
      <c r="C2626" s="36" t="s">
        <v>823</v>
      </c>
      <c r="D2626" s="36"/>
      <c r="E2626" s="36">
        <v>12004</v>
      </c>
      <c r="F2626" s="36" t="s">
        <v>2097</v>
      </c>
      <c r="G2626" s="36" t="s">
        <v>1700</v>
      </c>
      <c r="H2626" s="38">
        <v>9</v>
      </c>
      <c r="I2626" s="50">
        <v>11982097.989949748</v>
      </c>
      <c r="J2626" s="39">
        <f t="shared" si="1107"/>
        <v>0</v>
      </c>
      <c r="K2626" s="39">
        <f t="shared" si="1108"/>
        <v>0</v>
      </c>
      <c r="L2626" s="39">
        <f t="shared" si="1109"/>
        <v>11982097.989949748</v>
      </c>
      <c r="M2626" s="39">
        <f t="shared" si="1122"/>
        <v>0</v>
      </c>
      <c r="N2626" s="39">
        <f t="shared" si="1097"/>
        <v>0</v>
      </c>
      <c r="O2626" s="39">
        <f t="shared" si="1110"/>
        <v>0</v>
      </c>
      <c r="P2626" s="39">
        <f t="shared" si="1111"/>
        <v>0</v>
      </c>
      <c r="Q2626" s="39">
        <f t="shared" si="1112"/>
        <v>0</v>
      </c>
      <c r="R2626" s="39">
        <f t="shared" si="1113"/>
        <v>0</v>
      </c>
      <c r="S2626" s="39">
        <f t="shared" si="1114"/>
        <v>0</v>
      </c>
      <c r="T2626" s="39"/>
      <c r="U2626" s="39">
        <f t="shared" si="1115"/>
        <v>0</v>
      </c>
      <c r="V2626" s="39"/>
      <c r="W2626" s="39"/>
      <c r="X2626" s="39">
        <f t="shared" si="1094"/>
        <v>984.1558923983365</v>
      </c>
      <c r="Y2626" s="39">
        <f t="shared" si="1095"/>
        <v>29955.244974874367</v>
      </c>
      <c r="Z2626" s="41">
        <f t="shared" si="1096"/>
        <v>1985042.434967445</v>
      </c>
      <c r="AA2626" s="41">
        <v>1595316.7015777035</v>
      </c>
      <c r="AB2626" s="41">
        <v>-43025.192144669811</v>
      </c>
      <c r="AC2626" s="41">
        <f t="shared" si="1098"/>
        <v>1552291.5094330336</v>
      </c>
      <c r="AD2626" s="42">
        <f t="shared" si="1099"/>
        <v>389725.73338974151</v>
      </c>
      <c r="AE2626" s="41">
        <f t="shared" si="1100"/>
        <v>1942017.2428227752</v>
      </c>
      <c r="AF2626" s="42">
        <f t="shared" si="1101"/>
        <v>10040080.747126972</v>
      </c>
      <c r="AG2626" s="43">
        <f t="shared" si="1123"/>
        <v>400</v>
      </c>
      <c r="AH2626" s="44">
        <f t="shared" si="1102"/>
        <v>333.73305954825463</v>
      </c>
      <c r="AI2626" s="36">
        <f t="shared" si="1103"/>
        <v>66.266940451745384</v>
      </c>
      <c r="AJ2626" s="36">
        <f t="shared" si="1104"/>
        <v>2017</v>
      </c>
      <c r="AK2626" s="45">
        <v>45657</v>
      </c>
    </row>
    <row r="2627" spans="1:37" s="79" customFormat="1" ht="12.75" x14ac:dyDescent="0.25">
      <c r="A2627" s="36">
        <v>2621</v>
      </c>
      <c r="B2627" s="45">
        <v>43642</v>
      </c>
      <c r="C2627" s="36" t="s">
        <v>533</v>
      </c>
      <c r="D2627" s="36"/>
      <c r="E2627" s="36">
        <v>12003</v>
      </c>
      <c r="F2627" s="36" t="s">
        <v>2098</v>
      </c>
      <c r="G2627" s="36" t="s">
        <v>1477</v>
      </c>
      <c r="H2627" s="38">
        <v>1</v>
      </c>
      <c r="I2627" s="50">
        <v>608731</v>
      </c>
      <c r="J2627" s="39">
        <f t="shared" si="1107"/>
        <v>0</v>
      </c>
      <c r="K2627" s="39">
        <f t="shared" si="1108"/>
        <v>608731</v>
      </c>
      <c r="L2627" s="39">
        <f t="shared" si="1109"/>
        <v>0</v>
      </c>
      <c r="M2627" s="39">
        <f t="shared" si="1122"/>
        <v>0</v>
      </c>
      <c r="N2627" s="39">
        <f t="shared" si="1097"/>
        <v>0</v>
      </c>
      <c r="O2627" s="39">
        <f t="shared" si="1110"/>
        <v>0</v>
      </c>
      <c r="P2627" s="39">
        <f t="shared" si="1111"/>
        <v>0</v>
      </c>
      <c r="Q2627" s="39">
        <f t="shared" si="1112"/>
        <v>0</v>
      </c>
      <c r="R2627" s="39">
        <f t="shared" si="1113"/>
        <v>0</v>
      </c>
      <c r="S2627" s="39">
        <f t="shared" si="1114"/>
        <v>0</v>
      </c>
      <c r="T2627" s="39"/>
      <c r="U2627" s="39">
        <f t="shared" si="1115"/>
        <v>0</v>
      </c>
      <c r="V2627" s="39"/>
      <c r="W2627" s="39"/>
      <c r="X2627" s="39">
        <f t="shared" si="1094"/>
        <v>49.998439425051338</v>
      </c>
      <c r="Y2627" s="39">
        <f t="shared" si="1095"/>
        <v>1521.8275000000001</v>
      </c>
      <c r="Z2627" s="41">
        <f t="shared" si="1096"/>
        <v>100746.85544147844</v>
      </c>
      <c r="AA2627" s="41">
        <v>82447.426611909657</v>
      </c>
      <c r="AB2627" s="41">
        <v>-2223.5812916302625</v>
      </c>
      <c r="AC2627" s="41">
        <f t="shared" si="1098"/>
        <v>80223.84532027939</v>
      </c>
      <c r="AD2627" s="42">
        <f t="shared" si="1099"/>
        <v>18299.428829568787</v>
      </c>
      <c r="AE2627" s="41">
        <f t="shared" si="1100"/>
        <v>98523.274149848177</v>
      </c>
      <c r="AF2627" s="42">
        <f t="shared" si="1101"/>
        <v>510207.72585015185</v>
      </c>
      <c r="AG2627" s="43">
        <f t="shared" si="1123"/>
        <v>400</v>
      </c>
      <c r="AH2627" s="44">
        <f t="shared" si="1102"/>
        <v>333.79876796714581</v>
      </c>
      <c r="AI2627" s="36">
        <f t="shared" si="1103"/>
        <v>66.201232032854207</v>
      </c>
      <c r="AJ2627" s="36">
        <f t="shared" si="1104"/>
        <v>2015</v>
      </c>
      <c r="AK2627" s="45">
        <v>45657</v>
      </c>
    </row>
    <row r="2628" spans="1:37" s="79" customFormat="1" ht="15.75" customHeight="1" x14ac:dyDescent="0.25">
      <c r="A2628" s="36">
        <v>2622</v>
      </c>
      <c r="B2628" s="45">
        <v>43642</v>
      </c>
      <c r="C2628" s="53" t="s">
        <v>534</v>
      </c>
      <c r="D2628" s="53"/>
      <c r="E2628" s="36">
        <v>12008</v>
      </c>
      <c r="F2628" s="36" t="s">
        <v>2099</v>
      </c>
      <c r="G2628" s="36" t="s">
        <v>544</v>
      </c>
      <c r="H2628" s="38">
        <v>1</v>
      </c>
      <c r="I2628" s="50">
        <v>1937250</v>
      </c>
      <c r="J2628" s="39">
        <f t="shared" si="1107"/>
        <v>0</v>
      </c>
      <c r="K2628" s="39">
        <f t="shared" si="1108"/>
        <v>0</v>
      </c>
      <c r="L2628" s="39">
        <f t="shared" si="1109"/>
        <v>0</v>
      </c>
      <c r="M2628" s="39">
        <f t="shared" si="1122"/>
        <v>0</v>
      </c>
      <c r="N2628" s="39">
        <f t="shared" si="1097"/>
        <v>0</v>
      </c>
      <c r="O2628" s="39">
        <f t="shared" si="1110"/>
        <v>0</v>
      </c>
      <c r="P2628" s="39">
        <f t="shared" si="1111"/>
        <v>1937250</v>
      </c>
      <c r="Q2628" s="39">
        <f t="shared" si="1112"/>
        <v>0</v>
      </c>
      <c r="R2628" s="39">
        <f t="shared" si="1113"/>
        <v>0</v>
      </c>
      <c r="S2628" s="39">
        <f t="shared" si="1114"/>
        <v>0</v>
      </c>
      <c r="T2628" s="39"/>
      <c r="U2628" s="39">
        <f t="shared" si="1115"/>
        <v>0</v>
      </c>
      <c r="V2628" s="39"/>
      <c r="W2628" s="39"/>
      <c r="X2628" s="39">
        <f t="shared" si="1094"/>
        <v>159.11704312114989</v>
      </c>
      <c r="Y2628" s="39">
        <f t="shared" si="1095"/>
        <v>4843.125</v>
      </c>
      <c r="Z2628" s="41">
        <f t="shared" si="1096"/>
        <v>320620.84188911703</v>
      </c>
      <c r="AA2628" s="41">
        <v>257610.4928131417</v>
      </c>
      <c r="AB2628" s="41">
        <v>-6947.6743651007564</v>
      </c>
      <c r="AC2628" s="41">
        <f t="shared" si="1098"/>
        <v>250662.81844804093</v>
      </c>
      <c r="AD2628" s="42">
        <f t="shared" si="1099"/>
        <v>63010.349075975333</v>
      </c>
      <c r="AE2628" s="41">
        <f t="shared" si="1100"/>
        <v>313673.16752401623</v>
      </c>
      <c r="AF2628" s="42">
        <f t="shared" si="1101"/>
        <v>1623576.8324759838</v>
      </c>
      <c r="AG2628" s="43">
        <f t="shared" si="1123"/>
        <v>400</v>
      </c>
      <c r="AH2628" s="44">
        <f t="shared" si="1102"/>
        <v>333.79876796714581</v>
      </c>
      <c r="AI2628" s="36">
        <f t="shared" si="1103"/>
        <v>66.201232032854207</v>
      </c>
      <c r="AJ2628" s="36">
        <f t="shared" si="1104"/>
        <v>2015</v>
      </c>
      <c r="AK2628" s="45">
        <v>45657</v>
      </c>
    </row>
    <row r="2629" spans="1:37" s="79" customFormat="1" ht="12.75" customHeight="1" x14ac:dyDescent="0.25">
      <c r="A2629" s="36">
        <v>2623</v>
      </c>
      <c r="B2629" s="45">
        <v>43642</v>
      </c>
      <c r="C2629" s="36" t="s">
        <v>980</v>
      </c>
      <c r="D2629" s="36"/>
      <c r="E2629" s="36">
        <v>12002</v>
      </c>
      <c r="F2629" s="36" t="s">
        <v>2100</v>
      </c>
      <c r="G2629" s="36" t="s">
        <v>1700</v>
      </c>
      <c r="H2629" s="38">
        <v>1</v>
      </c>
      <c r="I2629" s="50">
        <v>1185650</v>
      </c>
      <c r="J2629" s="39">
        <f t="shared" si="1107"/>
        <v>1185650</v>
      </c>
      <c r="K2629" s="39">
        <f t="shared" si="1108"/>
        <v>0</v>
      </c>
      <c r="L2629" s="39">
        <f t="shared" si="1109"/>
        <v>0</v>
      </c>
      <c r="M2629" s="39">
        <f t="shared" si="1122"/>
        <v>0</v>
      </c>
      <c r="N2629" s="39">
        <f t="shared" si="1097"/>
        <v>0</v>
      </c>
      <c r="O2629" s="39">
        <f t="shared" si="1110"/>
        <v>0</v>
      </c>
      <c r="P2629" s="39">
        <f t="shared" si="1111"/>
        <v>0</v>
      </c>
      <c r="Q2629" s="39">
        <f t="shared" si="1112"/>
        <v>0</v>
      </c>
      <c r="R2629" s="39">
        <f t="shared" si="1113"/>
        <v>0</v>
      </c>
      <c r="S2629" s="39">
        <f t="shared" si="1114"/>
        <v>0</v>
      </c>
      <c r="T2629" s="39"/>
      <c r="U2629" s="39">
        <f t="shared" si="1115"/>
        <v>0</v>
      </c>
      <c r="V2629" s="39"/>
      <c r="W2629" s="39"/>
      <c r="X2629" s="39">
        <f t="shared" si="1094"/>
        <v>97.383983572895275</v>
      </c>
      <c r="Y2629" s="39">
        <f t="shared" si="1095"/>
        <v>2964.125</v>
      </c>
      <c r="Z2629" s="41">
        <f t="shared" si="1096"/>
        <v>196228.72689938397</v>
      </c>
      <c r="AA2629" s="41">
        <v>157664.66940451745</v>
      </c>
      <c r="AB2629" s="41">
        <v>-4252.1667884793969</v>
      </c>
      <c r="AC2629" s="41">
        <f t="shared" si="1098"/>
        <v>153412.50261603805</v>
      </c>
      <c r="AD2629" s="42">
        <f t="shared" si="1099"/>
        <v>38564.057494866516</v>
      </c>
      <c r="AE2629" s="41">
        <f t="shared" si="1100"/>
        <v>191976.56011090457</v>
      </c>
      <c r="AF2629" s="42">
        <f t="shared" si="1101"/>
        <v>993673.43988909549</v>
      </c>
      <c r="AG2629" s="43">
        <f t="shared" si="1123"/>
        <v>400</v>
      </c>
      <c r="AH2629" s="44">
        <f t="shared" si="1102"/>
        <v>333.79876796714581</v>
      </c>
      <c r="AI2629" s="36">
        <f t="shared" si="1103"/>
        <v>66.201232032854207</v>
      </c>
      <c r="AJ2629" s="36">
        <f t="shared" si="1104"/>
        <v>2015</v>
      </c>
      <c r="AK2629" s="45">
        <v>45657</v>
      </c>
    </row>
    <row r="2630" spans="1:37" s="79" customFormat="1" ht="12.75" customHeight="1" x14ac:dyDescent="0.25">
      <c r="A2630" s="36">
        <v>2624</v>
      </c>
      <c r="B2630" s="45">
        <v>43642</v>
      </c>
      <c r="C2630" s="53" t="s">
        <v>534</v>
      </c>
      <c r="D2630" s="53"/>
      <c r="E2630" s="36">
        <v>12008</v>
      </c>
      <c r="F2630" s="36" t="s">
        <v>2101</v>
      </c>
      <c r="G2630" s="36" t="s">
        <v>558</v>
      </c>
      <c r="H2630" s="38">
        <v>1</v>
      </c>
      <c r="I2630" s="50">
        <v>227960.09305348867</v>
      </c>
      <c r="J2630" s="39">
        <f t="shared" si="1107"/>
        <v>0</v>
      </c>
      <c r="K2630" s="39">
        <f t="shared" si="1108"/>
        <v>0</v>
      </c>
      <c r="L2630" s="39">
        <f t="shared" si="1109"/>
        <v>0</v>
      </c>
      <c r="M2630" s="39">
        <f t="shared" si="1122"/>
        <v>0</v>
      </c>
      <c r="N2630" s="39">
        <f t="shared" si="1097"/>
        <v>0</v>
      </c>
      <c r="O2630" s="39">
        <f t="shared" si="1110"/>
        <v>0</v>
      </c>
      <c r="P2630" s="39">
        <f t="shared" si="1111"/>
        <v>227960.09305348867</v>
      </c>
      <c r="Q2630" s="39">
        <f t="shared" si="1112"/>
        <v>0</v>
      </c>
      <c r="R2630" s="39">
        <f t="shared" si="1113"/>
        <v>0</v>
      </c>
      <c r="S2630" s="39">
        <f t="shared" si="1114"/>
        <v>0</v>
      </c>
      <c r="T2630" s="39"/>
      <c r="U2630" s="39">
        <f t="shared" si="1115"/>
        <v>0</v>
      </c>
      <c r="V2630" s="39"/>
      <c r="W2630" s="39"/>
      <c r="X2630" s="39">
        <f t="shared" si="1094"/>
        <v>18.72362160603603</v>
      </c>
      <c r="Y2630" s="39">
        <f t="shared" si="1095"/>
        <v>569.90023263372166</v>
      </c>
      <c r="Z2630" s="41">
        <f t="shared" si="1096"/>
        <v>37728.097536162597</v>
      </c>
      <c r="AA2630" s="41">
        <v>30313.543380172334</v>
      </c>
      <c r="AB2630" s="41">
        <v>-817.54677753191709</v>
      </c>
      <c r="AC2630" s="41">
        <f t="shared" si="1098"/>
        <v>29495.996602640418</v>
      </c>
      <c r="AD2630" s="42">
        <f t="shared" si="1099"/>
        <v>7414.5541559902631</v>
      </c>
      <c r="AE2630" s="41">
        <f t="shared" si="1100"/>
        <v>36910.550758630678</v>
      </c>
      <c r="AF2630" s="42">
        <f t="shared" si="1101"/>
        <v>191049.54229485799</v>
      </c>
      <c r="AG2630" s="43">
        <f t="shared" si="1123"/>
        <v>400</v>
      </c>
      <c r="AH2630" s="44">
        <f t="shared" si="1102"/>
        <v>333.79876796714581</v>
      </c>
      <c r="AI2630" s="36">
        <f t="shared" si="1103"/>
        <v>66.201232032854207</v>
      </c>
      <c r="AJ2630" s="36">
        <f t="shared" si="1104"/>
        <v>2015</v>
      </c>
      <c r="AK2630" s="45">
        <v>45657</v>
      </c>
    </row>
    <row r="2631" spans="1:37" s="79" customFormat="1" ht="12.75" x14ac:dyDescent="0.25">
      <c r="A2631" s="36">
        <v>2625</v>
      </c>
      <c r="B2631" s="45">
        <v>43642</v>
      </c>
      <c r="C2631" s="53" t="s">
        <v>534</v>
      </c>
      <c r="D2631" s="53"/>
      <c r="E2631" s="36">
        <v>12008</v>
      </c>
      <c r="F2631" s="36" t="s">
        <v>2102</v>
      </c>
      <c r="G2631" s="36" t="s">
        <v>558</v>
      </c>
      <c r="H2631" s="38">
        <v>1</v>
      </c>
      <c r="I2631" s="50">
        <v>227960.09305348867</v>
      </c>
      <c r="J2631" s="39">
        <f t="shared" si="1107"/>
        <v>0</v>
      </c>
      <c r="K2631" s="39">
        <f t="shared" si="1108"/>
        <v>0</v>
      </c>
      <c r="L2631" s="39">
        <f t="shared" si="1109"/>
        <v>0</v>
      </c>
      <c r="M2631" s="39">
        <f t="shared" si="1122"/>
        <v>0</v>
      </c>
      <c r="N2631" s="39">
        <f t="shared" si="1097"/>
        <v>0</v>
      </c>
      <c r="O2631" s="39">
        <f t="shared" si="1110"/>
        <v>0</v>
      </c>
      <c r="P2631" s="39">
        <f t="shared" si="1111"/>
        <v>227960.09305348867</v>
      </c>
      <c r="Q2631" s="39">
        <f t="shared" si="1112"/>
        <v>0</v>
      </c>
      <c r="R2631" s="39">
        <f t="shared" si="1113"/>
        <v>0</v>
      </c>
      <c r="S2631" s="39">
        <f t="shared" si="1114"/>
        <v>0</v>
      </c>
      <c r="T2631" s="39"/>
      <c r="U2631" s="39">
        <f t="shared" si="1115"/>
        <v>0</v>
      </c>
      <c r="V2631" s="39"/>
      <c r="W2631" s="39"/>
      <c r="X2631" s="39">
        <f t="shared" ref="X2631:X2694" si="1124">IF(I2631&lt;0,0,IF(I2631&gt;0,((1/365.25*(IF(E2631=12002,I2631*3%,IF(E2631=12003,I2631*3%,IF(E2631=12004,I2631*3%,IF(E2631=12006,I2631*2%,IF(E2631=12007,I2631*10%,IF(E2631=12008,I2631*3%,IF(E2631=12009,I2631*10%,IF(E2631=12010,I2631*10%,IF(E2631=12011,I2631*20%,IF(E2631=12012,I2631*3%,IF(E2631=12099,I2631*10%))))))))))))))))</f>
        <v>18.72362160603603</v>
      </c>
      <c r="Y2631" s="39">
        <f t="shared" ref="Y2631:Y2694" si="1125">X2631*30.4375</f>
        <v>569.90023263372166</v>
      </c>
      <c r="Z2631" s="41">
        <f t="shared" ref="Z2631:Z2694" si="1126">IF(I2631&lt;0,0,IF(I2631&gt;0,(IF(AI2631*Y2631&lt;=I2631,Y2631*AI2631,IF(Y2631*AI2631&gt;I2631,I2631,IF(AI2631*Y2631=I2631,I2631))))))</f>
        <v>37728.097536162597</v>
      </c>
      <c r="AA2631" s="41">
        <v>30313.543380172334</v>
      </c>
      <c r="AB2631" s="41">
        <v>-817.54677753191709</v>
      </c>
      <c r="AC2631" s="41">
        <f t="shared" si="1098"/>
        <v>29495.996602640418</v>
      </c>
      <c r="AD2631" s="42">
        <f t="shared" si="1099"/>
        <v>7414.5541559902631</v>
      </c>
      <c r="AE2631" s="41">
        <f t="shared" si="1100"/>
        <v>36910.550758630678</v>
      </c>
      <c r="AF2631" s="42">
        <f t="shared" si="1101"/>
        <v>191049.54229485799</v>
      </c>
      <c r="AG2631" s="43">
        <f t="shared" si="1123"/>
        <v>400</v>
      </c>
      <c r="AH2631" s="44">
        <f t="shared" si="1102"/>
        <v>333.79876796714581</v>
      </c>
      <c r="AI2631" s="36">
        <f t="shared" si="1103"/>
        <v>66.201232032854207</v>
      </c>
      <c r="AJ2631" s="36">
        <f t="shared" si="1104"/>
        <v>2015</v>
      </c>
      <c r="AK2631" s="45">
        <v>45657</v>
      </c>
    </row>
    <row r="2632" spans="1:37" s="79" customFormat="1" ht="38.25" customHeight="1" x14ac:dyDescent="0.25">
      <c r="A2632" s="36">
        <v>2626</v>
      </c>
      <c r="B2632" s="45">
        <v>43644</v>
      </c>
      <c r="C2632" s="49" t="s">
        <v>265</v>
      </c>
      <c r="D2632" s="49"/>
      <c r="E2632" s="49">
        <v>12007</v>
      </c>
      <c r="F2632" s="36" t="s">
        <v>2103</v>
      </c>
      <c r="G2632" s="73" t="s">
        <v>435</v>
      </c>
      <c r="H2632" s="38">
        <v>3</v>
      </c>
      <c r="I2632" s="50">
        <v>207700</v>
      </c>
      <c r="J2632" s="39">
        <f t="shared" si="1107"/>
        <v>0</v>
      </c>
      <c r="K2632" s="39">
        <f t="shared" si="1108"/>
        <v>0</v>
      </c>
      <c r="L2632" s="39">
        <f t="shared" si="1109"/>
        <v>0</v>
      </c>
      <c r="M2632" s="39">
        <f>IF(E2632=12005,I2632,IF(E2632&lt;&gt;12005,0))</f>
        <v>0</v>
      </c>
      <c r="N2632" s="39">
        <f t="shared" si="1097"/>
        <v>0</v>
      </c>
      <c r="O2632" s="39">
        <f t="shared" si="1110"/>
        <v>207700</v>
      </c>
      <c r="P2632" s="39">
        <f t="shared" si="1111"/>
        <v>0</v>
      </c>
      <c r="Q2632" s="39">
        <f t="shared" si="1112"/>
        <v>0</v>
      </c>
      <c r="R2632" s="39">
        <f t="shared" si="1113"/>
        <v>0</v>
      </c>
      <c r="S2632" s="39">
        <f t="shared" si="1114"/>
        <v>0</v>
      </c>
      <c r="T2632" s="39"/>
      <c r="U2632" s="39">
        <f t="shared" si="1115"/>
        <v>0</v>
      </c>
      <c r="V2632" s="39"/>
      <c r="W2632" s="39">
        <f>IF(E2632=12099,I2632,IF(E2632&lt;&gt;12099,0))</f>
        <v>0</v>
      </c>
      <c r="X2632" s="39">
        <f t="shared" si="1124"/>
        <v>56.865160848733744</v>
      </c>
      <c r="Y2632" s="39">
        <f t="shared" si="1125"/>
        <v>1730.8333333333333</v>
      </c>
      <c r="Z2632" s="41">
        <f t="shared" si="1126"/>
        <v>114469.56878850103</v>
      </c>
      <c r="AA2632" s="41">
        <v>93656.919917864478</v>
      </c>
      <c r="AB2632" s="41">
        <v>2934.5702305937789</v>
      </c>
      <c r="AC2632" s="41">
        <f t="shared" si="1098"/>
        <v>96591.490148458251</v>
      </c>
      <c r="AD2632" s="42">
        <f t="shared" si="1099"/>
        <v>20812.648870636549</v>
      </c>
      <c r="AE2632" s="41">
        <f t="shared" si="1100"/>
        <v>117404.1390190948</v>
      </c>
      <c r="AF2632" s="42">
        <f t="shared" si="1101"/>
        <v>90295.8609809052</v>
      </c>
      <c r="AG2632" s="43">
        <f>(365.25/30.4375*(IF(E2632=12002,1/3%,IF(E2632=12003,1/3%,IF(E2632=12004,1/3%,IF(E2632=12006,1/2%,IF(E2632=12007,1/10%,IF(E2632=12008,1/3%,IF(E2632=12009,1/10%,IF(E2632=12010,1/10%,IF(E2632=12011,1/20%,IF(E2632=12012,1/3%,IF(E2632=12099,1/10%)))))))))))))</f>
        <v>120</v>
      </c>
      <c r="AH2632" s="44">
        <f t="shared" si="1102"/>
        <v>53.864476386036955</v>
      </c>
      <c r="AI2632" s="36">
        <f t="shared" si="1103"/>
        <v>66.135523613963045</v>
      </c>
      <c r="AJ2632" s="36">
        <f t="shared" si="1104"/>
        <v>2013</v>
      </c>
      <c r="AK2632" s="45">
        <v>45657</v>
      </c>
    </row>
    <row r="2633" spans="1:37" s="79" customFormat="1" ht="12.75" x14ac:dyDescent="0.25">
      <c r="A2633" s="36">
        <v>2627</v>
      </c>
      <c r="B2633" s="45">
        <v>43646</v>
      </c>
      <c r="C2633" s="36" t="s">
        <v>823</v>
      </c>
      <c r="D2633" s="36"/>
      <c r="E2633" s="36">
        <v>12004</v>
      </c>
      <c r="F2633" s="36" t="s">
        <v>2104</v>
      </c>
      <c r="G2633" s="36" t="s">
        <v>56</v>
      </c>
      <c r="H2633" s="38">
        <f>VLOOKUP(F2633,'[1]Feeder Assets'!$F$1338:$K$2140,6,0)</f>
        <v>40</v>
      </c>
      <c r="I2633" s="50">
        <v>4343400</v>
      </c>
      <c r="J2633" s="39">
        <f t="shared" si="1107"/>
        <v>0</v>
      </c>
      <c r="K2633" s="39">
        <f t="shared" si="1108"/>
        <v>0</v>
      </c>
      <c r="L2633" s="39">
        <f t="shared" si="1109"/>
        <v>4343400</v>
      </c>
      <c r="M2633" s="39">
        <f>IF(C2633=12006,H2633,IF(C2633&lt;&gt;12006,0))</f>
        <v>0</v>
      </c>
      <c r="N2633" s="39">
        <f t="shared" si="1097"/>
        <v>0</v>
      </c>
      <c r="O2633" s="39">
        <f t="shared" si="1110"/>
        <v>0</v>
      </c>
      <c r="P2633" s="39">
        <f t="shared" si="1111"/>
        <v>0</v>
      </c>
      <c r="Q2633" s="39">
        <f t="shared" si="1112"/>
        <v>0</v>
      </c>
      <c r="R2633" s="39">
        <f t="shared" si="1113"/>
        <v>0</v>
      </c>
      <c r="S2633" s="39">
        <f t="shared" si="1114"/>
        <v>0</v>
      </c>
      <c r="T2633" s="39"/>
      <c r="U2633" s="39">
        <f t="shared" si="1115"/>
        <v>0</v>
      </c>
      <c r="V2633" s="39"/>
      <c r="W2633" s="39"/>
      <c r="X2633" s="39">
        <f t="shared" si="1124"/>
        <v>356.74743326488704</v>
      </c>
      <c r="Y2633" s="39">
        <f t="shared" si="1125"/>
        <v>10858.5</v>
      </c>
      <c r="Z2633" s="41">
        <f t="shared" si="1126"/>
        <v>717419.08829568792</v>
      </c>
      <c r="AA2633" s="41">
        <v>586849.52772073913</v>
      </c>
      <c r="AB2633" s="41">
        <v>-15827.148092617301</v>
      </c>
      <c r="AC2633" s="41">
        <f t="shared" si="1098"/>
        <v>571022.37962812185</v>
      </c>
      <c r="AD2633" s="42">
        <f t="shared" si="1099"/>
        <v>130569.56057494879</v>
      </c>
      <c r="AE2633" s="41">
        <f t="shared" si="1100"/>
        <v>701591.94020307064</v>
      </c>
      <c r="AF2633" s="42">
        <f t="shared" si="1101"/>
        <v>3641808.0597969294</v>
      </c>
      <c r="AG2633" s="43">
        <f t="shared" ref="AG2633:AG2645" si="1127">(365.25/30.4375*(IF(E2633=12002,1/3%,IF(E2633=12003,1/3%,IF(E2633=12004,1/3%,IF(E2633=12006,1/2%,IF(E2633=12007,1/10%,IF(E2633=12008,1/3%,IF(E2633=12009,1/10%,IF(E2633=12010,1/10%,IF(E2633=12011,1/20%,IF(E2633=12012,1/3%))))))))))))</f>
        <v>400</v>
      </c>
      <c r="AH2633" s="44">
        <f t="shared" si="1102"/>
        <v>333.9301848049281</v>
      </c>
      <c r="AI2633" s="36">
        <f t="shared" si="1103"/>
        <v>66.069815195071868</v>
      </c>
      <c r="AJ2633" s="36">
        <f t="shared" si="1104"/>
        <v>2011</v>
      </c>
      <c r="AK2633" s="45">
        <v>45657</v>
      </c>
    </row>
    <row r="2634" spans="1:37" s="79" customFormat="1" ht="38.25" customHeight="1" x14ac:dyDescent="0.25">
      <c r="A2634" s="36">
        <v>2628</v>
      </c>
      <c r="B2634" s="45">
        <v>43646</v>
      </c>
      <c r="C2634" s="36" t="s">
        <v>823</v>
      </c>
      <c r="D2634" s="36"/>
      <c r="E2634" s="36">
        <v>12004</v>
      </c>
      <c r="F2634" s="36" t="s">
        <v>2105</v>
      </c>
      <c r="G2634" s="36" t="s">
        <v>56</v>
      </c>
      <c r="H2634" s="38">
        <v>1</v>
      </c>
      <c r="I2634" s="50">
        <v>10048056.800000001</v>
      </c>
      <c r="J2634" s="39">
        <f t="shared" si="1107"/>
        <v>0</v>
      </c>
      <c r="K2634" s="39">
        <f t="shared" si="1108"/>
        <v>0</v>
      </c>
      <c r="L2634" s="39">
        <f t="shared" si="1109"/>
        <v>10048056.800000001</v>
      </c>
      <c r="M2634" s="39">
        <f>IF(C2634=12006,H2634,IF(C2634&lt;&gt;12006,0))</f>
        <v>0</v>
      </c>
      <c r="N2634" s="39">
        <f t="shared" si="1097"/>
        <v>0</v>
      </c>
      <c r="O2634" s="39">
        <f t="shared" si="1110"/>
        <v>0</v>
      </c>
      <c r="P2634" s="39">
        <f t="shared" si="1111"/>
        <v>0</v>
      </c>
      <c r="Q2634" s="39">
        <f t="shared" si="1112"/>
        <v>0</v>
      </c>
      <c r="R2634" s="39">
        <f t="shared" si="1113"/>
        <v>0</v>
      </c>
      <c r="S2634" s="39">
        <f t="shared" si="1114"/>
        <v>0</v>
      </c>
      <c r="T2634" s="39"/>
      <c r="U2634" s="39">
        <f t="shared" si="1115"/>
        <v>0</v>
      </c>
      <c r="V2634" s="39"/>
      <c r="W2634" s="39"/>
      <c r="X2634" s="39">
        <f t="shared" si="1124"/>
        <v>825.30240657084198</v>
      </c>
      <c r="Y2634" s="39">
        <f t="shared" si="1125"/>
        <v>25120.142000000003</v>
      </c>
      <c r="Z2634" s="41">
        <f t="shared" si="1126"/>
        <v>1659683.1396139632</v>
      </c>
      <c r="AA2634" s="41">
        <v>1357622.4588090351</v>
      </c>
      <c r="AB2634" s="41">
        <v>-36614.652810385953</v>
      </c>
      <c r="AC2634" s="41">
        <f t="shared" si="1098"/>
        <v>1321007.8059986492</v>
      </c>
      <c r="AD2634" s="42">
        <f t="shared" si="1099"/>
        <v>302060.68080492807</v>
      </c>
      <c r="AE2634" s="41">
        <f t="shared" si="1100"/>
        <v>1623068.4868035773</v>
      </c>
      <c r="AF2634" s="42">
        <f t="shared" si="1101"/>
        <v>8424988.3131964244</v>
      </c>
      <c r="AG2634" s="43">
        <f t="shared" si="1127"/>
        <v>400</v>
      </c>
      <c r="AH2634" s="44">
        <f t="shared" si="1102"/>
        <v>333.9301848049281</v>
      </c>
      <c r="AI2634" s="36">
        <f t="shared" si="1103"/>
        <v>66.069815195071868</v>
      </c>
      <c r="AJ2634" s="36">
        <f t="shared" si="1104"/>
        <v>2011</v>
      </c>
      <c r="AK2634" s="45">
        <v>45657</v>
      </c>
    </row>
    <row r="2635" spans="1:37" s="79" customFormat="1" ht="38.25" customHeight="1" x14ac:dyDescent="0.25">
      <c r="A2635" s="36">
        <v>2629</v>
      </c>
      <c r="B2635" s="45">
        <v>43646</v>
      </c>
      <c r="C2635" s="56" t="s">
        <v>1043</v>
      </c>
      <c r="D2635" s="56"/>
      <c r="E2635" s="36">
        <v>12002</v>
      </c>
      <c r="F2635" s="36" t="s">
        <v>2106</v>
      </c>
      <c r="G2635" s="38" t="s">
        <v>335</v>
      </c>
      <c r="H2635" s="61">
        <v>1</v>
      </c>
      <c r="I2635" s="50">
        <v>11839230</v>
      </c>
      <c r="J2635" s="39">
        <f t="shared" si="1107"/>
        <v>11839230</v>
      </c>
      <c r="K2635" s="39">
        <f t="shared" si="1108"/>
        <v>0</v>
      </c>
      <c r="L2635" s="39">
        <f t="shared" si="1109"/>
        <v>0</v>
      </c>
      <c r="M2635" s="39">
        <f>IF(C2635=12006,H2635,IF(C2635&lt;&gt;12006,0))</f>
        <v>0</v>
      </c>
      <c r="N2635" s="39">
        <f t="shared" si="1097"/>
        <v>0</v>
      </c>
      <c r="O2635" s="39">
        <f t="shared" si="1110"/>
        <v>0</v>
      </c>
      <c r="P2635" s="39">
        <f t="shared" si="1111"/>
        <v>0</v>
      </c>
      <c r="Q2635" s="39">
        <f t="shared" si="1112"/>
        <v>0</v>
      </c>
      <c r="R2635" s="39">
        <f t="shared" si="1113"/>
        <v>0</v>
      </c>
      <c r="S2635" s="39">
        <f t="shared" si="1114"/>
        <v>0</v>
      </c>
      <c r="T2635" s="39"/>
      <c r="U2635" s="39">
        <f t="shared" si="1115"/>
        <v>0</v>
      </c>
      <c r="V2635" s="39"/>
      <c r="W2635" s="39"/>
      <c r="X2635" s="39">
        <f t="shared" si="1124"/>
        <v>972.42135523613956</v>
      </c>
      <c r="Y2635" s="39">
        <f t="shared" si="1125"/>
        <v>29598.074999999997</v>
      </c>
      <c r="Z2635" s="41">
        <f t="shared" si="1126"/>
        <v>1955539.3453798767</v>
      </c>
      <c r="AA2635" s="41">
        <v>1599633.1293634495</v>
      </c>
      <c r="AB2635" s="41">
        <v>0</v>
      </c>
      <c r="AC2635" s="41">
        <f t="shared" si="1098"/>
        <v>1599633.1293634495</v>
      </c>
      <c r="AD2635" s="42">
        <f t="shared" si="1099"/>
        <v>355906.21601642715</v>
      </c>
      <c r="AE2635" s="41">
        <f t="shared" si="1100"/>
        <v>1955539.3453798767</v>
      </c>
      <c r="AF2635" s="42">
        <f t="shared" si="1101"/>
        <v>9883690.654620124</v>
      </c>
      <c r="AG2635" s="43">
        <f t="shared" si="1127"/>
        <v>400</v>
      </c>
      <c r="AH2635" s="44">
        <f t="shared" si="1102"/>
        <v>333.9301848049281</v>
      </c>
      <c r="AI2635" s="36">
        <f t="shared" si="1103"/>
        <v>66.069815195071868</v>
      </c>
      <c r="AJ2635" s="36">
        <f t="shared" si="1104"/>
        <v>2011</v>
      </c>
      <c r="AK2635" s="45">
        <v>45657</v>
      </c>
    </row>
    <row r="2636" spans="1:37" s="79" customFormat="1" ht="12.75" customHeight="1" x14ac:dyDescent="0.25">
      <c r="A2636" s="36">
        <v>2630</v>
      </c>
      <c r="B2636" s="45">
        <v>43646</v>
      </c>
      <c r="C2636" s="36" t="s">
        <v>980</v>
      </c>
      <c r="D2636" s="36"/>
      <c r="E2636" s="36">
        <v>12002</v>
      </c>
      <c r="F2636" s="36" t="s">
        <v>2106</v>
      </c>
      <c r="G2636" s="36" t="s">
        <v>558</v>
      </c>
      <c r="H2636" s="38">
        <v>1</v>
      </c>
      <c r="I2636" s="50">
        <v>1731286.4</v>
      </c>
      <c r="J2636" s="39">
        <f t="shared" si="1107"/>
        <v>1731286.4</v>
      </c>
      <c r="K2636" s="39">
        <f t="shared" si="1108"/>
        <v>0</v>
      </c>
      <c r="L2636" s="39">
        <f t="shared" si="1109"/>
        <v>0</v>
      </c>
      <c r="M2636" s="39">
        <f>IF(C2636=12006,H2636,IF(C2636&lt;&gt;12006,0))</f>
        <v>0</v>
      </c>
      <c r="N2636" s="39">
        <f t="shared" ref="N2636:N2648" si="1128">IF(E2636=12006,I2636,IF(E2636&lt;&gt;12006,0))</f>
        <v>0</v>
      </c>
      <c r="O2636" s="39">
        <f t="shared" si="1110"/>
        <v>0</v>
      </c>
      <c r="P2636" s="39">
        <f t="shared" si="1111"/>
        <v>0</v>
      </c>
      <c r="Q2636" s="39">
        <f t="shared" si="1112"/>
        <v>0</v>
      </c>
      <c r="R2636" s="39">
        <f t="shared" si="1113"/>
        <v>0</v>
      </c>
      <c r="S2636" s="39">
        <f t="shared" si="1114"/>
        <v>0</v>
      </c>
      <c r="T2636" s="39"/>
      <c r="U2636" s="39">
        <f t="shared" si="1115"/>
        <v>0</v>
      </c>
      <c r="V2636" s="39"/>
      <c r="W2636" s="39"/>
      <c r="X2636" s="39">
        <f t="shared" si="1124"/>
        <v>142.20011498973304</v>
      </c>
      <c r="Y2636" s="39">
        <f t="shared" si="1125"/>
        <v>4328.2159999999994</v>
      </c>
      <c r="Z2636" s="41">
        <f t="shared" si="1126"/>
        <v>285964.43124435312</v>
      </c>
      <c r="AA2636" s="41">
        <v>229653.18570841887</v>
      </c>
      <c r="AB2636" s="41">
        <v>-6193.6745424707706</v>
      </c>
      <c r="AC2636" s="41">
        <f t="shared" si="1098"/>
        <v>223459.51116594809</v>
      </c>
      <c r="AD2636" s="42">
        <f t="shared" si="1099"/>
        <v>56311.245535934257</v>
      </c>
      <c r="AE2636" s="41">
        <f t="shared" si="1100"/>
        <v>279770.75670188235</v>
      </c>
      <c r="AF2636" s="42">
        <f t="shared" si="1101"/>
        <v>1451515.6432981174</v>
      </c>
      <c r="AG2636" s="43">
        <f t="shared" si="1127"/>
        <v>400</v>
      </c>
      <c r="AH2636" s="44">
        <f t="shared" si="1102"/>
        <v>333.9301848049281</v>
      </c>
      <c r="AI2636" s="36">
        <f t="shared" si="1103"/>
        <v>66.069815195071868</v>
      </c>
      <c r="AJ2636" s="36">
        <f t="shared" si="1104"/>
        <v>2011</v>
      </c>
      <c r="AK2636" s="45">
        <v>45657</v>
      </c>
    </row>
    <row r="2637" spans="1:37" s="79" customFormat="1" ht="12.75" customHeight="1" x14ac:dyDescent="0.25">
      <c r="A2637" s="36">
        <v>2631</v>
      </c>
      <c r="B2637" s="45">
        <v>43646</v>
      </c>
      <c r="C2637" s="53" t="s">
        <v>533</v>
      </c>
      <c r="D2637" s="53"/>
      <c r="E2637" s="36">
        <v>12003</v>
      </c>
      <c r="F2637" s="36" t="s">
        <v>2106</v>
      </c>
      <c r="G2637" s="36" t="s">
        <v>544</v>
      </c>
      <c r="H2637" s="38">
        <v>1</v>
      </c>
      <c r="I2637" s="50">
        <v>34120800</v>
      </c>
      <c r="J2637" s="39">
        <f t="shared" si="1107"/>
        <v>0</v>
      </c>
      <c r="K2637" s="39">
        <f t="shared" si="1108"/>
        <v>34120800</v>
      </c>
      <c r="L2637" s="39">
        <f t="shared" si="1109"/>
        <v>0</v>
      </c>
      <c r="M2637" s="39">
        <f>IF(C2637=12006,H2637,IF(C2637&lt;&gt;12006,0))</f>
        <v>0</v>
      </c>
      <c r="N2637" s="39">
        <f t="shared" si="1128"/>
        <v>0</v>
      </c>
      <c r="O2637" s="39">
        <f t="shared" si="1110"/>
        <v>0</v>
      </c>
      <c r="P2637" s="39">
        <f t="shared" si="1111"/>
        <v>0</v>
      </c>
      <c r="Q2637" s="39">
        <f t="shared" si="1112"/>
        <v>0</v>
      </c>
      <c r="R2637" s="39">
        <f t="shared" si="1113"/>
        <v>0</v>
      </c>
      <c r="S2637" s="39">
        <f t="shared" si="1114"/>
        <v>0</v>
      </c>
      <c r="T2637" s="39"/>
      <c r="U2637" s="39">
        <f t="shared" si="1115"/>
        <v>0</v>
      </c>
      <c r="V2637" s="39"/>
      <c r="W2637" s="39"/>
      <c r="X2637" s="39">
        <f t="shared" si="1124"/>
        <v>2802.5297741273098</v>
      </c>
      <c r="Y2637" s="39">
        <f t="shared" si="1125"/>
        <v>85301.999999999985</v>
      </c>
      <c r="Z2637" s="41">
        <f t="shared" si="1126"/>
        <v>5635887.3757700194</v>
      </c>
      <c r="AA2637" s="41">
        <v>4526085.5852156049</v>
      </c>
      <c r="AB2637" s="41">
        <v>-122067.11167414974</v>
      </c>
      <c r="AC2637" s="41">
        <f t="shared" si="1098"/>
        <v>4404018.4735414553</v>
      </c>
      <c r="AD2637" s="42">
        <f t="shared" si="1099"/>
        <v>1109801.7905544145</v>
      </c>
      <c r="AE2637" s="41">
        <f t="shared" si="1100"/>
        <v>5513820.2640958698</v>
      </c>
      <c r="AF2637" s="42">
        <f t="shared" si="1101"/>
        <v>28606979.735904131</v>
      </c>
      <c r="AG2637" s="43">
        <f t="shared" si="1127"/>
        <v>400</v>
      </c>
      <c r="AH2637" s="44">
        <f t="shared" si="1102"/>
        <v>333.9301848049281</v>
      </c>
      <c r="AI2637" s="36">
        <f t="shared" si="1103"/>
        <v>66.069815195071868</v>
      </c>
      <c r="AJ2637" s="36">
        <f t="shared" si="1104"/>
        <v>2011</v>
      </c>
      <c r="AK2637" s="45">
        <v>45657</v>
      </c>
    </row>
    <row r="2638" spans="1:37" s="79" customFormat="1" ht="12.75" customHeight="1" x14ac:dyDescent="0.25">
      <c r="A2638" s="36">
        <v>2632</v>
      </c>
      <c r="B2638" s="45">
        <v>43647</v>
      </c>
      <c r="C2638" s="56" t="s">
        <v>1043</v>
      </c>
      <c r="D2638" s="56"/>
      <c r="E2638" s="36">
        <v>12002</v>
      </c>
      <c r="F2638" s="36" t="s">
        <v>2107</v>
      </c>
      <c r="G2638" s="38" t="s">
        <v>335</v>
      </c>
      <c r="H2638" s="61">
        <v>1</v>
      </c>
      <c r="I2638" s="50">
        <v>6317849.9000000004</v>
      </c>
      <c r="J2638" s="39">
        <f t="shared" si="1107"/>
        <v>6317849.9000000004</v>
      </c>
      <c r="K2638" s="39">
        <f t="shared" si="1108"/>
        <v>0</v>
      </c>
      <c r="L2638" s="39">
        <f t="shared" si="1109"/>
        <v>0</v>
      </c>
      <c r="M2638" s="39">
        <f>IF(C2638=12006,H2638,IF(C2638&lt;&gt;12006,0))</f>
        <v>0</v>
      </c>
      <c r="N2638" s="39">
        <f t="shared" si="1128"/>
        <v>0</v>
      </c>
      <c r="O2638" s="39">
        <f t="shared" si="1110"/>
        <v>0</v>
      </c>
      <c r="P2638" s="39">
        <f t="shared" si="1111"/>
        <v>0</v>
      </c>
      <c r="Q2638" s="39">
        <f t="shared" si="1112"/>
        <v>0</v>
      </c>
      <c r="R2638" s="39">
        <f t="shared" si="1113"/>
        <v>0</v>
      </c>
      <c r="S2638" s="39">
        <f t="shared" si="1114"/>
        <v>0</v>
      </c>
      <c r="T2638" s="39"/>
      <c r="U2638" s="39">
        <f t="shared" si="1115"/>
        <v>0</v>
      </c>
      <c r="V2638" s="39"/>
      <c r="W2638" s="39"/>
      <c r="X2638" s="39">
        <f t="shared" si="1124"/>
        <v>518.91990965092407</v>
      </c>
      <c r="Y2638" s="39">
        <f t="shared" si="1125"/>
        <v>15794.624750000001</v>
      </c>
      <c r="Z2638" s="41">
        <f t="shared" si="1126"/>
        <v>1043029.0183983573</v>
      </c>
      <c r="AA2638" s="41">
        <v>853104.33146611915</v>
      </c>
      <c r="AB2638" s="41">
        <v>0</v>
      </c>
      <c r="AC2638" s="41">
        <f t="shared" si="1098"/>
        <v>853104.33146611915</v>
      </c>
      <c r="AD2638" s="42">
        <f t="shared" si="1099"/>
        <v>189924.68693223817</v>
      </c>
      <c r="AE2638" s="41">
        <f t="shared" si="1100"/>
        <v>1043029.0183983573</v>
      </c>
      <c r="AF2638" s="42">
        <f t="shared" si="1101"/>
        <v>5274820.8816016428</v>
      </c>
      <c r="AG2638" s="43">
        <f t="shared" si="1127"/>
        <v>400</v>
      </c>
      <c r="AH2638" s="44">
        <f t="shared" si="1102"/>
        <v>333.96303901437375</v>
      </c>
      <c r="AI2638" s="36">
        <f t="shared" si="1103"/>
        <v>66.03696098562628</v>
      </c>
      <c r="AJ2638" s="36">
        <f t="shared" si="1104"/>
        <v>2010</v>
      </c>
      <c r="AK2638" s="45">
        <v>45657</v>
      </c>
    </row>
    <row r="2639" spans="1:37" s="79" customFormat="1" ht="12.75" customHeight="1" x14ac:dyDescent="0.25">
      <c r="A2639" s="36">
        <v>2633</v>
      </c>
      <c r="B2639" s="45">
        <v>43649</v>
      </c>
      <c r="C2639" s="36" t="s">
        <v>721</v>
      </c>
      <c r="D2639" s="36"/>
      <c r="E2639" s="36">
        <v>12003</v>
      </c>
      <c r="F2639" s="36" t="s">
        <v>1776</v>
      </c>
      <c r="G2639" s="36" t="s">
        <v>276</v>
      </c>
      <c r="H2639" s="38">
        <v>4</v>
      </c>
      <c r="I2639" s="50">
        <v>158000</v>
      </c>
      <c r="J2639" s="39">
        <f t="shared" si="1107"/>
        <v>0</v>
      </c>
      <c r="K2639" s="39">
        <f t="shared" si="1108"/>
        <v>158000</v>
      </c>
      <c r="L2639" s="39">
        <f t="shared" si="1109"/>
        <v>0</v>
      </c>
      <c r="M2639" s="39">
        <f>IF(C2639=12006,H2639,IF(C2639&lt;&gt;12006,0))</f>
        <v>0</v>
      </c>
      <c r="N2639" s="39">
        <f t="shared" si="1128"/>
        <v>0</v>
      </c>
      <c r="O2639" s="39">
        <f t="shared" si="1110"/>
        <v>0</v>
      </c>
      <c r="P2639" s="39">
        <f t="shared" si="1111"/>
        <v>0</v>
      </c>
      <c r="Q2639" s="39">
        <f t="shared" si="1112"/>
        <v>0</v>
      </c>
      <c r="R2639" s="39">
        <f t="shared" si="1113"/>
        <v>0</v>
      </c>
      <c r="S2639" s="39">
        <f t="shared" si="1114"/>
        <v>0</v>
      </c>
      <c r="T2639" s="39"/>
      <c r="U2639" s="39">
        <f t="shared" si="1115"/>
        <v>0</v>
      </c>
      <c r="V2639" s="39">
        <f>IF(E2639=12050,I2639,IF(E2639&lt;&gt;12050,0))</f>
        <v>0</v>
      </c>
      <c r="W2639" s="39"/>
      <c r="X2639" s="39">
        <f t="shared" si="1124"/>
        <v>12.97741273100616</v>
      </c>
      <c r="Y2639" s="39">
        <f t="shared" si="1125"/>
        <v>395</v>
      </c>
      <c r="Z2639" s="41">
        <f t="shared" si="1126"/>
        <v>26058.644763860371</v>
      </c>
      <c r="AA2639" s="41">
        <v>21308.911704312115</v>
      </c>
      <c r="AB2639" s="41">
        <v>0</v>
      </c>
      <c r="AC2639" s="41">
        <f t="shared" si="1098"/>
        <v>21308.911704312115</v>
      </c>
      <c r="AD2639" s="42">
        <f t="shared" si="1099"/>
        <v>4749.7330595482563</v>
      </c>
      <c r="AE2639" s="41">
        <f t="shared" si="1100"/>
        <v>26058.644763860371</v>
      </c>
      <c r="AF2639" s="42">
        <f t="shared" si="1101"/>
        <v>131941.35523613961</v>
      </c>
      <c r="AG2639" s="43">
        <f t="shared" si="1127"/>
        <v>400</v>
      </c>
      <c r="AH2639" s="44">
        <f t="shared" si="1102"/>
        <v>334.02874743326487</v>
      </c>
      <c r="AI2639" s="36">
        <f t="shared" si="1103"/>
        <v>65.971252566735117</v>
      </c>
      <c r="AJ2639" s="36">
        <f t="shared" si="1104"/>
        <v>2008</v>
      </c>
      <c r="AK2639" s="45">
        <v>45657</v>
      </c>
    </row>
    <row r="2640" spans="1:37" s="79" customFormat="1" ht="12.75" customHeight="1" x14ac:dyDescent="0.25">
      <c r="A2640" s="36">
        <v>2634</v>
      </c>
      <c r="B2640" s="45">
        <v>43649</v>
      </c>
      <c r="C2640" s="36" t="s">
        <v>721</v>
      </c>
      <c r="D2640" s="36"/>
      <c r="E2640" s="36">
        <v>12003</v>
      </c>
      <c r="F2640" s="36" t="s">
        <v>1781</v>
      </c>
      <c r="G2640" s="36" t="s">
        <v>276</v>
      </c>
      <c r="H2640" s="38">
        <v>12</v>
      </c>
      <c r="I2640" s="50">
        <v>360600</v>
      </c>
      <c r="J2640" s="39">
        <f t="shared" si="1107"/>
        <v>0</v>
      </c>
      <c r="K2640" s="39">
        <f t="shared" si="1108"/>
        <v>360600</v>
      </c>
      <c r="L2640" s="39">
        <f t="shared" si="1109"/>
        <v>0</v>
      </c>
      <c r="M2640" s="39">
        <f>IF(C2640=12006,H2640,IF(C2640&lt;&gt;12006,0))</f>
        <v>0</v>
      </c>
      <c r="N2640" s="39">
        <f t="shared" si="1128"/>
        <v>0</v>
      </c>
      <c r="O2640" s="39">
        <f t="shared" si="1110"/>
        <v>0</v>
      </c>
      <c r="P2640" s="39">
        <f t="shared" si="1111"/>
        <v>0</v>
      </c>
      <c r="Q2640" s="39">
        <f t="shared" si="1112"/>
        <v>0</v>
      </c>
      <c r="R2640" s="39">
        <f t="shared" si="1113"/>
        <v>0</v>
      </c>
      <c r="S2640" s="39">
        <f t="shared" si="1114"/>
        <v>0</v>
      </c>
      <c r="T2640" s="39"/>
      <c r="U2640" s="39">
        <f t="shared" si="1115"/>
        <v>0</v>
      </c>
      <c r="V2640" s="39">
        <f>IF(E2640=12050,I2640,IF(E2640&lt;&gt;12050,0))</f>
        <v>0</v>
      </c>
      <c r="W2640" s="39"/>
      <c r="X2640" s="39">
        <f t="shared" si="1124"/>
        <v>29.618069815195071</v>
      </c>
      <c r="Y2640" s="39">
        <f t="shared" si="1125"/>
        <v>901.5</v>
      </c>
      <c r="Z2640" s="41">
        <f t="shared" si="1126"/>
        <v>59473.084188911707</v>
      </c>
      <c r="AA2640" s="41">
        <v>48632.870636550309</v>
      </c>
      <c r="AB2640" s="41">
        <v>0</v>
      </c>
      <c r="AC2640" s="41">
        <f t="shared" ref="AC2640:AC2695" si="1129">AA2640+AB2640</f>
        <v>48632.870636550309</v>
      </c>
      <c r="AD2640" s="42">
        <f t="shared" ref="AD2640:AD2695" si="1130">Z2640-AA2640</f>
        <v>10840.213552361398</v>
      </c>
      <c r="AE2640" s="41">
        <f t="shared" ref="AE2640:AE2695" si="1131">AC2640+AD2640</f>
        <v>59473.084188911707</v>
      </c>
      <c r="AF2640" s="42">
        <f t="shared" ref="AF2640:AF2695" si="1132">I2640-AE2640</f>
        <v>301126.91581108829</v>
      </c>
      <c r="AG2640" s="43">
        <f t="shared" si="1127"/>
        <v>400</v>
      </c>
      <c r="AH2640" s="44">
        <f t="shared" ref="AH2640:AH2695" si="1133">IF(AG2640&gt;AI2640,AG2640-AI2640,IF(AG2640&lt;=AI2640,0))</f>
        <v>334.02874743326487</v>
      </c>
      <c r="AI2640" s="36">
        <f t="shared" ref="AI2640:AI2695" si="1134">AJ2640/30.4375</f>
        <v>65.971252566735117</v>
      </c>
      <c r="AJ2640" s="36">
        <f t="shared" ref="AJ2640:AJ2695" si="1135">AK2640-B2640</f>
        <v>2008</v>
      </c>
      <c r="AK2640" s="45">
        <v>45657</v>
      </c>
    </row>
    <row r="2641" spans="1:37" s="79" customFormat="1" ht="25.5" customHeight="1" x14ac:dyDescent="0.25">
      <c r="A2641" s="36">
        <v>2635</v>
      </c>
      <c r="B2641" s="45">
        <v>43651</v>
      </c>
      <c r="C2641" s="36" t="s">
        <v>533</v>
      </c>
      <c r="D2641" s="36"/>
      <c r="E2641" s="36">
        <v>12003</v>
      </c>
      <c r="F2641" s="36" t="s">
        <v>2041</v>
      </c>
      <c r="G2641" s="36" t="s">
        <v>903</v>
      </c>
      <c r="H2641" s="38">
        <v>4</v>
      </c>
      <c r="I2641" s="48">
        <v>108200</v>
      </c>
      <c r="J2641" s="39">
        <f t="shared" si="1107"/>
        <v>0</v>
      </c>
      <c r="K2641" s="39">
        <f t="shared" si="1108"/>
        <v>108200</v>
      </c>
      <c r="L2641" s="39">
        <f t="shared" si="1109"/>
        <v>0</v>
      </c>
      <c r="M2641" s="39">
        <f>IF(C2641=12006,H2641,IF(C2641&lt;&gt;12006,0))</f>
        <v>0</v>
      </c>
      <c r="N2641" s="39">
        <f t="shared" si="1128"/>
        <v>0</v>
      </c>
      <c r="O2641" s="39">
        <f t="shared" si="1110"/>
        <v>0</v>
      </c>
      <c r="P2641" s="39">
        <f t="shared" si="1111"/>
        <v>0</v>
      </c>
      <c r="Q2641" s="39">
        <f t="shared" si="1112"/>
        <v>0</v>
      </c>
      <c r="R2641" s="39">
        <f t="shared" si="1113"/>
        <v>0</v>
      </c>
      <c r="S2641" s="39">
        <f t="shared" si="1114"/>
        <v>0</v>
      </c>
      <c r="T2641" s="39"/>
      <c r="U2641" s="39">
        <f t="shared" si="1115"/>
        <v>0</v>
      </c>
      <c r="V2641" s="39"/>
      <c r="W2641" s="39"/>
      <c r="X2641" s="39">
        <f t="shared" si="1124"/>
        <v>8.8870636550308006</v>
      </c>
      <c r="Y2641" s="39">
        <f t="shared" si="1125"/>
        <v>270.5</v>
      </c>
      <c r="Z2641" s="41">
        <f t="shared" si="1126"/>
        <v>17827.449691991787</v>
      </c>
      <c r="AA2641" s="41">
        <v>14574.784394250513</v>
      </c>
      <c r="AB2641" s="41">
        <v>-393.07737355041638</v>
      </c>
      <c r="AC2641" s="41">
        <f t="shared" si="1129"/>
        <v>14181.707020700096</v>
      </c>
      <c r="AD2641" s="42">
        <f t="shared" si="1130"/>
        <v>3252.6652977412741</v>
      </c>
      <c r="AE2641" s="41">
        <f t="shared" si="1131"/>
        <v>17434.372318441368</v>
      </c>
      <c r="AF2641" s="42">
        <f t="shared" si="1132"/>
        <v>90765.627681558632</v>
      </c>
      <c r="AG2641" s="43">
        <f t="shared" si="1127"/>
        <v>400</v>
      </c>
      <c r="AH2641" s="44">
        <f t="shared" si="1133"/>
        <v>334.09445585215605</v>
      </c>
      <c r="AI2641" s="36">
        <f t="shared" si="1134"/>
        <v>65.905544147843941</v>
      </c>
      <c r="AJ2641" s="36">
        <f t="shared" si="1135"/>
        <v>2006</v>
      </c>
      <c r="AK2641" s="45">
        <v>45657</v>
      </c>
    </row>
    <row r="2642" spans="1:37" s="79" customFormat="1" ht="25.5" customHeight="1" x14ac:dyDescent="0.25">
      <c r="A2642" s="36">
        <v>2636</v>
      </c>
      <c r="B2642" s="74">
        <v>43651</v>
      </c>
      <c r="C2642" s="36" t="s">
        <v>823</v>
      </c>
      <c r="D2642" s="36"/>
      <c r="E2642" s="36">
        <v>12004</v>
      </c>
      <c r="F2642" s="36" t="s">
        <v>2108</v>
      </c>
      <c r="G2642" s="36" t="s">
        <v>70</v>
      </c>
      <c r="H2642" s="38">
        <v>4000</v>
      </c>
      <c r="I2642" s="50">
        <v>172333333.33000001</v>
      </c>
      <c r="J2642" s="39">
        <f t="shared" si="1107"/>
        <v>0</v>
      </c>
      <c r="K2642" s="39">
        <f t="shared" si="1108"/>
        <v>0</v>
      </c>
      <c r="L2642" s="39">
        <f t="shared" si="1109"/>
        <v>172333333.33000001</v>
      </c>
      <c r="M2642" s="39">
        <f>IF(C2642=12006,H2642,IF(C2642&lt;&gt;12006,0))</f>
        <v>0</v>
      </c>
      <c r="N2642" s="39">
        <f t="shared" si="1128"/>
        <v>0</v>
      </c>
      <c r="O2642" s="39">
        <f t="shared" si="1110"/>
        <v>0</v>
      </c>
      <c r="P2642" s="39">
        <f t="shared" si="1111"/>
        <v>0</v>
      </c>
      <c r="Q2642" s="39">
        <f t="shared" si="1112"/>
        <v>0</v>
      </c>
      <c r="R2642" s="39">
        <f t="shared" si="1113"/>
        <v>0</v>
      </c>
      <c r="S2642" s="39">
        <f t="shared" si="1114"/>
        <v>0</v>
      </c>
      <c r="T2642" s="39"/>
      <c r="U2642" s="39">
        <f t="shared" si="1115"/>
        <v>0</v>
      </c>
      <c r="V2642" s="39"/>
      <c r="W2642" s="39"/>
      <c r="X2642" s="39">
        <f t="shared" si="1124"/>
        <v>14154.688569199179</v>
      </c>
      <c r="Y2642" s="39">
        <f t="shared" si="1125"/>
        <v>430833.33332500001</v>
      </c>
      <c r="Z2642" s="41">
        <f t="shared" si="1126"/>
        <v>28394305.269813552</v>
      </c>
      <c r="AA2642" s="41">
        <v>23213689.253486656</v>
      </c>
      <c r="AB2642" s="41">
        <v>-626065.93383128324</v>
      </c>
      <c r="AC2642" s="41">
        <f t="shared" si="1129"/>
        <v>22587623.319655374</v>
      </c>
      <c r="AD2642" s="42">
        <f t="shared" si="1130"/>
        <v>5180616.0163268968</v>
      </c>
      <c r="AE2642" s="41">
        <f t="shared" si="1131"/>
        <v>27768239.335982271</v>
      </c>
      <c r="AF2642" s="42">
        <f t="shared" si="1132"/>
        <v>144565093.99401775</v>
      </c>
      <c r="AG2642" s="43">
        <f t="shared" si="1127"/>
        <v>400</v>
      </c>
      <c r="AH2642" s="44">
        <f t="shared" si="1133"/>
        <v>334.09445585215605</v>
      </c>
      <c r="AI2642" s="36">
        <f t="shared" si="1134"/>
        <v>65.905544147843941</v>
      </c>
      <c r="AJ2642" s="36">
        <f t="shared" si="1135"/>
        <v>2006</v>
      </c>
      <c r="AK2642" s="45">
        <v>45657</v>
      </c>
    </row>
    <row r="2643" spans="1:37" s="79" customFormat="1" ht="38.25" customHeight="1" x14ac:dyDescent="0.25">
      <c r="A2643" s="36">
        <v>2637</v>
      </c>
      <c r="B2643" s="45">
        <v>43651</v>
      </c>
      <c r="C2643" s="53" t="s">
        <v>533</v>
      </c>
      <c r="D2643" s="53"/>
      <c r="E2643" s="36">
        <v>12003</v>
      </c>
      <c r="F2643" s="36" t="s">
        <v>1863</v>
      </c>
      <c r="G2643" s="36" t="s">
        <v>558</v>
      </c>
      <c r="H2643" s="38">
        <v>20</v>
      </c>
      <c r="I2643" s="50">
        <v>730000</v>
      </c>
      <c r="J2643" s="39">
        <f t="shared" si="1107"/>
        <v>0</v>
      </c>
      <c r="K2643" s="39">
        <f t="shared" si="1108"/>
        <v>730000</v>
      </c>
      <c r="L2643" s="39">
        <f t="shared" si="1109"/>
        <v>0</v>
      </c>
      <c r="M2643" s="39">
        <f>IF(C2643=12006,H2643,IF(C2643&lt;&gt;12006,0))</f>
        <v>0</v>
      </c>
      <c r="N2643" s="39">
        <f t="shared" si="1128"/>
        <v>0</v>
      </c>
      <c r="O2643" s="39">
        <f t="shared" si="1110"/>
        <v>0</v>
      </c>
      <c r="P2643" s="39">
        <f t="shared" si="1111"/>
        <v>0</v>
      </c>
      <c r="Q2643" s="39">
        <f t="shared" si="1112"/>
        <v>0</v>
      </c>
      <c r="R2643" s="39">
        <f t="shared" si="1113"/>
        <v>0</v>
      </c>
      <c r="S2643" s="39">
        <f t="shared" si="1114"/>
        <v>0</v>
      </c>
      <c r="T2643" s="39"/>
      <c r="U2643" s="39">
        <f t="shared" si="1115"/>
        <v>0</v>
      </c>
      <c r="V2643" s="39"/>
      <c r="W2643" s="39"/>
      <c r="X2643" s="39">
        <f t="shared" si="1124"/>
        <v>59.958932238193015</v>
      </c>
      <c r="Y2643" s="39">
        <f t="shared" si="1125"/>
        <v>1824.9999999999998</v>
      </c>
      <c r="Z2643" s="41">
        <f t="shared" si="1126"/>
        <v>120277.61806981517</v>
      </c>
      <c r="AA2643" s="41">
        <v>96533.880903490746</v>
      </c>
      <c r="AB2643" s="41">
        <v>-2603.4885551162529</v>
      </c>
      <c r="AC2643" s="41">
        <f t="shared" si="1129"/>
        <v>93930.392348374487</v>
      </c>
      <c r="AD2643" s="42">
        <f t="shared" si="1130"/>
        <v>23743.737166324427</v>
      </c>
      <c r="AE2643" s="41">
        <f t="shared" si="1131"/>
        <v>117674.12951469891</v>
      </c>
      <c r="AF2643" s="42">
        <f t="shared" si="1132"/>
        <v>612325.87048530113</v>
      </c>
      <c r="AG2643" s="43">
        <f t="shared" si="1127"/>
        <v>400</v>
      </c>
      <c r="AH2643" s="44">
        <f t="shared" si="1133"/>
        <v>334.09445585215605</v>
      </c>
      <c r="AI2643" s="36">
        <f t="shared" si="1134"/>
        <v>65.905544147843941</v>
      </c>
      <c r="AJ2643" s="36">
        <f t="shared" si="1135"/>
        <v>2006</v>
      </c>
      <c r="AK2643" s="45">
        <v>45657</v>
      </c>
    </row>
    <row r="2644" spans="1:37" s="79" customFormat="1" ht="12.75" customHeight="1" x14ac:dyDescent="0.25">
      <c r="A2644" s="36">
        <v>2638</v>
      </c>
      <c r="B2644" s="45">
        <v>43651</v>
      </c>
      <c r="C2644" s="53" t="s">
        <v>533</v>
      </c>
      <c r="D2644" s="53"/>
      <c r="E2644" s="36">
        <v>12003</v>
      </c>
      <c r="F2644" s="36" t="s">
        <v>1877</v>
      </c>
      <c r="G2644" s="36" t="s">
        <v>558</v>
      </c>
      <c r="H2644" s="38">
        <v>8</v>
      </c>
      <c r="I2644" s="50">
        <v>216400</v>
      </c>
      <c r="J2644" s="39">
        <f t="shared" si="1107"/>
        <v>0</v>
      </c>
      <c r="K2644" s="39">
        <f t="shared" si="1108"/>
        <v>216400</v>
      </c>
      <c r="L2644" s="39">
        <f t="shared" si="1109"/>
        <v>0</v>
      </c>
      <c r="M2644" s="39">
        <f>IF(C2644=12006,H2644,IF(C2644&lt;&gt;12006,0))</f>
        <v>0</v>
      </c>
      <c r="N2644" s="39">
        <f t="shared" si="1128"/>
        <v>0</v>
      </c>
      <c r="O2644" s="39">
        <f t="shared" si="1110"/>
        <v>0</v>
      </c>
      <c r="P2644" s="39">
        <f t="shared" si="1111"/>
        <v>0</v>
      </c>
      <c r="Q2644" s="39">
        <f t="shared" si="1112"/>
        <v>0</v>
      </c>
      <c r="R2644" s="39">
        <f t="shared" si="1113"/>
        <v>0</v>
      </c>
      <c r="S2644" s="39">
        <f t="shared" si="1114"/>
        <v>0</v>
      </c>
      <c r="T2644" s="39"/>
      <c r="U2644" s="39">
        <f t="shared" si="1115"/>
        <v>0</v>
      </c>
      <c r="V2644" s="39"/>
      <c r="W2644" s="39"/>
      <c r="X2644" s="39">
        <f t="shared" si="1124"/>
        <v>17.774127310061601</v>
      </c>
      <c r="Y2644" s="39">
        <f t="shared" si="1125"/>
        <v>541</v>
      </c>
      <c r="Z2644" s="41">
        <f t="shared" si="1126"/>
        <v>35654.899383983575</v>
      </c>
      <c r="AA2644" s="41">
        <v>28616.344969199177</v>
      </c>
      <c r="AB2644" s="41">
        <v>-771.77386757144814</v>
      </c>
      <c r="AC2644" s="41">
        <f t="shared" si="1129"/>
        <v>27844.571101627727</v>
      </c>
      <c r="AD2644" s="42">
        <f t="shared" si="1130"/>
        <v>7038.5544147843975</v>
      </c>
      <c r="AE2644" s="41">
        <f t="shared" si="1131"/>
        <v>34883.125516412125</v>
      </c>
      <c r="AF2644" s="42">
        <f t="shared" si="1132"/>
        <v>181516.87448358786</v>
      </c>
      <c r="AG2644" s="43">
        <f t="shared" si="1127"/>
        <v>400</v>
      </c>
      <c r="AH2644" s="44">
        <f t="shared" si="1133"/>
        <v>334.09445585215605</v>
      </c>
      <c r="AI2644" s="36">
        <f t="shared" si="1134"/>
        <v>65.905544147843941</v>
      </c>
      <c r="AJ2644" s="36">
        <f t="shared" si="1135"/>
        <v>2006</v>
      </c>
      <c r="AK2644" s="45">
        <v>45657</v>
      </c>
    </row>
    <row r="2645" spans="1:37" s="79" customFormat="1" ht="12.75" customHeight="1" x14ac:dyDescent="0.25">
      <c r="A2645" s="36">
        <v>2639</v>
      </c>
      <c r="B2645" s="45">
        <v>43655</v>
      </c>
      <c r="C2645" s="49" t="s">
        <v>265</v>
      </c>
      <c r="D2645" s="49"/>
      <c r="E2645" s="49">
        <v>12007</v>
      </c>
      <c r="F2645" s="36" t="s">
        <v>2109</v>
      </c>
      <c r="G2645" s="73" t="s">
        <v>276</v>
      </c>
      <c r="H2645" s="38">
        <v>1</v>
      </c>
      <c r="I2645" s="50">
        <v>135000</v>
      </c>
      <c r="J2645" s="39">
        <f t="shared" si="1107"/>
        <v>0</v>
      </c>
      <c r="K2645" s="39">
        <f t="shared" si="1108"/>
        <v>0</v>
      </c>
      <c r="L2645" s="39">
        <f t="shared" si="1109"/>
        <v>0</v>
      </c>
      <c r="M2645" s="39">
        <f>IF(C2645=12006,H2645,IF(C2645&lt;&gt;12006,0))</f>
        <v>0</v>
      </c>
      <c r="N2645" s="39">
        <f t="shared" si="1128"/>
        <v>0</v>
      </c>
      <c r="O2645" s="39">
        <f t="shared" si="1110"/>
        <v>135000</v>
      </c>
      <c r="P2645" s="39">
        <f t="shared" si="1111"/>
        <v>0</v>
      </c>
      <c r="Q2645" s="39">
        <f t="shared" si="1112"/>
        <v>0</v>
      </c>
      <c r="R2645" s="39">
        <f t="shared" si="1113"/>
        <v>0</v>
      </c>
      <c r="S2645" s="39">
        <f t="shared" si="1114"/>
        <v>0</v>
      </c>
      <c r="T2645" s="39"/>
      <c r="U2645" s="39">
        <f t="shared" si="1115"/>
        <v>0</v>
      </c>
      <c r="V2645" s="39">
        <f>IF(E2645=12050,I2645,IF(E2645&lt;&gt;12050,0))</f>
        <v>0</v>
      </c>
      <c r="W2645" s="39"/>
      <c r="X2645" s="39">
        <f t="shared" si="1124"/>
        <v>36.960985626283367</v>
      </c>
      <c r="Y2645" s="39">
        <f t="shared" si="1125"/>
        <v>1125</v>
      </c>
      <c r="Z2645" s="41">
        <f t="shared" si="1126"/>
        <v>73995.893223819308</v>
      </c>
      <c r="AA2645" s="41">
        <v>60468.172484599585</v>
      </c>
      <c r="AB2645" s="41">
        <v>18698.065554122797</v>
      </c>
      <c r="AC2645" s="41">
        <f t="shared" si="1129"/>
        <v>79166.238038722382</v>
      </c>
      <c r="AD2645" s="42">
        <f t="shared" si="1130"/>
        <v>13527.720739219723</v>
      </c>
      <c r="AE2645" s="41">
        <f t="shared" si="1131"/>
        <v>92693.958777942113</v>
      </c>
      <c r="AF2645" s="42">
        <f t="shared" si="1132"/>
        <v>42306.041222057887</v>
      </c>
      <c r="AG2645" s="43">
        <f t="shared" si="1127"/>
        <v>120</v>
      </c>
      <c r="AH2645" s="44">
        <f t="shared" si="1133"/>
        <v>54.225872689938399</v>
      </c>
      <c r="AI2645" s="36">
        <f t="shared" si="1134"/>
        <v>65.774127310061601</v>
      </c>
      <c r="AJ2645" s="36">
        <f t="shared" si="1135"/>
        <v>2002</v>
      </c>
      <c r="AK2645" s="45">
        <v>45657</v>
      </c>
    </row>
    <row r="2646" spans="1:37" s="79" customFormat="1" ht="12.75" customHeight="1" x14ac:dyDescent="0.25">
      <c r="A2646" s="36">
        <v>2640</v>
      </c>
      <c r="B2646" s="45">
        <v>43655</v>
      </c>
      <c r="C2646" s="49" t="s">
        <v>265</v>
      </c>
      <c r="D2646" s="49"/>
      <c r="E2646" s="49">
        <v>12007</v>
      </c>
      <c r="F2646" s="36" t="s">
        <v>2110</v>
      </c>
      <c r="G2646" s="73" t="s">
        <v>435</v>
      </c>
      <c r="H2646" s="38">
        <v>2</v>
      </c>
      <c r="I2646" s="50">
        <v>190000</v>
      </c>
      <c r="J2646" s="39">
        <f t="shared" si="1107"/>
        <v>0</v>
      </c>
      <c r="K2646" s="39">
        <f t="shared" si="1108"/>
        <v>0</v>
      </c>
      <c r="L2646" s="39">
        <f t="shared" si="1109"/>
        <v>0</v>
      </c>
      <c r="M2646" s="39">
        <f>IF(E2646=12005,I2646,IF(E2646&lt;&gt;12005,0))</f>
        <v>0</v>
      </c>
      <c r="N2646" s="39">
        <f t="shared" si="1128"/>
        <v>0</v>
      </c>
      <c r="O2646" s="39">
        <f t="shared" si="1110"/>
        <v>190000</v>
      </c>
      <c r="P2646" s="39">
        <f t="shared" si="1111"/>
        <v>0</v>
      </c>
      <c r="Q2646" s="39">
        <f t="shared" si="1112"/>
        <v>0</v>
      </c>
      <c r="R2646" s="39">
        <f t="shared" si="1113"/>
        <v>0</v>
      </c>
      <c r="S2646" s="39">
        <f t="shared" si="1114"/>
        <v>0</v>
      </c>
      <c r="T2646" s="39"/>
      <c r="U2646" s="39">
        <f t="shared" si="1115"/>
        <v>0</v>
      </c>
      <c r="V2646" s="39"/>
      <c r="W2646" s="39">
        <f>IF(E2646=12099,I2646,IF(E2646&lt;&gt;12099,0))</f>
        <v>0</v>
      </c>
      <c r="X2646" s="39">
        <f t="shared" si="1124"/>
        <v>52.019164955509922</v>
      </c>
      <c r="Y2646" s="39">
        <f t="shared" si="1125"/>
        <v>1583.3333333333333</v>
      </c>
      <c r="Z2646" s="41">
        <f t="shared" si="1126"/>
        <v>104142.36824093087</v>
      </c>
      <c r="AA2646" s="41">
        <v>85103.353867214231</v>
      </c>
      <c r="AB2646" s="41">
        <v>2666.5597053739766</v>
      </c>
      <c r="AC2646" s="41">
        <f t="shared" si="1129"/>
        <v>87769.913572588208</v>
      </c>
      <c r="AD2646" s="42">
        <f t="shared" si="1130"/>
        <v>19039.014373716636</v>
      </c>
      <c r="AE2646" s="41">
        <f t="shared" si="1131"/>
        <v>106808.92794630484</v>
      </c>
      <c r="AF2646" s="42">
        <f t="shared" si="1132"/>
        <v>83191.072053695156</v>
      </c>
      <c r="AG2646" s="43">
        <f>(365.25/30.4375*(IF(E2646=12002,1/3%,IF(E2646=12003,1/3%,IF(E2646=12004,1/3%,IF(E2646=12006,1/2%,IF(E2646=12007,1/10%,IF(E2646=12008,1/3%,IF(E2646=12009,1/10%,IF(E2646=12010,1/10%,IF(E2646=12011,1/20%,IF(E2646=12012,1/3%,IF(E2646=12099,1/10%)))))))))))))</f>
        <v>120</v>
      </c>
      <c r="AH2646" s="44">
        <f t="shared" si="1133"/>
        <v>54.225872689938399</v>
      </c>
      <c r="AI2646" s="36">
        <f t="shared" si="1134"/>
        <v>65.774127310061601</v>
      </c>
      <c r="AJ2646" s="36">
        <f t="shared" si="1135"/>
        <v>2002</v>
      </c>
      <c r="AK2646" s="45">
        <v>45657</v>
      </c>
    </row>
    <row r="2647" spans="1:37" s="79" customFormat="1" ht="12.75" customHeight="1" x14ac:dyDescent="0.25">
      <c r="A2647" s="36">
        <v>2641</v>
      </c>
      <c r="B2647" s="45">
        <v>43656</v>
      </c>
      <c r="C2647" s="36" t="s">
        <v>721</v>
      </c>
      <c r="D2647" s="36"/>
      <c r="E2647" s="36">
        <v>12003</v>
      </c>
      <c r="F2647" s="36" t="s">
        <v>1863</v>
      </c>
      <c r="G2647" s="38" t="s">
        <v>953</v>
      </c>
      <c r="H2647" s="61">
        <v>3</v>
      </c>
      <c r="I2647" s="50">
        <v>109500</v>
      </c>
      <c r="J2647" s="39">
        <f t="shared" si="1107"/>
        <v>0</v>
      </c>
      <c r="K2647" s="39">
        <f t="shared" si="1108"/>
        <v>109500</v>
      </c>
      <c r="L2647" s="39">
        <f t="shared" si="1109"/>
        <v>0</v>
      </c>
      <c r="M2647" s="39">
        <f>IF(C2647=12006,H2647,IF(C2647&lt;&gt;12006,0))</f>
        <v>0</v>
      </c>
      <c r="N2647" s="39">
        <f t="shared" si="1128"/>
        <v>0</v>
      </c>
      <c r="O2647" s="39">
        <f t="shared" si="1110"/>
        <v>0</v>
      </c>
      <c r="P2647" s="39">
        <f t="shared" si="1111"/>
        <v>0</v>
      </c>
      <c r="Q2647" s="39">
        <f t="shared" si="1112"/>
        <v>0</v>
      </c>
      <c r="R2647" s="39">
        <f t="shared" si="1113"/>
        <v>0</v>
      </c>
      <c r="S2647" s="39">
        <f t="shared" si="1114"/>
        <v>0</v>
      </c>
      <c r="T2647" s="39"/>
      <c r="U2647" s="39">
        <f t="shared" si="1115"/>
        <v>0</v>
      </c>
      <c r="V2647" s="39"/>
      <c r="W2647" s="39"/>
      <c r="X2647" s="39">
        <f t="shared" si="1124"/>
        <v>8.9938398357289522</v>
      </c>
      <c r="Y2647" s="39">
        <f t="shared" si="1125"/>
        <v>273.75</v>
      </c>
      <c r="Z2647" s="41">
        <f t="shared" si="1126"/>
        <v>17996.673511293633</v>
      </c>
      <c r="AA2647" s="41">
        <v>14704.928131416838</v>
      </c>
      <c r="AB2647" s="41">
        <v>0</v>
      </c>
      <c r="AC2647" s="41">
        <f t="shared" si="1129"/>
        <v>14704.928131416838</v>
      </c>
      <c r="AD2647" s="42">
        <f t="shared" si="1130"/>
        <v>3291.7453798767947</v>
      </c>
      <c r="AE2647" s="41">
        <f t="shared" si="1131"/>
        <v>17996.673511293633</v>
      </c>
      <c r="AF2647" s="42">
        <f t="shared" si="1132"/>
        <v>91503.326488706371</v>
      </c>
      <c r="AG2647" s="43">
        <f>(365.25/30.4375*(IF(E2647=12002,1/3%,IF(E2647=12003,1/3%,IF(E2647=12004,1/3%,IF(E2647=12006,1/2%,IF(E2647=12007,1/10%,IF(E2647=12008,1/3%,IF(E2647=12009,1/10%,IF(E2647=12010,1/10%,IF(E2647=12011,1/20%,IF(E2647=12012,1/3%))))))))))))</f>
        <v>400</v>
      </c>
      <c r="AH2647" s="44">
        <f t="shared" si="1133"/>
        <v>334.25872689938399</v>
      </c>
      <c r="AI2647" s="36">
        <f t="shared" si="1134"/>
        <v>65.741273100616013</v>
      </c>
      <c r="AJ2647" s="36">
        <f t="shared" si="1135"/>
        <v>2001</v>
      </c>
      <c r="AK2647" s="45">
        <v>45657</v>
      </c>
    </row>
    <row r="2648" spans="1:37" s="79" customFormat="1" ht="38.25" customHeight="1" x14ac:dyDescent="0.25">
      <c r="A2648" s="36">
        <v>2642</v>
      </c>
      <c r="B2648" s="45">
        <v>43656</v>
      </c>
      <c r="C2648" s="36" t="s">
        <v>721</v>
      </c>
      <c r="D2648" s="36"/>
      <c r="E2648" s="36">
        <v>12003</v>
      </c>
      <c r="F2648" s="36" t="s">
        <v>1877</v>
      </c>
      <c r="G2648" s="38" t="s">
        <v>953</v>
      </c>
      <c r="H2648" s="61">
        <v>19</v>
      </c>
      <c r="I2648" s="50">
        <v>513950</v>
      </c>
      <c r="J2648" s="39">
        <f t="shared" si="1107"/>
        <v>0</v>
      </c>
      <c r="K2648" s="39">
        <f t="shared" si="1108"/>
        <v>513950</v>
      </c>
      <c r="L2648" s="39">
        <f t="shared" si="1109"/>
        <v>0</v>
      </c>
      <c r="M2648" s="39">
        <f>IF(C2648=12006,H2648,IF(C2648&lt;&gt;12006,0))</f>
        <v>0</v>
      </c>
      <c r="N2648" s="39">
        <f t="shared" si="1128"/>
        <v>0</v>
      </c>
      <c r="O2648" s="39">
        <f t="shared" si="1110"/>
        <v>0</v>
      </c>
      <c r="P2648" s="39">
        <f t="shared" si="1111"/>
        <v>0</v>
      </c>
      <c r="Q2648" s="39">
        <f t="shared" si="1112"/>
        <v>0</v>
      </c>
      <c r="R2648" s="39">
        <f t="shared" si="1113"/>
        <v>0</v>
      </c>
      <c r="S2648" s="39">
        <f t="shared" si="1114"/>
        <v>0</v>
      </c>
      <c r="T2648" s="39"/>
      <c r="U2648" s="39">
        <f t="shared" si="1115"/>
        <v>0</v>
      </c>
      <c r="V2648" s="39"/>
      <c r="W2648" s="39"/>
      <c r="X2648" s="39">
        <f t="shared" si="1124"/>
        <v>42.213552361396303</v>
      </c>
      <c r="Y2648" s="39">
        <f t="shared" si="1125"/>
        <v>1284.875</v>
      </c>
      <c r="Z2648" s="41">
        <f t="shared" si="1126"/>
        <v>84469.318275154001</v>
      </c>
      <c r="AA2648" s="41">
        <v>69019.158110882956</v>
      </c>
      <c r="AB2648" s="41">
        <v>0</v>
      </c>
      <c r="AC2648" s="41">
        <f t="shared" si="1129"/>
        <v>69019.158110882956</v>
      </c>
      <c r="AD2648" s="42">
        <f t="shared" si="1130"/>
        <v>15450.160164271045</v>
      </c>
      <c r="AE2648" s="41">
        <f t="shared" si="1131"/>
        <v>84469.318275154001</v>
      </c>
      <c r="AF2648" s="42">
        <f t="shared" si="1132"/>
        <v>429480.68172484601</v>
      </c>
      <c r="AG2648" s="43">
        <f>(365.25/30.4375*(IF(E2648=12002,1/3%,IF(E2648=12003,1/3%,IF(E2648=12004,1/3%,IF(E2648=12006,1/2%,IF(E2648=12007,1/10%,IF(E2648=12008,1/3%,IF(E2648=12009,1/10%,IF(E2648=12010,1/10%,IF(E2648=12011,1/20%,IF(E2648=12012,1/3%))))))))))))</f>
        <v>400</v>
      </c>
      <c r="AH2648" s="44">
        <f t="shared" si="1133"/>
        <v>334.25872689938399</v>
      </c>
      <c r="AI2648" s="36">
        <f t="shared" si="1134"/>
        <v>65.741273100616013</v>
      </c>
      <c r="AJ2648" s="36">
        <f t="shared" si="1135"/>
        <v>2001</v>
      </c>
      <c r="AK2648" s="45">
        <v>45657</v>
      </c>
    </row>
    <row r="2649" spans="1:37" s="79" customFormat="1" ht="38.25" customHeight="1" x14ac:dyDescent="0.25">
      <c r="A2649" s="36">
        <v>2643</v>
      </c>
      <c r="B2649" s="45">
        <v>43656</v>
      </c>
      <c r="C2649" s="49" t="s">
        <v>431</v>
      </c>
      <c r="D2649" s="49"/>
      <c r="E2649" s="49">
        <v>12009</v>
      </c>
      <c r="F2649" s="36" t="s">
        <v>1405</v>
      </c>
      <c r="G2649" s="56" t="s">
        <v>435</v>
      </c>
      <c r="H2649" s="38">
        <v>1</v>
      </c>
      <c r="I2649" s="50">
        <v>105000</v>
      </c>
      <c r="J2649" s="39">
        <f t="shared" si="1107"/>
        <v>0</v>
      </c>
      <c r="K2649" s="39">
        <f t="shared" si="1108"/>
        <v>0</v>
      </c>
      <c r="L2649" s="39">
        <f t="shared" si="1109"/>
        <v>0</v>
      </c>
      <c r="M2649" s="39">
        <f>IF(E2649=12005,I2649,IF(E2649&lt;&gt;12005,0))</f>
        <v>0</v>
      </c>
      <c r="N2649" s="39">
        <f t="shared" ref="N2649:N2695" si="1136">IF(E2649=12006,I2649,IF(E2649&lt;&gt;12006,0))</f>
        <v>0</v>
      </c>
      <c r="O2649" s="39">
        <f t="shared" si="1110"/>
        <v>0</v>
      </c>
      <c r="P2649" s="39">
        <f t="shared" si="1111"/>
        <v>0</v>
      </c>
      <c r="Q2649" s="39">
        <f t="shared" si="1112"/>
        <v>105000</v>
      </c>
      <c r="R2649" s="39">
        <f t="shared" si="1113"/>
        <v>0</v>
      </c>
      <c r="S2649" s="39">
        <f t="shared" si="1114"/>
        <v>0</v>
      </c>
      <c r="T2649" s="39"/>
      <c r="U2649" s="39">
        <f t="shared" si="1115"/>
        <v>0</v>
      </c>
      <c r="V2649" s="39"/>
      <c r="W2649" s="39">
        <f>IF(E2649=12099,I2649,IF(E2649&lt;&gt;12099,0))</f>
        <v>0</v>
      </c>
      <c r="X2649" s="39">
        <f t="shared" si="1124"/>
        <v>28.747433264887064</v>
      </c>
      <c r="Y2649" s="39">
        <f t="shared" si="1125"/>
        <v>875</v>
      </c>
      <c r="Z2649" s="41">
        <f t="shared" si="1126"/>
        <v>57523.61396303901</v>
      </c>
      <c r="AA2649" s="41">
        <v>47002.053388090353</v>
      </c>
      <c r="AB2649" s="41">
        <v>0</v>
      </c>
      <c r="AC2649" s="41">
        <f t="shared" si="1129"/>
        <v>47002.053388090353</v>
      </c>
      <c r="AD2649" s="42">
        <f t="shared" si="1130"/>
        <v>10521.560574948657</v>
      </c>
      <c r="AE2649" s="41">
        <f t="shared" si="1131"/>
        <v>57523.61396303901</v>
      </c>
      <c r="AF2649" s="42">
        <f t="shared" si="1132"/>
        <v>47476.38603696099</v>
      </c>
      <c r="AG2649" s="43">
        <f>(365.25/30.4375*(IF(E2649=12002,1/3%,IF(E2649=12003,1/3%,IF(E2649=12004,1/3%,IF(E2649=12006,1/2%,IF(E2649=12007,1/10%,IF(E2649=12008,1/3%,IF(E2649=12009,1/10%,IF(E2649=12010,1/10%,IF(E2649=12011,1/20%,IF(E2649=12012,1/3%,IF(E2649=12099,1/10%)))))))))))))</f>
        <v>120</v>
      </c>
      <c r="AH2649" s="44">
        <f t="shared" si="1133"/>
        <v>54.258726899383987</v>
      </c>
      <c r="AI2649" s="36">
        <f t="shared" si="1134"/>
        <v>65.741273100616013</v>
      </c>
      <c r="AJ2649" s="36">
        <f t="shared" si="1135"/>
        <v>2001</v>
      </c>
      <c r="AK2649" s="45">
        <v>45657</v>
      </c>
    </row>
    <row r="2650" spans="1:37" s="79" customFormat="1" ht="38.25" customHeight="1" x14ac:dyDescent="0.25">
      <c r="A2650" s="36">
        <v>2644</v>
      </c>
      <c r="B2650" s="45">
        <v>43656</v>
      </c>
      <c r="C2650" s="36" t="s">
        <v>980</v>
      </c>
      <c r="D2650" s="36"/>
      <c r="E2650" s="36">
        <v>12002</v>
      </c>
      <c r="F2650" s="36" t="s">
        <v>2111</v>
      </c>
      <c r="G2650" s="36" t="s">
        <v>558</v>
      </c>
      <c r="H2650" s="38">
        <v>36</v>
      </c>
      <c r="I2650" s="50">
        <v>3499250</v>
      </c>
      <c r="J2650" s="39">
        <f t="shared" si="1107"/>
        <v>3499250</v>
      </c>
      <c r="K2650" s="39">
        <f t="shared" si="1108"/>
        <v>0</v>
      </c>
      <c r="L2650" s="39">
        <f t="shared" si="1109"/>
        <v>0</v>
      </c>
      <c r="M2650" s="39">
        <f>IF(C2650=12006,H2650,IF(C2650&lt;&gt;12006,0))</f>
        <v>0</v>
      </c>
      <c r="N2650" s="39">
        <f t="shared" si="1136"/>
        <v>0</v>
      </c>
      <c r="O2650" s="39">
        <f t="shared" si="1110"/>
        <v>0</v>
      </c>
      <c r="P2650" s="39">
        <f t="shared" si="1111"/>
        <v>0</v>
      </c>
      <c r="Q2650" s="39">
        <f t="shared" si="1112"/>
        <v>0</v>
      </c>
      <c r="R2650" s="39">
        <f t="shared" si="1113"/>
        <v>0</v>
      </c>
      <c r="S2650" s="39">
        <f t="shared" si="1114"/>
        <v>0</v>
      </c>
      <c r="T2650" s="39"/>
      <c r="U2650" s="39">
        <f t="shared" si="1115"/>
        <v>0</v>
      </c>
      <c r="V2650" s="39"/>
      <c r="W2650" s="39"/>
      <c r="X2650" s="39">
        <f t="shared" si="1124"/>
        <v>287.41273100616019</v>
      </c>
      <c r="Y2650" s="39">
        <f t="shared" si="1125"/>
        <v>8748.125</v>
      </c>
      <c r="Z2650" s="41">
        <f t="shared" si="1126"/>
        <v>575112.87474332645</v>
      </c>
      <c r="AA2650" s="41">
        <v>461297.43326488708</v>
      </c>
      <c r="AB2650" s="41">
        <v>-12441.047399827559</v>
      </c>
      <c r="AC2650" s="41">
        <f t="shared" si="1129"/>
        <v>448856.38586505951</v>
      </c>
      <c r="AD2650" s="42">
        <f t="shared" si="1130"/>
        <v>113815.44147843937</v>
      </c>
      <c r="AE2650" s="41">
        <f t="shared" si="1131"/>
        <v>562671.82734349882</v>
      </c>
      <c r="AF2650" s="42">
        <f t="shared" si="1132"/>
        <v>2936578.1726565012</v>
      </c>
      <c r="AG2650" s="43">
        <f>(365.25/30.4375*(IF(E2650=12002,1/3%,IF(E2650=12003,1/3%,IF(E2650=12004,1/3%,IF(E2650=12006,1/2%,IF(E2650=12007,1/10%,IF(E2650=12008,1/3%,IF(E2650=12009,1/10%,IF(E2650=12010,1/10%,IF(E2650=12011,1/20%,IF(E2650=12012,1/3%))))))))))))</f>
        <v>400</v>
      </c>
      <c r="AH2650" s="44">
        <f t="shared" si="1133"/>
        <v>334.25872689938399</v>
      </c>
      <c r="AI2650" s="36">
        <f t="shared" si="1134"/>
        <v>65.741273100616013</v>
      </c>
      <c r="AJ2650" s="36">
        <f t="shared" si="1135"/>
        <v>2001</v>
      </c>
      <c r="AK2650" s="45">
        <v>45657</v>
      </c>
    </row>
    <row r="2651" spans="1:37" s="79" customFormat="1" ht="51" customHeight="1" x14ac:dyDescent="0.2">
      <c r="A2651" s="36">
        <v>2645</v>
      </c>
      <c r="B2651" s="69">
        <v>43656</v>
      </c>
      <c r="C2651" s="70" t="s">
        <v>265</v>
      </c>
      <c r="D2651" s="70"/>
      <c r="E2651" s="70">
        <v>12007</v>
      </c>
      <c r="F2651" s="68" t="s">
        <v>2112</v>
      </c>
      <c r="G2651" s="36" t="s">
        <v>540</v>
      </c>
      <c r="H2651" s="71">
        <v>2</v>
      </c>
      <c r="I2651" s="72">
        <v>120000</v>
      </c>
      <c r="J2651" s="39">
        <f t="shared" ref="J2651:J2695" si="1137">IF(E2651=12002,I2651,IF(E2651&lt;&gt;12002,0))</f>
        <v>0</v>
      </c>
      <c r="K2651" s="39">
        <f t="shared" ref="K2651:K2695" si="1138">IF(E2651=12003,I2651,IF(E2651&lt;&gt;12003,0))</f>
        <v>0</v>
      </c>
      <c r="L2651" s="39">
        <f t="shared" ref="L2651:L2695" si="1139">IF(E2651=12004,I2651,IF(E2651&lt;&gt;12004,0))</f>
        <v>0</v>
      </c>
      <c r="M2651" s="39">
        <f>IF(C2651=12006,H2651,IF(C2651&lt;&gt;12006,0))</f>
        <v>0</v>
      </c>
      <c r="N2651" s="39">
        <f t="shared" si="1136"/>
        <v>0</v>
      </c>
      <c r="O2651" s="39">
        <f t="shared" ref="O2651:O2695" si="1140">IF(E2651=12007,I2651,IF(E2651&lt;&gt;12007,0))</f>
        <v>120000</v>
      </c>
      <c r="P2651" s="39">
        <f t="shared" ref="P2651:P2695" si="1141">IF(E2651=12008,I2651,IF(E2651&lt;&gt;12008,0))</f>
        <v>0</v>
      </c>
      <c r="Q2651" s="39">
        <f t="shared" ref="Q2651:Q2695" si="1142">IF(E2651=12009,I2651,IF(E2651&lt;&gt;12009,0))</f>
        <v>0</v>
      </c>
      <c r="R2651" s="39">
        <f t="shared" ref="R2651:R2695" si="1143">IF(E2651=12010,I2651,IF(E2651&lt;&gt;12010,0))</f>
        <v>0</v>
      </c>
      <c r="S2651" s="39">
        <f t="shared" ref="S2651:S2695" si="1144">IF(E2651=12011,I2651,IF(E2651&lt;&gt;12011,0))</f>
        <v>0</v>
      </c>
      <c r="T2651" s="39"/>
      <c r="U2651" s="39">
        <f t="shared" ref="U2651:U2695" si="1145">IF(E2651=12012,I2651,IF(E2651&lt;&gt;12012,0))</f>
        <v>0</v>
      </c>
      <c r="V2651" s="39"/>
      <c r="W2651" s="39"/>
      <c r="X2651" s="39">
        <f t="shared" si="1124"/>
        <v>32.854209445585212</v>
      </c>
      <c r="Y2651" s="39">
        <f t="shared" si="1125"/>
        <v>999.99999999999989</v>
      </c>
      <c r="Z2651" s="41">
        <f t="shared" si="1126"/>
        <v>65741.273100616003</v>
      </c>
      <c r="AA2651" s="41">
        <v>52731.006160164266</v>
      </c>
      <c r="AB2651" s="41">
        <v>8187.4476746582404</v>
      </c>
      <c r="AC2651" s="41">
        <f t="shared" si="1129"/>
        <v>60918.453834822503</v>
      </c>
      <c r="AD2651" s="42">
        <f t="shared" si="1130"/>
        <v>13010.266940451736</v>
      </c>
      <c r="AE2651" s="41">
        <f t="shared" si="1131"/>
        <v>73928.72077527424</v>
      </c>
      <c r="AF2651" s="42">
        <f t="shared" si="1132"/>
        <v>46071.27922472576</v>
      </c>
      <c r="AG2651" s="43">
        <f>(365.25/30.4375*(IF(E2651=12002,1/3%,IF(E2651=12003,1/3%,IF(E2651=12004,1/3%,IF(E2651=12006,1/2%,IF(E2651=12007,1/10%,IF(E2651=12008,1/3%,IF(E2651=12009,1/10%,IF(E2651=12010,1/10%,IF(E2651=12011,1/20%,IF(E2651=12012,1/3%))))))))))))</f>
        <v>120</v>
      </c>
      <c r="AH2651" s="44">
        <f t="shared" si="1133"/>
        <v>54.258726899383987</v>
      </c>
      <c r="AI2651" s="36">
        <f t="shared" si="1134"/>
        <v>65.741273100616013</v>
      </c>
      <c r="AJ2651" s="36">
        <f t="shared" si="1135"/>
        <v>2001</v>
      </c>
      <c r="AK2651" s="45">
        <v>45657</v>
      </c>
    </row>
    <row r="2652" spans="1:37" s="79" customFormat="1" ht="12.75" x14ac:dyDescent="0.25">
      <c r="A2652" s="36">
        <v>2646</v>
      </c>
      <c r="B2652" s="45">
        <v>43661</v>
      </c>
      <c r="C2652" s="49" t="s">
        <v>272</v>
      </c>
      <c r="D2652" s="49"/>
      <c r="E2652" s="49">
        <v>12010</v>
      </c>
      <c r="F2652" s="36" t="s">
        <v>2113</v>
      </c>
      <c r="G2652" s="56" t="s">
        <v>435</v>
      </c>
      <c r="H2652" s="38">
        <v>1</v>
      </c>
      <c r="I2652" s="50">
        <v>425000</v>
      </c>
      <c r="J2652" s="39">
        <f t="shared" si="1137"/>
        <v>0</v>
      </c>
      <c r="K2652" s="39">
        <f t="shared" si="1138"/>
        <v>0</v>
      </c>
      <c r="L2652" s="39">
        <f t="shared" si="1139"/>
        <v>0</v>
      </c>
      <c r="M2652" s="39">
        <f>IF(E2652=12005,I2652,IF(E2652&lt;&gt;12005,0))</f>
        <v>0</v>
      </c>
      <c r="N2652" s="39">
        <f t="shared" si="1136"/>
        <v>0</v>
      </c>
      <c r="O2652" s="39">
        <f t="shared" si="1140"/>
        <v>0</v>
      </c>
      <c r="P2652" s="39">
        <f t="shared" si="1141"/>
        <v>0</v>
      </c>
      <c r="Q2652" s="39">
        <f t="shared" si="1142"/>
        <v>0</v>
      </c>
      <c r="R2652" s="39">
        <f t="shared" si="1143"/>
        <v>425000</v>
      </c>
      <c r="S2652" s="39">
        <f t="shared" si="1144"/>
        <v>0</v>
      </c>
      <c r="T2652" s="39"/>
      <c r="U2652" s="39">
        <f t="shared" si="1145"/>
        <v>0</v>
      </c>
      <c r="V2652" s="39"/>
      <c r="W2652" s="39">
        <f>IF(E2652=12099,I2652,IF(E2652&lt;&gt;12099,0))</f>
        <v>0</v>
      </c>
      <c r="X2652" s="39">
        <f t="shared" si="1124"/>
        <v>116.3586584531143</v>
      </c>
      <c r="Y2652" s="39">
        <f t="shared" si="1125"/>
        <v>3541.6666666666665</v>
      </c>
      <c r="Z2652" s="41">
        <f t="shared" si="1126"/>
        <v>232251.88227241611</v>
      </c>
      <c r="AA2652" s="41">
        <v>189664.61327857632</v>
      </c>
      <c r="AB2652" s="41">
        <v>12747.546357861431</v>
      </c>
      <c r="AC2652" s="41">
        <f t="shared" si="1129"/>
        <v>202412.15963643775</v>
      </c>
      <c r="AD2652" s="42">
        <f t="shared" si="1130"/>
        <v>42587.268993839796</v>
      </c>
      <c r="AE2652" s="41">
        <f t="shared" si="1131"/>
        <v>244999.42863027754</v>
      </c>
      <c r="AF2652" s="42">
        <f t="shared" si="1132"/>
        <v>180000.57136972246</v>
      </c>
      <c r="AG2652" s="43">
        <f>(365.25/30.4375*(IF(E2652=12002,1/3%,IF(E2652=12003,1/3%,IF(E2652=12004,1/3%,IF(E2652=12006,1/2%,IF(E2652=12007,1/10%,IF(E2652=12008,1/3%,IF(E2652=12009,1/10%,IF(E2652=12010,1/10%,IF(E2652=12011,1/20%,IF(E2652=12012,1/3%,IF(E2652=12099,1/10%)))))))))))))</f>
        <v>120</v>
      </c>
      <c r="AH2652" s="44">
        <f t="shared" si="1133"/>
        <v>54.422997946611915</v>
      </c>
      <c r="AI2652" s="36">
        <f t="shared" si="1134"/>
        <v>65.577002053388085</v>
      </c>
      <c r="AJ2652" s="36">
        <f t="shared" si="1135"/>
        <v>1996</v>
      </c>
      <c r="AK2652" s="45">
        <v>45657</v>
      </c>
    </row>
    <row r="2653" spans="1:37" s="79" customFormat="1" ht="51" customHeight="1" x14ac:dyDescent="0.25">
      <c r="A2653" s="36">
        <v>2647</v>
      </c>
      <c r="B2653" s="45">
        <v>43661</v>
      </c>
      <c r="C2653" s="36" t="s">
        <v>823</v>
      </c>
      <c r="D2653" s="36"/>
      <c r="E2653" s="36">
        <v>12004</v>
      </c>
      <c r="F2653" s="36" t="s">
        <v>2114</v>
      </c>
      <c r="G2653" s="36" t="s">
        <v>540</v>
      </c>
      <c r="H2653" s="38">
        <v>10000</v>
      </c>
      <c r="I2653" s="50">
        <v>20025000</v>
      </c>
      <c r="J2653" s="39">
        <f t="shared" si="1137"/>
        <v>0</v>
      </c>
      <c r="K2653" s="39">
        <f t="shared" si="1138"/>
        <v>0</v>
      </c>
      <c r="L2653" s="39">
        <f t="shared" si="1139"/>
        <v>20025000</v>
      </c>
      <c r="M2653" s="39">
        <f>IF(C2653=12006,H2653,IF(C2653&lt;&gt;12006,0))</f>
        <v>0</v>
      </c>
      <c r="N2653" s="39">
        <f t="shared" si="1136"/>
        <v>0</v>
      </c>
      <c r="O2653" s="39">
        <f t="shared" si="1140"/>
        <v>0</v>
      </c>
      <c r="P2653" s="39">
        <f t="shared" si="1141"/>
        <v>0</v>
      </c>
      <c r="Q2653" s="39">
        <f t="shared" si="1142"/>
        <v>0</v>
      </c>
      <c r="R2653" s="39">
        <f t="shared" si="1143"/>
        <v>0</v>
      </c>
      <c r="S2653" s="39">
        <f t="shared" si="1144"/>
        <v>0</v>
      </c>
      <c r="T2653" s="39"/>
      <c r="U2653" s="39">
        <f t="shared" si="1145"/>
        <v>0</v>
      </c>
      <c r="V2653" s="39"/>
      <c r="W2653" s="39"/>
      <c r="X2653" s="39">
        <f t="shared" si="1124"/>
        <v>1644.7638603696098</v>
      </c>
      <c r="Y2653" s="39">
        <f t="shared" si="1125"/>
        <v>50062.5</v>
      </c>
      <c r="Z2653" s="41">
        <f t="shared" si="1126"/>
        <v>3282948.6652977411</v>
      </c>
      <c r="AA2653" s="41">
        <v>2631622.1765913758</v>
      </c>
      <c r="AB2653" s="41">
        <v>-70974.02646637008</v>
      </c>
      <c r="AC2653" s="41">
        <f t="shared" si="1129"/>
        <v>2560648.1501250057</v>
      </c>
      <c r="AD2653" s="42">
        <f t="shared" si="1130"/>
        <v>651326.48870636523</v>
      </c>
      <c r="AE2653" s="41">
        <f t="shared" si="1131"/>
        <v>3211974.638831371</v>
      </c>
      <c r="AF2653" s="42">
        <f t="shared" si="1132"/>
        <v>16813025.36116863</v>
      </c>
      <c r="AG2653" s="43">
        <f>(365.25/30.4375*(IF(E2653=12002,1/3%,IF(E2653=12003,1/3%,IF(E2653=12004,1/3%,IF(E2653=12006,1/2%,IF(E2653=12007,1/10%,IF(E2653=12008,1/3%,IF(E2653=12009,1/10%,IF(E2653=12010,1/10%,IF(E2653=12011,1/20%,IF(E2653=12012,1/3%))))))))))))</f>
        <v>400</v>
      </c>
      <c r="AH2653" s="44">
        <f t="shared" si="1133"/>
        <v>334.42299794661193</v>
      </c>
      <c r="AI2653" s="36">
        <f t="shared" si="1134"/>
        <v>65.577002053388085</v>
      </c>
      <c r="AJ2653" s="36">
        <f t="shared" si="1135"/>
        <v>1996</v>
      </c>
      <c r="AK2653" s="45">
        <v>45657</v>
      </c>
    </row>
    <row r="2654" spans="1:37" s="79" customFormat="1" ht="63.75" customHeight="1" x14ac:dyDescent="0.25">
      <c r="A2654" s="36">
        <v>2648</v>
      </c>
      <c r="B2654" s="45">
        <v>43662</v>
      </c>
      <c r="C2654" s="36" t="s">
        <v>315</v>
      </c>
      <c r="D2654" s="36"/>
      <c r="E2654" s="36">
        <v>12008</v>
      </c>
      <c r="F2654" s="36" t="s">
        <v>2115</v>
      </c>
      <c r="G2654" s="36" t="s">
        <v>276</v>
      </c>
      <c r="H2654" s="38">
        <v>3</v>
      </c>
      <c r="I2654" s="50">
        <v>1190000</v>
      </c>
      <c r="J2654" s="39">
        <f t="shared" si="1137"/>
        <v>0</v>
      </c>
      <c r="K2654" s="39">
        <f t="shared" si="1138"/>
        <v>0</v>
      </c>
      <c r="L2654" s="39">
        <f t="shared" si="1139"/>
        <v>0</v>
      </c>
      <c r="M2654" s="39">
        <f>IF(C2654=12006,H2654,IF(C2654&lt;&gt;12006,0))</f>
        <v>0</v>
      </c>
      <c r="N2654" s="39">
        <f t="shared" si="1136"/>
        <v>0</v>
      </c>
      <c r="O2654" s="39">
        <f t="shared" si="1140"/>
        <v>0</v>
      </c>
      <c r="P2654" s="39">
        <f t="shared" si="1141"/>
        <v>1190000</v>
      </c>
      <c r="Q2654" s="39">
        <f t="shared" si="1142"/>
        <v>0</v>
      </c>
      <c r="R2654" s="39">
        <f t="shared" si="1143"/>
        <v>0</v>
      </c>
      <c r="S2654" s="39">
        <f t="shared" si="1144"/>
        <v>0</v>
      </c>
      <c r="T2654" s="39"/>
      <c r="U2654" s="39">
        <f t="shared" si="1145"/>
        <v>0</v>
      </c>
      <c r="V2654" s="39">
        <f>IF(E2654=12050,I2654,IF(E2654&lt;&gt;12050,0))</f>
        <v>0</v>
      </c>
      <c r="W2654" s="39"/>
      <c r="X2654" s="39">
        <f t="shared" si="1124"/>
        <v>97.741273100616013</v>
      </c>
      <c r="Y2654" s="39">
        <f t="shared" si="1125"/>
        <v>2975</v>
      </c>
      <c r="Z2654" s="41">
        <f t="shared" si="1126"/>
        <v>194993.83983572898</v>
      </c>
      <c r="AA2654" s="41">
        <v>159220.53388090347</v>
      </c>
      <c r="AB2654" s="41">
        <v>0</v>
      </c>
      <c r="AC2654" s="41">
        <f t="shared" si="1129"/>
        <v>159220.53388090347</v>
      </c>
      <c r="AD2654" s="42">
        <f t="shared" si="1130"/>
        <v>35773.305954825511</v>
      </c>
      <c r="AE2654" s="41">
        <f t="shared" si="1131"/>
        <v>194993.83983572898</v>
      </c>
      <c r="AF2654" s="42">
        <f t="shared" si="1132"/>
        <v>995006.16016427102</v>
      </c>
      <c r="AG2654" s="43">
        <f>(365.25/30.4375*(IF(E2654=12002,1/3%,IF(E2654=12003,1/3%,IF(E2654=12004,1/3%,IF(E2654=12006,1/2%,IF(E2654=12007,1/10%,IF(E2654=12008,1/3%,IF(E2654=12009,1/10%,IF(E2654=12010,1/10%,IF(E2654=12011,1/20%,IF(E2654=12012,1/3%))))))))))))</f>
        <v>400</v>
      </c>
      <c r="AH2654" s="44">
        <f t="shared" si="1133"/>
        <v>334.45585215605752</v>
      </c>
      <c r="AI2654" s="36">
        <f t="shared" si="1134"/>
        <v>65.544147843942511</v>
      </c>
      <c r="AJ2654" s="36">
        <f t="shared" si="1135"/>
        <v>1995</v>
      </c>
      <c r="AK2654" s="45">
        <v>45657</v>
      </c>
    </row>
    <row r="2655" spans="1:37" s="79" customFormat="1" ht="12.75" customHeight="1" x14ac:dyDescent="0.25">
      <c r="A2655" s="36">
        <v>2649</v>
      </c>
      <c r="B2655" s="45">
        <v>43662</v>
      </c>
      <c r="C2655" s="36" t="s">
        <v>315</v>
      </c>
      <c r="D2655" s="36"/>
      <c r="E2655" s="36">
        <v>12008</v>
      </c>
      <c r="F2655" s="36" t="s">
        <v>2116</v>
      </c>
      <c r="G2655" s="36" t="s">
        <v>276</v>
      </c>
      <c r="H2655" s="38">
        <v>3</v>
      </c>
      <c r="I2655" s="50">
        <v>1190000</v>
      </c>
      <c r="J2655" s="39">
        <f t="shared" si="1137"/>
        <v>0</v>
      </c>
      <c r="K2655" s="39">
        <f t="shared" si="1138"/>
        <v>0</v>
      </c>
      <c r="L2655" s="39">
        <f t="shared" si="1139"/>
        <v>0</v>
      </c>
      <c r="M2655" s="39">
        <f>IF(C2655=12006,H2655,IF(C2655&lt;&gt;12006,0))</f>
        <v>0</v>
      </c>
      <c r="N2655" s="39">
        <f t="shared" si="1136"/>
        <v>0</v>
      </c>
      <c r="O2655" s="39">
        <f t="shared" si="1140"/>
        <v>0</v>
      </c>
      <c r="P2655" s="39">
        <f t="shared" si="1141"/>
        <v>1190000</v>
      </c>
      <c r="Q2655" s="39">
        <f t="shared" si="1142"/>
        <v>0</v>
      </c>
      <c r="R2655" s="39">
        <f t="shared" si="1143"/>
        <v>0</v>
      </c>
      <c r="S2655" s="39">
        <f t="shared" si="1144"/>
        <v>0</v>
      </c>
      <c r="T2655" s="39"/>
      <c r="U2655" s="39">
        <f t="shared" si="1145"/>
        <v>0</v>
      </c>
      <c r="V2655" s="39">
        <f>IF(E2655=12050,I2655,IF(E2655&lt;&gt;12050,0))</f>
        <v>0</v>
      </c>
      <c r="W2655" s="39"/>
      <c r="X2655" s="39">
        <f t="shared" si="1124"/>
        <v>97.741273100616013</v>
      </c>
      <c r="Y2655" s="39">
        <f t="shared" si="1125"/>
        <v>2975</v>
      </c>
      <c r="Z2655" s="41">
        <f t="shared" si="1126"/>
        <v>194993.83983572898</v>
      </c>
      <c r="AA2655" s="41">
        <v>159220.53388090347</v>
      </c>
      <c r="AB2655" s="41">
        <v>0</v>
      </c>
      <c r="AC2655" s="41">
        <f t="shared" si="1129"/>
        <v>159220.53388090347</v>
      </c>
      <c r="AD2655" s="42">
        <f t="shared" si="1130"/>
        <v>35773.305954825511</v>
      </c>
      <c r="AE2655" s="41">
        <f t="shared" si="1131"/>
        <v>194993.83983572898</v>
      </c>
      <c r="AF2655" s="42">
        <f t="shared" si="1132"/>
        <v>995006.16016427102</v>
      </c>
      <c r="AG2655" s="43">
        <f>(365.25/30.4375*(IF(E2655=12002,1/3%,IF(E2655=12003,1/3%,IF(E2655=12004,1/3%,IF(E2655=12006,1/2%,IF(E2655=12007,1/10%,IF(E2655=12008,1/3%,IF(E2655=12009,1/10%,IF(E2655=12010,1/10%,IF(E2655=12011,1/20%,IF(E2655=12012,1/3%))))))))))))</f>
        <v>400</v>
      </c>
      <c r="AH2655" s="44">
        <f t="shared" si="1133"/>
        <v>334.45585215605752</v>
      </c>
      <c r="AI2655" s="36">
        <f t="shared" si="1134"/>
        <v>65.544147843942511</v>
      </c>
      <c r="AJ2655" s="36">
        <f t="shared" si="1135"/>
        <v>1995</v>
      </c>
      <c r="AK2655" s="45">
        <v>45657</v>
      </c>
    </row>
    <row r="2656" spans="1:37" s="79" customFormat="1" ht="12.75" customHeight="1" x14ac:dyDescent="0.25">
      <c r="A2656" s="36">
        <v>2650</v>
      </c>
      <c r="B2656" s="45">
        <v>43663</v>
      </c>
      <c r="C2656" s="49" t="s">
        <v>272</v>
      </c>
      <c r="D2656" s="49"/>
      <c r="E2656" s="49">
        <v>12010</v>
      </c>
      <c r="F2656" s="36" t="s">
        <v>2117</v>
      </c>
      <c r="G2656" s="56" t="s">
        <v>435</v>
      </c>
      <c r="H2656" s="38">
        <v>1</v>
      </c>
      <c r="I2656" s="50">
        <v>670000</v>
      </c>
      <c r="J2656" s="39">
        <f t="shared" si="1137"/>
        <v>0</v>
      </c>
      <c r="K2656" s="39">
        <f t="shared" si="1138"/>
        <v>0</v>
      </c>
      <c r="L2656" s="39">
        <f t="shared" si="1139"/>
        <v>0</v>
      </c>
      <c r="M2656" s="39">
        <f>IF(E2656=12005,I2656,IF(E2656&lt;&gt;12005,0))</f>
        <v>0</v>
      </c>
      <c r="N2656" s="39">
        <f t="shared" si="1136"/>
        <v>0</v>
      </c>
      <c r="O2656" s="39">
        <f t="shared" si="1140"/>
        <v>0</v>
      </c>
      <c r="P2656" s="39">
        <f t="shared" si="1141"/>
        <v>0</v>
      </c>
      <c r="Q2656" s="39">
        <f t="shared" si="1142"/>
        <v>0</v>
      </c>
      <c r="R2656" s="39">
        <f t="shared" si="1143"/>
        <v>670000</v>
      </c>
      <c r="S2656" s="39">
        <f t="shared" si="1144"/>
        <v>0</v>
      </c>
      <c r="T2656" s="39"/>
      <c r="U2656" s="39">
        <f t="shared" si="1145"/>
        <v>0</v>
      </c>
      <c r="V2656" s="39"/>
      <c r="W2656" s="39">
        <f>IF(E2656=12099,I2656,IF(E2656&lt;&gt;12099,0))</f>
        <v>0</v>
      </c>
      <c r="X2656" s="39">
        <f t="shared" si="1124"/>
        <v>183.43600273785077</v>
      </c>
      <c r="Y2656" s="39">
        <f t="shared" si="1125"/>
        <v>5583.333333333333</v>
      </c>
      <c r="Z2656" s="41">
        <f t="shared" si="1126"/>
        <v>365771.38945927448</v>
      </c>
      <c r="AA2656" s="41">
        <v>298633.81245722109</v>
      </c>
      <c r="AB2656" s="41">
        <v>20071.474074775797</v>
      </c>
      <c r="AC2656" s="41">
        <f t="shared" si="1129"/>
        <v>318705.28653199691</v>
      </c>
      <c r="AD2656" s="42">
        <f t="shared" si="1130"/>
        <v>67137.577002053382</v>
      </c>
      <c r="AE2656" s="41">
        <f t="shared" si="1131"/>
        <v>385842.8635340503</v>
      </c>
      <c r="AF2656" s="42">
        <f t="shared" si="1132"/>
        <v>284157.1364659497</v>
      </c>
      <c r="AG2656" s="43">
        <f>(365.25/30.4375*(IF(E2656=12002,1/3%,IF(E2656=12003,1/3%,IF(E2656=12004,1/3%,IF(E2656=12006,1/2%,IF(E2656=12007,1/10%,IF(E2656=12008,1/3%,IF(E2656=12009,1/10%,IF(E2656=12010,1/10%,IF(E2656=12011,1/20%,IF(E2656=12012,1/3%,IF(E2656=12099,1/10%)))))))))))))</f>
        <v>120</v>
      </c>
      <c r="AH2656" s="44">
        <f t="shared" si="1133"/>
        <v>54.488706365503077</v>
      </c>
      <c r="AI2656" s="36">
        <f t="shared" si="1134"/>
        <v>65.511293634496923</v>
      </c>
      <c r="AJ2656" s="36">
        <f t="shared" si="1135"/>
        <v>1994</v>
      </c>
      <c r="AK2656" s="45">
        <v>45657</v>
      </c>
    </row>
    <row r="2657" spans="1:37" s="79" customFormat="1" ht="38.25" customHeight="1" x14ac:dyDescent="0.25">
      <c r="A2657" s="36">
        <v>2651</v>
      </c>
      <c r="B2657" s="45">
        <v>43664</v>
      </c>
      <c r="C2657" s="36" t="s">
        <v>721</v>
      </c>
      <c r="D2657" s="36"/>
      <c r="E2657" s="36">
        <v>12003</v>
      </c>
      <c r="F2657" s="36" t="s">
        <v>1863</v>
      </c>
      <c r="G2657" s="38" t="s">
        <v>953</v>
      </c>
      <c r="H2657" s="61">
        <v>20</v>
      </c>
      <c r="I2657" s="50">
        <v>730000</v>
      </c>
      <c r="J2657" s="39">
        <f t="shared" si="1137"/>
        <v>0</v>
      </c>
      <c r="K2657" s="39">
        <f t="shared" si="1138"/>
        <v>730000</v>
      </c>
      <c r="L2657" s="39">
        <f t="shared" si="1139"/>
        <v>0</v>
      </c>
      <c r="M2657" s="39">
        <f>IF(C2657=12006,H2657,IF(C2657&lt;&gt;12006,0))</f>
        <v>0</v>
      </c>
      <c r="N2657" s="39">
        <f t="shared" si="1136"/>
        <v>0</v>
      </c>
      <c r="O2657" s="39">
        <f t="shared" si="1140"/>
        <v>0</v>
      </c>
      <c r="P2657" s="39">
        <f t="shared" si="1141"/>
        <v>0</v>
      </c>
      <c r="Q2657" s="39">
        <f t="shared" si="1142"/>
        <v>0</v>
      </c>
      <c r="R2657" s="39">
        <f t="shared" si="1143"/>
        <v>0</v>
      </c>
      <c r="S2657" s="39">
        <f t="shared" si="1144"/>
        <v>0</v>
      </c>
      <c r="T2657" s="39"/>
      <c r="U2657" s="39">
        <f t="shared" si="1145"/>
        <v>0</v>
      </c>
      <c r="V2657" s="39"/>
      <c r="W2657" s="39"/>
      <c r="X2657" s="39">
        <f t="shared" si="1124"/>
        <v>59.958932238193015</v>
      </c>
      <c r="Y2657" s="39">
        <f t="shared" si="1125"/>
        <v>1824.9999999999998</v>
      </c>
      <c r="Z2657" s="41">
        <f t="shared" si="1126"/>
        <v>119498.15195071867</v>
      </c>
      <c r="AA2657" s="41">
        <v>97553.182751540022</v>
      </c>
      <c r="AB2657" s="41">
        <v>0</v>
      </c>
      <c r="AC2657" s="41">
        <f t="shared" si="1129"/>
        <v>97553.182751540022</v>
      </c>
      <c r="AD2657" s="42">
        <f t="shared" si="1130"/>
        <v>21944.969199178653</v>
      </c>
      <c r="AE2657" s="41">
        <f t="shared" si="1131"/>
        <v>119498.15195071867</v>
      </c>
      <c r="AF2657" s="42">
        <f t="shared" si="1132"/>
        <v>610501.84804928128</v>
      </c>
      <c r="AG2657" s="43">
        <f>(365.25/30.4375*(IF(E2657=12002,1/3%,IF(E2657=12003,1/3%,IF(E2657=12004,1/3%,IF(E2657=12006,1/2%,IF(E2657=12007,1/10%,IF(E2657=12008,1/3%,IF(E2657=12009,1/10%,IF(E2657=12010,1/10%,IF(E2657=12011,1/20%,IF(E2657=12012,1/3%))))))))))))</f>
        <v>400</v>
      </c>
      <c r="AH2657" s="44">
        <f t="shared" si="1133"/>
        <v>334.52156057494869</v>
      </c>
      <c r="AI2657" s="36">
        <f t="shared" si="1134"/>
        <v>65.478439425051334</v>
      </c>
      <c r="AJ2657" s="36">
        <f t="shared" si="1135"/>
        <v>1993</v>
      </c>
      <c r="AK2657" s="45">
        <v>45657</v>
      </c>
    </row>
    <row r="2658" spans="1:37" s="79" customFormat="1" ht="38.25" customHeight="1" x14ac:dyDescent="0.25">
      <c r="A2658" s="36">
        <v>2652</v>
      </c>
      <c r="B2658" s="45">
        <v>43664</v>
      </c>
      <c r="C2658" s="36" t="s">
        <v>721</v>
      </c>
      <c r="D2658" s="36"/>
      <c r="E2658" s="36">
        <v>12003</v>
      </c>
      <c r="F2658" s="36" t="s">
        <v>1877</v>
      </c>
      <c r="G2658" s="38" t="s">
        <v>953</v>
      </c>
      <c r="H2658" s="61">
        <v>16</v>
      </c>
      <c r="I2658" s="50">
        <v>432800</v>
      </c>
      <c r="J2658" s="39">
        <f t="shared" si="1137"/>
        <v>0</v>
      </c>
      <c r="K2658" s="39">
        <f t="shared" si="1138"/>
        <v>432800</v>
      </c>
      <c r="L2658" s="39">
        <f t="shared" si="1139"/>
        <v>0</v>
      </c>
      <c r="M2658" s="39">
        <f>IF(C2658=12006,H2658,IF(C2658&lt;&gt;12006,0))</f>
        <v>0</v>
      </c>
      <c r="N2658" s="39">
        <f t="shared" si="1136"/>
        <v>0</v>
      </c>
      <c r="O2658" s="39">
        <f t="shared" si="1140"/>
        <v>0</v>
      </c>
      <c r="P2658" s="39">
        <f t="shared" si="1141"/>
        <v>0</v>
      </c>
      <c r="Q2658" s="39">
        <f t="shared" si="1142"/>
        <v>0</v>
      </c>
      <c r="R2658" s="39">
        <f t="shared" si="1143"/>
        <v>0</v>
      </c>
      <c r="S2658" s="39">
        <f t="shared" si="1144"/>
        <v>0</v>
      </c>
      <c r="T2658" s="39"/>
      <c r="U2658" s="39">
        <f t="shared" si="1145"/>
        <v>0</v>
      </c>
      <c r="V2658" s="39"/>
      <c r="W2658" s="39"/>
      <c r="X2658" s="39">
        <f t="shared" si="1124"/>
        <v>35.548254620123203</v>
      </c>
      <c r="Y2658" s="39">
        <f t="shared" si="1125"/>
        <v>1082</v>
      </c>
      <c r="Z2658" s="41">
        <f t="shared" si="1126"/>
        <v>70847.671457905541</v>
      </c>
      <c r="AA2658" s="41">
        <v>57837.010266940451</v>
      </c>
      <c r="AB2658" s="41">
        <v>0</v>
      </c>
      <c r="AC2658" s="41">
        <f t="shared" si="1129"/>
        <v>57837.010266940451</v>
      </c>
      <c r="AD2658" s="42">
        <f t="shared" si="1130"/>
        <v>13010.661190965089</v>
      </c>
      <c r="AE2658" s="41">
        <f t="shared" si="1131"/>
        <v>70847.671457905541</v>
      </c>
      <c r="AF2658" s="42">
        <f t="shared" si="1132"/>
        <v>361952.32854209444</v>
      </c>
      <c r="AG2658" s="43">
        <f>(365.25/30.4375*(IF(E2658=12002,1/3%,IF(E2658=12003,1/3%,IF(E2658=12004,1/3%,IF(E2658=12006,1/2%,IF(E2658=12007,1/10%,IF(E2658=12008,1/3%,IF(E2658=12009,1/10%,IF(E2658=12010,1/10%,IF(E2658=12011,1/20%,IF(E2658=12012,1/3%))))))))))))</f>
        <v>400</v>
      </c>
      <c r="AH2658" s="44">
        <f t="shared" si="1133"/>
        <v>334.52156057494869</v>
      </c>
      <c r="AI2658" s="36">
        <f t="shared" si="1134"/>
        <v>65.478439425051334</v>
      </c>
      <c r="AJ2658" s="36">
        <f t="shared" si="1135"/>
        <v>1993</v>
      </c>
      <c r="AK2658" s="45">
        <v>45657</v>
      </c>
    </row>
    <row r="2659" spans="1:37" s="79" customFormat="1" ht="12.75" x14ac:dyDescent="0.25">
      <c r="A2659" s="36">
        <v>2653</v>
      </c>
      <c r="B2659" s="45">
        <v>43664</v>
      </c>
      <c r="C2659" s="49" t="s">
        <v>272</v>
      </c>
      <c r="D2659" s="49"/>
      <c r="E2659" s="49">
        <v>12010</v>
      </c>
      <c r="F2659" s="36" t="s">
        <v>2118</v>
      </c>
      <c r="G2659" s="56" t="s">
        <v>435</v>
      </c>
      <c r="H2659" s="38">
        <v>1</v>
      </c>
      <c r="I2659" s="50">
        <v>120000</v>
      </c>
      <c r="J2659" s="39">
        <f t="shared" si="1137"/>
        <v>0</v>
      </c>
      <c r="K2659" s="39">
        <f t="shared" si="1138"/>
        <v>0</v>
      </c>
      <c r="L2659" s="39">
        <f t="shared" si="1139"/>
        <v>0</v>
      </c>
      <c r="M2659" s="39">
        <f>IF(E2659=12005,I2659,IF(E2659&lt;&gt;12005,0))</f>
        <v>0</v>
      </c>
      <c r="N2659" s="39">
        <f t="shared" si="1136"/>
        <v>0</v>
      </c>
      <c r="O2659" s="39">
        <f t="shared" si="1140"/>
        <v>0</v>
      </c>
      <c r="P2659" s="39">
        <f t="shared" si="1141"/>
        <v>0</v>
      </c>
      <c r="Q2659" s="39">
        <f t="shared" si="1142"/>
        <v>0</v>
      </c>
      <c r="R2659" s="39">
        <f t="shared" si="1143"/>
        <v>120000</v>
      </c>
      <c r="S2659" s="39">
        <f t="shared" si="1144"/>
        <v>0</v>
      </c>
      <c r="T2659" s="39"/>
      <c r="U2659" s="39">
        <f t="shared" si="1145"/>
        <v>0</v>
      </c>
      <c r="V2659" s="39"/>
      <c r="W2659" s="39">
        <f>IF(E2659=12099,I2659,IF(E2659&lt;&gt;12099,0))</f>
        <v>0</v>
      </c>
      <c r="X2659" s="39">
        <f t="shared" si="1124"/>
        <v>32.854209445585212</v>
      </c>
      <c r="Y2659" s="39">
        <f t="shared" si="1125"/>
        <v>999.99999999999989</v>
      </c>
      <c r="Z2659" s="41">
        <f t="shared" si="1126"/>
        <v>65478.439425051329</v>
      </c>
      <c r="AA2659" s="41">
        <v>53453.798767967135</v>
      </c>
      <c r="AB2659" s="41">
        <v>3592.682715133692</v>
      </c>
      <c r="AC2659" s="41">
        <f t="shared" si="1129"/>
        <v>57046.481483100826</v>
      </c>
      <c r="AD2659" s="42">
        <f t="shared" si="1130"/>
        <v>12024.640657084194</v>
      </c>
      <c r="AE2659" s="41">
        <f t="shared" si="1131"/>
        <v>69071.12214018502</v>
      </c>
      <c r="AF2659" s="42">
        <f t="shared" si="1132"/>
        <v>50928.87785981498</v>
      </c>
      <c r="AG2659" s="43">
        <f>(365.25/30.4375*(IF(E2659=12002,1/3%,IF(E2659=12003,1/3%,IF(E2659=12004,1/3%,IF(E2659=12006,1/2%,IF(E2659=12007,1/10%,IF(E2659=12008,1/3%,IF(E2659=12009,1/10%,IF(E2659=12010,1/10%,IF(E2659=12011,1/20%,IF(E2659=12012,1/3%,IF(E2659=12099,1/10%)))))))))))))</f>
        <v>120</v>
      </c>
      <c r="AH2659" s="44">
        <f t="shared" si="1133"/>
        <v>54.521560574948666</v>
      </c>
      <c r="AI2659" s="36">
        <f t="shared" si="1134"/>
        <v>65.478439425051334</v>
      </c>
      <c r="AJ2659" s="36">
        <f t="shared" si="1135"/>
        <v>1993</v>
      </c>
      <c r="AK2659" s="45">
        <v>45657</v>
      </c>
    </row>
    <row r="2660" spans="1:37" s="79" customFormat="1" ht="38.25" customHeight="1" x14ac:dyDescent="0.25">
      <c r="A2660" s="36">
        <v>2654</v>
      </c>
      <c r="B2660" s="45">
        <v>43664</v>
      </c>
      <c r="C2660" s="53" t="s">
        <v>533</v>
      </c>
      <c r="D2660" s="53"/>
      <c r="E2660" s="36">
        <v>12003</v>
      </c>
      <c r="F2660" s="36" t="s">
        <v>1863</v>
      </c>
      <c r="G2660" s="36" t="s">
        <v>540</v>
      </c>
      <c r="H2660" s="38">
        <v>17</v>
      </c>
      <c r="I2660" s="50">
        <v>624482.22940226167</v>
      </c>
      <c r="J2660" s="39">
        <f t="shared" si="1137"/>
        <v>0</v>
      </c>
      <c r="K2660" s="39">
        <f t="shared" si="1138"/>
        <v>624482.22940226167</v>
      </c>
      <c r="L2660" s="39">
        <f t="shared" si="1139"/>
        <v>0</v>
      </c>
      <c r="M2660" s="39">
        <f t="shared" ref="M2660:M2667" si="1146">IF(C2660=12006,H2660,IF(C2660&lt;&gt;12006,0))</f>
        <v>0</v>
      </c>
      <c r="N2660" s="39">
        <f t="shared" si="1136"/>
        <v>0</v>
      </c>
      <c r="O2660" s="39">
        <f t="shared" si="1140"/>
        <v>0</v>
      </c>
      <c r="P2660" s="39">
        <f t="shared" si="1141"/>
        <v>0</v>
      </c>
      <c r="Q2660" s="39">
        <f t="shared" si="1142"/>
        <v>0</v>
      </c>
      <c r="R2660" s="39">
        <f t="shared" si="1143"/>
        <v>0</v>
      </c>
      <c r="S2660" s="39">
        <f t="shared" si="1144"/>
        <v>0</v>
      </c>
      <c r="T2660" s="39"/>
      <c r="U2660" s="39">
        <f t="shared" si="1145"/>
        <v>0</v>
      </c>
      <c r="V2660" s="39"/>
      <c r="W2660" s="39"/>
      <c r="X2660" s="39">
        <f t="shared" si="1124"/>
        <v>51.292174899569744</v>
      </c>
      <c r="Y2660" s="39">
        <f t="shared" si="1125"/>
        <v>1561.205573505654</v>
      </c>
      <c r="Z2660" s="41">
        <f t="shared" si="1126"/>
        <v>102225.30457484249</v>
      </c>
      <c r="AA2660" s="41">
        <v>81913.603314612876</v>
      </c>
      <c r="AB2660" s="41">
        <v>-2209.1842443497544</v>
      </c>
      <c r="AC2660" s="41">
        <f t="shared" si="1129"/>
        <v>79704.419070263117</v>
      </c>
      <c r="AD2660" s="42">
        <f t="shared" si="1130"/>
        <v>20311.701260229616</v>
      </c>
      <c r="AE2660" s="41">
        <f t="shared" si="1131"/>
        <v>100016.12033049273</v>
      </c>
      <c r="AF2660" s="42">
        <f t="shared" si="1132"/>
        <v>524466.10907176894</v>
      </c>
      <c r="AG2660" s="43">
        <f t="shared" ref="AG2660:AG2667" si="1147">(365.25/30.4375*(IF(E2660=12002,1/3%,IF(E2660=12003,1/3%,IF(E2660=12004,1/3%,IF(E2660=12006,1/2%,IF(E2660=12007,1/10%,IF(E2660=12008,1/3%,IF(E2660=12009,1/10%,IF(E2660=12010,1/10%,IF(E2660=12011,1/20%,IF(E2660=12012,1/3%))))))))))))</f>
        <v>400</v>
      </c>
      <c r="AH2660" s="44">
        <f t="shared" si="1133"/>
        <v>334.52156057494869</v>
      </c>
      <c r="AI2660" s="36">
        <f t="shared" si="1134"/>
        <v>65.478439425051334</v>
      </c>
      <c r="AJ2660" s="36">
        <f t="shared" si="1135"/>
        <v>1993</v>
      </c>
      <c r="AK2660" s="45">
        <v>45657</v>
      </c>
    </row>
    <row r="2661" spans="1:37" s="79" customFormat="1" ht="38.25" customHeight="1" x14ac:dyDescent="0.25">
      <c r="A2661" s="36">
        <v>2655</v>
      </c>
      <c r="B2661" s="45">
        <v>43664</v>
      </c>
      <c r="C2661" s="53" t="s">
        <v>533</v>
      </c>
      <c r="D2661" s="53"/>
      <c r="E2661" s="36">
        <v>12003</v>
      </c>
      <c r="F2661" s="36" t="s">
        <v>1877</v>
      </c>
      <c r="G2661" s="36" t="s">
        <v>540</v>
      </c>
      <c r="H2661" s="38">
        <v>3</v>
      </c>
      <c r="I2661" s="50">
        <v>77141.922455573498</v>
      </c>
      <c r="J2661" s="39">
        <f t="shared" si="1137"/>
        <v>0</v>
      </c>
      <c r="K2661" s="39">
        <f t="shared" si="1138"/>
        <v>77141.922455573498</v>
      </c>
      <c r="L2661" s="39">
        <f t="shared" si="1139"/>
        <v>0</v>
      </c>
      <c r="M2661" s="39">
        <f t="shared" si="1146"/>
        <v>0</v>
      </c>
      <c r="N2661" s="39">
        <f t="shared" si="1136"/>
        <v>0</v>
      </c>
      <c r="O2661" s="39">
        <f t="shared" si="1140"/>
        <v>0</v>
      </c>
      <c r="P2661" s="39">
        <f t="shared" si="1141"/>
        <v>0</v>
      </c>
      <c r="Q2661" s="39">
        <f t="shared" si="1142"/>
        <v>0</v>
      </c>
      <c r="R2661" s="39">
        <f t="shared" si="1143"/>
        <v>0</v>
      </c>
      <c r="S2661" s="39">
        <f t="shared" si="1144"/>
        <v>0</v>
      </c>
      <c r="T2661" s="39"/>
      <c r="U2661" s="39">
        <f t="shared" si="1145"/>
        <v>0</v>
      </c>
      <c r="V2661" s="39"/>
      <c r="W2661" s="39"/>
      <c r="X2661" s="39">
        <f t="shared" si="1124"/>
        <v>6.3360921934762624</v>
      </c>
      <c r="Y2661" s="39">
        <f t="shared" si="1125"/>
        <v>192.85480613893372</v>
      </c>
      <c r="Z2661" s="41">
        <f t="shared" si="1126"/>
        <v>12627.831741598191</v>
      </c>
      <c r="AA2661" s="41">
        <v>10118.73923298159</v>
      </c>
      <c r="AB2661" s="41">
        <v>-272.89923018438139</v>
      </c>
      <c r="AC2661" s="41">
        <f t="shared" si="1129"/>
        <v>9845.8400027972093</v>
      </c>
      <c r="AD2661" s="42">
        <f t="shared" si="1130"/>
        <v>2509.0925086166008</v>
      </c>
      <c r="AE2661" s="41">
        <f t="shared" si="1131"/>
        <v>12354.93251141381</v>
      </c>
      <c r="AF2661" s="42">
        <f t="shared" si="1132"/>
        <v>64786.989944159686</v>
      </c>
      <c r="AG2661" s="43">
        <f t="shared" si="1147"/>
        <v>400</v>
      </c>
      <c r="AH2661" s="44">
        <f t="shared" si="1133"/>
        <v>334.52156057494869</v>
      </c>
      <c r="AI2661" s="36">
        <f t="shared" si="1134"/>
        <v>65.478439425051334</v>
      </c>
      <c r="AJ2661" s="36">
        <f t="shared" si="1135"/>
        <v>1993</v>
      </c>
      <c r="AK2661" s="45">
        <v>45657</v>
      </c>
    </row>
    <row r="2662" spans="1:37" s="79" customFormat="1" ht="25.5" x14ac:dyDescent="0.25">
      <c r="A2662" s="36">
        <v>2656</v>
      </c>
      <c r="B2662" s="45">
        <v>43664</v>
      </c>
      <c r="C2662" s="53" t="s">
        <v>533</v>
      </c>
      <c r="D2662" s="53"/>
      <c r="E2662" s="36">
        <v>12003</v>
      </c>
      <c r="F2662" s="36" t="s">
        <v>2119</v>
      </c>
      <c r="G2662" s="36" t="s">
        <v>540</v>
      </c>
      <c r="H2662" s="38">
        <v>1</v>
      </c>
      <c r="I2662" s="50">
        <v>56325.848142164781</v>
      </c>
      <c r="J2662" s="39">
        <f t="shared" si="1137"/>
        <v>0</v>
      </c>
      <c r="K2662" s="39">
        <f t="shared" si="1138"/>
        <v>56325.848142164781</v>
      </c>
      <c r="L2662" s="39">
        <f t="shared" si="1139"/>
        <v>0</v>
      </c>
      <c r="M2662" s="39">
        <f t="shared" si="1146"/>
        <v>0</v>
      </c>
      <c r="N2662" s="39">
        <f t="shared" si="1136"/>
        <v>0</v>
      </c>
      <c r="O2662" s="39">
        <f t="shared" si="1140"/>
        <v>0</v>
      </c>
      <c r="P2662" s="39">
        <f t="shared" si="1141"/>
        <v>0</v>
      </c>
      <c r="Q2662" s="39">
        <f t="shared" si="1142"/>
        <v>0</v>
      </c>
      <c r="R2662" s="39">
        <f t="shared" si="1143"/>
        <v>0</v>
      </c>
      <c r="S2662" s="39">
        <f t="shared" si="1144"/>
        <v>0</v>
      </c>
      <c r="T2662" s="39"/>
      <c r="U2662" s="39">
        <f t="shared" si="1145"/>
        <v>0</v>
      </c>
      <c r="V2662" s="39"/>
      <c r="W2662" s="39"/>
      <c r="X2662" s="39">
        <f t="shared" si="1124"/>
        <v>4.6263530301572713</v>
      </c>
      <c r="Y2662" s="39">
        <f t="shared" si="1125"/>
        <v>140.81462035541193</v>
      </c>
      <c r="Z2662" s="41">
        <f t="shared" si="1126"/>
        <v>9220.3215891034415</v>
      </c>
      <c r="AA2662" s="41">
        <v>7388.285789161162</v>
      </c>
      <c r="AB2662" s="41">
        <v>-199.25975537272294</v>
      </c>
      <c r="AC2662" s="41">
        <f t="shared" si="1129"/>
        <v>7189.0260337884392</v>
      </c>
      <c r="AD2662" s="42">
        <f t="shared" si="1130"/>
        <v>1832.0357999422795</v>
      </c>
      <c r="AE2662" s="41">
        <f t="shared" si="1131"/>
        <v>9021.0618337307187</v>
      </c>
      <c r="AF2662" s="42">
        <f t="shared" si="1132"/>
        <v>47304.786308434064</v>
      </c>
      <c r="AG2662" s="43">
        <f t="shared" si="1147"/>
        <v>400</v>
      </c>
      <c r="AH2662" s="44">
        <f t="shared" si="1133"/>
        <v>334.52156057494869</v>
      </c>
      <c r="AI2662" s="36">
        <f t="shared" si="1134"/>
        <v>65.478439425051334</v>
      </c>
      <c r="AJ2662" s="36">
        <f t="shared" si="1135"/>
        <v>1993</v>
      </c>
      <c r="AK2662" s="45">
        <v>45657</v>
      </c>
    </row>
    <row r="2663" spans="1:37" s="79" customFormat="1" ht="38.25" customHeight="1" x14ac:dyDescent="0.25">
      <c r="A2663" s="36">
        <v>2657</v>
      </c>
      <c r="B2663" s="45">
        <v>43664</v>
      </c>
      <c r="C2663" s="53" t="s">
        <v>533</v>
      </c>
      <c r="D2663" s="53"/>
      <c r="E2663" s="36">
        <v>12003</v>
      </c>
      <c r="F2663" s="36" t="s">
        <v>1863</v>
      </c>
      <c r="G2663" s="36" t="s">
        <v>540</v>
      </c>
      <c r="H2663" s="38">
        <v>17</v>
      </c>
      <c r="I2663" s="50">
        <v>620500</v>
      </c>
      <c r="J2663" s="39">
        <f t="shared" si="1137"/>
        <v>0</v>
      </c>
      <c r="K2663" s="39">
        <f t="shared" si="1138"/>
        <v>620500</v>
      </c>
      <c r="L2663" s="39">
        <f t="shared" si="1139"/>
        <v>0</v>
      </c>
      <c r="M2663" s="39">
        <f t="shared" si="1146"/>
        <v>0</v>
      </c>
      <c r="N2663" s="39">
        <f t="shared" si="1136"/>
        <v>0</v>
      </c>
      <c r="O2663" s="39">
        <f t="shared" si="1140"/>
        <v>0</v>
      </c>
      <c r="P2663" s="39">
        <f t="shared" si="1141"/>
        <v>0</v>
      </c>
      <c r="Q2663" s="39">
        <f t="shared" si="1142"/>
        <v>0</v>
      </c>
      <c r="R2663" s="39">
        <f t="shared" si="1143"/>
        <v>0</v>
      </c>
      <c r="S2663" s="39">
        <f t="shared" si="1144"/>
        <v>0</v>
      </c>
      <c r="T2663" s="39"/>
      <c r="U2663" s="39">
        <f t="shared" si="1145"/>
        <v>0</v>
      </c>
      <c r="V2663" s="39"/>
      <c r="W2663" s="39"/>
      <c r="X2663" s="39">
        <f t="shared" si="1124"/>
        <v>50.965092402464066</v>
      </c>
      <c r="Y2663" s="39">
        <f t="shared" si="1125"/>
        <v>1551.25</v>
      </c>
      <c r="Z2663" s="41">
        <f t="shared" si="1126"/>
        <v>101573.42915811088</v>
      </c>
      <c r="AA2663" s="41">
        <v>81391.252566735115</v>
      </c>
      <c r="AB2663" s="41">
        <v>-2195.0966081630795</v>
      </c>
      <c r="AC2663" s="41">
        <f t="shared" si="1129"/>
        <v>79196.155958572039</v>
      </c>
      <c r="AD2663" s="42">
        <f t="shared" si="1130"/>
        <v>20182.17659137577</v>
      </c>
      <c r="AE2663" s="41">
        <f t="shared" si="1131"/>
        <v>99378.332549947809</v>
      </c>
      <c r="AF2663" s="42">
        <f t="shared" si="1132"/>
        <v>521121.66745005222</v>
      </c>
      <c r="AG2663" s="43">
        <f t="shared" si="1147"/>
        <v>400</v>
      </c>
      <c r="AH2663" s="44">
        <f t="shared" si="1133"/>
        <v>334.52156057494869</v>
      </c>
      <c r="AI2663" s="36">
        <f t="shared" si="1134"/>
        <v>65.478439425051334</v>
      </c>
      <c r="AJ2663" s="36">
        <f t="shared" si="1135"/>
        <v>1993</v>
      </c>
      <c r="AK2663" s="45">
        <v>45657</v>
      </c>
    </row>
    <row r="2664" spans="1:37" s="79" customFormat="1" ht="38.25" customHeight="1" x14ac:dyDescent="0.25">
      <c r="A2664" s="36">
        <v>2658</v>
      </c>
      <c r="B2664" s="45">
        <v>43664</v>
      </c>
      <c r="C2664" s="53" t="s">
        <v>533</v>
      </c>
      <c r="D2664" s="53"/>
      <c r="E2664" s="36">
        <v>12003</v>
      </c>
      <c r="F2664" s="36" t="s">
        <v>1877</v>
      </c>
      <c r="G2664" s="36" t="s">
        <v>540</v>
      </c>
      <c r="H2664" s="38">
        <v>7</v>
      </c>
      <c r="I2664" s="50">
        <v>189350</v>
      </c>
      <c r="J2664" s="39">
        <f t="shared" si="1137"/>
        <v>0</v>
      </c>
      <c r="K2664" s="39">
        <f t="shared" si="1138"/>
        <v>189350</v>
      </c>
      <c r="L2664" s="39">
        <f t="shared" si="1139"/>
        <v>0</v>
      </c>
      <c r="M2664" s="39">
        <f t="shared" si="1146"/>
        <v>0</v>
      </c>
      <c r="N2664" s="39">
        <f t="shared" si="1136"/>
        <v>0</v>
      </c>
      <c r="O2664" s="39">
        <f t="shared" si="1140"/>
        <v>0</v>
      </c>
      <c r="P2664" s="39">
        <f t="shared" si="1141"/>
        <v>0</v>
      </c>
      <c r="Q2664" s="39">
        <f t="shared" si="1142"/>
        <v>0</v>
      </c>
      <c r="R2664" s="39">
        <f t="shared" si="1143"/>
        <v>0</v>
      </c>
      <c r="S2664" s="39">
        <f t="shared" si="1144"/>
        <v>0</v>
      </c>
      <c r="T2664" s="39"/>
      <c r="U2664" s="39">
        <f t="shared" si="1145"/>
        <v>0</v>
      </c>
      <c r="V2664" s="39"/>
      <c r="W2664" s="39"/>
      <c r="X2664" s="39">
        <f t="shared" si="1124"/>
        <v>15.552361396303901</v>
      </c>
      <c r="Y2664" s="39">
        <f t="shared" si="1125"/>
        <v>473.375</v>
      </c>
      <c r="Z2664" s="41">
        <f t="shared" si="1126"/>
        <v>30995.856262833677</v>
      </c>
      <c r="AA2664" s="41">
        <v>24837.121149897332</v>
      </c>
      <c r="AB2664" s="41">
        <v>-669.84938397369717</v>
      </c>
      <c r="AC2664" s="41">
        <f t="shared" si="1129"/>
        <v>24167.271765923633</v>
      </c>
      <c r="AD2664" s="42">
        <f t="shared" si="1130"/>
        <v>6158.7351129363451</v>
      </c>
      <c r="AE2664" s="41">
        <f t="shared" si="1131"/>
        <v>30326.006878859978</v>
      </c>
      <c r="AF2664" s="42">
        <f t="shared" si="1132"/>
        <v>159023.99312114003</v>
      </c>
      <c r="AG2664" s="43">
        <f t="shared" si="1147"/>
        <v>400</v>
      </c>
      <c r="AH2664" s="44">
        <f t="shared" si="1133"/>
        <v>334.52156057494869</v>
      </c>
      <c r="AI2664" s="36">
        <f t="shared" si="1134"/>
        <v>65.478439425051334</v>
      </c>
      <c r="AJ2664" s="36">
        <f t="shared" si="1135"/>
        <v>1993</v>
      </c>
      <c r="AK2664" s="45">
        <v>45657</v>
      </c>
    </row>
    <row r="2665" spans="1:37" s="79" customFormat="1" ht="15" customHeight="1" x14ac:dyDescent="0.25">
      <c r="A2665" s="36">
        <v>2659</v>
      </c>
      <c r="B2665" s="45">
        <v>43664</v>
      </c>
      <c r="C2665" s="53" t="s">
        <v>533</v>
      </c>
      <c r="D2665" s="53"/>
      <c r="E2665" s="36">
        <v>12003</v>
      </c>
      <c r="F2665" s="36" t="s">
        <v>1863</v>
      </c>
      <c r="G2665" s="36" t="s">
        <v>540</v>
      </c>
      <c r="H2665" s="38">
        <v>40</v>
      </c>
      <c r="I2665" s="50">
        <v>1460000</v>
      </c>
      <c r="J2665" s="39">
        <f t="shared" si="1137"/>
        <v>0</v>
      </c>
      <c r="K2665" s="39">
        <f t="shared" si="1138"/>
        <v>1460000</v>
      </c>
      <c r="L2665" s="39">
        <f t="shared" si="1139"/>
        <v>0</v>
      </c>
      <c r="M2665" s="39">
        <f t="shared" si="1146"/>
        <v>0</v>
      </c>
      <c r="N2665" s="39">
        <f t="shared" si="1136"/>
        <v>0</v>
      </c>
      <c r="O2665" s="39">
        <f t="shared" si="1140"/>
        <v>0</v>
      </c>
      <c r="P2665" s="39">
        <f t="shared" si="1141"/>
        <v>0</v>
      </c>
      <c r="Q2665" s="39">
        <f t="shared" si="1142"/>
        <v>0</v>
      </c>
      <c r="R2665" s="39">
        <f t="shared" si="1143"/>
        <v>0</v>
      </c>
      <c r="S2665" s="39">
        <f t="shared" si="1144"/>
        <v>0</v>
      </c>
      <c r="T2665" s="39"/>
      <c r="U2665" s="39">
        <f t="shared" si="1145"/>
        <v>0</v>
      </c>
      <c r="V2665" s="39"/>
      <c r="W2665" s="39"/>
      <c r="X2665" s="39">
        <f t="shared" si="1124"/>
        <v>119.91786447638603</v>
      </c>
      <c r="Y2665" s="39">
        <f t="shared" si="1125"/>
        <v>3649.9999999999995</v>
      </c>
      <c r="Z2665" s="41">
        <f t="shared" si="1126"/>
        <v>238996.30390143735</v>
      </c>
      <c r="AA2665" s="41">
        <v>191508.8295687885</v>
      </c>
      <c r="AB2665" s="41">
        <v>-5164.9331956778333</v>
      </c>
      <c r="AC2665" s="41">
        <f t="shared" si="1129"/>
        <v>186343.89637311065</v>
      </c>
      <c r="AD2665" s="42">
        <f t="shared" si="1130"/>
        <v>47487.474332648853</v>
      </c>
      <c r="AE2665" s="41">
        <f t="shared" si="1131"/>
        <v>233831.3707057595</v>
      </c>
      <c r="AF2665" s="42">
        <f t="shared" si="1132"/>
        <v>1226168.6292942404</v>
      </c>
      <c r="AG2665" s="43">
        <f t="shared" si="1147"/>
        <v>400</v>
      </c>
      <c r="AH2665" s="44">
        <f t="shared" si="1133"/>
        <v>334.52156057494869</v>
      </c>
      <c r="AI2665" s="36">
        <f t="shared" si="1134"/>
        <v>65.478439425051334</v>
      </c>
      <c r="AJ2665" s="36">
        <f t="shared" si="1135"/>
        <v>1993</v>
      </c>
      <c r="AK2665" s="45">
        <v>45657</v>
      </c>
    </row>
    <row r="2666" spans="1:37" s="79" customFormat="1" ht="12.75" x14ac:dyDescent="0.25">
      <c r="A2666" s="36">
        <v>2660</v>
      </c>
      <c r="B2666" s="45">
        <v>43664</v>
      </c>
      <c r="C2666" s="36" t="s">
        <v>823</v>
      </c>
      <c r="D2666" s="36"/>
      <c r="E2666" s="36">
        <v>12004</v>
      </c>
      <c r="F2666" s="36" t="s">
        <v>2120</v>
      </c>
      <c r="G2666" s="36" t="s">
        <v>561</v>
      </c>
      <c r="H2666" s="38">
        <v>1</v>
      </c>
      <c r="I2666" s="50">
        <v>2475000</v>
      </c>
      <c r="J2666" s="39">
        <f t="shared" si="1137"/>
        <v>0</v>
      </c>
      <c r="K2666" s="39">
        <f t="shared" si="1138"/>
        <v>0</v>
      </c>
      <c r="L2666" s="39">
        <f t="shared" si="1139"/>
        <v>2475000</v>
      </c>
      <c r="M2666" s="39">
        <f t="shared" si="1146"/>
        <v>0</v>
      </c>
      <c r="N2666" s="39">
        <f t="shared" si="1136"/>
        <v>0</v>
      </c>
      <c r="O2666" s="39">
        <f t="shared" si="1140"/>
        <v>0</v>
      </c>
      <c r="P2666" s="39">
        <f t="shared" si="1141"/>
        <v>0</v>
      </c>
      <c r="Q2666" s="39">
        <f t="shared" si="1142"/>
        <v>0</v>
      </c>
      <c r="R2666" s="39">
        <f t="shared" si="1143"/>
        <v>0</v>
      </c>
      <c r="S2666" s="39">
        <f t="shared" si="1144"/>
        <v>0</v>
      </c>
      <c r="T2666" s="39"/>
      <c r="U2666" s="39">
        <f t="shared" si="1145"/>
        <v>0</v>
      </c>
      <c r="V2666" s="39"/>
      <c r="W2666" s="39"/>
      <c r="X2666" s="39">
        <f t="shared" si="1124"/>
        <v>203.28542094455852</v>
      </c>
      <c r="Y2666" s="39">
        <f t="shared" si="1125"/>
        <v>6187.5</v>
      </c>
      <c r="Z2666" s="41">
        <f t="shared" si="1126"/>
        <v>405147.84394250513</v>
      </c>
      <c r="AA2666" s="41">
        <v>324646.81724845996</v>
      </c>
      <c r="AB2666" s="41">
        <v>-8755.6230543168767</v>
      </c>
      <c r="AC2666" s="41">
        <f t="shared" si="1129"/>
        <v>315891.19419414311</v>
      </c>
      <c r="AD2666" s="42">
        <f t="shared" si="1130"/>
        <v>80501.026694045169</v>
      </c>
      <c r="AE2666" s="41">
        <f t="shared" si="1131"/>
        <v>396392.22088818828</v>
      </c>
      <c r="AF2666" s="42">
        <f t="shared" si="1132"/>
        <v>2078607.7791118117</v>
      </c>
      <c r="AG2666" s="43">
        <f t="shared" si="1147"/>
        <v>400</v>
      </c>
      <c r="AH2666" s="44">
        <f t="shared" si="1133"/>
        <v>334.52156057494869</v>
      </c>
      <c r="AI2666" s="36">
        <f t="shared" si="1134"/>
        <v>65.478439425051334</v>
      </c>
      <c r="AJ2666" s="36">
        <f t="shared" si="1135"/>
        <v>1993</v>
      </c>
      <c r="AK2666" s="45">
        <v>45657</v>
      </c>
    </row>
    <row r="2667" spans="1:37" s="79" customFormat="1" ht="12.75" x14ac:dyDescent="0.25">
      <c r="A2667" s="36">
        <v>2661</v>
      </c>
      <c r="B2667" s="45">
        <v>43664</v>
      </c>
      <c r="C2667" s="36" t="s">
        <v>823</v>
      </c>
      <c r="D2667" s="36"/>
      <c r="E2667" s="36">
        <v>12004</v>
      </c>
      <c r="F2667" s="36" t="s">
        <v>2120</v>
      </c>
      <c r="G2667" s="36" t="s">
        <v>561</v>
      </c>
      <c r="H2667" s="38">
        <v>1</v>
      </c>
      <c r="I2667" s="50">
        <v>916300</v>
      </c>
      <c r="J2667" s="39">
        <f t="shared" si="1137"/>
        <v>0</v>
      </c>
      <c r="K2667" s="39">
        <f t="shared" si="1138"/>
        <v>0</v>
      </c>
      <c r="L2667" s="39">
        <f t="shared" si="1139"/>
        <v>916300</v>
      </c>
      <c r="M2667" s="39">
        <f t="shared" si="1146"/>
        <v>0</v>
      </c>
      <c r="N2667" s="39">
        <f t="shared" si="1136"/>
        <v>0</v>
      </c>
      <c r="O2667" s="39">
        <f t="shared" si="1140"/>
        <v>0</v>
      </c>
      <c r="P2667" s="39">
        <f t="shared" si="1141"/>
        <v>0</v>
      </c>
      <c r="Q2667" s="39">
        <f t="shared" si="1142"/>
        <v>0</v>
      </c>
      <c r="R2667" s="39">
        <f t="shared" si="1143"/>
        <v>0</v>
      </c>
      <c r="S2667" s="39">
        <f t="shared" si="1144"/>
        <v>0</v>
      </c>
      <c r="T2667" s="39"/>
      <c r="U2667" s="39">
        <f t="shared" si="1145"/>
        <v>0</v>
      </c>
      <c r="V2667" s="39"/>
      <c r="W2667" s="39"/>
      <c r="X2667" s="39">
        <f t="shared" si="1124"/>
        <v>75.260780287474333</v>
      </c>
      <c r="Y2667" s="39">
        <f t="shared" si="1125"/>
        <v>2290.75</v>
      </c>
      <c r="Z2667" s="41">
        <f t="shared" si="1126"/>
        <v>149994.73511293635</v>
      </c>
      <c r="AA2667" s="41">
        <v>120191.46611909651</v>
      </c>
      <c r="AB2667" s="41">
        <v>-3241.5262241093151</v>
      </c>
      <c r="AC2667" s="41">
        <f t="shared" si="1129"/>
        <v>116949.9398949872</v>
      </c>
      <c r="AD2667" s="42">
        <f t="shared" si="1130"/>
        <v>29803.26899383984</v>
      </c>
      <c r="AE2667" s="41">
        <f t="shared" si="1131"/>
        <v>146753.20888882704</v>
      </c>
      <c r="AF2667" s="42">
        <f t="shared" si="1132"/>
        <v>769546.79111117299</v>
      </c>
      <c r="AG2667" s="43">
        <f t="shared" si="1147"/>
        <v>400</v>
      </c>
      <c r="AH2667" s="44">
        <f t="shared" si="1133"/>
        <v>334.52156057494869</v>
      </c>
      <c r="AI2667" s="36">
        <f t="shared" si="1134"/>
        <v>65.478439425051334</v>
      </c>
      <c r="AJ2667" s="36">
        <f t="shared" si="1135"/>
        <v>1993</v>
      </c>
      <c r="AK2667" s="45">
        <v>45657</v>
      </c>
    </row>
    <row r="2668" spans="1:37" s="79" customFormat="1" ht="12.75" customHeight="1" x14ac:dyDescent="0.25">
      <c r="A2668" s="36">
        <v>2662</v>
      </c>
      <c r="B2668" s="45">
        <v>43669</v>
      </c>
      <c r="C2668" s="49" t="s">
        <v>265</v>
      </c>
      <c r="D2668" s="49"/>
      <c r="E2668" s="49">
        <v>12007</v>
      </c>
      <c r="F2668" s="36" t="s">
        <v>1969</v>
      </c>
      <c r="G2668" s="73" t="s">
        <v>435</v>
      </c>
      <c r="H2668" s="38">
        <v>2</v>
      </c>
      <c r="I2668" s="50">
        <v>174000</v>
      </c>
      <c r="J2668" s="39">
        <f t="shared" si="1137"/>
        <v>0</v>
      </c>
      <c r="K2668" s="39">
        <f t="shared" si="1138"/>
        <v>0</v>
      </c>
      <c r="L2668" s="39">
        <f t="shared" si="1139"/>
        <v>0</v>
      </c>
      <c r="M2668" s="39">
        <f>IF(E2668=12005,I2668,IF(E2668&lt;&gt;12005,0))</f>
        <v>0</v>
      </c>
      <c r="N2668" s="39">
        <f t="shared" si="1136"/>
        <v>0</v>
      </c>
      <c r="O2668" s="39">
        <f t="shared" si="1140"/>
        <v>174000</v>
      </c>
      <c r="P2668" s="39">
        <f t="shared" si="1141"/>
        <v>0</v>
      </c>
      <c r="Q2668" s="39">
        <f t="shared" si="1142"/>
        <v>0</v>
      </c>
      <c r="R2668" s="39">
        <f t="shared" si="1143"/>
        <v>0</v>
      </c>
      <c r="S2668" s="39">
        <f t="shared" si="1144"/>
        <v>0</v>
      </c>
      <c r="T2668" s="39"/>
      <c r="U2668" s="39">
        <f t="shared" si="1145"/>
        <v>0</v>
      </c>
      <c r="V2668" s="39"/>
      <c r="W2668" s="39">
        <f>IF(E2668=12099,I2668,IF(E2668&lt;&gt;12099,0))</f>
        <v>0</v>
      </c>
      <c r="X2668" s="39">
        <f t="shared" si="1124"/>
        <v>47.638603696098563</v>
      </c>
      <c r="Y2668" s="39">
        <f t="shared" si="1125"/>
        <v>1450</v>
      </c>
      <c r="Z2668" s="41">
        <f t="shared" si="1126"/>
        <v>94705.544147843946</v>
      </c>
      <c r="AA2668" s="41">
        <v>77269.815195071875</v>
      </c>
      <c r="AB2668" s="41">
        <v>2421.1099360709272</v>
      </c>
      <c r="AC2668" s="41">
        <f t="shared" si="1129"/>
        <v>79690.925131142809</v>
      </c>
      <c r="AD2668" s="42">
        <f t="shared" si="1130"/>
        <v>17435.728952772071</v>
      </c>
      <c r="AE2668" s="41">
        <f t="shared" si="1131"/>
        <v>97126.65408391488</v>
      </c>
      <c r="AF2668" s="42">
        <f t="shared" si="1132"/>
        <v>76873.34591608512</v>
      </c>
      <c r="AG2668" s="43">
        <f>(365.25/30.4375*(IF(E2668=12002,1/3%,IF(E2668=12003,1/3%,IF(E2668=12004,1/3%,IF(E2668=12006,1/2%,IF(E2668=12007,1/10%,IF(E2668=12008,1/3%,IF(E2668=12009,1/10%,IF(E2668=12010,1/10%,IF(E2668=12011,1/20%,IF(E2668=12012,1/3%,IF(E2668=12099,1/10%)))))))))))))</f>
        <v>120</v>
      </c>
      <c r="AH2668" s="44">
        <f t="shared" si="1133"/>
        <v>54.685831622176593</v>
      </c>
      <c r="AI2668" s="36">
        <f t="shared" si="1134"/>
        <v>65.314168377823407</v>
      </c>
      <c r="AJ2668" s="36">
        <f t="shared" si="1135"/>
        <v>1988</v>
      </c>
      <c r="AK2668" s="45">
        <v>45657</v>
      </c>
    </row>
    <row r="2669" spans="1:37" s="79" customFormat="1" ht="12.75" x14ac:dyDescent="0.25">
      <c r="A2669" s="36">
        <v>2663</v>
      </c>
      <c r="B2669" s="45">
        <v>43671</v>
      </c>
      <c r="C2669" s="49" t="s">
        <v>431</v>
      </c>
      <c r="D2669" s="49"/>
      <c r="E2669" s="49">
        <v>12009</v>
      </c>
      <c r="F2669" s="36" t="s">
        <v>2121</v>
      </c>
      <c r="G2669" s="56" t="s">
        <v>435</v>
      </c>
      <c r="H2669" s="38">
        <v>50</v>
      </c>
      <c r="I2669" s="50">
        <v>708750</v>
      </c>
      <c r="J2669" s="39">
        <f t="shared" si="1137"/>
        <v>0</v>
      </c>
      <c r="K2669" s="39">
        <f t="shared" si="1138"/>
        <v>0</v>
      </c>
      <c r="L2669" s="39">
        <f t="shared" si="1139"/>
        <v>0</v>
      </c>
      <c r="M2669" s="39">
        <f>IF(E2669=12005,I2669,IF(E2669&lt;&gt;12005,0))</f>
        <v>0</v>
      </c>
      <c r="N2669" s="39">
        <f t="shared" si="1136"/>
        <v>0</v>
      </c>
      <c r="O2669" s="39">
        <f t="shared" si="1140"/>
        <v>0</v>
      </c>
      <c r="P2669" s="39">
        <f t="shared" si="1141"/>
        <v>0</v>
      </c>
      <c r="Q2669" s="39">
        <f t="shared" si="1142"/>
        <v>708750</v>
      </c>
      <c r="R2669" s="39">
        <f t="shared" si="1143"/>
        <v>0</v>
      </c>
      <c r="S2669" s="39">
        <f t="shared" si="1144"/>
        <v>0</v>
      </c>
      <c r="T2669" s="39"/>
      <c r="U2669" s="39">
        <f t="shared" si="1145"/>
        <v>0</v>
      </c>
      <c r="V2669" s="39"/>
      <c r="W2669" s="39">
        <f>IF(E2669=12099,I2669,IF(E2669&lt;&gt;12099,0))</f>
        <v>0</v>
      </c>
      <c r="X2669" s="39">
        <f t="shared" si="1124"/>
        <v>194.04517453798766</v>
      </c>
      <c r="Y2669" s="39">
        <f t="shared" si="1125"/>
        <v>5906.2499999999991</v>
      </c>
      <c r="Z2669" s="41">
        <f t="shared" si="1126"/>
        <v>385373.71663244348</v>
      </c>
      <c r="AA2669" s="41">
        <v>314353.18275153998</v>
      </c>
      <c r="AB2669" s="41">
        <v>0</v>
      </c>
      <c r="AC2669" s="41">
        <f t="shared" si="1129"/>
        <v>314353.18275153998</v>
      </c>
      <c r="AD2669" s="42">
        <f t="shared" si="1130"/>
        <v>71020.533880903502</v>
      </c>
      <c r="AE2669" s="41">
        <f t="shared" si="1131"/>
        <v>385373.71663244348</v>
      </c>
      <c r="AF2669" s="42">
        <f t="shared" si="1132"/>
        <v>323376.28336755652</v>
      </c>
      <c r="AG2669" s="43">
        <f>(365.25/30.4375*(IF(E2669=12002,1/3%,IF(E2669=12003,1/3%,IF(E2669=12004,1/3%,IF(E2669=12006,1/2%,IF(E2669=12007,1/10%,IF(E2669=12008,1/3%,IF(E2669=12009,1/10%,IF(E2669=12010,1/10%,IF(E2669=12011,1/20%,IF(E2669=12012,1/3%,IF(E2669=12099,1/10%)))))))))))))</f>
        <v>120</v>
      </c>
      <c r="AH2669" s="44">
        <f t="shared" si="1133"/>
        <v>54.751540041067756</v>
      </c>
      <c r="AI2669" s="36">
        <f t="shared" si="1134"/>
        <v>65.248459958932244</v>
      </c>
      <c r="AJ2669" s="36">
        <f t="shared" si="1135"/>
        <v>1986</v>
      </c>
      <c r="AK2669" s="45">
        <v>45657</v>
      </c>
    </row>
    <row r="2670" spans="1:37" s="79" customFormat="1" ht="12.75" x14ac:dyDescent="0.25">
      <c r="A2670" s="36">
        <v>2664</v>
      </c>
      <c r="B2670" s="45">
        <v>43671</v>
      </c>
      <c r="C2670" s="49" t="s">
        <v>265</v>
      </c>
      <c r="D2670" s="49"/>
      <c r="E2670" s="49">
        <v>12007</v>
      </c>
      <c r="F2670" s="36" t="s">
        <v>2122</v>
      </c>
      <c r="G2670" s="73" t="s">
        <v>435</v>
      </c>
      <c r="H2670" s="38">
        <v>7</v>
      </c>
      <c r="I2670" s="50">
        <v>962500</v>
      </c>
      <c r="J2670" s="39">
        <f t="shared" si="1137"/>
        <v>0</v>
      </c>
      <c r="K2670" s="39">
        <f t="shared" si="1138"/>
        <v>0</v>
      </c>
      <c r="L2670" s="39">
        <f t="shared" si="1139"/>
        <v>0</v>
      </c>
      <c r="M2670" s="39">
        <f>IF(E2670=12005,I2670,IF(E2670&lt;&gt;12005,0))</f>
        <v>0</v>
      </c>
      <c r="N2670" s="39">
        <f t="shared" si="1136"/>
        <v>0</v>
      </c>
      <c r="O2670" s="39">
        <f t="shared" si="1140"/>
        <v>962500</v>
      </c>
      <c r="P2670" s="39">
        <f t="shared" si="1141"/>
        <v>0</v>
      </c>
      <c r="Q2670" s="39">
        <f t="shared" si="1142"/>
        <v>0</v>
      </c>
      <c r="R2670" s="39">
        <f t="shared" si="1143"/>
        <v>0</v>
      </c>
      <c r="S2670" s="39">
        <f t="shared" si="1144"/>
        <v>0</v>
      </c>
      <c r="T2670" s="39"/>
      <c r="U2670" s="39">
        <f t="shared" si="1145"/>
        <v>0</v>
      </c>
      <c r="V2670" s="39"/>
      <c r="W2670" s="39">
        <f>IF(E2670=12099,I2670,IF(E2670&lt;&gt;12099,0))</f>
        <v>0</v>
      </c>
      <c r="X2670" s="39">
        <f t="shared" si="1124"/>
        <v>263.51813826146474</v>
      </c>
      <c r="Y2670" s="39">
        <f t="shared" si="1125"/>
        <v>8020.833333333333</v>
      </c>
      <c r="Z2670" s="41">
        <f t="shared" si="1126"/>
        <v>523347.02258726902</v>
      </c>
      <c r="AA2670" s="41">
        <v>426899.38398357283</v>
      </c>
      <c r="AB2670" s="41">
        <v>13376.12025673778</v>
      </c>
      <c r="AC2670" s="41">
        <f t="shared" si="1129"/>
        <v>440275.50424031063</v>
      </c>
      <c r="AD2670" s="42">
        <f t="shared" si="1130"/>
        <v>96447.638603696192</v>
      </c>
      <c r="AE2670" s="41">
        <f t="shared" si="1131"/>
        <v>536723.14284400688</v>
      </c>
      <c r="AF2670" s="42">
        <f t="shared" si="1132"/>
        <v>425776.85715599312</v>
      </c>
      <c r="AG2670" s="43">
        <f>(365.25/30.4375*(IF(E2670=12002,1/3%,IF(E2670=12003,1/3%,IF(E2670=12004,1/3%,IF(E2670=12006,1/2%,IF(E2670=12007,1/10%,IF(E2670=12008,1/3%,IF(E2670=12009,1/10%,IF(E2670=12010,1/10%,IF(E2670=12011,1/20%,IF(E2670=12012,1/3%,IF(E2670=12099,1/10%)))))))))))))</f>
        <v>120</v>
      </c>
      <c r="AH2670" s="44">
        <f t="shared" si="1133"/>
        <v>54.751540041067756</v>
      </c>
      <c r="AI2670" s="36">
        <f t="shared" si="1134"/>
        <v>65.248459958932244</v>
      </c>
      <c r="AJ2670" s="36">
        <f t="shared" si="1135"/>
        <v>1986</v>
      </c>
      <c r="AK2670" s="45">
        <v>45657</v>
      </c>
    </row>
    <row r="2671" spans="1:37" s="79" customFormat="1" ht="12.75" x14ac:dyDescent="0.25">
      <c r="A2671" s="36">
        <v>2665</v>
      </c>
      <c r="B2671" s="45">
        <v>43672</v>
      </c>
      <c r="C2671" s="36" t="s">
        <v>533</v>
      </c>
      <c r="D2671" s="36"/>
      <c r="E2671" s="36">
        <v>12003</v>
      </c>
      <c r="F2671" s="36" t="s">
        <v>2123</v>
      </c>
      <c r="G2671" s="36" t="s">
        <v>1480</v>
      </c>
      <c r="H2671" s="38">
        <v>15</v>
      </c>
      <c r="I2671" s="48">
        <v>555414.57286432164</v>
      </c>
      <c r="J2671" s="39">
        <f t="shared" si="1137"/>
        <v>0</v>
      </c>
      <c r="K2671" s="39">
        <f t="shared" si="1138"/>
        <v>555414.57286432164</v>
      </c>
      <c r="L2671" s="39">
        <f t="shared" si="1139"/>
        <v>0</v>
      </c>
      <c r="M2671" s="39">
        <f>IF(C2671=12006,H2671,IF(C2671&lt;&gt;12006,0))</f>
        <v>0</v>
      </c>
      <c r="N2671" s="39">
        <f t="shared" si="1136"/>
        <v>0</v>
      </c>
      <c r="O2671" s="39">
        <f t="shared" si="1140"/>
        <v>0</v>
      </c>
      <c r="P2671" s="39">
        <f t="shared" si="1141"/>
        <v>0</v>
      </c>
      <c r="Q2671" s="39">
        <f t="shared" si="1142"/>
        <v>0</v>
      </c>
      <c r="R2671" s="39">
        <f t="shared" si="1143"/>
        <v>0</v>
      </c>
      <c r="S2671" s="39">
        <f t="shared" si="1144"/>
        <v>0</v>
      </c>
      <c r="T2671" s="39"/>
      <c r="U2671" s="39">
        <f t="shared" si="1145"/>
        <v>0</v>
      </c>
      <c r="V2671" s="39"/>
      <c r="W2671" s="39"/>
      <c r="X2671" s="39">
        <f t="shared" si="1124"/>
        <v>45.619266765036684</v>
      </c>
      <c r="Y2671" s="39">
        <f t="shared" si="1125"/>
        <v>1388.536432160804</v>
      </c>
      <c r="Z2671" s="41">
        <f t="shared" si="1126"/>
        <v>90554.244528597817</v>
      </c>
      <c r="AA2671" s="41">
        <v>73857.592892594388</v>
      </c>
      <c r="AB2671" s="41">
        <v>-1991.9161646349567</v>
      </c>
      <c r="AC2671" s="41">
        <f t="shared" si="1129"/>
        <v>71865.676727959435</v>
      </c>
      <c r="AD2671" s="42">
        <f t="shared" si="1130"/>
        <v>16696.651636003429</v>
      </c>
      <c r="AE2671" s="41">
        <f t="shared" si="1131"/>
        <v>88562.328363962864</v>
      </c>
      <c r="AF2671" s="42">
        <f t="shared" si="1132"/>
        <v>466852.24450035876</v>
      </c>
      <c r="AG2671" s="43">
        <f>(365.25/30.4375*(IF(E2671=12002,1/3%,IF(E2671=12003,1/3%,IF(E2671=12004,1/3%,IF(E2671=12006,1/2%,IF(E2671=12007,1/10%,IF(E2671=12008,1/3%,IF(E2671=12009,1/10%,IF(E2671=12010,1/10%,IF(E2671=12011,1/20%,IF(E2671=12012,1/3%))))))))))))</f>
        <v>400</v>
      </c>
      <c r="AH2671" s="44">
        <f t="shared" si="1133"/>
        <v>334.78439425051334</v>
      </c>
      <c r="AI2671" s="36">
        <f t="shared" si="1134"/>
        <v>65.215605749486656</v>
      </c>
      <c r="AJ2671" s="36">
        <f t="shared" si="1135"/>
        <v>1985</v>
      </c>
      <c r="AK2671" s="45">
        <v>45657</v>
      </c>
    </row>
    <row r="2672" spans="1:37" s="79" customFormat="1" ht="12.75" x14ac:dyDescent="0.25">
      <c r="A2672" s="36">
        <v>2666</v>
      </c>
      <c r="B2672" s="45">
        <v>43672</v>
      </c>
      <c r="C2672" s="36" t="s">
        <v>533</v>
      </c>
      <c r="D2672" s="36"/>
      <c r="E2672" s="36">
        <v>12003</v>
      </c>
      <c r="F2672" s="36" t="s">
        <v>2124</v>
      </c>
      <c r="G2672" s="36" t="s">
        <v>1480</v>
      </c>
      <c r="H2672" s="38">
        <v>7</v>
      </c>
      <c r="I2672" s="48">
        <v>181435.42713567839</v>
      </c>
      <c r="J2672" s="39">
        <f t="shared" si="1137"/>
        <v>0</v>
      </c>
      <c r="K2672" s="39">
        <f t="shared" si="1138"/>
        <v>181435.42713567839</v>
      </c>
      <c r="L2672" s="39">
        <f t="shared" si="1139"/>
        <v>0</v>
      </c>
      <c r="M2672" s="39">
        <f>IF(C2672=12006,H2672,IF(C2672&lt;&gt;12006,0))</f>
        <v>0</v>
      </c>
      <c r="N2672" s="39">
        <f t="shared" si="1136"/>
        <v>0</v>
      </c>
      <c r="O2672" s="39">
        <f t="shared" si="1140"/>
        <v>0</v>
      </c>
      <c r="P2672" s="39">
        <f t="shared" si="1141"/>
        <v>0</v>
      </c>
      <c r="Q2672" s="39">
        <f t="shared" si="1142"/>
        <v>0</v>
      </c>
      <c r="R2672" s="39">
        <f t="shared" si="1143"/>
        <v>0</v>
      </c>
      <c r="S2672" s="39">
        <f t="shared" si="1144"/>
        <v>0</v>
      </c>
      <c r="T2672" s="39"/>
      <c r="U2672" s="39">
        <f t="shared" si="1145"/>
        <v>0</v>
      </c>
      <c r="V2672" s="39"/>
      <c r="W2672" s="39"/>
      <c r="X2672" s="39">
        <f t="shared" si="1124"/>
        <v>14.902293809911981</v>
      </c>
      <c r="Y2672" s="39">
        <f t="shared" si="1125"/>
        <v>453.58856783919595</v>
      </c>
      <c r="Z2672" s="41">
        <f t="shared" si="1126"/>
        <v>29581.053212675284</v>
      </c>
      <c r="AA2672" s="41">
        <v>24126.813678247498</v>
      </c>
      <c r="AB2672" s="41">
        <v>-650.69261378075248</v>
      </c>
      <c r="AC2672" s="41">
        <f t="shared" si="1129"/>
        <v>23476.121064466744</v>
      </c>
      <c r="AD2672" s="42">
        <f t="shared" si="1130"/>
        <v>5454.2395344277866</v>
      </c>
      <c r="AE2672" s="41">
        <f t="shared" si="1131"/>
        <v>28930.360598894531</v>
      </c>
      <c r="AF2672" s="42">
        <f t="shared" si="1132"/>
        <v>152505.06653678385</v>
      </c>
      <c r="AG2672" s="43">
        <f>(365.25/30.4375*(IF(E2672=12002,1/3%,IF(E2672=12003,1/3%,IF(E2672=12004,1/3%,IF(E2672=12006,1/2%,IF(E2672=12007,1/10%,IF(E2672=12008,1/3%,IF(E2672=12009,1/10%,IF(E2672=12010,1/10%,IF(E2672=12011,1/20%,IF(E2672=12012,1/3%))))))))))))</f>
        <v>400</v>
      </c>
      <c r="AH2672" s="44">
        <f t="shared" si="1133"/>
        <v>334.78439425051334</v>
      </c>
      <c r="AI2672" s="36">
        <f t="shared" si="1134"/>
        <v>65.215605749486656</v>
      </c>
      <c r="AJ2672" s="36">
        <f t="shared" si="1135"/>
        <v>1985</v>
      </c>
      <c r="AK2672" s="45">
        <v>45657</v>
      </c>
    </row>
    <row r="2673" spans="1:37" s="79" customFormat="1" ht="38.25" customHeight="1" x14ac:dyDescent="0.25">
      <c r="A2673" s="36">
        <v>2667</v>
      </c>
      <c r="B2673" s="45">
        <v>43675</v>
      </c>
      <c r="C2673" s="49" t="s">
        <v>272</v>
      </c>
      <c r="D2673" s="49"/>
      <c r="E2673" s="49">
        <v>12010</v>
      </c>
      <c r="F2673" s="36" t="s">
        <v>2125</v>
      </c>
      <c r="G2673" s="56" t="s">
        <v>435</v>
      </c>
      <c r="H2673" s="38">
        <v>1</v>
      </c>
      <c r="I2673" s="50">
        <v>395500</v>
      </c>
      <c r="J2673" s="39">
        <f t="shared" si="1137"/>
        <v>0</v>
      </c>
      <c r="K2673" s="39">
        <f t="shared" si="1138"/>
        <v>0</v>
      </c>
      <c r="L2673" s="39">
        <f t="shared" si="1139"/>
        <v>0</v>
      </c>
      <c r="M2673" s="39">
        <f>IF(E2673=12005,I2673,IF(E2673&lt;&gt;12005,0))</f>
        <v>0</v>
      </c>
      <c r="N2673" s="39">
        <f t="shared" si="1136"/>
        <v>0</v>
      </c>
      <c r="O2673" s="39">
        <f t="shared" si="1140"/>
        <v>0</v>
      </c>
      <c r="P2673" s="39">
        <f t="shared" si="1141"/>
        <v>0</v>
      </c>
      <c r="Q2673" s="39">
        <f t="shared" si="1142"/>
        <v>0</v>
      </c>
      <c r="R2673" s="39">
        <f t="shared" si="1143"/>
        <v>395500</v>
      </c>
      <c r="S2673" s="39">
        <f t="shared" si="1144"/>
        <v>0</v>
      </c>
      <c r="T2673" s="39"/>
      <c r="U2673" s="39">
        <f t="shared" si="1145"/>
        <v>0</v>
      </c>
      <c r="V2673" s="39"/>
      <c r="W2673" s="39">
        <f>IF(E2673=12099,I2673,IF(E2673&lt;&gt;12099,0))</f>
        <v>0</v>
      </c>
      <c r="X2673" s="39">
        <f t="shared" si="1124"/>
        <v>108.2819986310746</v>
      </c>
      <c r="Y2673" s="39">
        <f t="shared" si="1125"/>
        <v>3295.833333333333</v>
      </c>
      <c r="Z2673" s="41">
        <f t="shared" si="1126"/>
        <v>214614.92128678982</v>
      </c>
      <c r="AA2673" s="41">
        <v>174983.70978781654</v>
      </c>
      <c r="AB2673" s="41">
        <v>11760.828305459776</v>
      </c>
      <c r="AC2673" s="41">
        <f t="shared" si="1129"/>
        <v>186744.53809327632</v>
      </c>
      <c r="AD2673" s="42">
        <f t="shared" si="1130"/>
        <v>39631.21149897328</v>
      </c>
      <c r="AE2673" s="41">
        <f t="shared" si="1131"/>
        <v>226375.7495922496</v>
      </c>
      <c r="AF2673" s="42">
        <f t="shared" si="1132"/>
        <v>169124.2504077504</v>
      </c>
      <c r="AG2673" s="43">
        <f>(365.25/30.4375*(IF(E2673=12002,1/3%,IF(E2673=12003,1/3%,IF(E2673=12004,1/3%,IF(E2673=12006,1/2%,IF(E2673=12007,1/10%,IF(E2673=12008,1/3%,IF(E2673=12009,1/10%,IF(E2673=12010,1/10%,IF(E2673=12011,1/20%,IF(E2673=12012,1/3%,IF(E2673=12099,1/10%)))))))))))))</f>
        <v>120</v>
      </c>
      <c r="AH2673" s="44">
        <f t="shared" si="1133"/>
        <v>54.882956878850109</v>
      </c>
      <c r="AI2673" s="36">
        <f t="shared" si="1134"/>
        <v>65.117043121149891</v>
      </c>
      <c r="AJ2673" s="36">
        <f t="shared" si="1135"/>
        <v>1982</v>
      </c>
      <c r="AK2673" s="45">
        <v>45657</v>
      </c>
    </row>
    <row r="2674" spans="1:37" s="79" customFormat="1" ht="12.75" customHeight="1" x14ac:dyDescent="0.25">
      <c r="A2674" s="36">
        <v>2668</v>
      </c>
      <c r="B2674" s="45">
        <v>43676</v>
      </c>
      <c r="C2674" s="36" t="s">
        <v>527</v>
      </c>
      <c r="D2674" s="36"/>
      <c r="E2674" s="36">
        <v>12002</v>
      </c>
      <c r="F2674" s="36" t="s">
        <v>2126</v>
      </c>
      <c r="G2674" s="36" t="s">
        <v>56</v>
      </c>
      <c r="H2674" s="38">
        <v>1</v>
      </c>
      <c r="I2674" s="50">
        <v>532500</v>
      </c>
      <c r="J2674" s="39">
        <f t="shared" si="1137"/>
        <v>532500</v>
      </c>
      <c r="K2674" s="39">
        <f t="shared" si="1138"/>
        <v>0</v>
      </c>
      <c r="L2674" s="39">
        <f t="shared" si="1139"/>
        <v>0</v>
      </c>
      <c r="M2674" s="39">
        <f>IF(C2674=12006,H2674,IF(C2674&lt;&gt;12006,0))</f>
        <v>0</v>
      </c>
      <c r="N2674" s="39">
        <f t="shared" si="1136"/>
        <v>0</v>
      </c>
      <c r="O2674" s="39">
        <f t="shared" si="1140"/>
        <v>0</v>
      </c>
      <c r="P2674" s="39">
        <f t="shared" si="1141"/>
        <v>0</v>
      </c>
      <c r="Q2674" s="39">
        <f t="shared" si="1142"/>
        <v>0</v>
      </c>
      <c r="R2674" s="39">
        <f t="shared" si="1143"/>
        <v>0</v>
      </c>
      <c r="S2674" s="39">
        <f t="shared" si="1144"/>
        <v>0</v>
      </c>
      <c r="T2674" s="39"/>
      <c r="U2674" s="39">
        <f t="shared" si="1145"/>
        <v>0</v>
      </c>
      <c r="V2674" s="39"/>
      <c r="W2674" s="39"/>
      <c r="X2674" s="39">
        <f t="shared" si="1124"/>
        <v>43.737166324435314</v>
      </c>
      <c r="Y2674" s="39">
        <f t="shared" si="1125"/>
        <v>1331.2499999999998</v>
      </c>
      <c r="Z2674" s="41">
        <f t="shared" si="1126"/>
        <v>86643.326488706356</v>
      </c>
      <c r="AA2674" s="41">
        <v>70635.523613963029</v>
      </c>
      <c r="AB2674" s="41">
        <v>-1905.0179646216845</v>
      </c>
      <c r="AC2674" s="41">
        <f t="shared" si="1129"/>
        <v>68730.505649341343</v>
      </c>
      <c r="AD2674" s="42">
        <f t="shared" si="1130"/>
        <v>16007.802874743327</v>
      </c>
      <c r="AE2674" s="41">
        <f t="shared" si="1131"/>
        <v>84738.30852408467</v>
      </c>
      <c r="AF2674" s="42">
        <f t="shared" si="1132"/>
        <v>447761.69147591532</v>
      </c>
      <c r="AG2674" s="43">
        <f>(365.25/30.4375*(IF(E2674=12002,1/3%,IF(E2674=12003,1/3%,IF(E2674=12004,1/3%,IF(E2674=12006,1/2%,IF(E2674=12007,1/10%,IF(E2674=12008,1/3%,IF(E2674=12009,1/10%,IF(E2674=12010,1/10%,IF(E2674=12011,1/20%,IF(E2674=12012,1/3%))))))))))))</f>
        <v>400</v>
      </c>
      <c r="AH2674" s="44">
        <f t="shared" si="1133"/>
        <v>334.9158110882957</v>
      </c>
      <c r="AI2674" s="36">
        <f t="shared" si="1134"/>
        <v>65.084188911704317</v>
      </c>
      <c r="AJ2674" s="36">
        <f t="shared" si="1135"/>
        <v>1981</v>
      </c>
      <c r="AK2674" s="45">
        <v>45657</v>
      </c>
    </row>
    <row r="2675" spans="1:37" s="79" customFormat="1" ht="12.75" customHeight="1" x14ac:dyDescent="0.25">
      <c r="A2675" s="36">
        <v>2669</v>
      </c>
      <c r="B2675" s="45">
        <v>43676</v>
      </c>
      <c r="C2675" s="36" t="s">
        <v>721</v>
      </c>
      <c r="D2675" s="36"/>
      <c r="E2675" s="36">
        <v>12003</v>
      </c>
      <c r="F2675" s="36" t="s">
        <v>2127</v>
      </c>
      <c r="G2675" s="38" t="s">
        <v>1047</v>
      </c>
      <c r="H2675" s="61">
        <v>189</v>
      </c>
      <c r="I2675" s="48">
        <v>11018700</v>
      </c>
      <c r="J2675" s="39">
        <f t="shared" si="1137"/>
        <v>0</v>
      </c>
      <c r="K2675" s="39">
        <f t="shared" si="1138"/>
        <v>11018700</v>
      </c>
      <c r="L2675" s="39">
        <f t="shared" si="1139"/>
        <v>0</v>
      </c>
      <c r="M2675" s="39">
        <f>IF(C2675=12006,H2675,IF(C2675&lt;&gt;12006,0))</f>
        <v>0</v>
      </c>
      <c r="N2675" s="39">
        <f t="shared" si="1136"/>
        <v>0</v>
      </c>
      <c r="O2675" s="39">
        <f t="shared" si="1140"/>
        <v>0</v>
      </c>
      <c r="P2675" s="39">
        <f t="shared" si="1141"/>
        <v>0</v>
      </c>
      <c r="Q2675" s="39">
        <f t="shared" si="1142"/>
        <v>0</v>
      </c>
      <c r="R2675" s="39">
        <f t="shared" si="1143"/>
        <v>0</v>
      </c>
      <c r="S2675" s="39">
        <f t="shared" si="1144"/>
        <v>0</v>
      </c>
      <c r="T2675" s="39"/>
      <c r="U2675" s="39">
        <f t="shared" si="1145"/>
        <v>0</v>
      </c>
      <c r="V2675" s="39"/>
      <c r="W2675" s="39"/>
      <c r="X2675" s="39">
        <f t="shared" si="1124"/>
        <v>905.02669404517451</v>
      </c>
      <c r="Y2675" s="39">
        <f t="shared" si="1125"/>
        <v>27546.75</v>
      </c>
      <c r="Z2675" s="41">
        <f t="shared" si="1126"/>
        <v>1792857.8809034908</v>
      </c>
      <c r="AA2675" s="41">
        <v>1461618.110882957</v>
      </c>
      <c r="AB2675" s="41">
        <v>0</v>
      </c>
      <c r="AC2675" s="41">
        <f t="shared" si="1129"/>
        <v>1461618.110882957</v>
      </c>
      <c r="AD2675" s="42">
        <f t="shared" si="1130"/>
        <v>331239.77002053382</v>
      </c>
      <c r="AE2675" s="41">
        <f t="shared" si="1131"/>
        <v>1792857.8809034908</v>
      </c>
      <c r="AF2675" s="42">
        <f t="shared" si="1132"/>
        <v>9225842.1190965101</v>
      </c>
      <c r="AG2675" s="43">
        <f>(365.25/30.4375*(IF(E2675=12002,1/3%,IF(E2675=12003,1/3%,IF(E2675=12004,1/3%,IF(E2675=12006,1/2%,IF(E2675=12007,1/10%,IF(E2675=12008,1/3%,IF(E2675=12009,1/10%,IF(E2675=12010,1/10%,IF(E2675=12011,1/20%,IF(E2675=12012,1/3%))))))))))))</f>
        <v>400</v>
      </c>
      <c r="AH2675" s="44">
        <f t="shared" si="1133"/>
        <v>334.9158110882957</v>
      </c>
      <c r="AI2675" s="36">
        <f t="shared" si="1134"/>
        <v>65.084188911704317</v>
      </c>
      <c r="AJ2675" s="36">
        <f t="shared" si="1135"/>
        <v>1981</v>
      </c>
      <c r="AK2675" s="45">
        <v>45657</v>
      </c>
    </row>
    <row r="2676" spans="1:37" s="79" customFormat="1" ht="12.75" x14ac:dyDescent="0.25">
      <c r="A2676" s="36">
        <v>2670</v>
      </c>
      <c r="B2676" s="45">
        <v>43676</v>
      </c>
      <c r="C2676" s="49" t="s">
        <v>272</v>
      </c>
      <c r="D2676" s="49"/>
      <c r="E2676" s="49">
        <v>12010</v>
      </c>
      <c r="F2676" s="36" t="s">
        <v>2128</v>
      </c>
      <c r="G2676" s="56" t="s">
        <v>435</v>
      </c>
      <c r="H2676" s="38">
        <v>410</v>
      </c>
      <c r="I2676" s="48">
        <v>9944700</v>
      </c>
      <c r="J2676" s="39">
        <f t="shared" si="1137"/>
        <v>0</v>
      </c>
      <c r="K2676" s="39">
        <f t="shared" si="1138"/>
        <v>0</v>
      </c>
      <c r="L2676" s="39">
        <f t="shared" si="1139"/>
        <v>0</v>
      </c>
      <c r="M2676" s="39">
        <f>IF(E2676=12005,I2676,IF(E2676&lt;&gt;12005,0))</f>
        <v>0</v>
      </c>
      <c r="N2676" s="39">
        <f t="shared" si="1136"/>
        <v>0</v>
      </c>
      <c r="O2676" s="39">
        <f t="shared" si="1140"/>
        <v>0</v>
      </c>
      <c r="P2676" s="39">
        <f t="shared" si="1141"/>
        <v>0</v>
      </c>
      <c r="Q2676" s="39">
        <f t="shared" si="1142"/>
        <v>0</v>
      </c>
      <c r="R2676" s="39">
        <f t="shared" si="1143"/>
        <v>9944700</v>
      </c>
      <c r="S2676" s="39">
        <f t="shared" si="1144"/>
        <v>0</v>
      </c>
      <c r="T2676" s="39"/>
      <c r="U2676" s="39">
        <f t="shared" si="1145"/>
        <v>0</v>
      </c>
      <c r="V2676" s="39"/>
      <c r="W2676" s="39">
        <f>IF(E2676=12099,I2676,IF(E2676&lt;&gt;12099,0))</f>
        <v>0</v>
      </c>
      <c r="X2676" s="39">
        <f t="shared" si="1124"/>
        <v>2722.7104722792606</v>
      </c>
      <c r="Y2676" s="39">
        <f t="shared" si="1125"/>
        <v>82872.5</v>
      </c>
      <c r="Z2676" s="41">
        <f t="shared" si="1126"/>
        <v>5393689.4455852164</v>
      </c>
      <c r="AA2676" s="41">
        <v>4397177.4127310067</v>
      </c>
      <c r="AB2676" s="41">
        <v>295538.64552582416</v>
      </c>
      <c r="AC2676" s="41">
        <f t="shared" si="1129"/>
        <v>4692716.058256831</v>
      </c>
      <c r="AD2676" s="42">
        <f t="shared" si="1130"/>
        <v>996512.03285420965</v>
      </c>
      <c r="AE2676" s="41">
        <f t="shared" si="1131"/>
        <v>5689228.0911110407</v>
      </c>
      <c r="AF2676" s="42">
        <f t="shared" si="1132"/>
        <v>4255471.9088889593</v>
      </c>
      <c r="AG2676" s="43">
        <f>(365.25/30.4375*(IF(E2676=12002,1/3%,IF(E2676=12003,1/3%,IF(E2676=12004,1/3%,IF(E2676=12006,1/2%,IF(E2676=12007,1/10%,IF(E2676=12008,1/3%,IF(E2676=12009,1/10%,IF(E2676=12010,1/10%,IF(E2676=12011,1/20%,IF(E2676=12012,1/3%,IF(E2676=12099,1/10%)))))))))))))</f>
        <v>120</v>
      </c>
      <c r="AH2676" s="44">
        <f t="shared" si="1133"/>
        <v>54.915811088295683</v>
      </c>
      <c r="AI2676" s="36">
        <f t="shared" si="1134"/>
        <v>65.084188911704317</v>
      </c>
      <c r="AJ2676" s="36">
        <f t="shared" si="1135"/>
        <v>1981</v>
      </c>
      <c r="AK2676" s="45">
        <v>45657</v>
      </c>
    </row>
    <row r="2677" spans="1:37" s="79" customFormat="1" ht="25.5" x14ac:dyDescent="0.25">
      <c r="A2677" s="36">
        <v>2671</v>
      </c>
      <c r="B2677" s="45">
        <v>43676</v>
      </c>
      <c r="C2677" s="53" t="s">
        <v>533</v>
      </c>
      <c r="D2677" s="53"/>
      <c r="E2677" s="36">
        <v>12003</v>
      </c>
      <c r="F2677" s="36" t="s">
        <v>1863</v>
      </c>
      <c r="G2677" s="36" t="s">
        <v>1700</v>
      </c>
      <c r="H2677" s="38">
        <v>4</v>
      </c>
      <c r="I2677" s="50">
        <v>146000</v>
      </c>
      <c r="J2677" s="39">
        <f t="shared" si="1137"/>
        <v>0</v>
      </c>
      <c r="K2677" s="39">
        <f t="shared" si="1138"/>
        <v>146000</v>
      </c>
      <c r="L2677" s="39">
        <f t="shared" si="1139"/>
        <v>0</v>
      </c>
      <c r="M2677" s="39">
        <f t="shared" ref="M2677:M2684" si="1148">IF(C2677=12006,H2677,IF(C2677&lt;&gt;12006,0))</f>
        <v>0</v>
      </c>
      <c r="N2677" s="39">
        <f t="shared" si="1136"/>
        <v>0</v>
      </c>
      <c r="O2677" s="39">
        <f t="shared" si="1140"/>
        <v>0</v>
      </c>
      <c r="P2677" s="39">
        <f t="shared" si="1141"/>
        <v>0</v>
      </c>
      <c r="Q2677" s="39">
        <f t="shared" si="1142"/>
        <v>0</v>
      </c>
      <c r="R2677" s="39">
        <f t="shared" si="1143"/>
        <v>0</v>
      </c>
      <c r="S2677" s="39">
        <f t="shared" si="1144"/>
        <v>0</v>
      </c>
      <c r="T2677" s="39"/>
      <c r="U2677" s="39">
        <f t="shared" si="1145"/>
        <v>0</v>
      </c>
      <c r="V2677" s="39"/>
      <c r="W2677" s="39"/>
      <c r="X2677" s="39">
        <f t="shared" si="1124"/>
        <v>11.991786447638603</v>
      </c>
      <c r="Y2677" s="39">
        <f t="shared" si="1125"/>
        <v>365</v>
      </c>
      <c r="Z2677" s="41">
        <f t="shared" si="1126"/>
        <v>23755.728952772075</v>
      </c>
      <c r="AA2677" s="41">
        <v>19006.981519507186</v>
      </c>
      <c r="AB2677" s="41">
        <v>-512.61234283965985</v>
      </c>
      <c r="AC2677" s="41">
        <f t="shared" si="1129"/>
        <v>18494.369176667526</v>
      </c>
      <c r="AD2677" s="42">
        <f t="shared" si="1130"/>
        <v>4748.747433264889</v>
      </c>
      <c r="AE2677" s="41">
        <f t="shared" si="1131"/>
        <v>23243.116609932415</v>
      </c>
      <c r="AF2677" s="42">
        <f t="shared" si="1132"/>
        <v>122756.88339006758</v>
      </c>
      <c r="AG2677" s="43">
        <f t="shared" ref="AG2677:AG2684" si="1149">(365.25/30.4375*(IF(E2677=12002,1/3%,IF(E2677=12003,1/3%,IF(E2677=12004,1/3%,IF(E2677=12006,1/2%,IF(E2677=12007,1/10%,IF(E2677=12008,1/3%,IF(E2677=12009,1/10%,IF(E2677=12010,1/10%,IF(E2677=12011,1/20%,IF(E2677=12012,1/3%))))))))))))</f>
        <v>400</v>
      </c>
      <c r="AH2677" s="44">
        <f t="shared" si="1133"/>
        <v>334.9158110882957</v>
      </c>
      <c r="AI2677" s="36">
        <f t="shared" si="1134"/>
        <v>65.084188911704317</v>
      </c>
      <c r="AJ2677" s="36">
        <f t="shared" si="1135"/>
        <v>1981</v>
      </c>
      <c r="AK2677" s="45">
        <v>45657</v>
      </c>
    </row>
    <row r="2678" spans="1:37" s="79" customFormat="1" ht="25.5" x14ac:dyDescent="0.25">
      <c r="A2678" s="36">
        <v>2672</v>
      </c>
      <c r="B2678" s="45">
        <v>43676</v>
      </c>
      <c r="C2678" s="53" t="s">
        <v>533</v>
      </c>
      <c r="D2678" s="53"/>
      <c r="E2678" s="36">
        <v>12003</v>
      </c>
      <c r="F2678" s="36" t="s">
        <v>1877</v>
      </c>
      <c r="G2678" s="36" t="s">
        <v>1700</v>
      </c>
      <c r="H2678" s="38">
        <v>9</v>
      </c>
      <c r="I2678" s="50">
        <v>243450</v>
      </c>
      <c r="J2678" s="39">
        <f t="shared" si="1137"/>
        <v>0</v>
      </c>
      <c r="K2678" s="39">
        <f t="shared" si="1138"/>
        <v>243450</v>
      </c>
      <c r="L2678" s="39">
        <f t="shared" si="1139"/>
        <v>0</v>
      </c>
      <c r="M2678" s="39">
        <f t="shared" si="1148"/>
        <v>0</v>
      </c>
      <c r="N2678" s="39">
        <f t="shared" si="1136"/>
        <v>0</v>
      </c>
      <c r="O2678" s="39">
        <f t="shared" si="1140"/>
        <v>0</v>
      </c>
      <c r="P2678" s="39">
        <f t="shared" si="1141"/>
        <v>0</v>
      </c>
      <c r="Q2678" s="39">
        <f t="shared" si="1142"/>
        <v>0</v>
      </c>
      <c r="R2678" s="39">
        <f t="shared" si="1143"/>
        <v>0</v>
      </c>
      <c r="S2678" s="39">
        <f t="shared" si="1144"/>
        <v>0</v>
      </c>
      <c r="T2678" s="39"/>
      <c r="U2678" s="39">
        <f t="shared" si="1145"/>
        <v>0</v>
      </c>
      <c r="V2678" s="39"/>
      <c r="W2678" s="39"/>
      <c r="X2678" s="39">
        <f t="shared" si="1124"/>
        <v>19.995893223819301</v>
      </c>
      <c r="Y2678" s="39">
        <f t="shared" si="1125"/>
        <v>608.625</v>
      </c>
      <c r="Z2678" s="41">
        <f t="shared" si="1126"/>
        <v>39611.864476386043</v>
      </c>
      <c r="AA2678" s="41">
        <v>31693.490759753593</v>
      </c>
      <c r="AB2678" s="41">
        <v>-854.76352646791213</v>
      </c>
      <c r="AC2678" s="41">
        <f t="shared" si="1129"/>
        <v>30838.727233285681</v>
      </c>
      <c r="AD2678" s="42">
        <f t="shared" si="1130"/>
        <v>7918.3737166324499</v>
      </c>
      <c r="AE2678" s="41">
        <f t="shared" si="1131"/>
        <v>38757.100949918131</v>
      </c>
      <c r="AF2678" s="42">
        <f t="shared" si="1132"/>
        <v>204692.89905008188</v>
      </c>
      <c r="AG2678" s="43">
        <f t="shared" si="1149"/>
        <v>400</v>
      </c>
      <c r="AH2678" s="44">
        <f t="shared" si="1133"/>
        <v>334.9158110882957</v>
      </c>
      <c r="AI2678" s="36">
        <f t="shared" si="1134"/>
        <v>65.084188911704317</v>
      </c>
      <c r="AJ2678" s="36">
        <f t="shared" si="1135"/>
        <v>1981</v>
      </c>
      <c r="AK2678" s="45">
        <v>45657</v>
      </c>
    </row>
    <row r="2679" spans="1:37" s="79" customFormat="1" ht="12.75" x14ac:dyDescent="0.25">
      <c r="A2679" s="36">
        <v>2673</v>
      </c>
      <c r="B2679" s="45">
        <v>43677</v>
      </c>
      <c r="C2679" s="36" t="s">
        <v>823</v>
      </c>
      <c r="D2679" s="36"/>
      <c r="E2679" s="36">
        <v>12004</v>
      </c>
      <c r="F2679" s="36" t="s">
        <v>2104</v>
      </c>
      <c r="G2679" s="36" t="s">
        <v>56</v>
      </c>
      <c r="H2679" s="38">
        <f>VLOOKUP(F2679,'[1]Feeder Assets'!$F$1338:$K$2140,6,0)</f>
        <v>40</v>
      </c>
      <c r="I2679" s="50">
        <v>1184736</v>
      </c>
      <c r="J2679" s="39">
        <f t="shared" si="1137"/>
        <v>0</v>
      </c>
      <c r="K2679" s="39">
        <f t="shared" si="1138"/>
        <v>0</v>
      </c>
      <c r="L2679" s="39">
        <f t="shared" si="1139"/>
        <v>1184736</v>
      </c>
      <c r="M2679" s="39">
        <f t="shared" si="1148"/>
        <v>0</v>
      </c>
      <c r="N2679" s="39">
        <f t="shared" si="1136"/>
        <v>0</v>
      </c>
      <c r="O2679" s="39">
        <f t="shared" si="1140"/>
        <v>0</v>
      </c>
      <c r="P2679" s="39">
        <f t="shared" si="1141"/>
        <v>0</v>
      </c>
      <c r="Q2679" s="39">
        <f t="shared" si="1142"/>
        <v>0</v>
      </c>
      <c r="R2679" s="39">
        <f t="shared" si="1143"/>
        <v>0</v>
      </c>
      <c r="S2679" s="39">
        <f t="shared" si="1144"/>
        <v>0</v>
      </c>
      <c r="T2679" s="39"/>
      <c r="U2679" s="39">
        <f t="shared" si="1145"/>
        <v>0</v>
      </c>
      <c r="V2679" s="39"/>
      <c r="W2679" s="39"/>
      <c r="X2679" s="39">
        <f t="shared" si="1124"/>
        <v>97.308911704312123</v>
      </c>
      <c r="Y2679" s="39">
        <f t="shared" si="1125"/>
        <v>2961.84</v>
      </c>
      <c r="Z2679" s="41">
        <f t="shared" si="1126"/>
        <v>192671.64517453799</v>
      </c>
      <c r="AA2679" s="41">
        <v>157056.58349075975</v>
      </c>
      <c r="AB2679" s="41">
        <v>-4235.7669017527978</v>
      </c>
      <c r="AC2679" s="41">
        <f t="shared" si="1129"/>
        <v>152820.81658900695</v>
      </c>
      <c r="AD2679" s="42">
        <f t="shared" si="1130"/>
        <v>35615.061683778244</v>
      </c>
      <c r="AE2679" s="41">
        <f t="shared" si="1131"/>
        <v>188435.87827278519</v>
      </c>
      <c r="AF2679" s="42">
        <f t="shared" si="1132"/>
        <v>996300.12172721478</v>
      </c>
      <c r="AG2679" s="43">
        <f t="shared" si="1149"/>
        <v>400</v>
      </c>
      <c r="AH2679" s="44">
        <f t="shared" si="1133"/>
        <v>334.94866529774129</v>
      </c>
      <c r="AI2679" s="36">
        <f t="shared" si="1134"/>
        <v>65.051334702258728</v>
      </c>
      <c r="AJ2679" s="36">
        <f t="shared" si="1135"/>
        <v>1980</v>
      </c>
      <c r="AK2679" s="45">
        <v>45657</v>
      </c>
    </row>
    <row r="2680" spans="1:37" s="79" customFormat="1" ht="12.75" x14ac:dyDescent="0.25">
      <c r="A2680" s="36">
        <v>2674</v>
      </c>
      <c r="B2680" s="45">
        <v>43677</v>
      </c>
      <c r="C2680" s="36" t="s">
        <v>1043</v>
      </c>
      <c r="D2680" s="36"/>
      <c r="E2680" s="36">
        <v>12002</v>
      </c>
      <c r="F2680" s="36" t="s">
        <v>2129</v>
      </c>
      <c r="G2680" s="36" t="s">
        <v>276</v>
      </c>
      <c r="H2680" s="38">
        <v>1</v>
      </c>
      <c r="I2680" s="50">
        <v>1898650</v>
      </c>
      <c r="J2680" s="39">
        <f t="shared" si="1137"/>
        <v>1898650</v>
      </c>
      <c r="K2680" s="39">
        <f t="shared" si="1138"/>
        <v>0</v>
      </c>
      <c r="L2680" s="39">
        <f t="shared" si="1139"/>
        <v>0</v>
      </c>
      <c r="M2680" s="39">
        <f t="shared" si="1148"/>
        <v>0</v>
      </c>
      <c r="N2680" s="39">
        <f t="shared" si="1136"/>
        <v>0</v>
      </c>
      <c r="O2680" s="39">
        <f t="shared" si="1140"/>
        <v>0</v>
      </c>
      <c r="P2680" s="39">
        <f t="shared" si="1141"/>
        <v>0</v>
      </c>
      <c r="Q2680" s="39">
        <f t="shared" si="1142"/>
        <v>0</v>
      </c>
      <c r="R2680" s="39">
        <f t="shared" si="1143"/>
        <v>0</v>
      </c>
      <c r="S2680" s="39">
        <f t="shared" si="1144"/>
        <v>0</v>
      </c>
      <c r="T2680" s="39"/>
      <c r="U2680" s="39">
        <f t="shared" si="1145"/>
        <v>0</v>
      </c>
      <c r="V2680" s="39">
        <f>IF(E2680=12050,I2680,IF(E2680&lt;&gt;12050,0))</f>
        <v>0</v>
      </c>
      <c r="W2680" s="39"/>
      <c r="X2680" s="39">
        <f t="shared" si="1124"/>
        <v>155.94661190965093</v>
      </c>
      <c r="Y2680" s="39">
        <f t="shared" si="1125"/>
        <v>4746.625</v>
      </c>
      <c r="Z2680" s="41">
        <f t="shared" si="1126"/>
        <v>308774.29158110882</v>
      </c>
      <c r="AA2680" s="41">
        <v>251697.8316221766</v>
      </c>
      <c r="AB2680" s="41">
        <v>0</v>
      </c>
      <c r="AC2680" s="41">
        <f t="shared" si="1129"/>
        <v>251697.8316221766</v>
      </c>
      <c r="AD2680" s="42">
        <f t="shared" si="1130"/>
        <v>57076.459958932217</v>
      </c>
      <c r="AE2680" s="41">
        <f t="shared" si="1131"/>
        <v>308774.29158110882</v>
      </c>
      <c r="AF2680" s="42">
        <f t="shared" si="1132"/>
        <v>1589875.7084188913</v>
      </c>
      <c r="AG2680" s="43">
        <f t="shared" si="1149"/>
        <v>400</v>
      </c>
      <c r="AH2680" s="44">
        <f t="shared" si="1133"/>
        <v>334.94866529774129</v>
      </c>
      <c r="AI2680" s="36">
        <f t="shared" si="1134"/>
        <v>65.051334702258728</v>
      </c>
      <c r="AJ2680" s="36">
        <f t="shared" si="1135"/>
        <v>1980</v>
      </c>
      <c r="AK2680" s="45">
        <v>45657</v>
      </c>
    </row>
    <row r="2681" spans="1:37" s="79" customFormat="1" ht="12.75" x14ac:dyDescent="0.25">
      <c r="A2681" s="36">
        <v>2675</v>
      </c>
      <c r="B2681" s="45">
        <v>43677</v>
      </c>
      <c r="C2681" s="49" t="s">
        <v>973</v>
      </c>
      <c r="D2681" s="49"/>
      <c r="E2681" s="49">
        <v>12006</v>
      </c>
      <c r="F2681" s="36" t="s">
        <v>2130</v>
      </c>
      <c r="G2681" s="36" t="s">
        <v>276</v>
      </c>
      <c r="H2681" s="38">
        <v>1</v>
      </c>
      <c r="I2681" s="50">
        <v>2421972.5</v>
      </c>
      <c r="J2681" s="39">
        <f t="shared" si="1137"/>
        <v>0</v>
      </c>
      <c r="K2681" s="39">
        <f t="shared" si="1138"/>
        <v>0</v>
      </c>
      <c r="L2681" s="39">
        <f t="shared" si="1139"/>
        <v>0</v>
      </c>
      <c r="M2681" s="39">
        <f t="shared" si="1148"/>
        <v>0</v>
      </c>
      <c r="N2681" s="39">
        <f t="shared" si="1136"/>
        <v>2421972.5</v>
      </c>
      <c r="O2681" s="39">
        <f t="shared" si="1140"/>
        <v>0</v>
      </c>
      <c r="P2681" s="39">
        <f t="shared" si="1141"/>
        <v>0</v>
      </c>
      <c r="Q2681" s="39">
        <f t="shared" si="1142"/>
        <v>0</v>
      </c>
      <c r="R2681" s="39">
        <f t="shared" si="1143"/>
        <v>0</v>
      </c>
      <c r="S2681" s="39">
        <f t="shared" si="1144"/>
        <v>0</v>
      </c>
      <c r="T2681" s="39"/>
      <c r="U2681" s="39">
        <f t="shared" si="1145"/>
        <v>0</v>
      </c>
      <c r="V2681" s="39">
        <f>IF(E2681=12050,I2681,IF(E2681&lt;&gt;12050,0))</f>
        <v>0</v>
      </c>
      <c r="W2681" s="39"/>
      <c r="X2681" s="39">
        <f t="shared" si="1124"/>
        <v>132.61998631074607</v>
      </c>
      <c r="Y2681" s="39">
        <f t="shared" si="1125"/>
        <v>4036.6208333333334</v>
      </c>
      <c r="Z2681" s="41">
        <f t="shared" si="1126"/>
        <v>262587.57289527723</v>
      </c>
      <c r="AA2681" s="41">
        <v>214048.65790554415</v>
      </c>
      <c r="AB2681" s="41">
        <v>0</v>
      </c>
      <c r="AC2681" s="41">
        <f t="shared" si="1129"/>
        <v>214048.65790554415</v>
      </c>
      <c r="AD2681" s="42">
        <f t="shared" si="1130"/>
        <v>48538.914989733079</v>
      </c>
      <c r="AE2681" s="41">
        <f t="shared" si="1131"/>
        <v>262587.57289527723</v>
      </c>
      <c r="AF2681" s="42">
        <f t="shared" si="1132"/>
        <v>2159384.9271047227</v>
      </c>
      <c r="AG2681" s="43">
        <f t="shared" si="1149"/>
        <v>600</v>
      </c>
      <c r="AH2681" s="44">
        <f t="shared" si="1133"/>
        <v>534.94866529774129</v>
      </c>
      <c r="AI2681" s="36">
        <f t="shared" si="1134"/>
        <v>65.051334702258728</v>
      </c>
      <c r="AJ2681" s="36">
        <f t="shared" si="1135"/>
        <v>1980</v>
      </c>
      <c r="AK2681" s="45">
        <v>45657</v>
      </c>
    </row>
    <row r="2682" spans="1:37" s="79" customFormat="1" ht="12.75" x14ac:dyDescent="0.25">
      <c r="A2682" s="36">
        <v>2676</v>
      </c>
      <c r="B2682" s="45">
        <v>43677</v>
      </c>
      <c r="C2682" s="36" t="s">
        <v>721</v>
      </c>
      <c r="D2682" s="36"/>
      <c r="E2682" s="36">
        <v>12003</v>
      </c>
      <c r="F2682" s="36" t="s">
        <v>2041</v>
      </c>
      <c r="G2682" s="38" t="s">
        <v>1047</v>
      </c>
      <c r="H2682" s="61">
        <v>16</v>
      </c>
      <c r="I2682" s="48">
        <v>432800</v>
      </c>
      <c r="J2682" s="39">
        <f t="shared" si="1137"/>
        <v>0</v>
      </c>
      <c r="K2682" s="39">
        <f t="shared" si="1138"/>
        <v>432800</v>
      </c>
      <c r="L2682" s="39">
        <f t="shared" si="1139"/>
        <v>0</v>
      </c>
      <c r="M2682" s="39">
        <f t="shared" si="1148"/>
        <v>0</v>
      </c>
      <c r="N2682" s="39">
        <f t="shared" si="1136"/>
        <v>0</v>
      </c>
      <c r="O2682" s="39">
        <f t="shared" si="1140"/>
        <v>0</v>
      </c>
      <c r="P2682" s="39">
        <f t="shared" si="1141"/>
        <v>0</v>
      </c>
      <c r="Q2682" s="39">
        <f t="shared" si="1142"/>
        <v>0</v>
      </c>
      <c r="R2682" s="39">
        <f t="shared" si="1143"/>
        <v>0</v>
      </c>
      <c r="S2682" s="39">
        <f t="shared" si="1144"/>
        <v>0</v>
      </c>
      <c r="T2682" s="39"/>
      <c r="U2682" s="39">
        <f t="shared" si="1145"/>
        <v>0</v>
      </c>
      <c r="V2682" s="39"/>
      <c r="W2682" s="39"/>
      <c r="X2682" s="39">
        <f t="shared" si="1124"/>
        <v>35.548254620123203</v>
      </c>
      <c r="Y2682" s="39">
        <f t="shared" si="1125"/>
        <v>1082</v>
      </c>
      <c r="Z2682" s="41">
        <f t="shared" si="1126"/>
        <v>70385.544147843946</v>
      </c>
      <c r="AA2682" s="41">
        <v>57374.88295687885</v>
      </c>
      <c r="AB2682" s="41">
        <v>0</v>
      </c>
      <c r="AC2682" s="41">
        <f t="shared" si="1129"/>
        <v>57374.88295687885</v>
      </c>
      <c r="AD2682" s="42">
        <f t="shared" si="1130"/>
        <v>13010.661190965096</v>
      </c>
      <c r="AE2682" s="41">
        <f t="shared" si="1131"/>
        <v>70385.544147843946</v>
      </c>
      <c r="AF2682" s="42">
        <f t="shared" si="1132"/>
        <v>362414.45585215604</v>
      </c>
      <c r="AG2682" s="43">
        <f t="shared" si="1149"/>
        <v>400</v>
      </c>
      <c r="AH2682" s="44">
        <f t="shared" si="1133"/>
        <v>334.94866529774129</v>
      </c>
      <c r="AI2682" s="36">
        <f t="shared" si="1134"/>
        <v>65.051334702258728</v>
      </c>
      <c r="AJ2682" s="36">
        <f t="shared" si="1135"/>
        <v>1980</v>
      </c>
      <c r="AK2682" s="45">
        <v>45657</v>
      </c>
    </row>
    <row r="2683" spans="1:37" s="79" customFormat="1" ht="12.75" x14ac:dyDescent="0.25">
      <c r="A2683" s="36">
        <v>2677</v>
      </c>
      <c r="B2683" s="45">
        <v>43677</v>
      </c>
      <c r="C2683" s="36" t="s">
        <v>823</v>
      </c>
      <c r="D2683" s="36"/>
      <c r="E2683" s="36">
        <v>12004</v>
      </c>
      <c r="F2683" s="36" t="s">
        <v>2105</v>
      </c>
      <c r="G2683" s="38" t="s">
        <v>320</v>
      </c>
      <c r="H2683" s="61">
        <v>1</v>
      </c>
      <c r="I2683" s="50">
        <v>8994675.0800000001</v>
      </c>
      <c r="J2683" s="39">
        <f t="shared" si="1137"/>
        <v>0</v>
      </c>
      <c r="K2683" s="39">
        <f t="shared" si="1138"/>
        <v>0</v>
      </c>
      <c r="L2683" s="39">
        <f t="shared" si="1139"/>
        <v>8994675.0800000001</v>
      </c>
      <c r="M2683" s="39">
        <f t="shared" si="1148"/>
        <v>0</v>
      </c>
      <c r="N2683" s="39">
        <f t="shared" si="1136"/>
        <v>0</v>
      </c>
      <c r="O2683" s="39">
        <f t="shared" si="1140"/>
        <v>0</v>
      </c>
      <c r="P2683" s="39">
        <f t="shared" si="1141"/>
        <v>0</v>
      </c>
      <c r="Q2683" s="39">
        <f t="shared" si="1142"/>
        <v>0</v>
      </c>
      <c r="R2683" s="39">
        <f t="shared" si="1143"/>
        <v>0</v>
      </c>
      <c r="S2683" s="39">
        <f t="shared" si="1144"/>
        <v>0</v>
      </c>
      <c r="T2683" s="39"/>
      <c r="U2683" s="39">
        <f t="shared" si="1145"/>
        <v>0</v>
      </c>
      <c r="V2683" s="39"/>
      <c r="W2683" s="39"/>
      <c r="X2683" s="39">
        <f t="shared" si="1124"/>
        <v>738.78234743326482</v>
      </c>
      <c r="Y2683" s="39">
        <f t="shared" si="1125"/>
        <v>22486.687699999999</v>
      </c>
      <c r="Z2683" s="41">
        <f t="shared" si="1126"/>
        <v>1462789.0479178645</v>
      </c>
      <c r="AA2683" s="41">
        <v>1192394.7087572895</v>
      </c>
      <c r="AB2683" s="41">
        <v>0</v>
      </c>
      <c r="AC2683" s="41">
        <f t="shared" si="1129"/>
        <v>1192394.7087572895</v>
      </c>
      <c r="AD2683" s="42">
        <f t="shared" si="1130"/>
        <v>270394.33916057507</v>
      </c>
      <c r="AE2683" s="41">
        <f t="shared" si="1131"/>
        <v>1462789.0479178645</v>
      </c>
      <c r="AF2683" s="42">
        <f t="shared" si="1132"/>
        <v>7531886.0320821358</v>
      </c>
      <c r="AG2683" s="43">
        <f t="shared" si="1149"/>
        <v>400</v>
      </c>
      <c r="AH2683" s="44">
        <f t="shared" si="1133"/>
        <v>334.94866529774129</v>
      </c>
      <c r="AI2683" s="36">
        <f t="shared" si="1134"/>
        <v>65.051334702258728</v>
      </c>
      <c r="AJ2683" s="36">
        <f t="shared" si="1135"/>
        <v>1980</v>
      </c>
      <c r="AK2683" s="45">
        <v>45657</v>
      </c>
    </row>
    <row r="2684" spans="1:37" s="79" customFormat="1" ht="25.5" x14ac:dyDescent="0.25">
      <c r="A2684" s="36">
        <v>2678</v>
      </c>
      <c r="B2684" s="45">
        <v>43677</v>
      </c>
      <c r="C2684" s="53" t="s">
        <v>533</v>
      </c>
      <c r="D2684" s="53"/>
      <c r="E2684" s="36">
        <v>12003</v>
      </c>
      <c r="F2684" s="36" t="s">
        <v>1877</v>
      </c>
      <c r="G2684" s="36" t="s">
        <v>558</v>
      </c>
      <c r="H2684" s="38">
        <v>18</v>
      </c>
      <c r="I2684" s="50">
        <v>486900</v>
      </c>
      <c r="J2684" s="39">
        <f t="shared" si="1137"/>
        <v>0</v>
      </c>
      <c r="K2684" s="39">
        <f t="shared" si="1138"/>
        <v>486900</v>
      </c>
      <c r="L2684" s="39">
        <f t="shared" si="1139"/>
        <v>0</v>
      </c>
      <c r="M2684" s="39">
        <f t="shared" si="1148"/>
        <v>0</v>
      </c>
      <c r="N2684" s="39">
        <f t="shared" si="1136"/>
        <v>0</v>
      </c>
      <c r="O2684" s="39">
        <f t="shared" si="1140"/>
        <v>0</v>
      </c>
      <c r="P2684" s="39">
        <f t="shared" si="1141"/>
        <v>0</v>
      </c>
      <c r="Q2684" s="39">
        <f t="shared" si="1142"/>
        <v>0</v>
      </c>
      <c r="R2684" s="39">
        <f t="shared" si="1143"/>
        <v>0</v>
      </c>
      <c r="S2684" s="39">
        <f t="shared" si="1144"/>
        <v>0</v>
      </c>
      <c r="T2684" s="39"/>
      <c r="U2684" s="39">
        <f t="shared" si="1145"/>
        <v>0</v>
      </c>
      <c r="V2684" s="39"/>
      <c r="W2684" s="39"/>
      <c r="X2684" s="39">
        <f t="shared" si="1124"/>
        <v>39.991786447638603</v>
      </c>
      <c r="Y2684" s="39">
        <f t="shared" si="1125"/>
        <v>1217.25</v>
      </c>
      <c r="Z2684" s="41">
        <f t="shared" si="1126"/>
        <v>79183.737166324441</v>
      </c>
      <c r="AA2684" s="41">
        <v>63346.989733059541</v>
      </c>
      <c r="AB2684" s="41">
        <v>-1708.4484869718269</v>
      </c>
      <c r="AC2684" s="41">
        <f t="shared" si="1129"/>
        <v>61638.541246087712</v>
      </c>
      <c r="AD2684" s="42">
        <f t="shared" si="1130"/>
        <v>15836.7474332649</v>
      </c>
      <c r="AE2684" s="41">
        <f t="shared" si="1131"/>
        <v>77475.288679352612</v>
      </c>
      <c r="AF2684" s="42">
        <f t="shared" si="1132"/>
        <v>409424.71132064739</v>
      </c>
      <c r="AG2684" s="43">
        <f t="shared" si="1149"/>
        <v>400</v>
      </c>
      <c r="AH2684" s="44">
        <f t="shared" si="1133"/>
        <v>334.94866529774129</v>
      </c>
      <c r="AI2684" s="36">
        <f t="shared" si="1134"/>
        <v>65.051334702258728</v>
      </c>
      <c r="AJ2684" s="36">
        <f t="shared" si="1135"/>
        <v>1980</v>
      </c>
      <c r="AK2684" s="45">
        <v>45657</v>
      </c>
    </row>
    <row r="2685" spans="1:37" s="79" customFormat="1" ht="12.75" x14ac:dyDescent="0.25">
      <c r="A2685" s="36">
        <v>2679</v>
      </c>
      <c r="B2685" s="45">
        <v>43678</v>
      </c>
      <c r="C2685" s="49" t="s">
        <v>272</v>
      </c>
      <c r="D2685" s="49"/>
      <c r="E2685" s="49">
        <v>12010</v>
      </c>
      <c r="F2685" s="36" t="s">
        <v>2131</v>
      </c>
      <c r="G2685" s="56" t="s">
        <v>435</v>
      </c>
      <c r="H2685" s="38">
        <v>3</v>
      </c>
      <c r="I2685" s="48">
        <v>191330.67729083667</v>
      </c>
      <c r="J2685" s="39">
        <f t="shared" si="1137"/>
        <v>0</v>
      </c>
      <c r="K2685" s="39">
        <f t="shared" si="1138"/>
        <v>0</v>
      </c>
      <c r="L2685" s="39">
        <f t="shared" si="1139"/>
        <v>0</v>
      </c>
      <c r="M2685" s="39">
        <f>IF(E2685=12005,I2685,IF(E2685&lt;&gt;12005,0))</f>
        <v>0</v>
      </c>
      <c r="N2685" s="39">
        <f t="shared" si="1136"/>
        <v>0</v>
      </c>
      <c r="O2685" s="39">
        <f t="shared" si="1140"/>
        <v>0</v>
      </c>
      <c r="P2685" s="39">
        <f t="shared" si="1141"/>
        <v>0</v>
      </c>
      <c r="Q2685" s="39">
        <f t="shared" si="1142"/>
        <v>0</v>
      </c>
      <c r="R2685" s="39">
        <f t="shared" si="1143"/>
        <v>191330.67729083667</v>
      </c>
      <c r="S2685" s="39">
        <f t="shared" si="1144"/>
        <v>0</v>
      </c>
      <c r="T2685" s="39"/>
      <c r="U2685" s="39">
        <f t="shared" si="1145"/>
        <v>0</v>
      </c>
      <c r="V2685" s="39"/>
      <c r="W2685" s="39">
        <f>IF(E2685=12099,I2685,IF(E2685&lt;&gt;12099,0))</f>
        <v>0</v>
      </c>
      <c r="X2685" s="39">
        <f t="shared" si="1124"/>
        <v>52.383484542323529</v>
      </c>
      <c r="Y2685" s="39">
        <f t="shared" si="1125"/>
        <v>1594.4223107569724</v>
      </c>
      <c r="Z2685" s="41">
        <f t="shared" si="1126"/>
        <v>103666.91590925826</v>
      </c>
      <c r="AA2685" s="41">
        <v>84494.560566767861</v>
      </c>
      <c r="AB2685" s="41">
        <v>5678.9630347648417</v>
      </c>
      <c r="AC2685" s="41">
        <f t="shared" si="1129"/>
        <v>90173.52360153271</v>
      </c>
      <c r="AD2685" s="42">
        <f t="shared" si="1130"/>
        <v>19172.355342490395</v>
      </c>
      <c r="AE2685" s="41">
        <f t="shared" si="1131"/>
        <v>109345.8789440231</v>
      </c>
      <c r="AF2685" s="42">
        <f t="shared" si="1132"/>
        <v>81984.798346813564</v>
      </c>
      <c r="AG2685" s="43">
        <f>(365.25/30.4375*(IF(E2685=12002,1/3%,IF(E2685=12003,1/3%,IF(E2685=12004,1/3%,IF(E2685=12006,1/2%,IF(E2685=12007,1/10%,IF(E2685=12008,1/3%,IF(E2685=12009,1/10%,IF(E2685=12010,1/10%,IF(E2685=12011,1/20%,IF(E2685=12012,1/3%,IF(E2685=12099,1/10%)))))))))))))</f>
        <v>120</v>
      </c>
      <c r="AH2685" s="44">
        <f t="shared" si="1133"/>
        <v>54.98151950718686</v>
      </c>
      <c r="AI2685" s="36">
        <f t="shared" si="1134"/>
        <v>65.01848049281314</v>
      </c>
      <c r="AJ2685" s="36">
        <f t="shared" si="1135"/>
        <v>1979</v>
      </c>
      <c r="AK2685" s="45">
        <v>45657</v>
      </c>
    </row>
    <row r="2686" spans="1:37" s="79" customFormat="1" ht="12.75" x14ac:dyDescent="0.25">
      <c r="A2686" s="36">
        <v>2680</v>
      </c>
      <c r="B2686" s="45">
        <v>43678</v>
      </c>
      <c r="C2686" s="49" t="s">
        <v>272</v>
      </c>
      <c r="D2686" s="49"/>
      <c r="E2686" s="49">
        <v>12010</v>
      </c>
      <c r="F2686" s="36" t="s">
        <v>2132</v>
      </c>
      <c r="G2686" s="56" t="s">
        <v>435</v>
      </c>
      <c r="H2686" s="38">
        <v>3</v>
      </c>
      <c r="I2686" s="48">
        <v>191330.67729083667</v>
      </c>
      <c r="J2686" s="39">
        <f t="shared" si="1137"/>
        <v>0</v>
      </c>
      <c r="K2686" s="39">
        <f t="shared" si="1138"/>
        <v>0</v>
      </c>
      <c r="L2686" s="39">
        <f t="shared" si="1139"/>
        <v>0</v>
      </c>
      <c r="M2686" s="39">
        <f>IF(E2686=12005,I2686,IF(E2686&lt;&gt;12005,0))</f>
        <v>0</v>
      </c>
      <c r="N2686" s="39">
        <f t="shared" si="1136"/>
        <v>0</v>
      </c>
      <c r="O2686" s="39">
        <f t="shared" si="1140"/>
        <v>0</v>
      </c>
      <c r="P2686" s="39">
        <f t="shared" si="1141"/>
        <v>0</v>
      </c>
      <c r="Q2686" s="39">
        <f t="shared" si="1142"/>
        <v>0</v>
      </c>
      <c r="R2686" s="39">
        <f t="shared" si="1143"/>
        <v>191330.67729083667</v>
      </c>
      <c r="S2686" s="39">
        <f t="shared" si="1144"/>
        <v>0</v>
      </c>
      <c r="T2686" s="39"/>
      <c r="U2686" s="39">
        <f t="shared" si="1145"/>
        <v>0</v>
      </c>
      <c r="V2686" s="39"/>
      <c r="W2686" s="39">
        <f>IF(E2686=12099,I2686,IF(E2686&lt;&gt;12099,0))</f>
        <v>0</v>
      </c>
      <c r="X2686" s="39">
        <f t="shared" si="1124"/>
        <v>52.383484542323529</v>
      </c>
      <c r="Y2686" s="39">
        <f t="shared" si="1125"/>
        <v>1594.4223107569724</v>
      </c>
      <c r="Z2686" s="41">
        <f t="shared" si="1126"/>
        <v>103666.91590925826</v>
      </c>
      <c r="AA2686" s="41">
        <v>84494.560566767861</v>
      </c>
      <c r="AB2686" s="41">
        <v>5678.9630347648417</v>
      </c>
      <c r="AC2686" s="41">
        <f t="shared" si="1129"/>
        <v>90173.52360153271</v>
      </c>
      <c r="AD2686" s="42">
        <f t="shared" si="1130"/>
        <v>19172.355342490395</v>
      </c>
      <c r="AE2686" s="41">
        <f t="shared" si="1131"/>
        <v>109345.8789440231</v>
      </c>
      <c r="AF2686" s="42">
        <f t="shared" si="1132"/>
        <v>81984.798346813564</v>
      </c>
      <c r="AG2686" s="43">
        <f>(365.25/30.4375*(IF(E2686=12002,1/3%,IF(E2686=12003,1/3%,IF(E2686=12004,1/3%,IF(E2686=12006,1/2%,IF(E2686=12007,1/10%,IF(E2686=12008,1/3%,IF(E2686=12009,1/10%,IF(E2686=12010,1/10%,IF(E2686=12011,1/20%,IF(E2686=12012,1/3%,IF(E2686=12099,1/10%)))))))))))))</f>
        <v>120</v>
      </c>
      <c r="AH2686" s="44">
        <f t="shared" si="1133"/>
        <v>54.98151950718686</v>
      </c>
      <c r="AI2686" s="36">
        <f t="shared" si="1134"/>
        <v>65.01848049281314</v>
      </c>
      <c r="AJ2686" s="36">
        <f t="shared" si="1135"/>
        <v>1979</v>
      </c>
      <c r="AK2686" s="45">
        <v>45657</v>
      </c>
    </row>
    <row r="2687" spans="1:37" s="79" customFormat="1" ht="12.75" x14ac:dyDescent="0.25">
      <c r="A2687" s="36">
        <v>2681</v>
      </c>
      <c r="B2687" s="45">
        <v>43678</v>
      </c>
      <c r="C2687" s="49" t="s">
        <v>272</v>
      </c>
      <c r="D2687" s="49"/>
      <c r="E2687" s="49">
        <v>12010</v>
      </c>
      <c r="F2687" s="36" t="s">
        <v>2133</v>
      </c>
      <c r="G2687" s="56" t="s">
        <v>435</v>
      </c>
      <c r="H2687" s="38">
        <v>3</v>
      </c>
      <c r="I2687" s="48">
        <v>382661.35458167334</v>
      </c>
      <c r="J2687" s="39">
        <f t="shared" si="1137"/>
        <v>0</v>
      </c>
      <c r="K2687" s="39">
        <f t="shared" si="1138"/>
        <v>0</v>
      </c>
      <c r="L2687" s="39">
        <f t="shared" si="1139"/>
        <v>0</v>
      </c>
      <c r="M2687" s="39">
        <f>IF(E2687=12005,I2687,IF(E2687&lt;&gt;12005,0))</f>
        <v>0</v>
      </c>
      <c r="N2687" s="39">
        <f t="shared" si="1136"/>
        <v>0</v>
      </c>
      <c r="O2687" s="39">
        <f t="shared" si="1140"/>
        <v>0</v>
      </c>
      <c r="P2687" s="39">
        <f t="shared" si="1141"/>
        <v>0</v>
      </c>
      <c r="Q2687" s="39">
        <f t="shared" si="1142"/>
        <v>0</v>
      </c>
      <c r="R2687" s="39">
        <f t="shared" si="1143"/>
        <v>382661.35458167334</v>
      </c>
      <c r="S2687" s="39">
        <f t="shared" si="1144"/>
        <v>0</v>
      </c>
      <c r="T2687" s="39"/>
      <c r="U2687" s="39">
        <f t="shared" si="1145"/>
        <v>0</v>
      </c>
      <c r="V2687" s="39"/>
      <c r="W2687" s="39">
        <f>IF(E2687=12099,I2687,IF(E2687&lt;&gt;12099,0))</f>
        <v>0</v>
      </c>
      <c r="X2687" s="39">
        <f t="shared" si="1124"/>
        <v>104.76696908464706</v>
      </c>
      <c r="Y2687" s="39">
        <f t="shared" si="1125"/>
        <v>3188.8446215139447</v>
      </c>
      <c r="Z2687" s="41">
        <f t="shared" si="1126"/>
        <v>207333.83181851651</v>
      </c>
      <c r="AA2687" s="41">
        <v>168989.12113353572</v>
      </c>
      <c r="AB2687" s="41">
        <v>11357.926069529683</v>
      </c>
      <c r="AC2687" s="41">
        <f t="shared" si="1129"/>
        <v>180347.04720306542</v>
      </c>
      <c r="AD2687" s="42">
        <f t="shared" si="1130"/>
        <v>38344.71068498079</v>
      </c>
      <c r="AE2687" s="41">
        <f t="shared" si="1131"/>
        <v>218691.75788804621</v>
      </c>
      <c r="AF2687" s="42">
        <f t="shared" si="1132"/>
        <v>163969.59669362713</v>
      </c>
      <c r="AG2687" s="43">
        <f>(365.25/30.4375*(IF(E2687=12002,1/3%,IF(E2687=12003,1/3%,IF(E2687=12004,1/3%,IF(E2687=12006,1/2%,IF(E2687=12007,1/10%,IF(E2687=12008,1/3%,IF(E2687=12009,1/10%,IF(E2687=12010,1/10%,IF(E2687=12011,1/20%,IF(E2687=12012,1/3%,IF(E2687=12099,1/10%)))))))))))))</f>
        <v>120</v>
      </c>
      <c r="AH2687" s="44">
        <f t="shared" si="1133"/>
        <v>54.98151950718686</v>
      </c>
      <c r="AI2687" s="36">
        <f t="shared" si="1134"/>
        <v>65.01848049281314</v>
      </c>
      <c r="AJ2687" s="36">
        <f t="shared" si="1135"/>
        <v>1979</v>
      </c>
      <c r="AK2687" s="45">
        <v>45657</v>
      </c>
    </row>
    <row r="2688" spans="1:37" s="79" customFormat="1" ht="12.75" x14ac:dyDescent="0.25">
      <c r="A2688" s="36">
        <v>2682</v>
      </c>
      <c r="B2688" s="45">
        <v>43678</v>
      </c>
      <c r="C2688" s="49" t="s">
        <v>272</v>
      </c>
      <c r="D2688" s="49"/>
      <c r="E2688" s="49">
        <v>12010</v>
      </c>
      <c r="F2688" s="36" t="s">
        <v>2134</v>
      </c>
      <c r="G2688" s="56" t="s">
        <v>435</v>
      </c>
      <c r="H2688" s="38">
        <v>20</v>
      </c>
      <c r="I2688" s="48">
        <v>4570677.2908366537</v>
      </c>
      <c r="J2688" s="39">
        <f t="shared" si="1137"/>
        <v>0</v>
      </c>
      <c r="K2688" s="39">
        <f t="shared" si="1138"/>
        <v>0</v>
      </c>
      <c r="L2688" s="39">
        <f t="shared" si="1139"/>
        <v>0</v>
      </c>
      <c r="M2688" s="39">
        <f>IF(E2688=12005,I2688,IF(E2688&lt;&gt;12005,0))</f>
        <v>0</v>
      </c>
      <c r="N2688" s="39">
        <f t="shared" si="1136"/>
        <v>0</v>
      </c>
      <c r="O2688" s="39">
        <f t="shared" si="1140"/>
        <v>0</v>
      </c>
      <c r="P2688" s="39">
        <f t="shared" si="1141"/>
        <v>0</v>
      </c>
      <c r="Q2688" s="39">
        <f t="shared" si="1142"/>
        <v>0</v>
      </c>
      <c r="R2688" s="39">
        <f t="shared" si="1143"/>
        <v>4570677.2908366537</v>
      </c>
      <c r="S2688" s="39">
        <f t="shared" si="1144"/>
        <v>0</v>
      </c>
      <c r="T2688" s="39"/>
      <c r="U2688" s="39">
        <f t="shared" si="1145"/>
        <v>0</v>
      </c>
      <c r="V2688" s="39"/>
      <c r="W2688" s="39">
        <f>IF(E2688=12099,I2688,IF(E2688&lt;&gt;12099,0))</f>
        <v>0</v>
      </c>
      <c r="X2688" s="39">
        <f t="shared" si="1124"/>
        <v>1251.3832418443953</v>
      </c>
      <c r="Y2688" s="39">
        <f t="shared" si="1125"/>
        <v>38088.977423638782</v>
      </c>
      <c r="Z2688" s="41">
        <f t="shared" si="1126"/>
        <v>2476487.4356100583</v>
      </c>
      <c r="AA2688" s="41">
        <v>2018481.1690950098</v>
      </c>
      <c r="AB2688" s="41">
        <v>135664.11694160453</v>
      </c>
      <c r="AC2688" s="41">
        <f t="shared" si="1129"/>
        <v>2154145.2860366143</v>
      </c>
      <c r="AD2688" s="42">
        <f t="shared" si="1130"/>
        <v>458006.26651504845</v>
      </c>
      <c r="AE2688" s="41">
        <f t="shared" si="1131"/>
        <v>2612151.5525516625</v>
      </c>
      <c r="AF2688" s="42">
        <f t="shared" si="1132"/>
        <v>1958525.7382849911</v>
      </c>
      <c r="AG2688" s="43">
        <f>(365.25/30.4375*(IF(E2688=12002,1/3%,IF(E2688=12003,1/3%,IF(E2688=12004,1/3%,IF(E2688=12006,1/2%,IF(E2688=12007,1/10%,IF(E2688=12008,1/3%,IF(E2688=12009,1/10%,IF(E2688=12010,1/10%,IF(E2688=12011,1/20%,IF(E2688=12012,1/3%,IF(E2688=12099,1/10%)))))))))))))</f>
        <v>120</v>
      </c>
      <c r="AH2688" s="44">
        <f t="shared" si="1133"/>
        <v>54.98151950718686</v>
      </c>
      <c r="AI2688" s="36">
        <f t="shared" si="1134"/>
        <v>65.01848049281314</v>
      </c>
      <c r="AJ2688" s="36">
        <f t="shared" si="1135"/>
        <v>1979</v>
      </c>
      <c r="AK2688" s="45">
        <v>45657</v>
      </c>
    </row>
    <row r="2689" spans="1:37" s="79" customFormat="1" ht="38.25" customHeight="1" x14ac:dyDescent="0.25">
      <c r="A2689" s="36">
        <v>2683</v>
      </c>
      <c r="B2689" s="45">
        <v>43679</v>
      </c>
      <c r="C2689" s="53" t="s">
        <v>533</v>
      </c>
      <c r="D2689" s="53"/>
      <c r="E2689" s="36">
        <v>12003</v>
      </c>
      <c r="F2689" s="36" t="s">
        <v>2135</v>
      </c>
      <c r="G2689" s="36" t="s">
        <v>544</v>
      </c>
      <c r="H2689" s="38">
        <v>1</v>
      </c>
      <c r="I2689" s="50">
        <v>150000</v>
      </c>
      <c r="J2689" s="39">
        <f t="shared" si="1137"/>
        <v>0</v>
      </c>
      <c r="K2689" s="39">
        <f t="shared" si="1138"/>
        <v>150000</v>
      </c>
      <c r="L2689" s="39">
        <f t="shared" si="1139"/>
        <v>0</v>
      </c>
      <c r="M2689" s="39">
        <f t="shared" ref="M2689:M2695" si="1150">IF(C2689=12006,H2689,IF(C2689&lt;&gt;12006,0))</f>
        <v>0</v>
      </c>
      <c r="N2689" s="39">
        <f t="shared" si="1136"/>
        <v>0</v>
      </c>
      <c r="O2689" s="39">
        <f t="shared" si="1140"/>
        <v>0</v>
      </c>
      <c r="P2689" s="39">
        <f t="shared" si="1141"/>
        <v>0</v>
      </c>
      <c r="Q2689" s="39">
        <f t="shared" si="1142"/>
        <v>0</v>
      </c>
      <c r="R2689" s="39">
        <f t="shared" si="1143"/>
        <v>0</v>
      </c>
      <c r="S2689" s="39">
        <f t="shared" si="1144"/>
        <v>0</v>
      </c>
      <c r="T2689" s="39"/>
      <c r="U2689" s="39">
        <f t="shared" si="1145"/>
        <v>0</v>
      </c>
      <c r="V2689" s="39"/>
      <c r="W2689" s="39"/>
      <c r="X2689" s="39">
        <f t="shared" si="1124"/>
        <v>12.320328542094456</v>
      </c>
      <c r="Y2689" s="39">
        <f t="shared" si="1125"/>
        <v>375</v>
      </c>
      <c r="Z2689" s="41">
        <f t="shared" si="1126"/>
        <v>24369.609856262832</v>
      </c>
      <c r="AA2689" s="41">
        <v>19490.759753593429</v>
      </c>
      <c r="AB2689" s="41">
        <v>-525.65969040167352</v>
      </c>
      <c r="AC2689" s="41">
        <f t="shared" si="1129"/>
        <v>18965.100063191756</v>
      </c>
      <c r="AD2689" s="42">
        <f t="shared" si="1130"/>
        <v>4878.850102669403</v>
      </c>
      <c r="AE2689" s="41">
        <f t="shared" si="1131"/>
        <v>23843.950165861159</v>
      </c>
      <c r="AF2689" s="42">
        <f t="shared" si="1132"/>
        <v>126156.04983413884</v>
      </c>
      <c r="AG2689" s="43">
        <f t="shared" ref="AG2689:AG2695" si="1151">(365.25/30.4375*(IF(E2689=12002,1/3%,IF(E2689=12003,1/3%,IF(E2689=12004,1/3%,IF(E2689=12006,1/2%,IF(E2689=12007,1/10%,IF(E2689=12008,1/3%,IF(E2689=12009,1/10%,IF(E2689=12010,1/10%,IF(E2689=12011,1/20%,IF(E2689=12012,1/3%))))))))))))</f>
        <v>400</v>
      </c>
      <c r="AH2689" s="44">
        <f t="shared" si="1133"/>
        <v>335.01437371663246</v>
      </c>
      <c r="AI2689" s="36">
        <f t="shared" si="1134"/>
        <v>64.985626283367552</v>
      </c>
      <c r="AJ2689" s="36">
        <f t="shared" si="1135"/>
        <v>1978</v>
      </c>
      <c r="AK2689" s="45">
        <v>45657</v>
      </c>
    </row>
    <row r="2690" spans="1:37" s="79" customFormat="1" ht="38.25" customHeight="1" x14ac:dyDescent="0.25">
      <c r="A2690" s="36">
        <v>2684</v>
      </c>
      <c r="B2690" s="45">
        <v>43682</v>
      </c>
      <c r="C2690" s="36" t="s">
        <v>823</v>
      </c>
      <c r="D2690" s="36"/>
      <c r="E2690" s="36">
        <v>12004</v>
      </c>
      <c r="F2690" s="36" t="s">
        <v>2083</v>
      </c>
      <c r="G2690" s="36" t="s">
        <v>52</v>
      </c>
      <c r="H2690" s="38">
        <v>1440</v>
      </c>
      <c r="I2690" s="50">
        <v>57596792.219999999</v>
      </c>
      <c r="J2690" s="39">
        <f t="shared" si="1137"/>
        <v>0</v>
      </c>
      <c r="K2690" s="39">
        <f t="shared" si="1138"/>
        <v>0</v>
      </c>
      <c r="L2690" s="39">
        <f t="shared" si="1139"/>
        <v>57596792.219999999</v>
      </c>
      <c r="M2690" s="39">
        <f t="shared" si="1150"/>
        <v>0</v>
      </c>
      <c r="N2690" s="39">
        <f t="shared" si="1136"/>
        <v>0</v>
      </c>
      <c r="O2690" s="39">
        <f t="shared" si="1140"/>
        <v>0</v>
      </c>
      <c r="P2690" s="39">
        <f t="shared" si="1141"/>
        <v>0</v>
      </c>
      <c r="Q2690" s="39">
        <f t="shared" si="1142"/>
        <v>0</v>
      </c>
      <c r="R2690" s="39">
        <f t="shared" si="1143"/>
        <v>0</v>
      </c>
      <c r="S2690" s="39">
        <f t="shared" si="1144"/>
        <v>0</v>
      </c>
      <c r="T2690" s="39"/>
      <c r="U2690" s="39">
        <f t="shared" si="1145"/>
        <v>0</v>
      </c>
      <c r="V2690" s="39"/>
      <c r="W2690" s="39"/>
      <c r="X2690" s="39">
        <f t="shared" si="1124"/>
        <v>4730.7426874743323</v>
      </c>
      <c r="Y2690" s="39">
        <f t="shared" si="1125"/>
        <v>143991.98054999998</v>
      </c>
      <c r="Z2690" s="41">
        <f t="shared" si="1126"/>
        <v>9343216.8077618051</v>
      </c>
      <c r="AA2690" s="41">
        <v>7611764.9841462001</v>
      </c>
      <c r="AB2690" s="41">
        <v>-205286.91932015884</v>
      </c>
      <c r="AC2690" s="41">
        <f t="shared" si="1129"/>
        <v>7406478.0648260415</v>
      </c>
      <c r="AD2690" s="42">
        <f t="shared" si="1130"/>
        <v>1731451.823615605</v>
      </c>
      <c r="AE2690" s="41">
        <f t="shared" si="1131"/>
        <v>9137929.8884416465</v>
      </c>
      <c r="AF2690" s="42">
        <f t="shared" si="1132"/>
        <v>48458862.331558354</v>
      </c>
      <c r="AG2690" s="43">
        <f t="shared" si="1151"/>
        <v>400</v>
      </c>
      <c r="AH2690" s="44">
        <f t="shared" si="1133"/>
        <v>335.11293634496917</v>
      </c>
      <c r="AI2690" s="36">
        <f t="shared" si="1134"/>
        <v>64.887063655030801</v>
      </c>
      <c r="AJ2690" s="36">
        <f t="shared" si="1135"/>
        <v>1975</v>
      </c>
      <c r="AK2690" s="45">
        <v>45657</v>
      </c>
    </row>
    <row r="2691" spans="1:37" s="79" customFormat="1" ht="38.25" customHeight="1" x14ac:dyDescent="0.25">
      <c r="A2691" s="36">
        <v>2685</v>
      </c>
      <c r="B2691" s="45">
        <v>43682</v>
      </c>
      <c r="C2691" s="53" t="s">
        <v>533</v>
      </c>
      <c r="D2691" s="53"/>
      <c r="E2691" s="36">
        <v>12003</v>
      </c>
      <c r="F2691" s="36" t="s">
        <v>1863</v>
      </c>
      <c r="G2691" s="36" t="s">
        <v>1750</v>
      </c>
      <c r="H2691" s="38">
        <v>16</v>
      </c>
      <c r="I2691" s="50">
        <v>584000</v>
      </c>
      <c r="J2691" s="39">
        <f t="shared" si="1137"/>
        <v>0</v>
      </c>
      <c r="K2691" s="39">
        <f t="shared" si="1138"/>
        <v>584000</v>
      </c>
      <c r="L2691" s="39">
        <f t="shared" si="1139"/>
        <v>0</v>
      </c>
      <c r="M2691" s="39">
        <f t="shared" si="1150"/>
        <v>0</v>
      </c>
      <c r="N2691" s="39">
        <f t="shared" si="1136"/>
        <v>0</v>
      </c>
      <c r="O2691" s="39">
        <f t="shared" si="1140"/>
        <v>0</v>
      </c>
      <c r="P2691" s="39">
        <f t="shared" si="1141"/>
        <v>0</v>
      </c>
      <c r="Q2691" s="39">
        <f t="shared" si="1142"/>
        <v>0</v>
      </c>
      <c r="R2691" s="39">
        <f t="shared" si="1143"/>
        <v>0</v>
      </c>
      <c r="S2691" s="39">
        <f t="shared" si="1144"/>
        <v>0</v>
      </c>
      <c r="T2691" s="39"/>
      <c r="U2691" s="39">
        <f t="shared" si="1145"/>
        <v>0</v>
      </c>
      <c r="V2691" s="39"/>
      <c r="W2691" s="39"/>
      <c r="X2691" s="39">
        <f t="shared" si="1124"/>
        <v>47.967145790554412</v>
      </c>
      <c r="Y2691" s="39">
        <f t="shared" si="1125"/>
        <v>1460</v>
      </c>
      <c r="Z2691" s="41">
        <f t="shared" si="1126"/>
        <v>94735.112936344973</v>
      </c>
      <c r="AA2691" s="41">
        <v>75740.123203285431</v>
      </c>
      <c r="AB2691" s="41">
        <v>-2042.6874179023921</v>
      </c>
      <c r="AC2691" s="41">
        <f t="shared" si="1129"/>
        <v>73697.435785383044</v>
      </c>
      <c r="AD2691" s="42">
        <f t="shared" si="1130"/>
        <v>18994.989733059541</v>
      </c>
      <c r="AE2691" s="41">
        <f t="shared" si="1131"/>
        <v>92692.425518442586</v>
      </c>
      <c r="AF2691" s="42">
        <f t="shared" si="1132"/>
        <v>491307.57448155741</v>
      </c>
      <c r="AG2691" s="43">
        <f t="shared" si="1151"/>
        <v>400</v>
      </c>
      <c r="AH2691" s="44">
        <f t="shared" si="1133"/>
        <v>335.11293634496917</v>
      </c>
      <c r="AI2691" s="36">
        <f t="shared" si="1134"/>
        <v>64.887063655030801</v>
      </c>
      <c r="AJ2691" s="36">
        <f t="shared" si="1135"/>
        <v>1975</v>
      </c>
      <c r="AK2691" s="45">
        <v>45657</v>
      </c>
    </row>
    <row r="2692" spans="1:37" s="79" customFormat="1" ht="38.25" customHeight="1" x14ac:dyDescent="0.25">
      <c r="A2692" s="36">
        <v>2686</v>
      </c>
      <c r="B2692" s="45">
        <v>43683</v>
      </c>
      <c r="C2692" s="36" t="s">
        <v>980</v>
      </c>
      <c r="D2692" s="36"/>
      <c r="E2692" s="36">
        <v>12002</v>
      </c>
      <c r="F2692" s="36" t="s">
        <v>2136</v>
      </c>
      <c r="G2692" s="36" t="s">
        <v>544</v>
      </c>
      <c r="H2692" s="38">
        <v>1</v>
      </c>
      <c r="I2692" s="50">
        <v>100000</v>
      </c>
      <c r="J2692" s="39">
        <f t="shared" si="1137"/>
        <v>100000</v>
      </c>
      <c r="K2692" s="39">
        <f t="shared" si="1138"/>
        <v>0</v>
      </c>
      <c r="L2692" s="39">
        <f t="shared" si="1139"/>
        <v>0</v>
      </c>
      <c r="M2692" s="39">
        <f t="shared" si="1150"/>
        <v>0</v>
      </c>
      <c r="N2692" s="39">
        <f t="shared" si="1136"/>
        <v>0</v>
      </c>
      <c r="O2692" s="39">
        <f t="shared" si="1140"/>
        <v>0</v>
      </c>
      <c r="P2692" s="39">
        <f t="shared" si="1141"/>
        <v>0</v>
      </c>
      <c r="Q2692" s="39">
        <f t="shared" si="1142"/>
        <v>0</v>
      </c>
      <c r="R2692" s="39">
        <f t="shared" si="1143"/>
        <v>0</v>
      </c>
      <c r="S2692" s="39">
        <f t="shared" si="1144"/>
        <v>0</v>
      </c>
      <c r="T2692" s="39"/>
      <c r="U2692" s="39">
        <f t="shared" si="1145"/>
        <v>0</v>
      </c>
      <c r="V2692" s="39"/>
      <c r="W2692" s="39"/>
      <c r="X2692" s="39">
        <f t="shared" si="1124"/>
        <v>8.2135523613963031</v>
      </c>
      <c r="Y2692" s="39">
        <f t="shared" si="1125"/>
        <v>249.99999999999997</v>
      </c>
      <c r="Z2692" s="41">
        <f t="shared" si="1126"/>
        <v>16213.552361396301</v>
      </c>
      <c r="AA2692" s="41">
        <v>12960.985626283365</v>
      </c>
      <c r="AB2692" s="41">
        <v>-349.55372585496872</v>
      </c>
      <c r="AC2692" s="41">
        <f t="shared" si="1129"/>
        <v>12611.431900428397</v>
      </c>
      <c r="AD2692" s="42">
        <f t="shared" si="1130"/>
        <v>3252.5667351129359</v>
      </c>
      <c r="AE2692" s="41">
        <f t="shared" si="1131"/>
        <v>15863.998635541333</v>
      </c>
      <c r="AF2692" s="42">
        <f t="shared" si="1132"/>
        <v>84136.001364458672</v>
      </c>
      <c r="AG2692" s="43">
        <f t="shared" si="1151"/>
        <v>400</v>
      </c>
      <c r="AH2692" s="44">
        <f t="shared" si="1133"/>
        <v>335.14579055441482</v>
      </c>
      <c r="AI2692" s="36">
        <f t="shared" si="1134"/>
        <v>64.854209445585212</v>
      </c>
      <c r="AJ2692" s="36">
        <f t="shared" si="1135"/>
        <v>1974</v>
      </c>
      <c r="AK2692" s="45">
        <v>45657</v>
      </c>
    </row>
    <row r="2693" spans="1:37" s="79" customFormat="1" ht="38.25" customHeight="1" x14ac:dyDescent="0.25">
      <c r="A2693" s="36">
        <v>2687</v>
      </c>
      <c r="B2693" s="45">
        <v>43684</v>
      </c>
      <c r="C2693" s="56" t="s">
        <v>1043</v>
      </c>
      <c r="D2693" s="56"/>
      <c r="E2693" s="36">
        <v>12002</v>
      </c>
      <c r="F2693" s="36" t="s">
        <v>2137</v>
      </c>
      <c r="G2693" s="38" t="s">
        <v>322</v>
      </c>
      <c r="H2693" s="61">
        <v>1</v>
      </c>
      <c r="I2693" s="50">
        <v>190250</v>
      </c>
      <c r="J2693" s="39">
        <f t="shared" si="1137"/>
        <v>190250</v>
      </c>
      <c r="K2693" s="39">
        <f t="shared" si="1138"/>
        <v>0</v>
      </c>
      <c r="L2693" s="39">
        <f t="shared" si="1139"/>
        <v>0</v>
      </c>
      <c r="M2693" s="39">
        <f t="shared" si="1150"/>
        <v>0</v>
      </c>
      <c r="N2693" s="39">
        <f t="shared" si="1136"/>
        <v>0</v>
      </c>
      <c r="O2693" s="39">
        <f t="shared" si="1140"/>
        <v>0</v>
      </c>
      <c r="P2693" s="39">
        <f t="shared" si="1141"/>
        <v>0</v>
      </c>
      <c r="Q2693" s="39">
        <f t="shared" si="1142"/>
        <v>0</v>
      </c>
      <c r="R2693" s="39">
        <f t="shared" si="1143"/>
        <v>0</v>
      </c>
      <c r="S2693" s="39">
        <f t="shared" si="1144"/>
        <v>0</v>
      </c>
      <c r="T2693" s="39"/>
      <c r="U2693" s="39">
        <f t="shared" si="1145"/>
        <v>0</v>
      </c>
      <c r="V2693" s="39"/>
      <c r="W2693" s="39"/>
      <c r="X2693" s="39">
        <f t="shared" si="1124"/>
        <v>15.626283367556468</v>
      </c>
      <c r="Y2693" s="39">
        <f t="shared" si="1125"/>
        <v>475.625</v>
      </c>
      <c r="Z2693" s="41">
        <f t="shared" si="1126"/>
        <v>30830.657084188908</v>
      </c>
      <c r="AA2693" s="41">
        <v>25111.437371663244</v>
      </c>
      <c r="AB2693" s="41">
        <v>0</v>
      </c>
      <c r="AC2693" s="41">
        <f t="shared" si="1129"/>
        <v>25111.437371663244</v>
      </c>
      <c r="AD2693" s="42">
        <f t="shared" si="1130"/>
        <v>5719.2197125256644</v>
      </c>
      <c r="AE2693" s="41">
        <f t="shared" si="1131"/>
        <v>30830.657084188908</v>
      </c>
      <c r="AF2693" s="42">
        <f t="shared" si="1132"/>
        <v>159419.34291581108</v>
      </c>
      <c r="AG2693" s="43">
        <f t="shared" si="1151"/>
        <v>400</v>
      </c>
      <c r="AH2693" s="44">
        <f t="shared" si="1133"/>
        <v>335.17864476386035</v>
      </c>
      <c r="AI2693" s="36">
        <f t="shared" si="1134"/>
        <v>64.821355236139624</v>
      </c>
      <c r="AJ2693" s="36">
        <f t="shared" si="1135"/>
        <v>1973</v>
      </c>
      <c r="AK2693" s="45">
        <v>45657</v>
      </c>
    </row>
    <row r="2694" spans="1:37" s="79" customFormat="1" ht="25.5" x14ac:dyDescent="0.25">
      <c r="A2694" s="36">
        <v>2688</v>
      </c>
      <c r="B2694" s="45">
        <v>43685</v>
      </c>
      <c r="C2694" s="53" t="s">
        <v>533</v>
      </c>
      <c r="D2694" s="53"/>
      <c r="E2694" s="36">
        <v>12003</v>
      </c>
      <c r="F2694" s="36" t="s">
        <v>2119</v>
      </c>
      <c r="G2694" s="36" t="s">
        <v>540</v>
      </c>
      <c r="H2694" s="38">
        <v>2</v>
      </c>
      <c r="I2694" s="50">
        <v>116600</v>
      </c>
      <c r="J2694" s="39">
        <f t="shared" si="1137"/>
        <v>0</v>
      </c>
      <c r="K2694" s="39">
        <f t="shared" si="1138"/>
        <v>116600</v>
      </c>
      <c r="L2694" s="39">
        <f t="shared" si="1139"/>
        <v>0</v>
      </c>
      <c r="M2694" s="39">
        <f t="shared" si="1150"/>
        <v>0</v>
      </c>
      <c r="N2694" s="39">
        <f t="shared" si="1136"/>
        <v>0</v>
      </c>
      <c r="O2694" s="39">
        <f t="shared" si="1140"/>
        <v>0</v>
      </c>
      <c r="P2694" s="39">
        <f t="shared" si="1141"/>
        <v>0</v>
      </c>
      <c r="Q2694" s="39">
        <f t="shared" si="1142"/>
        <v>0</v>
      </c>
      <c r="R2694" s="39">
        <f t="shared" si="1143"/>
        <v>0</v>
      </c>
      <c r="S2694" s="39">
        <f t="shared" si="1144"/>
        <v>0</v>
      </c>
      <c r="T2694" s="39"/>
      <c r="U2694" s="39">
        <f t="shared" si="1145"/>
        <v>0</v>
      </c>
      <c r="V2694" s="39"/>
      <c r="W2694" s="39"/>
      <c r="X2694" s="39">
        <f t="shared" si="1124"/>
        <v>9.5770020533880906</v>
      </c>
      <c r="Y2694" s="39">
        <f t="shared" si="1125"/>
        <v>291.5</v>
      </c>
      <c r="Z2694" s="41">
        <f t="shared" si="1126"/>
        <v>18885.848049281314</v>
      </c>
      <c r="AA2694" s="41">
        <v>15093.355236139631</v>
      </c>
      <c r="AB2694" s="41">
        <v>-407.06306685088987</v>
      </c>
      <c r="AC2694" s="41">
        <f t="shared" si="1129"/>
        <v>14686.292169288741</v>
      </c>
      <c r="AD2694" s="42">
        <f t="shared" si="1130"/>
        <v>3792.4928131416837</v>
      </c>
      <c r="AE2694" s="41">
        <f t="shared" si="1131"/>
        <v>18478.784982430425</v>
      </c>
      <c r="AF2694" s="42">
        <f t="shared" si="1132"/>
        <v>98121.215017569572</v>
      </c>
      <c r="AG2694" s="43">
        <f t="shared" si="1151"/>
        <v>400</v>
      </c>
      <c r="AH2694" s="44">
        <f t="shared" si="1133"/>
        <v>335.21149897330594</v>
      </c>
      <c r="AI2694" s="36">
        <f t="shared" si="1134"/>
        <v>64.78850102669405</v>
      </c>
      <c r="AJ2694" s="36">
        <f t="shared" si="1135"/>
        <v>1972</v>
      </c>
      <c r="AK2694" s="45">
        <v>45657</v>
      </c>
    </row>
    <row r="2695" spans="1:37" s="79" customFormat="1" ht="12.75" x14ac:dyDescent="0.25">
      <c r="A2695" s="36">
        <v>2689</v>
      </c>
      <c r="B2695" s="45">
        <v>43686</v>
      </c>
      <c r="C2695" s="49" t="s">
        <v>272</v>
      </c>
      <c r="D2695" s="49"/>
      <c r="E2695" s="49">
        <v>12010</v>
      </c>
      <c r="F2695" s="36" t="s">
        <v>2138</v>
      </c>
      <c r="G2695" s="56" t="s">
        <v>52</v>
      </c>
      <c r="H2695" s="38">
        <v>1</v>
      </c>
      <c r="I2695" s="50">
        <v>898000</v>
      </c>
      <c r="J2695" s="39">
        <f t="shared" si="1137"/>
        <v>0</v>
      </c>
      <c r="K2695" s="39">
        <f t="shared" si="1138"/>
        <v>0</v>
      </c>
      <c r="L2695" s="39">
        <f t="shared" si="1139"/>
        <v>0</v>
      </c>
      <c r="M2695" s="39">
        <f t="shared" si="1150"/>
        <v>0</v>
      </c>
      <c r="N2695" s="39">
        <f t="shared" si="1136"/>
        <v>0</v>
      </c>
      <c r="O2695" s="39">
        <f t="shared" si="1140"/>
        <v>0</v>
      </c>
      <c r="P2695" s="39">
        <f t="shared" si="1141"/>
        <v>0</v>
      </c>
      <c r="Q2695" s="39">
        <f t="shared" si="1142"/>
        <v>0</v>
      </c>
      <c r="R2695" s="39">
        <f t="shared" si="1143"/>
        <v>898000</v>
      </c>
      <c r="S2695" s="39">
        <f t="shared" si="1144"/>
        <v>0</v>
      </c>
      <c r="T2695" s="39"/>
      <c r="U2695" s="39">
        <f t="shared" si="1145"/>
        <v>0</v>
      </c>
      <c r="V2695" s="39"/>
      <c r="W2695" s="39"/>
      <c r="X2695" s="39">
        <f t="shared" ref="X2695:X2758" si="1152">IF(I2695&lt;0,0,IF(I2695&gt;0,((1/365.25*(IF(E2695=12002,I2695*3%,IF(E2695=12003,I2695*3%,IF(E2695=12004,I2695*3%,IF(E2695=12006,I2695*2%,IF(E2695=12007,I2695*10%,IF(E2695=12008,I2695*3%,IF(E2695=12009,I2695*10%,IF(E2695=12010,I2695*10%,IF(E2695=12011,I2695*20%,IF(E2695=12012,I2695*3%,IF(E2695=12099,I2695*10%))))))))))))))))</f>
        <v>245.8590006844627</v>
      </c>
      <c r="Y2695" s="39">
        <f t="shared" ref="Y2695:Y2758" si="1153">X2695*30.4375</f>
        <v>7483.333333333333</v>
      </c>
      <c r="Z2695" s="41">
        <f t="shared" ref="Z2695:Z2758" si="1154">IF(I2695&lt;0,0,IF(I2695&gt;0,(IF(AI2695*Y2695&lt;=I2695,Y2695*AI2695,IF(Y2695*AI2695&gt;I2695,I2695,IF(AI2695*Y2695=I2695,I2695))))))</f>
        <v>484588.09034907597</v>
      </c>
      <c r="AA2695" s="41">
        <v>394603.69609856262</v>
      </c>
      <c r="AB2695" s="41">
        <v>0</v>
      </c>
      <c r="AC2695" s="41">
        <f t="shared" si="1129"/>
        <v>394603.69609856262</v>
      </c>
      <c r="AD2695" s="42">
        <f t="shared" si="1130"/>
        <v>89984.394250513345</v>
      </c>
      <c r="AE2695" s="41">
        <f t="shared" si="1131"/>
        <v>484588.09034907597</v>
      </c>
      <c r="AF2695" s="42">
        <f t="shared" si="1132"/>
        <v>413411.90965092403</v>
      </c>
      <c r="AG2695" s="43">
        <f t="shared" si="1151"/>
        <v>120</v>
      </c>
      <c r="AH2695" s="44">
        <f t="shared" si="1133"/>
        <v>55.244353182751539</v>
      </c>
      <c r="AI2695" s="36">
        <f t="shared" si="1134"/>
        <v>64.755646817248461</v>
      </c>
      <c r="AJ2695" s="36">
        <f t="shared" si="1135"/>
        <v>1971</v>
      </c>
      <c r="AK2695" s="45">
        <v>45657</v>
      </c>
    </row>
    <row r="2696" spans="1:37" s="79" customFormat="1" ht="38.25" customHeight="1" x14ac:dyDescent="0.25">
      <c r="A2696" s="36">
        <v>2690</v>
      </c>
      <c r="B2696" s="45">
        <v>43686</v>
      </c>
      <c r="C2696" s="36" t="s">
        <v>33</v>
      </c>
      <c r="D2696" s="36"/>
      <c r="E2696" s="56">
        <v>12012</v>
      </c>
      <c r="F2696" s="38" t="s">
        <v>2139</v>
      </c>
      <c r="G2696" s="48" t="s">
        <v>558</v>
      </c>
      <c r="H2696" s="38">
        <v>2</v>
      </c>
      <c r="I2696" s="50">
        <v>8610000</v>
      </c>
      <c r="J2696" s="39">
        <v>0</v>
      </c>
      <c r="K2696" s="39">
        <v>0</v>
      </c>
      <c r="L2696" s="39">
        <v>0</v>
      </c>
      <c r="M2696" s="39">
        <v>0</v>
      </c>
      <c r="N2696" s="39">
        <v>0</v>
      </c>
      <c r="O2696" s="39">
        <v>0</v>
      </c>
      <c r="P2696" s="39">
        <v>0</v>
      </c>
      <c r="Q2696" s="39">
        <v>0</v>
      </c>
      <c r="R2696" s="39">
        <v>0</v>
      </c>
      <c r="S2696" s="39">
        <v>0</v>
      </c>
      <c r="T2696" s="39"/>
      <c r="U2696" s="39">
        <v>8610000</v>
      </c>
      <c r="V2696" s="39"/>
      <c r="W2696" s="39">
        <v>0</v>
      </c>
      <c r="X2696" s="39">
        <f t="shared" si="1152"/>
        <v>707.18685831622179</v>
      </c>
      <c r="Y2696" s="39">
        <f t="shared" si="1153"/>
        <v>21525</v>
      </c>
      <c r="Z2696" s="41">
        <f t="shared" si="1154"/>
        <v>1393865.2977412732</v>
      </c>
      <c r="AA2696" s="41">
        <v>1135034.907597536</v>
      </c>
      <c r="AB2696" s="41">
        <v>0</v>
      </c>
      <c r="AC2696" s="41">
        <v>1135034.907597536</v>
      </c>
      <c r="AD2696" s="42">
        <v>258830.3901437372</v>
      </c>
      <c r="AE2696" s="41">
        <v>1393865.2977412732</v>
      </c>
      <c r="AF2696" s="42">
        <v>7216134.7022587266</v>
      </c>
      <c r="AG2696" s="43">
        <v>400</v>
      </c>
      <c r="AH2696" s="44">
        <v>335.24435318275152</v>
      </c>
      <c r="AI2696" s="36">
        <v>64.755646817248461</v>
      </c>
      <c r="AJ2696" s="36">
        <v>1971</v>
      </c>
      <c r="AK2696" s="45">
        <v>45657</v>
      </c>
    </row>
    <row r="2697" spans="1:37" s="79" customFormat="1" ht="38.25" customHeight="1" x14ac:dyDescent="0.25">
      <c r="A2697" s="36">
        <v>2691</v>
      </c>
      <c r="B2697" s="45">
        <v>43691</v>
      </c>
      <c r="C2697" s="56" t="s">
        <v>272</v>
      </c>
      <c r="D2697" s="56"/>
      <c r="E2697" s="36">
        <v>12010</v>
      </c>
      <c r="F2697" s="36" t="s">
        <v>2140</v>
      </c>
      <c r="G2697" s="64" t="s">
        <v>335</v>
      </c>
      <c r="H2697" s="61">
        <v>1</v>
      </c>
      <c r="I2697" s="39">
        <v>115000</v>
      </c>
      <c r="J2697" s="39">
        <f t="shared" ref="J2697:J2760" si="1155">IF(E2697=12002,I2697,IF(E2697&lt;&gt;12002,0))</f>
        <v>0</v>
      </c>
      <c r="K2697" s="39">
        <f t="shared" ref="K2697:K2760" si="1156">IF(E2697=12003,I2697,IF(E2697&lt;&gt;12003,0))</f>
        <v>0</v>
      </c>
      <c r="L2697" s="39">
        <f t="shared" ref="L2697:L2760" si="1157">IF(E2697=12004,I2697,IF(E2697&lt;&gt;12004,0))</f>
        <v>0</v>
      </c>
      <c r="M2697" s="39">
        <f>IF(C2697=12006,H2697,IF(C2697&lt;&gt;12006,0))</f>
        <v>0</v>
      </c>
      <c r="N2697" s="39">
        <f>IF(E2697=12006,I2697,IF(E2697&lt;&gt;12006,0))</f>
        <v>0</v>
      </c>
      <c r="O2697" s="39">
        <f t="shared" ref="O2697:O2760" si="1158">IF(E2697=12007,I2697,IF(E2697&lt;&gt;12007,0))</f>
        <v>0</v>
      </c>
      <c r="P2697" s="39">
        <f t="shared" ref="P2697:P2760" si="1159">IF(E2697=12008,I2697,IF(E2697&lt;&gt;12008,0))</f>
        <v>0</v>
      </c>
      <c r="Q2697" s="39">
        <f t="shared" ref="Q2697:Q2760" si="1160">IF(E2697=12009,I2697,IF(E2697&lt;&gt;12009,0))</f>
        <v>0</v>
      </c>
      <c r="R2697" s="39">
        <f t="shared" ref="R2697:R2760" si="1161">IF(E2697=12010,I2697,IF(E2697&lt;&gt;12010,0))</f>
        <v>115000</v>
      </c>
      <c r="S2697" s="39">
        <f t="shared" ref="S2697:S2760" si="1162">IF(E2697=12011,I2697,IF(E2697&lt;&gt;12011,0))</f>
        <v>0</v>
      </c>
      <c r="T2697" s="39"/>
      <c r="U2697" s="39">
        <f t="shared" ref="U2697:U2760" si="1163">IF(E2697=12012,I2697,IF(E2697&lt;&gt;12012,0))</f>
        <v>0</v>
      </c>
      <c r="V2697" s="39"/>
      <c r="W2697" s="39"/>
      <c r="X2697" s="39">
        <f t="shared" si="1152"/>
        <v>31.485284052019164</v>
      </c>
      <c r="Y2697" s="39">
        <f t="shared" si="1153"/>
        <v>958.33333333333326</v>
      </c>
      <c r="Z2697" s="41">
        <f t="shared" si="1154"/>
        <v>61900.068446269674</v>
      </c>
      <c r="AA2697" s="41">
        <v>50376.454483230656</v>
      </c>
      <c r="AB2697" s="41">
        <v>4851.3867589346455</v>
      </c>
      <c r="AC2697" s="41">
        <f t="shared" ref="AC2697:AC2760" si="1164">AA2697+AB2697</f>
        <v>55227.841242165305</v>
      </c>
      <c r="AD2697" s="42">
        <f t="shared" ref="AD2697:AD2760" si="1165">Z2697-AA2697</f>
        <v>11523.613963039017</v>
      </c>
      <c r="AE2697" s="41">
        <f t="shared" ref="AE2697:AE2760" si="1166">AC2697+AD2697</f>
        <v>66751.455205204315</v>
      </c>
      <c r="AF2697" s="42">
        <f t="shared" ref="AF2697:AF2760" si="1167">I2697-AE2697</f>
        <v>48248.544794795685</v>
      </c>
      <c r="AG2697" s="43">
        <f>(365.25/30.4375*(IF(E2697=12002,1/3%,IF(E2697=12003,1/3%,IF(E2697=12004,1/3%,IF(E2697=12006,1/2%,IF(E2697=12007,1/10%,IF(E2697=12008,1/3%,IF(E2697=12009,1/10%,IF(E2697=12010,1/10%,IF(E2697=12011,1/20%,IF(E2697=12012,1/3%))))))))))))</f>
        <v>120</v>
      </c>
      <c r="AH2697" s="44">
        <f t="shared" ref="AH2697:AH2760" si="1168">IF(AG2697&gt;AI2697,AG2697-AI2697,IF(AG2697&lt;=AI2697,0))</f>
        <v>55.408624229979466</v>
      </c>
      <c r="AI2697" s="36">
        <f t="shared" ref="AI2697:AI2760" si="1169">AJ2697/30.4375</f>
        <v>64.591375770020534</v>
      </c>
      <c r="AJ2697" s="36">
        <f t="shared" ref="AJ2697:AJ2760" si="1170">AK2697-B2697</f>
        <v>1966</v>
      </c>
      <c r="AK2697" s="45">
        <v>45657</v>
      </c>
    </row>
    <row r="2698" spans="1:37" s="79" customFormat="1" ht="25.5" customHeight="1" x14ac:dyDescent="0.25">
      <c r="A2698" s="36">
        <v>2692</v>
      </c>
      <c r="B2698" s="45">
        <v>43691</v>
      </c>
      <c r="C2698" s="49" t="s">
        <v>272</v>
      </c>
      <c r="D2698" s="49"/>
      <c r="E2698" s="49">
        <v>12010</v>
      </c>
      <c r="F2698" s="36" t="s">
        <v>2141</v>
      </c>
      <c r="G2698" s="56" t="s">
        <v>435</v>
      </c>
      <c r="H2698" s="38">
        <v>1</v>
      </c>
      <c r="I2698" s="50">
        <v>170000</v>
      </c>
      <c r="J2698" s="39">
        <f t="shared" si="1155"/>
        <v>0</v>
      </c>
      <c r="K2698" s="39">
        <f t="shared" si="1156"/>
        <v>0</v>
      </c>
      <c r="L2698" s="39">
        <f t="shared" si="1157"/>
        <v>0</v>
      </c>
      <c r="M2698" s="39">
        <f>IF(E2698=12005,I2698,IF(E2698&lt;&gt;12005,0))</f>
        <v>0</v>
      </c>
      <c r="N2698" s="39">
        <f t="shared" ref="N2698:N2761" si="1171">IF(E2698=12006,I2698,IF(E2698&lt;&gt;12006,0))</f>
        <v>0</v>
      </c>
      <c r="O2698" s="39">
        <f t="shared" si="1158"/>
        <v>0</v>
      </c>
      <c r="P2698" s="39">
        <f t="shared" si="1159"/>
        <v>0</v>
      </c>
      <c r="Q2698" s="39">
        <f t="shared" si="1160"/>
        <v>0</v>
      </c>
      <c r="R2698" s="39">
        <f t="shared" si="1161"/>
        <v>170000</v>
      </c>
      <c r="S2698" s="39">
        <f t="shared" si="1162"/>
        <v>0</v>
      </c>
      <c r="T2698" s="39"/>
      <c r="U2698" s="39">
        <f t="shared" si="1163"/>
        <v>0</v>
      </c>
      <c r="V2698" s="39"/>
      <c r="W2698" s="39">
        <f>IF(E2698=12099,I2698,IF(E2698&lt;&gt;12099,0))</f>
        <v>0</v>
      </c>
      <c r="X2698" s="39">
        <f t="shared" si="1152"/>
        <v>46.543463381245722</v>
      </c>
      <c r="Y2698" s="39">
        <f t="shared" si="1153"/>
        <v>1416.6666666666667</v>
      </c>
      <c r="Z2698" s="41">
        <f t="shared" si="1154"/>
        <v>91504.449007529096</v>
      </c>
      <c r="AA2698" s="41">
        <v>74469.541409993151</v>
      </c>
      <c r="AB2698" s="41">
        <v>5005.1715760928309</v>
      </c>
      <c r="AC2698" s="41">
        <f t="shared" si="1164"/>
        <v>79474.712986085986</v>
      </c>
      <c r="AD2698" s="42">
        <f t="shared" si="1165"/>
        <v>17034.907597535945</v>
      </c>
      <c r="AE2698" s="41">
        <f t="shared" si="1166"/>
        <v>96509.620583621931</v>
      </c>
      <c r="AF2698" s="42">
        <f t="shared" si="1167"/>
        <v>73490.379416378069</v>
      </c>
      <c r="AG2698" s="43">
        <f>(365.25/30.4375*(IF(E2698=12002,1/3%,IF(E2698=12003,1/3%,IF(E2698=12004,1/3%,IF(E2698=12006,1/2%,IF(E2698=12007,1/10%,IF(E2698=12008,1/3%,IF(E2698=12009,1/10%,IF(E2698=12010,1/10%,IF(E2698=12011,1/20%,IF(E2698=12012,1/3%,IF(E2698=12099,1/10%)))))))))))))</f>
        <v>120</v>
      </c>
      <c r="AH2698" s="44">
        <f t="shared" si="1168"/>
        <v>55.408624229979466</v>
      </c>
      <c r="AI2698" s="36">
        <f t="shared" si="1169"/>
        <v>64.591375770020534</v>
      </c>
      <c r="AJ2698" s="36">
        <f t="shared" si="1170"/>
        <v>1966</v>
      </c>
      <c r="AK2698" s="45">
        <v>45657</v>
      </c>
    </row>
    <row r="2699" spans="1:37" s="79" customFormat="1" ht="12.75" x14ac:dyDescent="0.25">
      <c r="A2699" s="36">
        <v>2693</v>
      </c>
      <c r="B2699" s="45">
        <v>43691</v>
      </c>
      <c r="C2699" s="49" t="s">
        <v>272</v>
      </c>
      <c r="D2699" s="49"/>
      <c r="E2699" s="49">
        <v>12010</v>
      </c>
      <c r="F2699" s="36" t="s">
        <v>2142</v>
      </c>
      <c r="G2699" s="56" t="s">
        <v>435</v>
      </c>
      <c r="H2699" s="38">
        <v>1</v>
      </c>
      <c r="I2699" s="50">
        <v>403622.87104622868</v>
      </c>
      <c r="J2699" s="39">
        <f t="shared" si="1155"/>
        <v>0</v>
      </c>
      <c r="K2699" s="39">
        <f t="shared" si="1156"/>
        <v>0</v>
      </c>
      <c r="L2699" s="39">
        <f t="shared" si="1157"/>
        <v>0</v>
      </c>
      <c r="M2699" s="39">
        <f>IF(E2699=12005,I2699,IF(E2699&lt;&gt;12005,0))</f>
        <v>0</v>
      </c>
      <c r="N2699" s="39">
        <f t="shared" si="1171"/>
        <v>0</v>
      </c>
      <c r="O2699" s="39">
        <f t="shared" si="1158"/>
        <v>0</v>
      </c>
      <c r="P2699" s="39">
        <f t="shared" si="1159"/>
        <v>0</v>
      </c>
      <c r="Q2699" s="39">
        <f t="shared" si="1160"/>
        <v>0</v>
      </c>
      <c r="R2699" s="39">
        <f t="shared" si="1161"/>
        <v>403622.87104622868</v>
      </c>
      <c r="S2699" s="39">
        <f t="shared" si="1162"/>
        <v>0</v>
      </c>
      <c r="T2699" s="39"/>
      <c r="U2699" s="39">
        <f t="shared" si="1163"/>
        <v>0</v>
      </c>
      <c r="V2699" s="39"/>
      <c r="W2699" s="39">
        <f>IF(E2699=12099,I2699,IF(E2699&lt;&gt;12099,0))</f>
        <v>0</v>
      </c>
      <c r="X2699" s="39">
        <f t="shared" si="1152"/>
        <v>110.50591951984359</v>
      </c>
      <c r="Y2699" s="39">
        <f t="shared" si="1153"/>
        <v>3363.5239253852392</v>
      </c>
      <c r="Z2699" s="41">
        <f t="shared" si="1154"/>
        <v>217254.6377760125</v>
      </c>
      <c r="AA2699" s="41">
        <v>176809.47123174972</v>
      </c>
      <c r="AB2699" s="41">
        <v>11883.539538950388</v>
      </c>
      <c r="AC2699" s="41">
        <f t="shared" si="1164"/>
        <v>188693.01077070012</v>
      </c>
      <c r="AD2699" s="42">
        <f t="shared" si="1165"/>
        <v>40445.166544262785</v>
      </c>
      <c r="AE2699" s="41">
        <f t="shared" si="1166"/>
        <v>229138.1773149629</v>
      </c>
      <c r="AF2699" s="42">
        <f t="shared" si="1167"/>
        <v>174484.69373126578</v>
      </c>
      <c r="AG2699" s="43">
        <f>(365.25/30.4375*(IF(E2699=12002,1/3%,IF(E2699=12003,1/3%,IF(E2699=12004,1/3%,IF(E2699=12006,1/2%,IF(E2699=12007,1/10%,IF(E2699=12008,1/3%,IF(E2699=12009,1/10%,IF(E2699=12010,1/10%,IF(E2699=12011,1/20%,IF(E2699=12012,1/3%,IF(E2699=12099,1/10%)))))))))))))</f>
        <v>120</v>
      </c>
      <c r="AH2699" s="44">
        <f t="shared" si="1168"/>
        <v>55.408624229979466</v>
      </c>
      <c r="AI2699" s="36">
        <f t="shared" si="1169"/>
        <v>64.591375770020534</v>
      </c>
      <c r="AJ2699" s="36">
        <f t="shared" si="1170"/>
        <v>1966</v>
      </c>
      <c r="AK2699" s="45">
        <v>45657</v>
      </c>
    </row>
    <row r="2700" spans="1:37" s="79" customFormat="1" ht="25.5" x14ac:dyDescent="0.25">
      <c r="A2700" s="36">
        <v>2694</v>
      </c>
      <c r="B2700" s="45">
        <v>43691</v>
      </c>
      <c r="C2700" s="53" t="s">
        <v>533</v>
      </c>
      <c r="D2700" s="53"/>
      <c r="E2700" s="36">
        <v>12003</v>
      </c>
      <c r="F2700" s="36" t="s">
        <v>2069</v>
      </c>
      <c r="G2700" s="36" t="s">
        <v>544</v>
      </c>
      <c r="H2700" s="38">
        <v>8</v>
      </c>
      <c r="I2700" s="48">
        <v>302000</v>
      </c>
      <c r="J2700" s="39">
        <f t="shared" si="1155"/>
        <v>0</v>
      </c>
      <c r="K2700" s="39">
        <f t="shared" si="1156"/>
        <v>302000</v>
      </c>
      <c r="L2700" s="39">
        <f t="shared" si="1157"/>
        <v>0</v>
      </c>
      <c r="M2700" s="39">
        <f t="shared" ref="M2700:M2720" si="1172">IF(C2700=12006,H2700,IF(C2700&lt;&gt;12006,0))</f>
        <v>0</v>
      </c>
      <c r="N2700" s="39">
        <f t="shared" si="1171"/>
        <v>0</v>
      </c>
      <c r="O2700" s="39">
        <f t="shared" si="1158"/>
        <v>0</v>
      </c>
      <c r="P2700" s="39">
        <f t="shared" si="1159"/>
        <v>0</v>
      </c>
      <c r="Q2700" s="39">
        <f t="shared" si="1160"/>
        <v>0</v>
      </c>
      <c r="R2700" s="39">
        <f t="shared" si="1161"/>
        <v>0</v>
      </c>
      <c r="S2700" s="39">
        <f t="shared" si="1162"/>
        <v>0</v>
      </c>
      <c r="T2700" s="39"/>
      <c r="U2700" s="39">
        <f t="shared" si="1163"/>
        <v>0</v>
      </c>
      <c r="V2700" s="39"/>
      <c r="W2700" s="39"/>
      <c r="X2700" s="39">
        <f t="shared" si="1152"/>
        <v>24.804928131416837</v>
      </c>
      <c r="Y2700" s="39">
        <f t="shared" si="1153"/>
        <v>755</v>
      </c>
      <c r="Z2700" s="41">
        <f t="shared" si="1154"/>
        <v>48766.488706365504</v>
      </c>
      <c r="AA2700" s="41">
        <v>38943.737166324434</v>
      </c>
      <c r="AB2700" s="41">
        <v>-1050.300402895278</v>
      </c>
      <c r="AC2700" s="41">
        <f t="shared" si="1164"/>
        <v>37893.436763429156</v>
      </c>
      <c r="AD2700" s="42">
        <f t="shared" si="1165"/>
        <v>9822.7515400410703</v>
      </c>
      <c r="AE2700" s="41">
        <f t="shared" si="1166"/>
        <v>47716.188303470226</v>
      </c>
      <c r="AF2700" s="42">
        <f t="shared" si="1167"/>
        <v>254283.81169652977</v>
      </c>
      <c r="AG2700" s="43">
        <f t="shared" ref="AG2700:AG2720" si="1173">(365.25/30.4375*(IF(E2700=12002,1/3%,IF(E2700=12003,1/3%,IF(E2700=12004,1/3%,IF(E2700=12006,1/2%,IF(E2700=12007,1/10%,IF(E2700=12008,1/3%,IF(E2700=12009,1/10%,IF(E2700=12010,1/10%,IF(E2700=12011,1/20%,IF(E2700=12012,1/3%))))))))))))</f>
        <v>400</v>
      </c>
      <c r="AH2700" s="44">
        <f t="shared" si="1168"/>
        <v>335.40862422997947</v>
      </c>
      <c r="AI2700" s="36">
        <f t="shared" si="1169"/>
        <v>64.591375770020534</v>
      </c>
      <c r="AJ2700" s="36">
        <f t="shared" si="1170"/>
        <v>1966</v>
      </c>
      <c r="AK2700" s="45">
        <v>45657</v>
      </c>
    </row>
    <row r="2701" spans="1:37" s="79" customFormat="1" ht="25.5" x14ac:dyDescent="0.25">
      <c r="A2701" s="36">
        <v>2695</v>
      </c>
      <c r="B2701" s="45">
        <v>43691</v>
      </c>
      <c r="C2701" s="53" t="s">
        <v>533</v>
      </c>
      <c r="D2701" s="53"/>
      <c r="E2701" s="36">
        <v>12003</v>
      </c>
      <c r="F2701" s="36" t="s">
        <v>2070</v>
      </c>
      <c r="G2701" s="36" t="s">
        <v>544</v>
      </c>
      <c r="H2701" s="38">
        <v>16</v>
      </c>
      <c r="I2701" s="48">
        <v>422800</v>
      </c>
      <c r="J2701" s="39">
        <f t="shared" si="1155"/>
        <v>0</v>
      </c>
      <c r="K2701" s="39">
        <f t="shared" si="1156"/>
        <v>422800</v>
      </c>
      <c r="L2701" s="39">
        <f t="shared" si="1157"/>
        <v>0</v>
      </c>
      <c r="M2701" s="39">
        <f t="shared" si="1172"/>
        <v>0</v>
      </c>
      <c r="N2701" s="39">
        <f t="shared" si="1171"/>
        <v>0</v>
      </c>
      <c r="O2701" s="39">
        <f t="shared" si="1158"/>
        <v>0</v>
      </c>
      <c r="P2701" s="39">
        <f t="shared" si="1159"/>
        <v>0</v>
      </c>
      <c r="Q2701" s="39">
        <f t="shared" si="1160"/>
        <v>0</v>
      </c>
      <c r="R2701" s="39">
        <f t="shared" si="1161"/>
        <v>0</v>
      </c>
      <c r="S2701" s="39">
        <f t="shared" si="1162"/>
        <v>0</v>
      </c>
      <c r="T2701" s="39"/>
      <c r="U2701" s="39">
        <f t="shared" si="1163"/>
        <v>0</v>
      </c>
      <c r="V2701" s="39"/>
      <c r="W2701" s="39"/>
      <c r="X2701" s="39">
        <f t="shared" si="1152"/>
        <v>34.726899383983572</v>
      </c>
      <c r="Y2701" s="39">
        <f t="shared" si="1153"/>
        <v>1057</v>
      </c>
      <c r="Z2701" s="41">
        <f t="shared" si="1154"/>
        <v>68273.0841889117</v>
      </c>
      <c r="AA2701" s="41">
        <v>54521.232032854212</v>
      </c>
      <c r="AB2701" s="41">
        <v>-1470.4205640533892</v>
      </c>
      <c r="AC2701" s="41">
        <f t="shared" si="1164"/>
        <v>53050.811468800821</v>
      </c>
      <c r="AD2701" s="42">
        <f t="shared" si="1165"/>
        <v>13751.852156057488</v>
      </c>
      <c r="AE2701" s="41">
        <f t="shared" si="1166"/>
        <v>66802.663624858309</v>
      </c>
      <c r="AF2701" s="42">
        <f t="shared" si="1167"/>
        <v>355997.33637514169</v>
      </c>
      <c r="AG2701" s="43">
        <f t="shared" si="1173"/>
        <v>400</v>
      </c>
      <c r="AH2701" s="44">
        <f t="shared" si="1168"/>
        <v>335.40862422997947</v>
      </c>
      <c r="AI2701" s="36">
        <f t="shared" si="1169"/>
        <v>64.591375770020534</v>
      </c>
      <c r="AJ2701" s="36">
        <f t="shared" si="1170"/>
        <v>1966</v>
      </c>
      <c r="AK2701" s="45">
        <v>45657</v>
      </c>
    </row>
    <row r="2702" spans="1:37" s="79" customFormat="1" ht="25.5" x14ac:dyDescent="0.25">
      <c r="A2702" s="36">
        <v>2696</v>
      </c>
      <c r="B2702" s="45">
        <v>43693</v>
      </c>
      <c r="C2702" s="53" t="s">
        <v>533</v>
      </c>
      <c r="D2702" s="53"/>
      <c r="E2702" s="36">
        <v>12003</v>
      </c>
      <c r="F2702" s="36" t="s">
        <v>1689</v>
      </c>
      <c r="G2702" s="36" t="s">
        <v>692</v>
      </c>
      <c r="H2702" s="38">
        <v>24</v>
      </c>
      <c r="I2702" s="48">
        <v>647177.52808988758</v>
      </c>
      <c r="J2702" s="39">
        <f t="shared" si="1155"/>
        <v>0</v>
      </c>
      <c r="K2702" s="39">
        <f t="shared" si="1156"/>
        <v>647177.52808988758</v>
      </c>
      <c r="L2702" s="39">
        <f t="shared" si="1157"/>
        <v>0</v>
      </c>
      <c r="M2702" s="39">
        <f t="shared" si="1172"/>
        <v>0</v>
      </c>
      <c r="N2702" s="39">
        <f t="shared" si="1171"/>
        <v>0</v>
      </c>
      <c r="O2702" s="39">
        <f t="shared" si="1158"/>
        <v>0</v>
      </c>
      <c r="P2702" s="39">
        <f t="shared" si="1159"/>
        <v>0</v>
      </c>
      <c r="Q2702" s="39">
        <f t="shared" si="1160"/>
        <v>0</v>
      </c>
      <c r="R2702" s="39">
        <f t="shared" si="1161"/>
        <v>0</v>
      </c>
      <c r="S2702" s="39">
        <f t="shared" si="1162"/>
        <v>0</v>
      </c>
      <c r="T2702" s="39"/>
      <c r="U2702" s="39">
        <f t="shared" si="1163"/>
        <v>0</v>
      </c>
      <c r="V2702" s="39"/>
      <c r="W2702" s="39"/>
      <c r="X2702" s="39">
        <f t="shared" si="1152"/>
        <v>53.156265140853186</v>
      </c>
      <c r="Y2702" s="39">
        <f t="shared" si="1153"/>
        <v>1617.9438202247188</v>
      </c>
      <c r="Z2702" s="41">
        <f t="shared" si="1154"/>
        <v>104398.90473663564</v>
      </c>
      <c r="AA2702" s="41">
        <v>83349.023740857796</v>
      </c>
      <c r="AB2702" s="41">
        <v>-2247.8970839925</v>
      </c>
      <c r="AC2702" s="41">
        <f t="shared" si="1164"/>
        <v>81101.126656865294</v>
      </c>
      <c r="AD2702" s="42">
        <f t="shared" si="1165"/>
        <v>21049.880995777843</v>
      </c>
      <c r="AE2702" s="41">
        <f t="shared" si="1166"/>
        <v>102151.00765264314</v>
      </c>
      <c r="AF2702" s="42">
        <f t="shared" si="1167"/>
        <v>545026.52043724444</v>
      </c>
      <c r="AG2702" s="43">
        <f t="shared" si="1173"/>
        <v>400</v>
      </c>
      <c r="AH2702" s="44">
        <f t="shared" si="1168"/>
        <v>335.47433264887064</v>
      </c>
      <c r="AI2702" s="36">
        <f t="shared" si="1169"/>
        <v>64.525667351129357</v>
      </c>
      <c r="AJ2702" s="36">
        <f t="shared" si="1170"/>
        <v>1964</v>
      </c>
      <c r="AK2702" s="45">
        <v>45657</v>
      </c>
    </row>
    <row r="2703" spans="1:37" s="79" customFormat="1" ht="25.5" x14ac:dyDescent="0.25">
      <c r="A2703" s="36">
        <v>2697</v>
      </c>
      <c r="B2703" s="45">
        <v>43693</v>
      </c>
      <c r="C2703" s="53" t="s">
        <v>533</v>
      </c>
      <c r="D2703" s="53"/>
      <c r="E2703" s="36">
        <v>12003</v>
      </c>
      <c r="F2703" s="36" t="s">
        <v>1688</v>
      </c>
      <c r="G2703" s="36" t="s">
        <v>692</v>
      </c>
      <c r="H2703" s="38">
        <v>1</v>
      </c>
      <c r="I2703" s="48">
        <v>38522.471910112363</v>
      </c>
      <c r="J2703" s="39">
        <f t="shared" si="1155"/>
        <v>0</v>
      </c>
      <c r="K2703" s="39">
        <f t="shared" si="1156"/>
        <v>38522.471910112363</v>
      </c>
      <c r="L2703" s="39">
        <f t="shared" si="1157"/>
        <v>0</v>
      </c>
      <c r="M2703" s="39">
        <f t="shared" si="1172"/>
        <v>0</v>
      </c>
      <c r="N2703" s="39">
        <f t="shared" si="1171"/>
        <v>0</v>
      </c>
      <c r="O2703" s="39">
        <f t="shared" si="1158"/>
        <v>0</v>
      </c>
      <c r="P2703" s="39">
        <f t="shared" si="1159"/>
        <v>0</v>
      </c>
      <c r="Q2703" s="39">
        <f t="shared" si="1160"/>
        <v>0</v>
      </c>
      <c r="R2703" s="39">
        <f t="shared" si="1161"/>
        <v>0</v>
      </c>
      <c r="S2703" s="39">
        <f t="shared" si="1162"/>
        <v>0</v>
      </c>
      <c r="T2703" s="39"/>
      <c r="U2703" s="39">
        <f t="shared" si="1163"/>
        <v>0</v>
      </c>
      <c r="V2703" s="39"/>
      <c r="W2703" s="39"/>
      <c r="X2703" s="39">
        <f t="shared" si="1152"/>
        <v>3.1640634012412616</v>
      </c>
      <c r="Y2703" s="39">
        <f t="shared" si="1153"/>
        <v>96.306179775280896</v>
      </c>
      <c r="Z2703" s="41">
        <f t="shared" si="1154"/>
        <v>6214.2205200378366</v>
      </c>
      <c r="AA2703" s="41">
        <v>4961.2514131462985</v>
      </c>
      <c r="AB2703" s="41">
        <v>-133.80339785669645</v>
      </c>
      <c r="AC2703" s="41">
        <f t="shared" si="1164"/>
        <v>4827.4480152896022</v>
      </c>
      <c r="AD2703" s="42">
        <f t="shared" si="1165"/>
        <v>1252.9691068915381</v>
      </c>
      <c r="AE2703" s="41">
        <f t="shared" si="1166"/>
        <v>6080.4171221811403</v>
      </c>
      <c r="AF2703" s="42">
        <f t="shared" si="1167"/>
        <v>32442.054787931222</v>
      </c>
      <c r="AG2703" s="43">
        <f t="shared" si="1173"/>
        <v>400</v>
      </c>
      <c r="AH2703" s="44">
        <f t="shared" si="1168"/>
        <v>335.47433264887064</v>
      </c>
      <c r="AI2703" s="36">
        <f t="shared" si="1169"/>
        <v>64.525667351129357</v>
      </c>
      <c r="AJ2703" s="36">
        <f t="shared" si="1170"/>
        <v>1964</v>
      </c>
      <c r="AK2703" s="45">
        <v>45657</v>
      </c>
    </row>
    <row r="2704" spans="1:37" s="79" customFormat="1" ht="12.75" x14ac:dyDescent="0.25">
      <c r="A2704" s="36">
        <v>2698</v>
      </c>
      <c r="B2704" s="91">
        <v>43693</v>
      </c>
      <c r="C2704" s="36" t="s">
        <v>823</v>
      </c>
      <c r="D2704" s="36"/>
      <c r="E2704" s="36">
        <v>12004</v>
      </c>
      <c r="F2704" s="56" t="s">
        <v>2143</v>
      </c>
      <c r="G2704" s="36" t="s">
        <v>544</v>
      </c>
      <c r="H2704" s="62">
        <v>10000</v>
      </c>
      <c r="I2704" s="50">
        <v>20025000</v>
      </c>
      <c r="J2704" s="39">
        <f t="shared" si="1155"/>
        <v>0</v>
      </c>
      <c r="K2704" s="39">
        <f t="shared" si="1156"/>
        <v>0</v>
      </c>
      <c r="L2704" s="39">
        <f t="shared" si="1157"/>
        <v>20025000</v>
      </c>
      <c r="M2704" s="39">
        <f t="shared" si="1172"/>
        <v>0</v>
      </c>
      <c r="N2704" s="39">
        <f t="shared" si="1171"/>
        <v>0</v>
      </c>
      <c r="O2704" s="39">
        <f t="shared" si="1158"/>
        <v>0</v>
      </c>
      <c r="P2704" s="39">
        <f t="shared" si="1159"/>
        <v>0</v>
      </c>
      <c r="Q2704" s="39">
        <f t="shared" si="1160"/>
        <v>0</v>
      </c>
      <c r="R2704" s="39">
        <f t="shared" si="1161"/>
        <v>0</v>
      </c>
      <c r="S2704" s="39">
        <f t="shared" si="1162"/>
        <v>0</v>
      </c>
      <c r="T2704" s="39"/>
      <c r="U2704" s="39">
        <f t="shared" si="1163"/>
        <v>0</v>
      </c>
      <c r="V2704" s="39"/>
      <c r="W2704" s="39"/>
      <c r="X2704" s="39">
        <f t="shared" si="1152"/>
        <v>1644.7638603696098</v>
      </c>
      <c r="Y2704" s="39">
        <f t="shared" si="1153"/>
        <v>50062.5</v>
      </c>
      <c r="Z2704" s="41">
        <f t="shared" si="1154"/>
        <v>3230316.2217659135</v>
      </c>
      <c r="AA2704" s="41">
        <v>2578989.7330595483</v>
      </c>
      <c r="AB2704" s="41">
        <v>-69554.545937042683</v>
      </c>
      <c r="AC2704" s="41">
        <f t="shared" si="1164"/>
        <v>2509435.1871225056</v>
      </c>
      <c r="AD2704" s="42">
        <f t="shared" si="1165"/>
        <v>651326.48870636523</v>
      </c>
      <c r="AE2704" s="41">
        <f t="shared" si="1166"/>
        <v>3160761.6758288709</v>
      </c>
      <c r="AF2704" s="42">
        <f t="shared" si="1167"/>
        <v>16864238.32417113</v>
      </c>
      <c r="AG2704" s="43">
        <f t="shared" si="1173"/>
        <v>400</v>
      </c>
      <c r="AH2704" s="44">
        <f t="shared" si="1168"/>
        <v>335.47433264887064</v>
      </c>
      <c r="AI2704" s="36">
        <f t="shared" si="1169"/>
        <v>64.525667351129357</v>
      </c>
      <c r="AJ2704" s="36">
        <f t="shared" si="1170"/>
        <v>1964</v>
      </c>
      <c r="AK2704" s="45">
        <v>45657</v>
      </c>
    </row>
    <row r="2705" spans="1:37" s="79" customFormat="1" ht="12.75" x14ac:dyDescent="0.25">
      <c r="A2705" s="36">
        <v>2699</v>
      </c>
      <c r="B2705" s="45">
        <v>43696</v>
      </c>
      <c r="C2705" s="36" t="s">
        <v>823</v>
      </c>
      <c r="D2705" s="36"/>
      <c r="E2705" s="36">
        <v>12004</v>
      </c>
      <c r="F2705" s="36" t="s">
        <v>2120</v>
      </c>
      <c r="G2705" s="36" t="s">
        <v>58</v>
      </c>
      <c r="H2705" s="38">
        <v>1</v>
      </c>
      <c r="I2705" s="50">
        <v>5213250</v>
      </c>
      <c r="J2705" s="39">
        <f t="shared" si="1155"/>
        <v>0</v>
      </c>
      <c r="K2705" s="39">
        <f t="shared" si="1156"/>
        <v>0</v>
      </c>
      <c r="L2705" s="39">
        <f t="shared" si="1157"/>
        <v>5213250</v>
      </c>
      <c r="M2705" s="39">
        <f t="shared" si="1172"/>
        <v>0</v>
      </c>
      <c r="N2705" s="39">
        <f t="shared" si="1171"/>
        <v>0</v>
      </c>
      <c r="O2705" s="39">
        <f t="shared" si="1158"/>
        <v>0</v>
      </c>
      <c r="P2705" s="39">
        <f t="shared" si="1159"/>
        <v>0</v>
      </c>
      <c r="Q2705" s="39">
        <f t="shared" si="1160"/>
        <v>0</v>
      </c>
      <c r="R2705" s="39">
        <f t="shared" si="1161"/>
        <v>0</v>
      </c>
      <c r="S2705" s="39">
        <f t="shared" si="1162"/>
        <v>0</v>
      </c>
      <c r="T2705" s="39"/>
      <c r="U2705" s="39">
        <f t="shared" si="1163"/>
        <v>0</v>
      </c>
      <c r="V2705" s="39"/>
      <c r="W2705" s="39"/>
      <c r="X2705" s="39">
        <f t="shared" si="1152"/>
        <v>428.19301848049281</v>
      </c>
      <c r="Y2705" s="39">
        <f t="shared" si="1153"/>
        <v>13033.125</v>
      </c>
      <c r="Z2705" s="41">
        <f t="shared" si="1154"/>
        <v>839686.50924024638</v>
      </c>
      <c r="AA2705" s="41">
        <v>682967.86447638611</v>
      </c>
      <c r="AB2705" s="41">
        <v>-18419.429552152887</v>
      </c>
      <c r="AC2705" s="41">
        <f t="shared" si="1164"/>
        <v>664548.43492423324</v>
      </c>
      <c r="AD2705" s="42">
        <f t="shared" si="1165"/>
        <v>156718.64476386027</v>
      </c>
      <c r="AE2705" s="41">
        <f t="shared" si="1166"/>
        <v>821267.07968809351</v>
      </c>
      <c r="AF2705" s="42">
        <f t="shared" si="1167"/>
        <v>4391982.9203119064</v>
      </c>
      <c r="AG2705" s="43">
        <f t="shared" si="1173"/>
        <v>400</v>
      </c>
      <c r="AH2705" s="44">
        <f t="shared" si="1168"/>
        <v>335.57289527720741</v>
      </c>
      <c r="AI2705" s="36">
        <f t="shared" si="1169"/>
        <v>64.427104722792606</v>
      </c>
      <c r="AJ2705" s="36">
        <f t="shared" si="1170"/>
        <v>1961</v>
      </c>
      <c r="AK2705" s="45">
        <v>45657</v>
      </c>
    </row>
    <row r="2706" spans="1:37" s="79" customFormat="1" ht="25.5" x14ac:dyDescent="0.25">
      <c r="A2706" s="36">
        <v>2700</v>
      </c>
      <c r="B2706" s="45">
        <v>43696</v>
      </c>
      <c r="C2706" s="53" t="s">
        <v>533</v>
      </c>
      <c r="D2706" s="53"/>
      <c r="E2706" s="36">
        <v>12003</v>
      </c>
      <c r="F2706" s="36" t="s">
        <v>1863</v>
      </c>
      <c r="G2706" s="36" t="s">
        <v>540</v>
      </c>
      <c r="H2706" s="38">
        <v>3</v>
      </c>
      <c r="I2706" s="50">
        <v>109500</v>
      </c>
      <c r="J2706" s="39">
        <f t="shared" si="1155"/>
        <v>0</v>
      </c>
      <c r="K2706" s="39">
        <f t="shared" si="1156"/>
        <v>109500</v>
      </c>
      <c r="L2706" s="39">
        <f t="shared" si="1157"/>
        <v>0</v>
      </c>
      <c r="M2706" s="39">
        <f t="shared" si="1172"/>
        <v>0</v>
      </c>
      <c r="N2706" s="39">
        <f t="shared" si="1171"/>
        <v>0</v>
      </c>
      <c r="O2706" s="39">
        <f t="shared" si="1158"/>
        <v>0</v>
      </c>
      <c r="P2706" s="39">
        <f t="shared" si="1159"/>
        <v>0</v>
      </c>
      <c r="Q2706" s="39">
        <f t="shared" si="1160"/>
        <v>0</v>
      </c>
      <c r="R2706" s="39">
        <f t="shared" si="1161"/>
        <v>0</v>
      </c>
      <c r="S2706" s="39">
        <f t="shared" si="1162"/>
        <v>0</v>
      </c>
      <c r="T2706" s="39"/>
      <c r="U2706" s="39">
        <f t="shared" si="1163"/>
        <v>0</v>
      </c>
      <c r="V2706" s="39"/>
      <c r="W2706" s="39"/>
      <c r="X2706" s="39">
        <f t="shared" si="1152"/>
        <v>8.9938398357289522</v>
      </c>
      <c r="Y2706" s="39">
        <f t="shared" si="1153"/>
        <v>273.75</v>
      </c>
      <c r="Z2706" s="41">
        <f t="shared" si="1154"/>
        <v>17636.919917864478</v>
      </c>
      <c r="AA2706" s="41">
        <v>14075.359342915812</v>
      </c>
      <c r="AB2706" s="41">
        <v>-379.6080362195903</v>
      </c>
      <c r="AC2706" s="41">
        <f t="shared" si="1164"/>
        <v>13695.751306696222</v>
      </c>
      <c r="AD2706" s="42">
        <f t="shared" si="1165"/>
        <v>3561.5605749486658</v>
      </c>
      <c r="AE2706" s="41">
        <f t="shared" si="1166"/>
        <v>17257.311881644888</v>
      </c>
      <c r="AF2706" s="42">
        <f t="shared" si="1167"/>
        <v>92242.688118355116</v>
      </c>
      <c r="AG2706" s="43">
        <f t="shared" si="1173"/>
        <v>400</v>
      </c>
      <c r="AH2706" s="44">
        <f t="shared" si="1168"/>
        <v>335.57289527720741</v>
      </c>
      <c r="AI2706" s="36">
        <f t="shared" si="1169"/>
        <v>64.427104722792606</v>
      </c>
      <c r="AJ2706" s="36">
        <f t="shared" si="1170"/>
        <v>1961</v>
      </c>
      <c r="AK2706" s="45">
        <v>45657</v>
      </c>
    </row>
    <row r="2707" spans="1:37" s="79" customFormat="1" ht="25.5" x14ac:dyDescent="0.25">
      <c r="A2707" s="36">
        <v>2701</v>
      </c>
      <c r="B2707" s="45">
        <v>43696</v>
      </c>
      <c r="C2707" s="53" t="s">
        <v>533</v>
      </c>
      <c r="D2707" s="53"/>
      <c r="E2707" s="36">
        <v>12003</v>
      </c>
      <c r="F2707" s="36" t="s">
        <v>1877</v>
      </c>
      <c r="G2707" s="36" t="s">
        <v>540</v>
      </c>
      <c r="H2707" s="38">
        <v>11</v>
      </c>
      <c r="I2707" s="50">
        <v>297550</v>
      </c>
      <c r="J2707" s="39">
        <f t="shared" si="1155"/>
        <v>0</v>
      </c>
      <c r="K2707" s="39">
        <f t="shared" si="1156"/>
        <v>297550</v>
      </c>
      <c r="L2707" s="39">
        <f t="shared" si="1157"/>
        <v>0</v>
      </c>
      <c r="M2707" s="39">
        <f t="shared" si="1172"/>
        <v>0</v>
      </c>
      <c r="N2707" s="39">
        <f t="shared" si="1171"/>
        <v>0</v>
      </c>
      <c r="O2707" s="39">
        <f t="shared" si="1158"/>
        <v>0</v>
      </c>
      <c r="P2707" s="39">
        <f t="shared" si="1159"/>
        <v>0</v>
      </c>
      <c r="Q2707" s="39">
        <f t="shared" si="1160"/>
        <v>0</v>
      </c>
      <c r="R2707" s="39">
        <f t="shared" si="1161"/>
        <v>0</v>
      </c>
      <c r="S2707" s="39">
        <f t="shared" si="1162"/>
        <v>0</v>
      </c>
      <c r="T2707" s="39"/>
      <c r="U2707" s="39">
        <f t="shared" si="1163"/>
        <v>0</v>
      </c>
      <c r="V2707" s="39"/>
      <c r="W2707" s="39"/>
      <c r="X2707" s="39">
        <f t="shared" si="1152"/>
        <v>24.439425051334702</v>
      </c>
      <c r="Y2707" s="39">
        <f t="shared" si="1153"/>
        <v>743.875</v>
      </c>
      <c r="Z2707" s="41">
        <f t="shared" si="1154"/>
        <v>47925.712525667353</v>
      </c>
      <c r="AA2707" s="41">
        <v>38247.700205338813</v>
      </c>
      <c r="AB2707" s="41">
        <v>-1031.5285039008138</v>
      </c>
      <c r="AC2707" s="41">
        <f t="shared" si="1164"/>
        <v>37216.171701437997</v>
      </c>
      <c r="AD2707" s="42">
        <f t="shared" si="1165"/>
        <v>9678.0123203285402</v>
      </c>
      <c r="AE2707" s="41">
        <f t="shared" si="1166"/>
        <v>46894.184021766538</v>
      </c>
      <c r="AF2707" s="42">
        <f t="shared" si="1167"/>
        <v>250655.81597823347</v>
      </c>
      <c r="AG2707" s="43">
        <f t="shared" si="1173"/>
        <v>400</v>
      </c>
      <c r="AH2707" s="44">
        <f t="shared" si="1168"/>
        <v>335.57289527720741</v>
      </c>
      <c r="AI2707" s="36">
        <f t="shared" si="1169"/>
        <v>64.427104722792606</v>
      </c>
      <c r="AJ2707" s="36">
        <f t="shared" si="1170"/>
        <v>1961</v>
      </c>
      <c r="AK2707" s="45">
        <v>45657</v>
      </c>
    </row>
    <row r="2708" spans="1:37" s="79" customFormat="1" ht="25.5" x14ac:dyDescent="0.25">
      <c r="A2708" s="36">
        <v>2702</v>
      </c>
      <c r="B2708" s="45">
        <v>43696</v>
      </c>
      <c r="C2708" s="53" t="s">
        <v>533</v>
      </c>
      <c r="D2708" s="53"/>
      <c r="E2708" s="36">
        <v>12003</v>
      </c>
      <c r="F2708" s="36" t="s">
        <v>2040</v>
      </c>
      <c r="G2708" s="36" t="s">
        <v>544</v>
      </c>
      <c r="H2708" s="38">
        <v>4</v>
      </c>
      <c r="I2708" s="48">
        <v>146000</v>
      </c>
      <c r="J2708" s="39">
        <f t="shared" si="1155"/>
        <v>0</v>
      </c>
      <c r="K2708" s="39">
        <f t="shared" si="1156"/>
        <v>146000</v>
      </c>
      <c r="L2708" s="39">
        <f t="shared" si="1157"/>
        <v>0</v>
      </c>
      <c r="M2708" s="39">
        <f t="shared" si="1172"/>
        <v>0</v>
      </c>
      <c r="N2708" s="39">
        <f t="shared" si="1171"/>
        <v>0</v>
      </c>
      <c r="O2708" s="39">
        <f t="shared" si="1158"/>
        <v>0</v>
      </c>
      <c r="P2708" s="39">
        <f t="shared" si="1159"/>
        <v>0</v>
      </c>
      <c r="Q2708" s="39">
        <f t="shared" si="1160"/>
        <v>0</v>
      </c>
      <c r="R2708" s="39">
        <f t="shared" si="1161"/>
        <v>0</v>
      </c>
      <c r="S2708" s="39">
        <f t="shared" si="1162"/>
        <v>0</v>
      </c>
      <c r="T2708" s="39"/>
      <c r="U2708" s="39">
        <f t="shared" si="1163"/>
        <v>0</v>
      </c>
      <c r="V2708" s="39"/>
      <c r="W2708" s="39"/>
      <c r="X2708" s="39">
        <f t="shared" si="1152"/>
        <v>11.991786447638603</v>
      </c>
      <c r="Y2708" s="39">
        <f t="shared" si="1153"/>
        <v>365</v>
      </c>
      <c r="Z2708" s="41">
        <f t="shared" si="1154"/>
        <v>23515.893223819301</v>
      </c>
      <c r="AA2708" s="41">
        <v>18767.145790554416</v>
      </c>
      <c r="AB2708" s="41">
        <v>-506.14404829278709</v>
      </c>
      <c r="AC2708" s="41">
        <f t="shared" si="1164"/>
        <v>18261.001742261629</v>
      </c>
      <c r="AD2708" s="42">
        <f t="shared" si="1165"/>
        <v>4748.7474332648853</v>
      </c>
      <c r="AE2708" s="41">
        <f t="shared" si="1166"/>
        <v>23009.749175526515</v>
      </c>
      <c r="AF2708" s="42">
        <f t="shared" si="1167"/>
        <v>122990.25082447348</v>
      </c>
      <c r="AG2708" s="43">
        <f t="shared" si="1173"/>
        <v>400</v>
      </c>
      <c r="AH2708" s="44">
        <f t="shared" si="1168"/>
        <v>335.57289527720741</v>
      </c>
      <c r="AI2708" s="36">
        <f t="shared" si="1169"/>
        <v>64.427104722792606</v>
      </c>
      <c r="AJ2708" s="36">
        <f t="shared" si="1170"/>
        <v>1961</v>
      </c>
      <c r="AK2708" s="45">
        <v>45657</v>
      </c>
    </row>
    <row r="2709" spans="1:37" s="79" customFormat="1" ht="25.5" x14ac:dyDescent="0.25">
      <c r="A2709" s="36">
        <v>2703</v>
      </c>
      <c r="B2709" s="45">
        <v>43696</v>
      </c>
      <c r="C2709" s="53" t="s">
        <v>533</v>
      </c>
      <c r="D2709" s="53"/>
      <c r="E2709" s="36">
        <v>12003</v>
      </c>
      <c r="F2709" s="36" t="s">
        <v>2041</v>
      </c>
      <c r="G2709" s="36" t="s">
        <v>544</v>
      </c>
      <c r="H2709" s="38">
        <v>20</v>
      </c>
      <c r="I2709" s="48">
        <v>541000</v>
      </c>
      <c r="J2709" s="39">
        <f t="shared" si="1155"/>
        <v>0</v>
      </c>
      <c r="K2709" s="39">
        <f t="shared" si="1156"/>
        <v>541000</v>
      </c>
      <c r="L2709" s="39">
        <f t="shared" si="1157"/>
        <v>0</v>
      </c>
      <c r="M2709" s="39">
        <f t="shared" si="1172"/>
        <v>0</v>
      </c>
      <c r="N2709" s="39">
        <f t="shared" si="1171"/>
        <v>0</v>
      </c>
      <c r="O2709" s="39">
        <f t="shared" si="1158"/>
        <v>0</v>
      </c>
      <c r="P2709" s="39">
        <f t="shared" si="1159"/>
        <v>0</v>
      </c>
      <c r="Q2709" s="39">
        <f t="shared" si="1160"/>
        <v>0</v>
      </c>
      <c r="R2709" s="39">
        <f t="shared" si="1161"/>
        <v>0</v>
      </c>
      <c r="S2709" s="39">
        <f t="shared" si="1162"/>
        <v>0</v>
      </c>
      <c r="T2709" s="39"/>
      <c r="U2709" s="39">
        <f t="shared" si="1163"/>
        <v>0</v>
      </c>
      <c r="V2709" s="39"/>
      <c r="W2709" s="39"/>
      <c r="X2709" s="39">
        <f t="shared" si="1152"/>
        <v>44.435318275154003</v>
      </c>
      <c r="Y2709" s="39">
        <f t="shared" si="1153"/>
        <v>1352.5</v>
      </c>
      <c r="Z2709" s="41">
        <f t="shared" si="1154"/>
        <v>87137.659137576993</v>
      </c>
      <c r="AA2709" s="41">
        <v>69541.273100616017</v>
      </c>
      <c r="AB2709" s="41">
        <v>-1875.5063707287525</v>
      </c>
      <c r="AC2709" s="41">
        <f t="shared" si="1164"/>
        <v>67665.766729887269</v>
      </c>
      <c r="AD2709" s="42">
        <f t="shared" si="1165"/>
        <v>17596.386036960976</v>
      </c>
      <c r="AE2709" s="41">
        <f t="shared" si="1166"/>
        <v>85262.152766848245</v>
      </c>
      <c r="AF2709" s="42">
        <f t="shared" si="1167"/>
        <v>455737.84723315178</v>
      </c>
      <c r="AG2709" s="43">
        <f t="shared" si="1173"/>
        <v>400</v>
      </c>
      <c r="AH2709" s="44">
        <f t="shared" si="1168"/>
        <v>335.57289527720741</v>
      </c>
      <c r="AI2709" s="36">
        <f t="shared" si="1169"/>
        <v>64.427104722792606</v>
      </c>
      <c r="AJ2709" s="36">
        <f t="shared" si="1170"/>
        <v>1961</v>
      </c>
      <c r="AK2709" s="45">
        <v>45657</v>
      </c>
    </row>
    <row r="2710" spans="1:37" s="79" customFormat="1" ht="15" customHeight="1" x14ac:dyDescent="0.25">
      <c r="A2710" s="36">
        <v>2704</v>
      </c>
      <c r="B2710" s="45">
        <v>43697</v>
      </c>
      <c r="C2710" s="36" t="s">
        <v>721</v>
      </c>
      <c r="D2710" s="36"/>
      <c r="E2710" s="36">
        <v>12003</v>
      </c>
      <c r="F2710" s="36" t="s">
        <v>2041</v>
      </c>
      <c r="G2710" s="36" t="s">
        <v>276</v>
      </c>
      <c r="H2710" s="38">
        <v>21</v>
      </c>
      <c r="I2710" s="48">
        <v>601402.9411764706</v>
      </c>
      <c r="J2710" s="39">
        <f t="shared" si="1155"/>
        <v>0</v>
      </c>
      <c r="K2710" s="39">
        <f t="shared" si="1156"/>
        <v>601402.9411764706</v>
      </c>
      <c r="L2710" s="39">
        <f t="shared" si="1157"/>
        <v>0</v>
      </c>
      <c r="M2710" s="39">
        <f t="shared" si="1172"/>
        <v>0</v>
      </c>
      <c r="N2710" s="39">
        <f t="shared" si="1171"/>
        <v>0</v>
      </c>
      <c r="O2710" s="39">
        <f t="shared" si="1158"/>
        <v>0</v>
      </c>
      <c r="P2710" s="39">
        <f t="shared" si="1159"/>
        <v>0</v>
      </c>
      <c r="Q2710" s="39">
        <f t="shared" si="1160"/>
        <v>0</v>
      </c>
      <c r="R2710" s="39">
        <f t="shared" si="1161"/>
        <v>0</v>
      </c>
      <c r="S2710" s="39">
        <f t="shared" si="1162"/>
        <v>0</v>
      </c>
      <c r="T2710" s="39"/>
      <c r="U2710" s="39">
        <f t="shared" si="1163"/>
        <v>0</v>
      </c>
      <c r="V2710" s="39">
        <f>IF(E2710=12050,I2710,IF(E2710&lt;&gt;12050,0))</f>
        <v>0</v>
      </c>
      <c r="W2710" s="39"/>
      <c r="X2710" s="39">
        <f t="shared" si="1152"/>
        <v>49.39654547650683</v>
      </c>
      <c r="Y2710" s="39">
        <f t="shared" si="1153"/>
        <v>1503.5073529411766</v>
      </c>
      <c r="Z2710" s="41">
        <f t="shared" si="1154"/>
        <v>96817.229133953369</v>
      </c>
      <c r="AA2710" s="41">
        <v>78738.093489551888</v>
      </c>
      <c r="AB2710" s="41">
        <v>0</v>
      </c>
      <c r="AC2710" s="41">
        <f t="shared" si="1164"/>
        <v>78738.093489551888</v>
      </c>
      <c r="AD2710" s="42">
        <f t="shared" si="1165"/>
        <v>18079.135644401482</v>
      </c>
      <c r="AE2710" s="41">
        <f t="shared" si="1166"/>
        <v>96817.229133953369</v>
      </c>
      <c r="AF2710" s="42">
        <f t="shared" si="1167"/>
        <v>504585.71204251726</v>
      </c>
      <c r="AG2710" s="43">
        <f t="shared" si="1173"/>
        <v>400</v>
      </c>
      <c r="AH2710" s="44">
        <f t="shared" si="1168"/>
        <v>335.605749486653</v>
      </c>
      <c r="AI2710" s="36">
        <f t="shared" si="1169"/>
        <v>64.394250513347018</v>
      </c>
      <c r="AJ2710" s="36">
        <f t="shared" si="1170"/>
        <v>1960</v>
      </c>
      <c r="AK2710" s="45">
        <v>45657</v>
      </c>
    </row>
    <row r="2711" spans="1:37" s="79" customFormat="1" ht="12.75" x14ac:dyDescent="0.25">
      <c r="A2711" s="36">
        <v>2705</v>
      </c>
      <c r="B2711" s="45">
        <v>43697</v>
      </c>
      <c r="C2711" s="36" t="s">
        <v>721</v>
      </c>
      <c r="D2711" s="36"/>
      <c r="E2711" s="36">
        <v>12003</v>
      </c>
      <c r="F2711" s="36" t="s">
        <v>2040</v>
      </c>
      <c r="G2711" s="36" t="s">
        <v>276</v>
      </c>
      <c r="H2711" s="38">
        <v>21</v>
      </c>
      <c r="I2711" s="48">
        <v>859147.0588235294</v>
      </c>
      <c r="J2711" s="39">
        <f t="shared" si="1155"/>
        <v>0</v>
      </c>
      <c r="K2711" s="39">
        <f t="shared" si="1156"/>
        <v>859147.0588235294</v>
      </c>
      <c r="L2711" s="39">
        <f t="shared" si="1157"/>
        <v>0</v>
      </c>
      <c r="M2711" s="39">
        <f t="shared" si="1172"/>
        <v>0</v>
      </c>
      <c r="N2711" s="39">
        <f t="shared" si="1171"/>
        <v>0</v>
      </c>
      <c r="O2711" s="39">
        <f t="shared" si="1158"/>
        <v>0</v>
      </c>
      <c r="P2711" s="39">
        <f t="shared" si="1159"/>
        <v>0</v>
      </c>
      <c r="Q2711" s="39">
        <f t="shared" si="1160"/>
        <v>0</v>
      </c>
      <c r="R2711" s="39">
        <f t="shared" si="1161"/>
        <v>0</v>
      </c>
      <c r="S2711" s="39">
        <f t="shared" si="1162"/>
        <v>0</v>
      </c>
      <c r="T2711" s="39"/>
      <c r="U2711" s="39">
        <f t="shared" si="1163"/>
        <v>0</v>
      </c>
      <c r="V2711" s="39">
        <f>IF(E2711=12050,I2711,IF(E2711&lt;&gt;12050,0))</f>
        <v>0</v>
      </c>
      <c r="W2711" s="39"/>
      <c r="X2711" s="39">
        <f t="shared" si="1152"/>
        <v>70.56649353786689</v>
      </c>
      <c r="Y2711" s="39">
        <f t="shared" si="1153"/>
        <v>2147.8676470588234</v>
      </c>
      <c r="Z2711" s="41">
        <f t="shared" si="1154"/>
        <v>138310.3273342191</v>
      </c>
      <c r="AA2711" s="41">
        <v>112482.99069935983</v>
      </c>
      <c r="AB2711" s="41">
        <v>0</v>
      </c>
      <c r="AC2711" s="41">
        <f t="shared" si="1164"/>
        <v>112482.99069935983</v>
      </c>
      <c r="AD2711" s="42">
        <f t="shared" si="1165"/>
        <v>25827.336634859268</v>
      </c>
      <c r="AE2711" s="41">
        <f t="shared" si="1166"/>
        <v>138310.3273342191</v>
      </c>
      <c r="AF2711" s="42">
        <f t="shared" si="1167"/>
        <v>720836.73148931027</v>
      </c>
      <c r="AG2711" s="43">
        <f t="shared" si="1173"/>
        <v>400</v>
      </c>
      <c r="AH2711" s="44">
        <f t="shared" si="1168"/>
        <v>335.605749486653</v>
      </c>
      <c r="AI2711" s="36">
        <f t="shared" si="1169"/>
        <v>64.394250513347018</v>
      </c>
      <c r="AJ2711" s="36">
        <f t="shared" si="1170"/>
        <v>1960</v>
      </c>
      <c r="AK2711" s="45">
        <v>45657</v>
      </c>
    </row>
    <row r="2712" spans="1:37" s="79" customFormat="1" ht="25.5" x14ac:dyDescent="0.25">
      <c r="A2712" s="36">
        <v>2706</v>
      </c>
      <c r="B2712" s="45">
        <v>43697</v>
      </c>
      <c r="C2712" s="53" t="s">
        <v>533</v>
      </c>
      <c r="D2712" s="53"/>
      <c r="E2712" s="36">
        <v>12003</v>
      </c>
      <c r="F2712" s="36" t="s">
        <v>2144</v>
      </c>
      <c r="G2712" s="36" t="s">
        <v>692</v>
      </c>
      <c r="H2712" s="38">
        <v>4</v>
      </c>
      <c r="I2712" s="48">
        <v>229515.78947368421</v>
      </c>
      <c r="J2712" s="39">
        <f t="shared" si="1155"/>
        <v>0</v>
      </c>
      <c r="K2712" s="39">
        <f t="shared" si="1156"/>
        <v>229515.78947368421</v>
      </c>
      <c r="L2712" s="39">
        <f t="shared" si="1157"/>
        <v>0</v>
      </c>
      <c r="M2712" s="39">
        <f t="shared" si="1172"/>
        <v>0</v>
      </c>
      <c r="N2712" s="39">
        <f t="shared" si="1171"/>
        <v>0</v>
      </c>
      <c r="O2712" s="39">
        <f t="shared" si="1158"/>
        <v>0</v>
      </c>
      <c r="P2712" s="39">
        <f t="shared" si="1159"/>
        <v>0</v>
      </c>
      <c r="Q2712" s="39">
        <f t="shared" si="1160"/>
        <v>0</v>
      </c>
      <c r="R2712" s="39">
        <f t="shared" si="1161"/>
        <v>0</v>
      </c>
      <c r="S2712" s="39">
        <f t="shared" si="1162"/>
        <v>0</v>
      </c>
      <c r="T2712" s="39"/>
      <c r="U2712" s="39">
        <f t="shared" si="1163"/>
        <v>0</v>
      </c>
      <c r="V2712" s="39"/>
      <c r="W2712" s="39"/>
      <c r="X2712" s="39">
        <f t="shared" si="1152"/>
        <v>18.851399546093159</v>
      </c>
      <c r="Y2712" s="39">
        <f t="shared" si="1153"/>
        <v>573.78947368421052</v>
      </c>
      <c r="Z2712" s="41">
        <f t="shared" si="1154"/>
        <v>36948.743110342592</v>
      </c>
      <c r="AA2712" s="41">
        <v>29483.588890089701</v>
      </c>
      <c r="AB2712" s="41">
        <v>-795.16316469076639</v>
      </c>
      <c r="AC2712" s="41">
        <f t="shared" si="1164"/>
        <v>28688.425725398934</v>
      </c>
      <c r="AD2712" s="42">
        <f t="shared" si="1165"/>
        <v>7465.1542202528908</v>
      </c>
      <c r="AE2712" s="41">
        <f t="shared" si="1166"/>
        <v>36153.579945651829</v>
      </c>
      <c r="AF2712" s="42">
        <f t="shared" si="1167"/>
        <v>193362.2095280324</v>
      </c>
      <c r="AG2712" s="43">
        <f t="shared" si="1173"/>
        <v>400</v>
      </c>
      <c r="AH2712" s="44">
        <f t="shared" si="1168"/>
        <v>335.605749486653</v>
      </c>
      <c r="AI2712" s="36">
        <f t="shared" si="1169"/>
        <v>64.394250513347018</v>
      </c>
      <c r="AJ2712" s="36">
        <f t="shared" si="1170"/>
        <v>1960</v>
      </c>
      <c r="AK2712" s="45">
        <v>45657</v>
      </c>
    </row>
    <row r="2713" spans="1:37" s="79" customFormat="1" ht="25.5" x14ac:dyDescent="0.25">
      <c r="A2713" s="36">
        <v>2707</v>
      </c>
      <c r="B2713" s="45">
        <v>43697</v>
      </c>
      <c r="C2713" s="53" t="s">
        <v>533</v>
      </c>
      <c r="D2713" s="53"/>
      <c r="E2713" s="36">
        <v>12003</v>
      </c>
      <c r="F2713" s="36" t="s">
        <v>2069</v>
      </c>
      <c r="G2713" s="36" t="s">
        <v>692</v>
      </c>
      <c r="H2713" s="38">
        <v>4</v>
      </c>
      <c r="I2713" s="48">
        <v>149684.21052631579</v>
      </c>
      <c r="J2713" s="39">
        <f t="shared" si="1155"/>
        <v>0</v>
      </c>
      <c r="K2713" s="39">
        <f t="shared" si="1156"/>
        <v>149684.21052631579</v>
      </c>
      <c r="L2713" s="39">
        <f t="shared" si="1157"/>
        <v>0</v>
      </c>
      <c r="M2713" s="39">
        <f t="shared" si="1172"/>
        <v>0</v>
      </c>
      <c r="N2713" s="39">
        <f t="shared" si="1171"/>
        <v>0</v>
      </c>
      <c r="O2713" s="39">
        <f t="shared" si="1158"/>
        <v>0</v>
      </c>
      <c r="P2713" s="39">
        <f t="shared" si="1159"/>
        <v>0</v>
      </c>
      <c r="Q2713" s="39">
        <f t="shared" si="1160"/>
        <v>0</v>
      </c>
      <c r="R2713" s="39">
        <f t="shared" si="1161"/>
        <v>0</v>
      </c>
      <c r="S2713" s="39">
        <f t="shared" si="1162"/>
        <v>0</v>
      </c>
      <c r="T2713" s="39"/>
      <c r="U2713" s="39">
        <f t="shared" si="1163"/>
        <v>0</v>
      </c>
      <c r="V2713" s="39"/>
      <c r="W2713" s="39"/>
      <c r="X2713" s="39">
        <f t="shared" si="1152"/>
        <v>12.294391008321623</v>
      </c>
      <c r="Y2713" s="39">
        <f t="shared" si="1153"/>
        <v>374.21052631578942</v>
      </c>
      <c r="Z2713" s="41">
        <f t="shared" si="1154"/>
        <v>24097.006376310379</v>
      </c>
      <c r="AA2713" s="41">
        <v>19228.427537015017</v>
      </c>
      <c r="AB2713" s="41">
        <v>-518.58467262441275</v>
      </c>
      <c r="AC2713" s="41">
        <f t="shared" si="1164"/>
        <v>18709.842864390605</v>
      </c>
      <c r="AD2713" s="42">
        <f t="shared" si="1165"/>
        <v>4868.5788392953618</v>
      </c>
      <c r="AE2713" s="41">
        <f t="shared" si="1166"/>
        <v>23578.421703685966</v>
      </c>
      <c r="AF2713" s="42">
        <f t="shared" si="1167"/>
        <v>126105.78882262982</v>
      </c>
      <c r="AG2713" s="43">
        <f t="shared" si="1173"/>
        <v>400</v>
      </c>
      <c r="AH2713" s="44">
        <f t="shared" si="1168"/>
        <v>335.605749486653</v>
      </c>
      <c r="AI2713" s="36">
        <f t="shared" si="1169"/>
        <v>64.394250513347018</v>
      </c>
      <c r="AJ2713" s="36">
        <f t="shared" si="1170"/>
        <v>1960</v>
      </c>
      <c r="AK2713" s="45">
        <v>45657</v>
      </c>
    </row>
    <row r="2714" spans="1:37" s="79" customFormat="1" ht="25.5" x14ac:dyDescent="0.25">
      <c r="A2714" s="36">
        <v>2708</v>
      </c>
      <c r="B2714" s="45">
        <v>43697</v>
      </c>
      <c r="C2714" s="53" t="s">
        <v>533</v>
      </c>
      <c r="D2714" s="53"/>
      <c r="E2714" s="36">
        <v>12003</v>
      </c>
      <c r="F2714" s="36" t="s">
        <v>2145</v>
      </c>
      <c r="G2714" s="36" t="s">
        <v>540</v>
      </c>
      <c r="H2714" s="38">
        <v>7</v>
      </c>
      <c r="I2714" s="48">
        <v>184630.89887640451</v>
      </c>
      <c r="J2714" s="39">
        <f t="shared" si="1155"/>
        <v>0</v>
      </c>
      <c r="K2714" s="39">
        <f t="shared" si="1156"/>
        <v>184630.89887640451</v>
      </c>
      <c r="L2714" s="39">
        <f t="shared" si="1157"/>
        <v>0</v>
      </c>
      <c r="M2714" s="39">
        <f t="shared" si="1172"/>
        <v>0</v>
      </c>
      <c r="N2714" s="39">
        <f t="shared" si="1171"/>
        <v>0</v>
      </c>
      <c r="O2714" s="39">
        <f t="shared" si="1158"/>
        <v>0</v>
      </c>
      <c r="P2714" s="39">
        <f t="shared" si="1159"/>
        <v>0</v>
      </c>
      <c r="Q2714" s="39">
        <f t="shared" si="1160"/>
        <v>0</v>
      </c>
      <c r="R2714" s="39">
        <f t="shared" si="1161"/>
        <v>0</v>
      </c>
      <c r="S2714" s="39">
        <f t="shared" si="1162"/>
        <v>0</v>
      </c>
      <c r="T2714" s="39"/>
      <c r="U2714" s="39">
        <f t="shared" si="1163"/>
        <v>0</v>
      </c>
      <c r="V2714" s="39"/>
      <c r="W2714" s="39"/>
      <c r="X2714" s="39">
        <f t="shared" si="1152"/>
        <v>15.164755554530144</v>
      </c>
      <c r="Y2714" s="39">
        <f t="shared" si="1153"/>
        <v>461.57724719101128</v>
      </c>
      <c r="Z2714" s="41">
        <f t="shared" si="1154"/>
        <v>29722.920886879081</v>
      </c>
      <c r="AA2714" s="41">
        <v>23717.677687285144</v>
      </c>
      <c r="AB2714" s="41">
        <v>-639.65834414671406</v>
      </c>
      <c r="AC2714" s="41">
        <f t="shared" si="1164"/>
        <v>23078.019343138429</v>
      </c>
      <c r="AD2714" s="42">
        <f t="shared" si="1165"/>
        <v>6005.2431995939369</v>
      </c>
      <c r="AE2714" s="41">
        <f t="shared" si="1166"/>
        <v>29083.262542732366</v>
      </c>
      <c r="AF2714" s="42">
        <f t="shared" si="1167"/>
        <v>155547.63633367216</v>
      </c>
      <c r="AG2714" s="43">
        <f t="shared" si="1173"/>
        <v>400</v>
      </c>
      <c r="AH2714" s="44">
        <f t="shared" si="1168"/>
        <v>335.605749486653</v>
      </c>
      <c r="AI2714" s="36">
        <f t="shared" si="1169"/>
        <v>64.394250513347018</v>
      </c>
      <c r="AJ2714" s="36">
        <f t="shared" si="1170"/>
        <v>1960</v>
      </c>
      <c r="AK2714" s="45">
        <v>45657</v>
      </c>
    </row>
    <row r="2715" spans="1:37" s="79" customFormat="1" ht="25.5" x14ac:dyDescent="0.25">
      <c r="A2715" s="36">
        <v>2709</v>
      </c>
      <c r="B2715" s="45">
        <v>43697</v>
      </c>
      <c r="C2715" s="53" t="s">
        <v>533</v>
      </c>
      <c r="D2715" s="53"/>
      <c r="E2715" s="36">
        <v>12003</v>
      </c>
      <c r="F2715" s="36" t="s">
        <v>2146</v>
      </c>
      <c r="G2715" s="36" t="s">
        <v>540</v>
      </c>
      <c r="H2715" s="38">
        <v>4</v>
      </c>
      <c r="I2715" s="48">
        <v>150719.10112359549</v>
      </c>
      <c r="J2715" s="39">
        <f t="shared" si="1155"/>
        <v>0</v>
      </c>
      <c r="K2715" s="39">
        <f t="shared" si="1156"/>
        <v>150719.10112359549</v>
      </c>
      <c r="L2715" s="39">
        <f t="shared" si="1157"/>
        <v>0</v>
      </c>
      <c r="M2715" s="39">
        <f t="shared" si="1172"/>
        <v>0</v>
      </c>
      <c r="N2715" s="39">
        <f t="shared" si="1171"/>
        <v>0</v>
      </c>
      <c r="O2715" s="39">
        <f t="shared" si="1158"/>
        <v>0</v>
      </c>
      <c r="P2715" s="39">
        <f t="shared" si="1159"/>
        <v>0</v>
      </c>
      <c r="Q2715" s="39">
        <f t="shared" si="1160"/>
        <v>0</v>
      </c>
      <c r="R2715" s="39">
        <f t="shared" si="1161"/>
        <v>0</v>
      </c>
      <c r="S2715" s="39">
        <f t="shared" si="1162"/>
        <v>0</v>
      </c>
      <c r="T2715" s="39"/>
      <c r="U2715" s="39">
        <f t="shared" si="1163"/>
        <v>0</v>
      </c>
      <c r="V2715" s="39"/>
      <c r="W2715" s="39"/>
      <c r="X2715" s="39">
        <f t="shared" si="1152"/>
        <v>12.37939228941236</v>
      </c>
      <c r="Y2715" s="39">
        <f t="shared" si="1153"/>
        <v>376.79775280898872</v>
      </c>
      <c r="Z2715" s="41">
        <f t="shared" si="1154"/>
        <v>24263.608887248225</v>
      </c>
      <c r="AA2715" s="41">
        <v>19361.369540640932</v>
      </c>
      <c r="AB2715" s="41">
        <v>-522.17007685446038</v>
      </c>
      <c r="AC2715" s="41">
        <f t="shared" si="1164"/>
        <v>18839.19946378647</v>
      </c>
      <c r="AD2715" s="42">
        <f t="shared" si="1165"/>
        <v>4902.2393466072936</v>
      </c>
      <c r="AE2715" s="41">
        <f t="shared" si="1166"/>
        <v>23741.438810393764</v>
      </c>
      <c r="AF2715" s="42">
        <f t="shared" si="1167"/>
        <v>126977.66231320173</v>
      </c>
      <c r="AG2715" s="43">
        <f t="shared" si="1173"/>
        <v>400</v>
      </c>
      <c r="AH2715" s="44">
        <f t="shared" si="1168"/>
        <v>335.605749486653</v>
      </c>
      <c r="AI2715" s="36">
        <f t="shared" si="1169"/>
        <v>64.394250513347018</v>
      </c>
      <c r="AJ2715" s="36">
        <f t="shared" si="1170"/>
        <v>1960</v>
      </c>
      <c r="AK2715" s="45">
        <v>45657</v>
      </c>
    </row>
    <row r="2716" spans="1:37" s="79" customFormat="1" ht="12.75" x14ac:dyDescent="0.25">
      <c r="A2716" s="36">
        <v>2710</v>
      </c>
      <c r="B2716" s="45">
        <v>43700</v>
      </c>
      <c r="C2716" s="49" t="s">
        <v>33</v>
      </c>
      <c r="D2716" s="49"/>
      <c r="E2716" s="49">
        <v>12012</v>
      </c>
      <c r="F2716" s="36" t="s">
        <v>2147</v>
      </c>
      <c r="G2716" s="36" t="s">
        <v>65</v>
      </c>
      <c r="H2716" s="38">
        <v>3</v>
      </c>
      <c r="I2716" s="48">
        <v>4271902.9878673302</v>
      </c>
      <c r="J2716" s="39">
        <f t="shared" si="1155"/>
        <v>0</v>
      </c>
      <c r="K2716" s="39">
        <f t="shared" si="1156"/>
        <v>0</v>
      </c>
      <c r="L2716" s="39">
        <f t="shared" si="1157"/>
        <v>0</v>
      </c>
      <c r="M2716" s="39">
        <f t="shared" si="1172"/>
        <v>0</v>
      </c>
      <c r="N2716" s="39">
        <f t="shared" si="1171"/>
        <v>0</v>
      </c>
      <c r="O2716" s="39">
        <f t="shared" si="1158"/>
        <v>0</v>
      </c>
      <c r="P2716" s="39">
        <f t="shared" si="1159"/>
        <v>0</v>
      </c>
      <c r="Q2716" s="39">
        <f t="shared" si="1160"/>
        <v>0</v>
      </c>
      <c r="R2716" s="39">
        <f t="shared" si="1161"/>
        <v>0</v>
      </c>
      <c r="S2716" s="39">
        <f t="shared" si="1162"/>
        <v>0</v>
      </c>
      <c r="T2716" s="39"/>
      <c r="U2716" s="39">
        <f t="shared" si="1163"/>
        <v>4271902.9878673302</v>
      </c>
      <c r="V2716" s="39"/>
      <c r="W2716" s="39"/>
      <c r="X2716" s="39">
        <f t="shared" si="1152"/>
        <v>350.87498873653635</v>
      </c>
      <c r="Y2716" s="39">
        <f t="shared" si="1153"/>
        <v>10679.757469668326</v>
      </c>
      <c r="Z2716" s="41">
        <f t="shared" si="1154"/>
        <v>686662.35295740166</v>
      </c>
      <c r="AA2716" s="41">
        <v>558242.10707982932</v>
      </c>
      <c r="AB2716" s="41">
        <v>-15055.614911377466</v>
      </c>
      <c r="AC2716" s="41">
        <f t="shared" si="1164"/>
        <v>543186.49216845189</v>
      </c>
      <c r="AD2716" s="42">
        <f t="shared" si="1165"/>
        <v>128420.24587757234</v>
      </c>
      <c r="AE2716" s="41">
        <f t="shared" si="1166"/>
        <v>671606.73804602423</v>
      </c>
      <c r="AF2716" s="42">
        <f t="shared" si="1167"/>
        <v>3600296.2498213062</v>
      </c>
      <c r="AG2716" s="43">
        <f t="shared" si="1173"/>
        <v>400</v>
      </c>
      <c r="AH2716" s="44">
        <f t="shared" si="1168"/>
        <v>335.70431211498976</v>
      </c>
      <c r="AI2716" s="36">
        <f t="shared" si="1169"/>
        <v>64.295687885010267</v>
      </c>
      <c r="AJ2716" s="36">
        <f t="shared" si="1170"/>
        <v>1957</v>
      </c>
      <c r="AK2716" s="45">
        <v>45657</v>
      </c>
    </row>
    <row r="2717" spans="1:37" s="79" customFormat="1" ht="12.75" customHeight="1" x14ac:dyDescent="0.25">
      <c r="A2717" s="36">
        <v>2711</v>
      </c>
      <c r="B2717" s="45">
        <v>43700</v>
      </c>
      <c r="C2717" s="49" t="s">
        <v>33</v>
      </c>
      <c r="D2717" s="49"/>
      <c r="E2717" s="49">
        <v>12012</v>
      </c>
      <c r="F2717" s="36" t="s">
        <v>2065</v>
      </c>
      <c r="G2717" s="36" t="s">
        <v>56</v>
      </c>
      <c r="H2717" s="38">
        <v>2</v>
      </c>
      <c r="I2717" s="48">
        <v>1549843.6506326699</v>
      </c>
      <c r="J2717" s="39">
        <f t="shared" si="1155"/>
        <v>0</v>
      </c>
      <c r="K2717" s="39">
        <f t="shared" si="1156"/>
        <v>0</v>
      </c>
      <c r="L2717" s="39">
        <f t="shared" si="1157"/>
        <v>0</v>
      </c>
      <c r="M2717" s="39">
        <f t="shared" si="1172"/>
        <v>0</v>
      </c>
      <c r="N2717" s="39">
        <f t="shared" si="1171"/>
        <v>0</v>
      </c>
      <c r="O2717" s="39">
        <f t="shared" si="1158"/>
        <v>0</v>
      </c>
      <c r="P2717" s="39">
        <f t="shared" si="1159"/>
        <v>0</v>
      </c>
      <c r="Q2717" s="39">
        <f t="shared" si="1160"/>
        <v>0</v>
      </c>
      <c r="R2717" s="39">
        <f t="shared" si="1161"/>
        <v>0</v>
      </c>
      <c r="S2717" s="39">
        <f t="shared" si="1162"/>
        <v>0</v>
      </c>
      <c r="T2717" s="39"/>
      <c r="U2717" s="39">
        <f t="shared" si="1163"/>
        <v>1549843.6506326699</v>
      </c>
      <c r="V2717" s="39"/>
      <c r="W2717" s="39"/>
      <c r="X2717" s="39">
        <f t="shared" si="1152"/>
        <v>127.29721976449034</v>
      </c>
      <c r="Y2717" s="39">
        <f t="shared" si="1153"/>
        <v>3874.6091265816744</v>
      </c>
      <c r="Z2717" s="41">
        <f t="shared" si="1154"/>
        <v>249120.65907910757</v>
      </c>
      <c r="AA2717" s="41">
        <v>202529.87664530412</v>
      </c>
      <c r="AB2717" s="41">
        <v>-5462.1673860664878</v>
      </c>
      <c r="AC2717" s="41">
        <f t="shared" si="1164"/>
        <v>197067.70925923763</v>
      </c>
      <c r="AD2717" s="42">
        <f t="shared" si="1165"/>
        <v>46590.782433803455</v>
      </c>
      <c r="AE2717" s="41">
        <f t="shared" si="1166"/>
        <v>243658.49169304108</v>
      </c>
      <c r="AF2717" s="42">
        <f t="shared" si="1167"/>
        <v>1306185.1589396289</v>
      </c>
      <c r="AG2717" s="43">
        <f t="shared" si="1173"/>
        <v>400</v>
      </c>
      <c r="AH2717" s="44">
        <f t="shared" si="1168"/>
        <v>335.70431211498976</v>
      </c>
      <c r="AI2717" s="36">
        <f t="shared" si="1169"/>
        <v>64.295687885010267</v>
      </c>
      <c r="AJ2717" s="36">
        <f t="shared" si="1170"/>
        <v>1957</v>
      </c>
      <c r="AK2717" s="45">
        <v>45657</v>
      </c>
    </row>
    <row r="2718" spans="1:37" s="79" customFormat="1" ht="51" customHeight="1" x14ac:dyDescent="0.25">
      <c r="A2718" s="36">
        <v>2712</v>
      </c>
      <c r="B2718" s="45">
        <v>43702</v>
      </c>
      <c r="C2718" s="36" t="s">
        <v>533</v>
      </c>
      <c r="D2718" s="36"/>
      <c r="E2718" s="36">
        <v>12003</v>
      </c>
      <c r="F2718" s="36" t="s">
        <v>2148</v>
      </c>
      <c r="G2718" s="36" t="s">
        <v>270</v>
      </c>
      <c r="H2718" s="38">
        <v>5</v>
      </c>
      <c r="I2718" s="48">
        <v>233750</v>
      </c>
      <c r="J2718" s="39">
        <f t="shared" si="1155"/>
        <v>0</v>
      </c>
      <c r="K2718" s="39">
        <f t="shared" si="1156"/>
        <v>233750</v>
      </c>
      <c r="L2718" s="39">
        <f t="shared" si="1157"/>
        <v>0</v>
      </c>
      <c r="M2718" s="39">
        <f t="shared" si="1172"/>
        <v>0</v>
      </c>
      <c r="N2718" s="39">
        <f t="shared" si="1171"/>
        <v>0</v>
      </c>
      <c r="O2718" s="39">
        <f t="shared" si="1158"/>
        <v>0</v>
      </c>
      <c r="P2718" s="39">
        <f t="shared" si="1159"/>
        <v>0</v>
      </c>
      <c r="Q2718" s="39">
        <f t="shared" si="1160"/>
        <v>0</v>
      </c>
      <c r="R2718" s="39">
        <f t="shared" si="1161"/>
        <v>0</v>
      </c>
      <c r="S2718" s="39">
        <f t="shared" si="1162"/>
        <v>0</v>
      </c>
      <c r="T2718" s="39"/>
      <c r="U2718" s="39">
        <f t="shared" si="1163"/>
        <v>0</v>
      </c>
      <c r="V2718" s="39"/>
      <c r="W2718" s="39"/>
      <c r="X2718" s="39">
        <f t="shared" si="1152"/>
        <v>19.199178644763862</v>
      </c>
      <c r="Y2718" s="39">
        <f t="shared" si="1153"/>
        <v>584.375</v>
      </c>
      <c r="Z2718" s="41">
        <f t="shared" si="1154"/>
        <v>37534.394250513345</v>
      </c>
      <c r="AA2718" s="41">
        <v>30507.494866529774</v>
      </c>
      <c r="AB2718" s="41">
        <v>-822.77758842654873</v>
      </c>
      <c r="AC2718" s="41">
        <f t="shared" si="1164"/>
        <v>29684.717278103224</v>
      </c>
      <c r="AD2718" s="42">
        <f t="shared" si="1165"/>
        <v>7026.8993839835712</v>
      </c>
      <c r="AE2718" s="41">
        <f t="shared" si="1166"/>
        <v>36711.616662086795</v>
      </c>
      <c r="AF2718" s="42">
        <f t="shared" si="1167"/>
        <v>197038.3833379132</v>
      </c>
      <c r="AG2718" s="43">
        <f t="shared" si="1173"/>
        <v>400</v>
      </c>
      <c r="AH2718" s="44">
        <f t="shared" si="1168"/>
        <v>335.77002053388094</v>
      </c>
      <c r="AI2718" s="36">
        <f t="shared" si="1169"/>
        <v>64.22997946611909</v>
      </c>
      <c r="AJ2718" s="36">
        <f t="shared" si="1170"/>
        <v>1955</v>
      </c>
      <c r="AK2718" s="45">
        <v>45657</v>
      </c>
    </row>
    <row r="2719" spans="1:37" s="79" customFormat="1" ht="51" customHeight="1" x14ac:dyDescent="0.25">
      <c r="A2719" s="36">
        <v>2713</v>
      </c>
      <c r="B2719" s="45">
        <v>43703</v>
      </c>
      <c r="C2719" s="49" t="s">
        <v>272</v>
      </c>
      <c r="D2719" s="49"/>
      <c r="E2719" s="49">
        <v>12010</v>
      </c>
      <c r="F2719" s="36" t="s">
        <v>2149</v>
      </c>
      <c r="G2719" s="36" t="s">
        <v>276</v>
      </c>
      <c r="H2719" s="38">
        <v>1</v>
      </c>
      <c r="I2719" s="50">
        <v>180000</v>
      </c>
      <c r="J2719" s="39">
        <f t="shared" si="1155"/>
        <v>0</v>
      </c>
      <c r="K2719" s="39">
        <f t="shared" si="1156"/>
        <v>0</v>
      </c>
      <c r="L2719" s="39">
        <f t="shared" si="1157"/>
        <v>0</v>
      </c>
      <c r="M2719" s="39">
        <f t="shared" si="1172"/>
        <v>0</v>
      </c>
      <c r="N2719" s="39">
        <f t="shared" si="1171"/>
        <v>0</v>
      </c>
      <c r="O2719" s="39">
        <f t="shared" si="1158"/>
        <v>0</v>
      </c>
      <c r="P2719" s="39">
        <f t="shared" si="1159"/>
        <v>0</v>
      </c>
      <c r="Q2719" s="39">
        <f t="shared" si="1160"/>
        <v>0</v>
      </c>
      <c r="R2719" s="39">
        <f t="shared" si="1161"/>
        <v>180000</v>
      </c>
      <c r="S2719" s="39">
        <f t="shared" si="1162"/>
        <v>0</v>
      </c>
      <c r="T2719" s="39"/>
      <c r="U2719" s="39">
        <f t="shared" si="1163"/>
        <v>0</v>
      </c>
      <c r="V2719" s="39">
        <f>IF(E2719=12050,I2719,IF(E2719&lt;&gt;12050,0))</f>
        <v>0</v>
      </c>
      <c r="W2719" s="39"/>
      <c r="X2719" s="39">
        <f t="shared" si="1152"/>
        <v>49.281314168377826</v>
      </c>
      <c r="Y2719" s="39">
        <f t="shared" si="1153"/>
        <v>1500</v>
      </c>
      <c r="Z2719" s="41">
        <f t="shared" si="1154"/>
        <v>96295.68788501028</v>
      </c>
      <c r="AA2719" s="41">
        <v>78258.726899383983</v>
      </c>
      <c r="AB2719" s="41">
        <v>24199.289405009786</v>
      </c>
      <c r="AC2719" s="41">
        <f t="shared" si="1164"/>
        <v>102458.01630439376</v>
      </c>
      <c r="AD2719" s="42">
        <f t="shared" si="1165"/>
        <v>18036.960985626298</v>
      </c>
      <c r="AE2719" s="41">
        <f t="shared" si="1166"/>
        <v>120494.97729002006</v>
      </c>
      <c r="AF2719" s="42">
        <f t="shared" si="1167"/>
        <v>59505.022709979938</v>
      </c>
      <c r="AG2719" s="43">
        <f t="shared" si="1173"/>
        <v>120</v>
      </c>
      <c r="AH2719" s="44">
        <f t="shared" si="1168"/>
        <v>55.802874743326484</v>
      </c>
      <c r="AI2719" s="36">
        <f t="shared" si="1169"/>
        <v>64.197125256673516</v>
      </c>
      <c r="AJ2719" s="36">
        <f t="shared" si="1170"/>
        <v>1954</v>
      </c>
      <c r="AK2719" s="45">
        <v>45657</v>
      </c>
    </row>
    <row r="2720" spans="1:37" s="79" customFormat="1" ht="15.75" customHeight="1" x14ac:dyDescent="0.25">
      <c r="A2720" s="36">
        <v>2714</v>
      </c>
      <c r="B2720" s="45">
        <v>43704</v>
      </c>
      <c r="C2720" s="36" t="s">
        <v>721</v>
      </c>
      <c r="D2720" s="36"/>
      <c r="E2720" s="36">
        <v>12003</v>
      </c>
      <c r="F2720" s="36" t="s">
        <v>2020</v>
      </c>
      <c r="G2720" s="38" t="s">
        <v>1431</v>
      </c>
      <c r="H2720" s="61">
        <v>1</v>
      </c>
      <c r="I2720" s="50">
        <v>6843080</v>
      </c>
      <c r="J2720" s="39">
        <f t="shared" si="1155"/>
        <v>0</v>
      </c>
      <c r="K2720" s="39">
        <f t="shared" si="1156"/>
        <v>6843080</v>
      </c>
      <c r="L2720" s="39">
        <f t="shared" si="1157"/>
        <v>0</v>
      </c>
      <c r="M2720" s="39">
        <f t="shared" si="1172"/>
        <v>0</v>
      </c>
      <c r="N2720" s="39">
        <f t="shared" si="1171"/>
        <v>0</v>
      </c>
      <c r="O2720" s="39">
        <f t="shared" si="1158"/>
        <v>0</v>
      </c>
      <c r="P2720" s="39">
        <f t="shared" si="1159"/>
        <v>0</v>
      </c>
      <c r="Q2720" s="39">
        <f t="shared" si="1160"/>
        <v>0</v>
      </c>
      <c r="R2720" s="39">
        <f t="shared" si="1161"/>
        <v>0</v>
      </c>
      <c r="S2720" s="39">
        <f t="shared" si="1162"/>
        <v>0</v>
      </c>
      <c r="T2720" s="39"/>
      <c r="U2720" s="39">
        <f t="shared" si="1163"/>
        <v>0</v>
      </c>
      <c r="V2720" s="39"/>
      <c r="W2720" s="39"/>
      <c r="X2720" s="39">
        <f t="shared" si="1152"/>
        <v>562.05995893223815</v>
      </c>
      <c r="Y2720" s="39">
        <f t="shared" si="1153"/>
        <v>17107.699999999997</v>
      </c>
      <c r="Z2720" s="41">
        <f t="shared" si="1154"/>
        <v>1097703.0997946609</v>
      </c>
      <c r="AA2720" s="41">
        <v>891989.1548254618</v>
      </c>
      <c r="AB2720" s="41">
        <v>0</v>
      </c>
      <c r="AC2720" s="41">
        <f t="shared" si="1164"/>
        <v>891989.1548254618</v>
      </c>
      <c r="AD2720" s="42">
        <f t="shared" si="1165"/>
        <v>205713.94496919913</v>
      </c>
      <c r="AE2720" s="41">
        <f t="shared" si="1166"/>
        <v>1097703.0997946609</v>
      </c>
      <c r="AF2720" s="42">
        <f t="shared" si="1167"/>
        <v>5745376.9002053393</v>
      </c>
      <c r="AG2720" s="43">
        <f t="shared" si="1173"/>
        <v>400</v>
      </c>
      <c r="AH2720" s="44">
        <f t="shared" si="1168"/>
        <v>335.83572895277206</v>
      </c>
      <c r="AI2720" s="36">
        <f t="shared" si="1169"/>
        <v>64.164271047227928</v>
      </c>
      <c r="AJ2720" s="36">
        <f t="shared" si="1170"/>
        <v>1953</v>
      </c>
      <c r="AK2720" s="45">
        <v>45657</v>
      </c>
    </row>
    <row r="2721" spans="1:37" s="79" customFormat="1" ht="15.75" customHeight="1" x14ac:dyDescent="0.25">
      <c r="A2721" s="36">
        <v>2715</v>
      </c>
      <c r="B2721" s="45">
        <v>43704</v>
      </c>
      <c r="C2721" s="49" t="s">
        <v>272</v>
      </c>
      <c r="D2721" s="49"/>
      <c r="E2721" s="49">
        <v>12010</v>
      </c>
      <c r="F2721" s="36" t="s">
        <v>2125</v>
      </c>
      <c r="G2721" s="56" t="s">
        <v>435</v>
      </c>
      <c r="H2721" s="38">
        <v>1</v>
      </c>
      <c r="I2721" s="50">
        <v>395500</v>
      </c>
      <c r="J2721" s="39">
        <f t="shared" si="1155"/>
        <v>0</v>
      </c>
      <c r="K2721" s="39">
        <f t="shared" si="1156"/>
        <v>0</v>
      </c>
      <c r="L2721" s="39">
        <f t="shared" si="1157"/>
        <v>0</v>
      </c>
      <c r="M2721" s="39">
        <f>IF(E2721=12005,I2721,IF(E2721&lt;&gt;12005,0))</f>
        <v>0</v>
      </c>
      <c r="N2721" s="39">
        <f t="shared" si="1171"/>
        <v>0</v>
      </c>
      <c r="O2721" s="39">
        <f t="shared" si="1158"/>
        <v>0</v>
      </c>
      <c r="P2721" s="39">
        <f t="shared" si="1159"/>
        <v>0</v>
      </c>
      <c r="Q2721" s="39">
        <f t="shared" si="1160"/>
        <v>0</v>
      </c>
      <c r="R2721" s="39">
        <f t="shared" si="1161"/>
        <v>395500</v>
      </c>
      <c r="S2721" s="39">
        <f t="shared" si="1162"/>
        <v>0</v>
      </c>
      <c r="T2721" s="39"/>
      <c r="U2721" s="39">
        <f t="shared" si="1163"/>
        <v>0</v>
      </c>
      <c r="V2721" s="39"/>
      <c r="W2721" s="39">
        <f>IF(E2721=12099,I2721,IF(E2721&lt;&gt;12099,0))</f>
        <v>0</v>
      </c>
      <c r="X2721" s="39">
        <f t="shared" si="1152"/>
        <v>108.2819986310746</v>
      </c>
      <c r="Y2721" s="39">
        <f t="shared" si="1153"/>
        <v>3295.833333333333</v>
      </c>
      <c r="Z2721" s="41">
        <f t="shared" si="1154"/>
        <v>211474.74332648868</v>
      </c>
      <c r="AA2721" s="41">
        <v>171843.53182751537</v>
      </c>
      <c r="AB2721" s="41">
        <v>11549.773837106844</v>
      </c>
      <c r="AC2721" s="41">
        <f t="shared" si="1164"/>
        <v>183393.30566462222</v>
      </c>
      <c r="AD2721" s="42">
        <f t="shared" si="1165"/>
        <v>39631.211498973309</v>
      </c>
      <c r="AE2721" s="41">
        <f t="shared" si="1166"/>
        <v>223024.51716359553</v>
      </c>
      <c r="AF2721" s="42">
        <f t="shared" si="1167"/>
        <v>172475.48283640447</v>
      </c>
      <c r="AG2721" s="43">
        <f>(365.25/30.4375*(IF(E2721=12002,1/3%,IF(E2721=12003,1/3%,IF(E2721=12004,1/3%,IF(E2721=12006,1/2%,IF(E2721=12007,1/10%,IF(E2721=12008,1/3%,IF(E2721=12009,1/10%,IF(E2721=12010,1/10%,IF(E2721=12011,1/20%,IF(E2721=12012,1/3%,IF(E2721=12099,1/10%)))))))))))))</f>
        <v>120</v>
      </c>
      <c r="AH2721" s="44">
        <f t="shared" si="1168"/>
        <v>55.835728952772072</v>
      </c>
      <c r="AI2721" s="36">
        <f t="shared" si="1169"/>
        <v>64.164271047227928</v>
      </c>
      <c r="AJ2721" s="36">
        <f t="shared" si="1170"/>
        <v>1953</v>
      </c>
      <c r="AK2721" s="45">
        <v>45657</v>
      </c>
    </row>
    <row r="2722" spans="1:37" s="79" customFormat="1" ht="51" customHeight="1" x14ac:dyDescent="0.25">
      <c r="A2722" s="36">
        <v>2716</v>
      </c>
      <c r="B2722" s="45">
        <v>43704</v>
      </c>
      <c r="C2722" s="49" t="s">
        <v>272</v>
      </c>
      <c r="D2722" s="49"/>
      <c r="E2722" s="49">
        <v>12010</v>
      </c>
      <c r="F2722" s="36" t="s">
        <v>2150</v>
      </c>
      <c r="G2722" s="56" t="s">
        <v>435</v>
      </c>
      <c r="H2722" s="38">
        <v>15</v>
      </c>
      <c r="I2722" s="48">
        <v>554347.34513274336</v>
      </c>
      <c r="J2722" s="39">
        <f t="shared" si="1155"/>
        <v>0</v>
      </c>
      <c r="K2722" s="39">
        <f t="shared" si="1156"/>
        <v>0</v>
      </c>
      <c r="L2722" s="39">
        <f t="shared" si="1157"/>
        <v>0</v>
      </c>
      <c r="M2722" s="39">
        <f>IF(E2722=12005,I2722,IF(E2722&lt;&gt;12005,0))</f>
        <v>0</v>
      </c>
      <c r="N2722" s="39">
        <f t="shared" si="1171"/>
        <v>0</v>
      </c>
      <c r="O2722" s="39">
        <f t="shared" si="1158"/>
        <v>0</v>
      </c>
      <c r="P2722" s="39">
        <f t="shared" si="1159"/>
        <v>0</v>
      </c>
      <c r="Q2722" s="39">
        <f t="shared" si="1160"/>
        <v>0</v>
      </c>
      <c r="R2722" s="39">
        <f t="shared" si="1161"/>
        <v>554347.34513274336</v>
      </c>
      <c r="S2722" s="39">
        <f t="shared" si="1162"/>
        <v>0</v>
      </c>
      <c r="T2722" s="39"/>
      <c r="U2722" s="39">
        <f t="shared" si="1163"/>
        <v>0</v>
      </c>
      <c r="V2722" s="39"/>
      <c r="W2722" s="39">
        <f>IF(E2722=12099,I2722,IF(E2722&lt;&gt;12099,0))</f>
        <v>0</v>
      </c>
      <c r="X2722" s="39">
        <f t="shared" si="1152"/>
        <v>151.77203152162721</v>
      </c>
      <c r="Y2722" s="39">
        <f t="shared" si="1153"/>
        <v>4619.5612094395283</v>
      </c>
      <c r="Z2722" s="41">
        <f t="shared" si="1154"/>
        <v>296410.77756173798</v>
      </c>
      <c r="AA2722" s="41">
        <v>240862.21402482237</v>
      </c>
      <c r="AB2722" s="41">
        <v>16188.587771134764</v>
      </c>
      <c r="AC2722" s="41">
        <f t="shared" si="1164"/>
        <v>257050.80179595714</v>
      </c>
      <c r="AD2722" s="42">
        <f t="shared" si="1165"/>
        <v>55548.563536915608</v>
      </c>
      <c r="AE2722" s="41">
        <f t="shared" si="1166"/>
        <v>312599.36533287272</v>
      </c>
      <c r="AF2722" s="42">
        <f t="shared" si="1167"/>
        <v>241747.97979987063</v>
      </c>
      <c r="AG2722" s="43">
        <f>(365.25/30.4375*(IF(E2722=12002,1/3%,IF(E2722=12003,1/3%,IF(E2722=12004,1/3%,IF(E2722=12006,1/2%,IF(E2722=12007,1/10%,IF(E2722=12008,1/3%,IF(E2722=12009,1/10%,IF(E2722=12010,1/10%,IF(E2722=12011,1/20%,IF(E2722=12012,1/3%,IF(E2722=12099,1/10%)))))))))))))</f>
        <v>120</v>
      </c>
      <c r="AH2722" s="44">
        <f t="shared" si="1168"/>
        <v>55.835728952772072</v>
      </c>
      <c r="AI2722" s="36">
        <f t="shared" si="1169"/>
        <v>64.164271047227928</v>
      </c>
      <c r="AJ2722" s="36">
        <f t="shared" si="1170"/>
        <v>1953</v>
      </c>
      <c r="AK2722" s="45">
        <v>45657</v>
      </c>
    </row>
    <row r="2723" spans="1:37" s="79" customFormat="1" ht="51" customHeight="1" x14ac:dyDescent="0.25">
      <c r="A2723" s="36">
        <v>2717</v>
      </c>
      <c r="B2723" s="45">
        <v>43704</v>
      </c>
      <c r="C2723" s="49" t="s">
        <v>272</v>
      </c>
      <c r="D2723" s="49"/>
      <c r="E2723" s="49">
        <v>12010</v>
      </c>
      <c r="F2723" s="36" t="s">
        <v>2151</v>
      </c>
      <c r="G2723" s="56" t="s">
        <v>435</v>
      </c>
      <c r="H2723" s="38">
        <v>15</v>
      </c>
      <c r="I2723" s="48">
        <v>5709777.654867257</v>
      </c>
      <c r="J2723" s="39">
        <f t="shared" si="1155"/>
        <v>0</v>
      </c>
      <c r="K2723" s="39">
        <f t="shared" si="1156"/>
        <v>0</v>
      </c>
      <c r="L2723" s="39">
        <f t="shared" si="1157"/>
        <v>0</v>
      </c>
      <c r="M2723" s="39">
        <f>IF(E2723=12005,I2723,IF(E2723&lt;&gt;12005,0))</f>
        <v>0</v>
      </c>
      <c r="N2723" s="39">
        <f t="shared" si="1171"/>
        <v>0</v>
      </c>
      <c r="O2723" s="39">
        <f t="shared" si="1158"/>
        <v>0</v>
      </c>
      <c r="P2723" s="39">
        <f t="shared" si="1159"/>
        <v>0</v>
      </c>
      <c r="Q2723" s="39">
        <f t="shared" si="1160"/>
        <v>0</v>
      </c>
      <c r="R2723" s="39">
        <f t="shared" si="1161"/>
        <v>5709777.654867257</v>
      </c>
      <c r="S2723" s="39">
        <f t="shared" si="1162"/>
        <v>0</v>
      </c>
      <c r="T2723" s="39"/>
      <c r="U2723" s="39">
        <f t="shared" si="1163"/>
        <v>0</v>
      </c>
      <c r="V2723" s="39"/>
      <c r="W2723" s="39">
        <f>IF(E2723=12099,I2723,IF(E2723&lt;&gt;12099,0))</f>
        <v>0</v>
      </c>
      <c r="X2723" s="39">
        <f t="shared" si="1152"/>
        <v>1563.2519246727604</v>
      </c>
      <c r="Y2723" s="39">
        <f t="shared" si="1153"/>
        <v>47581.480457227146</v>
      </c>
      <c r="Z2723" s="41">
        <f t="shared" si="1154"/>
        <v>3053031.0088859014</v>
      </c>
      <c r="AA2723" s="41">
        <v>2480880.804455671</v>
      </c>
      <c r="AB2723" s="41">
        <v>166742.45404268813</v>
      </c>
      <c r="AC2723" s="41">
        <f t="shared" si="1164"/>
        <v>2647623.258498359</v>
      </c>
      <c r="AD2723" s="42">
        <f t="shared" si="1165"/>
        <v>572150.20443023043</v>
      </c>
      <c r="AE2723" s="41">
        <f t="shared" si="1166"/>
        <v>3219773.4629285894</v>
      </c>
      <c r="AF2723" s="42">
        <f t="shared" si="1167"/>
        <v>2490004.1919386676</v>
      </c>
      <c r="AG2723" s="43">
        <f>(365.25/30.4375*(IF(E2723=12002,1/3%,IF(E2723=12003,1/3%,IF(E2723=12004,1/3%,IF(E2723=12006,1/2%,IF(E2723=12007,1/10%,IF(E2723=12008,1/3%,IF(E2723=12009,1/10%,IF(E2723=12010,1/10%,IF(E2723=12011,1/20%,IF(E2723=12012,1/3%,IF(E2723=12099,1/10%)))))))))))))</f>
        <v>120</v>
      </c>
      <c r="AH2723" s="44">
        <f t="shared" si="1168"/>
        <v>55.835728952772072</v>
      </c>
      <c r="AI2723" s="36">
        <f t="shared" si="1169"/>
        <v>64.164271047227928</v>
      </c>
      <c r="AJ2723" s="36">
        <f t="shared" si="1170"/>
        <v>1953</v>
      </c>
      <c r="AK2723" s="45">
        <v>45657</v>
      </c>
    </row>
    <row r="2724" spans="1:37" s="79" customFormat="1" ht="12.75" customHeight="1" x14ac:dyDescent="0.25">
      <c r="A2724" s="36">
        <v>2718</v>
      </c>
      <c r="B2724" s="45">
        <v>43705</v>
      </c>
      <c r="C2724" s="36" t="s">
        <v>823</v>
      </c>
      <c r="D2724" s="36"/>
      <c r="E2724" s="36">
        <v>12004</v>
      </c>
      <c r="F2724" s="36" t="s">
        <v>2152</v>
      </c>
      <c r="G2724" s="36" t="s">
        <v>62</v>
      </c>
      <c r="H2724" s="38">
        <v>1</v>
      </c>
      <c r="I2724" s="50">
        <v>3488100</v>
      </c>
      <c r="J2724" s="39">
        <f t="shared" si="1155"/>
        <v>0</v>
      </c>
      <c r="K2724" s="39">
        <f t="shared" si="1156"/>
        <v>0</v>
      </c>
      <c r="L2724" s="39">
        <f t="shared" si="1157"/>
        <v>3488100</v>
      </c>
      <c r="M2724" s="39">
        <f t="shared" ref="M2724:M2731" si="1174">IF(C2724=12006,H2724,IF(C2724&lt;&gt;12006,0))</f>
        <v>0</v>
      </c>
      <c r="N2724" s="39">
        <f t="shared" si="1171"/>
        <v>0</v>
      </c>
      <c r="O2724" s="39">
        <f t="shared" si="1158"/>
        <v>0</v>
      </c>
      <c r="P2724" s="39">
        <f t="shared" si="1159"/>
        <v>0</v>
      </c>
      <c r="Q2724" s="39">
        <f t="shared" si="1160"/>
        <v>0</v>
      </c>
      <c r="R2724" s="39">
        <f t="shared" si="1161"/>
        <v>0</v>
      </c>
      <c r="S2724" s="39">
        <f t="shared" si="1162"/>
        <v>0</v>
      </c>
      <c r="T2724" s="39"/>
      <c r="U2724" s="39">
        <f t="shared" si="1163"/>
        <v>0</v>
      </c>
      <c r="V2724" s="39"/>
      <c r="W2724" s="39"/>
      <c r="X2724" s="39">
        <f t="shared" si="1152"/>
        <v>286.49691991786449</v>
      </c>
      <c r="Y2724" s="39">
        <f t="shared" si="1153"/>
        <v>8720.25</v>
      </c>
      <c r="Z2724" s="41">
        <f t="shared" si="1154"/>
        <v>559241.9876796715</v>
      </c>
      <c r="AA2724" s="41">
        <v>454384.11498973309</v>
      </c>
      <c r="AB2724" s="41">
        <v>-12254.597369800704</v>
      </c>
      <c r="AC2724" s="41">
        <f t="shared" si="1164"/>
        <v>442129.51761993236</v>
      </c>
      <c r="AD2724" s="42">
        <f t="shared" si="1165"/>
        <v>104857.87268993841</v>
      </c>
      <c r="AE2724" s="41">
        <f t="shared" si="1166"/>
        <v>546987.39030987071</v>
      </c>
      <c r="AF2724" s="42">
        <f t="shared" si="1167"/>
        <v>2941112.6096901293</v>
      </c>
      <c r="AG2724" s="43">
        <f t="shared" ref="AG2724:AG2731" si="1175">(365.25/30.4375*(IF(E2724=12002,1/3%,IF(E2724=12003,1/3%,IF(E2724=12004,1/3%,IF(E2724=12006,1/2%,IF(E2724=12007,1/10%,IF(E2724=12008,1/3%,IF(E2724=12009,1/10%,IF(E2724=12010,1/10%,IF(E2724=12011,1/20%,IF(E2724=12012,1/3%))))))))))))</f>
        <v>400</v>
      </c>
      <c r="AH2724" s="44">
        <f t="shared" si="1168"/>
        <v>335.86858316221765</v>
      </c>
      <c r="AI2724" s="36">
        <f t="shared" si="1169"/>
        <v>64.131416837782339</v>
      </c>
      <c r="AJ2724" s="36">
        <f t="shared" si="1170"/>
        <v>1952</v>
      </c>
      <c r="AK2724" s="45">
        <v>45657</v>
      </c>
    </row>
    <row r="2725" spans="1:37" s="79" customFormat="1" ht="38.25" customHeight="1" x14ac:dyDescent="0.25">
      <c r="A2725" s="36">
        <v>2719</v>
      </c>
      <c r="B2725" s="45">
        <v>43708</v>
      </c>
      <c r="C2725" s="36" t="s">
        <v>533</v>
      </c>
      <c r="D2725" s="36"/>
      <c r="E2725" s="36">
        <v>12003</v>
      </c>
      <c r="F2725" s="36" t="s">
        <v>2069</v>
      </c>
      <c r="G2725" s="36" t="s">
        <v>268</v>
      </c>
      <c r="H2725" s="38">
        <v>14</v>
      </c>
      <c r="I2725" s="48">
        <v>670500</v>
      </c>
      <c r="J2725" s="39">
        <f t="shared" si="1155"/>
        <v>0</v>
      </c>
      <c r="K2725" s="39">
        <f t="shared" si="1156"/>
        <v>670500</v>
      </c>
      <c r="L2725" s="39">
        <f t="shared" si="1157"/>
        <v>0</v>
      </c>
      <c r="M2725" s="39">
        <f t="shared" si="1174"/>
        <v>0</v>
      </c>
      <c r="N2725" s="39">
        <f t="shared" si="1171"/>
        <v>0</v>
      </c>
      <c r="O2725" s="39">
        <f t="shared" si="1158"/>
        <v>0</v>
      </c>
      <c r="P2725" s="39">
        <f t="shared" si="1159"/>
        <v>0</v>
      </c>
      <c r="Q2725" s="39">
        <f t="shared" si="1160"/>
        <v>0</v>
      </c>
      <c r="R2725" s="39">
        <f t="shared" si="1161"/>
        <v>0</v>
      </c>
      <c r="S2725" s="39">
        <f t="shared" si="1162"/>
        <v>0</v>
      </c>
      <c r="T2725" s="39"/>
      <c r="U2725" s="39">
        <f t="shared" si="1163"/>
        <v>0</v>
      </c>
      <c r="V2725" s="39"/>
      <c r="W2725" s="39"/>
      <c r="X2725" s="39">
        <f t="shared" si="1152"/>
        <v>55.071868583162214</v>
      </c>
      <c r="Y2725" s="39">
        <f t="shared" si="1153"/>
        <v>1676.2499999999998</v>
      </c>
      <c r="Z2725" s="41">
        <f t="shared" si="1154"/>
        <v>107335.07186858315</v>
      </c>
      <c r="AA2725" s="41">
        <v>87178.767967145774</v>
      </c>
      <c r="AB2725" s="41">
        <v>-2351.1840871831309</v>
      </c>
      <c r="AC2725" s="41">
        <f t="shared" si="1164"/>
        <v>84827.583879962636</v>
      </c>
      <c r="AD2725" s="42">
        <f t="shared" si="1165"/>
        <v>20156.303901437379</v>
      </c>
      <c r="AE2725" s="41">
        <f t="shared" si="1166"/>
        <v>104983.88778140002</v>
      </c>
      <c r="AF2725" s="42">
        <f t="shared" si="1167"/>
        <v>565516.1122186</v>
      </c>
      <c r="AG2725" s="43">
        <f t="shared" si="1175"/>
        <v>400</v>
      </c>
      <c r="AH2725" s="44">
        <f t="shared" si="1168"/>
        <v>335.96714579055441</v>
      </c>
      <c r="AI2725" s="36">
        <f t="shared" si="1169"/>
        <v>64.032854209445588</v>
      </c>
      <c r="AJ2725" s="36">
        <f t="shared" si="1170"/>
        <v>1949</v>
      </c>
      <c r="AK2725" s="45">
        <v>45657</v>
      </c>
    </row>
    <row r="2726" spans="1:37" s="79" customFormat="1" ht="51" customHeight="1" x14ac:dyDescent="0.25">
      <c r="A2726" s="36">
        <v>2720</v>
      </c>
      <c r="B2726" s="45">
        <v>43708</v>
      </c>
      <c r="C2726" s="36" t="s">
        <v>823</v>
      </c>
      <c r="D2726" s="36"/>
      <c r="E2726" s="36">
        <v>12004</v>
      </c>
      <c r="F2726" s="36" t="s">
        <v>2153</v>
      </c>
      <c r="G2726" s="36" t="s">
        <v>56</v>
      </c>
      <c r="H2726" s="38">
        <f>VLOOKUP(F2726,'[1]Feeder Assets'!$F$1338:$K$2140,6,0)</f>
        <v>14</v>
      </c>
      <c r="I2726" s="50">
        <v>1324620</v>
      </c>
      <c r="J2726" s="39">
        <f t="shared" si="1155"/>
        <v>0</v>
      </c>
      <c r="K2726" s="39">
        <f t="shared" si="1156"/>
        <v>0</v>
      </c>
      <c r="L2726" s="39">
        <f t="shared" si="1157"/>
        <v>1324620</v>
      </c>
      <c r="M2726" s="39">
        <f t="shared" si="1174"/>
        <v>0</v>
      </c>
      <c r="N2726" s="39">
        <f t="shared" si="1171"/>
        <v>0</v>
      </c>
      <c r="O2726" s="39">
        <f t="shared" si="1158"/>
        <v>0</v>
      </c>
      <c r="P2726" s="39">
        <f t="shared" si="1159"/>
        <v>0</v>
      </c>
      <c r="Q2726" s="39">
        <f t="shared" si="1160"/>
        <v>0</v>
      </c>
      <c r="R2726" s="39">
        <f t="shared" si="1161"/>
        <v>0</v>
      </c>
      <c r="S2726" s="39">
        <f t="shared" si="1162"/>
        <v>0</v>
      </c>
      <c r="T2726" s="39"/>
      <c r="U2726" s="39">
        <f t="shared" si="1163"/>
        <v>0</v>
      </c>
      <c r="V2726" s="39"/>
      <c r="W2726" s="39"/>
      <c r="X2726" s="39">
        <f t="shared" si="1152"/>
        <v>108.79835728952771</v>
      </c>
      <c r="Y2726" s="39">
        <f t="shared" si="1153"/>
        <v>3311.5499999999997</v>
      </c>
      <c r="Z2726" s="41">
        <f t="shared" si="1154"/>
        <v>212047.99835728953</v>
      </c>
      <c r="AA2726" s="41">
        <v>172227.79958932236</v>
      </c>
      <c r="AB2726" s="41">
        <v>-4644.9298516995068</v>
      </c>
      <c r="AC2726" s="41">
        <f t="shared" si="1164"/>
        <v>167582.86973762285</v>
      </c>
      <c r="AD2726" s="42">
        <f t="shared" si="1165"/>
        <v>39820.198767967173</v>
      </c>
      <c r="AE2726" s="41">
        <f t="shared" si="1166"/>
        <v>207403.06850559002</v>
      </c>
      <c r="AF2726" s="42">
        <f t="shared" si="1167"/>
        <v>1117216.9314944099</v>
      </c>
      <c r="AG2726" s="43">
        <f t="shared" si="1175"/>
        <v>400</v>
      </c>
      <c r="AH2726" s="44">
        <f t="shared" si="1168"/>
        <v>335.96714579055441</v>
      </c>
      <c r="AI2726" s="36">
        <f t="shared" si="1169"/>
        <v>64.032854209445588</v>
      </c>
      <c r="AJ2726" s="36">
        <f t="shared" si="1170"/>
        <v>1949</v>
      </c>
      <c r="AK2726" s="45">
        <v>45657</v>
      </c>
    </row>
    <row r="2727" spans="1:37" s="79" customFormat="1" ht="51" customHeight="1" x14ac:dyDescent="0.25">
      <c r="A2727" s="36">
        <v>2721</v>
      </c>
      <c r="B2727" s="45">
        <v>43708</v>
      </c>
      <c r="C2727" s="56" t="s">
        <v>1043</v>
      </c>
      <c r="D2727" s="56"/>
      <c r="E2727" s="36">
        <v>12002</v>
      </c>
      <c r="F2727" s="36" t="s">
        <v>2154</v>
      </c>
      <c r="G2727" s="38" t="s">
        <v>318</v>
      </c>
      <c r="H2727" s="61">
        <v>1</v>
      </c>
      <c r="I2727" s="50">
        <v>547792</v>
      </c>
      <c r="J2727" s="39">
        <f t="shared" si="1155"/>
        <v>547792</v>
      </c>
      <c r="K2727" s="39">
        <f t="shared" si="1156"/>
        <v>0</v>
      </c>
      <c r="L2727" s="39">
        <f t="shared" si="1157"/>
        <v>0</v>
      </c>
      <c r="M2727" s="39">
        <f t="shared" si="1174"/>
        <v>0</v>
      </c>
      <c r="N2727" s="39">
        <f t="shared" si="1171"/>
        <v>0</v>
      </c>
      <c r="O2727" s="39">
        <f t="shared" si="1158"/>
        <v>0</v>
      </c>
      <c r="P2727" s="39">
        <f t="shared" si="1159"/>
        <v>0</v>
      </c>
      <c r="Q2727" s="39">
        <f t="shared" si="1160"/>
        <v>0</v>
      </c>
      <c r="R2727" s="39">
        <f t="shared" si="1161"/>
        <v>0</v>
      </c>
      <c r="S2727" s="39">
        <f t="shared" si="1162"/>
        <v>0</v>
      </c>
      <c r="T2727" s="39"/>
      <c r="U2727" s="39">
        <f t="shared" si="1163"/>
        <v>0</v>
      </c>
      <c r="V2727" s="39"/>
      <c r="W2727" s="39"/>
      <c r="X2727" s="39">
        <f t="shared" si="1152"/>
        <v>44.993182751540033</v>
      </c>
      <c r="Y2727" s="39">
        <f t="shared" si="1153"/>
        <v>1369.4799999999998</v>
      </c>
      <c r="Z2727" s="41">
        <f t="shared" si="1154"/>
        <v>87691.713182751526</v>
      </c>
      <c r="AA2727" s="41">
        <v>71224.208295687873</v>
      </c>
      <c r="AB2727" s="41">
        <v>0</v>
      </c>
      <c r="AC2727" s="41">
        <f t="shared" si="1164"/>
        <v>71224.208295687873</v>
      </c>
      <c r="AD2727" s="42">
        <f t="shared" si="1165"/>
        <v>16467.504887063653</v>
      </c>
      <c r="AE2727" s="41">
        <f t="shared" si="1166"/>
        <v>87691.713182751526</v>
      </c>
      <c r="AF2727" s="42">
        <f t="shared" si="1167"/>
        <v>460100.28681724845</v>
      </c>
      <c r="AG2727" s="43">
        <f t="shared" si="1175"/>
        <v>400</v>
      </c>
      <c r="AH2727" s="44">
        <f t="shared" si="1168"/>
        <v>335.96714579055441</v>
      </c>
      <c r="AI2727" s="36">
        <f t="shared" si="1169"/>
        <v>64.032854209445588</v>
      </c>
      <c r="AJ2727" s="36">
        <f t="shared" si="1170"/>
        <v>1949</v>
      </c>
      <c r="AK2727" s="45">
        <v>45657</v>
      </c>
    </row>
    <row r="2728" spans="1:37" s="79" customFormat="1" ht="51" customHeight="1" x14ac:dyDescent="0.25">
      <c r="A2728" s="36">
        <v>2722</v>
      </c>
      <c r="B2728" s="45">
        <v>43708</v>
      </c>
      <c r="C2728" s="36" t="s">
        <v>823</v>
      </c>
      <c r="D2728" s="36"/>
      <c r="E2728" s="36">
        <v>12004</v>
      </c>
      <c r="F2728" s="36" t="s">
        <v>2155</v>
      </c>
      <c r="G2728" s="38" t="s">
        <v>318</v>
      </c>
      <c r="H2728" s="61">
        <v>1</v>
      </c>
      <c r="I2728" s="50">
        <v>16000</v>
      </c>
      <c r="J2728" s="39">
        <f t="shared" si="1155"/>
        <v>0</v>
      </c>
      <c r="K2728" s="39">
        <f t="shared" si="1156"/>
        <v>0</v>
      </c>
      <c r="L2728" s="39">
        <f t="shared" si="1157"/>
        <v>16000</v>
      </c>
      <c r="M2728" s="39">
        <f t="shared" si="1174"/>
        <v>0</v>
      </c>
      <c r="N2728" s="39">
        <f t="shared" si="1171"/>
        <v>0</v>
      </c>
      <c r="O2728" s="39">
        <f t="shared" si="1158"/>
        <v>0</v>
      </c>
      <c r="P2728" s="39">
        <f t="shared" si="1159"/>
        <v>0</v>
      </c>
      <c r="Q2728" s="39">
        <f t="shared" si="1160"/>
        <v>0</v>
      </c>
      <c r="R2728" s="39">
        <f t="shared" si="1161"/>
        <v>0</v>
      </c>
      <c r="S2728" s="39">
        <f t="shared" si="1162"/>
        <v>0</v>
      </c>
      <c r="T2728" s="39"/>
      <c r="U2728" s="39">
        <f t="shared" si="1163"/>
        <v>0</v>
      </c>
      <c r="V2728" s="39"/>
      <c r="W2728" s="39"/>
      <c r="X2728" s="39">
        <f t="shared" si="1152"/>
        <v>1.3141683778234086</v>
      </c>
      <c r="Y2728" s="39">
        <f t="shared" si="1153"/>
        <v>40</v>
      </c>
      <c r="Z2728" s="41">
        <f t="shared" si="1154"/>
        <v>2561.3141683778235</v>
      </c>
      <c r="AA2728" s="41">
        <v>2080.3285420944558</v>
      </c>
      <c r="AB2728" s="41">
        <v>0</v>
      </c>
      <c r="AC2728" s="41">
        <f t="shared" si="1164"/>
        <v>2080.3285420944558</v>
      </c>
      <c r="AD2728" s="42">
        <f t="shared" si="1165"/>
        <v>480.98562628336776</v>
      </c>
      <c r="AE2728" s="41">
        <f t="shared" si="1166"/>
        <v>2561.3141683778235</v>
      </c>
      <c r="AF2728" s="42">
        <f t="shared" si="1167"/>
        <v>13438.685831622177</v>
      </c>
      <c r="AG2728" s="43">
        <f t="shared" si="1175"/>
        <v>400</v>
      </c>
      <c r="AH2728" s="44">
        <f t="shared" si="1168"/>
        <v>335.96714579055441</v>
      </c>
      <c r="AI2728" s="36">
        <f t="shared" si="1169"/>
        <v>64.032854209445588</v>
      </c>
      <c r="AJ2728" s="36">
        <f t="shared" si="1170"/>
        <v>1949</v>
      </c>
      <c r="AK2728" s="45">
        <v>45657</v>
      </c>
    </row>
    <row r="2729" spans="1:37" s="79" customFormat="1" ht="51" customHeight="1" x14ac:dyDescent="0.25">
      <c r="A2729" s="36">
        <v>2723</v>
      </c>
      <c r="B2729" s="45">
        <v>43711</v>
      </c>
      <c r="C2729" s="36" t="s">
        <v>823</v>
      </c>
      <c r="D2729" s="36"/>
      <c r="E2729" s="36">
        <v>12004</v>
      </c>
      <c r="F2729" s="36" t="s">
        <v>2078</v>
      </c>
      <c r="G2729" s="36" t="s">
        <v>62</v>
      </c>
      <c r="H2729" s="38">
        <v>1</v>
      </c>
      <c r="I2729" s="50">
        <v>2646000</v>
      </c>
      <c r="J2729" s="39">
        <f t="shared" si="1155"/>
        <v>0</v>
      </c>
      <c r="K2729" s="39">
        <f t="shared" si="1156"/>
        <v>0</v>
      </c>
      <c r="L2729" s="39">
        <f t="shared" si="1157"/>
        <v>2646000</v>
      </c>
      <c r="M2729" s="39">
        <f t="shared" si="1174"/>
        <v>0</v>
      </c>
      <c r="N2729" s="39">
        <f t="shared" si="1171"/>
        <v>0</v>
      </c>
      <c r="O2729" s="39">
        <f t="shared" si="1158"/>
        <v>0</v>
      </c>
      <c r="P2729" s="39">
        <f t="shared" si="1159"/>
        <v>0</v>
      </c>
      <c r="Q2729" s="39">
        <f t="shared" si="1160"/>
        <v>0</v>
      </c>
      <c r="R2729" s="39">
        <f t="shared" si="1161"/>
        <v>0</v>
      </c>
      <c r="S2729" s="39">
        <f t="shared" si="1162"/>
        <v>0</v>
      </c>
      <c r="T2729" s="39"/>
      <c r="U2729" s="39">
        <f t="shared" si="1163"/>
        <v>0</v>
      </c>
      <c r="V2729" s="39"/>
      <c r="W2729" s="39"/>
      <c r="X2729" s="39">
        <f t="shared" si="1152"/>
        <v>217.33059548254619</v>
      </c>
      <c r="Y2729" s="39">
        <f t="shared" si="1153"/>
        <v>6615</v>
      </c>
      <c r="Z2729" s="41">
        <f t="shared" si="1154"/>
        <v>422925.3388090349</v>
      </c>
      <c r="AA2729" s="41">
        <v>343382.34086242301</v>
      </c>
      <c r="AB2729" s="41">
        <v>-9260.9142625149616</v>
      </c>
      <c r="AC2729" s="41">
        <f t="shared" si="1164"/>
        <v>334121.42659990804</v>
      </c>
      <c r="AD2729" s="42">
        <f t="shared" si="1165"/>
        <v>79542.997946611897</v>
      </c>
      <c r="AE2729" s="41">
        <f t="shared" si="1166"/>
        <v>413664.42454651993</v>
      </c>
      <c r="AF2729" s="42">
        <f t="shared" si="1167"/>
        <v>2232335.5754534802</v>
      </c>
      <c r="AG2729" s="43">
        <f t="shared" si="1175"/>
        <v>400</v>
      </c>
      <c r="AH2729" s="44">
        <f t="shared" si="1168"/>
        <v>336.06570841889118</v>
      </c>
      <c r="AI2729" s="36">
        <f t="shared" si="1169"/>
        <v>63.93429158110883</v>
      </c>
      <c r="AJ2729" s="36">
        <f t="shared" si="1170"/>
        <v>1946</v>
      </c>
      <c r="AK2729" s="45">
        <v>45657</v>
      </c>
    </row>
    <row r="2730" spans="1:37" s="79" customFormat="1" ht="51" customHeight="1" x14ac:dyDescent="0.25">
      <c r="A2730" s="36">
        <v>2724</v>
      </c>
      <c r="B2730" s="45">
        <v>43712</v>
      </c>
      <c r="C2730" s="36" t="s">
        <v>533</v>
      </c>
      <c r="D2730" s="36"/>
      <c r="E2730" s="36">
        <v>12003</v>
      </c>
      <c r="F2730" s="36" t="s">
        <v>2156</v>
      </c>
      <c r="G2730" s="36" t="s">
        <v>1477</v>
      </c>
      <c r="H2730" s="38">
        <v>300</v>
      </c>
      <c r="I2730" s="48">
        <v>17501623.931623932</v>
      </c>
      <c r="J2730" s="39">
        <f t="shared" si="1155"/>
        <v>0</v>
      </c>
      <c r="K2730" s="39">
        <f t="shared" si="1156"/>
        <v>17501623.931623932</v>
      </c>
      <c r="L2730" s="39">
        <f t="shared" si="1157"/>
        <v>0</v>
      </c>
      <c r="M2730" s="39">
        <f t="shared" si="1174"/>
        <v>0</v>
      </c>
      <c r="N2730" s="39">
        <f t="shared" si="1171"/>
        <v>0</v>
      </c>
      <c r="O2730" s="39">
        <f t="shared" si="1158"/>
        <v>0</v>
      </c>
      <c r="P2730" s="39">
        <f t="shared" si="1159"/>
        <v>0</v>
      </c>
      <c r="Q2730" s="39">
        <f t="shared" si="1160"/>
        <v>0</v>
      </c>
      <c r="R2730" s="39">
        <f t="shared" si="1161"/>
        <v>0</v>
      </c>
      <c r="S2730" s="39">
        <f t="shared" si="1162"/>
        <v>0</v>
      </c>
      <c r="T2730" s="39"/>
      <c r="U2730" s="39">
        <f t="shared" si="1163"/>
        <v>0</v>
      </c>
      <c r="V2730" s="39"/>
      <c r="W2730" s="39"/>
      <c r="X2730" s="39">
        <f t="shared" si="1152"/>
        <v>1437.5050457185982</v>
      </c>
      <c r="Y2730" s="39">
        <f t="shared" si="1153"/>
        <v>43754.059829059835</v>
      </c>
      <c r="Z2730" s="41">
        <f t="shared" si="1154"/>
        <v>2795947.3139226735</v>
      </c>
      <c r="AA2730" s="41">
        <v>2269820.4671896668</v>
      </c>
      <c r="AB2730" s="41">
        <v>-61216.347600027344</v>
      </c>
      <c r="AC2730" s="41">
        <f t="shared" si="1164"/>
        <v>2208604.1195896394</v>
      </c>
      <c r="AD2730" s="42">
        <f t="shared" si="1165"/>
        <v>526126.84673300665</v>
      </c>
      <c r="AE2730" s="41">
        <f t="shared" si="1166"/>
        <v>2734730.966322646</v>
      </c>
      <c r="AF2730" s="42">
        <f t="shared" si="1167"/>
        <v>14766892.965301286</v>
      </c>
      <c r="AG2730" s="43">
        <f t="shared" si="1175"/>
        <v>400</v>
      </c>
      <c r="AH2730" s="44">
        <f t="shared" si="1168"/>
        <v>336.09856262833677</v>
      </c>
      <c r="AI2730" s="36">
        <f t="shared" si="1169"/>
        <v>63.901437371663242</v>
      </c>
      <c r="AJ2730" s="36">
        <f t="shared" si="1170"/>
        <v>1945</v>
      </c>
      <c r="AK2730" s="45">
        <v>45657</v>
      </c>
    </row>
    <row r="2731" spans="1:37" s="79" customFormat="1" ht="12.75" customHeight="1" x14ac:dyDescent="0.25">
      <c r="A2731" s="36">
        <v>2725</v>
      </c>
      <c r="B2731" s="45">
        <v>43712</v>
      </c>
      <c r="C2731" s="36" t="s">
        <v>533</v>
      </c>
      <c r="D2731" s="36"/>
      <c r="E2731" s="36">
        <v>12003</v>
      </c>
      <c r="F2731" s="36" t="s">
        <v>2157</v>
      </c>
      <c r="G2731" s="36" t="s">
        <v>1477</v>
      </c>
      <c r="H2731" s="38">
        <v>8</v>
      </c>
      <c r="I2731" s="48">
        <v>304376.06837606838</v>
      </c>
      <c r="J2731" s="39">
        <f t="shared" si="1155"/>
        <v>0</v>
      </c>
      <c r="K2731" s="39">
        <f t="shared" si="1156"/>
        <v>304376.06837606838</v>
      </c>
      <c r="L2731" s="39">
        <f t="shared" si="1157"/>
        <v>0</v>
      </c>
      <c r="M2731" s="39">
        <f t="shared" si="1174"/>
        <v>0</v>
      </c>
      <c r="N2731" s="39">
        <f t="shared" si="1171"/>
        <v>0</v>
      </c>
      <c r="O2731" s="39">
        <f t="shared" si="1158"/>
        <v>0</v>
      </c>
      <c r="P2731" s="39">
        <f t="shared" si="1159"/>
        <v>0</v>
      </c>
      <c r="Q2731" s="39">
        <f t="shared" si="1160"/>
        <v>0</v>
      </c>
      <c r="R2731" s="39">
        <f t="shared" si="1161"/>
        <v>0</v>
      </c>
      <c r="S2731" s="39">
        <f t="shared" si="1162"/>
        <v>0</v>
      </c>
      <c r="T2731" s="39"/>
      <c r="U2731" s="39">
        <f t="shared" si="1163"/>
        <v>0</v>
      </c>
      <c r="V2731" s="39"/>
      <c r="W2731" s="39"/>
      <c r="X2731" s="39">
        <f t="shared" si="1152"/>
        <v>25.000087751627792</v>
      </c>
      <c r="Y2731" s="39">
        <f t="shared" si="1153"/>
        <v>760.9401709401709</v>
      </c>
      <c r="Z2731" s="41">
        <f t="shared" si="1154"/>
        <v>48625.170676916052</v>
      </c>
      <c r="AA2731" s="41">
        <v>39475.138559820283</v>
      </c>
      <c r="AB2731" s="41">
        <v>-1064.6321321743883</v>
      </c>
      <c r="AC2731" s="41">
        <f t="shared" si="1164"/>
        <v>38410.506427645894</v>
      </c>
      <c r="AD2731" s="42">
        <f t="shared" si="1165"/>
        <v>9150.0321170957686</v>
      </c>
      <c r="AE2731" s="41">
        <f t="shared" si="1166"/>
        <v>47560.538544741663</v>
      </c>
      <c r="AF2731" s="42">
        <f t="shared" si="1167"/>
        <v>256815.52983132671</v>
      </c>
      <c r="AG2731" s="43">
        <f t="shared" si="1175"/>
        <v>400</v>
      </c>
      <c r="AH2731" s="44">
        <f t="shared" si="1168"/>
        <v>336.09856262833677</v>
      </c>
      <c r="AI2731" s="36">
        <f t="shared" si="1169"/>
        <v>63.901437371663242</v>
      </c>
      <c r="AJ2731" s="36">
        <f t="shared" si="1170"/>
        <v>1945</v>
      </c>
      <c r="AK2731" s="45">
        <v>45657</v>
      </c>
    </row>
    <row r="2732" spans="1:37" s="79" customFormat="1" ht="12.75" customHeight="1" x14ac:dyDescent="0.25">
      <c r="A2732" s="36">
        <v>2726</v>
      </c>
      <c r="B2732" s="45">
        <v>43713</v>
      </c>
      <c r="C2732" s="49" t="s">
        <v>431</v>
      </c>
      <c r="D2732" s="49"/>
      <c r="E2732" s="49">
        <v>12009</v>
      </c>
      <c r="F2732" s="36" t="s">
        <v>2158</v>
      </c>
      <c r="G2732" s="56" t="s">
        <v>435</v>
      </c>
      <c r="H2732" s="38">
        <v>1</v>
      </c>
      <c r="I2732" s="50">
        <v>232050</v>
      </c>
      <c r="J2732" s="39">
        <f t="shared" si="1155"/>
        <v>0</v>
      </c>
      <c r="K2732" s="39">
        <f t="shared" si="1156"/>
        <v>0</v>
      </c>
      <c r="L2732" s="39">
        <f t="shared" si="1157"/>
        <v>0</v>
      </c>
      <c r="M2732" s="39">
        <f>IF(E2732=12005,I2732,IF(E2732&lt;&gt;12005,0))</f>
        <v>0</v>
      </c>
      <c r="N2732" s="39">
        <f t="shared" si="1171"/>
        <v>0</v>
      </c>
      <c r="O2732" s="39">
        <f t="shared" si="1158"/>
        <v>0</v>
      </c>
      <c r="P2732" s="39">
        <f t="shared" si="1159"/>
        <v>0</v>
      </c>
      <c r="Q2732" s="39">
        <f t="shared" si="1160"/>
        <v>232050</v>
      </c>
      <c r="R2732" s="39">
        <f t="shared" si="1161"/>
        <v>0</v>
      </c>
      <c r="S2732" s="39">
        <f t="shared" si="1162"/>
        <v>0</v>
      </c>
      <c r="T2732" s="39"/>
      <c r="U2732" s="39">
        <f t="shared" si="1163"/>
        <v>0</v>
      </c>
      <c r="V2732" s="39"/>
      <c r="W2732" s="39">
        <f>IF(E2732=12099,I2732,IF(E2732&lt;&gt;12099,0))</f>
        <v>0</v>
      </c>
      <c r="X2732" s="39">
        <f t="shared" si="1152"/>
        <v>63.531827515400408</v>
      </c>
      <c r="Y2732" s="39">
        <f t="shared" si="1153"/>
        <v>1933.75</v>
      </c>
      <c r="Z2732" s="41">
        <f t="shared" si="1154"/>
        <v>123505.87268993841</v>
      </c>
      <c r="AA2732" s="41">
        <v>100253.22381930184</v>
      </c>
      <c r="AB2732" s="41">
        <v>0</v>
      </c>
      <c r="AC2732" s="41">
        <f t="shared" si="1164"/>
        <v>100253.22381930184</v>
      </c>
      <c r="AD2732" s="42">
        <f t="shared" si="1165"/>
        <v>23252.648870636564</v>
      </c>
      <c r="AE2732" s="41">
        <f t="shared" si="1166"/>
        <v>123505.87268993841</v>
      </c>
      <c r="AF2732" s="42">
        <f t="shared" si="1167"/>
        <v>108544.12731006159</v>
      </c>
      <c r="AG2732" s="43">
        <f>(365.25/30.4375*(IF(E2732=12002,1/3%,IF(E2732=12003,1/3%,IF(E2732=12004,1/3%,IF(E2732=12006,1/2%,IF(E2732=12007,1/10%,IF(E2732=12008,1/3%,IF(E2732=12009,1/10%,IF(E2732=12010,1/10%,IF(E2732=12011,1/20%,IF(E2732=12012,1/3%,IF(E2732=12099,1/10%)))))))))))))</f>
        <v>120</v>
      </c>
      <c r="AH2732" s="44">
        <f t="shared" si="1168"/>
        <v>56.131416837782339</v>
      </c>
      <c r="AI2732" s="36">
        <f t="shared" si="1169"/>
        <v>63.868583162217661</v>
      </c>
      <c r="AJ2732" s="36">
        <f t="shared" si="1170"/>
        <v>1944</v>
      </c>
      <c r="AK2732" s="45">
        <v>45657</v>
      </c>
    </row>
    <row r="2733" spans="1:37" s="79" customFormat="1" ht="12.75" customHeight="1" x14ac:dyDescent="0.25">
      <c r="A2733" s="36">
        <v>2727</v>
      </c>
      <c r="B2733" s="45">
        <v>43720</v>
      </c>
      <c r="C2733" s="56" t="s">
        <v>1043</v>
      </c>
      <c r="D2733" s="56"/>
      <c r="E2733" s="36">
        <v>12002</v>
      </c>
      <c r="F2733" s="36" t="s">
        <v>2159</v>
      </c>
      <c r="G2733" s="38" t="s">
        <v>387</v>
      </c>
      <c r="H2733" s="61">
        <v>1</v>
      </c>
      <c r="I2733" s="50">
        <v>440000</v>
      </c>
      <c r="J2733" s="39">
        <f t="shared" si="1155"/>
        <v>440000</v>
      </c>
      <c r="K2733" s="39">
        <f t="shared" si="1156"/>
        <v>0</v>
      </c>
      <c r="L2733" s="39">
        <f t="shared" si="1157"/>
        <v>0</v>
      </c>
      <c r="M2733" s="39">
        <f>IF(C2733=12006,H2733,IF(C2733&lt;&gt;12006,0))</f>
        <v>0</v>
      </c>
      <c r="N2733" s="39">
        <f t="shared" si="1171"/>
        <v>0</v>
      </c>
      <c r="O2733" s="39">
        <f t="shared" si="1158"/>
        <v>0</v>
      </c>
      <c r="P2733" s="39">
        <f t="shared" si="1159"/>
        <v>0</v>
      </c>
      <c r="Q2733" s="39">
        <f t="shared" si="1160"/>
        <v>0</v>
      </c>
      <c r="R2733" s="39">
        <f t="shared" si="1161"/>
        <v>0</v>
      </c>
      <c r="S2733" s="39">
        <f t="shared" si="1162"/>
        <v>0</v>
      </c>
      <c r="T2733" s="39"/>
      <c r="U2733" s="39">
        <f t="shared" si="1163"/>
        <v>0</v>
      </c>
      <c r="V2733" s="39"/>
      <c r="W2733" s="39"/>
      <c r="X2733" s="39">
        <f t="shared" si="1152"/>
        <v>36.139630390143736</v>
      </c>
      <c r="Y2733" s="39">
        <f t="shared" si="1153"/>
        <v>1100</v>
      </c>
      <c r="Z2733" s="41">
        <f t="shared" si="1154"/>
        <v>70002.464065708424</v>
      </c>
      <c r="AA2733" s="41">
        <v>56775.359342915806</v>
      </c>
      <c r="AB2733" s="41">
        <v>0</v>
      </c>
      <c r="AC2733" s="41">
        <f t="shared" si="1164"/>
        <v>56775.359342915806</v>
      </c>
      <c r="AD2733" s="42">
        <f t="shared" si="1165"/>
        <v>13227.104722792617</v>
      </c>
      <c r="AE2733" s="41">
        <f t="shared" si="1166"/>
        <v>70002.464065708424</v>
      </c>
      <c r="AF2733" s="42">
        <f t="shared" si="1167"/>
        <v>369997.53593429155</v>
      </c>
      <c r="AG2733" s="43">
        <f>(365.25/30.4375*(IF(E2733=12002,1/3%,IF(E2733=12003,1/3%,IF(E2733=12004,1/3%,IF(E2733=12006,1/2%,IF(E2733=12007,1/10%,IF(E2733=12008,1/3%,IF(E2733=12009,1/10%,IF(E2733=12010,1/10%,IF(E2733=12011,1/20%,IF(E2733=12012,1/3%))))))))))))</f>
        <v>400</v>
      </c>
      <c r="AH2733" s="44">
        <f t="shared" si="1168"/>
        <v>336.36139630390142</v>
      </c>
      <c r="AI2733" s="36">
        <f t="shared" si="1169"/>
        <v>63.638603696098563</v>
      </c>
      <c r="AJ2733" s="36">
        <f t="shared" si="1170"/>
        <v>1937</v>
      </c>
      <c r="AK2733" s="45">
        <v>45657</v>
      </c>
    </row>
    <row r="2734" spans="1:37" s="79" customFormat="1" ht="51" customHeight="1" x14ac:dyDescent="0.25">
      <c r="A2734" s="36">
        <v>2728</v>
      </c>
      <c r="B2734" s="45">
        <v>43732</v>
      </c>
      <c r="C2734" s="36" t="s">
        <v>823</v>
      </c>
      <c r="D2734" s="36"/>
      <c r="E2734" s="36">
        <v>12004</v>
      </c>
      <c r="F2734" s="36" t="s">
        <v>2160</v>
      </c>
      <c r="G2734" s="36" t="s">
        <v>62</v>
      </c>
      <c r="H2734" s="38">
        <v>1</v>
      </c>
      <c r="I2734" s="50">
        <v>5740350</v>
      </c>
      <c r="J2734" s="39">
        <f t="shared" si="1155"/>
        <v>0</v>
      </c>
      <c r="K2734" s="39">
        <f t="shared" si="1156"/>
        <v>0</v>
      </c>
      <c r="L2734" s="39">
        <f t="shared" si="1157"/>
        <v>5740350</v>
      </c>
      <c r="M2734" s="39">
        <f>IF(C2734=12006,H2734,IF(C2734&lt;&gt;12006,0))</f>
        <v>0</v>
      </c>
      <c r="N2734" s="39">
        <f t="shared" si="1171"/>
        <v>0</v>
      </c>
      <c r="O2734" s="39">
        <f t="shared" si="1158"/>
        <v>0</v>
      </c>
      <c r="P2734" s="39">
        <f t="shared" si="1159"/>
        <v>0</v>
      </c>
      <c r="Q2734" s="39">
        <f t="shared" si="1160"/>
        <v>0</v>
      </c>
      <c r="R2734" s="39">
        <f t="shared" si="1161"/>
        <v>0</v>
      </c>
      <c r="S2734" s="39">
        <f t="shared" si="1162"/>
        <v>0</v>
      </c>
      <c r="T2734" s="39"/>
      <c r="U2734" s="39">
        <f t="shared" si="1163"/>
        <v>0</v>
      </c>
      <c r="V2734" s="39"/>
      <c r="W2734" s="39"/>
      <c r="X2734" s="39">
        <f t="shared" si="1152"/>
        <v>471.48665297741275</v>
      </c>
      <c r="Y2734" s="39">
        <f t="shared" si="1153"/>
        <v>14350.875</v>
      </c>
      <c r="Z2734" s="41">
        <f t="shared" si="1154"/>
        <v>907611.80698151945</v>
      </c>
      <c r="AA2734" s="41">
        <v>735047.69199178647</v>
      </c>
      <c r="AB2734" s="41">
        <v>-19824.006200489988</v>
      </c>
      <c r="AC2734" s="41">
        <f t="shared" si="1164"/>
        <v>715223.68579129654</v>
      </c>
      <c r="AD2734" s="42">
        <f t="shared" si="1165"/>
        <v>172564.11498973297</v>
      </c>
      <c r="AE2734" s="41">
        <f t="shared" si="1166"/>
        <v>887787.80078102951</v>
      </c>
      <c r="AF2734" s="42">
        <f t="shared" si="1167"/>
        <v>4852562.1992189707</v>
      </c>
      <c r="AG2734" s="43">
        <f>(365.25/30.4375*(IF(E2734=12002,1/3%,IF(E2734=12003,1/3%,IF(E2734=12004,1/3%,IF(E2734=12006,1/2%,IF(E2734=12007,1/10%,IF(E2734=12008,1/3%,IF(E2734=12009,1/10%,IF(E2734=12010,1/10%,IF(E2734=12011,1/20%,IF(E2734=12012,1/3%))))))))))))</f>
        <v>400</v>
      </c>
      <c r="AH2734" s="44">
        <f t="shared" si="1168"/>
        <v>336.75564681724848</v>
      </c>
      <c r="AI2734" s="36">
        <f t="shared" si="1169"/>
        <v>63.244353182751539</v>
      </c>
      <c r="AJ2734" s="36">
        <f t="shared" si="1170"/>
        <v>1925</v>
      </c>
      <c r="AK2734" s="45">
        <v>45657</v>
      </c>
    </row>
    <row r="2735" spans="1:37" s="79" customFormat="1" ht="51" customHeight="1" x14ac:dyDescent="0.25">
      <c r="A2735" s="36">
        <v>2729</v>
      </c>
      <c r="B2735" s="45">
        <v>43733</v>
      </c>
      <c r="C2735" s="36" t="s">
        <v>533</v>
      </c>
      <c r="D2735" s="36"/>
      <c r="E2735" s="36">
        <v>12003</v>
      </c>
      <c r="F2735" s="36" t="s">
        <v>2040</v>
      </c>
      <c r="G2735" s="36" t="s">
        <v>270</v>
      </c>
      <c r="H2735" s="38">
        <v>4</v>
      </c>
      <c r="I2735" s="48">
        <v>187000</v>
      </c>
      <c r="J2735" s="39">
        <f t="shared" si="1155"/>
        <v>0</v>
      </c>
      <c r="K2735" s="39">
        <f t="shared" si="1156"/>
        <v>187000</v>
      </c>
      <c r="L2735" s="39">
        <f t="shared" si="1157"/>
        <v>0</v>
      </c>
      <c r="M2735" s="39">
        <f>IF(C2735=12006,H2735,IF(C2735&lt;&gt;12006,0))</f>
        <v>0</v>
      </c>
      <c r="N2735" s="39">
        <f t="shared" si="1171"/>
        <v>0</v>
      </c>
      <c r="O2735" s="39">
        <f t="shared" si="1158"/>
        <v>0</v>
      </c>
      <c r="P2735" s="39">
        <f t="shared" si="1159"/>
        <v>0</v>
      </c>
      <c r="Q2735" s="39">
        <f t="shared" si="1160"/>
        <v>0</v>
      </c>
      <c r="R2735" s="39">
        <f t="shared" si="1161"/>
        <v>0</v>
      </c>
      <c r="S2735" s="39">
        <f t="shared" si="1162"/>
        <v>0</v>
      </c>
      <c r="T2735" s="39"/>
      <c r="U2735" s="39">
        <f t="shared" si="1163"/>
        <v>0</v>
      </c>
      <c r="V2735" s="39"/>
      <c r="W2735" s="39"/>
      <c r="X2735" s="39">
        <f t="shared" si="1152"/>
        <v>15.359342915811087</v>
      </c>
      <c r="Y2735" s="39">
        <f t="shared" si="1153"/>
        <v>467.49999999999994</v>
      </c>
      <c r="Z2735" s="41">
        <f t="shared" si="1154"/>
        <v>29551.375770020531</v>
      </c>
      <c r="AA2735" s="41">
        <v>23929.856262833673</v>
      </c>
      <c r="AB2735" s="41">
        <v>-645.3807339300505</v>
      </c>
      <c r="AC2735" s="41">
        <f t="shared" si="1164"/>
        <v>23284.475528903622</v>
      </c>
      <c r="AD2735" s="42">
        <f t="shared" si="1165"/>
        <v>5621.5195071868584</v>
      </c>
      <c r="AE2735" s="41">
        <f t="shared" si="1166"/>
        <v>28905.99503609048</v>
      </c>
      <c r="AF2735" s="42">
        <f t="shared" si="1167"/>
        <v>158094.00496390951</v>
      </c>
      <c r="AG2735" s="43">
        <f>(365.25/30.4375*(IF(E2735=12002,1/3%,IF(E2735=12003,1/3%,IF(E2735=12004,1/3%,IF(E2735=12006,1/2%,IF(E2735=12007,1/10%,IF(E2735=12008,1/3%,IF(E2735=12009,1/10%,IF(E2735=12010,1/10%,IF(E2735=12011,1/20%,IF(E2735=12012,1/3%))))))))))))</f>
        <v>400</v>
      </c>
      <c r="AH2735" s="44">
        <f t="shared" si="1168"/>
        <v>336.78850102669406</v>
      </c>
      <c r="AI2735" s="36">
        <f t="shared" si="1169"/>
        <v>63.211498973305957</v>
      </c>
      <c r="AJ2735" s="36">
        <f t="shared" si="1170"/>
        <v>1924</v>
      </c>
      <c r="AK2735" s="45">
        <v>45657</v>
      </c>
    </row>
    <row r="2736" spans="1:37" s="79" customFormat="1" ht="51" customHeight="1" x14ac:dyDescent="0.25">
      <c r="A2736" s="36">
        <v>2730</v>
      </c>
      <c r="B2736" s="91">
        <v>43734</v>
      </c>
      <c r="C2736" s="49" t="s">
        <v>265</v>
      </c>
      <c r="D2736" s="49"/>
      <c r="E2736" s="36">
        <v>12007</v>
      </c>
      <c r="F2736" s="56" t="s">
        <v>2161</v>
      </c>
      <c r="G2736" s="73" t="s">
        <v>435</v>
      </c>
      <c r="H2736" s="38">
        <v>1</v>
      </c>
      <c r="I2736" s="48">
        <v>102029.52733485194</v>
      </c>
      <c r="J2736" s="39">
        <f t="shared" si="1155"/>
        <v>0</v>
      </c>
      <c r="K2736" s="39">
        <f t="shared" si="1156"/>
        <v>0</v>
      </c>
      <c r="L2736" s="39">
        <f t="shared" si="1157"/>
        <v>0</v>
      </c>
      <c r="M2736" s="39">
        <f t="shared" ref="M2736:M2746" si="1176">IF(E2736=12005,I2736,IF(E2736&lt;&gt;12005,0))</f>
        <v>0</v>
      </c>
      <c r="N2736" s="39">
        <f t="shared" si="1171"/>
        <v>0</v>
      </c>
      <c r="O2736" s="39">
        <f t="shared" si="1158"/>
        <v>102029.52733485194</v>
      </c>
      <c r="P2736" s="39">
        <f t="shared" si="1159"/>
        <v>0</v>
      </c>
      <c r="Q2736" s="39">
        <f t="shared" si="1160"/>
        <v>0</v>
      </c>
      <c r="R2736" s="39">
        <f t="shared" si="1161"/>
        <v>0</v>
      </c>
      <c r="S2736" s="39">
        <f t="shared" si="1162"/>
        <v>0</v>
      </c>
      <c r="T2736" s="39"/>
      <c r="U2736" s="39">
        <f t="shared" si="1163"/>
        <v>0</v>
      </c>
      <c r="V2736" s="39"/>
      <c r="W2736" s="39">
        <f t="shared" ref="W2736:W2746" si="1177">IF(E2736=12099,I2736,IF(E2736&lt;&gt;12099,0))</f>
        <v>0</v>
      </c>
      <c r="X2736" s="39">
        <f t="shared" si="1152"/>
        <v>27.934162172444065</v>
      </c>
      <c r="Y2736" s="39">
        <f t="shared" si="1153"/>
        <v>850.24606112376625</v>
      </c>
      <c r="Z2736" s="41">
        <f t="shared" si="1154"/>
        <v>53717.393857609939</v>
      </c>
      <c r="AA2736" s="41">
        <v>43493.490502495406</v>
      </c>
      <c r="AB2736" s="41">
        <v>1362.7898778346512</v>
      </c>
      <c r="AC2736" s="41">
        <f t="shared" si="1164"/>
        <v>44856.280380330056</v>
      </c>
      <c r="AD2736" s="42">
        <f t="shared" si="1165"/>
        <v>10223.903355114533</v>
      </c>
      <c r="AE2736" s="41">
        <f t="shared" si="1166"/>
        <v>55080.183735444589</v>
      </c>
      <c r="AF2736" s="42">
        <f t="shared" si="1167"/>
        <v>46949.343599407352</v>
      </c>
      <c r="AG2736" s="43">
        <f t="shared" ref="AG2736:AG2746" si="1178">(365.25/30.4375*(IF(E2736=12002,1/3%,IF(E2736=12003,1/3%,IF(E2736=12004,1/3%,IF(E2736=12006,1/2%,IF(E2736=12007,1/10%,IF(E2736=12008,1/3%,IF(E2736=12009,1/10%,IF(E2736=12010,1/10%,IF(E2736=12011,1/20%,IF(E2736=12012,1/3%,IF(E2736=12099,1/10%)))))))))))))</f>
        <v>120</v>
      </c>
      <c r="AH2736" s="44">
        <f t="shared" si="1168"/>
        <v>56.821355236139631</v>
      </c>
      <c r="AI2736" s="36">
        <f t="shared" si="1169"/>
        <v>63.178644763860369</v>
      </c>
      <c r="AJ2736" s="36">
        <f t="shared" si="1170"/>
        <v>1923</v>
      </c>
      <c r="AK2736" s="45">
        <v>45657</v>
      </c>
    </row>
    <row r="2737" spans="1:37" s="79" customFormat="1" ht="51" customHeight="1" x14ac:dyDescent="0.25">
      <c r="A2737" s="36">
        <v>2731</v>
      </c>
      <c r="B2737" s="45">
        <v>43734</v>
      </c>
      <c r="C2737" s="49" t="s">
        <v>272</v>
      </c>
      <c r="D2737" s="49"/>
      <c r="E2737" s="49">
        <v>12010</v>
      </c>
      <c r="F2737" s="36" t="s">
        <v>2162</v>
      </c>
      <c r="G2737" s="56" t="s">
        <v>435</v>
      </c>
      <c r="H2737" s="38">
        <v>1</v>
      </c>
      <c r="I2737" s="50">
        <v>101874.36675354293</v>
      </c>
      <c r="J2737" s="39">
        <f t="shared" si="1155"/>
        <v>0</v>
      </c>
      <c r="K2737" s="39">
        <f t="shared" si="1156"/>
        <v>0</v>
      </c>
      <c r="L2737" s="39">
        <f t="shared" si="1157"/>
        <v>0</v>
      </c>
      <c r="M2737" s="39">
        <f t="shared" si="1176"/>
        <v>0</v>
      </c>
      <c r="N2737" s="39">
        <f t="shared" si="1171"/>
        <v>0</v>
      </c>
      <c r="O2737" s="39">
        <f t="shared" si="1158"/>
        <v>0</v>
      </c>
      <c r="P2737" s="39">
        <f t="shared" si="1159"/>
        <v>0</v>
      </c>
      <c r="Q2737" s="39">
        <f t="shared" si="1160"/>
        <v>0</v>
      </c>
      <c r="R2737" s="39">
        <f t="shared" si="1161"/>
        <v>101874.36675354293</v>
      </c>
      <c r="S2737" s="39">
        <f t="shared" si="1162"/>
        <v>0</v>
      </c>
      <c r="T2737" s="39"/>
      <c r="U2737" s="39">
        <f t="shared" si="1163"/>
        <v>0</v>
      </c>
      <c r="V2737" s="39"/>
      <c r="W2737" s="39">
        <f t="shared" si="1177"/>
        <v>0</v>
      </c>
      <c r="X2737" s="39">
        <f t="shared" si="1152"/>
        <v>27.891681520477189</v>
      </c>
      <c r="Y2737" s="39">
        <f t="shared" si="1153"/>
        <v>848.95305627952439</v>
      </c>
      <c r="Z2737" s="41">
        <f t="shared" si="1154"/>
        <v>53635.703563877629</v>
      </c>
      <c r="AA2737" s="41">
        <v>43427.348127382975</v>
      </c>
      <c r="AB2737" s="41">
        <v>2918.7950450181979</v>
      </c>
      <c r="AC2737" s="41">
        <f t="shared" si="1164"/>
        <v>46346.143172401171</v>
      </c>
      <c r="AD2737" s="42">
        <f t="shared" si="1165"/>
        <v>10208.355436494654</v>
      </c>
      <c r="AE2737" s="41">
        <f t="shared" si="1166"/>
        <v>56554.498608895825</v>
      </c>
      <c r="AF2737" s="42">
        <f t="shared" si="1167"/>
        <v>45319.868144647102</v>
      </c>
      <c r="AG2737" s="43">
        <f t="shared" si="1178"/>
        <v>120</v>
      </c>
      <c r="AH2737" s="44">
        <f t="shared" si="1168"/>
        <v>56.821355236139631</v>
      </c>
      <c r="AI2737" s="36">
        <f t="shared" si="1169"/>
        <v>63.178644763860369</v>
      </c>
      <c r="AJ2737" s="36">
        <f t="shared" si="1170"/>
        <v>1923</v>
      </c>
      <c r="AK2737" s="45">
        <v>45657</v>
      </c>
    </row>
    <row r="2738" spans="1:37" s="79" customFormat="1" ht="51" customHeight="1" x14ac:dyDescent="0.25">
      <c r="A2738" s="36">
        <v>2732</v>
      </c>
      <c r="B2738" s="45">
        <v>43734</v>
      </c>
      <c r="C2738" s="49" t="s">
        <v>431</v>
      </c>
      <c r="D2738" s="49"/>
      <c r="E2738" s="49">
        <v>12009</v>
      </c>
      <c r="F2738" s="36" t="s">
        <v>2006</v>
      </c>
      <c r="G2738" s="56" t="s">
        <v>435</v>
      </c>
      <c r="H2738" s="38">
        <v>2</v>
      </c>
      <c r="I2738" s="48">
        <v>105600.00000000001</v>
      </c>
      <c r="J2738" s="39">
        <f t="shared" si="1155"/>
        <v>0</v>
      </c>
      <c r="K2738" s="39">
        <f t="shared" si="1156"/>
        <v>0</v>
      </c>
      <c r="L2738" s="39">
        <f t="shared" si="1157"/>
        <v>0</v>
      </c>
      <c r="M2738" s="39">
        <f t="shared" si="1176"/>
        <v>0</v>
      </c>
      <c r="N2738" s="39">
        <f t="shared" si="1171"/>
        <v>0</v>
      </c>
      <c r="O2738" s="39">
        <f t="shared" si="1158"/>
        <v>0</v>
      </c>
      <c r="P2738" s="39">
        <f t="shared" si="1159"/>
        <v>0</v>
      </c>
      <c r="Q2738" s="39">
        <f t="shared" si="1160"/>
        <v>105600.00000000001</v>
      </c>
      <c r="R2738" s="39">
        <f t="shared" si="1161"/>
        <v>0</v>
      </c>
      <c r="S2738" s="39">
        <f t="shared" si="1162"/>
        <v>0</v>
      </c>
      <c r="T2738" s="39"/>
      <c r="U2738" s="39">
        <f t="shared" si="1163"/>
        <v>0</v>
      </c>
      <c r="V2738" s="39"/>
      <c r="W2738" s="39">
        <f t="shared" si="1177"/>
        <v>0</v>
      </c>
      <c r="X2738" s="39">
        <f t="shared" si="1152"/>
        <v>28.911704312114995</v>
      </c>
      <c r="Y2738" s="39">
        <f t="shared" si="1153"/>
        <v>880.00000000000023</v>
      </c>
      <c r="Z2738" s="41">
        <f t="shared" si="1154"/>
        <v>55597.207392197139</v>
      </c>
      <c r="AA2738" s="41">
        <v>45015.523613963051</v>
      </c>
      <c r="AB2738" s="41">
        <v>0</v>
      </c>
      <c r="AC2738" s="41">
        <f t="shared" si="1164"/>
        <v>45015.523613963051</v>
      </c>
      <c r="AD2738" s="42">
        <f t="shared" si="1165"/>
        <v>10581.683778234088</v>
      </c>
      <c r="AE2738" s="41">
        <f t="shared" si="1166"/>
        <v>55597.207392197139</v>
      </c>
      <c r="AF2738" s="42">
        <f t="shared" si="1167"/>
        <v>50002.792607802876</v>
      </c>
      <c r="AG2738" s="43">
        <f t="shared" si="1178"/>
        <v>120</v>
      </c>
      <c r="AH2738" s="44">
        <f t="shared" si="1168"/>
        <v>56.821355236139631</v>
      </c>
      <c r="AI2738" s="36">
        <f t="shared" si="1169"/>
        <v>63.178644763860369</v>
      </c>
      <c r="AJ2738" s="36">
        <f t="shared" si="1170"/>
        <v>1923</v>
      </c>
      <c r="AK2738" s="45">
        <v>45657</v>
      </c>
    </row>
    <row r="2739" spans="1:37" s="79" customFormat="1" ht="51" customHeight="1" x14ac:dyDescent="0.25">
      <c r="A2739" s="36">
        <v>2733</v>
      </c>
      <c r="B2739" s="45">
        <v>43734</v>
      </c>
      <c r="C2739" s="49" t="s">
        <v>272</v>
      </c>
      <c r="D2739" s="49"/>
      <c r="E2739" s="49">
        <v>12010</v>
      </c>
      <c r="F2739" s="36" t="s">
        <v>2163</v>
      </c>
      <c r="G2739" s="56" t="s">
        <v>435</v>
      </c>
      <c r="H2739" s="38">
        <v>1</v>
      </c>
      <c r="I2739" s="50">
        <v>131019.5267958951</v>
      </c>
      <c r="J2739" s="39">
        <f t="shared" si="1155"/>
        <v>0</v>
      </c>
      <c r="K2739" s="39">
        <f t="shared" si="1156"/>
        <v>0</v>
      </c>
      <c r="L2739" s="39">
        <f t="shared" si="1157"/>
        <v>0</v>
      </c>
      <c r="M2739" s="39">
        <f t="shared" si="1176"/>
        <v>0</v>
      </c>
      <c r="N2739" s="39">
        <f t="shared" si="1171"/>
        <v>0</v>
      </c>
      <c r="O2739" s="39">
        <f t="shared" si="1158"/>
        <v>0</v>
      </c>
      <c r="P2739" s="39">
        <f t="shared" si="1159"/>
        <v>0</v>
      </c>
      <c r="Q2739" s="39">
        <f t="shared" si="1160"/>
        <v>0</v>
      </c>
      <c r="R2739" s="39">
        <f t="shared" si="1161"/>
        <v>131019.5267958951</v>
      </c>
      <c r="S2739" s="39">
        <f t="shared" si="1162"/>
        <v>0</v>
      </c>
      <c r="T2739" s="39"/>
      <c r="U2739" s="39">
        <f t="shared" si="1163"/>
        <v>0</v>
      </c>
      <c r="V2739" s="39"/>
      <c r="W2739" s="39">
        <f t="shared" si="1177"/>
        <v>0</v>
      </c>
      <c r="X2739" s="39">
        <f t="shared" si="1152"/>
        <v>35.871191456781688</v>
      </c>
      <c r="Y2739" s="39">
        <f t="shared" si="1153"/>
        <v>1091.8293899657926</v>
      </c>
      <c r="Z2739" s="41">
        <f t="shared" si="1154"/>
        <v>68980.301171391184</v>
      </c>
      <c r="AA2739" s="41">
        <v>55851.445098209086</v>
      </c>
      <c r="AB2739" s="41">
        <v>3753.8308977924339</v>
      </c>
      <c r="AC2739" s="41">
        <f t="shared" si="1164"/>
        <v>59605.275996001517</v>
      </c>
      <c r="AD2739" s="42">
        <f t="shared" si="1165"/>
        <v>13128.856073182098</v>
      </c>
      <c r="AE2739" s="41">
        <f t="shared" si="1166"/>
        <v>72734.132069183615</v>
      </c>
      <c r="AF2739" s="42">
        <f t="shared" si="1167"/>
        <v>58285.394726711485</v>
      </c>
      <c r="AG2739" s="43">
        <f t="shared" si="1178"/>
        <v>120</v>
      </c>
      <c r="AH2739" s="44">
        <f t="shared" si="1168"/>
        <v>56.821355236139631</v>
      </c>
      <c r="AI2739" s="36">
        <f t="shared" si="1169"/>
        <v>63.178644763860369</v>
      </c>
      <c r="AJ2739" s="36">
        <f t="shared" si="1170"/>
        <v>1923</v>
      </c>
      <c r="AK2739" s="45">
        <v>45657</v>
      </c>
    </row>
    <row r="2740" spans="1:37" s="79" customFormat="1" ht="15.75" customHeight="1" x14ac:dyDescent="0.25">
      <c r="A2740" s="36">
        <v>2734</v>
      </c>
      <c r="B2740" s="45">
        <v>43734</v>
      </c>
      <c r="C2740" s="49" t="s">
        <v>431</v>
      </c>
      <c r="D2740" s="49"/>
      <c r="E2740" s="49">
        <v>12009</v>
      </c>
      <c r="F2740" s="36" t="s">
        <v>2164</v>
      </c>
      <c r="G2740" s="56" t="s">
        <v>435</v>
      </c>
      <c r="H2740" s="38">
        <v>1</v>
      </c>
      <c r="I2740" s="48">
        <v>143000</v>
      </c>
      <c r="J2740" s="39">
        <f t="shared" si="1155"/>
        <v>0</v>
      </c>
      <c r="K2740" s="39">
        <f t="shared" si="1156"/>
        <v>0</v>
      </c>
      <c r="L2740" s="39">
        <f t="shared" si="1157"/>
        <v>0</v>
      </c>
      <c r="M2740" s="39">
        <f t="shared" si="1176"/>
        <v>0</v>
      </c>
      <c r="N2740" s="39">
        <f t="shared" si="1171"/>
        <v>0</v>
      </c>
      <c r="O2740" s="39">
        <f t="shared" si="1158"/>
        <v>0</v>
      </c>
      <c r="P2740" s="39">
        <f t="shared" si="1159"/>
        <v>0</v>
      </c>
      <c r="Q2740" s="39">
        <f t="shared" si="1160"/>
        <v>143000</v>
      </c>
      <c r="R2740" s="39">
        <f t="shared" si="1161"/>
        <v>0</v>
      </c>
      <c r="S2740" s="39">
        <f t="shared" si="1162"/>
        <v>0</v>
      </c>
      <c r="T2740" s="39"/>
      <c r="U2740" s="39">
        <f t="shared" si="1163"/>
        <v>0</v>
      </c>
      <c r="V2740" s="39"/>
      <c r="W2740" s="39">
        <f t="shared" si="1177"/>
        <v>0</v>
      </c>
      <c r="X2740" s="39">
        <f t="shared" si="1152"/>
        <v>39.15126625598905</v>
      </c>
      <c r="Y2740" s="39">
        <f t="shared" si="1153"/>
        <v>1191.6666666666667</v>
      </c>
      <c r="Z2740" s="41">
        <f t="shared" si="1154"/>
        <v>75287.885010266938</v>
      </c>
      <c r="AA2740" s="41">
        <v>60958.521560574947</v>
      </c>
      <c r="AB2740" s="41">
        <v>0</v>
      </c>
      <c r="AC2740" s="41">
        <f t="shared" si="1164"/>
        <v>60958.521560574947</v>
      </c>
      <c r="AD2740" s="42">
        <f t="shared" si="1165"/>
        <v>14329.363449691991</v>
      </c>
      <c r="AE2740" s="41">
        <f t="shared" si="1166"/>
        <v>75287.885010266938</v>
      </c>
      <c r="AF2740" s="42">
        <f t="shared" si="1167"/>
        <v>67712.114989733062</v>
      </c>
      <c r="AG2740" s="43">
        <f t="shared" si="1178"/>
        <v>120</v>
      </c>
      <c r="AH2740" s="44">
        <f t="shared" si="1168"/>
        <v>56.821355236139631</v>
      </c>
      <c r="AI2740" s="36">
        <f t="shared" si="1169"/>
        <v>63.178644763860369</v>
      </c>
      <c r="AJ2740" s="36">
        <f t="shared" si="1170"/>
        <v>1923</v>
      </c>
      <c r="AK2740" s="45">
        <v>45657</v>
      </c>
    </row>
    <row r="2741" spans="1:37" s="79" customFormat="1" ht="51" customHeight="1" x14ac:dyDescent="0.25">
      <c r="A2741" s="36">
        <v>2735</v>
      </c>
      <c r="B2741" s="45">
        <v>43734</v>
      </c>
      <c r="C2741" s="49" t="s">
        <v>431</v>
      </c>
      <c r="D2741" s="49"/>
      <c r="E2741" s="49">
        <v>12009</v>
      </c>
      <c r="F2741" s="36" t="s">
        <v>2165</v>
      </c>
      <c r="G2741" s="56" t="s">
        <v>435</v>
      </c>
      <c r="H2741" s="38">
        <v>1</v>
      </c>
      <c r="I2741" s="50">
        <v>150000</v>
      </c>
      <c r="J2741" s="39">
        <f t="shared" si="1155"/>
        <v>0</v>
      </c>
      <c r="K2741" s="39">
        <f t="shared" si="1156"/>
        <v>0</v>
      </c>
      <c r="L2741" s="39">
        <f t="shared" si="1157"/>
        <v>0</v>
      </c>
      <c r="M2741" s="39">
        <f t="shared" si="1176"/>
        <v>0</v>
      </c>
      <c r="N2741" s="39">
        <f t="shared" si="1171"/>
        <v>0</v>
      </c>
      <c r="O2741" s="39">
        <f t="shared" si="1158"/>
        <v>0</v>
      </c>
      <c r="P2741" s="39">
        <f t="shared" si="1159"/>
        <v>0</v>
      </c>
      <c r="Q2741" s="39">
        <f t="shared" si="1160"/>
        <v>150000</v>
      </c>
      <c r="R2741" s="39">
        <f t="shared" si="1161"/>
        <v>0</v>
      </c>
      <c r="S2741" s="39">
        <f t="shared" si="1162"/>
        <v>0</v>
      </c>
      <c r="T2741" s="39"/>
      <c r="U2741" s="39">
        <f t="shared" si="1163"/>
        <v>0</v>
      </c>
      <c r="V2741" s="39"/>
      <c r="W2741" s="39">
        <f t="shared" si="1177"/>
        <v>0</v>
      </c>
      <c r="X2741" s="39">
        <f t="shared" si="1152"/>
        <v>41.067761806981515</v>
      </c>
      <c r="Y2741" s="39">
        <f t="shared" si="1153"/>
        <v>1249.9999999999998</v>
      </c>
      <c r="Z2741" s="41">
        <f t="shared" si="1154"/>
        <v>78973.305954825453</v>
      </c>
      <c r="AA2741" s="41">
        <v>63942.505133470208</v>
      </c>
      <c r="AB2741" s="41">
        <v>0</v>
      </c>
      <c r="AC2741" s="41">
        <f t="shared" si="1164"/>
        <v>63942.505133470208</v>
      </c>
      <c r="AD2741" s="42">
        <f t="shared" si="1165"/>
        <v>15030.800821355246</v>
      </c>
      <c r="AE2741" s="41">
        <f t="shared" si="1166"/>
        <v>78973.305954825453</v>
      </c>
      <c r="AF2741" s="42">
        <f t="shared" si="1167"/>
        <v>71026.694045174547</v>
      </c>
      <c r="AG2741" s="43">
        <f t="shared" si="1178"/>
        <v>120</v>
      </c>
      <c r="AH2741" s="44">
        <f t="shared" si="1168"/>
        <v>56.821355236139631</v>
      </c>
      <c r="AI2741" s="36">
        <f t="shared" si="1169"/>
        <v>63.178644763860369</v>
      </c>
      <c r="AJ2741" s="36">
        <f t="shared" si="1170"/>
        <v>1923</v>
      </c>
      <c r="AK2741" s="45">
        <v>45657</v>
      </c>
    </row>
    <row r="2742" spans="1:37" s="79" customFormat="1" ht="15.75" customHeight="1" x14ac:dyDescent="0.25">
      <c r="A2742" s="36">
        <v>2736</v>
      </c>
      <c r="B2742" s="45">
        <v>43734</v>
      </c>
      <c r="C2742" s="49" t="s">
        <v>431</v>
      </c>
      <c r="D2742" s="49"/>
      <c r="E2742" s="49">
        <v>12009</v>
      </c>
      <c r="F2742" s="36" t="s">
        <v>2112</v>
      </c>
      <c r="G2742" s="56" t="s">
        <v>435</v>
      </c>
      <c r="H2742" s="38">
        <v>3</v>
      </c>
      <c r="I2742" s="48">
        <v>173555.38154897495</v>
      </c>
      <c r="J2742" s="39">
        <f t="shared" si="1155"/>
        <v>0</v>
      </c>
      <c r="K2742" s="39">
        <f t="shared" si="1156"/>
        <v>0</v>
      </c>
      <c r="L2742" s="39">
        <f t="shared" si="1157"/>
        <v>0</v>
      </c>
      <c r="M2742" s="39">
        <f t="shared" si="1176"/>
        <v>0</v>
      </c>
      <c r="N2742" s="39">
        <f t="shared" si="1171"/>
        <v>0</v>
      </c>
      <c r="O2742" s="39">
        <f t="shared" si="1158"/>
        <v>0</v>
      </c>
      <c r="P2742" s="39">
        <f t="shared" si="1159"/>
        <v>0</v>
      </c>
      <c r="Q2742" s="39">
        <f t="shared" si="1160"/>
        <v>173555.38154897495</v>
      </c>
      <c r="R2742" s="39">
        <f t="shared" si="1161"/>
        <v>0</v>
      </c>
      <c r="S2742" s="39">
        <f t="shared" si="1162"/>
        <v>0</v>
      </c>
      <c r="T2742" s="39"/>
      <c r="U2742" s="39">
        <f t="shared" si="1163"/>
        <v>0</v>
      </c>
      <c r="V2742" s="39"/>
      <c r="W2742" s="39">
        <f t="shared" si="1177"/>
        <v>0</v>
      </c>
      <c r="X2742" s="39">
        <f t="shared" si="1152"/>
        <v>47.516873798487325</v>
      </c>
      <c r="Y2742" s="39">
        <f t="shared" si="1153"/>
        <v>1446.2948462414579</v>
      </c>
      <c r="Z2742" s="41">
        <f t="shared" si="1154"/>
        <v>91374.948314491121</v>
      </c>
      <c r="AA2742" s="41">
        <v>73983.772504244756</v>
      </c>
      <c r="AB2742" s="41">
        <v>0</v>
      </c>
      <c r="AC2742" s="41">
        <f t="shared" si="1164"/>
        <v>73983.772504244756</v>
      </c>
      <c r="AD2742" s="42">
        <f t="shared" si="1165"/>
        <v>17391.175810246365</v>
      </c>
      <c r="AE2742" s="41">
        <f t="shared" si="1166"/>
        <v>91374.948314491121</v>
      </c>
      <c r="AF2742" s="42">
        <f t="shared" si="1167"/>
        <v>82180.433234483833</v>
      </c>
      <c r="AG2742" s="43">
        <f t="shared" si="1178"/>
        <v>120</v>
      </c>
      <c r="AH2742" s="44">
        <f t="shared" si="1168"/>
        <v>56.821355236139631</v>
      </c>
      <c r="AI2742" s="36">
        <f t="shared" si="1169"/>
        <v>63.178644763860369</v>
      </c>
      <c r="AJ2742" s="36">
        <f t="shared" si="1170"/>
        <v>1923</v>
      </c>
      <c r="AK2742" s="45">
        <v>45657</v>
      </c>
    </row>
    <row r="2743" spans="1:37" s="79" customFormat="1" ht="15.75" customHeight="1" x14ac:dyDescent="0.25">
      <c r="A2743" s="36">
        <v>2737</v>
      </c>
      <c r="B2743" s="45">
        <v>43734</v>
      </c>
      <c r="C2743" s="49" t="s">
        <v>272</v>
      </c>
      <c r="D2743" s="49"/>
      <c r="E2743" s="49">
        <v>12010</v>
      </c>
      <c r="F2743" s="36" t="s">
        <v>2166</v>
      </c>
      <c r="G2743" s="56" t="s">
        <v>435</v>
      </c>
      <c r="H2743" s="38">
        <v>2</v>
      </c>
      <c r="I2743" s="50">
        <v>514452.1827659228</v>
      </c>
      <c r="J2743" s="39">
        <f t="shared" si="1155"/>
        <v>0</v>
      </c>
      <c r="K2743" s="39">
        <f t="shared" si="1156"/>
        <v>0</v>
      </c>
      <c r="L2743" s="39">
        <f t="shared" si="1157"/>
        <v>0</v>
      </c>
      <c r="M2743" s="39">
        <f t="shared" si="1176"/>
        <v>0</v>
      </c>
      <c r="N2743" s="39">
        <f t="shared" si="1171"/>
        <v>0</v>
      </c>
      <c r="O2743" s="39">
        <f t="shared" si="1158"/>
        <v>0</v>
      </c>
      <c r="P2743" s="39">
        <f t="shared" si="1159"/>
        <v>0</v>
      </c>
      <c r="Q2743" s="39">
        <f t="shared" si="1160"/>
        <v>0</v>
      </c>
      <c r="R2743" s="39">
        <f t="shared" si="1161"/>
        <v>514452.1827659228</v>
      </c>
      <c r="S2743" s="39">
        <f t="shared" si="1162"/>
        <v>0</v>
      </c>
      <c r="T2743" s="39"/>
      <c r="U2743" s="39">
        <f t="shared" si="1163"/>
        <v>0</v>
      </c>
      <c r="V2743" s="39"/>
      <c r="W2743" s="39">
        <f t="shared" si="1177"/>
        <v>0</v>
      </c>
      <c r="X2743" s="39">
        <f t="shared" si="1152"/>
        <v>140.84933135275094</v>
      </c>
      <c r="Y2743" s="39">
        <f t="shared" si="1153"/>
        <v>4287.1015230493567</v>
      </c>
      <c r="Z2743" s="41">
        <f t="shared" si="1154"/>
        <v>270853.26419134007</v>
      </c>
      <c r="AA2743" s="41">
        <v>219302.40891623319</v>
      </c>
      <c r="AB2743" s="41">
        <v>14739.531933372738</v>
      </c>
      <c r="AC2743" s="41">
        <f t="shared" si="1164"/>
        <v>234041.94084960595</v>
      </c>
      <c r="AD2743" s="42">
        <f t="shared" si="1165"/>
        <v>51550.855275106878</v>
      </c>
      <c r="AE2743" s="41">
        <f t="shared" si="1166"/>
        <v>285592.7961247128</v>
      </c>
      <c r="AF2743" s="42">
        <f t="shared" si="1167"/>
        <v>228859.38664121</v>
      </c>
      <c r="AG2743" s="43">
        <f t="shared" si="1178"/>
        <v>120</v>
      </c>
      <c r="AH2743" s="44">
        <f t="shared" si="1168"/>
        <v>56.821355236139631</v>
      </c>
      <c r="AI2743" s="36">
        <f t="shared" si="1169"/>
        <v>63.178644763860369</v>
      </c>
      <c r="AJ2743" s="36">
        <f t="shared" si="1170"/>
        <v>1923</v>
      </c>
      <c r="AK2743" s="45">
        <v>45657</v>
      </c>
    </row>
    <row r="2744" spans="1:37" s="79" customFormat="1" ht="51" customHeight="1" x14ac:dyDescent="0.25">
      <c r="A2744" s="36">
        <v>2738</v>
      </c>
      <c r="B2744" s="45">
        <v>43734</v>
      </c>
      <c r="C2744" s="49" t="s">
        <v>431</v>
      </c>
      <c r="D2744" s="49"/>
      <c r="E2744" s="49">
        <v>12009</v>
      </c>
      <c r="F2744" s="36" t="s">
        <v>2167</v>
      </c>
      <c r="G2744" s="56" t="s">
        <v>435</v>
      </c>
      <c r="H2744" s="38">
        <v>8</v>
      </c>
      <c r="I2744" s="48">
        <v>866725.05694760813</v>
      </c>
      <c r="J2744" s="39">
        <f t="shared" si="1155"/>
        <v>0</v>
      </c>
      <c r="K2744" s="39">
        <f t="shared" si="1156"/>
        <v>0</v>
      </c>
      <c r="L2744" s="39">
        <f t="shared" si="1157"/>
        <v>0</v>
      </c>
      <c r="M2744" s="39">
        <f t="shared" si="1176"/>
        <v>0</v>
      </c>
      <c r="N2744" s="39">
        <f t="shared" si="1171"/>
        <v>0</v>
      </c>
      <c r="O2744" s="39">
        <f t="shared" si="1158"/>
        <v>0</v>
      </c>
      <c r="P2744" s="39">
        <f t="shared" si="1159"/>
        <v>0</v>
      </c>
      <c r="Q2744" s="39">
        <f t="shared" si="1160"/>
        <v>866725.05694760813</v>
      </c>
      <c r="R2744" s="39">
        <f t="shared" si="1161"/>
        <v>0</v>
      </c>
      <c r="S2744" s="39">
        <f t="shared" si="1162"/>
        <v>0</v>
      </c>
      <c r="T2744" s="39"/>
      <c r="U2744" s="39">
        <f t="shared" si="1163"/>
        <v>0</v>
      </c>
      <c r="V2744" s="39"/>
      <c r="W2744" s="39">
        <f t="shared" si="1177"/>
        <v>0</v>
      </c>
      <c r="X2744" s="39">
        <f t="shared" si="1152"/>
        <v>237.29638793911246</v>
      </c>
      <c r="Y2744" s="39">
        <f t="shared" si="1153"/>
        <v>7222.7088078967354</v>
      </c>
      <c r="Z2744" s="41">
        <f t="shared" si="1154"/>
        <v>456320.95400691323</v>
      </c>
      <c r="AA2744" s="41">
        <v>369470.47602119809</v>
      </c>
      <c r="AB2744" s="41">
        <v>0</v>
      </c>
      <c r="AC2744" s="41">
        <f t="shared" si="1164"/>
        <v>369470.47602119809</v>
      </c>
      <c r="AD2744" s="42">
        <f t="shared" si="1165"/>
        <v>86850.477985715144</v>
      </c>
      <c r="AE2744" s="41">
        <f t="shared" si="1166"/>
        <v>456320.95400691323</v>
      </c>
      <c r="AF2744" s="42">
        <f t="shared" si="1167"/>
        <v>410404.10294069489</v>
      </c>
      <c r="AG2744" s="43">
        <f t="shared" si="1178"/>
        <v>120</v>
      </c>
      <c r="AH2744" s="44">
        <f t="shared" si="1168"/>
        <v>56.821355236139631</v>
      </c>
      <c r="AI2744" s="36">
        <f t="shared" si="1169"/>
        <v>63.178644763860369</v>
      </c>
      <c r="AJ2744" s="36">
        <f t="shared" si="1170"/>
        <v>1923</v>
      </c>
      <c r="AK2744" s="45">
        <v>45657</v>
      </c>
    </row>
    <row r="2745" spans="1:37" s="79" customFormat="1" ht="51" customHeight="1" x14ac:dyDescent="0.25">
      <c r="A2745" s="36">
        <v>2739</v>
      </c>
      <c r="B2745" s="45">
        <v>43734</v>
      </c>
      <c r="C2745" s="49" t="s">
        <v>272</v>
      </c>
      <c r="D2745" s="49"/>
      <c r="E2745" s="49">
        <v>12010</v>
      </c>
      <c r="F2745" s="36" t="s">
        <v>2168</v>
      </c>
      <c r="G2745" s="56" t="s">
        <v>435</v>
      </c>
      <c r="H2745" s="38">
        <v>4</v>
      </c>
      <c r="I2745" s="50">
        <v>894141.42368463916</v>
      </c>
      <c r="J2745" s="39">
        <f t="shared" si="1155"/>
        <v>0</v>
      </c>
      <c r="K2745" s="39">
        <f t="shared" si="1156"/>
        <v>0</v>
      </c>
      <c r="L2745" s="39">
        <f t="shared" si="1157"/>
        <v>0</v>
      </c>
      <c r="M2745" s="39">
        <f t="shared" si="1176"/>
        <v>0</v>
      </c>
      <c r="N2745" s="39">
        <f t="shared" si="1171"/>
        <v>0</v>
      </c>
      <c r="O2745" s="39">
        <f t="shared" si="1158"/>
        <v>0</v>
      </c>
      <c r="P2745" s="39">
        <f t="shared" si="1159"/>
        <v>0</v>
      </c>
      <c r="Q2745" s="39">
        <f t="shared" si="1160"/>
        <v>0</v>
      </c>
      <c r="R2745" s="39">
        <f t="shared" si="1161"/>
        <v>894141.42368463916</v>
      </c>
      <c r="S2745" s="39">
        <f t="shared" si="1162"/>
        <v>0</v>
      </c>
      <c r="T2745" s="39"/>
      <c r="U2745" s="39">
        <f t="shared" si="1163"/>
        <v>0</v>
      </c>
      <c r="V2745" s="39"/>
      <c r="W2745" s="39">
        <f t="shared" si="1177"/>
        <v>0</v>
      </c>
      <c r="X2745" s="39">
        <f t="shared" si="1152"/>
        <v>244.80258006424069</v>
      </c>
      <c r="Y2745" s="39">
        <f t="shared" si="1153"/>
        <v>7451.178530705326</v>
      </c>
      <c r="Z2745" s="41">
        <f t="shared" si="1154"/>
        <v>470755.36146353482</v>
      </c>
      <c r="AA2745" s="41">
        <v>381157.61716002272</v>
      </c>
      <c r="AB2745" s="41">
        <v>25617.980657587545</v>
      </c>
      <c r="AC2745" s="41">
        <f t="shared" si="1164"/>
        <v>406775.59781761025</v>
      </c>
      <c r="AD2745" s="42">
        <f t="shared" si="1165"/>
        <v>89597.744303512096</v>
      </c>
      <c r="AE2745" s="41">
        <f t="shared" si="1166"/>
        <v>496373.34212112235</v>
      </c>
      <c r="AF2745" s="42">
        <f t="shared" si="1167"/>
        <v>397768.08156351681</v>
      </c>
      <c r="AG2745" s="43">
        <f t="shared" si="1178"/>
        <v>120</v>
      </c>
      <c r="AH2745" s="44">
        <f t="shared" si="1168"/>
        <v>56.821355236139631</v>
      </c>
      <c r="AI2745" s="36">
        <f t="shared" si="1169"/>
        <v>63.178644763860369</v>
      </c>
      <c r="AJ2745" s="36">
        <f t="shared" si="1170"/>
        <v>1923</v>
      </c>
      <c r="AK2745" s="45">
        <v>45657</v>
      </c>
    </row>
    <row r="2746" spans="1:37" s="79" customFormat="1" ht="51" customHeight="1" x14ac:dyDescent="0.25">
      <c r="A2746" s="36">
        <v>2740</v>
      </c>
      <c r="B2746" s="91">
        <v>43734</v>
      </c>
      <c r="C2746" s="49" t="s">
        <v>265</v>
      </c>
      <c r="D2746" s="49"/>
      <c r="E2746" s="49">
        <v>12007</v>
      </c>
      <c r="F2746" s="56" t="s">
        <v>2169</v>
      </c>
      <c r="G2746" s="36" t="s">
        <v>435</v>
      </c>
      <c r="H2746" s="62">
        <v>2</v>
      </c>
      <c r="I2746" s="96">
        <v>410221.81093394081</v>
      </c>
      <c r="J2746" s="39">
        <f t="shared" si="1155"/>
        <v>0</v>
      </c>
      <c r="K2746" s="39">
        <f t="shared" si="1156"/>
        <v>0</v>
      </c>
      <c r="L2746" s="39">
        <f t="shared" si="1157"/>
        <v>0</v>
      </c>
      <c r="M2746" s="39">
        <f t="shared" si="1176"/>
        <v>0</v>
      </c>
      <c r="N2746" s="39">
        <f t="shared" si="1171"/>
        <v>0</v>
      </c>
      <c r="O2746" s="39">
        <f t="shared" si="1158"/>
        <v>410221.81093394081</v>
      </c>
      <c r="P2746" s="39">
        <f t="shared" si="1159"/>
        <v>0</v>
      </c>
      <c r="Q2746" s="39">
        <f t="shared" si="1160"/>
        <v>0</v>
      </c>
      <c r="R2746" s="39">
        <f t="shared" si="1161"/>
        <v>0</v>
      </c>
      <c r="S2746" s="39">
        <f t="shared" si="1162"/>
        <v>0</v>
      </c>
      <c r="T2746" s="39"/>
      <c r="U2746" s="39">
        <f t="shared" si="1163"/>
        <v>0</v>
      </c>
      <c r="V2746" s="39"/>
      <c r="W2746" s="39">
        <f t="shared" si="1177"/>
        <v>0</v>
      </c>
      <c r="X2746" s="39">
        <f t="shared" si="1152"/>
        <v>112.31261079642461</v>
      </c>
      <c r="Y2746" s="39">
        <f t="shared" si="1153"/>
        <v>3418.5150911161741</v>
      </c>
      <c r="Z2746" s="41">
        <f t="shared" si="1154"/>
        <v>215977.15056152453</v>
      </c>
      <c r="AA2746" s="41">
        <v>174870.7350100331</v>
      </c>
      <c r="AB2746" s="41">
        <v>5479.2582717063315</v>
      </c>
      <c r="AC2746" s="41">
        <f t="shared" si="1164"/>
        <v>180349.99328173941</v>
      </c>
      <c r="AD2746" s="42">
        <f t="shared" si="1165"/>
        <v>41106.415551491431</v>
      </c>
      <c r="AE2746" s="41">
        <f t="shared" si="1166"/>
        <v>221456.40883323085</v>
      </c>
      <c r="AF2746" s="42">
        <f t="shared" si="1167"/>
        <v>188765.40210070997</v>
      </c>
      <c r="AG2746" s="43">
        <f t="shared" si="1178"/>
        <v>120</v>
      </c>
      <c r="AH2746" s="44">
        <f t="shared" si="1168"/>
        <v>56.821355236139631</v>
      </c>
      <c r="AI2746" s="36">
        <f t="shared" si="1169"/>
        <v>63.178644763860369</v>
      </c>
      <c r="AJ2746" s="36">
        <f t="shared" si="1170"/>
        <v>1923</v>
      </c>
      <c r="AK2746" s="45">
        <v>45657</v>
      </c>
    </row>
    <row r="2747" spans="1:37" s="79" customFormat="1" ht="51" customHeight="1" x14ac:dyDescent="0.25">
      <c r="A2747" s="36">
        <v>2741</v>
      </c>
      <c r="B2747" s="45">
        <v>43734</v>
      </c>
      <c r="C2747" s="53" t="s">
        <v>533</v>
      </c>
      <c r="D2747" s="53"/>
      <c r="E2747" s="36">
        <v>12003</v>
      </c>
      <c r="F2747" s="36" t="s">
        <v>1863</v>
      </c>
      <c r="G2747" s="36" t="s">
        <v>558</v>
      </c>
      <c r="H2747" s="38">
        <v>11</v>
      </c>
      <c r="I2747" s="50">
        <v>514250</v>
      </c>
      <c r="J2747" s="39">
        <f t="shared" si="1155"/>
        <v>0</v>
      </c>
      <c r="K2747" s="39">
        <f t="shared" si="1156"/>
        <v>514250</v>
      </c>
      <c r="L2747" s="39">
        <f t="shared" si="1157"/>
        <v>0</v>
      </c>
      <c r="M2747" s="39">
        <f>IF(C2747=12006,H2747,IF(C2747&lt;&gt;12006,0))</f>
        <v>0</v>
      </c>
      <c r="N2747" s="39">
        <f t="shared" si="1171"/>
        <v>0</v>
      </c>
      <c r="O2747" s="39">
        <f t="shared" si="1158"/>
        <v>0</v>
      </c>
      <c r="P2747" s="39">
        <f t="shared" si="1159"/>
        <v>0</v>
      </c>
      <c r="Q2747" s="39">
        <f t="shared" si="1160"/>
        <v>0</v>
      </c>
      <c r="R2747" s="39">
        <f t="shared" si="1161"/>
        <v>0</v>
      </c>
      <c r="S2747" s="39">
        <f t="shared" si="1162"/>
        <v>0</v>
      </c>
      <c r="T2747" s="39"/>
      <c r="U2747" s="39">
        <f t="shared" si="1163"/>
        <v>0</v>
      </c>
      <c r="V2747" s="39"/>
      <c r="W2747" s="39"/>
      <c r="X2747" s="39">
        <f t="shared" si="1152"/>
        <v>42.238193018480494</v>
      </c>
      <c r="Y2747" s="39">
        <f t="shared" si="1153"/>
        <v>1285.625</v>
      </c>
      <c r="Z2747" s="41">
        <f t="shared" si="1154"/>
        <v>81224.045174537983</v>
      </c>
      <c r="AA2747" s="41">
        <v>64497.720739219716</v>
      </c>
      <c r="AB2747" s="41">
        <v>-1739.4833420560285</v>
      </c>
      <c r="AC2747" s="41">
        <f t="shared" si="1164"/>
        <v>62758.237397163684</v>
      </c>
      <c r="AD2747" s="42">
        <f t="shared" si="1165"/>
        <v>16726.324435318267</v>
      </c>
      <c r="AE2747" s="41">
        <f t="shared" si="1166"/>
        <v>79484.561832481952</v>
      </c>
      <c r="AF2747" s="42">
        <f t="shared" si="1167"/>
        <v>434765.43816751806</v>
      </c>
      <c r="AG2747" s="43">
        <f t="shared" ref="AG2747:AG2765" si="1179">(365.25/30.4375*(IF(E2747=12002,1/3%,IF(E2747=12003,1/3%,IF(E2747=12004,1/3%,IF(E2747=12006,1/2%,IF(E2747=12007,1/10%,IF(E2747=12008,1/3%,IF(E2747=12009,1/10%,IF(E2747=12010,1/10%,IF(E2747=12011,1/20%,IF(E2747=12012,1/3%))))))))))))</f>
        <v>400</v>
      </c>
      <c r="AH2747" s="44">
        <f t="shared" si="1168"/>
        <v>336.82135523613965</v>
      </c>
      <c r="AI2747" s="36">
        <f t="shared" si="1169"/>
        <v>63.178644763860369</v>
      </c>
      <c r="AJ2747" s="36">
        <f t="shared" si="1170"/>
        <v>1923</v>
      </c>
      <c r="AK2747" s="45">
        <v>45657</v>
      </c>
    </row>
    <row r="2748" spans="1:37" s="79" customFormat="1" ht="25.5" x14ac:dyDescent="0.25">
      <c r="A2748" s="36">
        <v>2742</v>
      </c>
      <c r="B2748" s="45">
        <v>43734</v>
      </c>
      <c r="C2748" s="53" t="s">
        <v>533</v>
      </c>
      <c r="D2748" s="53"/>
      <c r="E2748" s="36">
        <v>12003</v>
      </c>
      <c r="F2748" s="36" t="s">
        <v>1877</v>
      </c>
      <c r="G2748" s="36" t="s">
        <v>558</v>
      </c>
      <c r="H2748" s="38">
        <v>7</v>
      </c>
      <c r="I2748" s="50">
        <v>253750</v>
      </c>
      <c r="J2748" s="39">
        <f t="shared" si="1155"/>
        <v>0</v>
      </c>
      <c r="K2748" s="39">
        <f t="shared" si="1156"/>
        <v>253750</v>
      </c>
      <c r="L2748" s="39">
        <f t="shared" si="1157"/>
        <v>0</v>
      </c>
      <c r="M2748" s="39">
        <f>IF(C2748=12006,H2748,IF(C2748&lt;&gt;12006,0))</f>
        <v>0</v>
      </c>
      <c r="N2748" s="39">
        <f t="shared" si="1171"/>
        <v>0</v>
      </c>
      <c r="O2748" s="39">
        <f t="shared" si="1158"/>
        <v>0</v>
      </c>
      <c r="P2748" s="39">
        <f t="shared" si="1159"/>
        <v>0</v>
      </c>
      <c r="Q2748" s="39">
        <f t="shared" si="1160"/>
        <v>0</v>
      </c>
      <c r="R2748" s="39">
        <f t="shared" si="1161"/>
        <v>0</v>
      </c>
      <c r="S2748" s="39">
        <f t="shared" si="1162"/>
        <v>0</v>
      </c>
      <c r="T2748" s="39"/>
      <c r="U2748" s="39">
        <f t="shared" si="1163"/>
        <v>0</v>
      </c>
      <c r="V2748" s="39"/>
      <c r="W2748" s="39"/>
      <c r="X2748" s="39">
        <f t="shared" si="1152"/>
        <v>20.84188911704312</v>
      </c>
      <c r="Y2748" s="39">
        <f t="shared" si="1153"/>
        <v>634.375</v>
      </c>
      <c r="Z2748" s="41">
        <f t="shared" si="1154"/>
        <v>40078.952772073921</v>
      </c>
      <c r="AA2748" s="41">
        <v>31825.564681724849</v>
      </c>
      <c r="AB2748" s="41">
        <v>-858.32551880742301</v>
      </c>
      <c r="AC2748" s="41">
        <f t="shared" si="1164"/>
        <v>30967.239162917427</v>
      </c>
      <c r="AD2748" s="42">
        <f t="shared" si="1165"/>
        <v>8253.3880903490717</v>
      </c>
      <c r="AE2748" s="41">
        <f t="shared" si="1166"/>
        <v>39220.627253266503</v>
      </c>
      <c r="AF2748" s="42">
        <f t="shared" si="1167"/>
        <v>214529.37274673348</v>
      </c>
      <c r="AG2748" s="43">
        <f t="shared" si="1179"/>
        <v>400</v>
      </c>
      <c r="AH2748" s="44">
        <f t="shared" si="1168"/>
        <v>336.82135523613965</v>
      </c>
      <c r="AI2748" s="36">
        <f t="shared" si="1169"/>
        <v>63.178644763860369</v>
      </c>
      <c r="AJ2748" s="36">
        <f t="shared" si="1170"/>
        <v>1923</v>
      </c>
      <c r="AK2748" s="45">
        <v>45657</v>
      </c>
    </row>
    <row r="2749" spans="1:37" s="79" customFormat="1" ht="25.5" x14ac:dyDescent="0.25">
      <c r="A2749" s="36">
        <v>2743</v>
      </c>
      <c r="B2749" s="45">
        <v>43734</v>
      </c>
      <c r="C2749" s="53" t="s">
        <v>533</v>
      </c>
      <c r="D2749" s="53"/>
      <c r="E2749" s="36">
        <v>12003</v>
      </c>
      <c r="F2749" s="36" t="s">
        <v>2170</v>
      </c>
      <c r="G2749" s="36" t="s">
        <v>1700</v>
      </c>
      <c r="H2749" s="38">
        <v>4</v>
      </c>
      <c r="I2749" s="50">
        <v>145000</v>
      </c>
      <c r="J2749" s="39">
        <f t="shared" si="1155"/>
        <v>0</v>
      </c>
      <c r="K2749" s="39">
        <f t="shared" si="1156"/>
        <v>145000</v>
      </c>
      <c r="L2749" s="39">
        <f t="shared" si="1157"/>
        <v>0</v>
      </c>
      <c r="M2749" s="39">
        <f>IF(C2749=12006,H2749,IF(C2749&lt;&gt;12006,0))</f>
        <v>0</v>
      </c>
      <c r="N2749" s="39">
        <f t="shared" si="1171"/>
        <v>0</v>
      </c>
      <c r="O2749" s="39">
        <f t="shared" si="1158"/>
        <v>0</v>
      </c>
      <c r="P2749" s="39">
        <f t="shared" si="1159"/>
        <v>0</v>
      </c>
      <c r="Q2749" s="39">
        <f t="shared" si="1160"/>
        <v>0</v>
      </c>
      <c r="R2749" s="39">
        <f t="shared" si="1161"/>
        <v>0</v>
      </c>
      <c r="S2749" s="39">
        <f t="shared" si="1162"/>
        <v>0</v>
      </c>
      <c r="T2749" s="39"/>
      <c r="U2749" s="39">
        <f t="shared" si="1163"/>
        <v>0</v>
      </c>
      <c r="V2749" s="39"/>
      <c r="W2749" s="39"/>
      <c r="X2749" s="39">
        <f t="shared" si="1152"/>
        <v>11.909650924024641</v>
      </c>
      <c r="Y2749" s="39">
        <f t="shared" si="1153"/>
        <v>362.5</v>
      </c>
      <c r="Z2749" s="41">
        <f t="shared" si="1154"/>
        <v>22902.258726899385</v>
      </c>
      <c r="AA2749" s="41">
        <v>18186.036960985628</v>
      </c>
      <c r="AB2749" s="41">
        <v>-490.47172503281308</v>
      </c>
      <c r="AC2749" s="41">
        <f t="shared" si="1164"/>
        <v>17695.565235952814</v>
      </c>
      <c r="AD2749" s="42">
        <f t="shared" si="1165"/>
        <v>4716.2217659137568</v>
      </c>
      <c r="AE2749" s="41">
        <f t="shared" si="1166"/>
        <v>22411.787001866571</v>
      </c>
      <c r="AF2749" s="42">
        <f t="shared" si="1167"/>
        <v>122588.21299813343</v>
      </c>
      <c r="AG2749" s="43">
        <f t="shared" si="1179"/>
        <v>400</v>
      </c>
      <c r="AH2749" s="44">
        <f t="shared" si="1168"/>
        <v>336.82135523613965</v>
      </c>
      <c r="AI2749" s="36">
        <f t="shared" si="1169"/>
        <v>63.178644763860369</v>
      </c>
      <c r="AJ2749" s="36">
        <f t="shared" si="1170"/>
        <v>1923</v>
      </c>
      <c r="AK2749" s="45">
        <v>45657</v>
      </c>
    </row>
    <row r="2750" spans="1:37" s="79" customFormat="1" ht="12.75" x14ac:dyDescent="0.25">
      <c r="A2750" s="36">
        <v>2744</v>
      </c>
      <c r="B2750" s="45">
        <v>43735</v>
      </c>
      <c r="C2750" s="36" t="s">
        <v>533</v>
      </c>
      <c r="D2750" s="36"/>
      <c r="E2750" s="36">
        <v>12003</v>
      </c>
      <c r="F2750" s="36" t="s">
        <v>2171</v>
      </c>
      <c r="G2750" s="36" t="s">
        <v>1480</v>
      </c>
      <c r="H2750" s="38">
        <v>6</v>
      </c>
      <c r="I2750" s="48">
        <v>454500</v>
      </c>
      <c r="J2750" s="39">
        <f t="shared" si="1155"/>
        <v>0</v>
      </c>
      <c r="K2750" s="39">
        <f t="shared" si="1156"/>
        <v>454500</v>
      </c>
      <c r="L2750" s="39">
        <f t="shared" si="1157"/>
        <v>0</v>
      </c>
      <c r="M2750" s="39">
        <f>IF(C2750=12006,H2750,IF(C2750&lt;&gt;12006,0))</f>
        <v>0</v>
      </c>
      <c r="N2750" s="39">
        <f t="shared" si="1171"/>
        <v>0</v>
      </c>
      <c r="O2750" s="39">
        <f t="shared" si="1158"/>
        <v>0</v>
      </c>
      <c r="P2750" s="39">
        <f t="shared" si="1159"/>
        <v>0</v>
      </c>
      <c r="Q2750" s="39">
        <f t="shared" si="1160"/>
        <v>0</v>
      </c>
      <c r="R2750" s="39">
        <f t="shared" si="1161"/>
        <v>0</v>
      </c>
      <c r="S2750" s="39">
        <f t="shared" si="1162"/>
        <v>0</v>
      </c>
      <c r="T2750" s="39"/>
      <c r="U2750" s="39">
        <f t="shared" si="1163"/>
        <v>0</v>
      </c>
      <c r="V2750" s="39"/>
      <c r="W2750" s="39"/>
      <c r="X2750" s="39">
        <f t="shared" si="1152"/>
        <v>37.330595482546201</v>
      </c>
      <c r="Y2750" s="39">
        <f t="shared" si="1153"/>
        <v>1136.25</v>
      </c>
      <c r="Z2750" s="41">
        <f t="shared" si="1154"/>
        <v>71749.404517453804</v>
      </c>
      <c r="AA2750" s="41">
        <v>58086.406570841893</v>
      </c>
      <c r="AB2750" s="41">
        <v>-1566.5722055452954</v>
      </c>
      <c r="AC2750" s="41">
        <f t="shared" si="1164"/>
        <v>56519.8343652966</v>
      </c>
      <c r="AD2750" s="42">
        <f t="shared" si="1165"/>
        <v>13662.997946611911</v>
      </c>
      <c r="AE2750" s="41">
        <f t="shared" si="1166"/>
        <v>70182.832311908511</v>
      </c>
      <c r="AF2750" s="42">
        <f t="shared" si="1167"/>
        <v>384317.16768809152</v>
      </c>
      <c r="AG2750" s="43">
        <f t="shared" si="1179"/>
        <v>400</v>
      </c>
      <c r="AH2750" s="44">
        <f t="shared" si="1168"/>
        <v>336.85420944558518</v>
      </c>
      <c r="AI2750" s="36">
        <f t="shared" si="1169"/>
        <v>63.145790554414788</v>
      </c>
      <c r="AJ2750" s="36">
        <f t="shared" si="1170"/>
        <v>1922</v>
      </c>
      <c r="AK2750" s="45">
        <v>45657</v>
      </c>
    </row>
    <row r="2751" spans="1:37" s="79" customFormat="1" ht="12.75" x14ac:dyDescent="0.25">
      <c r="A2751" s="36">
        <v>2745</v>
      </c>
      <c r="B2751" s="45">
        <v>43735</v>
      </c>
      <c r="C2751" s="36" t="s">
        <v>533</v>
      </c>
      <c r="D2751" s="36"/>
      <c r="E2751" s="36">
        <v>12003</v>
      </c>
      <c r="F2751" s="36" t="s">
        <v>2172</v>
      </c>
      <c r="G2751" s="36" t="s">
        <v>1480</v>
      </c>
      <c r="H2751" s="38">
        <v>8</v>
      </c>
      <c r="I2751" s="48">
        <v>374000</v>
      </c>
      <c r="J2751" s="39">
        <f t="shared" si="1155"/>
        <v>0</v>
      </c>
      <c r="K2751" s="39">
        <f t="shared" si="1156"/>
        <v>374000</v>
      </c>
      <c r="L2751" s="39">
        <f t="shared" si="1157"/>
        <v>0</v>
      </c>
      <c r="M2751" s="39">
        <f>IF(C2751=12006,H2751,IF(C2751&lt;&gt;12006,0))</f>
        <v>0</v>
      </c>
      <c r="N2751" s="39">
        <f t="shared" si="1171"/>
        <v>0</v>
      </c>
      <c r="O2751" s="39">
        <f t="shared" si="1158"/>
        <v>0</v>
      </c>
      <c r="P2751" s="39">
        <f t="shared" si="1159"/>
        <v>0</v>
      </c>
      <c r="Q2751" s="39">
        <f t="shared" si="1160"/>
        <v>0</v>
      </c>
      <c r="R2751" s="39">
        <f t="shared" si="1161"/>
        <v>0</v>
      </c>
      <c r="S2751" s="39">
        <f t="shared" si="1162"/>
        <v>0</v>
      </c>
      <c r="T2751" s="39"/>
      <c r="U2751" s="39">
        <f t="shared" si="1163"/>
        <v>0</v>
      </c>
      <c r="V2751" s="39"/>
      <c r="W2751" s="39"/>
      <c r="X2751" s="39">
        <f t="shared" si="1152"/>
        <v>30.718685831622174</v>
      </c>
      <c r="Y2751" s="39">
        <f t="shared" si="1153"/>
        <v>934.99999999999989</v>
      </c>
      <c r="Z2751" s="41">
        <f t="shared" si="1154"/>
        <v>59041.314168377816</v>
      </c>
      <c r="AA2751" s="41">
        <v>47798.275154004099</v>
      </c>
      <c r="AB2751" s="41">
        <v>-1289.1045211747862</v>
      </c>
      <c r="AC2751" s="41">
        <f t="shared" si="1164"/>
        <v>46509.170632829315</v>
      </c>
      <c r="AD2751" s="42">
        <f t="shared" si="1165"/>
        <v>11243.039014373717</v>
      </c>
      <c r="AE2751" s="41">
        <f t="shared" si="1166"/>
        <v>57752.209647203032</v>
      </c>
      <c r="AF2751" s="42">
        <f t="shared" si="1167"/>
        <v>316247.79035279696</v>
      </c>
      <c r="AG2751" s="43">
        <f t="shared" si="1179"/>
        <v>400</v>
      </c>
      <c r="AH2751" s="44">
        <f t="shared" si="1168"/>
        <v>336.85420944558518</v>
      </c>
      <c r="AI2751" s="36">
        <f t="shared" si="1169"/>
        <v>63.145790554414788</v>
      </c>
      <c r="AJ2751" s="36">
        <f t="shared" si="1170"/>
        <v>1922</v>
      </c>
      <c r="AK2751" s="45">
        <v>45657</v>
      </c>
    </row>
    <row r="2752" spans="1:37" s="79" customFormat="1" ht="12.75" x14ac:dyDescent="0.25">
      <c r="A2752" s="36">
        <v>2746</v>
      </c>
      <c r="B2752" s="45">
        <v>43738</v>
      </c>
      <c r="C2752" s="36" t="s">
        <v>533</v>
      </c>
      <c r="D2752" s="36"/>
      <c r="E2752" s="36">
        <v>12003</v>
      </c>
      <c r="F2752" s="36" t="s">
        <v>2041</v>
      </c>
      <c r="G2752" s="36" t="s">
        <v>1470</v>
      </c>
      <c r="H2752" s="38">
        <v>10</v>
      </c>
      <c r="I2752" s="48">
        <v>382500</v>
      </c>
      <c r="J2752" s="39">
        <f t="shared" si="1155"/>
        <v>0</v>
      </c>
      <c r="K2752" s="39">
        <f t="shared" si="1156"/>
        <v>382500</v>
      </c>
      <c r="L2752" s="39">
        <f t="shared" si="1157"/>
        <v>0</v>
      </c>
      <c r="M2752" s="39">
        <f>IF(C2752=12006,H2752,IF(C2752&lt;&gt;12006,0))</f>
        <v>0</v>
      </c>
      <c r="N2752" s="39">
        <f t="shared" si="1171"/>
        <v>0</v>
      </c>
      <c r="O2752" s="39">
        <f t="shared" si="1158"/>
        <v>0</v>
      </c>
      <c r="P2752" s="39">
        <f t="shared" si="1159"/>
        <v>0</v>
      </c>
      <c r="Q2752" s="39">
        <f t="shared" si="1160"/>
        <v>0</v>
      </c>
      <c r="R2752" s="39">
        <f t="shared" si="1161"/>
        <v>0</v>
      </c>
      <c r="S2752" s="39">
        <f t="shared" si="1162"/>
        <v>0</v>
      </c>
      <c r="T2752" s="39"/>
      <c r="U2752" s="39">
        <f t="shared" si="1163"/>
        <v>0</v>
      </c>
      <c r="V2752" s="39"/>
      <c r="W2752" s="39"/>
      <c r="X2752" s="39">
        <f t="shared" si="1152"/>
        <v>31.416837782340863</v>
      </c>
      <c r="Y2752" s="39">
        <f t="shared" si="1153"/>
        <v>956.25</v>
      </c>
      <c r="Z2752" s="41">
        <f t="shared" si="1154"/>
        <v>60288.911704312115</v>
      </c>
      <c r="AA2752" s="41">
        <v>48790.349075975355</v>
      </c>
      <c r="AB2752" s="41">
        <v>-1315.8604443546967</v>
      </c>
      <c r="AC2752" s="41">
        <f t="shared" si="1164"/>
        <v>47474.488631620661</v>
      </c>
      <c r="AD2752" s="42">
        <f t="shared" si="1165"/>
        <v>11498.56262833676</v>
      </c>
      <c r="AE2752" s="41">
        <f t="shared" si="1166"/>
        <v>58973.051259957421</v>
      </c>
      <c r="AF2752" s="42">
        <f t="shared" si="1167"/>
        <v>323526.94874004257</v>
      </c>
      <c r="AG2752" s="43">
        <f t="shared" si="1179"/>
        <v>400</v>
      </c>
      <c r="AH2752" s="44">
        <f t="shared" si="1168"/>
        <v>336.95277207392195</v>
      </c>
      <c r="AI2752" s="36">
        <f t="shared" si="1169"/>
        <v>63.04722792607803</v>
      </c>
      <c r="AJ2752" s="36">
        <f t="shared" si="1170"/>
        <v>1919</v>
      </c>
      <c r="AK2752" s="45">
        <v>45657</v>
      </c>
    </row>
    <row r="2753" spans="1:37" s="79" customFormat="1" ht="12.75" x14ac:dyDescent="0.25">
      <c r="A2753" s="36">
        <v>2747</v>
      </c>
      <c r="B2753" s="45">
        <v>43738</v>
      </c>
      <c r="C2753" s="36" t="s">
        <v>533</v>
      </c>
      <c r="D2753" s="36"/>
      <c r="E2753" s="36">
        <v>12003</v>
      </c>
      <c r="F2753" s="36" t="s">
        <v>2172</v>
      </c>
      <c r="G2753" s="36" t="s">
        <v>1472</v>
      </c>
      <c r="H2753" s="38">
        <v>4</v>
      </c>
      <c r="I2753" s="48">
        <v>150000</v>
      </c>
      <c r="J2753" s="39">
        <f t="shared" si="1155"/>
        <v>0</v>
      </c>
      <c r="K2753" s="39">
        <f t="shared" si="1156"/>
        <v>150000</v>
      </c>
      <c r="L2753" s="39">
        <f t="shared" si="1157"/>
        <v>0</v>
      </c>
      <c r="M2753" s="39">
        <f>IF(C2753=12006,H2753,IF(C2753&lt;&gt;12006,0))</f>
        <v>0</v>
      </c>
      <c r="N2753" s="39">
        <f t="shared" si="1171"/>
        <v>0</v>
      </c>
      <c r="O2753" s="39">
        <f t="shared" si="1158"/>
        <v>0</v>
      </c>
      <c r="P2753" s="39">
        <f t="shared" si="1159"/>
        <v>0</v>
      </c>
      <c r="Q2753" s="39">
        <f t="shared" si="1160"/>
        <v>0</v>
      </c>
      <c r="R2753" s="39">
        <f t="shared" si="1161"/>
        <v>0</v>
      </c>
      <c r="S2753" s="39">
        <f t="shared" si="1162"/>
        <v>0</v>
      </c>
      <c r="T2753" s="39"/>
      <c r="U2753" s="39">
        <f t="shared" si="1163"/>
        <v>0</v>
      </c>
      <c r="V2753" s="39"/>
      <c r="W2753" s="39"/>
      <c r="X2753" s="39">
        <f t="shared" si="1152"/>
        <v>12.320328542094456</v>
      </c>
      <c r="Y2753" s="39">
        <f t="shared" si="1153"/>
        <v>375</v>
      </c>
      <c r="Z2753" s="41">
        <f t="shared" si="1154"/>
        <v>23642.710472279261</v>
      </c>
      <c r="AA2753" s="41">
        <v>19133.47022587269</v>
      </c>
      <c r="AB2753" s="41">
        <v>-516.02370366850857</v>
      </c>
      <c r="AC2753" s="41">
        <f t="shared" si="1164"/>
        <v>18617.44652220418</v>
      </c>
      <c r="AD2753" s="42">
        <f t="shared" si="1165"/>
        <v>4509.2402464065708</v>
      </c>
      <c r="AE2753" s="41">
        <f t="shared" si="1166"/>
        <v>23126.686768610751</v>
      </c>
      <c r="AF2753" s="42">
        <f t="shared" si="1167"/>
        <v>126873.31323138924</v>
      </c>
      <c r="AG2753" s="43">
        <f t="shared" si="1179"/>
        <v>400</v>
      </c>
      <c r="AH2753" s="44">
        <f t="shared" si="1168"/>
        <v>336.95277207392195</v>
      </c>
      <c r="AI2753" s="36">
        <f t="shared" si="1169"/>
        <v>63.04722792607803</v>
      </c>
      <c r="AJ2753" s="36">
        <f t="shared" si="1170"/>
        <v>1919</v>
      </c>
      <c r="AK2753" s="45">
        <v>45657</v>
      </c>
    </row>
    <row r="2754" spans="1:37" s="79" customFormat="1" ht="12.75" x14ac:dyDescent="0.25">
      <c r="A2754" s="36">
        <v>2748</v>
      </c>
      <c r="B2754" s="45">
        <v>43738</v>
      </c>
      <c r="C2754" s="36" t="s">
        <v>533</v>
      </c>
      <c r="D2754" s="36"/>
      <c r="E2754" s="36">
        <v>12003</v>
      </c>
      <c r="F2754" s="36" t="s">
        <v>2171</v>
      </c>
      <c r="G2754" s="36" t="s">
        <v>1472</v>
      </c>
      <c r="H2754" s="38">
        <v>1</v>
      </c>
      <c r="I2754" s="48">
        <v>54300</v>
      </c>
      <c r="J2754" s="39">
        <f t="shared" si="1155"/>
        <v>0</v>
      </c>
      <c r="K2754" s="39">
        <f t="shared" si="1156"/>
        <v>54300</v>
      </c>
      <c r="L2754" s="39">
        <f t="shared" si="1157"/>
        <v>0</v>
      </c>
      <c r="M2754" s="39">
        <f>IF(C2754=12006,H2754,IF(C2754&lt;&gt;12006,0))</f>
        <v>0</v>
      </c>
      <c r="N2754" s="39">
        <f t="shared" si="1171"/>
        <v>0</v>
      </c>
      <c r="O2754" s="39">
        <f t="shared" si="1158"/>
        <v>0</v>
      </c>
      <c r="P2754" s="39">
        <f t="shared" si="1159"/>
        <v>0</v>
      </c>
      <c r="Q2754" s="39">
        <f t="shared" si="1160"/>
        <v>0</v>
      </c>
      <c r="R2754" s="39">
        <f t="shared" si="1161"/>
        <v>0</v>
      </c>
      <c r="S2754" s="39">
        <f t="shared" si="1162"/>
        <v>0</v>
      </c>
      <c r="T2754" s="39"/>
      <c r="U2754" s="39">
        <f t="shared" si="1163"/>
        <v>0</v>
      </c>
      <c r="V2754" s="39"/>
      <c r="W2754" s="39"/>
      <c r="X2754" s="39">
        <f t="shared" si="1152"/>
        <v>4.4599589322381927</v>
      </c>
      <c r="Y2754" s="39">
        <f t="shared" si="1153"/>
        <v>135.75</v>
      </c>
      <c r="Z2754" s="41">
        <f t="shared" si="1154"/>
        <v>8558.6611909650928</v>
      </c>
      <c r="AA2754" s="41">
        <v>6926.3162217659137</v>
      </c>
      <c r="AB2754" s="41">
        <v>-186.80058072800009</v>
      </c>
      <c r="AC2754" s="41">
        <f t="shared" si="1164"/>
        <v>6739.5156410379141</v>
      </c>
      <c r="AD2754" s="42">
        <f t="shared" si="1165"/>
        <v>1632.3449691991791</v>
      </c>
      <c r="AE2754" s="41">
        <f t="shared" si="1166"/>
        <v>8371.8606102370941</v>
      </c>
      <c r="AF2754" s="42">
        <f t="shared" si="1167"/>
        <v>45928.139389762902</v>
      </c>
      <c r="AG2754" s="43">
        <f t="shared" si="1179"/>
        <v>400</v>
      </c>
      <c r="AH2754" s="44">
        <f t="shared" si="1168"/>
        <v>336.95277207392195</v>
      </c>
      <c r="AI2754" s="36">
        <f t="shared" si="1169"/>
        <v>63.04722792607803</v>
      </c>
      <c r="AJ2754" s="36">
        <f t="shared" si="1170"/>
        <v>1919</v>
      </c>
      <c r="AK2754" s="45">
        <v>45657</v>
      </c>
    </row>
    <row r="2755" spans="1:37" s="79" customFormat="1" ht="12.75" x14ac:dyDescent="0.25">
      <c r="A2755" s="36">
        <v>2749</v>
      </c>
      <c r="B2755" s="45">
        <v>43738</v>
      </c>
      <c r="C2755" s="36" t="s">
        <v>533</v>
      </c>
      <c r="D2755" s="36"/>
      <c r="E2755" s="36">
        <v>12003</v>
      </c>
      <c r="F2755" s="36" t="s">
        <v>2172</v>
      </c>
      <c r="G2755" s="36" t="s">
        <v>1472</v>
      </c>
      <c r="H2755" s="38">
        <v>6</v>
      </c>
      <c r="I2755" s="48">
        <v>280500</v>
      </c>
      <c r="J2755" s="39">
        <f t="shared" si="1155"/>
        <v>0</v>
      </c>
      <c r="K2755" s="39">
        <f t="shared" si="1156"/>
        <v>280500</v>
      </c>
      <c r="L2755" s="39">
        <f t="shared" si="1157"/>
        <v>0</v>
      </c>
      <c r="M2755" s="39">
        <f>IF(C2755=12006,H2755,IF(C2755&lt;&gt;12006,0))</f>
        <v>0</v>
      </c>
      <c r="N2755" s="39">
        <f t="shared" si="1171"/>
        <v>0</v>
      </c>
      <c r="O2755" s="39">
        <f t="shared" si="1158"/>
        <v>0</v>
      </c>
      <c r="P2755" s="39">
        <f t="shared" si="1159"/>
        <v>0</v>
      </c>
      <c r="Q2755" s="39">
        <f t="shared" si="1160"/>
        <v>0</v>
      </c>
      <c r="R2755" s="39">
        <f t="shared" si="1161"/>
        <v>0</v>
      </c>
      <c r="S2755" s="39">
        <f t="shared" si="1162"/>
        <v>0</v>
      </c>
      <c r="T2755" s="39"/>
      <c r="U2755" s="39">
        <f t="shared" si="1163"/>
        <v>0</v>
      </c>
      <c r="V2755" s="39"/>
      <c r="W2755" s="39"/>
      <c r="X2755" s="39">
        <f t="shared" si="1152"/>
        <v>23.039014373716633</v>
      </c>
      <c r="Y2755" s="39">
        <f t="shared" si="1153"/>
        <v>701.25</v>
      </c>
      <c r="Z2755" s="41">
        <f t="shared" si="1154"/>
        <v>44211.868583162221</v>
      </c>
      <c r="AA2755" s="41">
        <v>35779.589322381929</v>
      </c>
      <c r="AB2755" s="41">
        <v>-964.96432586011099</v>
      </c>
      <c r="AC2755" s="41">
        <f t="shared" si="1164"/>
        <v>34814.624996521816</v>
      </c>
      <c r="AD2755" s="42">
        <f t="shared" si="1165"/>
        <v>8432.2792607802912</v>
      </c>
      <c r="AE2755" s="41">
        <f t="shared" si="1166"/>
        <v>43246.904257302107</v>
      </c>
      <c r="AF2755" s="42">
        <f t="shared" si="1167"/>
        <v>237253.09574269789</v>
      </c>
      <c r="AG2755" s="43">
        <f t="shared" si="1179"/>
        <v>400</v>
      </c>
      <c r="AH2755" s="44">
        <f t="shared" si="1168"/>
        <v>336.95277207392195</v>
      </c>
      <c r="AI2755" s="36">
        <f t="shared" si="1169"/>
        <v>63.04722792607803</v>
      </c>
      <c r="AJ2755" s="36">
        <f t="shared" si="1170"/>
        <v>1919</v>
      </c>
      <c r="AK2755" s="45">
        <v>45657</v>
      </c>
    </row>
    <row r="2756" spans="1:37" s="79" customFormat="1" ht="12.75" x14ac:dyDescent="0.25">
      <c r="A2756" s="36">
        <v>2750</v>
      </c>
      <c r="B2756" s="45">
        <v>43738</v>
      </c>
      <c r="C2756" s="36" t="s">
        <v>823</v>
      </c>
      <c r="D2756" s="36"/>
      <c r="E2756" s="36">
        <v>12004</v>
      </c>
      <c r="F2756" s="36" t="s">
        <v>2173</v>
      </c>
      <c r="G2756" s="36" t="s">
        <v>56</v>
      </c>
      <c r="H2756" s="38">
        <f>VLOOKUP(F2756,'[1]Feeder Assets'!$F$1338:$K$2140,6,0)</f>
        <v>50</v>
      </c>
      <c r="I2756" s="50">
        <v>6779800</v>
      </c>
      <c r="J2756" s="39">
        <f t="shared" si="1155"/>
        <v>0</v>
      </c>
      <c r="K2756" s="39">
        <f t="shared" si="1156"/>
        <v>0</v>
      </c>
      <c r="L2756" s="39">
        <f t="shared" si="1157"/>
        <v>6779800</v>
      </c>
      <c r="M2756" s="39">
        <f>IF(C2756=12006,H2756,IF(C2756&lt;&gt;12006,0))</f>
        <v>0</v>
      </c>
      <c r="N2756" s="39">
        <f t="shared" si="1171"/>
        <v>0</v>
      </c>
      <c r="O2756" s="39">
        <f t="shared" si="1158"/>
        <v>0</v>
      </c>
      <c r="P2756" s="39">
        <f t="shared" si="1159"/>
        <v>0</v>
      </c>
      <c r="Q2756" s="39">
        <f t="shared" si="1160"/>
        <v>0</v>
      </c>
      <c r="R2756" s="39">
        <f t="shared" si="1161"/>
        <v>0</v>
      </c>
      <c r="S2756" s="39">
        <f t="shared" si="1162"/>
        <v>0</v>
      </c>
      <c r="T2756" s="39"/>
      <c r="U2756" s="39">
        <f t="shared" si="1163"/>
        <v>0</v>
      </c>
      <c r="V2756" s="39"/>
      <c r="W2756" s="39"/>
      <c r="X2756" s="39">
        <f t="shared" si="1152"/>
        <v>556.86242299794662</v>
      </c>
      <c r="Y2756" s="39">
        <f t="shared" si="1153"/>
        <v>16949.5</v>
      </c>
      <c r="Z2756" s="41">
        <f t="shared" si="1154"/>
        <v>1068618.9897330597</v>
      </c>
      <c r="AA2756" s="41">
        <v>864807.34291581111</v>
      </c>
      <c r="AB2756" s="41">
        <v>-23323.583374211696</v>
      </c>
      <c r="AC2756" s="41">
        <f t="shared" si="1164"/>
        <v>841483.75954159943</v>
      </c>
      <c r="AD2756" s="42">
        <f t="shared" si="1165"/>
        <v>203811.64681724855</v>
      </c>
      <c r="AE2756" s="41">
        <f t="shared" si="1166"/>
        <v>1045295.406358848</v>
      </c>
      <c r="AF2756" s="42">
        <f t="shared" si="1167"/>
        <v>5734504.5936411517</v>
      </c>
      <c r="AG2756" s="43">
        <f t="shared" si="1179"/>
        <v>400</v>
      </c>
      <c r="AH2756" s="44">
        <f t="shared" si="1168"/>
        <v>336.95277207392195</v>
      </c>
      <c r="AI2756" s="36">
        <f t="shared" si="1169"/>
        <v>63.04722792607803</v>
      </c>
      <c r="AJ2756" s="36">
        <f t="shared" si="1170"/>
        <v>1919</v>
      </c>
      <c r="AK2756" s="45">
        <v>45657</v>
      </c>
    </row>
    <row r="2757" spans="1:37" s="79" customFormat="1" ht="12.75" x14ac:dyDescent="0.25">
      <c r="A2757" s="36">
        <v>2751</v>
      </c>
      <c r="B2757" s="45">
        <v>43738</v>
      </c>
      <c r="C2757" s="49" t="s">
        <v>33</v>
      </c>
      <c r="D2757" s="49"/>
      <c r="E2757" s="49">
        <v>12012</v>
      </c>
      <c r="F2757" s="36" t="s">
        <v>2174</v>
      </c>
      <c r="G2757" s="36" t="s">
        <v>65</v>
      </c>
      <c r="H2757" s="38">
        <v>12</v>
      </c>
      <c r="I2757" s="50">
        <v>1572000</v>
      </c>
      <c r="J2757" s="39">
        <f t="shared" si="1155"/>
        <v>0</v>
      </c>
      <c r="K2757" s="39">
        <f t="shared" si="1156"/>
        <v>0</v>
      </c>
      <c r="L2757" s="39">
        <f t="shared" si="1157"/>
        <v>0</v>
      </c>
      <c r="M2757" s="39">
        <f>IF(C2757=12006,H2757,IF(C2757&lt;&gt;12006,0))</f>
        <v>0</v>
      </c>
      <c r="N2757" s="39">
        <f t="shared" si="1171"/>
        <v>0</v>
      </c>
      <c r="O2757" s="39">
        <f t="shared" si="1158"/>
        <v>0</v>
      </c>
      <c r="P2757" s="39">
        <f t="shared" si="1159"/>
        <v>0</v>
      </c>
      <c r="Q2757" s="39">
        <f t="shared" si="1160"/>
        <v>0</v>
      </c>
      <c r="R2757" s="39">
        <f t="shared" si="1161"/>
        <v>0</v>
      </c>
      <c r="S2757" s="39">
        <f t="shared" si="1162"/>
        <v>0</v>
      </c>
      <c r="T2757" s="39"/>
      <c r="U2757" s="39">
        <f t="shared" si="1163"/>
        <v>1572000</v>
      </c>
      <c r="V2757" s="39"/>
      <c r="W2757" s="39"/>
      <c r="X2757" s="39">
        <f t="shared" si="1152"/>
        <v>129.11704312114989</v>
      </c>
      <c r="Y2757" s="39">
        <f t="shared" si="1153"/>
        <v>3930</v>
      </c>
      <c r="Z2757" s="41">
        <f t="shared" si="1154"/>
        <v>247775.60574948665</v>
      </c>
      <c r="AA2757" s="41">
        <v>200518.76796714577</v>
      </c>
      <c r="AB2757" s="41">
        <v>-5407.9284144459689</v>
      </c>
      <c r="AC2757" s="41">
        <f t="shared" si="1164"/>
        <v>195110.83955269979</v>
      </c>
      <c r="AD2757" s="42">
        <f t="shared" si="1165"/>
        <v>47256.837782340881</v>
      </c>
      <c r="AE2757" s="41">
        <f t="shared" si="1166"/>
        <v>242367.67733504067</v>
      </c>
      <c r="AF2757" s="42">
        <f t="shared" si="1167"/>
        <v>1329632.3226649594</v>
      </c>
      <c r="AG2757" s="43">
        <f t="shared" si="1179"/>
        <v>400</v>
      </c>
      <c r="AH2757" s="44">
        <f t="shared" si="1168"/>
        <v>336.95277207392195</v>
      </c>
      <c r="AI2757" s="36">
        <f t="shared" si="1169"/>
        <v>63.04722792607803</v>
      </c>
      <c r="AJ2757" s="36">
        <f t="shared" si="1170"/>
        <v>1919</v>
      </c>
      <c r="AK2757" s="45">
        <v>45657</v>
      </c>
    </row>
    <row r="2758" spans="1:37" s="79" customFormat="1" ht="12.75" x14ac:dyDescent="0.25">
      <c r="A2758" s="36">
        <v>2752</v>
      </c>
      <c r="B2758" s="45">
        <v>43738</v>
      </c>
      <c r="C2758" s="56" t="s">
        <v>1043</v>
      </c>
      <c r="D2758" s="56"/>
      <c r="E2758" s="36">
        <v>12002</v>
      </c>
      <c r="F2758" s="36" t="s">
        <v>2175</v>
      </c>
      <c r="G2758" s="38" t="s">
        <v>320</v>
      </c>
      <c r="H2758" s="61">
        <v>1</v>
      </c>
      <c r="I2758" s="50">
        <v>1581468.96</v>
      </c>
      <c r="J2758" s="39">
        <f t="shared" si="1155"/>
        <v>1581468.96</v>
      </c>
      <c r="K2758" s="39">
        <f t="shared" si="1156"/>
        <v>0</v>
      </c>
      <c r="L2758" s="39">
        <f t="shared" si="1157"/>
        <v>0</v>
      </c>
      <c r="M2758" s="39">
        <f>IF(C2758=12006,H2758,IF(C2758&lt;&gt;12006,0))</f>
        <v>0</v>
      </c>
      <c r="N2758" s="39">
        <f t="shared" si="1171"/>
        <v>0</v>
      </c>
      <c r="O2758" s="39">
        <f t="shared" si="1158"/>
        <v>0</v>
      </c>
      <c r="P2758" s="39">
        <f t="shared" si="1159"/>
        <v>0</v>
      </c>
      <c r="Q2758" s="39">
        <f t="shared" si="1160"/>
        <v>0</v>
      </c>
      <c r="R2758" s="39">
        <f t="shared" si="1161"/>
        <v>0</v>
      </c>
      <c r="S2758" s="39">
        <f t="shared" si="1162"/>
        <v>0</v>
      </c>
      <c r="T2758" s="39"/>
      <c r="U2758" s="39">
        <f t="shared" si="1163"/>
        <v>0</v>
      </c>
      <c r="V2758" s="39"/>
      <c r="W2758" s="39"/>
      <c r="X2758" s="39">
        <f t="shared" si="1152"/>
        <v>129.89478110882956</v>
      </c>
      <c r="Y2758" s="39">
        <f t="shared" si="1153"/>
        <v>3953.6723999999999</v>
      </c>
      <c r="Z2758" s="41">
        <f t="shared" si="1154"/>
        <v>249268.08494784395</v>
      </c>
      <c r="AA2758" s="41">
        <v>201726.59506201232</v>
      </c>
      <c r="AB2758" s="41">
        <v>0</v>
      </c>
      <c r="AC2758" s="41">
        <f t="shared" si="1164"/>
        <v>201726.59506201232</v>
      </c>
      <c r="AD2758" s="42">
        <f t="shared" si="1165"/>
        <v>47541.48988583163</v>
      </c>
      <c r="AE2758" s="41">
        <f t="shared" si="1166"/>
        <v>249268.08494784395</v>
      </c>
      <c r="AF2758" s="42">
        <f t="shared" si="1167"/>
        <v>1332200.8750521559</v>
      </c>
      <c r="AG2758" s="43">
        <f t="shared" si="1179"/>
        <v>400</v>
      </c>
      <c r="AH2758" s="44">
        <f t="shared" si="1168"/>
        <v>336.95277207392195</v>
      </c>
      <c r="AI2758" s="36">
        <f t="shared" si="1169"/>
        <v>63.04722792607803</v>
      </c>
      <c r="AJ2758" s="36">
        <f t="shared" si="1170"/>
        <v>1919</v>
      </c>
      <c r="AK2758" s="45">
        <v>45657</v>
      </c>
    </row>
    <row r="2759" spans="1:37" s="79" customFormat="1" ht="12.75" x14ac:dyDescent="0.25">
      <c r="A2759" s="36">
        <v>2753</v>
      </c>
      <c r="B2759" s="45">
        <v>43738</v>
      </c>
      <c r="C2759" s="36" t="s">
        <v>823</v>
      </c>
      <c r="D2759" s="36"/>
      <c r="E2759" s="36">
        <v>12004</v>
      </c>
      <c r="F2759" s="36" t="s">
        <v>2176</v>
      </c>
      <c r="G2759" s="38" t="s">
        <v>318</v>
      </c>
      <c r="H2759" s="61">
        <v>1</v>
      </c>
      <c r="I2759" s="50">
        <v>11413310.52</v>
      </c>
      <c r="J2759" s="39">
        <f t="shared" si="1155"/>
        <v>0</v>
      </c>
      <c r="K2759" s="39">
        <f t="shared" si="1156"/>
        <v>0</v>
      </c>
      <c r="L2759" s="39">
        <f t="shared" si="1157"/>
        <v>11413310.52</v>
      </c>
      <c r="M2759" s="39">
        <f>IF(C2759=12006,H2759,IF(C2759&lt;&gt;12006,0))</f>
        <v>0</v>
      </c>
      <c r="N2759" s="39">
        <f t="shared" si="1171"/>
        <v>0</v>
      </c>
      <c r="O2759" s="39">
        <f t="shared" si="1158"/>
        <v>0</v>
      </c>
      <c r="P2759" s="39">
        <f t="shared" si="1159"/>
        <v>0</v>
      </c>
      <c r="Q2759" s="39">
        <f t="shared" si="1160"/>
        <v>0</v>
      </c>
      <c r="R2759" s="39">
        <f t="shared" si="1161"/>
        <v>0</v>
      </c>
      <c r="S2759" s="39">
        <f t="shared" si="1162"/>
        <v>0</v>
      </c>
      <c r="T2759" s="39"/>
      <c r="U2759" s="39">
        <f t="shared" si="1163"/>
        <v>0</v>
      </c>
      <c r="V2759" s="39"/>
      <c r="W2759" s="39"/>
      <c r="X2759" s="39">
        <f t="shared" ref="X2759:X2822" si="1180">IF(I2759&lt;0,0,IF(I2759&gt;0,((1/365.25*(IF(E2759=12002,I2759*3%,IF(E2759=12003,I2759*3%,IF(E2759=12004,I2759*3%,IF(E2759=12006,I2759*2%,IF(E2759=12007,I2759*10%,IF(E2759=12008,I2759*3%,IF(E2759=12009,I2759*10%,IF(E2759=12010,I2759*10%,IF(E2759=12011,I2759*20%,IF(E2759=12012,I2759*3%,IF(E2759=12099,I2759*10%))))))))))))))))</f>
        <v>937.43823572895269</v>
      </c>
      <c r="Y2759" s="39">
        <f t="shared" ref="Y2759:Y2822" si="1181">X2759*30.4375</f>
        <v>28533.276299999998</v>
      </c>
      <c r="Z2759" s="41">
        <f t="shared" ref="Z2759:Z2822" si="1182">IF(I2759&lt;0,0,IF(I2759&gt;0,(IF(AI2759*Y2759&lt;=I2759,Y2759*AI2759,IF(Y2759*AI2759&gt;I2759,I2759,IF(AI2759*Y2759=I2759,I2759))))))</f>
        <v>1798943.9743638602</v>
      </c>
      <c r="AA2759" s="41">
        <v>1455841.5800870636</v>
      </c>
      <c r="AB2759" s="41">
        <v>0</v>
      </c>
      <c r="AC2759" s="41">
        <f t="shared" si="1164"/>
        <v>1455841.5800870636</v>
      </c>
      <c r="AD2759" s="42">
        <f t="shared" si="1165"/>
        <v>343102.39427679661</v>
      </c>
      <c r="AE2759" s="41">
        <f t="shared" si="1166"/>
        <v>1798943.9743638602</v>
      </c>
      <c r="AF2759" s="42">
        <f t="shared" si="1167"/>
        <v>9614366.5456361398</v>
      </c>
      <c r="AG2759" s="43">
        <f t="shared" si="1179"/>
        <v>400</v>
      </c>
      <c r="AH2759" s="44">
        <f t="shared" si="1168"/>
        <v>336.95277207392195</v>
      </c>
      <c r="AI2759" s="36">
        <f t="shared" si="1169"/>
        <v>63.04722792607803</v>
      </c>
      <c r="AJ2759" s="36">
        <f t="shared" si="1170"/>
        <v>1919</v>
      </c>
      <c r="AK2759" s="45">
        <v>45657</v>
      </c>
    </row>
    <row r="2760" spans="1:37" s="79" customFormat="1" ht="12.75" customHeight="1" x14ac:dyDescent="0.25">
      <c r="A2760" s="36">
        <v>2754</v>
      </c>
      <c r="B2760" s="45">
        <v>43740</v>
      </c>
      <c r="C2760" s="36" t="s">
        <v>533</v>
      </c>
      <c r="D2760" s="36"/>
      <c r="E2760" s="36">
        <v>12003</v>
      </c>
      <c r="F2760" s="36" t="s">
        <v>2171</v>
      </c>
      <c r="G2760" s="36" t="s">
        <v>836</v>
      </c>
      <c r="H2760" s="38">
        <v>3</v>
      </c>
      <c r="I2760" s="48">
        <v>227250</v>
      </c>
      <c r="J2760" s="39">
        <f t="shared" si="1155"/>
        <v>0</v>
      </c>
      <c r="K2760" s="39">
        <f t="shared" si="1156"/>
        <v>227250</v>
      </c>
      <c r="L2760" s="39">
        <f t="shared" si="1157"/>
        <v>0</v>
      </c>
      <c r="M2760" s="39">
        <f>IF(C2760=12006,H2760,IF(C2760&lt;&gt;12006,0))</f>
        <v>0</v>
      </c>
      <c r="N2760" s="39">
        <f t="shared" si="1171"/>
        <v>0</v>
      </c>
      <c r="O2760" s="39">
        <f t="shared" si="1158"/>
        <v>0</v>
      </c>
      <c r="P2760" s="39">
        <f t="shared" si="1159"/>
        <v>0</v>
      </c>
      <c r="Q2760" s="39">
        <f t="shared" si="1160"/>
        <v>0</v>
      </c>
      <c r="R2760" s="39">
        <f t="shared" si="1161"/>
        <v>0</v>
      </c>
      <c r="S2760" s="39">
        <f t="shared" si="1162"/>
        <v>0</v>
      </c>
      <c r="T2760" s="39"/>
      <c r="U2760" s="39">
        <f t="shared" si="1163"/>
        <v>0</v>
      </c>
      <c r="V2760" s="39"/>
      <c r="W2760" s="39"/>
      <c r="X2760" s="39">
        <f t="shared" si="1180"/>
        <v>18.6652977412731</v>
      </c>
      <c r="Y2760" s="39">
        <f t="shared" si="1181"/>
        <v>568.125</v>
      </c>
      <c r="Z2760" s="41">
        <f t="shared" si="1182"/>
        <v>35781.375770020531</v>
      </c>
      <c r="AA2760" s="41">
        <v>28949.87679671458</v>
      </c>
      <c r="AB2760" s="41">
        <v>-780.7691165812189</v>
      </c>
      <c r="AC2760" s="41">
        <f t="shared" si="1164"/>
        <v>28169.107680133362</v>
      </c>
      <c r="AD2760" s="42">
        <f t="shared" si="1165"/>
        <v>6831.4989733059519</v>
      </c>
      <c r="AE2760" s="41">
        <f t="shared" si="1166"/>
        <v>35000.606653439318</v>
      </c>
      <c r="AF2760" s="42">
        <f t="shared" si="1167"/>
        <v>192249.39334656068</v>
      </c>
      <c r="AG2760" s="43">
        <f t="shared" si="1179"/>
        <v>400</v>
      </c>
      <c r="AH2760" s="44">
        <f t="shared" si="1168"/>
        <v>337.01848049281313</v>
      </c>
      <c r="AI2760" s="36">
        <f t="shared" si="1169"/>
        <v>62.98151950718686</v>
      </c>
      <c r="AJ2760" s="36">
        <f t="shared" si="1170"/>
        <v>1917</v>
      </c>
      <c r="AK2760" s="45">
        <v>45657</v>
      </c>
    </row>
    <row r="2761" spans="1:37" s="79" customFormat="1" ht="51" customHeight="1" x14ac:dyDescent="0.25">
      <c r="A2761" s="36">
        <v>2755</v>
      </c>
      <c r="B2761" s="45">
        <v>43740</v>
      </c>
      <c r="C2761" s="36" t="s">
        <v>533</v>
      </c>
      <c r="D2761" s="36"/>
      <c r="E2761" s="36">
        <v>12003</v>
      </c>
      <c r="F2761" s="36" t="s">
        <v>2172</v>
      </c>
      <c r="G2761" s="36" t="s">
        <v>836</v>
      </c>
      <c r="H2761" s="38">
        <v>3</v>
      </c>
      <c r="I2761" s="48">
        <v>140250</v>
      </c>
      <c r="J2761" s="39">
        <f t="shared" ref="J2761:J2811" si="1183">IF(E2761=12002,I2761,IF(E2761&lt;&gt;12002,0))</f>
        <v>0</v>
      </c>
      <c r="K2761" s="39">
        <f t="shared" ref="K2761:K2811" si="1184">IF(E2761=12003,I2761,IF(E2761&lt;&gt;12003,0))</f>
        <v>140250</v>
      </c>
      <c r="L2761" s="39">
        <f t="shared" ref="L2761:L2811" si="1185">IF(E2761=12004,I2761,IF(E2761&lt;&gt;12004,0))</f>
        <v>0</v>
      </c>
      <c r="M2761" s="39">
        <f>IF(C2761=12006,H2761,IF(C2761&lt;&gt;12006,0))</f>
        <v>0</v>
      </c>
      <c r="N2761" s="39">
        <f t="shared" si="1171"/>
        <v>0</v>
      </c>
      <c r="O2761" s="39">
        <f t="shared" ref="O2761:O2811" si="1186">IF(E2761=12007,I2761,IF(E2761&lt;&gt;12007,0))</f>
        <v>0</v>
      </c>
      <c r="P2761" s="39">
        <f t="shared" ref="P2761:P2811" si="1187">IF(E2761=12008,I2761,IF(E2761&lt;&gt;12008,0))</f>
        <v>0</v>
      </c>
      <c r="Q2761" s="39">
        <f t="shared" ref="Q2761:Q2811" si="1188">IF(E2761=12009,I2761,IF(E2761&lt;&gt;12009,0))</f>
        <v>0</v>
      </c>
      <c r="R2761" s="39">
        <f t="shared" ref="R2761:R2811" si="1189">IF(E2761=12010,I2761,IF(E2761&lt;&gt;12010,0))</f>
        <v>0</v>
      </c>
      <c r="S2761" s="39">
        <f t="shared" ref="S2761:S2811" si="1190">IF(E2761=12011,I2761,IF(E2761&lt;&gt;12011,0))</f>
        <v>0</v>
      </c>
      <c r="T2761" s="39"/>
      <c r="U2761" s="39">
        <f t="shared" ref="U2761:U2811" si="1191">IF(E2761=12012,I2761,IF(E2761&lt;&gt;12012,0))</f>
        <v>0</v>
      </c>
      <c r="V2761" s="39"/>
      <c r="W2761" s="39"/>
      <c r="X2761" s="39">
        <f t="shared" si="1180"/>
        <v>11.519507186858316</v>
      </c>
      <c r="Y2761" s="39">
        <f t="shared" si="1181"/>
        <v>350.625</v>
      </c>
      <c r="Z2761" s="41">
        <f t="shared" si="1182"/>
        <v>22082.895277207394</v>
      </c>
      <c r="AA2761" s="41">
        <v>17866.755646817248</v>
      </c>
      <c r="AB2761" s="41">
        <v>-481.86080792306245</v>
      </c>
      <c r="AC2761" s="41">
        <f t="shared" ref="AC2761:AC2824" si="1192">AA2761+AB2761</f>
        <v>17384.894838894186</v>
      </c>
      <c r="AD2761" s="42">
        <f t="shared" ref="AD2761:AD2824" si="1193">Z2761-AA2761</f>
        <v>4216.1396303901456</v>
      </c>
      <c r="AE2761" s="41">
        <f t="shared" ref="AE2761:AE2824" si="1194">AC2761+AD2761</f>
        <v>21601.034469284332</v>
      </c>
      <c r="AF2761" s="42">
        <f t="shared" ref="AF2761:AF2824" si="1195">I2761-AE2761</f>
        <v>118648.96553071566</v>
      </c>
      <c r="AG2761" s="43">
        <f t="shared" si="1179"/>
        <v>400</v>
      </c>
      <c r="AH2761" s="44">
        <f t="shared" ref="AH2761:AH2824" si="1196">IF(AG2761&gt;AI2761,AG2761-AI2761,IF(AG2761&lt;=AI2761,0))</f>
        <v>337.01848049281313</v>
      </c>
      <c r="AI2761" s="36">
        <f t="shared" ref="AI2761:AI2824" si="1197">AJ2761/30.4375</f>
        <v>62.98151950718686</v>
      </c>
      <c r="AJ2761" s="36">
        <f t="shared" ref="AJ2761:AJ2824" si="1198">AK2761-B2761</f>
        <v>1917</v>
      </c>
      <c r="AK2761" s="45">
        <v>45657</v>
      </c>
    </row>
    <row r="2762" spans="1:37" s="79" customFormat="1" ht="51" customHeight="1" x14ac:dyDescent="0.25">
      <c r="A2762" s="36">
        <v>2756</v>
      </c>
      <c r="B2762" s="45">
        <v>43740</v>
      </c>
      <c r="C2762" s="36" t="s">
        <v>533</v>
      </c>
      <c r="D2762" s="36"/>
      <c r="E2762" s="36">
        <v>12003</v>
      </c>
      <c r="F2762" s="36" t="s">
        <v>2172</v>
      </c>
      <c r="G2762" s="36" t="s">
        <v>836</v>
      </c>
      <c r="H2762" s="38">
        <v>3</v>
      </c>
      <c r="I2762" s="48">
        <v>109500</v>
      </c>
      <c r="J2762" s="39">
        <f t="shared" si="1183"/>
        <v>0</v>
      </c>
      <c r="K2762" s="39">
        <f t="shared" si="1184"/>
        <v>109500</v>
      </c>
      <c r="L2762" s="39">
        <f t="shared" si="1185"/>
        <v>0</v>
      </c>
      <c r="M2762" s="39">
        <f>IF(C2762=12006,H2762,IF(C2762&lt;&gt;12006,0))</f>
        <v>0</v>
      </c>
      <c r="N2762" s="39">
        <f t="shared" ref="N2762:N2765" si="1199">IF(E2762=12006,I2762,IF(E2762&lt;&gt;12006,0))</f>
        <v>0</v>
      </c>
      <c r="O2762" s="39">
        <f t="shared" si="1186"/>
        <v>0</v>
      </c>
      <c r="P2762" s="39">
        <f t="shared" si="1187"/>
        <v>0</v>
      </c>
      <c r="Q2762" s="39">
        <f t="shared" si="1188"/>
        <v>0</v>
      </c>
      <c r="R2762" s="39">
        <f t="shared" si="1189"/>
        <v>0</v>
      </c>
      <c r="S2762" s="39">
        <f t="shared" si="1190"/>
        <v>0</v>
      </c>
      <c r="T2762" s="39"/>
      <c r="U2762" s="39">
        <f t="shared" si="1191"/>
        <v>0</v>
      </c>
      <c r="V2762" s="39"/>
      <c r="W2762" s="39"/>
      <c r="X2762" s="39">
        <f t="shared" si="1180"/>
        <v>8.9938398357289522</v>
      </c>
      <c r="Y2762" s="39">
        <f t="shared" si="1181"/>
        <v>273.75</v>
      </c>
      <c r="Z2762" s="41">
        <f t="shared" si="1182"/>
        <v>17241.190965092403</v>
      </c>
      <c r="AA2762" s="41">
        <v>13949.445585215606</v>
      </c>
      <c r="AB2762" s="41">
        <v>-376.21218158698997</v>
      </c>
      <c r="AC2762" s="41">
        <f t="shared" si="1192"/>
        <v>13573.233403628616</v>
      </c>
      <c r="AD2762" s="42">
        <f t="shared" si="1193"/>
        <v>3291.7453798767965</v>
      </c>
      <c r="AE2762" s="41">
        <f t="shared" si="1194"/>
        <v>16864.978783505412</v>
      </c>
      <c r="AF2762" s="42">
        <f t="shared" si="1195"/>
        <v>92635.021216494584</v>
      </c>
      <c r="AG2762" s="43">
        <f t="shared" si="1179"/>
        <v>400</v>
      </c>
      <c r="AH2762" s="44">
        <f t="shared" si="1196"/>
        <v>337.01848049281313</v>
      </c>
      <c r="AI2762" s="36">
        <f t="shared" si="1197"/>
        <v>62.98151950718686</v>
      </c>
      <c r="AJ2762" s="36">
        <f t="shared" si="1198"/>
        <v>1917</v>
      </c>
      <c r="AK2762" s="45">
        <v>45657</v>
      </c>
    </row>
    <row r="2763" spans="1:37" s="79" customFormat="1" ht="51" customHeight="1" x14ac:dyDescent="0.25">
      <c r="A2763" s="36">
        <v>2757</v>
      </c>
      <c r="B2763" s="45">
        <v>43746</v>
      </c>
      <c r="C2763" s="36" t="s">
        <v>533</v>
      </c>
      <c r="D2763" s="36"/>
      <c r="E2763" s="36">
        <v>12003</v>
      </c>
      <c r="F2763" s="36" t="s">
        <v>2171</v>
      </c>
      <c r="G2763" s="36" t="s">
        <v>836</v>
      </c>
      <c r="H2763" s="38">
        <v>4</v>
      </c>
      <c r="I2763" s="48">
        <v>303000</v>
      </c>
      <c r="J2763" s="39">
        <f t="shared" si="1183"/>
        <v>0</v>
      </c>
      <c r="K2763" s="39">
        <f t="shared" si="1184"/>
        <v>303000</v>
      </c>
      <c r="L2763" s="39">
        <f t="shared" si="1185"/>
        <v>0</v>
      </c>
      <c r="M2763" s="39">
        <f>IF(C2763=12006,H2763,IF(C2763&lt;&gt;12006,0))</f>
        <v>0</v>
      </c>
      <c r="N2763" s="39">
        <f t="shared" si="1199"/>
        <v>0</v>
      </c>
      <c r="O2763" s="39">
        <f t="shared" si="1186"/>
        <v>0</v>
      </c>
      <c r="P2763" s="39">
        <f t="shared" si="1187"/>
        <v>0</v>
      </c>
      <c r="Q2763" s="39">
        <f t="shared" si="1188"/>
        <v>0</v>
      </c>
      <c r="R2763" s="39">
        <f t="shared" si="1189"/>
        <v>0</v>
      </c>
      <c r="S2763" s="39">
        <f t="shared" si="1190"/>
        <v>0</v>
      </c>
      <c r="T2763" s="39"/>
      <c r="U2763" s="39">
        <f t="shared" si="1191"/>
        <v>0</v>
      </c>
      <c r="V2763" s="39"/>
      <c r="W2763" s="39"/>
      <c r="X2763" s="39">
        <f t="shared" si="1180"/>
        <v>24.887063655030801</v>
      </c>
      <c r="Y2763" s="39">
        <f t="shared" si="1181"/>
        <v>757.5</v>
      </c>
      <c r="Z2763" s="41">
        <f t="shared" si="1182"/>
        <v>47559.178644763859</v>
      </c>
      <c r="AA2763" s="41">
        <v>38450.513347022592</v>
      </c>
      <c r="AB2763" s="41">
        <v>-1036.9983108686727</v>
      </c>
      <c r="AC2763" s="41">
        <f t="shared" si="1192"/>
        <v>37413.51503615392</v>
      </c>
      <c r="AD2763" s="42">
        <f t="shared" si="1193"/>
        <v>9108.6652977412668</v>
      </c>
      <c r="AE2763" s="41">
        <f t="shared" si="1194"/>
        <v>46522.180333895187</v>
      </c>
      <c r="AF2763" s="42">
        <f t="shared" si="1195"/>
        <v>256477.8196661048</v>
      </c>
      <c r="AG2763" s="43">
        <f t="shared" si="1179"/>
        <v>400</v>
      </c>
      <c r="AH2763" s="44">
        <f t="shared" si="1196"/>
        <v>337.21560574948666</v>
      </c>
      <c r="AI2763" s="36">
        <f t="shared" si="1197"/>
        <v>62.784394250513344</v>
      </c>
      <c r="AJ2763" s="36">
        <f t="shared" si="1198"/>
        <v>1911</v>
      </c>
      <c r="AK2763" s="45">
        <v>45657</v>
      </c>
    </row>
    <row r="2764" spans="1:37" s="79" customFormat="1" ht="51" customHeight="1" x14ac:dyDescent="0.25">
      <c r="A2764" s="36">
        <v>2758</v>
      </c>
      <c r="B2764" s="45">
        <v>43746</v>
      </c>
      <c r="C2764" s="36" t="s">
        <v>533</v>
      </c>
      <c r="D2764" s="36"/>
      <c r="E2764" s="36">
        <v>12003</v>
      </c>
      <c r="F2764" s="36" t="s">
        <v>2172</v>
      </c>
      <c r="G2764" s="36" t="s">
        <v>836</v>
      </c>
      <c r="H2764" s="38">
        <v>13</v>
      </c>
      <c r="I2764" s="48">
        <v>607750</v>
      </c>
      <c r="J2764" s="39">
        <f t="shared" si="1183"/>
        <v>0</v>
      </c>
      <c r="K2764" s="39">
        <f t="shared" si="1184"/>
        <v>607750</v>
      </c>
      <c r="L2764" s="39">
        <f t="shared" si="1185"/>
        <v>0</v>
      </c>
      <c r="M2764" s="39">
        <f>IF(C2764=12006,H2764,IF(C2764&lt;&gt;12006,0))</f>
        <v>0</v>
      </c>
      <c r="N2764" s="39">
        <f t="shared" si="1199"/>
        <v>0</v>
      </c>
      <c r="O2764" s="39">
        <f t="shared" si="1186"/>
        <v>0</v>
      </c>
      <c r="P2764" s="39">
        <f t="shared" si="1187"/>
        <v>0</v>
      </c>
      <c r="Q2764" s="39">
        <f t="shared" si="1188"/>
        <v>0</v>
      </c>
      <c r="R2764" s="39">
        <f t="shared" si="1189"/>
        <v>0</v>
      </c>
      <c r="S2764" s="39">
        <f t="shared" si="1190"/>
        <v>0</v>
      </c>
      <c r="T2764" s="39"/>
      <c r="U2764" s="39">
        <f t="shared" si="1191"/>
        <v>0</v>
      </c>
      <c r="V2764" s="39"/>
      <c r="W2764" s="39"/>
      <c r="X2764" s="39">
        <f t="shared" si="1180"/>
        <v>49.917864476386036</v>
      </c>
      <c r="Y2764" s="39">
        <f t="shared" si="1181"/>
        <v>1519.375</v>
      </c>
      <c r="Z2764" s="41">
        <f t="shared" si="1182"/>
        <v>95393.039014373717</v>
      </c>
      <c r="AA2764" s="41">
        <v>77123.100616016425</v>
      </c>
      <c r="AB2764" s="41">
        <v>-2079.9858859090286</v>
      </c>
      <c r="AC2764" s="41">
        <f t="shared" si="1192"/>
        <v>75043.114730107394</v>
      </c>
      <c r="AD2764" s="42">
        <f t="shared" si="1193"/>
        <v>18269.938398357292</v>
      </c>
      <c r="AE2764" s="41">
        <f t="shared" si="1194"/>
        <v>93313.053128464686</v>
      </c>
      <c r="AF2764" s="42">
        <f t="shared" si="1195"/>
        <v>514436.94687153533</v>
      </c>
      <c r="AG2764" s="43">
        <f t="shared" si="1179"/>
        <v>400</v>
      </c>
      <c r="AH2764" s="44">
        <f t="shared" si="1196"/>
        <v>337.21560574948666</v>
      </c>
      <c r="AI2764" s="36">
        <f t="shared" si="1197"/>
        <v>62.784394250513344</v>
      </c>
      <c r="AJ2764" s="36">
        <f t="shared" si="1198"/>
        <v>1911</v>
      </c>
      <c r="AK2764" s="45">
        <v>45657</v>
      </c>
    </row>
    <row r="2765" spans="1:37" s="79" customFormat="1" ht="38.25" customHeight="1" x14ac:dyDescent="0.25">
      <c r="A2765" s="36">
        <v>2759</v>
      </c>
      <c r="B2765" s="45">
        <v>43746</v>
      </c>
      <c r="C2765" s="49" t="s">
        <v>33</v>
      </c>
      <c r="D2765" s="49"/>
      <c r="E2765" s="49">
        <v>12012</v>
      </c>
      <c r="F2765" s="36" t="s">
        <v>2177</v>
      </c>
      <c r="G2765" s="36" t="s">
        <v>65</v>
      </c>
      <c r="H2765" s="38">
        <v>4</v>
      </c>
      <c r="I2765" s="50">
        <v>408250</v>
      </c>
      <c r="J2765" s="39">
        <f t="shared" si="1183"/>
        <v>0</v>
      </c>
      <c r="K2765" s="39">
        <f t="shared" si="1184"/>
        <v>0</v>
      </c>
      <c r="L2765" s="39">
        <f t="shared" si="1185"/>
        <v>0</v>
      </c>
      <c r="M2765" s="39">
        <f>IF(C2765=12006,H2765,IF(C2765&lt;&gt;12006,0))</f>
        <v>0</v>
      </c>
      <c r="N2765" s="39">
        <f t="shared" si="1199"/>
        <v>0</v>
      </c>
      <c r="O2765" s="39">
        <f t="shared" si="1186"/>
        <v>0</v>
      </c>
      <c r="P2765" s="39">
        <f t="shared" si="1187"/>
        <v>0</v>
      </c>
      <c r="Q2765" s="39">
        <f t="shared" si="1188"/>
        <v>0</v>
      </c>
      <c r="R2765" s="39">
        <f t="shared" si="1189"/>
        <v>0</v>
      </c>
      <c r="S2765" s="39">
        <f t="shared" si="1190"/>
        <v>0</v>
      </c>
      <c r="T2765" s="39"/>
      <c r="U2765" s="39">
        <f t="shared" si="1191"/>
        <v>408250</v>
      </c>
      <c r="V2765" s="39"/>
      <c r="W2765" s="39"/>
      <c r="X2765" s="39">
        <f t="shared" si="1180"/>
        <v>33.531827515400408</v>
      </c>
      <c r="Y2765" s="39">
        <f t="shared" si="1181"/>
        <v>1020.6249999999999</v>
      </c>
      <c r="Z2765" s="41">
        <f t="shared" si="1182"/>
        <v>64079.322381930171</v>
      </c>
      <c r="AA2765" s="41">
        <v>51806.673511293629</v>
      </c>
      <c r="AB2765" s="41">
        <v>-1397.2097703370807</v>
      </c>
      <c r="AC2765" s="41">
        <f t="shared" si="1192"/>
        <v>50409.463740956548</v>
      </c>
      <c r="AD2765" s="42">
        <f t="shared" si="1193"/>
        <v>12272.648870636542</v>
      </c>
      <c r="AE2765" s="41">
        <f t="shared" si="1194"/>
        <v>62682.112611593089</v>
      </c>
      <c r="AF2765" s="42">
        <f t="shared" si="1195"/>
        <v>345567.8873884069</v>
      </c>
      <c r="AG2765" s="43">
        <f t="shared" si="1179"/>
        <v>400</v>
      </c>
      <c r="AH2765" s="44">
        <f t="shared" si="1196"/>
        <v>337.21560574948666</v>
      </c>
      <c r="AI2765" s="36">
        <f t="shared" si="1197"/>
        <v>62.784394250513344</v>
      </c>
      <c r="AJ2765" s="36">
        <f t="shared" si="1198"/>
        <v>1911</v>
      </c>
      <c r="AK2765" s="45">
        <v>45657</v>
      </c>
    </row>
    <row r="2766" spans="1:37" s="79" customFormat="1" ht="15.75" customHeight="1" x14ac:dyDescent="0.25">
      <c r="A2766" s="36">
        <v>2760</v>
      </c>
      <c r="B2766" s="45">
        <v>43747</v>
      </c>
      <c r="C2766" s="49" t="s">
        <v>431</v>
      </c>
      <c r="D2766" s="49"/>
      <c r="E2766" s="49">
        <v>12009</v>
      </c>
      <c r="F2766" s="36" t="s">
        <v>1405</v>
      </c>
      <c r="G2766" s="56" t="s">
        <v>435</v>
      </c>
      <c r="H2766" s="38">
        <v>14</v>
      </c>
      <c r="I2766" s="48">
        <v>631400.00000000012</v>
      </c>
      <c r="J2766" s="39">
        <f t="shared" si="1183"/>
        <v>0</v>
      </c>
      <c r="K2766" s="39">
        <f t="shared" si="1184"/>
        <v>0</v>
      </c>
      <c r="L2766" s="39">
        <f t="shared" si="1185"/>
        <v>0</v>
      </c>
      <c r="M2766" s="39">
        <f>IF(E2766=12005,I2766,IF(E2766&lt;&gt;12005,0))</f>
        <v>0</v>
      </c>
      <c r="N2766" s="39">
        <f t="shared" ref="N2766:N2811" si="1200">IF(E2766=12006,I2766,IF(E2766&lt;&gt;12006,0))</f>
        <v>0</v>
      </c>
      <c r="O2766" s="39">
        <f t="shared" si="1186"/>
        <v>0</v>
      </c>
      <c r="P2766" s="39">
        <f t="shared" si="1187"/>
        <v>0</v>
      </c>
      <c r="Q2766" s="39">
        <f t="shared" si="1188"/>
        <v>631400.00000000012</v>
      </c>
      <c r="R2766" s="39">
        <f t="shared" si="1189"/>
        <v>0</v>
      </c>
      <c r="S2766" s="39">
        <f t="shared" si="1190"/>
        <v>0</v>
      </c>
      <c r="T2766" s="39"/>
      <c r="U2766" s="39">
        <f t="shared" si="1191"/>
        <v>0</v>
      </c>
      <c r="V2766" s="39"/>
      <c r="W2766" s="39">
        <f>IF(E2766=12099,I2766,IF(E2766&lt;&gt;12099,0))</f>
        <v>0</v>
      </c>
      <c r="X2766" s="39">
        <f t="shared" si="1180"/>
        <v>172.86789869952091</v>
      </c>
      <c r="Y2766" s="39">
        <f t="shared" si="1181"/>
        <v>5261.6666666666679</v>
      </c>
      <c r="Z2766" s="41">
        <f t="shared" si="1182"/>
        <v>330177.68651608494</v>
      </c>
      <c r="AA2766" s="41">
        <v>266908.0355920603</v>
      </c>
      <c r="AB2766" s="41">
        <v>0</v>
      </c>
      <c r="AC2766" s="41">
        <f t="shared" si="1192"/>
        <v>266908.0355920603</v>
      </c>
      <c r="AD2766" s="42">
        <f t="shared" si="1193"/>
        <v>63269.650924024638</v>
      </c>
      <c r="AE2766" s="41">
        <f t="shared" si="1194"/>
        <v>330177.68651608494</v>
      </c>
      <c r="AF2766" s="42">
        <f t="shared" si="1195"/>
        <v>301222.31348391518</v>
      </c>
      <c r="AG2766" s="43">
        <f>(365.25/30.4375*(IF(E2766=12002,1/3%,IF(E2766=12003,1/3%,IF(E2766=12004,1/3%,IF(E2766=12006,1/2%,IF(E2766=12007,1/10%,IF(E2766=12008,1/3%,IF(E2766=12009,1/10%,IF(E2766=12010,1/10%,IF(E2766=12011,1/20%,IF(E2766=12012,1/3%,IF(E2766=12099,1/10%)))))))))))))</f>
        <v>120</v>
      </c>
      <c r="AH2766" s="44">
        <f t="shared" si="1196"/>
        <v>57.248459958932237</v>
      </c>
      <c r="AI2766" s="36">
        <f t="shared" si="1197"/>
        <v>62.751540041067763</v>
      </c>
      <c r="AJ2766" s="36">
        <f t="shared" si="1198"/>
        <v>1910</v>
      </c>
      <c r="AK2766" s="45">
        <v>45657</v>
      </c>
    </row>
    <row r="2767" spans="1:37" s="79" customFormat="1" ht="25.5" customHeight="1" x14ac:dyDescent="0.25">
      <c r="A2767" s="36">
        <v>2761</v>
      </c>
      <c r="B2767" s="45">
        <v>43753</v>
      </c>
      <c r="C2767" s="53" t="s">
        <v>533</v>
      </c>
      <c r="D2767" s="53"/>
      <c r="E2767" s="36">
        <v>12003</v>
      </c>
      <c r="F2767" s="36" t="s">
        <v>1863</v>
      </c>
      <c r="G2767" s="36" t="s">
        <v>540</v>
      </c>
      <c r="H2767" s="38">
        <v>3</v>
      </c>
      <c r="I2767" s="50">
        <v>140250</v>
      </c>
      <c r="J2767" s="39">
        <f t="shared" si="1183"/>
        <v>0</v>
      </c>
      <c r="K2767" s="39">
        <f t="shared" si="1184"/>
        <v>140250</v>
      </c>
      <c r="L2767" s="39">
        <f t="shared" si="1185"/>
        <v>0</v>
      </c>
      <c r="M2767" s="39">
        <f>IF(C2767=12006,H2767,IF(C2767&lt;&gt;12006,0))</f>
        <v>0</v>
      </c>
      <c r="N2767" s="39">
        <f t="shared" si="1200"/>
        <v>0</v>
      </c>
      <c r="O2767" s="39">
        <f t="shared" si="1186"/>
        <v>0</v>
      </c>
      <c r="P2767" s="39">
        <f t="shared" si="1187"/>
        <v>0</v>
      </c>
      <c r="Q2767" s="39">
        <f t="shared" si="1188"/>
        <v>0</v>
      </c>
      <c r="R2767" s="39">
        <f t="shared" si="1189"/>
        <v>0</v>
      </c>
      <c r="S2767" s="39">
        <f t="shared" si="1190"/>
        <v>0</v>
      </c>
      <c r="T2767" s="39"/>
      <c r="U2767" s="39">
        <f t="shared" si="1191"/>
        <v>0</v>
      </c>
      <c r="V2767" s="39"/>
      <c r="W2767" s="39"/>
      <c r="X2767" s="39">
        <f t="shared" si="1180"/>
        <v>11.519507186858316</v>
      </c>
      <c r="Y2767" s="39">
        <f t="shared" si="1181"/>
        <v>350.625</v>
      </c>
      <c r="Z2767" s="41">
        <f t="shared" si="1182"/>
        <v>21933.141683778234</v>
      </c>
      <c r="AA2767" s="41">
        <v>17371.416837782341</v>
      </c>
      <c r="AB2767" s="41">
        <v>-468.50167526709964</v>
      </c>
      <c r="AC2767" s="41">
        <f t="shared" si="1192"/>
        <v>16902.915162515241</v>
      </c>
      <c r="AD2767" s="42">
        <f t="shared" si="1193"/>
        <v>4561.7248459958937</v>
      </c>
      <c r="AE2767" s="41">
        <f t="shared" si="1194"/>
        <v>21464.640008511135</v>
      </c>
      <c r="AF2767" s="42">
        <f t="shared" si="1195"/>
        <v>118785.35999148886</v>
      </c>
      <c r="AG2767" s="43">
        <f>(365.25/30.4375*(IF(E2767=12002,1/3%,IF(E2767=12003,1/3%,IF(E2767=12004,1/3%,IF(E2767=12006,1/2%,IF(E2767=12007,1/10%,IF(E2767=12008,1/3%,IF(E2767=12009,1/10%,IF(E2767=12010,1/10%,IF(E2767=12011,1/20%,IF(E2767=12012,1/3%))))))))))))</f>
        <v>400</v>
      </c>
      <c r="AH2767" s="44">
        <f t="shared" si="1196"/>
        <v>337.44558521560577</v>
      </c>
      <c r="AI2767" s="36">
        <f t="shared" si="1197"/>
        <v>62.554414784394254</v>
      </c>
      <c r="AJ2767" s="36">
        <f t="shared" si="1198"/>
        <v>1904</v>
      </c>
      <c r="AK2767" s="45">
        <v>45657</v>
      </c>
    </row>
    <row r="2768" spans="1:37" s="79" customFormat="1" ht="25.5" customHeight="1" x14ac:dyDescent="0.25">
      <c r="A2768" s="36">
        <v>2762</v>
      </c>
      <c r="B2768" s="45">
        <v>43753</v>
      </c>
      <c r="C2768" s="53" t="s">
        <v>533</v>
      </c>
      <c r="D2768" s="53"/>
      <c r="E2768" s="36">
        <v>12003</v>
      </c>
      <c r="F2768" s="36" t="s">
        <v>1877</v>
      </c>
      <c r="G2768" s="36" t="s">
        <v>540</v>
      </c>
      <c r="H2768" s="38">
        <v>14</v>
      </c>
      <c r="I2768" s="50">
        <v>507500</v>
      </c>
      <c r="J2768" s="39">
        <f t="shared" si="1183"/>
        <v>0</v>
      </c>
      <c r="K2768" s="39">
        <f t="shared" si="1184"/>
        <v>507500</v>
      </c>
      <c r="L2768" s="39">
        <f t="shared" si="1185"/>
        <v>0</v>
      </c>
      <c r="M2768" s="39">
        <f>IF(C2768=12006,H2768,IF(C2768&lt;&gt;12006,0))</f>
        <v>0</v>
      </c>
      <c r="N2768" s="39">
        <f t="shared" si="1200"/>
        <v>0</v>
      </c>
      <c r="O2768" s="39">
        <f t="shared" si="1186"/>
        <v>0</v>
      </c>
      <c r="P2768" s="39">
        <f t="shared" si="1187"/>
        <v>0</v>
      </c>
      <c r="Q2768" s="39">
        <f t="shared" si="1188"/>
        <v>0</v>
      </c>
      <c r="R2768" s="39">
        <f t="shared" si="1189"/>
        <v>0</v>
      </c>
      <c r="S2768" s="39">
        <f t="shared" si="1190"/>
        <v>0</v>
      </c>
      <c r="T2768" s="39"/>
      <c r="U2768" s="39">
        <f t="shared" si="1191"/>
        <v>0</v>
      </c>
      <c r="V2768" s="39"/>
      <c r="W2768" s="39"/>
      <c r="X2768" s="39">
        <f t="shared" si="1180"/>
        <v>41.68377823408624</v>
      </c>
      <c r="Y2768" s="39">
        <f t="shared" si="1181"/>
        <v>1268.75</v>
      </c>
      <c r="Z2768" s="41">
        <f t="shared" si="1182"/>
        <v>79365.913757700211</v>
      </c>
      <c r="AA2768" s="41">
        <v>62859.137577002053</v>
      </c>
      <c r="AB2768" s="41">
        <v>-1695.291267009291</v>
      </c>
      <c r="AC2768" s="41">
        <f t="shared" si="1192"/>
        <v>61163.846309992761</v>
      </c>
      <c r="AD2768" s="42">
        <f t="shared" si="1193"/>
        <v>16506.776180698158</v>
      </c>
      <c r="AE2768" s="41">
        <f t="shared" si="1194"/>
        <v>77670.622490690919</v>
      </c>
      <c r="AF2768" s="42">
        <f t="shared" si="1195"/>
        <v>429829.3775093091</v>
      </c>
      <c r="AG2768" s="43">
        <f>(365.25/30.4375*(IF(E2768=12002,1/3%,IF(E2768=12003,1/3%,IF(E2768=12004,1/3%,IF(E2768=12006,1/2%,IF(E2768=12007,1/10%,IF(E2768=12008,1/3%,IF(E2768=12009,1/10%,IF(E2768=12010,1/10%,IF(E2768=12011,1/20%,IF(E2768=12012,1/3%))))))))))))</f>
        <v>400</v>
      </c>
      <c r="AH2768" s="44">
        <f t="shared" si="1196"/>
        <v>337.44558521560577</v>
      </c>
      <c r="AI2768" s="36">
        <f t="shared" si="1197"/>
        <v>62.554414784394254</v>
      </c>
      <c r="AJ2768" s="36">
        <f t="shared" si="1198"/>
        <v>1904</v>
      </c>
      <c r="AK2768" s="45">
        <v>45657</v>
      </c>
    </row>
    <row r="2769" spans="1:37" s="79" customFormat="1" ht="12.75" customHeight="1" x14ac:dyDescent="0.25">
      <c r="A2769" s="36">
        <v>2763</v>
      </c>
      <c r="B2769" s="45">
        <v>43755</v>
      </c>
      <c r="C2769" s="36" t="s">
        <v>533</v>
      </c>
      <c r="D2769" s="36"/>
      <c r="E2769" s="36">
        <v>12003</v>
      </c>
      <c r="F2769" s="36" t="s">
        <v>2178</v>
      </c>
      <c r="G2769" s="36" t="s">
        <v>1480</v>
      </c>
      <c r="H2769" s="38"/>
      <c r="I2769" s="50">
        <v>2424112.0099999998</v>
      </c>
      <c r="J2769" s="39">
        <f t="shared" si="1183"/>
        <v>0</v>
      </c>
      <c r="K2769" s="39">
        <f t="shared" si="1184"/>
        <v>2424112.0099999998</v>
      </c>
      <c r="L2769" s="39">
        <f t="shared" si="1185"/>
        <v>0</v>
      </c>
      <c r="M2769" s="39">
        <f>IF(C2769=12006,H2769,IF(C2769&lt;&gt;12006,0))</f>
        <v>0</v>
      </c>
      <c r="N2769" s="39">
        <f t="shared" si="1200"/>
        <v>0</v>
      </c>
      <c r="O2769" s="39">
        <f t="shared" si="1186"/>
        <v>0</v>
      </c>
      <c r="P2769" s="39">
        <f t="shared" si="1187"/>
        <v>0</v>
      </c>
      <c r="Q2769" s="39">
        <f t="shared" si="1188"/>
        <v>0</v>
      </c>
      <c r="R2769" s="39">
        <f t="shared" si="1189"/>
        <v>0</v>
      </c>
      <c r="S2769" s="39">
        <f t="shared" si="1190"/>
        <v>0</v>
      </c>
      <c r="T2769" s="39"/>
      <c r="U2769" s="39">
        <f t="shared" si="1191"/>
        <v>0</v>
      </c>
      <c r="V2769" s="39"/>
      <c r="W2769" s="39"/>
      <c r="X2769" s="39">
        <f t="shared" si="1180"/>
        <v>199.10570924024637</v>
      </c>
      <c r="Y2769" s="39">
        <f t="shared" si="1181"/>
        <v>6060.2800249999991</v>
      </c>
      <c r="Z2769" s="41">
        <f t="shared" si="1182"/>
        <v>378699.0589749486</v>
      </c>
      <c r="AA2769" s="41">
        <v>305826.36939301842</v>
      </c>
      <c r="AB2769" s="41">
        <v>-8248.0414661152136</v>
      </c>
      <c r="AC2769" s="41">
        <f t="shared" si="1192"/>
        <v>297578.32792690321</v>
      </c>
      <c r="AD2769" s="42">
        <f t="shared" si="1193"/>
        <v>72872.689581930172</v>
      </c>
      <c r="AE2769" s="41">
        <f t="shared" si="1194"/>
        <v>370451.01750883338</v>
      </c>
      <c r="AF2769" s="42">
        <f t="shared" si="1195"/>
        <v>2053660.9924911663</v>
      </c>
      <c r="AG2769" s="43">
        <f>(365.25/30.4375*(IF(E2769=12002,1/3%,IF(E2769=12003,1/3%,IF(E2769=12004,1/3%,IF(E2769=12006,1/2%,IF(E2769=12007,1/10%,IF(E2769=12008,1/3%,IF(E2769=12009,1/10%,IF(E2769=12010,1/10%,IF(E2769=12011,1/20%,IF(E2769=12012,1/3%))))))))))))</f>
        <v>400</v>
      </c>
      <c r="AH2769" s="44">
        <f t="shared" si="1196"/>
        <v>337.51129363449695</v>
      </c>
      <c r="AI2769" s="36">
        <f t="shared" si="1197"/>
        <v>62.488706365503077</v>
      </c>
      <c r="AJ2769" s="36">
        <f t="shared" si="1198"/>
        <v>1902</v>
      </c>
      <c r="AK2769" s="45">
        <v>45657</v>
      </c>
    </row>
    <row r="2770" spans="1:37" s="79" customFormat="1" ht="51" customHeight="1" x14ac:dyDescent="0.25">
      <c r="A2770" s="36">
        <v>2764</v>
      </c>
      <c r="B2770" s="45">
        <v>43755</v>
      </c>
      <c r="C2770" s="56" t="s">
        <v>1043</v>
      </c>
      <c r="D2770" s="56"/>
      <c r="E2770" s="36">
        <v>12002</v>
      </c>
      <c r="F2770" s="36" t="s">
        <v>2179</v>
      </c>
      <c r="G2770" s="38" t="s">
        <v>335</v>
      </c>
      <c r="H2770" s="61">
        <v>1</v>
      </c>
      <c r="I2770" s="48">
        <v>1837500</v>
      </c>
      <c r="J2770" s="39">
        <f t="shared" si="1183"/>
        <v>1837500</v>
      </c>
      <c r="K2770" s="39">
        <f t="shared" si="1184"/>
        <v>0</v>
      </c>
      <c r="L2770" s="39">
        <f t="shared" si="1185"/>
        <v>0</v>
      </c>
      <c r="M2770" s="39">
        <f>IF(C2770=12006,H2770,IF(C2770&lt;&gt;12006,0))</f>
        <v>0</v>
      </c>
      <c r="N2770" s="39">
        <f t="shared" si="1200"/>
        <v>0</v>
      </c>
      <c r="O2770" s="39">
        <f t="shared" si="1186"/>
        <v>0</v>
      </c>
      <c r="P2770" s="39">
        <f t="shared" si="1187"/>
        <v>0</v>
      </c>
      <c r="Q2770" s="39">
        <f t="shared" si="1188"/>
        <v>0</v>
      </c>
      <c r="R2770" s="39">
        <f t="shared" si="1189"/>
        <v>0</v>
      </c>
      <c r="S2770" s="39">
        <f t="shared" si="1190"/>
        <v>0</v>
      </c>
      <c r="T2770" s="39"/>
      <c r="U2770" s="39">
        <f t="shared" si="1191"/>
        <v>0</v>
      </c>
      <c r="V2770" s="39"/>
      <c r="W2770" s="39"/>
      <c r="X2770" s="39">
        <f t="shared" si="1180"/>
        <v>150.92402464065708</v>
      </c>
      <c r="Y2770" s="39">
        <f t="shared" si="1181"/>
        <v>4593.75</v>
      </c>
      <c r="Z2770" s="41">
        <f t="shared" si="1182"/>
        <v>287057.49486652977</v>
      </c>
      <c r="AA2770" s="41">
        <v>231819.30184804928</v>
      </c>
      <c r="AB2770" s="41">
        <v>0</v>
      </c>
      <c r="AC2770" s="41">
        <f t="shared" si="1192"/>
        <v>231819.30184804928</v>
      </c>
      <c r="AD2770" s="42">
        <f t="shared" si="1193"/>
        <v>55238.193018480495</v>
      </c>
      <c r="AE2770" s="41">
        <f t="shared" si="1194"/>
        <v>287057.49486652977</v>
      </c>
      <c r="AF2770" s="42">
        <f t="shared" si="1195"/>
        <v>1550442.5051334703</v>
      </c>
      <c r="AG2770" s="43">
        <f>(365.25/30.4375*(IF(E2770=12002,1/3%,IF(E2770=12003,1/3%,IF(E2770=12004,1/3%,IF(E2770=12006,1/2%,IF(E2770=12007,1/10%,IF(E2770=12008,1/3%,IF(E2770=12009,1/10%,IF(E2770=12010,1/10%,IF(E2770=12011,1/20%,IF(E2770=12012,1/3%))))))))))))</f>
        <v>400</v>
      </c>
      <c r="AH2770" s="44">
        <f t="shared" si="1196"/>
        <v>337.51129363449695</v>
      </c>
      <c r="AI2770" s="36">
        <f t="shared" si="1197"/>
        <v>62.488706365503077</v>
      </c>
      <c r="AJ2770" s="36">
        <f t="shared" si="1198"/>
        <v>1902</v>
      </c>
      <c r="AK2770" s="45">
        <v>45657</v>
      </c>
    </row>
    <row r="2771" spans="1:37" s="79" customFormat="1" ht="51" customHeight="1" x14ac:dyDescent="0.25">
      <c r="A2771" s="36">
        <v>2765</v>
      </c>
      <c r="B2771" s="45">
        <v>43756</v>
      </c>
      <c r="C2771" s="36" t="s">
        <v>315</v>
      </c>
      <c r="D2771" s="36"/>
      <c r="E2771" s="36">
        <v>12008</v>
      </c>
      <c r="F2771" s="36" t="s">
        <v>2180</v>
      </c>
      <c r="G2771" s="38" t="s">
        <v>1047</v>
      </c>
      <c r="H2771" s="61">
        <v>1</v>
      </c>
      <c r="I2771" s="48">
        <v>415800</v>
      </c>
      <c r="J2771" s="39">
        <f t="shared" si="1183"/>
        <v>0</v>
      </c>
      <c r="K2771" s="39">
        <f t="shared" si="1184"/>
        <v>0</v>
      </c>
      <c r="L2771" s="39">
        <f t="shared" si="1185"/>
        <v>0</v>
      </c>
      <c r="M2771" s="39">
        <f>IF(C2771=12006,H2771,IF(C2771&lt;&gt;12006,0))</f>
        <v>0</v>
      </c>
      <c r="N2771" s="39">
        <f t="shared" si="1200"/>
        <v>0</v>
      </c>
      <c r="O2771" s="39">
        <f t="shared" si="1186"/>
        <v>0</v>
      </c>
      <c r="P2771" s="39">
        <f t="shared" si="1187"/>
        <v>415800</v>
      </c>
      <c r="Q2771" s="39">
        <f t="shared" si="1188"/>
        <v>0</v>
      </c>
      <c r="R2771" s="39">
        <f t="shared" si="1189"/>
        <v>0</v>
      </c>
      <c r="S2771" s="39">
        <f t="shared" si="1190"/>
        <v>0</v>
      </c>
      <c r="T2771" s="39"/>
      <c r="U2771" s="39">
        <f t="shared" si="1191"/>
        <v>0</v>
      </c>
      <c r="V2771" s="39"/>
      <c r="W2771" s="39"/>
      <c r="X2771" s="39">
        <f t="shared" si="1180"/>
        <v>34.151950718685832</v>
      </c>
      <c r="Y2771" s="39">
        <f t="shared" si="1181"/>
        <v>1039.5</v>
      </c>
      <c r="Z2771" s="41">
        <f t="shared" si="1182"/>
        <v>64922.858316221769</v>
      </c>
      <c r="AA2771" s="41">
        <v>52423.244353182752</v>
      </c>
      <c r="AB2771" s="41">
        <v>0</v>
      </c>
      <c r="AC2771" s="41">
        <f t="shared" si="1192"/>
        <v>52423.244353182752</v>
      </c>
      <c r="AD2771" s="42">
        <f t="shared" si="1193"/>
        <v>12499.613963039017</v>
      </c>
      <c r="AE2771" s="41">
        <f t="shared" si="1194"/>
        <v>64922.858316221769</v>
      </c>
      <c r="AF2771" s="42">
        <f t="shared" si="1195"/>
        <v>350877.14168377826</v>
      </c>
      <c r="AG2771" s="43">
        <f>(365.25/30.4375*(IF(E2771=12002,1/3%,IF(E2771=12003,1/3%,IF(E2771=12004,1/3%,IF(E2771=12006,1/2%,IF(E2771=12007,1/10%,IF(E2771=12008,1/3%,IF(E2771=12009,1/10%,IF(E2771=12010,1/10%,IF(E2771=12011,1/20%,IF(E2771=12012,1/3%))))))))))))</f>
        <v>400</v>
      </c>
      <c r="AH2771" s="44">
        <f t="shared" si="1196"/>
        <v>337.54414784394248</v>
      </c>
      <c r="AI2771" s="36">
        <f t="shared" si="1197"/>
        <v>62.455852156057496</v>
      </c>
      <c r="AJ2771" s="36">
        <f t="shared" si="1198"/>
        <v>1901</v>
      </c>
      <c r="AK2771" s="45">
        <v>45657</v>
      </c>
    </row>
    <row r="2772" spans="1:37" s="79" customFormat="1" ht="12.75" customHeight="1" x14ac:dyDescent="0.25">
      <c r="A2772" s="36">
        <v>2766</v>
      </c>
      <c r="B2772" s="45">
        <v>43756</v>
      </c>
      <c r="C2772" s="49" t="s">
        <v>754</v>
      </c>
      <c r="D2772" s="49"/>
      <c r="E2772" s="49">
        <v>12011</v>
      </c>
      <c r="F2772" s="36" t="s">
        <v>2181</v>
      </c>
      <c r="G2772" s="36" t="s">
        <v>435</v>
      </c>
      <c r="H2772" s="38">
        <v>1</v>
      </c>
      <c r="I2772" s="50">
        <v>230000</v>
      </c>
      <c r="J2772" s="39">
        <f t="shared" si="1183"/>
        <v>0</v>
      </c>
      <c r="K2772" s="39">
        <f t="shared" si="1184"/>
        <v>0</v>
      </c>
      <c r="L2772" s="39">
        <f t="shared" si="1185"/>
        <v>0</v>
      </c>
      <c r="M2772" s="39">
        <f>IF(E2772=12005,I2772,IF(E2772&lt;&gt;12005,0))</f>
        <v>0</v>
      </c>
      <c r="N2772" s="39">
        <f t="shared" si="1200"/>
        <v>0</v>
      </c>
      <c r="O2772" s="39">
        <f t="shared" si="1186"/>
        <v>0</v>
      </c>
      <c r="P2772" s="39">
        <f t="shared" si="1187"/>
        <v>0</v>
      </c>
      <c r="Q2772" s="39">
        <f t="shared" si="1188"/>
        <v>0</v>
      </c>
      <c r="R2772" s="39">
        <f t="shared" si="1189"/>
        <v>0</v>
      </c>
      <c r="S2772" s="39">
        <f t="shared" si="1190"/>
        <v>230000</v>
      </c>
      <c r="T2772" s="39"/>
      <c r="U2772" s="39">
        <f t="shared" si="1191"/>
        <v>0</v>
      </c>
      <c r="V2772" s="39"/>
      <c r="W2772" s="39">
        <f>IF(E2772=12099,I2772,IF(E2772&lt;&gt;12099,0))</f>
        <v>0</v>
      </c>
      <c r="X2772" s="39">
        <f t="shared" si="1180"/>
        <v>125.94113620807666</v>
      </c>
      <c r="Y2772" s="39">
        <f t="shared" si="1181"/>
        <v>3833.333333333333</v>
      </c>
      <c r="Z2772" s="41">
        <f t="shared" si="1182"/>
        <v>230000</v>
      </c>
      <c r="AA2772" s="41">
        <v>193319.64407939767</v>
      </c>
      <c r="AB2772" s="41">
        <v>0</v>
      </c>
      <c r="AC2772" s="41">
        <f t="shared" si="1192"/>
        <v>193319.64407939767</v>
      </c>
      <c r="AD2772" s="42">
        <f t="shared" si="1193"/>
        <v>36680.355920602335</v>
      </c>
      <c r="AE2772" s="41">
        <f t="shared" si="1194"/>
        <v>230000</v>
      </c>
      <c r="AF2772" s="42">
        <f t="shared" si="1195"/>
        <v>0</v>
      </c>
      <c r="AG2772" s="43">
        <f>(365.25/30.4375*(IF(E2772=12002,1/3%,IF(E2772=12003,1/3%,IF(E2772=12004,1/3%,IF(E2772=12006,1/2%,IF(E2772=12007,1/10%,IF(E2772=12008,1/3%,IF(E2772=12009,1/10%,IF(E2772=12010,1/10%,IF(E2772=12011,1/20%,IF(E2772=12012,1/3%,IF(E2772=12099,1/10%)))))))))))))</f>
        <v>60</v>
      </c>
      <c r="AH2772" s="44">
        <f t="shared" si="1196"/>
        <v>0</v>
      </c>
      <c r="AI2772" s="36">
        <f t="shared" si="1197"/>
        <v>62.455852156057496</v>
      </c>
      <c r="AJ2772" s="36">
        <f t="shared" si="1198"/>
        <v>1901</v>
      </c>
      <c r="AK2772" s="45">
        <v>45657</v>
      </c>
    </row>
    <row r="2773" spans="1:37" s="79" customFormat="1" ht="51" customHeight="1" x14ac:dyDescent="0.25">
      <c r="A2773" s="36">
        <v>2767</v>
      </c>
      <c r="B2773" s="45">
        <v>43759</v>
      </c>
      <c r="C2773" s="49" t="s">
        <v>272</v>
      </c>
      <c r="D2773" s="49"/>
      <c r="E2773" s="49">
        <v>12010</v>
      </c>
      <c r="F2773" s="36" t="s">
        <v>2182</v>
      </c>
      <c r="G2773" s="56" t="s">
        <v>435</v>
      </c>
      <c r="H2773" s="38">
        <v>7</v>
      </c>
      <c r="I2773" s="50">
        <v>199000</v>
      </c>
      <c r="J2773" s="39">
        <f t="shared" si="1183"/>
        <v>0</v>
      </c>
      <c r="K2773" s="39">
        <f t="shared" si="1184"/>
        <v>0</v>
      </c>
      <c r="L2773" s="39">
        <f t="shared" si="1185"/>
        <v>0</v>
      </c>
      <c r="M2773" s="39">
        <f>IF(E2773=12005,I2773,IF(E2773&lt;&gt;12005,0))</f>
        <v>0</v>
      </c>
      <c r="N2773" s="39">
        <f t="shared" si="1200"/>
        <v>0</v>
      </c>
      <c r="O2773" s="39">
        <f t="shared" si="1186"/>
        <v>0</v>
      </c>
      <c r="P2773" s="39">
        <f t="shared" si="1187"/>
        <v>0</v>
      </c>
      <c r="Q2773" s="39">
        <f t="shared" si="1188"/>
        <v>0</v>
      </c>
      <c r="R2773" s="39">
        <f t="shared" si="1189"/>
        <v>199000</v>
      </c>
      <c r="S2773" s="39">
        <f t="shared" si="1190"/>
        <v>0</v>
      </c>
      <c r="T2773" s="39"/>
      <c r="U2773" s="39">
        <f t="shared" si="1191"/>
        <v>0</v>
      </c>
      <c r="V2773" s="39"/>
      <c r="W2773" s="39">
        <f>IF(E2773=12099,I2773,IF(E2773&lt;&gt;12099,0))</f>
        <v>0</v>
      </c>
      <c r="X2773" s="39">
        <f t="shared" si="1180"/>
        <v>54.483230663928815</v>
      </c>
      <c r="Y2773" s="39">
        <f t="shared" si="1181"/>
        <v>1658.3333333333333</v>
      </c>
      <c r="Z2773" s="41">
        <f t="shared" si="1182"/>
        <v>103409.17180013689</v>
      </c>
      <c r="AA2773" s="41">
        <v>83468.309377138954</v>
      </c>
      <c r="AB2773" s="41">
        <v>5609.987676692168</v>
      </c>
      <c r="AC2773" s="41">
        <f t="shared" si="1192"/>
        <v>89078.29705383112</v>
      </c>
      <c r="AD2773" s="42">
        <f t="shared" si="1193"/>
        <v>19940.862422997932</v>
      </c>
      <c r="AE2773" s="41">
        <f t="shared" si="1194"/>
        <v>109019.15947682905</v>
      </c>
      <c r="AF2773" s="42">
        <f t="shared" si="1195"/>
        <v>89980.840523170948</v>
      </c>
      <c r="AG2773" s="43">
        <f>(365.25/30.4375*(IF(E2773=12002,1/3%,IF(E2773=12003,1/3%,IF(E2773=12004,1/3%,IF(E2773=12006,1/2%,IF(E2773=12007,1/10%,IF(E2773=12008,1/3%,IF(E2773=12009,1/10%,IF(E2773=12010,1/10%,IF(E2773=12011,1/20%,IF(E2773=12012,1/3%,IF(E2773=12099,1/10%)))))))))))))</f>
        <v>120</v>
      </c>
      <c r="AH2773" s="44">
        <f t="shared" si="1196"/>
        <v>57.642710472279262</v>
      </c>
      <c r="AI2773" s="36">
        <f t="shared" si="1197"/>
        <v>62.357289527720738</v>
      </c>
      <c r="AJ2773" s="36">
        <f t="shared" si="1198"/>
        <v>1898</v>
      </c>
      <c r="AK2773" s="45">
        <v>45657</v>
      </c>
    </row>
    <row r="2774" spans="1:37" s="79" customFormat="1" ht="51" customHeight="1" x14ac:dyDescent="0.25">
      <c r="A2774" s="36">
        <v>2768</v>
      </c>
      <c r="B2774" s="45">
        <v>43759</v>
      </c>
      <c r="C2774" s="49" t="s">
        <v>272</v>
      </c>
      <c r="D2774" s="49"/>
      <c r="E2774" s="49">
        <v>12010</v>
      </c>
      <c r="F2774" s="36" t="s">
        <v>2183</v>
      </c>
      <c r="G2774" s="56" t="s">
        <v>435</v>
      </c>
      <c r="H2774" s="38">
        <v>1</v>
      </c>
      <c r="I2774" s="50">
        <v>385000</v>
      </c>
      <c r="J2774" s="39">
        <f t="shared" si="1183"/>
        <v>0</v>
      </c>
      <c r="K2774" s="39">
        <f t="shared" si="1184"/>
        <v>0</v>
      </c>
      <c r="L2774" s="39">
        <f t="shared" si="1185"/>
        <v>0</v>
      </c>
      <c r="M2774" s="39">
        <f>IF(E2774=12005,I2774,IF(E2774&lt;&gt;12005,0))</f>
        <v>0</v>
      </c>
      <c r="N2774" s="39">
        <f t="shared" si="1200"/>
        <v>0</v>
      </c>
      <c r="O2774" s="39">
        <f t="shared" si="1186"/>
        <v>0</v>
      </c>
      <c r="P2774" s="39">
        <f t="shared" si="1187"/>
        <v>0</v>
      </c>
      <c r="Q2774" s="39">
        <f t="shared" si="1188"/>
        <v>0</v>
      </c>
      <c r="R2774" s="39">
        <f t="shared" si="1189"/>
        <v>385000</v>
      </c>
      <c r="S2774" s="39">
        <f t="shared" si="1190"/>
        <v>0</v>
      </c>
      <c r="T2774" s="39"/>
      <c r="U2774" s="39">
        <f t="shared" si="1191"/>
        <v>0</v>
      </c>
      <c r="V2774" s="39"/>
      <c r="W2774" s="39">
        <f>IF(E2774=12099,I2774,IF(E2774&lt;&gt;12099,0))</f>
        <v>0</v>
      </c>
      <c r="X2774" s="39">
        <f t="shared" si="1180"/>
        <v>105.4072553045859</v>
      </c>
      <c r="Y2774" s="39">
        <f t="shared" si="1181"/>
        <v>3208.3333333333335</v>
      </c>
      <c r="Z2774" s="41">
        <f t="shared" si="1182"/>
        <v>200062.97056810404</v>
      </c>
      <c r="AA2774" s="41">
        <v>161483.91512662562</v>
      </c>
      <c r="AB2774" s="41">
        <v>10853.493746364244</v>
      </c>
      <c r="AC2774" s="41">
        <f t="shared" si="1192"/>
        <v>172337.40887298988</v>
      </c>
      <c r="AD2774" s="42">
        <f t="shared" si="1193"/>
        <v>38579.055441478413</v>
      </c>
      <c r="AE2774" s="41">
        <f t="shared" si="1194"/>
        <v>210916.46431446829</v>
      </c>
      <c r="AF2774" s="42">
        <f t="shared" si="1195"/>
        <v>174083.53568553171</v>
      </c>
      <c r="AG2774" s="43">
        <f>(365.25/30.4375*(IF(E2774=12002,1/3%,IF(E2774=12003,1/3%,IF(E2774=12004,1/3%,IF(E2774=12006,1/2%,IF(E2774=12007,1/10%,IF(E2774=12008,1/3%,IF(E2774=12009,1/10%,IF(E2774=12010,1/10%,IF(E2774=12011,1/20%,IF(E2774=12012,1/3%,IF(E2774=12099,1/10%)))))))))))))</f>
        <v>120</v>
      </c>
      <c r="AH2774" s="44">
        <f t="shared" si="1196"/>
        <v>57.642710472279262</v>
      </c>
      <c r="AI2774" s="36">
        <f t="shared" si="1197"/>
        <v>62.357289527720738</v>
      </c>
      <c r="AJ2774" s="36">
        <f t="shared" si="1198"/>
        <v>1898</v>
      </c>
      <c r="AK2774" s="45">
        <v>45657</v>
      </c>
    </row>
    <row r="2775" spans="1:37" s="79" customFormat="1" ht="51" customHeight="1" x14ac:dyDescent="0.25">
      <c r="A2775" s="36">
        <v>2769</v>
      </c>
      <c r="B2775" s="45">
        <v>43759</v>
      </c>
      <c r="C2775" s="49" t="s">
        <v>272</v>
      </c>
      <c r="D2775" s="49"/>
      <c r="E2775" s="49">
        <v>12010</v>
      </c>
      <c r="F2775" s="36" t="s">
        <v>2183</v>
      </c>
      <c r="G2775" s="56" t="s">
        <v>435</v>
      </c>
      <c r="H2775" s="38">
        <v>1</v>
      </c>
      <c r="I2775" s="50">
        <v>385000</v>
      </c>
      <c r="J2775" s="39">
        <f t="shared" si="1183"/>
        <v>0</v>
      </c>
      <c r="K2775" s="39">
        <f t="shared" si="1184"/>
        <v>0</v>
      </c>
      <c r="L2775" s="39">
        <f t="shared" si="1185"/>
        <v>0</v>
      </c>
      <c r="M2775" s="39">
        <f>IF(E2775=12005,I2775,IF(E2775&lt;&gt;12005,0))</f>
        <v>0</v>
      </c>
      <c r="N2775" s="39">
        <f t="shared" si="1200"/>
        <v>0</v>
      </c>
      <c r="O2775" s="39">
        <f t="shared" si="1186"/>
        <v>0</v>
      </c>
      <c r="P2775" s="39">
        <f t="shared" si="1187"/>
        <v>0</v>
      </c>
      <c r="Q2775" s="39">
        <f t="shared" si="1188"/>
        <v>0</v>
      </c>
      <c r="R2775" s="39">
        <f t="shared" si="1189"/>
        <v>385000</v>
      </c>
      <c r="S2775" s="39">
        <f t="shared" si="1190"/>
        <v>0</v>
      </c>
      <c r="T2775" s="39"/>
      <c r="U2775" s="39">
        <f t="shared" si="1191"/>
        <v>0</v>
      </c>
      <c r="V2775" s="39"/>
      <c r="W2775" s="39">
        <f>IF(E2775=12099,I2775,IF(E2775&lt;&gt;12099,0))</f>
        <v>0</v>
      </c>
      <c r="X2775" s="39">
        <f t="shared" si="1180"/>
        <v>105.4072553045859</v>
      </c>
      <c r="Y2775" s="39">
        <f t="shared" si="1181"/>
        <v>3208.3333333333335</v>
      </c>
      <c r="Z2775" s="41">
        <f t="shared" si="1182"/>
        <v>200062.97056810404</v>
      </c>
      <c r="AA2775" s="41">
        <v>161483.91512662562</v>
      </c>
      <c r="AB2775" s="41">
        <v>10853.493746364244</v>
      </c>
      <c r="AC2775" s="41">
        <f t="shared" si="1192"/>
        <v>172337.40887298988</v>
      </c>
      <c r="AD2775" s="42">
        <f t="shared" si="1193"/>
        <v>38579.055441478413</v>
      </c>
      <c r="AE2775" s="41">
        <f t="shared" si="1194"/>
        <v>210916.46431446829</v>
      </c>
      <c r="AF2775" s="42">
        <f t="shared" si="1195"/>
        <v>174083.53568553171</v>
      </c>
      <c r="AG2775" s="43">
        <f>(365.25/30.4375*(IF(E2775=12002,1/3%,IF(E2775=12003,1/3%,IF(E2775=12004,1/3%,IF(E2775=12006,1/2%,IF(E2775=12007,1/10%,IF(E2775=12008,1/3%,IF(E2775=12009,1/10%,IF(E2775=12010,1/10%,IF(E2775=12011,1/20%,IF(E2775=12012,1/3%,IF(E2775=12099,1/10%)))))))))))))</f>
        <v>120</v>
      </c>
      <c r="AH2775" s="44">
        <f t="shared" si="1196"/>
        <v>57.642710472279262</v>
      </c>
      <c r="AI2775" s="36">
        <f t="shared" si="1197"/>
        <v>62.357289527720738</v>
      </c>
      <c r="AJ2775" s="36">
        <f t="shared" si="1198"/>
        <v>1898</v>
      </c>
      <c r="AK2775" s="45">
        <v>45657</v>
      </c>
    </row>
    <row r="2776" spans="1:37" s="79" customFormat="1" ht="51" customHeight="1" x14ac:dyDescent="0.25">
      <c r="A2776" s="36">
        <v>2770</v>
      </c>
      <c r="B2776" s="91">
        <v>43762</v>
      </c>
      <c r="C2776" s="49" t="s">
        <v>272</v>
      </c>
      <c r="D2776" s="49"/>
      <c r="E2776" s="49">
        <v>12010</v>
      </c>
      <c r="F2776" s="56" t="s">
        <v>2184</v>
      </c>
      <c r="G2776" s="56" t="s">
        <v>435</v>
      </c>
      <c r="H2776" s="62">
        <v>1</v>
      </c>
      <c r="I2776" s="48">
        <v>1501500</v>
      </c>
      <c r="J2776" s="39">
        <f t="shared" si="1183"/>
        <v>0</v>
      </c>
      <c r="K2776" s="39">
        <f t="shared" si="1184"/>
        <v>0</v>
      </c>
      <c r="L2776" s="39">
        <f t="shared" si="1185"/>
        <v>0</v>
      </c>
      <c r="M2776" s="39">
        <f>IF(E2776=12005,I2776,IF(E2776&lt;&gt;12005,0))</f>
        <v>0</v>
      </c>
      <c r="N2776" s="39">
        <f t="shared" si="1200"/>
        <v>0</v>
      </c>
      <c r="O2776" s="39">
        <f t="shared" si="1186"/>
        <v>0</v>
      </c>
      <c r="P2776" s="39">
        <f t="shared" si="1187"/>
        <v>0</v>
      </c>
      <c r="Q2776" s="39">
        <f t="shared" si="1188"/>
        <v>0</v>
      </c>
      <c r="R2776" s="39">
        <f t="shared" si="1189"/>
        <v>1501500</v>
      </c>
      <c r="S2776" s="39">
        <f t="shared" si="1190"/>
        <v>0</v>
      </c>
      <c r="T2776" s="39"/>
      <c r="U2776" s="39">
        <f t="shared" si="1191"/>
        <v>0</v>
      </c>
      <c r="V2776" s="39"/>
      <c r="W2776" s="39">
        <f>IF(E2776=12099,I2776,IF(E2776&lt;&gt;12099,0))</f>
        <v>0</v>
      </c>
      <c r="X2776" s="39">
        <f t="shared" si="1180"/>
        <v>411.08829568788502</v>
      </c>
      <c r="Y2776" s="39">
        <f t="shared" si="1181"/>
        <v>12512.5</v>
      </c>
      <c r="Z2776" s="41">
        <f t="shared" si="1182"/>
        <v>779012.32032854215</v>
      </c>
      <c r="AA2776" s="41">
        <v>628554.00410677621</v>
      </c>
      <c r="AB2776" s="41">
        <v>42245.736657274552</v>
      </c>
      <c r="AC2776" s="41">
        <f t="shared" si="1192"/>
        <v>670799.74076405074</v>
      </c>
      <c r="AD2776" s="42">
        <f t="shared" si="1193"/>
        <v>150458.31622176594</v>
      </c>
      <c r="AE2776" s="41">
        <f t="shared" si="1194"/>
        <v>821258.05698581669</v>
      </c>
      <c r="AF2776" s="42">
        <f t="shared" si="1195"/>
        <v>680241.94301418331</v>
      </c>
      <c r="AG2776" s="43">
        <f>(365.25/30.4375*(IF(E2776=12002,1/3%,IF(E2776=12003,1/3%,IF(E2776=12004,1/3%,IF(E2776=12006,1/2%,IF(E2776=12007,1/10%,IF(E2776=12008,1/3%,IF(E2776=12009,1/10%,IF(E2776=12010,1/10%,IF(E2776=12011,1/20%,IF(E2776=12012,1/3%,IF(E2776=12099,1/10%)))))))))))))</f>
        <v>120</v>
      </c>
      <c r="AH2776" s="44">
        <f t="shared" si="1196"/>
        <v>57.741273100616013</v>
      </c>
      <c r="AI2776" s="36">
        <f t="shared" si="1197"/>
        <v>62.258726899383987</v>
      </c>
      <c r="AJ2776" s="36">
        <f t="shared" si="1198"/>
        <v>1895</v>
      </c>
      <c r="AK2776" s="45">
        <v>45657</v>
      </c>
    </row>
    <row r="2777" spans="1:37" s="79" customFormat="1" ht="15.75" customHeight="1" x14ac:dyDescent="0.25">
      <c r="A2777" s="36">
        <v>2771</v>
      </c>
      <c r="B2777" s="45">
        <v>43762</v>
      </c>
      <c r="C2777" s="53" t="s">
        <v>533</v>
      </c>
      <c r="D2777" s="53"/>
      <c r="E2777" s="36">
        <v>12003</v>
      </c>
      <c r="F2777" s="36" t="s">
        <v>2040</v>
      </c>
      <c r="G2777" s="36" t="s">
        <v>544</v>
      </c>
      <c r="H2777" s="38">
        <v>24</v>
      </c>
      <c r="I2777" s="48">
        <v>1122000</v>
      </c>
      <c r="J2777" s="39">
        <f t="shared" si="1183"/>
        <v>0</v>
      </c>
      <c r="K2777" s="39">
        <f t="shared" si="1184"/>
        <v>1122000</v>
      </c>
      <c r="L2777" s="39">
        <f t="shared" si="1185"/>
        <v>0</v>
      </c>
      <c r="M2777" s="39">
        <f t="shared" ref="M2777:M2783" si="1201">IF(C2777=12006,H2777,IF(C2777&lt;&gt;12006,0))</f>
        <v>0</v>
      </c>
      <c r="N2777" s="39">
        <f t="shared" si="1200"/>
        <v>0</v>
      </c>
      <c r="O2777" s="39">
        <f t="shared" si="1186"/>
        <v>0</v>
      </c>
      <c r="P2777" s="39">
        <f t="shared" si="1187"/>
        <v>0</v>
      </c>
      <c r="Q2777" s="39">
        <f t="shared" si="1188"/>
        <v>0</v>
      </c>
      <c r="R2777" s="39">
        <f t="shared" si="1189"/>
        <v>0</v>
      </c>
      <c r="S2777" s="39">
        <f t="shared" si="1190"/>
        <v>0</v>
      </c>
      <c r="T2777" s="39"/>
      <c r="U2777" s="39">
        <f t="shared" si="1191"/>
        <v>0</v>
      </c>
      <c r="V2777" s="39"/>
      <c r="W2777" s="39"/>
      <c r="X2777" s="39">
        <f t="shared" si="1180"/>
        <v>92.156057494866531</v>
      </c>
      <c r="Y2777" s="39">
        <f t="shared" si="1181"/>
        <v>2805</v>
      </c>
      <c r="Z2777" s="41">
        <f t="shared" si="1182"/>
        <v>174635.72895277207</v>
      </c>
      <c r="AA2777" s="41">
        <v>138141.93018480492</v>
      </c>
      <c r="AB2777" s="41">
        <v>-3725.6446218853175</v>
      </c>
      <c r="AC2777" s="41">
        <f t="shared" si="1192"/>
        <v>134416.2855629196</v>
      </c>
      <c r="AD2777" s="42">
        <f t="shared" si="1193"/>
        <v>36493.79876796715</v>
      </c>
      <c r="AE2777" s="41">
        <f t="shared" si="1194"/>
        <v>170910.08433088675</v>
      </c>
      <c r="AF2777" s="42">
        <f t="shared" si="1195"/>
        <v>951089.91566911328</v>
      </c>
      <c r="AG2777" s="43">
        <f t="shared" ref="AG2777:AG2783" si="1202">(365.25/30.4375*(IF(E2777=12002,1/3%,IF(E2777=12003,1/3%,IF(E2777=12004,1/3%,IF(E2777=12006,1/2%,IF(E2777=12007,1/10%,IF(E2777=12008,1/3%,IF(E2777=12009,1/10%,IF(E2777=12010,1/10%,IF(E2777=12011,1/20%,IF(E2777=12012,1/3%))))))))))))</f>
        <v>400</v>
      </c>
      <c r="AH2777" s="44">
        <f t="shared" si="1196"/>
        <v>337.74127310061601</v>
      </c>
      <c r="AI2777" s="36">
        <f t="shared" si="1197"/>
        <v>62.258726899383987</v>
      </c>
      <c r="AJ2777" s="36">
        <f t="shared" si="1198"/>
        <v>1895</v>
      </c>
      <c r="AK2777" s="45">
        <v>45657</v>
      </c>
    </row>
    <row r="2778" spans="1:37" s="79" customFormat="1" ht="15.75" customHeight="1" x14ac:dyDescent="0.25">
      <c r="A2778" s="36">
        <v>2772</v>
      </c>
      <c r="B2778" s="45">
        <v>43762</v>
      </c>
      <c r="C2778" s="53" t="s">
        <v>533</v>
      </c>
      <c r="D2778" s="53"/>
      <c r="E2778" s="36">
        <v>12003</v>
      </c>
      <c r="F2778" s="36" t="s">
        <v>2041</v>
      </c>
      <c r="G2778" s="36" t="s">
        <v>544</v>
      </c>
      <c r="H2778" s="38">
        <v>19</v>
      </c>
      <c r="I2778" s="48">
        <v>688750</v>
      </c>
      <c r="J2778" s="39">
        <f t="shared" si="1183"/>
        <v>0</v>
      </c>
      <c r="K2778" s="39">
        <f t="shared" si="1184"/>
        <v>688750</v>
      </c>
      <c r="L2778" s="39">
        <f t="shared" si="1185"/>
        <v>0</v>
      </c>
      <c r="M2778" s="39">
        <f t="shared" si="1201"/>
        <v>0</v>
      </c>
      <c r="N2778" s="39">
        <f t="shared" si="1200"/>
        <v>0</v>
      </c>
      <c r="O2778" s="39">
        <f t="shared" si="1186"/>
        <v>0</v>
      </c>
      <c r="P2778" s="39">
        <f t="shared" si="1187"/>
        <v>0</v>
      </c>
      <c r="Q2778" s="39">
        <f t="shared" si="1188"/>
        <v>0</v>
      </c>
      <c r="R2778" s="39">
        <f t="shared" si="1189"/>
        <v>0</v>
      </c>
      <c r="S2778" s="39">
        <f t="shared" si="1190"/>
        <v>0</v>
      </c>
      <c r="T2778" s="39"/>
      <c r="U2778" s="39">
        <f t="shared" si="1191"/>
        <v>0</v>
      </c>
      <c r="V2778" s="39"/>
      <c r="W2778" s="39"/>
      <c r="X2778" s="39">
        <f t="shared" si="1180"/>
        <v>56.570841889117041</v>
      </c>
      <c r="Y2778" s="39">
        <f t="shared" si="1181"/>
        <v>1721.875</v>
      </c>
      <c r="Z2778" s="41">
        <f t="shared" si="1182"/>
        <v>107201.7453798768</v>
      </c>
      <c r="AA2778" s="41">
        <v>84799.691991786443</v>
      </c>
      <c r="AB2778" s="41">
        <v>-2287.0211526947523</v>
      </c>
      <c r="AC2778" s="41">
        <f t="shared" si="1192"/>
        <v>82512.67083909169</v>
      </c>
      <c r="AD2778" s="42">
        <f t="shared" si="1193"/>
        <v>22402.053388090353</v>
      </c>
      <c r="AE2778" s="41">
        <f t="shared" si="1194"/>
        <v>104914.72422718204</v>
      </c>
      <c r="AF2778" s="42">
        <f t="shared" si="1195"/>
        <v>583835.2757728179</v>
      </c>
      <c r="AG2778" s="43">
        <f t="shared" si="1202"/>
        <v>400</v>
      </c>
      <c r="AH2778" s="44">
        <f t="shared" si="1196"/>
        <v>337.74127310061601</v>
      </c>
      <c r="AI2778" s="36">
        <f t="shared" si="1197"/>
        <v>62.258726899383987</v>
      </c>
      <c r="AJ2778" s="36">
        <f t="shared" si="1198"/>
        <v>1895</v>
      </c>
      <c r="AK2778" s="45">
        <v>45657</v>
      </c>
    </row>
    <row r="2779" spans="1:37" s="79" customFormat="1" ht="15.75" customHeight="1" x14ac:dyDescent="0.25">
      <c r="A2779" s="36">
        <v>2773</v>
      </c>
      <c r="B2779" s="45">
        <v>43766</v>
      </c>
      <c r="C2779" s="49" t="s">
        <v>33</v>
      </c>
      <c r="D2779" s="49"/>
      <c r="E2779" s="36">
        <v>12012</v>
      </c>
      <c r="F2779" s="36" t="s">
        <v>2185</v>
      </c>
      <c r="G2779" s="36" t="s">
        <v>756</v>
      </c>
      <c r="H2779" s="38">
        <v>1</v>
      </c>
      <c r="I2779" s="50">
        <v>637000</v>
      </c>
      <c r="J2779" s="39">
        <f t="shared" si="1183"/>
        <v>0</v>
      </c>
      <c r="K2779" s="39">
        <f t="shared" si="1184"/>
        <v>0</v>
      </c>
      <c r="L2779" s="39">
        <f t="shared" si="1185"/>
        <v>0</v>
      </c>
      <c r="M2779" s="39">
        <f t="shared" si="1201"/>
        <v>0</v>
      </c>
      <c r="N2779" s="39">
        <f t="shared" si="1200"/>
        <v>0</v>
      </c>
      <c r="O2779" s="39">
        <f t="shared" si="1186"/>
        <v>0</v>
      </c>
      <c r="P2779" s="39">
        <f t="shared" si="1187"/>
        <v>0</v>
      </c>
      <c r="Q2779" s="39">
        <f t="shared" si="1188"/>
        <v>0</v>
      </c>
      <c r="R2779" s="39">
        <f t="shared" si="1189"/>
        <v>0</v>
      </c>
      <c r="S2779" s="39">
        <f t="shared" si="1190"/>
        <v>0</v>
      </c>
      <c r="T2779" s="39"/>
      <c r="U2779" s="39">
        <f t="shared" si="1191"/>
        <v>637000</v>
      </c>
      <c r="V2779" s="39"/>
      <c r="W2779" s="39"/>
      <c r="X2779" s="39">
        <f t="shared" si="1180"/>
        <v>52.320328542094458</v>
      </c>
      <c r="Y2779" s="39">
        <f t="shared" si="1181"/>
        <v>1592.5</v>
      </c>
      <c r="Z2779" s="41">
        <f t="shared" si="1182"/>
        <v>98937.741273100619</v>
      </c>
      <c r="AA2779" s="41">
        <v>79788.501026694052</v>
      </c>
      <c r="AB2779" s="41">
        <v>-2151.8709007777675</v>
      </c>
      <c r="AC2779" s="41">
        <f t="shared" si="1192"/>
        <v>77636.630125916286</v>
      </c>
      <c r="AD2779" s="42">
        <f t="shared" si="1193"/>
        <v>19149.240246406567</v>
      </c>
      <c r="AE2779" s="41">
        <f t="shared" si="1194"/>
        <v>96785.870372322854</v>
      </c>
      <c r="AF2779" s="42">
        <f t="shared" si="1195"/>
        <v>540214.12962767715</v>
      </c>
      <c r="AG2779" s="43">
        <f t="shared" si="1202"/>
        <v>400</v>
      </c>
      <c r="AH2779" s="44">
        <f t="shared" si="1196"/>
        <v>337.87268993839837</v>
      </c>
      <c r="AI2779" s="36">
        <f t="shared" si="1197"/>
        <v>62.127310061601641</v>
      </c>
      <c r="AJ2779" s="36">
        <f t="shared" si="1198"/>
        <v>1891</v>
      </c>
      <c r="AK2779" s="45">
        <v>45657</v>
      </c>
    </row>
    <row r="2780" spans="1:37" s="79" customFormat="1" ht="51" customHeight="1" x14ac:dyDescent="0.25">
      <c r="A2780" s="36">
        <v>2774</v>
      </c>
      <c r="B2780" s="45">
        <v>43766</v>
      </c>
      <c r="C2780" s="36" t="s">
        <v>533</v>
      </c>
      <c r="D2780" s="36"/>
      <c r="E2780" s="36">
        <v>12003</v>
      </c>
      <c r="F2780" s="36" t="s">
        <v>2186</v>
      </c>
      <c r="G2780" s="36" t="s">
        <v>270</v>
      </c>
      <c r="H2780" s="38">
        <v>2</v>
      </c>
      <c r="I2780" s="48">
        <v>97637.931034482754</v>
      </c>
      <c r="J2780" s="39">
        <f t="shared" si="1183"/>
        <v>0</v>
      </c>
      <c r="K2780" s="39">
        <f t="shared" si="1184"/>
        <v>97637.931034482754</v>
      </c>
      <c r="L2780" s="39">
        <f t="shared" si="1185"/>
        <v>0</v>
      </c>
      <c r="M2780" s="39">
        <f t="shared" si="1201"/>
        <v>0</v>
      </c>
      <c r="N2780" s="39">
        <f t="shared" si="1200"/>
        <v>0</v>
      </c>
      <c r="O2780" s="39">
        <f t="shared" si="1186"/>
        <v>0</v>
      </c>
      <c r="P2780" s="39">
        <f t="shared" si="1187"/>
        <v>0</v>
      </c>
      <c r="Q2780" s="39">
        <f t="shared" si="1188"/>
        <v>0</v>
      </c>
      <c r="R2780" s="39">
        <f t="shared" si="1189"/>
        <v>0</v>
      </c>
      <c r="S2780" s="39">
        <f t="shared" si="1190"/>
        <v>0</v>
      </c>
      <c r="T2780" s="39"/>
      <c r="U2780" s="39">
        <f t="shared" si="1191"/>
        <v>0</v>
      </c>
      <c r="V2780" s="39"/>
      <c r="W2780" s="39"/>
      <c r="X2780" s="39">
        <f t="shared" si="1180"/>
        <v>8.0195425901012527</v>
      </c>
      <c r="Y2780" s="39">
        <f t="shared" si="1181"/>
        <v>244.09482758620689</v>
      </c>
      <c r="Z2780" s="41">
        <f t="shared" si="1182"/>
        <v>15164.955037881469</v>
      </c>
      <c r="AA2780" s="41">
        <v>12229.802449904411</v>
      </c>
      <c r="AB2780" s="41">
        <v>-329.83394443524321</v>
      </c>
      <c r="AC2780" s="41">
        <f t="shared" si="1192"/>
        <v>11899.968505469169</v>
      </c>
      <c r="AD2780" s="42">
        <f t="shared" si="1193"/>
        <v>2935.1525879770579</v>
      </c>
      <c r="AE2780" s="41">
        <f t="shared" si="1194"/>
        <v>14835.121093446227</v>
      </c>
      <c r="AF2780" s="42">
        <f t="shared" si="1195"/>
        <v>82802.809941036525</v>
      </c>
      <c r="AG2780" s="43">
        <f t="shared" si="1202"/>
        <v>400</v>
      </c>
      <c r="AH2780" s="44">
        <f t="shared" si="1196"/>
        <v>337.87268993839837</v>
      </c>
      <c r="AI2780" s="36">
        <f t="shared" si="1197"/>
        <v>62.127310061601641</v>
      </c>
      <c r="AJ2780" s="36">
        <f t="shared" si="1198"/>
        <v>1891</v>
      </c>
      <c r="AK2780" s="45">
        <v>45657</v>
      </c>
    </row>
    <row r="2781" spans="1:37" s="79" customFormat="1" ht="51" customHeight="1" x14ac:dyDescent="0.25">
      <c r="A2781" s="36">
        <v>2775</v>
      </c>
      <c r="B2781" s="45">
        <v>43766</v>
      </c>
      <c r="C2781" s="36" t="s">
        <v>533</v>
      </c>
      <c r="D2781" s="36"/>
      <c r="E2781" s="36">
        <v>12003</v>
      </c>
      <c r="F2781" s="36" t="s">
        <v>2187</v>
      </c>
      <c r="G2781" s="36" t="s">
        <v>270</v>
      </c>
      <c r="H2781" s="38">
        <v>3</v>
      </c>
      <c r="I2781" s="48">
        <v>104612.06896551725</v>
      </c>
      <c r="J2781" s="39">
        <f t="shared" si="1183"/>
        <v>0</v>
      </c>
      <c r="K2781" s="39">
        <f t="shared" si="1184"/>
        <v>104612.06896551725</v>
      </c>
      <c r="L2781" s="39">
        <f t="shared" si="1185"/>
        <v>0</v>
      </c>
      <c r="M2781" s="39">
        <f t="shared" si="1201"/>
        <v>0</v>
      </c>
      <c r="N2781" s="39">
        <f t="shared" si="1200"/>
        <v>0</v>
      </c>
      <c r="O2781" s="39">
        <f t="shared" si="1186"/>
        <v>0</v>
      </c>
      <c r="P2781" s="39">
        <f t="shared" si="1187"/>
        <v>0</v>
      </c>
      <c r="Q2781" s="39">
        <f t="shared" si="1188"/>
        <v>0</v>
      </c>
      <c r="R2781" s="39">
        <f t="shared" si="1189"/>
        <v>0</v>
      </c>
      <c r="S2781" s="39">
        <f t="shared" si="1190"/>
        <v>0</v>
      </c>
      <c r="T2781" s="39"/>
      <c r="U2781" s="39">
        <f t="shared" si="1191"/>
        <v>0</v>
      </c>
      <c r="V2781" s="39"/>
      <c r="W2781" s="39"/>
      <c r="X2781" s="39">
        <f t="shared" si="1180"/>
        <v>8.592367060822772</v>
      </c>
      <c r="Y2781" s="39">
        <f t="shared" si="1181"/>
        <v>261.53017241379314</v>
      </c>
      <c r="Z2781" s="41">
        <f t="shared" si="1182"/>
        <v>16248.166112015862</v>
      </c>
      <c r="AA2781" s="41">
        <v>13103.35976775473</v>
      </c>
      <c r="AB2781" s="41">
        <v>-353.39351189490355</v>
      </c>
      <c r="AC2781" s="41">
        <f t="shared" si="1192"/>
        <v>12749.966255859827</v>
      </c>
      <c r="AD2781" s="42">
        <f t="shared" si="1193"/>
        <v>3144.8063442611328</v>
      </c>
      <c r="AE2781" s="41">
        <f t="shared" si="1194"/>
        <v>15894.772600120959</v>
      </c>
      <c r="AF2781" s="42">
        <f t="shared" si="1195"/>
        <v>88717.296365396294</v>
      </c>
      <c r="AG2781" s="43">
        <f t="shared" si="1202"/>
        <v>400</v>
      </c>
      <c r="AH2781" s="44">
        <f t="shared" si="1196"/>
        <v>337.87268993839837</v>
      </c>
      <c r="AI2781" s="36">
        <f t="shared" si="1197"/>
        <v>62.127310061601641</v>
      </c>
      <c r="AJ2781" s="36">
        <f t="shared" si="1198"/>
        <v>1891</v>
      </c>
      <c r="AK2781" s="45">
        <v>45657</v>
      </c>
    </row>
    <row r="2782" spans="1:37" s="79" customFormat="1" ht="25.5" customHeight="1" x14ac:dyDescent="0.25">
      <c r="A2782" s="36">
        <v>2776</v>
      </c>
      <c r="B2782" s="45">
        <v>43766</v>
      </c>
      <c r="C2782" s="53" t="s">
        <v>533</v>
      </c>
      <c r="D2782" s="53"/>
      <c r="E2782" s="36">
        <v>12003</v>
      </c>
      <c r="F2782" s="36" t="s">
        <v>2188</v>
      </c>
      <c r="G2782" s="36" t="s">
        <v>1700</v>
      </c>
      <c r="H2782" s="38">
        <v>2</v>
      </c>
      <c r="I2782" s="50">
        <v>93500</v>
      </c>
      <c r="J2782" s="39">
        <f t="shared" si="1183"/>
        <v>0</v>
      </c>
      <c r="K2782" s="39">
        <f t="shared" si="1184"/>
        <v>93500</v>
      </c>
      <c r="L2782" s="39">
        <f t="shared" si="1185"/>
        <v>0</v>
      </c>
      <c r="M2782" s="39">
        <f t="shared" si="1201"/>
        <v>0</v>
      </c>
      <c r="N2782" s="39">
        <f t="shared" si="1200"/>
        <v>0</v>
      </c>
      <c r="O2782" s="39">
        <f t="shared" si="1186"/>
        <v>0</v>
      </c>
      <c r="P2782" s="39">
        <f t="shared" si="1187"/>
        <v>0</v>
      </c>
      <c r="Q2782" s="39">
        <f t="shared" si="1188"/>
        <v>0</v>
      </c>
      <c r="R2782" s="39">
        <f t="shared" si="1189"/>
        <v>0</v>
      </c>
      <c r="S2782" s="39">
        <f t="shared" si="1190"/>
        <v>0</v>
      </c>
      <c r="T2782" s="39"/>
      <c r="U2782" s="39">
        <f t="shared" si="1191"/>
        <v>0</v>
      </c>
      <c r="V2782" s="39"/>
      <c r="W2782" s="39"/>
      <c r="X2782" s="39">
        <f t="shared" si="1180"/>
        <v>7.6796714579055436</v>
      </c>
      <c r="Y2782" s="39">
        <f t="shared" si="1181"/>
        <v>233.74999999999997</v>
      </c>
      <c r="Z2782" s="41">
        <f t="shared" si="1182"/>
        <v>14522.258726899381</v>
      </c>
      <c r="AA2782" s="41">
        <v>11481.108829568788</v>
      </c>
      <c r="AB2782" s="41">
        <v>-309.64191181446239</v>
      </c>
      <c r="AC2782" s="41">
        <f t="shared" si="1192"/>
        <v>11171.466917754326</v>
      </c>
      <c r="AD2782" s="42">
        <f t="shared" si="1193"/>
        <v>3041.1498973305934</v>
      </c>
      <c r="AE2782" s="41">
        <f t="shared" si="1194"/>
        <v>14212.616815084919</v>
      </c>
      <c r="AF2782" s="42">
        <f t="shared" si="1195"/>
        <v>79287.383184915088</v>
      </c>
      <c r="AG2782" s="43">
        <f t="shared" si="1202"/>
        <v>400</v>
      </c>
      <c r="AH2782" s="44">
        <f t="shared" si="1196"/>
        <v>337.87268993839837</v>
      </c>
      <c r="AI2782" s="36">
        <f t="shared" si="1197"/>
        <v>62.127310061601641</v>
      </c>
      <c r="AJ2782" s="36">
        <f t="shared" si="1198"/>
        <v>1891</v>
      </c>
      <c r="AK2782" s="45">
        <v>45657</v>
      </c>
    </row>
    <row r="2783" spans="1:37" s="79" customFormat="1" ht="51" customHeight="1" x14ac:dyDescent="0.25">
      <c r="A2783" s="36">
        <v>2777</v>
      </c>
      <c r="B2783" s="45">
        <v>43766</v>
      </c>
      <c r="C2783" s="53" t="s">
        <v>533</v>
      </c>
      <c r="D2783" s="53"/>
      <c r="E2783" s="36">
        <v>12003</v>
      </c>
      <c r="F2783" s="36" t="s">
        <v>2170</v>
      </c>
      <c r="G2783" s="36" t="s">
        <v>1700</v>
      </c>
      <c r="H2783" s="38">
        <v>5</v>
      </c>
      <c r="I2783" s="50">
        <v>181250</v>
      </c>
      <c r="J2783" s="39">
        <f t="shared" si="1183"/>
        <v>0</v>
      </c>
      <c r="K2783" s="39">
        <f t="shared" si="1184"/>
        <v>181250</v>
      </c>
      <c r="L2783" s="39">
        <f t="shared" si="1185"/>
        <v>0</v>
      </c>
      <c r="M2783" s="39">
        <f t="shared" si="1201"/>
        <v>0</v>
      </c>
      <c r="N2783" s="39">
        <f t="shared" si="1200"/>
        <v>0</v>
      </c>
      <c r="O2783" s="39">
        <f t="shared" si="1186"/>
        <v>0</v>
      </c>
      <c r="P2783" s="39">
        <f t="shared" si="1187"/>
        <v>0</v>
      </c>
      <c r="Q2783" s="39">
        <f t="shared" si="1188"/>
        <v>0</v>
      </c>
      <c r="R2783" s="39">
        <f t="shared" si="1189"/>
        <v>0</v>
      </c>
      <c r="S2783" s="39">
        <f t="shared" si="1190"/>
        <v>0</v>
      </c>
      <c r="T2783" s="39"/>
      <c r="U2783" s="39">
        <f t="shared" si="1191"/>
        <v>0</v>
      </c>
      <c r="V2783" s="39"/>
      <c r="W2783" s="39"/>
      <c r="X2783" s="39">
        <f t="shared" si="1180"/>
        <v>14.887063655030801</v>
      </c>
      <c r="Y2783" s="39">
        <f t="shared" si="1181"/>
        <v>453.125</v>
      </c>
      <c r="Z2783" s="41">
        <f t="shared" si="1182"/>
        <v>28151.437371663244</v>
      </c>
      <c r="AA2783" s="41">
        <v>22256.160164271048</v>
      </c>
      <c r="AB2783" s="41">
        <v>-600.24167397188569</v>
      </c>
      <c r="AC2783" s="41">
        <f t="shared" si="1192"/>
        <v>21655.918490299162</v>
      </c>
      <c r="AD2783" s="42">
        <f t="shared" si="1193"/>
        <v>5895.2772073921951</v>
      </c>
      <c r="AE2783" s="41">
        <f t="shared" si="1194"/>
        <v>27551.195697691357</v>
      </c>
      <c r="AF2783" s="42">
        <f t="shared" si="1195"/>
        <v>153698.80430230865</v>
      </c>
      <c r="AG2783" s="43">
        <f t="shared" si="1202"/>
        <v>400</v>
      </c>
      <c r="AH2783" s="44">
        <f t="shared" si="1196"/>
        <v>337.87268993839837</v>
      </c>
      <c r="AI2783" s="36">
        <f t="shared" si="1197"/>
        <v>62.127310061601641</v>
      </c>
      <c r="AJ2783" s="36">
        <f t="shared" si="1198"/>
        <v>1891</v>
      </c>
      <c r="AK2783" s="45">
        <v>45657</v>
      </c>
    </row>
    <row r="2784" spans="1:37" s="79" customFormat="1" ht="38.25" customHeight="1" x14ac:dyDescent="0.25">
      <c r="A2784" s="36">
        <v>2778</v>
      </c>
      <c r="B2784" s="45">
        <v>43767</v>
      </c>
      <c r="C2784" s="49" t="s">
        <v>431</v>
      </c>
      <c r="D2784" s="49"/>
      <c r="E2784" s="49">
        <v>12009</v>
      </c>
      <c r="F2784" s="36" t="s">
        <v>2189</v>
      </c>
      <c r="G2784" s="56" t="s">
        <v>435</v>
      </c>
      <c r="H2784" s="38">
        <v>2</v>
      </c>
      <c r="I2784" s="50">
        <v>116000</v>
      </c>
      <c r="J2784" s="39">
        <f t="shared" si="1183"/>
        <v>0</v>
      </c>
      <c r="K2784" s="39">
        <f t="shared" si="1184"/>
        <v>0</v>
      </c>
      <c r="L2784" s="39">
        <f t="shared" si="1185"/>
        <v>0</v>
      </c>
      <c r="M2784" s="39">
        <f t="shared" ref="M2784:M2790" si="1203">IF(E2784=12005,I2784,IF(E2784&lt;&gt;12005,0))</f>
        <v>0</v>
      </c>
      <c r="N2784" s="39">
        <f t="shared" si="1200"/>
        <v>0</v>
      </c>
      <c r="O2784" s="39">
        <f t="shared" si="1186"/>
        <v>0</v>
      </c>
      <c r="P2784" s="39">
        <f t="shared" si="1187"/>
        <v>0</v>
      </c>
      <c r="Q2784" s="39">
        <f t="shared" si="1188"/>
        <v>116000</v>
      </c>
      <c r="R2784" s="39">
        <f t="shared" si="1189"/>
        <v>0</v>
      </c>
      <c r="S2784" s="39">
        <f t="shared" si="1190"/>
        <v>0</v>
      </c>
      <c r="T2784" s="39"/>
      <c r="U2784" s="39">
        <f t="shared" si="1191"/>
        <v>0</v>
      </c>
      <c r="V2784" s="39"/>
      <c r="W2784" s="39">
        <f t="shared" ref="W2784:W2790" si="1204">IF(E2784=12099,I2784,IF(E2784&lt;&gt;12099,0))</f>
        <v>0</v>
      </c>
      <c r="X2784" s="39">
        <f t="shared" si="1180"/>
        <v>31.759069130732374</v>
      </c>
      <c r="Y2784" s="39">
        <f t="shared" si="1181"/>
        <v>966.66666666666663</v>
      </c>
      <c r="Z2784" s="41">
        <f t="shared" si="1182"/>
        <v>60024.640657084186</v>
      </c>
      <c r="AA2784" s="41">
        <v>48400.821355236134</v>
      </c>
      <c r="AB2784" s="41">
        <v>0</v>
      </c>
      <c r="AC2784" s="41">
        <f t="shared" si="1192"/>
        <v>48400.821355236134</v>
      </c>
      <c r="AD2784" s="42">
        <f t="shared" si="1193"/>
        <v>11623.819301848052</v>
      </c>
      <c r="AE2784" s="41">
        <f t="shared" si="1194"/>
        <v>60024.640657084186</v>
      </c>
      <c r="AF2784" s="42">
        <f t="shared" si="1195"/>
        <v>55975.359342915814</v>
      </c>
      <c r="AG2784" s="43">
        <f t="shared" ref="AG2784:AG2790" si="1205">(365.25/30.4375*(IF(E2784=12002,1/3%,IF(E2784=12003,1/3%,IF(E2784=12004,1/3%,IF(E2784=12006,1/2%,IF(E2784=12007,1/10%,IF(E2784=12008,1/3%,IF(E2784=12009,1/10%,IF(E2784=12010,1/10%,IF(E2784=12011,1/20%,IF(E2784=12012,1/3%,IF(E2784=12099,1/10%)))))))))))))</f>
        <v>120</v>
      </c>
      <c r="AH2784" s="44">
        <f t="shared" si="1196"/>
        <v>57.905544147843941</v>
      </c>
      <c r="AI2784" s="36">
        <f t="shared" si="1197"/>
        <v>62.094455852156059</v>
      </c>
      <c r="AJ2784" s="36">
        <f t="shared" si="1198"/>
        <v>1890</v>
      </c>
      <c r="AK2784" s="45">
        <v>45657</v>
      </c>
    </row>
    <row r="2785" spans="1:37" s="79" customFormat="1" ht="38.25" customHeight="1" x14ac:dyDescent="0.25">
      <c r="A2785" s="36">
        <v>2779</v>
      </c>
      <c r="B2785" s="45">
        <v>43767</v>
      </c>
      <c r="C2785" s="49" t="s">
        <v>431</v>
      </c>
      <c r="D2785" s="49"/>
      <c r="E2785" s="49">
        <v>12009</v>
      </c>
      <c r="F2785" s="36" t="s">
        <v>1489</v>
      </c>
      <c r="G2785" s="56" t="s">
        <v>435</v>
      </c>
      <c r="H2785" s="38">
        <v>8</v>
      </c>
      <c r="I2785" s="48">
        <v>127561.58940397351</v>
      </c>
      <c r="J2785" s="39">
        <f t="shared" si="1183"/>
        <v>0</v>
      </c>
      <c r="K2785" s="39">
        <f t="shared" si="1184"/>
        <v>0</v>
      </c>
      <c r="L2785" s="39">
        <f t="shared" si="1185"/>
        <v>0</v>
      </c>
      <c r="M2785" s="39">
        <f t="shared" si="1203"/>
        <v>0</v>
      </c>
      <c r="N2785" s="39">
        <f t="shared" si="1200"/>
        <v>0</v>
      </c>
      <c r="O2785" s="39">
        <f t="shared" si="1186"/>
        <v>0</v>
      </c>
      <c r="P2785" s="39">
        <f t="shared" si="1187"/>
        <v>0</v>
      </c>
      <c r="Q2785" s="39">
        <f t="shared" si="1188"/>
        <v>127561.58940397351</v>
      </c>
      <c r="R2785" s="39">
        <f t="shared" si="1189"/>
        <v>0</v>
      </c>
      <c r="S2785" s="39">
        <f t="shared" si="1190"/>
        <v>0</v>
      </c>
      <c r="T2785" s="39"/>
      <c r="U2785" s="39">
        <f t="shared" si="1191"/>
        <v>0</v>
      </c>
      <c r="V2785" s="39"/>
      <c r="W2785" s="39">
        <f t="shared" si="1204"/>
        <v>0</v>
      </c>
      <c r="X2785" s="39">
        <f t="shared" si="1180"/>
        <v>34.92445979574908</v>
      </c>
      <c r="Y2785" s="39">
        <f t="shared" si="1181"/>
        <v>1063.0132450331125</v>
      </c>
      <c r="Z2785" s="41">
        <f t="shared" si="1182"/>
        <v>66007.229013965756</v>
      </c>
      <c r="AA2785" s="41">
        <v>53224.876728721596</v>
      </c>
      <c r="AB2785" s="41">
        <v>0</v>
      </c>
      <c r="AC2785" s="41">
        <f t="shared" si="1192"/>
        <v>53224.876728721596</v>
      </c>
      <c r="AD2785" s="42">
        <f t="shared" si="1193"/>
        <v>12782.35228524416</v>
      </c>
      <c r="AE2785" s="41">
        <f t="shared" si="1194"/>
        <v>66007.229013965756</v>
      </c>
      <c r="AF2785" s="42">
        <f t="shared" si="1195"/>
        <v>61554.360390007758</v>
      </c>
      <c r="AG2785" s="43">
        <f t="shared" si="1205"/>
        <v>120</v>
      </c>
      <c r="AH2785" s="44">
        <f t="shared" si="1196"/>
        <v>57.905544147843941</v>
      </c>
      <c r="AI2785" s="36">
        <f t="shared" si="1197"/>
        <v>62.094455852156059</v>
      </c>
      <c r="AJ2785" s="36">
        <f t="shared" si="1198"/>
        <v>1890</v>
      </c>
      <c r="AK2785" s="45">
        <v>45657</v>
      </c>
    </row>
    <row r="2786" spans="1:37" s="79" customFormat="1" ht="12.75" x14ac:dyDescent="0.25">
      <c r="A2786" s="36">
        <v>2780</v>
      </c>
      <c r="B2786" s="45">
        <v>43767</v>
      </c>
      <c r="C2786" s="49" t="s">
        <v>431</v>
      </c>
      <c r="D2786" s="49"/>
      <c r="E2786" s="49">
        <v>12009</v>
      </c>
      <c r="F2786" s="36" t="s">
        <v>2190</v>
      </c>
      <c r="G2786" s="56" t="s">
        <v>435</v>
      </c>
      <c r="H2786" s="38">
        <v>2</v>
      </c>
      <c r="I2786" s="50">
        <v>128000</v>
      </c>
      <c r="J2786" s="39">
        <f t="shared" si="1183"/>
        <v>0</v>
      </c>
      <c r="K2786" s="39">
        <f t="shared" si="1184"/>
        <v>0</v>
      </c>
      <c r="L2786" s="39">
        <f t="shared" si="1185"/>
        <v>0</v>
      </c>
      <c r="M2786" s="39">
        <f t="shared" si="1203"/>
        <v>0</v>
      </c>
      <c r="N2786" s="39">
        <f t="shared" si="1200"/>
        <v>0</v>
      </c>
      <c r="O2786" s="39">
        <f t="shared" si="1186"/>
        <v>0</v>
      </c>
      <c r="P2786" s="39">
        <f t="shared" si="1187"/>
        <v>0</v>
      </c>
      <c r="Q2786" s="39">
        <f t="shared" si="1188"/>
        <v>128000</v>
      </c>
      <c r="R2786" s="39">
        <f t="shared" si="1189"/>
        <v>0</v>
      </c>
      <c r="S2786" s="39">
        <f t="shared" si="1190"/>
        <v>0</v>
      </c>
      <c r="T2786" s="39"/>
      <c r="U2786" s="39">
        <f t="shared" si="1191"/>
        <v>0</v>
      </c>
      <c r="V2786" s="39"/>
      <c r="W2786" s="39">
        <f t="shared" si="1204"/>
        <v>0</v>
      </c>
      <c r="X2786" s="39">
        <f t="shared" si="1180"/>
        <v>35.044490075290895</v>
      </c>
      <c r="Y2786" s="39">
        <f t="shared" si="1181"/>
        <v>1066.6666666666665</v>
      </c>
      <c r="Z2786" s="41">
        <f t="shared" si="1182"/>
        <v>66234.086242299789</v>
      </c>
      <c r="AA2786" s="41">
        <v>53407.80287474332</v>
      </c>
      <c r="AB2786" s="41">
        <v>0</v>
      </c>
      <c r="AC2786" s="41">
        <f t="shared" si="1192"/>
        <v>53407.80287474332</v>
      </c>
      <c r="AD2786" s="42">
        <f t="shared" si="1193"/>
        <v>12826.283367556469</v>
      </c>
      <c r="AE2786" s="41">
        <f t="shared" si="1194"/>
        <v>66234.086242299789</v>
      </c>
      <c r="AF2786" s="42">
        <f t="shared" si="1195"/>
        <v>61765.913757700211</v>
      </c>
      <c r="AG2786" s="43">
        <f t="shared" si="1205"/>
        <v>120</v>
      </c>
      <c r="AH2786" s="44">
        <f t="shared" si="1196"/>
        <v>57.905544147843941</v>
      </c>
      <c r="AI2786" s="36">
        <f t="shared" si="1197"/>
        <v>62.094455852156059</v>
      </c>
      <c r="AJ2786" s="36">
        <f t="shared" si="1198"/>
        <v>1890</v>
      </c>
      <c r="AK2786" s="45">
        <v>45657</v>
      </c>
    </row>
    <row r="2787" spans="1:37" s="79" customFormat="1" ht="12.75" x14ac:dyDescent="0.25">
      <c r="A2787" s="36">
        <v>2781</v>
      </c>
      <c r="B2787" s="45">
        <v>43767</v>
      </c>
      <c r="C2787" s="49" t="s">
        <v>431</v>
      </c>
      <c r="D2787" s="49"/>
      <c r="E2787" s="49">
        <v>12009</v>
      </c>
      <c r="F2787" s="36" t="s">
        <v>1732</v>
      </c>
      <c r="G2787" s="56" t="s">
        <v>435</v>
      </c>
      <c r="H2787" s="38">
        <v>4</v>
      </c>
      <c r="I2787" s="48">
        <v>131960.26490066224</v>
      </c>
      <c r="J2787" s="39">
        <f t="shared" si="1183"/>
        <v>0</v>
      </c>
      <c r="K2787" s="39">
        <f t="shared" si="1184"/>
        <v>0</v>
      </c>
      <c r="L2787" s="39">
        <f t="shared" si="1185"/>
        <v>0</v>
      </c>
      <c r="M2787" s="39">
        <f t="shared" si="1203"/>
        <v>0</v>
      </c>
      <c r="N2787" s="39">
        <f t="shared" si="1200"/>
        <v>0</v>
      </c>
      <c r="O2787" s="39">
        <f t="shared" si="1186"/>
        <v>0</v>
      </c>
      <c r="P2787" s="39">
        <f t="shared" si="1187"/>
        <v>0</v>
      </c>
      <c r="Q2787" s="39">
        <f t="shared" si="1188"/>
        <v>131960.26490066224</v>
      </c>
      <c r="R2787" s="39">
        <f t="shared" si="1189"/>
        <v>0</v>
      </c>
      <c r="S2787" s="39">
        <f t="shared" si="1190"/>
        <v>0</v>
      </c>
      <c r="T2787" s="39"/>
      <c r="U2787" s="39">
        <f t="shared" si="1191"/>
        <v>0</v>
      </c>
      <c r="V2787" s="39"/>
      <c r="W2787" s="39">
        <f t="shared" si="1204"/>
        <v>0</v>
      </c>
      <c r="X2787" s="39">
        <f t="shared" si="1180"/>
        <v>36.12875151284387</v>
      </c>
      <c r="Y2787" s="39">
        <f t="shared" si="1181"/>
        <v>1099.6688741721853</v>
      </c>
      <c r="Z2787" s="41">
        <f t="shared" si="1182"/>
        <v>68283.340359274909</v>
      </c>
      <c r="AA2787" s="41">
        <v>55060.217305574057</v>
      </c>
      <c r="AB2787" s="41">
        <v>0</v>
      </c>
      <c r="AC2787" s="41">
        <f t="shared" si="1192"/>
        <v>55060.217305574057</v>
      </c>
      <c r="AD2787" s="42">
        <f t="shared" si="1193"/>
        <v>13223.123053700852</v>
      </c>
      <c r="AE2787" s="41">
        <f t="shared" si="1194"/>
        <v>68283.340359274909</v>
      </c>
      <c r="AF2787" s="42">
        <f t="shared" si="1195"/>
        <v>63676.924541387329</v>
      </c>
      <c r="AG2787" s="43">
        <f t="shared" si="1205"/>
        <v>120</v>
      </c>
      <c r="AH2787" s="44">
        <f t="shared" si="1196"/>
        <v>57.905544147843941</v>
      </c>
      <c r="AI2787" s="36">
        <f t="shared" si="1197"/>
        <v>62.094455852156059</v>
      </c>
      <c r="AJ2787" s="36">
        <f t="shared" si="1198"/>
        <v>1890</v>
      </c>
      <c r="AK2787" s="45">
        <v>45657</v>
      </c>
    </row>
    <row r="2788" spans="1:37" s="79" customFormat="1" ht="12.75" x14ac:dyDescent="0.25">
      <c r="A2788" s="36">
        <v>2782</v>
      </c>
      <c r="B2788" s="45">
        <v>43767</v>
      </c>
      <c r="C2788" s="49" t="s">
        <v>431</v>
      </c>
      <c r="D2788" s="49"/>
      <c r="E2788" s="49">
        <v>12009</v>
      </c>
      <c r="F2788" s="36" t="s">
        <v>1405</v>
      </c>
      <c r="G2788" s="56" t="s">
        <v>435</v>
      </c>
      <c r="H2788" s="38">
        <v>4</v>
      </c>
      <c r="I2788" s="48">
        <v>140757.61589403974</v>
      </c>
      <c r="J2788" s="39">
        <f t="shared" si="1183"/>
        <v>0</v>
      </c>
      <c r="K2788" s="39">
        <f t="shared" si="1184"/>
        <v>0</v>
      </c>
      <c r="L2788" s="39">
        <f t="shared" si="1185"/>
        <v>0</v>
      </c>
      <c r="M2788" s="39">
        <f t="shared" si="1203"/>
        <v>0</v>
      </c>
      <c r="N2788" s="39">
        <f t="shared" si="1200"/>
        <v>0</v>
      </c>
      <c r="O2788" s="39">
        <f t="shared" si="1186"/>
        <v>0</v>
      </c>
      <c r="P2788" s="39">
        <f t="shared" si="1187"/>
        <v>0</v>
      </c>
      <c r="Q2788" s="39">
        <f t="shared" si="1188"/>
        <v>140757.61589403974</v>
      </c>
      <c r="R2788" s="39">
        <f t="shared" si="1189"/>
        <v>0</v>
      </c>
      <c r="S2788" s="39">
        <f t="shared" si="1190"/>
        <v>0</v>
      </c>
      <c r="T2788" s="39"/>
      <c r="U2788" s="39">
        <f t="shared" si="1191"/>
        <v>0</v>
      </c>
      <c r="V2788" s="39"/>
      <c r="W2788" s="39">
        <f t="shared" si="1204"/>
        <v>0</v>
      </c>
      <c r="X2788" s="39">
        <f t="shared" si="1180"/>
        <v>38.537334947033472</v>
      </c>
      <c r="Y2788" s="39">
        <f t="shared" si="1181"/>
        <v>1172.9801324503312</v>
      </c>
      <c r="Z2788" s="41">
        <f t="shared" si="1182"/>
        <v>72835.563049893259</v>
      </c>
      <c r="AA2788" s="41">
        <v>58730.898459279008</v>
      </c>
      <c r="AB2788" s="41">
        <v>0</v>
      </c>
      <c r="AC2788" s="41">
        <f t="shared" si="1192"/>
        <v>58730.898459279008</v>
      </c>
      <c r="AD2788" s="42">
        <f t="shared" si="1193"/>
        <v>14104.664590614251</v>
      </c>
      <c r="AE2788" s="41">
        <f t="shared" si="1194"/>
        <v>72835.563049893259</v>
      </c>
      <c r="AF2788" s="42">
        <f t="shared" si="1195"/>
        <v>67922.052844146485</v>
      </c>
      <c r="AG2788" s="43">
        <f t="shared" si="1205"/>
        <v>120</v>
      </c>
      <c r="AH2788" s="44">
        <f t="shared" si="1196"/>
        <v>57.905544147843941</v>
      </c>
      <c r="AI2788" s="36">
        <f t="shared" si="1197"/>
        <v>62.094455852156059</v>
      </c>
      <c r="AJ2788" s="36">
        <f t="shared" si="1198"/>
        <v>1890</v>
      </c>
      <c r="AK2788" s="45">
        <v>45657</v>
      </c>
    </row>
    <row r="2789" spans="1:37" s="79" customFormat="1" ht="12.75" x14ac:dyDescent="0.25">
      <c r="A2789" s="36">
        <v>2783</v>
      </c>
      <c r="B2789" s="45">
        <v>43767</v>
      </c>
      <c r="C2789" s="49" t="s">
        <v>431</v>
      </c>
      <c r="D2789" s="49"/>
      <c r="E2789" s="49">
        <v>12009</v>
      </c>
      <c r="F2789" s="36" t="s">
        <v>2191</v>
      </c>
      <c r="G2789" s="56" t="s">
        <v>435</v>
      </c>
      <c r="H2789" s="38">
        <v>2</v>
      </c>
      <c r="I2789" s="50">
        <v>200000</v>
      </c>
      <c r="J2789" s="39">
        <f t="shared" si="1183"/>
        <v>0</v>
      </c>
      <c r="K2789" s="39">
        <f t="shared" si="1184"/>
        <v>0</v>
      </c>
      <c r="L2789" s="39">
        <f t="shared" si="1185"/>
        <v>0</v>
      </c>
      <c r="M2789" s="39">
        <f t="shared" si="1203"/>
        <v>0</v>
      </c>
      <c r="N2789" s="39">
        <f t="shared" si="1200"/>
        <v>0</v>
      </c>
      <c r="O2789" s="39">
        <f t="shared" si="1186"/>
        <v>0</v>
      </c>
      <c r="P2789" s="39">
        <f t="shared" si="1187"/>
        <v>0</v>
      </c>
      <c r="Q2789" s="39">
        <f t="shared" si="1188"/>
        <v>200000</v>
      </c>
      <c r="R2789" s="39">
        <f t="shared" si="1189"/>
        <v>0</v>
      </c>
      <c r="S2789" s="39">
        <f t="shared" si="1190"/>
        <v>0</v>
      </c>
      <c r="T2789" s="39"/>
      <c r="U2789" s="39">
        <f t="shared" si="1191"/>
        <v>0</v>
      </c>
      <c r="V2789" s="39"/>
      <c r="W2789" s="39">
        <f t="shared" si="1204"/>
        <v>0</v>
      </c>
      <c r="X2789" s="39">
        <f t="shared" si="1180"/>
        <v>54.757015742642025</v>
      </c>
      <c r="Y2789" s="39">
        <f t="shared" si="1181"/>
        <v>1666.6666666666667</v>
      </c>
      <c r="Z2789" s="41">
        <f t="shared" si="1182"/>
        <v>103490.75975359343</v>
      </c>
      <c r="AA2789" s="41">
        <v>83449.691991786458</v>
      </c>
      <c r="AB2789" s="41">
        <v>0</v>
      </c>
      <c r="AC2789" s="41">
        <f t="shared" si="1192"/>
        <v>83449.691991786458</v>
      </c>
      <c r="AD2789" s="42">
        <f t="shared" si="1193"/>
        <v>20041.067761806975</v>
      </c>
      <c r="AE2789" s="41">
        <f t="shared" si="1194"/>
        <v>103490.75975359343</v>
      </c>
      <c r="AF2789" s="42">
        <f t="shared" si="1195"/>
        <v>96509.240246406567</v>
      </c>
      <c r="AG2789" s="43">
        <f t="shared" si="1205"/>
        <v>120</v>
      </c>
      <c r="AH2789" s="44">
        <f t="shared" si="1196"/>
        <v>57.905544147843941</v>
      </c>
      <c r="AI2789" s="36">
        <f t="shared" si="1197"/>
        <v>62.094455852156059</v>
      </c>
      <c r="AJ2789" s="36">
        <f t="shared" si="1198"/>
        <v>1890</v>
      </c>
      <c r="AK2789" s="45">
        <v>45657</v>
      </c>
    </row>
    <row r="2790" spans="1:37" s="79" customFormat="1" ht="12.75" x14ac:dyDescent="0.25">
      <c r="A2790" s="36">
        <v>2784</v>
      </c>
      <c r="B2790" s="45">
        <v>43767</v>
      </c>
      <c r="C2790" s="49" t="s">
        <v>431</v>
      </c>
      <c r="D2790" s="49"/>
      <c r="E2790" s="49">
        <v>12009</v>
      </c>
      <c r="F2790" s="36" t="s">
        <v>1416</v>
      </c>
      <c r="G2790" s="56" t="s">
        <v>435</v>
      </c>
      <c r="H2790" s="38">
        <v>4</v>
      </c>
      <c r="I2790" s="48">
        <v>263920.52980132448</v>
      </c>
      <c r="J2790" s="39">
        <f t="shared" si="1183"/>
        <v>0</v>
      </c>
      <c r="K2790" s="39">
        <f t="shared" si="1184"/>
        <v>0</v>
      </c>
      <c r="L2790" s="39">
        <f t="shared" si="1185"/>
        <v>0</v>
      </c>
      <c r="M2790" s="39">
        <f t="shared" si="1203"/>
        <v>0</v>
      </c>
      <c r="N2790" s="39">
        <f t="shared" si="1200"/>
        <v>0</v>
      </c>
      <c r="O2790" s="39">
        <f t="shared" si="1186"/>
        <v>0</v>
      </c>
      <c r="P2790" s="39">
        <f t="shared" si="1187"/>
        <v>0</v>
      </c>
      <c r="Q2790" s="39">
        <f t="shared" si="1188"/>
        <v>263920.52980132448</v>
      </c>
      <c r="R2790" s="39">
        <f t="shared" si="1189"/>
        <v>0</v>
      </c>
      <c r="S2790" s="39">
        <f t="shared" si="1190"/>
        <v>0</v>
      </c>
      <c r="T2790" s="39"/>
      <c r="U2790" s="39">
        <f t="shared" si="1191"/>
        <v>0</v>
      </c>
      <c r="V2790" s="39"/>
      <c r="W2790" s="39">
        <f t="shared" si="1204"/>
        <v>0</v>
      </c>
      <c r="X2790" s="39">
        <f t="shared" si="1180"/>
        <v>72.25750302568774</v>
      </c>
      <c r="Y2790" s="39">
        <f t="shared" si="1181"/>
        <v>2199.3377483443705</v>
      </c>
      <c r="Z2790" s="41">
        <f t="shared" si="1182"/>
        <v>136566.68071854982</v>
      </c>
      <c r="AA2790" s="41">
        <v>110120.43461114811</v>
      </c>
      <c r="AB2790" s="41">
        <v>0</v>
      </c>
      <c r="AC2790" s="41">
        <f t="shared" si="1192"/>
        <v>110120.43461114811</v>
      </c>
      <c r="AD2790" s="42">
        <f t="shared" si="1193"/>
        <v>26446.246107401705</v>
      </c>
      <c r="AE2790" s="41">
        <f t="shared" si="1194"/>
        <v>136566.68071854982</v>
      </c>
      <c r="AF2790" s="42">
        <f t="shared" si="1195"/>
        <v>127353.84908277466</v>
      </c>
      <c r="AG2790" s="43">
        <f t="shared" si="1205"/>
        <v>120</v>
      </c>
      <c r="AH2790" s="44">
        <f t="shared" si="1196"/>
        <v>57.905544147843941</v>
      </c>
      <c r="AI2790" s="36">
        <f t="shared" si="1197"/>
        <v>62.094455852156059</v>
      </c>
      <c r="AJ2790" s="36">
        <f t="shared" si="1198"/>
        <v>1890</v>
      </c>
      <c r="AK2790" s="45">
        <v>45657</v>
      </c>
    </row>
    <row r="2791" spans="1:37" s="79" customFormat="1" ht="25.5" x14ac:dyDescent="0.25">
      <c r="A2791" s="36">
        <v>2785</v>
      </c>
      <c r="B2791" s="45">
        <v>43767</v>
      </c>
      <c r="C2791" s="53" t="s">
        <v>533</v>
      </c>
      <c r="D2791" s="53"/>
      <c r="E2791" s="36">
        <v>12003</v>
      </c>
      <c r="F2791" s="36" t="s">
        <v>2146</v>
      </c>
      <c r="G2791" s="36" t="s">
        <v>540</v>
      </c>
      <c r="H2791" s="38">
        <v>2</v>
      </c>
      <c r="I2791" s="50">
        <v>95100</v>
      </c>
      <c r="J2791" s="39">
        <f t="shared" si="1183"/>
        <v>0</v>
      </c>
      <c r="K2791" s="39">
        <f t="shared" si="1184"/>
        <v>95100</v>
      </c>
      <c r="L2791" s="39">
        <f t="shared" si="1185"/>
        <v>0</v>
      </c>
      <c r="M2791" s="39">
        <f t="shared" ref="M2791:M2800" si="1206">IF(C2791=12006,H2791,IF(C2791&lt;&gt;12006,0))</f>
        <v>0</v>
      </c>
      <c r="N2791" s="39">
        <f t="shared" si="1200"/>
        <v>0</v>
      </c>
      <c r="O2791" s="39">
        <f t="shared" si="1186"/>
        <v>0</v>
      </c>
      <c r="P2791" s="39">
        <f t="shared" si="1187"/>
        <v>0</v>
      </c>
      <c r="Q2791" s="39">
        <f t="shared" si="1188"/>
        <v>0</v>
      </c>
      <c r="R2791" s="39">
        <f t="shared" si="1189"/>
        <v>0</v>
      </c>
      <c r="S2791" s="39">
        <f t="shared" si="1190"/>
        <v>0</v>
      </c>
      <c r="T2791" s="39"/>
      <c r="U2791" s="39">
        <f t="shared" si="1191"/>
        <v>0</v>
      </c>
      <c r="V2791" s="39"/>
      <c r="W2791" s="39"/>
      <c r="X2791" s="39">
        <f t="shared" si="1180"/>
        <v>7.8110882956878847</v>
      </c>
      <c r="Y2791" s="39">
        <f t="shared" si="1181"/>
        <v>237.75</v>
      </c>
      <c r="Z2791" s="41">
        <f t="shared" si="1182"/>
        <v>14762.956878850104</v>
      </c>
      <c r="AA2791" s="41">
        <v>11669.765913757699</v>
      </c>
      <c r="AB2791" s="41">
        <v>-314.72993432977466</v>
      </c>
      <c r="AC2791" s="41">
        <f t="shared" si="1192"/>
        <v>11355.035979427925</v>
      </c>
      <c r="AD2791" s="42">
        <f t="shared" si="1193"/>
        <v>3093.1909650924044</v>
      </c>
      <c r="AE2791" s="41">
        <f t="shared" si="1194"/>
        <v>14448.226944520329</v>
      </c>
      <c r="AF2791" s="42">
        <f t="shared" si="1195"/>
        <v>80651.773055479673</v>
      </c>
      <c r="AG2791" s="43">
        <f t="shared" ref="AG2791:AG2800" si="1207">(365.25/30.4375*(IF(E2791=12002,1/3%,IF(E2791=12003,1/3%,IF(E2791=12004,1/3%,IF(E2791=12006,1/2%,IF(E2791=12007,1/10%,IF(E2791=12008,1/3%,IF(E2791=12009,1/10%,IF(E2791=12010,1/10%,IF(E2791=12011,1/20%,IF(E2791=12012,1/3%))))))))))))</f>
        <v>400</v>
      </c>
      <c r="AH2791" s="44">
        <f t="shared" si="1196"/>
        <v>337.90554414784395</v>
      </c>
      <c r="AI2791" s="36">
        <f t="shared" si="1197"/>
        <v>62.094455852156059</v>
      </c>
      <c r="AJ2791" s="36">
        <f t="shared" si="1198"/>
        <v>1890</v>
      </c>
      <c r="AK2791" s="45">
        <v>45657</v>
      </c>
    </row>
    <row r="2792" spans="1:37" s="79" customFormat="1" ht="25.5" x14ac:dyDescent="0.25">
      <c r="A2792" s="36">
        <v>2786</v>
      </c>
      <c r="B2792" s="45">
        <v>43767</v>
      </c>
      <c r="C2792" s="53" t="s">
        <v>533</v>
      </c>
      <c r="D2792" s="53"/>
      <c r="E2792" s="36">
        <v>12003</v>
      </c>
      <c r="F2792" s="36" t="s">
        <v>2170</v>
      </c>
      <c r="G2792" s="36" t="s">
        <v>540</v>
      </c>
      <c r="H2792" s="38">
        <v>7</v>
      </c>
      <c r="I2792" s="50">
        <v>259350</v>
      </c>
      <c r="J2792" s="39">
        <f t="shared" si="1183"/>
        <v>0</v>
      </c>
      <c r="K2792" s="39">
        <f t="shared" si="1184"/>
        <v>259350</v>
      </c>
      <c r="L2792" s="39">
        <f t="shared" si="1185"/>
        <v>0</v>
      </c>
      <c r="M2792" s="39">
        <f t="shared" si="1206"/>
        <v>0</v>
      </c>
      <c r="N2792" s="39">
        <f t="shared" si="1200"/>
        <v>0</v>
      </c>
      <c r="O2792" s="39">
        <f t="shared" si="1186"/>
        <v>0</v>
      </c>
      <c r="P2792" s="39">
        <f t="shared" si="1187"/>
        <v>0</v>
      </c>
      <c r="Q2792" s="39">
        <f t="shared" si="1188"/>
        <v>0</v>
      </c>
      <c r="R2792" s="39">
        <f t="shared" si="1189"/>
        <v>0</v>
      </c>
      <c r="S2792" s="39">
        <f t="shared" si="1190"/>
        <v>0</v>
      </c>
      <c r="T2792" s="39"/>
      <c r="U2792" s="39">
        <f t="shared" si="1191"/>
        <v>0</v>
      </c>
      <c r="V2792" s="39"/>
      <c r="W2792" s="39"/>
      <c r="X2792" s="39">
        <f t="shared" si="1180"/>
        <v>21.301848049281315</v>
      </c>
      <c r="Y2792" s="39">
        <f t="shared" si="1181"/>
        <v>648.375</v>
      </c>
      <c r="Z2792" s="41">
        <f t="shared" si="1182"/>
        <v>40260.492813141682</v>
      </c>
      <c r="AA2792" s="41">
        <v>31824.960985626283</v>
      </c>
      <c r="AB2792" s="41">
        <v>-858.30923731258747</v>
      </c>
      <c r="AC2792" s="41">
        <f t="shared" si="1192"/>
        <v>30966.651748313696</v>
      </c>
      <c r="AD2792" s="42">
        <f t="shared" si="1193"/>
        <v>8435.5318275153986</v>
      </c>
      <c r="AE2792" s="41">
        <f t="shared" si="1194"/>
        <v>39402.183575829098</v>
      </c>
      <c r="AF2792" s="42">
        <f t="shared" si="1195"/>
        <v>219947.81642417092</v>
      </c>
      <c r="AG2792" s="43">
        <f t="shared" si="1207"/>
        <v>400</v>
      </c>
      <c r="AH2792" s="44">
        <f t="shared" si="1196"/>
        <v>337.90554414784395</v>
      </c>
      <c r="AI2792" s="36">
        <f t="shared" si="1197"/>
        <v>62.094455852156059</v>
      </c>
      <c r="AJ2792" s="36">
        <f t="shared" si="1198"/>
        <v>1890</v>
      </c>
      <c r="AK2792" s="45">
        <v>45657</v>
      </c>
    </row>
    <row r="2793" spans="1:37" s="79" customFormat="1" ht="25.5" x14ac:dyDescent="0.25">
      <c r="A2793" s="36">
        <v>2787</v>
      </c>
      <c r="B2793" s="45">
        <v>43767</v>
      </c>
      <c r="C2793" s="53" t="s">
        <v>533</v>
      </c>
      <c r="D2793" s="53"/>
      <c r="E2793" s="36">
        <v>12003</v>
      </c>
      <c r="F2793" s="36" t="s">
        <v>2119</v>
      </c>
      <c r="G2793" s="36" t="s">
        <v>540</v>
      </c>
      <c r="H2793" s="38">
        <v>1</v>
      </c>
      <c r="I2793" s="50">
        <v>68550</v>
      </c>
      <c r="J2793" s="39">
        <f t="shared" si="1183"/>
        <v>0</v>
      </c>
      <c r="K2793" s="39">
        <f t="shared" si="1184"/>
        <v>68550</v>
      </c>
      <c r="L2793" s="39">
        <f t="shared" si="1185"/>
        <v>0</v>
      </c>
      <c r="M2793" s="39">
        <f t="shared" si="1206"/>
        <v>0</v>
      </c>
      <c r="N2793" s="39">
        <f t="shared" si="1200"/>
        <v>0</v>
      </c>
      <c r="O2793" s="39">
        <f t="shared" si="1186"/>
        <v>0</v>
      </c>
      <c r="P2793" s="39">
        <f t="shared" si="1187"/>
        <v>0</v>
      </c>
      <c r="Q2793" s="39">
        <f t="shared" si="1188"/>
        <v>0</v>
      </c>
      <c r="R2793" s="39">
        <f t="shared" si="1189"/>
        <v>0</v>
      </c>
      <c r="S2793" s="39">
        <f t="shared" si="1190"/>
        <v>0</v>
      </c>
      <c r="T2793" s="39"/>
      <c r="U2793" s="39">
        <f t="shared" si="1191"/>
        <v>0</v>
      </c>
      <c r="V2793" s="39"/>
      <c r="W2793" s="39"/>
      <c r="X2793" s="39">
        <f t="shared" si="1180"/>
        <v>5.6303901437371664</v>
      </c>
      <c r="Y2793" s="39">
        <f t="shared" si="1181"/>
        <v>171.375</v>
      </c>
      <c r="Z2793" s="41">
        <f t="shared" si="1182"/>
        <v>10641.437371663245</v>
      </c>
      <c r="AA2793" s="41">
        <v>8411.8028747433254</v>
      </c>
      <c r="AB2793" s="41">
        <v>-226.86369083392273</v>
      </c>
      <c r="AC2793" s="41">
        <f t="shared" si="1192"/>
        <v>8184.9391839094023</v>
      </c>
      <c r="AD2793" s="42">
        <f t="shared" si="1193"/>
        <v>2229.6344969199199</v>
      </c>
      <c r="AE2793" s="41">
        <f t="shared" si="1194"/>
        <v>10414.573680829322</v>
      </c>
      <c r="AF2793" s="42">
        <f t="shared" si="1195"/>
        <v>58135.426319170678</v>
      </c>
      <c r="AG2793" s="43">
        <f t="shared" si="1207"/>
        <v>400</v>
      </c>
      <c r="AH2793" s="44">
        <f t="shared" si="1196"/>
        <v>337.90554414784395</v>
      </c>
      <c r="AI2793" s="36">
        <f t="shared" si="1197"/>
        <v>62.094455852156059</v>
      </c>
      <c r="AJ2793" s="36">
        <f t="shared" si="1198"/>
        <v>1890</v>
      </c>
      <c r="AK2793" s="45">
        <v>45657</v>
      </c>
    </row>
    <row r="2794" spans="1:37" s="79" customFormat="1" ht="12.75" x14ac:dyDescent="0.25">
      <c r="A2794" s="36">
        <v>2788</v>
      </c>
      <c r="B2794" s="45">
        <v>43769</v>
      </c>
      <c r="C2794" s="36" t="s">
        <v>823</v>
      </c>
      <c r="D2794" s="36"/>
      <c r="E2794" s="36">
        <v>12004</v>
      </c>
      <c r="F2794" s="36" t="s">
        <v>2192</v>
      </c>
      <c r="G2794" s="36" t="s">
        <v>836</v>
      </c>
      <c r="H2794" s="38">
        <f>VLOOKUP(F2794,'[1]Feeder Assets'!$F$1338:$K$2140,6,0)</f>
        <v>50</v>
      </c>
      <c r="I2794" s="50">
        <v>6544200</v>
      </c>
      <c r="J2794" s="39">
        <f t="shared" si="1183"/>
        <v>0</v>
      </c>
      <c r="K2794" s="39">
        <f t="shared" si="1184"/>
        <v>0</v>
      </c>
      <c r="L2794" s="39">
        <f t="shared" si="1185"/>
        <v>6544200</v>
      </c>
      <c r="M2794" s="39">
        <f t="shared" si="1206"/>
        <v>0</v>
      </c>
      <c r="N2794" s="39">
        <f t="shared" si="1200"/>
        <v>0</v>
      </c>
      <c r="O2794" s="39">
        <f t="shared" si="1186"/>
        <v>0</v>
      </c>
      <c r="P2794" s="39">
        <f t="shared" si="1187"/>
        <v>0</v>
      </c>
      <c r="Q2794" s="39">
        <f t="shared" si="1188"/>
        <v>0</v>
      </c>
      <c r="R2794" s="39">
        <f t="shared" si="1189"/>
        <v>0</v>
      </c>
      <c r="S2794" s="39">
        <f t="shared" si="1190"/>
        <v>0</v>
      </c>
      <c r="T2794" s="39"/>
      <c r="U2794" s="39">
        <f t="shared" si="1191"/>
        <v>0</v>
      </c>
      <c r="V2794" s="39"/>
      <c r="W2794" s="39"/>
      <c r="X2794" s="39">
        <f t="shared" si="1180"/>
        <v>537.51129363449695</v>
      </c>
      <c r="Y2794" s="39">
        <f t="shared" si="1181"/>
        <v>16360.500000000002</v>
      </c>
      <c r="Z2794" s="41">
        <f t="shared" si="1182"/>
        <v>1014821.3223819303</v>
      </c>
      <c r="AA2794" s="41">
        <v>818092.18891170446</v>
      </c>
      <c r="AB2794" s="41">
        <v>-22063.690291458362</v>
      </c>
      <c r="AC2794" s="41">
        <f t="shared" si="1192"/>
        <v>796028.49862024607</v>
      </c>
      <c r="AD2794" s="42">
        <f t="shared" si="1193"/>
        <v>196729.13347022585</v>
      </c>
      <c r="AE2794" s="41">
        <f t="shared" si="1194"/>
        <v>992757.63209047192</v>
      </c>
      <c r="AF2794" s="42">
        <f t="shared" si="1195"/>
        <v>5551442.3679095283</v>
      </c>
      <c r="AG2794" s="43">
        <f t="shared" si="1207"/>
        <v>400</v>
      </c>
      <c r="AH2794" s="44">
        <f t="shared" si="1196"/>
        <v>337.97125256673513</v>
      </c>
      <c r="AI2794" s="36">
        <f t="shared" si="1197"/>
        <v>62.02874743326489</v>
      </c>
      <c r="AJ2794" s="36">
        <f t="shared" si="1198"/>
        <v>1888</v>
      </c>
      <c r="AK2794" s="45">
        <v>45657</v>
      </c>
    </row>
    <row r="2795" spans="1:37" s="79" customFormat="1" ht="12.75" x14ac:dyDescent="0.25">
      <c r="A2795" s="36">
        <v>2789</v>
      </c>
      <c r="B2795" s="45">
        <v>43769</v>
      </c>
      <c r="C2795" s="36" t="s">
        <v>823</v>
      </c>
      <c r="D2795" s="36"/>
      <c r="E2795" s="36">
        <v>12004</v>
      </c>
      <c r="F2795" s="36" t="s">
        <v>2193</v>
      </c>
      <c r="G2795" s="36" t="s">
        <v>836</v>
      </c>
      <c r="H2795" s="38">
        <v>1</v>
      </c>
      <c r="I2795" s="50">
        <v>270919.58</v>
      </c>
      <c r="J2795" s="39">
        <f t="shared" si="1183"/>
        <v>0</v>
      </c>
      <c r="K2795" s="39">
        <f t="shared" si="1184"/>
        <v>0</v>
      </c>
      <c r="L2795" s="39">
        <f t="shared" si="1185"/>
        <v>270919.58</v>
      </c>
      <c r="M2795" s="39">
        <f t="shared" si="1206"/>
        <v>0</v>
      </c>
      <c r="N2795" s="39">
        <f t="shared" si="1200"/>
        <v>0</v>
      </c>
      <c r="O2795" s="39">
        <f t="shared" si="1186"/>
        <v>0</v>
      </c>
      <c r="P2795" s="39">
        <f t="shared" si="1187"/>
        <v>0</v>
      </c>
      <c r="Q2795" s="39">
        <f t="shared" si="1188"/>
        <v>0</v>
      </c>
      <c r="R2795" s="39">
        <f t="shared" si="1189"/>
        <v>0</v>
      </c>
      <c r="S2795" s="39">
        <f t="shared" si="1190"/>
        <v>0</v>
      </c>
      <c r="T2795" s="39"/>
      <c r="U2795" s="39">
        <f t="shared" si="1191"/>
        <v>0</v>
      </c>
      <c r="V2795" s="39"/>
      <c r="W2795" s="39"/>
      <c r="X2795" s="39">
        <f t="shared" si="1180"/>
        <v>22.252121560574949</v>
      </c>
      <c r="Y2795" s="39">
        <f t="shared" si="1181"/>
        <v>677.29894999999999</v>
      </c>
      <c r="Z2795" s="41">
        <f t="shared" si="1182"/>
        <v>42012.005506365502</v>
      </c>
      <c r="AA2795" s="41">
        <v>33867.729015195073</v>
      </c>
      <c r="AB2795" s="41">
        <v>-913.40205174230243</v>
      </c>
      <c r="AC2795" s="41">
        <f t="shared" si="1192"/>
        <v>32954.326963452768</v>
      </c>
      <c r="AD2795" s="42">
        <f t="shared" si="1193"/>
        <v>8144.2764911704289</v>
      </c>
      <c r="AE2795" s="41">
        <f t="shared" si="1194"/>
        <v>41098.603454623197</v>
      </c>
      <c r="AF2795" s="42">
        <f t="shared" si="1195"/>
        <v>229820.97654537682</v>
      </c>
      <c r="AG2795" s="43">
        <f t="shared" si="1207"/>
        <v>400</v>
      </c>
      <c r="AH2795" s="44">
        <f t="shared" si="1196"/>
        <v>337.97125256673513</v>
      </c>
      <c r="AI2795" s="36">
        <f t="shared" si="1197"/>
        <v>62.02874743326489</v>
      </c>
      <c r="AJ2795" s="36">
        <f t="shared" si="1198"/>
        <v>1888</v>
      </c>
      <c r="AK2795" s="45">
        <v>45657</v>
      </c>
    </row>
    <row r="2796" spans="1:37" s="79" customFormat="1" ht="12.75" x14ac:dyDescent="0.25">
      <c r="A2796" s="36">
        <v>2790</v>
      </c>
      <c r="B2796" s="45">
        <v>43769</v>
      </c>
      <c r="C2796" s="49" t="s">
        <v>33</v>
      </c>
      <c r="D2796" s="49"/>
      <c r="E2796" s="49">
        <v>12012</v>
      </c>
      <c r="F2796" s="36" t="s">
        <v>2177</v>
      </c>
      <c r="G2796" s="36" t="s">
        <v>65</v>
      </c>
      <c r="H2796" s="38">
        <v>20</v>
      </c>
      <c r="I2796" s="50">
        <v>1946250</v>
      </c>
      <c r="J2796" s="39">
        <f t="shared" si="1183"/>
        <v>0</v>
      </c>
      <c r="K2796" s="39">
        <f t="shared" si="1184"/>
        <v>0</v>
      </c>
      <c r="L2796" s="39">
        <f t="shared" si="1185"/>
        <v>0</v>
      </c>
      <c r="M2796" s="39">
        <f t="shared" si="1206"/>
        <v>0</v>
      </c>
      <c r="N2796" s="39">
        <f t="shared" si="1200"/>
        <v>0</v>
      </c>
      <c r="O2796" s="39">
        <f t="shared" si="1186"/>
        <v>0</v>
      </c>
      <c r="P2796" s="39">
        <f t="shared" si="1187"/>
        <v>0</v>
      </c>
      <c r="Q2796" s="39">
        <f t="shared" si="1188"/>
        <v>0</v>
      </c>
      <c r="R2796" s="39">
        <f t="shared" si="1189"/>
        <v>0</v>
      </c>
      <c r="S2796" s="39">
        <f t="shared" si="1190"/>
        <v>0</v>
      </c>
      <c r="T2796" s="39"/>
      <c r="U2796" s="39">
        <f t="shared" si="1191"/>
        <v>1946250</v>
      </c>
      <c r="V2796" s="39"/>
      <c r="W2796" s="39"/>
      <c r="X2796" s="39">
        <f t="shared" si="1180"/>
        <v>159.85626283367557</v>
      </c>
      <c r="Y2796" s="39">
        <f t="shared" si="1181"/>
        <v>4865.625</v>
      </c>
      <c r="Z2796" s="41">
        <f t="shared" si="1182"/>
        <v>301808.62422997947</v>
      </c>
      <c r="AA2796" s="41">
        <v>243301.2320328542</v>
      </c>
      <c r="AB2796" s="41">
        <v>-6561.7580803995634</v>
      </c>
      <c r="AC2796" s="41">
        <f t="shared" si="1192"/>
        <v>236739.47395245463</v>
      </c>
      <c r="AD2796" s="42">
        <f t="shared" si="1193"/>
        <v>58507.392197125271</v>
      </c>
      <c r="AE2796" s="41">
        <f t="shared" si="1194"/>
        <v>295246.86614957987</v>
      </c>
      <c r="AF2796" s="42">
        <f t="shared" si="1195"/>
        <v>1651003.1338504201</v>
      </c>
      <c r="AG2796" s="43">
        <f t="shared" si="1207"/>
        <v>400</v>
      </c>
      <c r="AH2796" s="44">
        <f t="shared" si="1196"/>
        <v>337.97125256673513</v>
      </c>
      <c r="AI2796" s="36">
        <f t="shared" si="1197"/>
        <v>62.02874743326489</v>
      </c>
      <c r="AJ2796" s="36">
        <f t="shared" si="1198"/>
        <v>1888</v>
      </c>
      <c r="AK2796" s="45">
        <v>45657</v>
      </c>
    </row>
    <row r="2797" spans="1:37" s="79" customFormat="1" ht="12.75" x14ac:dyDescent="0.25">
      <c r="A2797" s="36">
        <v>2791</v>
      </c>
      <c r="B2797" s="91">
        <v>43769</v>
      </c>
      <c r="C2797" s="49" t="s">
        <v>265</v>
      </c>
      <c r="D2797" s="49"/>
      <c r="E2797" s="49">
        <v>12007</v>
      </c>
      <c r="F2797" s="56" t="s">
        <v>2194</v>
      </c>
      <c r="G2797" s="73" t="s">
        <v>276</v>
      </c>
      <c r="H2797" s="62">
        <v>1</v>
      </c>
      <c r="I2797" s="96">
        <v>151201.0999821141</v>
      </c>
      <c r="J2797" s="39">
        <f t="shared" si="1183"/>
        <v>0</v>
      </c>
      <c r="K2797" s="39">
        <f t="shared" si="1184"/>
        <v>0</v>
      </c>
      <c r="L2797" s="39">
        <f t="shared" si="1185"/>
        <v>0</v>
      </c>
      <c r="M2797" s="39">
        <f t="shared" si="1206"/>
        <v>0</v>
      </c>
      <c r="N2797" s="39">
        <f t="shared" si="1200"/>
        <v>0</v>
      </c>
      <c r="O2797" s="39">
        <f t="shared" si="1186"/>
        <v>151201.0999821141</v>
      </c>
      <c r="P2797" s="39">
        <f t="shared" si="1187"/>
        <v>0</v>
      </c>
      <c r="Q2797" s="39">
        <f t="shared" si="1188"/>
        <v>0</v>
      </c>
      <c r="R2797" s="39">
        <f t="shared" si="1189"/>
        <v>0</v>
      </c>
      <c r="S2797" s="39">
        <f t="shared" si="1190"/>
        <v>0</v>
      </c>
      <c r="T2797" s="39"/>
      <c r="U2797" s="39">
        <f t="shared" si="1191"/>
        <v>0</v>
      </c>
      <c r="V2797" s="39">
        <f>IF(E2797=12050,I2797,IF(E2797&lt;&gt;12050,0))</f>
        <v>0</v>
      </c>
      <c r="W2797" s="39"/>
      <c r="X2797" s="39">
        <f t="shared" si="1180"/>
        <v>41.396605060127065</v>
      </c>
      <c r="Y2797" s="39">
        <f t="shared" si="1181"/>
        <v>1260.0091665176176</v>
      </c>
      <c r="Z2797" s="41">
        <f t="shared" si="1182"/>
        <v>78156.7903535199</v>
      </c>
      <c r="AA2797" s="41">
        <v>63005.632901513396</v>
      </c>
      <c r="AB2797" s="41">
        <v>19482.703145552077</v>
      </c>
      <c r="AC2797" s="41">
        <f t="shared" si="1192"/>
        <v>82488.336047065473</v>
      </c>
      <c r="AD2797" s="42">
        <f t="shared" si="1193"/>
        <v>15151.157452006504</v>
      </c>
      <c r="AE2797" s="41">
        <f t="shared" si="1194"/>
        <v>97639.493499071978</v>
      </c>
      <c r="AF2797" s="42">
        <f t="shared" si="1195"/>
        <v>53561.606483042124</v>
      </c>
      <c r="AG2797" s="43">
        <f t="shared" si="1207"/>
        <v>120</v>
      </c>
      <c r="AH2797" s="44">
        <f t="shared" si="1196"/>
        <v>57.97125256673511</v>
      </c>
      <c r="AI2797" s="36">
        <f t="shared" si="1197"/>
        <v>62.02874743326489</v>
      </c>
      <c r="AJ2797" s="36">
        <f t="shared" si="1198"/>
        <v>1888</v>
      </c>
      <c r="AK2797" s="45">
        <v>45657</v>
      </c>
    </row>
    <row r="2798" spans="1:37" s="79" customFormat="1" ht="51" customHeight="1" x14ac:dyDescent="0.25">
      <c r="A2798" s="36">
        <v>2792</v>
      </c>
      <c r="B2798" s="45">
        <v>43769</v>
      </c>
      <c r="C2798" s="56" t="s">
        <v>1043</v>
      </c>
      <c r="D2798" s="56"/>
      <c r="E2798" s="36">
        <v>12002</v>
      </c>
      <c r="F2798" s="36" t="s">
        <v>2195</v>
      </c>
      <c r="G2798" s="38" t="s">
        <v>320</v>
      </c>
      <c r="H2798" s="61">
        <v>1</v>
      </c>
      <c r="I2798" s="50">
        <v>485445</v>
      </c>
      <c r="J2798" s="39">
        <f t="shared" si="1183"/>
        <v>485445</v>
      </c>
      <c r="K2798" s="39">
        <f t="shared" si="1184"/>
        <v>0</v>
      </c>
      <c r="L2798" s="39">
        <f t="shared" si="1185"/>
        <v>0</v>
      </c>
      <c r="M2798" s="39">
        <f t="shared" si="1206"/>
        <v>0</v>
      </c>
      <c r="N2798" s="39">
        <f t="shared" si="1200"/>
        <v>0</v>
      </c>
      <c r="O2798" s="39">
        <f t="shared" si="1186"/>
        <v>0</v>
      </c>
      <c r="P2798" s="39">
        <f t="shared" si="1187"/>
        <v>0</v>
      </c>
      <c r="Q2798" s="39">
        <f t="shared" si="1188"/>
        <v>0</v>
      </c>
      <c r="R2798" s="39">
        <f t="shared" si="1189"/>
        <v>0</v>
      </c>
      <c r="S2798" s="39">
        <f t="shared" si="1190"/>
        <v>0</v>
      </c>
      <c r="T2798" s="39"/>
      <c r="U2798" s="39">
        <f t="shared" si="1191"/>
        <v>0</v>
      </c>
      <c r="V2798" s="39"/>
      <c r="W2798" s="39"/>
      <c r="X2798" s="39">
        <f t="shared" si="1180"/>
        <v>39.872279260780289</v>
      </c>
      <c r="Y2798" s="39">
        <f t="shared" si="1181"/>
        <v>1213.6125</v>
      </c>
      <c r="Z2798" s="41">
        <f t="shared" si="1182"/>
        <v>75278.863244353182</v>
      </c>
      <c r="AA2798" s="41">
        <v>60685.609034907597</v>
      </c>
      <c r="AB2798" s="41">
        <v>0</v>
      </c>
      <c r="AC2798" s="41">
        <f t="shared" si="1192"/>
        <v>60685.609034907597</v>
      </c>
      <c r="AD2798" s="42">
        <f t="shared" si="1193"/>
        <v>14593.254209445586</v>
      </c>
      <c r="AE2798" s="41">
        <f t="shared" si="1194"/>
        <v>75278.863244353182</v>
      </c>
      <c r="AF2798" s="42">
        <f t="shared" si="1195"/>
        <v>410166.13675564679</v>
      </c>
      <c r="AG2798" s="43">
        <f t="shared" si="1207"/>
        <v>400</v>
      </c>
      <c r="AH2798" s="44">
        <f t="shared" si="1196"/>
        <v>337.97125256673513</v>
      </c>
      <c r="AI2798" s="36">
        <f t="shared" si="1197"/>
        <v>62.02874743326489</v>
      </c>
      <c r="AJ2798" s="36">
        <f t="shared" si="1198"/>
        <v>1888</v>
      </c>
      <c r="AK2798" s="45">
        <v>45657</v>
      </c>
    </row>
    <row r="2799" spans="1:37" s="79" customFormat="1" ht="51" customHeight="1" x14ac:dyDescent="0.25">
      <c r="A2799" s="36">
        <v>2793</v>
      </c>
      <c r="B2799" s="45">
        <v>43769</v>
      </c>
      <c r="C2799" s="36" t="s">
        <v>721</v>
      </c>
      <c r="D2799" s="36"/>
      <c r="E2799" s="36">
        <v>12003</v>
      </c>
      <c r="F2799" s="36" t="s">
        <v>2195</v>
      </c>
      <c r="G2799" s="38" t="s">
        <v>953</v>
      </c>
      <c r="H2799" s="61">
        <v>1</v>
      </c>
      <c r="I2799" s="50">
        <v>2107977.54</v>
      </c>
      <c r="J2799" s="39">
        <f t="shared" si="1183"/>
        <v>0</v>
      </c>
      <c r="K2799" s="39">
        <f t="shared" si="1184"/>
        <v>2107977.54</v>
      </c>
      <c r="L2799" s="39">
        <f t="shared" si="1185"/>
        <v>0</v>
      </c>
      <c r="M2799" s="39">
        <f t="shared" si="1206"/>
        <v>0</v>
      </c>
      <c r="N2799" s="39">
        <f t="shared" si="1200"/>
        <v>0</v>
      </c>
      <c r="O2799" s="39">
        <f t="shared" si="1186"/>
        <v>0</v>
      </c>
      <c r="P2799" s="39">
        <f t="shared" si="1187"/>
        <v>0</v>
      </c>
      <c r="Q2799" s="39">
        <f t="shared" si="1188"/>
        <v>0</v>
      </c>
      <c r="R2799" s="39">
        <f t="shared" si="1189"/>
        <v>0</v>
      </c>
      <c r="S2799" s="39">
        <f t="shared" si="1190"/>
        <v>0</v>
      </c>
      <c r="T2799" s="39"/>
      <c r="U2799" s="39">
        <f t="shared" si="1191"/>
        <v>0</v>
      </c>
      <c r="V2799" s="39"/>
      <c r="W2799" s="39"/>
      <c r="X2799" s="39">
        <f t="shared" si="1180"/>
        <v>173.13983901437371</v>
      </c>
      <c r="Y2799" s="39">
        <f t="shared" si="1181"/>
        <v>5269.9438499999997</v>
      </c>
      <c r="Z2799" s="41">
        <f t="shared" si="1182"/>
        <v>326888.01605913759</v>
      </c>
      <c r="AA2799" s="41">
        <v>263518.83497987676</v>
      </c>
      <c r="AB2799" s="41">
        <v>0</v>
      </c>
      <c r="AC2799" s="41">
        <f t="shared" si="1192"/>
        <v>263518.83497987676</v>
      </c>
      <c r="AD2799" s="42">
        <f t="shared" si="1193"/>
        <v>63369.18107926083</v>
      </c>
      <c r="AE2799" s="41">
        <f t="shared" si="1194"/>
        <v>326888.01605913759</v>
      </c>
      <c r="AF2799" s="42">
        <f t="shared" si="1195"/>
        <v>1781089.5239408624</v>
      </c>
      <c r="AG2799" s="43">
        <f t="shared" si="1207"/>
        <v>400</v>
      </c>
      <c r="AH2799" s="44">
        <f t="shared" si="1196"/>
        <v>337.97125256673513</v>
      </c>
      <c r="AI2799" s="36">
        <f t="shared" si="1197"/>
        <v>62.02874743326489</v>
      </c>
      <c r="AJ2799" s="36">
        <f t="shared" si="1198"/>
        <v>1888</v>
      </c>
      <c r="AK2799" s="45">
        <v>45657</v>
      </c>
    </row>
    <row r="2800" spans="1:37" s="79" customFormat="1" ht="38.25" customHeight="1" x14ac:dyDescent="0.25">
      <c r="A2800" s="36">
        <v>2794</v>
      </c>
      <c r="B2800" s="91">
        <v>43769</v>
      </c>
      <c r="C2800" s="36" t="s">
        <v>315</v>
      </c>
      <c r="D2800" s="36"/>
      <c r="E2800" s="36">
        <v>12008</v>
      </c>
      <c r="F2800" s="56" t="s">
        <v>2196</v>
      </c>
      <c r="G2800" s="38" t="s">
        <v>322</v>
      </c>
      <c r="H2800" s="63">
        <v>5</v>
      </c>
      <c r="I2800" s="98">
        <v>1083041.6692161781</v>
      </c>
      <c r="J2800" s="39">
        <f t="shared" si="1183"/>
        <v>0</v>
      </c>
      <c r="K2800" s="39">
        <f t="shared" si="1184"/>
        <v>0</v>
      </c>
      <c r="L2800" s="39">
        <f t="shared" si="1185"/>
        <v>0</v>
      </c>
      <c r="M2800" s="39">
        <f t="shared" si="1206"/>
        <v>0</v>
      </c>
      <c r="N2800" s="39">
        <f t="shared" si="1200"/>
        <v>0</v>
      </c>
      <c r="O2800" s="39">
        <f t="shared" si="1186"/>
        <v>0</v>
      </c>
      <c r="P2800" s="39">
        <f t="shared" si="1187"/>
        <v>1083041.6692161781</v>
      </c>
      <c r="Q2800" s="39">
        <f t="shared" si="1188"/>
        <v>0</v>
      </c>
      <c r="R2800" s="39">
        <f t="shared" si="1189"/>
        <v>0</v>
      </c>
      <c r="S2800" s="39">
        <f t="shared" si="1190"/>
        <v>0</v>
      </c>
      <c r="T2800" s="39"/>
      <c r="U2800" s="39">
        <f t="shared" si="1191"/>
        <v>0</v>
      </c>
      <c r="V2800" s="39"/>
      <c r="W2800" s="39"/>
      <c r="X2800" s="39">
        <f t="shared" si="1180"/>
        <v>88.956194596811343</v>
      </c>
      <c r="Y2800" s="39">
        <f t="shared" si="1181"/>
        <v>2707.6041730404454</v>
      </c>
      <c r="Z2800" s="41">
        <f t="shared" si="1182"/>
        <v>167949.29539877982</v>
      </c>
      <c r="AA2800" s="41">
        <v>135391.32817634687</v>
      </c>
      <c r="AB2800" s="41">
        <v>0</v>
      </c>
      <c r="AC2800" s="41">
        <f t="shared" si="1192"/>
        <v>135391.32817634687</v>
      </c>
      <c r="AD2800" s="42">
        <f t="shared" si="1193"/>
        <v>32557.967222432955</v>
      </c>
      <c r="AE2800" s="41">
        <f t="shared" si="1194"/>
        <v>167949.29539877982</v>
      </c>
      <c r="AF2800" s="42">
        <f t="shared" si="1195"/>
        <v>915092.37381739833</v>
      </c>
      <c r="AG2800" s="43">
        <f t="shared" si="1207"/>
        <v>400</v>
      </c>
      <c r="AH2800" s="44">
        <f t="shared" si="1196"/>
        <v>337.97125256673513</v>
      </c>
      <c r="AI2800" s="36">
        <f t="shared" si="1197"/>
        <v>62.02874743326489</v>
      </c>
      <c r="AJ2800" s="36">
        <f t="shared" si="1198"/>
        <v>1888</v>
      </c>
      <c r="AK2800" s="45">
        <v>45657</v>
      </c>
    </row>
    <row r="2801" spans="1:37" s="79" customFormat="1" ht="25.5" customHeight="1" x14ac:dyDescent="0.25">
      <c r="A2801" s="36">
        <v>2795</v>
      </c>
      <c r="B2801" s="91">
        <v>43769</v>
      </c>
      <c r="C2801" s="49" t="s">
        <v>265</v>
      </c>
      <c r="D2801" s="49"/>
      <c r="E2801" s="49">
        <v>12007</v>
      </c>
      <c r="F2801" s="56" t="s">
        <v>2197</v>
      </c>
      <c r="G2801" s="73" t="s">
        <v>435</v>
      </c>
      <c r="H2801" s="62">
        <v>5</v>
      </c>
      <c r="I2801" s="96">
        <v>366524.71024861385</v>
      </c>
      <c r="J2801" s="39">
        <f t="shared" si="1183"/>
        <v>0</v>
      </c>
      <c r="K2801" s="39">
        <f t="shared" si="1184"/>
        <v>0</v>
      </c>
      <c r="L2801" s="39">
        <f t="shared" si="1185"/>
        <v>0</v>
      </c>
      <c r="M2801" s="39">
        <f>IF(E2801=12005,I2801,IF(E2801&lt;&gt;12005,0))</f>
        <v>0</v>
      </c>
      <c r="N2801" s="39">
        <f t="shared" si="1200"/>
        <v>0</v>
      </c>
      <c r="O2801" s="39">
        <f t="shared" si="1186"/>
        <v>366524.71024861385</v>
      </c>
      <c r="P2801" s="39">
        <f t="shared" si="1187"/>
        <v>0</v>
      </c>
      <c r="Q2801" s="39">
        <f t="shared" si="1188"/>
        <v>0</v>
      </c>
      <c r="R2801" s="39">
        <f t="shared" si="1189"/>
        <v>0</v>
      </c>
      <c r="S2801" s="39">
        <f t="shared" si="1190"/>
        <v>0</v>
      </c>
      <c r="T2801" s="39"/>
      <c r="U2801" s="39">
        <f t="shared" si="1191"/>
        <v>0</v>
      </c>
      <c r="V2801" s="39"/>
      <c r="W2801" s="39">
        <f>IF(E2801=12099,I2801,IF(E2801&lt;&gt;12099,0))</f>
        <v>0</v>
      </c>
      <c r="X2801" s="39">
        <f t="shared" si="1180"/>
        <v>100.34899664575327</v>
      </c>
      <c r="Y2801" s="39">
        <f t="shared" si="1181"/>
        <v>3054.3725854051154</v>
      </c>
      <c r="Z2801" s="41">
        <f t="shared" si="1182"/>
        <v>189458.9056671822</v>
      </c>
      <c r="AA2801" s="41">
        <v>152731.17289483649</v>
      </c>
      <c r="AB2801" s="41">
        <v>4785.5551266678694</v>
      </c>
      <c r="AC2801" s="41">
        <f t="shared" si="1192"/>
        <v>157516.72802150436</v>
      </c>
      <c r="AD2801" s="42">
        <f t="shared" si="1193"/>
        <v>36727.732772345713</v>
      </c>
      <c r="AE2801" s="41">
        <f t="shared" si="1194"/>
        <v>194244.46079385007</v>
      </c>
      <c r="AF2801" s="42">
        <f t="shared" si="1195"/>
        <v>172280.24945476378</v>
      </c>
      <c r="AG2801" s="43">
        <f>(365.25/30.4375*(IF(E2801=12002,1/3%,IF(E2801=12003,1/3%,IF(E2801=12004,1/3%,IF(E2801=12006,1/2%,IF(E2801=12007,1/10%,IF(E2801=12008,1/3%,IF(E2801=12009,1/10%,IF(E2801=12010,1/10%,IF(E2801=12011,1/20%,IF(E2801=12012,1/3%,IF(E2801=12099,1/10%)))))))))))))</f>
        <v>120</v>
      </c>
      <c r="AH2801" s="44">
        <f t="shared" si="1196"/>
        <v>57.97125256673511</v>
      </c>
      <c r="AI2801" s="36">
        <f t="shared" si="1197"/>
        <v>62.02874743326489</v>
      </c>
      <c r="AJ2801" s="36">
        <f t="shared" si="1198"/>
        <v>1888</v>
      </c>
      <c r="AK2801" s="45">
        <v>45657</v>
      </c>
    </row>
    <row r="2802" spans="1:37" s="79" customFormat="1" ht="51" customHeight="1" x14ac:dyDescent="0.25">
      <c r="A2802" s="36">
        <v>2796</v>
      </c>
      <c r="B2802" s="45">
        <v>43769</v>
      </c>
      <c r="C2802" s="49" t="s">
        <v>272</v>
      </c>
      <c r="D2802" s="49"/>
      <c r="E2802" s="49">
        <v>12010</v>
      </c>
      <c r="F2802" s="36" t="s">
        <v>2198</v>
      </c>
      <c r="G2802" s="56" t="s">
        <v>435</v>
      </c>
      <c r="H2802" s="38">
        <v>20</v>
      </c>
      <c r="I2802" s="50">
        <v>642808.76494023902</v>
      </c>
      <c r="J2802" s="39">
        <f t="shared" si="1183"/>
        <v>0</v>
      </c>
      <c r="K2802" s="39">
        <f t="shared" si="1184"/>
        <v>0</v>
      </c>
      <c r="L2802" s="39">
        <f t="shared" si="1185"/>
        <v>0</v>
      </c>
      <c r="M2802" s="39">
        <f>IF(E2802=12005,I2802,IF(E2802&lt;&gt;12005,0))</f>
        <v>0</v>
      </c>
      <c r="N2802" s="39">
        <f t="shared" si="1200"/>
        <v>0</v>
      </c>
      <c r="O2802" s="39">
        <f t="shared" si="1186"/>
        <v>0</v>
      </c>
      <c r="P2802" s="39">
        <f t="shared" si="1187"/>
        <v>0</v>
      </c>
      <c r="Q2802" s="39">
        <f t="shared" si="1188"/>
        <v>0</v>
      </c>
      <c r="R2802" s="39">
        <f t="shared" si="1189"/>
        <v>642808.76494023902</v>
      </c>
      <c r="S2802" s="39">
        <f t="shared" si="1190"/>
        <v>0</v>
      </c>
      <c r="T2802" s="39"/>
      <c r="U2802" s="39">
        <f t="shared" si="1191"/>
        <v>0</v>
      </c>
      <c r="V2802" s="39"/>
      <c r="W2802" s="39">
        <f>IF(E2802=12099,I2802,IF(E2802&lt;&gt;12099,0))</f>
        <v>0</v>
      </c>
      <c r="X2802" s="39">
        <f t="shared" si="1180"/>
        <v>175.99144830670474</v>
      </c>
      <c r="Y2802" s="39">
        <f t="shared" si="1181"/>
        <v>5356.7397078353251</v>
      </c>
      <c r="Z2802" s="41">
        <f t="shared" si="1182"/>
        <v>332271.85440305853</v>
      </c>
      <c r="AA2802" s="41">
        <v>267858.98432280461</v>
      </c>
      <c r="AB2802" s="41">
        <v>18003.067419906118</v>
      </c>
      <c r="AC2802" s="41">
        <f t="shared" si="1192"/>
        <v>285862.05174271076</v>
      </c>
      <c r="AD2802" s="42">
        <f t="shared" si="1193"/>
        <v>64412.870080253924</v>
      </c>
      <c r="AE2802" s="41">
        <f t="shared" si="1194"/>
        <v>350274.92182296468</v>
      </c>
      <c r="AF2802" s="42">
        <f t="shared" si="1195"/>
        <v>292533.84311727434</v>
      </c>
      <c r="AG2802" s="43">
        <f>(365.25/30.4375*(IF(E2802=12002,1/3%,IF(E2802=12003,1/3%,IF(E2802=12004,1/3%,IF(E2802=12006,1/2%,IF(E2802=12007,1/10%,IF(E2802=12008,1/3%,IF(E2802=12009,1/10%,IF(E2802=12010,1/10%,IF(E2802=12011,1/20%,IF(E2802=12012,1/3%,IF(E2802=12099,1/10%)))))))))))))</f>
        <v>120</v>
      </c>
      <c r="AH2802" s="44">
        <f t="shared" si="1196"/>
        <v>57.97125256673511</v>
      </c>
      <c r="AI2802" s="36">
        <f t="shared" si="1197"/>
        <v>62.02874743326489</v>
      </c>
      <c r="AJ2802" s="36">
        <f t="shared" si="1198"/>
        <v>1888</v>
      </c>
      <c r="AK2802" s="45">
        <v>45657</v>
      </c>
    </row>
    <row r="2803" spans="1:37" s="79" customFormat="1" ht="51" customHeight="1" x14ac:dyDescent="0.25">
      <c r="A2803" s="36">
        <v>2797</v>
      </c>
      <c r="B2803" s="45">
        <v>43769</v>
      </c>
      <c r="C2803" s="49" t="s">
        <v>272</v>
      </c>
      <c r="D2803" s="49"/>
      <c r="E2803" s="49">
        <v>12010</v>
      </c>
      <c r="F2803" s="36" t="s">
        <v>2199</v>
      </c>
      <c r="G2803" s="56" t="s">
        <v>435</v>
      </c>
      <c r="H2803" s="38">
        <v>30</v>
      </c>
      <c r="I2803" s="50">
        <v>679691.23505976109</v>
      </c>
      <c r="J2803" s="39">
        <f t="shared" si="1183"/>
        <v>0</v>
      </c>
      <c r="K2803" s="39">
        <f t="shared" si="1184"/>
        <v>0</v>
      </c>
      <c r="L2803" s="39">
        <f t="shared" si="1185"/>
        <v>0</v>
      </c>
      <c r="M2803" s="39">
        <f>IF(E2803=12005,I2803,IF(E2803&lt;&gt;12005,0))</f>
        <v>0</v>
      </c>
      <c r="N2803" s="39">
        <f t="shared" si="1200"/>
        <v>0</v>
      </c>
      <c r="O2803" s="39">
        <f t="shared" si="1186"/>
        <v>0</v>
      </c>
      <c r="P2803" s="39">
        <f t="shared" si="1187"/>
        <v>0</v>
      </c>
      <c r="Q2803" s="39">
        <f t="shared" si="1188"/>
        <v>0</v>
      </c>
      <c r="R2803" s="39">
        <f t="shared" si="1189"/>
        <v>679691.23505976109</v>
      </c>
      <c r="S2803" s="39">
        <f t="shared" si="1190"/>
        <v>0</v>
      </c>
      <c r="T2803" s="39"/>
      <c r="U2803" s="39">
        <f t="shared" si="1191"/>
        <v>0</v>
      </c>
      <c r="V2803" s="39"/>
      <c r="W2803" s="39">
        <f>IF(E2803=12099,I2803,IF(E2803&lt;&gt;12099,0))</f>
        <v>0</v>
      </c>
      <c r="X2803" s="39">
        <f t="shared" si="1180"/>
        <v>186.0893182915157</v>
      </c>
      <c r="Y2803" s="39">
        <f t="shared" si="1181"/>
        <v>5664.0936254980088</v>
      </c>
      <c r="Z2803" s="41">
        <f t="shared" si="1182"/>
        <v>351336.63293438166</v>
      </c>
      <c r="AA2803" s="41">
        <v>283227.94243968686</v>
      </c>
      <c r="AB2803" s="41">
        <v>19036.030304654829</v>
      </c>
      <c r="AC2803" s="41">
        <f t="shared" si="1192"/>
        <v>302263.97274434171</v>
      </c>
      <c r="AD2803" s="42">
        <f t="shared" si="1193"/>
        <v>68108.690494694805</v>
      </c>
      <c r="AE2803" s="41">
        <f t="shared" si="1194"/>
        <v>370372.66323903651</v>
      </c>
      <c r="AF2803" s="42">
        <f t="shared" si="1195"/>
        <v>309318.57182072458</v>
      </c>
      <c r="AG2803" s="43">
        <f>(365.25/30.4375*(IF(E2803=12002,1/3%,IF(E2803=12003,1/3%,IF(E2803=12004,1/3%,IF(E2803=12006,1/2%,IF(E2803=12007,1/10%,IF(E2803=12008,1/3%,IF(E2803=12009,1/10%,IF(E2803=12010,1/10%,IF(E2803=12011,1/20%,IF(E2803=12012,1/3%,IF(E2803=12099,1/10%)))))))))))))</f>
        <v>120</v>
      </c>
      <c r="AH2803" s="44">
        <f t="shared" si="1196"/>
        <v>57.97125256673511</v>
      </c>
      <c r="AI2803" s="36">
        <f t="shared" si="1197"/>
        <v>62.02874743326489</v>
      </c>
      <c r="AJ2803" s="36">
        <f t="shared" si="1198"/>
        <v>1888</v>
      </c>
      <c r="AK2803" s="45">
        <v>45657</v>
      </c>
    </row>
    <row r="2804" spans="1:37" s="79" customFormat="1" ht="38.25" customHeight="1" x14ac:dyDescent="0.25">
      <c r="A2804" s="36">
        <v>2798</v>
      </c>
      <c r="B2804" s="45">
        <v>43771</v>
      </c>
      <c r="C2804" s="36" t="s">
        <v>533</v>
      </c>
      <c r="D2804" s="36"/>
      <c r="E2804" s="36">
        <v>12003</v>
      </c>
      <c r="F2804" s="36" t="s">
        <v>2148</v>
      </c>
      <c r="G2804" s="36" t="s">
        <v>270</v>
      </c>
      <c r="H2804" s="38">
        <v>1</v>
      </c>
      <c r="I2804" s="48">
        <v>46750</v>
      </c>
      <c r="J2804" s="39">
        <f t="shared" si="1183"/>
        <v>0</v>
      </c>
      <c r="K2804" s="39">
        <f t="shared" si="1184"/>
        <v>46750</v>
      </c>
      <c r="L2804" s="39">
        <f t="shared" si="1185"/>
        <v>0</v>
      </c>
      <c r="M2804" s="39">
        <f>IF(C2804=12006,H2804,IF(C2804&lt;&gt;12006,0))</f>
        <v>0</v>
      </c>
      <c r="N2804" s="39">
        <f t="shared" si="1200"/>
        <v>0</v>
      </c>
      <c r="O2804" s="39">
        <f t="shared" si="1186"/>
        <v>0</v>
      </c>
      <c r="P2804" s="39">
        <f t="shared" si="1187"/>
        <v>0</v>
      </c>
      <c r="Q2804" s="39">
        <f t="shared" si="1188"/>
        <v>0</v>
      </c>
      <c r="R2804" s="39">
        <f t="shared" si="1189"/>
        <v>0</v>
      </c>
      <c r="S2804" s="39">
        <f t="shared" si="1190"/>
        <v>0</v>
      </c>
      <c r="T2804" s="39"/>
      <c r="U2804" s="39">
        <f t="shared" si="1191"/>
        <v>0</v>
      </c>
      <c r="V2804" s="39"/>
      <c r="W2804" s="39"/>
      <c r="X2804" s="39">
        <f t="shared" si="1180"/>
        <v>3.8398357289527718</v>
      </c>
      <c r="Y2804" s="39">
        <f t="shared" si="1181"/>
        <v>116.87499999999999</v>
      </c>
      <c r="Z2804" s="41">
        <f t="shared" si="1182"/>
        <v>7241.9301848049272</v>
      </c>
      <c r="AA2804" s="41">
        <v>5836.5503080082126</v>
      </c>
      <c r="AB2804" s="41">
        <v>-157.40993510489037</v>
      </c>
      <c r="AC2804" s="41">
        <f t="shared" si="1192"/>
        <v>5679.1403729033218</v>
      </c>
      <c r="AD2804" s="42">
        <f t="shared" si="1193"/>
        <v>1405.3798767967146</v>
      </c>
      <c r="AE2804" s="41">
        <f t="shared" si="1194"/>
        <v>7084.5202497000364</v>
      </c>
      <c r="AF2804" s="42">
        <f t="shared" si="1195"/>
        <v>39665.479750299965</v>
      </c>
      <c r="AG2804" s="43">
        <f>(365.25/30.4375*(IF(E2804=12002,1/3%,IF(E2804=12003,1/3%,IF(E2804=12004,1/3%,IF(E2804=12006,1/2%,IF(E2804=12007,1/10%,IF(E2804=12008,1/3%,IF(E2804=12009,1/10%,IF(E2804=12010,1/10%,IF(E2804=12011,1/20%,IF(E2804=12012,1/3%))))))))))))</f>
        <v>400</v>
      </c>
      <c r="AH2804" s="44">
        <f t="shared" si="1196"/>
        <v>338.03696098562631</v>
      </c>
      <c r="AI2804" s="36">
        <f t="shared" si="1197"/>
        <v>61.963039014373713</v>
      </c>
      <c r="AJ2804" s="36">
        <f t="shared" si="1198"/>
        <v>1886</v>
      </c>
      <c r="AK2804" s="45">
        <v>45657</v>
      </c>
    </row>
    <row r="2805" spans="1:37" s="79" customFormat="1" ht="51" customHeight="1" x14ac:dyDescent="0.25">
      <c r="A2805" s="36">
        <v>2799</v>
      </c>
      <c r="B2805" s="45">
        <v>43776</v>
      </c>
      <c r="C2805" s="53" t="s">
        <v>534</v>
      </c>
      <c r="D2805" s="53"/>
      <c r="E2805" s="36">
        <v>12008</v>
      </c>
      <c r="F2805" s="36" t="s">
        <v>2200</v>
      </c>
      <c r="G2805" s="36" t="s">
        <v>558</v>
      </c>
      <c r="H2805" s="38">
        <v>1</v>
      </c>
      <c r="I2805" s="48">
        <v>862050</v>
      </c>
      <c r="J2805" s="39">
        <f t="shared" si="1183"/>
        <v>0</v>
      </c>
      <c r="K2805" s="39">
        <f t="shared" si="1184"/>
        <v>0</v>
      </c>
      <c r="L2805" s="39">
        <f t="shared" si="1185"/>
        <v>0</v>
      </c>
      <c r="M2805" s="39">
        <f>IF(C2805=12006,H2805,IF(C2805&lt;&gt;12006,0))</f>
        <v>0</v>
      </c>
      <c r="N2805" s="39">
        <f t="shared" si="1200"/>
        <v>0</v>
      </c>
      <c r="O2805" s="39">
        <f t="shared" si="1186"/>
        <v>0</v>
      </c>
      <c r="P2805" s="39">
        <f t="shared" si="1187"/>
        <v>862050</v>
      </c>
      <c r="Q2805" s="39">
        <f t="shared" si="1188"/>
        <v>0</v>
      </c>
      <c r="R2805" s="39">
        <f t="shared" si="1189"/>
        <v>0</v>
      </c>
      <c r="S2805" s="39">
        <f t="shared" si="1190"/>
        <v>0</v>
      </c>
      <c r="T2805" s="39"/>
      <c r="U2805" s="39">
        <f t="shared" si="1191"/>
        <v>0</v>
      </c>
      <c r="V2805" s="39"/>
      <c r="W2805" s="39"/>
      <c r="X2805" s="39">
        <f t="shared" si="1180"/>
        <v>70.80492813141683</v>
      </c>
      <c r="Y2805" s="39">
        <f t="shared" si="1181"/>
        <v>2155.1249999999995</v>
      </c>
      <c r="Z2805" s="41">
        <f t="shared" si="1182"/>
        <v>133184.06981519505</v>
      </c>
      <c r="AA2805" s="41">
        <v>105145.31827515397</v>
      </c>
      <c r="AB2805" s="41">
        <v>-2835.7363258511687</v>
      </c>
      <c r="AC2805" s="41">
        <f t="shared" si="1192"/>
        <v>102309.58194930281</v>
      </c>
      <c r="AD2805" s="42">
        <f t="shared" si="1193"/>
        <v>28038.751540041078</v>
      </c>
      <c r="AE2805" s="41">
        <f t="shared" si="1194"/>
        <v>130348.33348934389</v>
      </c>
      <c r="AF2805" s="42">
        <f t="shared" si="1195"/>
        <v>731701.66651065613</v>
      </c>
      <c r="AG2805" s="43">
        <f>(365.25/30.4375*(IF(E2805=12002,1/3%,IF(E2805=12003,1/3%,IF(E2805=12004,1/3%,IF(E2805=12006,1/2%,IF(E2805=12007,1/10%,IF(E2805=12008,1/3%,IF(E2805=12009,1/10%,IF(E2805=12010,1/10%,IF(E2805=12011,1/20%,IF(E2805=12012,1/3%))))))))))))</f>
        <v>400</v>
      </c>
      <c r="AH2805" s="44">
        <f t="shared" si="1196"/>
        <v>338.20123203285419</v>
      </c>
      <c r="AI2805" s="36">
        <f t="shared" si="1197"/>
        <v>61.798767967145793</v>
      </c>
      <c r="AJ2805" s="36">
        <f t="shared" si="1198"/>
        <v>1881</v>
      </c>
      <c r="AK2805" s="45">
        <v>45657</v>
      </c>
    </row>
    <row r="2806" spans="1:37" s="79" customFormat="1" ht="51" customHeight="1" x14ac:dyDescent="0.25">
      <c r="A2806" s="36">
        <v>2800</v>
      </c>
      <c r="B2806" s="45">
        <v>43777</v>
      </c>
      <c r="C2806" s="36" t="s">
        <v>721</v>
      </c>
      <c r="D2806" s="36"/>
      <c r="E2806" s="36">
        <v>12003</v>
      </c>
      <c r="F2806" s="36" t="s">
        <v>2146</v>
      </c>
      <c r="G2806" s="38" t="s">
        <v>953</v>
      </c>
      <c r="H2806" s="61">
        <v>3</v>
      </c>
      <c r="I2806" s="50">
        <v>124500</v>
      </c>
      <c r="J2806" s="39">
        <f t="shared" si="1183"/>
        <v>0</v>
      </c>
      <c r="K2806" s="39">
        <f t="shared" si="1184"/>
        <v>124500</v>
      </c>
      <c r="L2806" s="39">
        <f t="shared" si="1185"/>
        <v>0</v>
      </c>
      <c r="M2806" s="39">
        <f>IF(C2806=12006,H2806,IF(C2806&lt;&gt;12006,0))</f>
        <v>0</v>
      </c>
      <c r="N2806" s="39">
        <f t="shared" si="1200"/>
        <v>0</v>
      </c>
      <c r="O2806" s="39">
        <f t="shared" si="1186"/>
        <v>0</v>
      </c>
      <c r="P2806" s="39">
        <f t="shared" si="1187"/>
        <v>0</v>
      </c>
      <c r="Q2806" s="39">
        <f t="shared" si="1188"/>
        <v>0</v>
      </c>
      <c r="R2806" s="39">
        <f t="shared" si="1189"/>
        <v>0</v>
      </c>
      <c r="S2806" s="39">
        <f t="shared" si="1190"/>
        <v>0</v>
      </c>
      <c r="T2806" s="39"/>
      <c r="U2806" s="39">
        <f t="shared" si="1191"/>
        <v>0</v>
      </c>
      <c r="V2806" s="39"/>
      <c r="W2806" s="39"/>
      <c r="X2806" s="39">
        <f t="shared" si="1180"/>
        <v>10.225872689938399</v>
      </c>
      <c r="Y2806" s="39">
        <f t="shared" si="1181"/>
        <v>311.25</v>
      </c>
      <c r="Z2806" s="41">
        <f t="shared" si="1182"/>
        <v>19224.64065708419</v>
      </c>
      <c r="AA2806" s="41">
        <v>15481.971252566735</v>
      </c>
      <c r="AB2806" s="41">
        <v>0</v>
      </c>
      <c r="AC2806" s="41">
        <f t="shared" si="1192"/>
        <v>15481.971252566735</v>
      </c>
      <c r="AD2806" s="42">
        <f t="shared" si="1193"/>
        <v>3742.6694045174554</v>
      </c>
      <c r="AE2806" s="41">
        <f t="shared" si="1194"/>
        <v>19224.64065708419</v>
      </c>
      <c r="AF2806" s="42">
        <f t="shared" si="1195"/>
        <v>105275.35934291581</v>
      </c>
      <c r="AG2806" s="43">
        <f>(365.25/30.4375*(IF(E2806=12002,1/3%,IF(E2806=12003,1/3%,IF(E2806=12004,1/3%,IF(E2806=12006,1/2%,IF(E2806=12007,1/10%,IF(E2806=12008,1/3%,IF(E2806=12009,1/10%,IF(E2806=12010,1/10%,IF(E2806=12011,1/20%,IF(E2806=12012,1/3%))))))))))))</f>
        <v>400</v>
      </c>
      <c r="AH2806" s="44">
        <f t="shared" si="1196"/>
        <v>338.23408624229978</v>
      </c>
      <c r="AI2806" s="36">
        <f t="shared" si="1197"/>
        <v>61.765913757700204</v>
      </c>
      <c r="AJ2806" s="36">
        <f t="shared" si="1198"/>
        <v>1880</v>
      </c>
      <c r="AK2806" s="45">
        <v>45657</v>
      </c>
    </row>
    <row r="2807" spans="1:37" s="79" customFormat="1" ht="51" customHeight="1" x14ac:dyDescent="0.25">
      <c r="A2807" s="36">
        <v>2801</v>
      </c>
      <c r="B2807" s="45">
        <v>43777</v>
      </c>
      <c r="C2807" s="36" t="s">
        <v>721</v>
      </c>
      <c r="D2807" s="36"/>
      <c r="E2807" s="36">
        <v>12003</v>
      </c>
      <c r="F2807" s="36" t="s">
        <v>2040</v>
      </c>
      <c r="G2807" s="38" t="s">
        <v>953</v>
      </c>
      <c r="H2807" s="61">
        <v>25</v>
      </c>
      <c r="I2807" s="48">
        <v>1043750</v>
      </c>
      <c r="J2807" s="39">
        <f t="shared" si="1183"/>
        <v>0</v>
      </c>
      <c r="K2807" s="39">
        <f t="shared" si="1184"/>
        <v>1043750</v>
      </c>
      <c r="L2807" s="39">
        <f t="shared" si="1185"/>
        <v>0</v>
      </c>
      <c r="M2807" s="39">
        <f>IF(C2807=12006,H2807,IF(C2807&lt;&gt;12006,0))</f>
        <v>0</v>
      </c>
      <c r="N2807" s="39">
        <f t="shared" si="1200"/>
        <v>0</v>
      </c>
      <c r="O2807" s="39">
        <f t="shared" si="1186"/>
        <v>0</v>
      </c>
      <c r="P2807" s="39">
        <f t="shared" si="1187"/>
        <v>0</v>
      </c>
      <c r="Q2807" s="39">
        <f t="shared" si="1188"/>
        <v>0</v>
      </c>
      <c r="R2807" s="39">
        <f t="shared" si="1189"/>
        <v>0</v>
      </c>
      <c r="S2807" s="39">
        <f t="shared" si="1190"/>
        <v>0</v>
      </c>
      <c r="T2807" s="39"/>
      <c r="U2807" s="39">
        <f t="shared" si="1191"/>
        <v>0</v>
      </c>
      <c r="V2807" s="39"/>
      <c r="W2807" s="39"/>
      <c r="X2807" s="39">
        <f t="shared" si="1180"/>
        <v>85.728952772073924</v>
      </c>
      <c r="Y2807" s="39">
        <f t="shared" si="1181"/>
        <v>2609.375</v>
      </c>
      <c r="Z2807" s="41">
        <f t="shared" si="1182"/>
        <v>161170.43121149897</v>
      </c>
      <c r="AA2807" s="41">
        <v>129793.63449691991</v>
      </c>
      <c r="AB2807" s="41">
        <v>0</v>
      </c>
      <c r="AC2807" s="41">
        <f t="shared" si="1192"/>
        <v>129793.63449691991</v>
      </c>
      <c r="AD2807" s="42">
        <f t="shared" si="1193"/>
        <v>31376.796714579061</v>
      </c>
      <c r="AE2807" s="41">
        <f t="shared" si="1194"/>
        <v>161170.43121149897</v>
      </c>
      <c r="AF2807" s="42">
        <f t="shared" si="1195"/>
        <v>882579.56878850097</v>
      </c>
      <c r="AG2807" s="43">
        <f>(365.25/30.4375*(IF(E2807=12002,1/3%,IF(E2807=12003,1/3%,IF(E2807=12004,1/3%,IF(E2807=12006,1/2%,IF(E2807=12007,1/10%,IF(E2807=12008,1/3%,IF(E2807=12009,1/10%,IF(E2807=12010,1/10%,IF(E2807=12011,1/20%,IF(E2807=12012,1/3%))))))))))))</f>
        <v>400</v>
      </c>
      <c r="AH2807" s="44">
        <f t="shared" si="1196"/>
        <v>338.23408624229978</v>
      </c>
      <c r="AI2807" s="36">
        <f t="shared" si="1197"/>
        <v>61.765913757700204</v>
      </c>
      <c r="AJ2807" s="36">
        <f t="shared" si="1198"/>
        <v>1880</v>
      </c>
      <c r="AK2807" s="45">
        <v>45657</v>
      </c>
    </row>
    <row r="2808" spans="1:37" s="79" customFormat="1" ht="15.75" customHeight="1" x14ac:dyDescent="0.25">
      <c r="A2808" s="36">
        <v>2802</v>
      </c>
      <c r="B2808" s="45">
        <v>43777</v>
      </c>
      <c r="C2808" s="36" t="s">
        <v>721</v>
      </c>
      <c r="D2808" s="36"/>
      <c r="E2808" s="36">
        <v>12003</v>
      </c>
      <c r="F2808" s="36" t="s">
        <v>2041</v>
      </c>
      <c r="G2808" s="38" t="s">
        <v>953</v>
      </c>
      <c r="H2808" s="61">
        <v>25</v>
      </c>
      <c r="I2808" s="48">
        <v>781250</v>
      </c>
      <c r="J2808" s="39">
        <f t="shared" si="1183"/>
        <v>0</v>
      </c>
      <c r="K2808" s="39">
        <f t="shared" si="1184"/>
        <v>781250</v>
      </c>
      <c r="L2808" s="39">
        <f t="shared" si="1185"/>
        <v>0</v>
      </c>
      <c r="M2808" s="39">
        <f>IF(C2808=12006,H2808,IF(C2808&lt;&gt;12006,0))</f>
        <v>0</v>
      </c>
      <c r="N2808" s="39">
        <f t="shared" si="1200"/>
        <v>0</v>
      </c>
      <c r="O2808" s="39">
        <f t="shared" si="1186"/>
        <v>0</v>
      </c>
      <c r="P2808" s="39">
        <f t="shared" si="1187"/>
        <v>0</v>
      </c>
      <c r="Q2808" s="39">
        <f t="shared" si="1188"/>
        <v>0</v>
      </c>
      <c r="R2808" s="39">
        <f t="shared" si="1189"/>
        <v>0</v>
      </c>
      <c r="S2808" s="39">
        <f t="shared" si="1190"/>
        <v>0</v>
      </c>
      <c r="T2808" s="39"/>
      <c r="U2808" s="39">
        <f t="shared" si="1191"/>
        <v>0</v>
      </c>
      <c r="V2808" s="39"/>
      <c r="W2808" s="39"/>
      <c r="X2808" s="39">
        <f t="shared" si="1180"/>
        <v>64.168377823408619</v>
      </c>
      <c r="Y2808" s="39">
        <f t="shared" si="1181"/>
        <v>1953.1249999999998</v>
      </c>
      <c r="Z2808" s="41">
        <f t="shared" si="1182"/>
        <v>120636.5503080082</v>
      </c>
      <c r="AA2808" s="41">
        <v>97150.924024640641</v>
      </c>
      <c r="AB2808" s="41">
        <v>0</v>
      </c>
      <c r="AC2808" s="41">
        <f t="shared" si="1192"/>
        <v>97150.924024640641</v>
      </c>
      <c r="AD2808" s="42">
        <f t="shared" si="1193"/>
        <v>23485.626283367557</v>
      </c>
      <c r="AE2808" s="41">
        <f t="shared" si="1194"/>
        <v>120636.5503080082</v>
      </c>
      <c r="AF2808" s="42">
        <f t="shared" si="1195"/>
        <v>660613.44969199179</v>
      </c>
      <c r="AG2808" s="43">
        <f>(365.25/30.4375*(IF(E2808=12002,1/3%,IF(E2808=12003,1/3%,IF(E2808=12004,1/3%,IF(E2808=12006,1/2%,IF(E2808=12007,1/10%,IF(E2808=12008,1/3%,IF(E2808=12009,1/10%,IF(E2808=12010,1/10%,IF(E2808=12011,1/20%,IF(E2808=12012,1/3%))))))))))))</f>
        <v>400</v>
      </c>
      <c r="AH2808" s="44">
        <f t="shared" si="1196"/>
        <v>338.23408624229978</v>
      </c>
      <c r="AI2808" s="36">
        <f t="shared" si="1197"/>
        <v>61.765913757700204</v>
      </c>
      <c r="AJ2808" s="36">
        <f t="shared" si="1198"/>
        <v>1880</v>
      </c>
      <c r="AK2808" s="45">
        <v>45657</v>
      </c>
    </row>
    <row r="2809" spans="1:37" s="79" customFormat="1" ht="51" customHeight="1" x14ac:dyDescent="0.25">
      <c r="A2809" s="36">
        <v>2803</v>
      </c>
      <c r="B2809" s="45">
        <v>43777</v>
      </c>
      <c r="C2809" s="49" t="s">
        <v>272</v>
      </c>
      <c r="D2809" s="49"/>
      <c r="E2809" s="49">
        <v>12010</v>
      </c>
      <c r="F2809" s="36" t="s">
        <v>2201</v>
      </c>
      <c r="G2809" s="56" t="s">
        <v>435</v>
      </c>
      <c r="H2809" s="38">
        <v>2</v>
      </c>
      <c r="I2809" s="50">
        <v>120000</v>
      </c>
      <c r="J2809" s="39">
        <f t="shared" si="1183"/>
        <v>0</v>
      </c>
      <c r="K2809" s="39">
        <f t="shared" si="1184"/>
        <v>0</v>
      </c>
      <c r="L2809" s="39">
        <f t="shared" si="1185"/>
        <v>0</v>
      </c>
      <c r="M2809" s="39">
        <f>IF(E2809=12005,I2809,IF(E2809&lt;&gt;12005,0))</f>
        <v>0</v>
      </c>
      <c r="N2809" s="39">
        <f t="shared" si="1200"/>
        <v>0</v>
      </c>
      <c r="O2809" s="39">
        <f t="shared" si="1186"/>
        <v>0</v>
      </c>
      <c r="P2809" s="39">
        <f t="shared" si="1187"/>
        <v>0</v>
      </c>
      <c r="Q2809" s="39">
        <f t="shared" si="1188"/>
        <v>0</v>
      </c>
      <c r="R2809" s="39">
        <f t="shared" si="1189"/>
        <v>120000</v>
      </c>
      <c r="S2809" s="39">
        <f t="shared" si="1190"/>
        <v>0</v>
      </c>
      <c r="T2809" s="39"/>
      <c r="U2809" s="39">
        <f t="shared" si="1191"/>
        <v>0</v>
      </c>
      <c r="V2809" s="39"/>
      <c r="W2809" s="39">
        <f>IF(E2809=12099,I2809,IF(E2809&lt;&gt;12099,0))</f>
        <v>0</v>
      </c>
      <c r="X2809" s="39">
        <f t="shared" si="1180"/>
        <v>32.854209445585212</v>
      </c>
      <c r="Y2809" s="39">
        <f t="shared" si="1181"/>
        <v>999.99999999999989</v>
      </c>
      <c r="Z2809" s="41">
        <f t="shared" si="1182"/>
        <v>61765.913757700197</v>
      </c>
      <c r="AA2809" s="41">
        <v>49741.27310061601</v>
      </c>
      <c r="AB2809" s="41">
        <v>3343.1601909725941</v>
      </c>
      <c r="AC2809" s="41">
        <f t="shared" si="1192"/>
        <v>53084.433291588604</v>
      </c>
      <c r="AD2809" s="42">
        <f t="shared" si="1193"/>
        <v>12024.640657084186</v>
      </c>
      <c r="AE2809" s="41">
        <f t="shared" si="1194"/>
        <v>65109.073948672791</v>
      </c>
      <c r="AF2809" s="42">
        <f t="shared" si="1195"/>
        <v>54890.926051327209</v>
      </c>
      <c r="AG2809" s="43">
        <f>(365.25/30.4375*(IF(E2809=12002,1/3%,IF(E2809=12003,1/3%,IF(E2809=12004,1/3%,IF(E2809=12006,1/2%,IF(E2809=12007,1/10%,IF(E2809=12008,1/3%,IF(E2809=12009,1/10%,IF(E2809=12010,1/10%,IF(E2809=12011,1/20%,IF(E2809=12012,1/3%,IF(E2809=12099,1/10%)))))))))))))</f>
        <v>120</v>
      </c>
      <c r="AH2809" s="44">
        <f t="shared" si="1196"/>
        <v>58.234086242299796</v>
      </c>
      <c r="AI2809" s="36">
        <f t="shared" si="1197"/>
        <v>61.765913757700204</v>
      </c>
      <c r="AJ2809" s="36">
        <f t="shared" si="1198"/>
        <v>1880</v>
      </c>
      <c r="AK2809" s="45">
        <v>45657</v>
      </c>
    </row>
    <row r="2810" spans="1:37" s="79" customFormat="1" ht="51" customHeight="1" x14ac:dyDescent="0.25">
      <c r="A2810" s="36">
        <v>2804</v>
      </c>
      <c r="B2810" s="45">
        <v>43777</v>
      </c>
      <c r="C2810" s="49" t="s">
        <v>431</v>
      </c>
      <c r="D2810" s="49"/>
      <c r="E2810" s="49">
        <v>12009</v>
      </c>
      <c r="F2810" s="36" t="s">
        <v>1872</v>
      </c>
      <c r="G2810" s="56" t="s">
        <v>435</v>
      </c>
      <c r="H2810" s="38">
        <v>3</v>
      </c>
      <c r="I2810" s="48">
        <v>135000</v>
      </c>
      <c r="J2810" s="39">
        <f t="shared" si="1183"/>
        <v>0</v>
      </c>
      <c r="K2810" s="39">
        <f t="shared" si="1184"/>
        <v>0</v>
      </c>
      <c r="L2810" s="39">
        <f t="shared" si="1185"/>
        <v>0</v>
      </c>
      <c r="M2810" s="39">
        <f>IF(E2810=12005,I2810,IF(E2810&lt;&gt;12005,0))</f>
        <v>0</v>
      </c>
      <c r="N2810" s="39">
        <f t="shared" si="1200"/>
        <v>0</v>
      </c>
      <c r="O2810" s="39">
        <f t="shared" si="1186"/>
        <v>0</v>
      </c>
      <c r="P2810" s="39">
        <f t="shared" si="1187"/>
        <v>0</v>
      </c>
      <c r="Q2810" s="39">
        <f t="shared" si="1188"/>
        <v>135000</v>
      </c>
      <c r="R2810" s="39">
        <f t="shared" si="1189"/>
        <v>0</v>
      </c>
      <c r="S2810" s="39">
        <f t="shared" si="1190"/>
        <v>0</v>
      </c>
      <c r="T2810" s="39"/>
      <c r="U2810" s="39">
        <f t="shared" si="1191"/>
        <v>0</v>
      </c>
      <c r="V2810" s="39"/>
      <c r="W2810" s="39">
        <f>IF(E2810=12099,I2810,IF(E2810&lt;&gt;12099,0))</f>
        <v>0</v>
      </c>
      <c r="X2810" s="39">
        <f t="shared" si="1180"/>
        <v>36.960985626283367</v>
      </c>
      <c r="Y2810" s="39">
        <f t="shared" si="1181"/>
        <v>1125</v>
      </c>
      <c r="Z2810" s="41">
        <f t="shared" si="1182"/>
        <v>69486.652977412727</v>
      </c>
      <c r="AA2810" s="41">
        <v>55958.932238193018</v>
      </c>
      <c r="AB2810" s="41">
        <v>0</v>
      </c>
      <c r="AC2810" s="41">
        <f t="shared" si="1192"/>
        <v>55958.932238193018</v>
      </c>
      <c r="AD2810" s="42">
        <f t="shared" si="1193"/>
        <v>13527.720739219709</v>
      </c>
      <c r="AE2810" s="41">
        <f t="shared" si="1194"/>
        <v>69486.652977412727</v>
      </c>
      <c r="AF2810" s="42">
        <f t="shared" si="1195"/>
        <v>65513.347022587273</v>
      </c>
      <c r="AG2810" s="43">
        <f>(365.25/30.4375*(IF(E2810=12002,1/3%,IF(E2810=12003,1/3%,IF(E2810=12004,1/3%,IF(E2810=12006,1/2%,IF(E2810=12007,1/10%,IF(E2810=12008,1/3%,IF(E2810=12009,1/10%,IF(E2810=12010,1/10%,IF(E2810=12011,1/20%,IF(E2810=12012,1/3%,IF(E2810=12099,1/10%)))))))))))))</f>
        <v>120</v>
      </c>
      <c r="AH2810" s="44">
        <f t="shared" si="1196"/>
        <v>58.234086242299796</v>
      </c>
      <c r="AI2810" s="36">
        <f t="shared" si="1197"/>
        <v>61.765913757700204</v>
      </c>
      <c r="AJ2810" s="36">
        <f t="shared" si="1198"/>
        <v>1880</v>
      </c>
      <c r="AK2810" s="45">
        <v>45657</v>
      </c>
    </row>
    <row r="2811" spans="1:37" s="79" customFormat="1" ht="51" customHeight="1" x14ac:dyDescent="0.25">
      <c r="A2811" s="36">
        <v>2805</v>
      </c>
      <c r="B2811" s="45">
        <v>43777</v>
      </c>
      <c r="C2811" s="49" t="s">
        <v>482</v>
      </c>
      <c r="D2811" s="49"/>
      <c r="E2811" s="49">
        <v>12099</v>
      </c>
      <c r="F2811" s="95" t="s">
        <v>2202</v>
      </c>
      <c r="G2811" s="56" t="s">
        <v>435</v>
      </c>
      <c r="H2811" s="38">
        <v>1</v>
      </c>
      <c r="I2811" s="50">
        <v>7877116.1699999999</v>
      </c>
      <c r="J2811" s="39">
        <f t="shared" si="1183"/>
        <v>0</v>
      </c>
      <c r="K2811" s="39">
        <f t="shared" si="1184"/>
        <v>0</v>
      </c>
      <c r="L2811" s="39">
        <f t="shared" si="1185"/>
        <v>0</v>
      </c>
      <c r="M2811" s="39">
        <f>IF(E2811=12005,I2811,IF(E2811&lt;&gt;12005,0))</f>
        <v>0</v>
      </c>
      <c r="N2811" s="39">
        <f t="shared" si="1200"/>
        <v>0</v>
      </c>
      <c r="O2811" s="39">
        <f t="shared" si="1186"/>
        <v>0</v>
      </c>
      <c r="P2811" s="39">
        <f t="shared" si="1187"/>
        <v>0</v>
      </c>
      <c r="Q2811" s="39">
        <f t="shared" si="1188"/>
        <v>0</v>
      </c>
      <c r="R2811" s="39">
        <f t="shared" si="1189"/>
        <v>0</v>
      </c>
      <c r="S2811" s="39">
        <f t="shared" si="1190"/>
        <v>0</v>
      </c>
      <c r="T2811" s="39"/>
      <c r="U2811" s="39">
        <f t="shared" si="1191"/>
        <v>0</v>
      </c>
      <c r="V2811" s="39"/>
      <c r="W2811" s="39">
        <f>IF(E2811=12099,I2811,IF(E2811&lt;&gt;12099,0))</f>
        <v>7877116.1699999999</v>
      </c>
      <c r="X2811" s="39">
        <f t="shared" si="1180"/>
        <v>2156.6368706365506</v>
      </c>
      <c r="Y2811" s="39">
        <f t="shared" si="1181"/>
        <v>65642.634750000012</v>
      </c>
      <c r="Z2811" s="41">
        <f t="shared" si="1182"/>
        <v>4054477.3167967154</v>
      </c>
      <c r="AA2811" s="41">
        <v>3265148.2221437376</v>
      </c>
      <c r="AB2811" s="41">
        <v>500971.53956518538</v>
      </c>
      <c r="AC2811" s="41">
        <f t="shared" si="1192"/>
        <v>3766119.7617089231</v>
      </c>
      <c r="AD2811" s="42">
        <f t="shared" si="1193"/>
        <v>789329.09465297777</v>
      </c>
      <c r="AE2811" s="41">
        <f t="shared" si="1194"/>
        <v>4555448.8563619014</v>
      </c>
      <c r="AF2811" s="42">
        <f t="shared" si="1195"/>
        <v>3321667.3136380985</v>
      </c>
      <c r="AG2811" s="43">
        <f>(365.25/30.4375*(IF(E2811=12002,1/3%,IF(E2811=12003,1/3%,IF(E2811=12004,1/3%,IF(E2811=12006,1/2%,IF(E2811=12007,1/10%,IF(E2811=12008,1/3%,IF(E2811=12009,1/10%,IF(E2811=12010,1/10%,IF(E2811=12011,1/20%,IF(E2811=12012,1/3%,IF(E2811=12099,1/10%)))))))))))))</f>
        <v>120</v>
      </c>
      <c r="AH2811" s="44">
        <f t="shared" si="1196"/>
        <v>58.234086242299796</v>
      </c>
      <c r="AI2811" s="36">
        <f t="shared" si="1197"/>
        <v>61.765913757700204</v>
      </c>
      <c r="AJ2811" s="36">
        <f t="shared" si="1198"/>
        <v>1880</v>
      </c>
      <c r="AK2811" s="45">
        <v>45657</v>
      </c>
    </row>
    <row r="2812" spans="1:37" s="79" customFormat="1" ht="51" customHeight="1" x14ac:dyDescent="0.25">
      <c r="A2812" s="36">
        <v>2806</v>
      </c>
      <c r="B2812" s="37">
        <v>43781</v>
      </c>
      <c r="C2812" s="37" t="s">
        <v>533</v>
      </c>
      <c r="D2812" s="37"/>
      <c r="E2812" s="36">
        <v>12003</v>
      </c>
      <c r="F2812" s="53" t="s">
        <v>2040</v>
      </c>
      <c r="G2812" s="36" t="s">
        <v>491</v>
      </c>
      <c r="H2812" s="49">
        <v>9</v>
      </c>
      <c r="I2812" s="39">
        <v>420750</v>
      </c>
      <c r="J2812" s="39"/>
      <c r="K2812" s="39">
        <v>420750</v>
      </c>
      <c r="L2812" s="39"/>
      <c r="M2812" s="39"/>
      <c r="N2812" s="39"/>
      <c r="O2812" s="39"/>
      <c r="P2812" s="39"/>
      <c r="Q2812" s="39"/>
      <c r="R2812" s="39"/>
      <c r="S2812" s="39"/>
      <c r="T2812" s="39"/>
      <c r="U2812" s="39"/>
      <c r="V2812" s="39"/>
      <c r="W2812" s="39"/>
      <c r="X2812" s="39">
        <f t="shared" si="1180"/>
        <v>34.558521560574945</v>
      </c>
      <c r="Y2812" s="39">
        <f t="shared" si="1181"/>
        <v>1051.875</v>
      </c>
      <c r="Z2812" s="41">
        <f t="shared" si="1182"/>
        <v>64831.786447638602</v>
      </c>
      <c r="AA2812" s="41">
        <v>52183.367556468169</v>
      </c>
      <c r="AB2812" s="41">
        <v>0</v>
      </c>
      <c r="AC2812" s="41">
        <f t="shared" si="1192"/>
        <v>52183.367556468169</v>
      </c>
      <c r="AD2812" s="42">
        <f t="shared" si="1193"/>
        <v>12648.418891170433</v>
      </c>
      <c r="AE2812" s="41">
        <f t="shared" si="1194"/>
        <v>64831.786447638602</v>
      </c>
      <c r="AF2812" s="42">
        <f t="shared" si="1195"/>
        <v>355918.21355236141</v>
      </c>
      <c r="AG2812" s="43">
        <f t="shared" ref="AG2812:AG2819" si="1208">(365.25/30.4375*(IF(E2812=12002,1/3%,IF(E2812=12003,1/3%,IF(E2812=12004,1/3%,IF(E2812=12006,1/2%,IF(E2812=12007,1/10%,IF(E2812=12008,1/3%,IF(E2812=12009,1/10%,IF(E2812=12010,1/10%,IF(E2812=12011,1/20%,IF(E2812=12012,1/3%))))))))))))</f>
        <v>400</v>
      </c>
      <c r="AH2812" s="44">
        <f t="shared" si="1196"/>
        <v>338.36550308008214</v>
      </c>
      <c r="AI2812" s="36">
        <f t="shared" si="1197"/>
        <v>61.634496919917865</v>
      </c>
      <c r="AJ2812" s="36">
        <f t="shared" si="1198"/>
        <v>1876</v>
      </c>
      <c r="AK2812" s="45">
        <v>45657</v>
      </c>
    </row>
    <row r="2813" spans="1:37" s="79" customFormat="1" ht="51" customHeight="1" x14ac:dyDescent="0.25">
      <c r="A2813" s="36">
        <v>2807</v>
      </c>
      <c r="B2813" s="37">
        <v>43781</v>
      </c>
      <c r="C2813" s="37" t="s">
        <v>533</v>
      </c>
      <c r="D2813" s="37"/>
      <c r="E2813" s="36">
        <v>12003</v>
      </c>
      <c r="F2813" s="53" t="s">
        <v>2040</v>
      </c>
      <c r="G2813" s="36" t="s">
        <v>491</v>
      </c>
      <c r="H2813" s="49">
        <v>17</v>
      </c>
      <c r="I2813" s="39">
        <v>794750</v>
      </c>
      <c r="J2813" s="39"/>
      <c r="K2813" s="39">
        <v>794750</v>
      </c>
      <c r="L2813" s="39"/>
      <c r="M2813" s="39"/>
      <c r="N2813" s="39"/>
      <c r="O2813" s="39"/>
      <c r="P2813" s="39"/>
      <c r="Q2813" s="39"/>
      <c r="R2813" s="39"/>
      <c r="S2813" s="39"/>
      <c r="T2813" s="39"/>
      <c r="U2813" s="39"/>
      <c r="V2813" s="39"/>
      <c r="W2813" s="39"/>
      <c r="X2813" s="39">
        <f t="shared" si="1180"/>
        <v>65.277207392197127</v>
      </c>
      <c r="Y2813" s="39">
        <f t="shared" si="1181"/>
        <v>1986.875</v>
      </c>
      <c r="Z2813" s="41">
        <f t="shared" si="1182"/>
        <v>122460.04106776181</v>
      </c>
      <c r="AA2813" s="41">
        <v>98568.583162217648</v>
      </c>
      <c r="AB2813" s="41">
        <v>0</v>
      </c>
      <c r="AC2813" s="41">
        <f t="shared" si="1192"/>
        <v>98568.583162217648</v>
      </c>
      <c r="AD2813" s="42">
        <f t="shared" si="1193"/>
        <v>23891.457905544157</v>
      </c>
      <c r="AE2813" s="41">
        <f t="shared" si="1194"/>
        <v>122460.04106776181</v>
      </c>
      <c r="AF2813" s="42">
        <f t="shared" si="1195"/>
        <v>672289.95893223817</v>
      </c>
      <c r="AG2813" s="43">
        <f t="shared" si="1208"/>
        <v>400</v>
      </c>
      <c r="AH2813" s="44">
        <f t="shared" si="1196"/>
        <v>338.36550308008214</v>
      </c>
      <c r="AI2813" s="36">
        <f t="shared" si="1197"/>
        <v>61.634496919917865</v>
      </c>
      <c r="AJ2813" s="36">
        <f t="shared" si="1198"/>
        <v>1876</v>
      </c>
      <c r="AK2813" s="45">
        <v>45657</v>
      </c>
    </row>
    <row r="2814" spans="1:37" s="79" customFormat="1" ht="51" customHeight="1" x14ac:dyDescent="0.25">
      <c r="A2814" s="36">
        <v>2808</v>
      </c>
      <c r="B2814" s="37">
        <v>43781</v>
      </c>
      <c r="C2814" s="37" t="s">
        <v>533</v>
      </c>
      <c r="D2814" s="37"/>
      <c r="E2814" s="36">
        <v>12003</v>
      </c>
      <c r="F2814" s="53" t="s">
        <v>2041</v>
      </c>
      <c r="G2814" s="36" t="s">
        <v>491</v>
      </c>
      <c r="H2814" s="49">
        <v>9</v>
      </c>
      <c r="I2814" s="39">
        <v>326250</v>
      </c>
      <c r="J2814" s="39"/>
      <c r="K2814" s="39">
        <v>326250</v>
      </c>
      <c r="L2814" s="39"/>
      <c r="M2814" s="39"/>
      <c r="N2814" s="39"/>
      <c r="O2814" s="39"/>
      <c r="P2814" s="39"/>
      <c r="Q2814" s="39"/>
      <c r="R2814" s="39"/>
      <c r="S2814" s="39"/>
      <c r="T2814" s="39"/>
      <c r="U2814" s="39"/>
      <c r="V2814" s="39"/>
      <c r="W2814" s="39"/>
      <c r="X2814" s="39">
        <f t="shared" si="1180"/>
        <v>26.79671457905544</v>
      </c>
      <c r="Y2814" s="39">
        <f t="shared" si="1181"/>
        <v>815.625</v>
      </c>
      <c r="Z2814" s="41">
        <f t="shared" si="1182"/>
        <v>50270.636550308009</v>
      </c>
      <c r="AA2814" s="41">
        <v>40463.039014373717</v>
      </c>
      <c r="AB2814" s="41">
        <v>0</v>
      </c>
      <c r="AC2814" s="41">
        <f t="shared" si="1192"/>
        <v>40463.039014373717</v>
      </c>
      <c r="AD2814" s="42">
        <f t="shared" si="1193"/>
        <v>9807.597535934292</v>
      </c>
      <c r="AE2814" s="41">
        <f t="shared" si="1194"/>
        <v>50270.636550308009</v>
      </c>
      <c r="AF2814" s="42">
        <f t="shared" si="1195"/>
        <v>275979.36344969197</v>
      </c>
      <c r="AG2814" s="43">
        <f t="shared" si="1208"/>
        <v>400</v>
      </c>
      <c r="AH2814" s="44">
        <f t="shared" si="1196"/>
        <v>338.36550308008214</v>
      </c>
      <c r="AI2814" s="36">
        <f t="shared" si="1197"/>
        <v>61.634496919917865</v>
      </c>
      <c r="AJ2814" s="36">
        <f t="shared" si="1198"/>
        <v>1876</v>
      </c>
      <c r="AK2814" s="45">
        <v>45657</v>
      </c>
    </row>
    <row r="2815" spans="1:37" s="79" customFormat="1" ht="51" customHeight="1" x14ac:dyDescent="0.25">
      <c r="A2815" s="36">
        <v>2809</v>
      </c>
      <c r="B2815" s="45">
        <v>43781</v>
      </c>
      <c r="C2815" s="53" t="s">
        <v>533</v>
      </c>
      <c r="D2815" s="53"/>
      <c r="E2815" s="36">
        <v>12003</v>
      </c>
      <c r="F2815" s="36" t="s">
        <v>2040</v>
      </c>
      <c r="G2815" s="36" t="s">
        <v>544</v>
      </c>
      <c r="H2815" s="38">
        <v>9</v>
      </c>
      <c r="I2815" s="48">
        <v>420750</v>
      </c>
      <c r="J2815" s="39">
        <f t="shared" ref="J2815:J2840" si="1209">IF(E2815=12002,I2815,IF(E2815&lt;&gt;12002,0))</f>
        <v>0</v>
      </c>
      <c r="K2815" s="39">
        <f t="shared" ref="K2815:K2840" si="1210">IF(E2815=12003,I2815,IF(E2815&lt;&gt;12003,0))</f>
        <v>420750</v>
      </c>
      <c r="L2815" s="39">
        <f t="shared" ref="L2815:L2840" si="1211">IF(E2815=12004,I2815,IF(E2815&lt;&gt;12004,0))</f>
        <v>0</v>
      </c>
      <c r="M2815" s="39">
        <f>IF(C2815=12006,H2815,IF(C2815&lt;&gt;12006,0))</f>
        <v>0</v>
      </c>
      <c r="N2815" s="39">
        <f t="shared" ref="N2815:N2830" si="1212">IF(E2815=12006,I2815,IF(E2815&lt;&gt;12006,0))</f>
        <v>0</v>
      </c>
      <c r="O2815" s="39">
        <f t="shared" ref="O2815:O2840" si="1213">IF(E2815=12007,I2815,IF(E2815&lt;&gt;12007,0))</f>
        <v>0</v>
      </c>
      <c r="P2815" s="39">
        <f t="shared" ref="P2815:P2840" si="1214">IF(E2815=12008,I2815,IF(E2815&lt;&gt;12008,0))</f>
        <v>0</v>
      </c>
      <c r="Q2815" s="39">
        <f t="shared" ref="Q2815:Q2840" si="1215">IF(E2815=12009,I2815,IF(E2815&lt;&gt;12009,0))</f>
        <v>0</v>
      </c>
      <c r="R2815" s="39">
        <f t="shared" ref="R2815:R2840" si="1216">IF(E2815=12010,I2815,IF(E2815&lt;&gt;12010,0))</f>
        <v>0</v>
      </c>
      <c r="S2815" s="39">
        <f t="shared" ref="S2815:S2840" si="1217">IF(E2815=12011,I2815,IF(E2815&lt;&gt;12011,0))</f>
        <v>0</v>
      </c>
      <c r="T2815" s="39"/>
      <c r="U2815" s="39">
        <f t="shared" ref="U2815:U2840" si="1218">IF(E2815=12012,I2815,IF(E2815&lt;&gt;12012,0))</f>
        <v>0</v>
      </c>
      <c r="V2815" s="39"/>
      <c r="W2815" s="39"/>
      <c r="X2815" s="39">
        <f t="shared" si="1180"/>
        <v>34.558521560574945</v>
      </c>
      <c r="Y2815" s="39">
        <f t="shared" si="1181"/>
        <v>1051.875</v>
      </c>
      <c r="Z2815" s="41">
        <f t="shared" si="1182"/>
        <v>64831.786447638602</v>
      </c>
      <c r="AA2815" s="41">
        <v>51146.611909650928</v>
      </c>
      <c r="AB2815" s="41">
        <v>-1379.4081155079061</v>
      </c>
      <c r="AC2815" s="41">
        <f t="shared" si="1192"/>
        <v>49767.203794143024</v>
      </c>
      <c r="AD2815" s="42">
        <f t="shared" si="1193"/>
        <v>13685.174537987674</v>
      </c>
      <c r="AE2815" s="41">
        <f t="shared" si="1194"/>
        <v>63452.378332130698</v>
      </c>
      <c r="AF2815" s="42">
        <f t="shared" si="1195"/>
        <v>357297.62166786927</v>
      </c>
      <c r="AG2815" s="43">
        <f t="shared" si="1208"/>
        <v>400</v>
      </c>
      <c r="AH2815" s="44">
        <f t="shared" si="1196"/>
        <v>338.36550308008214</v>
      </c>
      <c r="AI2815" s="36">
        <f t="shared" si="1197"/>
        <v>61.634496919917865</v>
      </c>
      <c r="AJ2815" s="36">
        <f t="shared" si="1198"/>
        <v>1876</v>
      </c>
      <c r="AK2815" s="45">
        <v>45657</v>
      </c>
    </row>
    <row r="2816" spans="1:37" s="79" customFormat="1" ht="15.75" customHeight="1" x14ac:dyDescent="0.25">
      <c r="A2816" s="36">
        <v>2810</v>
      </c>
      <c r="B2816" s="45">
        <v>43781</v>
      </c>
      <c r="C2816" s="53" t="s">
        <v>533</v>
      </c>
      <c r="D2816" s="53"/>
      <c r="E2816" s="36">
        <v>12003</v>
      </c>
      <c r="F2816" s="36" t="s">
        <v>2040</v>
      </c>
      <c r="G2816" s="36" t="s">
        <v>544</v>
      </c>
      <c r="H2816" s="38">
        <v>17</v>
      </c>
      <c r="I2816" s="48">
        <v>794750</v>
      </c>
      <c r="J2816" s="39">
        <f t="shared" si="1209"/>
        <v>0</v>
      </c>
      <c r="K2816" s="39">
        <f t="shared" si="1210"/>
        <v>794750</v>
      </c>
      <c r="L2816" s="39">
        <f t="shared" si="1211"/>
        <v>0</v>
      </c>
      <c r="M2816" s="39">
        <f>IF(C2816=12006,H2816,IF(C2816&lt;&gt;12006,0))</f>
        <v>0</v>
      </c>
      <c r="N2816" s="39">
        <f t="shared" si="1212"/>
        <v>0</v>
      </c>
      <c r="O2816" s="39">
        <f t="shared" si="1213"/>
        <v>0</v>
      </c>
      <c r="P2816" s="39">
        <f t="shared" si="1214"/>
        <v>0</v>
      </c>
      <c r="Q2816" s="39">
        <f t="shared" si="1215"/>
        <v>0</v>
      </c>
      <c r="R2816" s="39">
        <f t="shared" si="1216"/>
        <v>0</v>
      </c>
      <c r="S2816" s="39">
        <f t="shared" si="1217"/>
        <v>0</v>
      </c>
      <c r="T2816" s="39"/>
      <c r="U2816" s="39">
        <f t="shared" si="1218"/>
        <v>0</v>
      </c>
      <c r="V2816" s="39"/>
      <c r="W2816" s="39"/>
      <c r="X2816" s="39">
        <f t="shared" si="1180"/>
        <v>65.277207392197127</v>
      </c>
      <c r="Y2816" s="39">
        <f t="shared" si="1181"/>
        <v>1986.875</v>
      </c>
      <c r="Z2816" s="41">
        <f t="shared" si="1182"/>
        <v>122460.04106776181</v>
      </c>
      <c r="AA2816" s="41">
        <v>96610.266940451751</v>
      </c>
      <c r="AB2816" s="41">
        <v>-2605.5486626260449</v>
      </c>
      <c r="AC2816" s="41">
        <f t="shared" si="1192"/>
        <v>94004.718277825712</v>
      </c>
      <c r="AD2816" s="42">
        <f t="shared" si="1193"/>
        <v>25849.774127310055</v>
      </c>
      <c r="AE2816" s="41">
        <f t="shared" si="1194"/>
        <v>119854.49240513577</v>
      </c>
      <c r="AF2816" s="42">
        <f t="shared" si="1195"/>
        <v>674895.50759486423</v>
      </c>
      <c r="AG2816" s="43">
        <f t="shared" si="1208"/>
        <v>400</v>
      </c>
      <c r="AH2816" s="44">
        <f t="shared" si="1196"/>
        <v>338.36550308008214</v>
      </c>
      <c r="AI2816" s="36">
        <f t="shared" si="1197"/>
        <v>61.634496919917865</v>
      </c>
      <c r="AJ2816" s="36">
        <f t="shared" si="1198"/>
        <v>1876</v>
      </c>
      <c r="AK2816" s="45">
        <v>45657</v>
      </c>
    </row>
    <row r="2817" spans="1:37" s="79" customFormat="1" ht="15.75" customHeight="1" x14ac:dyDescent="0.25">
      <c r="A2817" s="36">
        <v>2811</v>
      </c>
      <c r="B2817" s="45">
        <v>43781</v>
      </c>
      <c r="C2817" s="53" t="s">
        <v>533</v>
      </c>
      <c r="D2817" s="53"/>
      <c r="E2817" s="36">
        <v>12003</v>
      </c>
      <c r="F2817" s="36" t="s">
        <v>2041</v>
      </c>
      <c r="G2817" s="36" t="s">
        <v>544</v>
      </c>
      <c r="H2817" s="38">
        <v>9</v>
      </c>
      <c r="I2817" s="48">
        <v>326250</v>
      </c>
      <c r="J2817" s="39">
        <f t="shared" si="1209"/>
        <v>0</v>
      </c>
      <c r="K2817" s="39">
        <f t="shared" si="1210"/>
        <v>326250</v>
      </c>
      <c r="L2817" s="39">
        <f t="shared" si="1211"/>
        <v>0</v>
      </c>
      <c r="M2817" s="39">
        <f>IF(C2817=12006,H2817,IF(C2817&lt;&gt;12006,0))</f>
        <v>0</v>
      </c>
      <c r="N2817" s="39">
        <f t="shared" si="1212"/>
        <v>0</v>
      </c>
      <c r="O2817" s="39">
        <f t="shared" si="1213"/>
        <v>0</v>
      </c>
      <c r="P2817" s="39">
        <f t="shared" si="1214"/>
        <v>0</v>
      </c>
      <c r="Q2817" s="39">
        <f t="shared" si="1215"/>
        <v>0</v>
      </c>
      <c r="R2817" s="39">
        <f t="shared" si="1216"/>
        <v>0</v>
      </c>
      <c r="S2817" s="39">
        <f t="shared" si="1217"/>
        <v>0</v>
      </c>
      <c r="T2817" s="39"/>
      <c r="U2817" s="39">
        <f t="shared" si="1218"/>
        <v>0</v>
      </c>
      <c r="V2817" s="39"/>
      <c r="W2817" s="39"/>
      <c r="X2817" s="39">
        <f t="shared" si="1180"/>
        <v>26.79671457905544</v>
      </c>
      <c r="Y2817" s="39">
        <f t="shared" si="1181"/>
        <v>815.625</v>
      </c>
      <c r="Z2817" s="41">
        <f t="shared" si="1182"/>
        <v>50270.636550308009</v>
      </c>
      <c r="AA2817" s="41">
        <v>39659.137577002053</v>
      </c>
      <c r="AB2817" s="41">
        <v>-1069.5945280676278</v>
      </c>
      <c r="AC2817" s="41">
        <f t="shared" si="1192"/>
        <v>38589.543048934429</v>
      </c>
      <c r="AD2817" s="42">
        <f t="shared" si="1193"/>
        <v>10611.498973305956</v>
      </c>
      <c r="AE2817" s="41">
        <f t="shared" si="1194"/>
        <v>49201.042022240385</v>
      </c>
      <c r="AF2817" s="42">
        <f t="shared" si="1195"/>
        <v>277048.95797775959</v>
      </c>
      <c r="AG2817" s="43">
        <f t="shared" si="1208"/>
        <v>400</v>
      </c>
      <c r="AH2817" s="44">
        <f t="shared" si="1196"/>
        <v>338.36550308008214</v>
      </c>
      <c r="AI2817" s="36">
        <f t="shared" si="1197"/>
        <v>61.634496919917865</v>
      </c>
      <c r="AJ2817" s="36">
        <f t="shared" si="1198"/>
        <v>1876</v>
      </c>
      <c r="AK2817" s="45">
        <v>45657</v>
      </c>
    </row>
    <row r="2818" spans="1:37" s="79" customFormat="1" ht="51" customHeight="1" x14ac:dyDescent="0.25">
      <c r="A2818" s="36">
        <v>2812</v>
      </c>
      <c r="B2818" s="45">
        <v>43782</v>
      </c>
      <c r="C2818" s="36" t="s">
        <v>534</v>
      </c>
      <c r="D2818" s="36"/>
      <c r="E2818" s="36">
        <v>12008</v>
      </c>
      <c r="F2818" s="36" t="s">
        <v>2203</v>
      </c>
      <c r="G2818" s="36" t="s">
        <v>70</v>
      </c>
      <c r="H2818" s="38">
        <v>1</v>
      </c>
      <c r="I2818" s="50">
        <v>1726829.27</v>
      </c>
      <c r="J2818" s="39">
        <f t="shared" si="1209"/>
        <v>0</v>
      </c>
      <c r="K2818" s="39">
        <f t="shared" si="1210"/>
        <v>0</v>
      </c>
      <c r="L2818" s="39">
        <f t="shared" si="1211"/>
        <v>0</v>
      </c>
      <c r="M2818" s="39">
        <f>IF(C2818=12006,H2818,IF(C2818&lt;&gt;12006,0))</f>
        <v>0</v>
      </c>
      <c r="N2818" s="39">
        <f t="shared" si="1212"/>
        <v>0</v>
      </c>
      <c r="O2818" s="39">
        <f t="shared" si="1213"/>
        <v>0</v>
      </c>
      <c r="P2818" s="39">
        <f t="shared" si="1214"/>
        <v>1726829.27</v>
      </c>
      <c r="Q2818" s="39">
        <f t="shared" si="1215"/>
        <v>0</v>
      </c>
      <c r="R2818" s="39">
        <f t="shared" si="1216"/>
        <v>0</v>
      </c>
      <c r="S2818" s="39">
        <f t="shared" si="1217"/>
        <v>0</v>
      </c>
      <c r="T2818" s="39"/>
      <c r="U2818" s="39">
        <f t="shared" si="1218"/>
        <v>0</v>
      </c>
      <c r="V2818" s="39"/>
      <c r="W2818" s="39"/>
      <c r="X2818" s="39">
        <f t="shared" si="1180"/>
        <v>141.83402628336756</v>
      </c>
      <c r="Y2818" s="39">
        <f t="shared" si="1181"/>
        <v>4317.0731750000004</v>
      </c>
      <c r="Z2818" s="41">
        <f t="shared" si="1182"/>
        <v>265938.79928131419</v>
      </c>
      <c r="AA2818" s="41">
        <v>214027.54566160167</v>
      </c>
      <c r="AB2818" s="41">
        <v>-5772.2559209377878</v>
      </c>
      <c r="AC2818" s="41">
        <f t="shared" si="1192"/>
        <v>208255.28974066389</v>
      </c>
      <c r="AD2818" s="42">
        <f t="shared" si="1193"/>
        <v>51911.253619712516</v>
      </c>
      <c r="AE2818" s="41">
        <f t="shared" si="1194"/>
        <v>260166.54336037641</v>
      </c>
      <c r="AF2818" s="42">
        <f t="shared" si="1195"/>
        <v>1466662.7266396235</v>
      </c>
      <c r="AG2818" s="43">
        <f t="shared" si="1208"/>
        <v>400</v>
      </c>
      <c r="AH2818" s="44">
        <f t="shared" si="1196"/>
        <v>338.39835728952772</v>
      </c>
      <c r="AI2818" s="36">
        <f t="shared" si="1197"/>
        <v>61.601642710472277</v>
      </c>
      <c r="AJ2818" s="36">
        <f t="shared" si="1198"/>
        <v>1875</v>
      </c>
      <c r="AK2818" s="45">
        <v>45657</v>
      </c>
    </row>
    <row r="2819" spans="1:37" s="79" customFormat="1" ht="51" customHeight="1" x14ac:dyDescent="0.25">
      <c r="A2819" s="36">
        <v>2813</v>
      </c>
      <c r="B2819" s="91">
        <v>43782</v>
      </c>
      <c r="C2819" s="36" t="s">
        <v>534</v>
      </c>
      <c r="D2819" s="36"/>
      <c r="E2819" s="36">
        <v>12008</v>
      </c>
      <c r="F2819" s="56" t="s">
        <v>2204</v>
      </c>
      <c r="G2819" s="36" t="s">
        <v>70</v>
      </c>
      <c r="H2819" s="62">
        <v>1</v>
      </c>
      <c r="I2819" s="98">
        <v>251000</v>
      </c>
      <c r="J2819" s="39">
        <f t="shared" si="1209"/>
        <v>0</v>
      </c>
      <c r="K2819" s="39">
        <f t="shared" si="1210"/>
        <v>0</v>
      </c>
      <c r="L2819" s="39">
        <f t="shared" si="1211"/>
        <v>0</v>
      </c>
      <c r="M2819" s="39">
        <f>IF(C2819=12006,H2819,IF(C2819&lt;&gt;12006,0))</f>
        <v>0</v>
      </c>
      <c r="N2819" s="39">
        <f t="shared" si="1212"/>
        <v>0</v>
      </c>
      <c r="O2819" s="39">
        <f t="shared" si="1213"/>
        <v>0</v>
      </c>
      <c r="P2819" s="39">
        <f t="shared" si="1214"/>
        <v>251000</v>
      </c>
      <c r="Q2819" s="39">
        <f t="shared" si="1215"/>
        <v>0</v>
      </c>
      <c r="R2819" s="39">
        <f t="shared" si="1216"/>
        <v>0</v>
      </c>
      <c r="S2819" s="39">
        <f t="shared" si="1217"/>
        <v>0</v>
      </c>
      <c r="T2819" s="39"/>
      <c r="U2819" s="39">
        <f t="shared" si="1218"/>
        <v>0</v>
      </c>
      <c r="V2819" s="39"/>
      <c r="W2819" s="39"/>
      <c r="X2819" s="39">
        <f t="shared" si="1180"/>
        <v>20.616016427104721</v>
      </c>
      <c r="Y2819" s="39">
        <f t="shared" si="1181"/>
        <v>627.5</v>
      </c>
      <c r="Z2819" s="41">
        <f t="shared" si="1182"/>
        <v>38655.030800821354</v>
      </c>
      <c r="AA2819" s="41">
        <v>31109.568788501027</v>
      </c>
      <c r="AB2819" s="41">
        <v>-839.01533366722742</v>
      </c>
      <c r="AC2819" s="41">
        <f t="shared" si="1192"/>
        <v>30270.5534548338</v>
      </c>
      <c r="AD2819" s="42">
        <f t="shared" si="1193"/>
        <v>7545.4620123203276</v>
      </c>
      <c r="AE2819" s="41">
        <f t="shared" si="1194"/>
        <v>37816.015467154124</v>
      </c>
      <c r="AF2819" s="42">
        <f t="shared" si="1195"/>
        <v>213183.98453284588</v>
      </c>
      <c r="AG2819" s="43">
        <f t="shared" si="1208"/>
        <v>400</v>
      </c>
      <c r="AH2819" s="44">
        <f t="shared" si="1196"/>
        <v>338.39835728952772</v>
      </c>
      <c r="AI2819" s="36">
        <f t="shared" si="1197"/>
        <v>61.601642710472277</v>
      </c>
      <c r="AJ2819" s="36">
        <f t="shared" si="1198"/>
        <v>1875</v>
      </c>
      <c r="AK2819" s="45">
        <v>45657</v>
      </c>
    </row>
    <row r="2820" spans="1:37" s="79" customFormat="1" ht="12.75" x14ac:dyDescent="0.25">
      <c r="A2820" s="36">
        <v>2814</v>
      </c>
      <c r="B2820" s="91">
        <v>43782</v>
      </c>
      <c r="C2820" s="49" t="s">
        <v>272</v>
      </c>
      <c r="D2820" s="49"/>
      <c r="E2820" s="49">
        <v>12010</v>
      </c>
      <c r="F2820" s="56" t="s">
        <v>2205</v>
      </c>
      <c r="G2820" s="56" t="s">
        <v>435</v>
      </c>
      <c r="H2820" s="62">
        <v>1</v>
      </c>
      <c r="I2820" s="48">
        <v>290000</v>
      </c>
      <c r="J2820" s="39">
        <f t="shared" si="1209"/>
        <v>0</v>
      </c>
      <c r="K2820" s="39">
        <f t="shared" si="1210"/>
        <v>0</v>
      </c>
      <c r="L2820" s="39">
        <f t="shared" si="1211"/>
        <v>0</v>
      </c>
      <c r="M2820" s="39">
        <f>IF(E2820=12005,I2820,IF(E2820&lt;&gt;12005,0))</f>
        <v>0</v>
      </c>
      <c r="N2820" s="39">
        <f t="shared" si="1212"/>
        <v>0</v>
      </c>
      <c r="O2820" s="39">
        <f t="shared" si="1213"/>
        <v>0</v>
      </c>
      <c r="P2820" s="39">
        <f t="shared" si="1214"/>
        <v>0</v>
      </c>
      <c r="Q2820" s="39">
        <f t="shared" si="1215"/>
        <v>0</v>
      </c>
      <c r="R2820" s="39">
        <f t="shared" si="1216"/>
        <v>290000</v>
      </c>
      <c r="S2820" s="39">
        <f t="shared" si="1217"/>
        <v>0</v>
      </c>
      <c r="T2820" s="39"/>
      <c r="U2820" s="39">
        <f t="shared" si="1218"/>
        <v>0</v>
      </c>
      <c r="V2820" s="39"/>
      <c r="W2820" s="39">
        <f>IF(E2820=12099,I2820,IF(E2820&lt;&gt;12099,0))</f>
        <v>0</v>
      </c>
      <c r="X2820" s="39">
        <f t="shared" si="1180"/>
        <v>79.397672826830942</v>
      </c>
      <c r="Y2820" s="39">
        <f t="shared" si="1181"/>
        <v>2416.666666666667</v>
      </c>
      <c r="Z2820" s="41">
        <f t="shared" si="1182"/>
        <v>148870.63655030803</v>
      </c>
      <c r="AA2820" s="41">
        <v>119811.08829568791</v>
      </c>
      <c r="AB2820" s="41">
        <v>8052.6218140219999</v>
      </c>
      <c r="AC2820" s="41">
        <f t="shared" si="1192"/>
        <v>127863.71010970991</v>
      </c>
      <c r="AD2820" s="42">
        <f t="shared" si="1193"/>
        <v>29059.548254620124</v>
      </c>
      <c r="AE2820" s="41">
        <f t="shared" si="1194"/>
        <v>156923.25836433005</v>
      </c>
      <c r="AF2820" s="42">
        <f t="shared" si="1195"/>
        <v>133076.74163566995</v>
      </c>
      <c r="AG2820" s="43">
        <f>(365.25/30.4375*(IF(E2820=12002,1/3%,IF(E2820=12003,1/3%,IF(E2820=12004,1/3%,IF(E2820=12006,1/2%,IF(E2820=12007,1/10%,IF(E2820=12008,1/3%,IF(E2820=12009,1/10%,IF(E2820=12010,1/10%,IF(E2820=12011,1/20%,IF(E2820=12012,1/3%,IF(E2820=12099,1/10%)))))))))))))</f>
        <v>120</v>
      </c>
      <c r="AH2820" s="44">
        <f t="shared" si="1196"/>
        <v>58.398357289527723</v>
      </c>
      <c r="AI2820" s="36">
        <f t="shared" si="1197"/>
        <v>61.601642710472277</v>
      </c>
      <c r="AJ2820" s="36">
        <f t="shared" si="1198"/>
        <v>1875</v>
      </c>
      <c r="AK2820" s="45">
        <v>45657</v>
      </c>
    </row>
    <row r="2821" spans="1:37" s="79" customFormat="1" ht="12.75" x14ac:dyDescent="0.25">
      <c r="A2821" s="36">
        <v>2815</v>
      </c>
      <c r="B2821" s="91">
        <v>43782</v>
      </c>
      <c r="C2821" s="49" t="s">
        <v>272</v>
      </c>
      <c r="D2821" s="49"/>
      <c r="E2821" s="49">
        <v>12010</v>
      </c>
      <c r="F2821" s="56" t="s">
        <v>2205</v>
      </c>
      <c r="G2821" s="56" t="s">
        <v>435</v>
      </c>
      <c r="H2821" s="62">
        <v>1</v>
      </c>
      <c r="I2821" s="48">
        <v>290000</v>
      </c>
      <c r="J2821" s="39">
        <f t="shared" si="1209"/>
        <v>0</v>
      </c>
      <c r="K2821" s="39">
        <f t="shared" si="1210"/>
        <v>0</v>
      </c>
      <c r="L2821" s="39">
        <f t="shared" si="1211"/>
        <v>0</v>
      </c>
      <c r="M2821" s="39">
        <f>IF(E2821=12005,I2821,IF(E2821&lt;&gt;12005,0))</f>
        <v>0</v>
      </c>
      <c r="N2821" s="39">
        <f t="shared" si="1212"/>
        <v>0</v>
      </c>
      <c r="O2821" s="39">
        <f t="shared" si="1213"/>
        <v>0</v>
      </c>
      <c r="P2821" s="39">
        <f t="shared" si="1214"/>
        <v>0</v>
      </c>
      <c r="Q2821" s="39">
        <f t="shared" si="1215"/>
        <v>0</v>
      </c>
      <c r="R2821" s="39">
        <f t="shared" si="1216"/>
        <v>290000</v>
      </c>
      <c r="S2821" s="39">
        <f t="shared" si="1217"/>
        <v>0</v>
      </c>
      <c r="T2821" s="39"/>
      <c r="U2821" s="39">
        <f t="shared" si="1218"/>
        <v>0</v>
      </c>
      <c r="V2821" s="39"/>
      <c r="W2821" s="39">
        <f>IF(E2821=12099,I2821,IF(E2821&lt;&gt;12099,0))</f>
        <v>0</v>
      </c>
      <c r="X2821" s="39">
        <f t="shared" si="1180"/>
        <v>79.397672826830942</v>
      </c>
      <c r="Y2821" s="39">
        <f t="shared" si="1181"/>
        <v>2416.666666666667</v>
      </c>
      <c r="Z2821" s="41">
        <f t="shared" si="1182"/>
        <v>148870.63655030803</v>
      </c>
      <c r="AA2821" s="41">
        <v>119811.08829568791</v>
      </c>
      <c r="AB2821" s="41">
        <v>8052.6218140219999</v>
      </c>
      <c r="AC2821" s="41">
        <f t="shared" si="1192"/>
        <v>127863.71010970991</v>
      </c>
      <c r="AD2821" s="42">
        <f t="shared" si="1193"/>
        <v>29059.548254620124</v>
      </c>
      <c r="AE2821" s="41">
        <f t="shared" si="1194"/>
        <v>156923.25836433005</v>
      </c>
      <c r="AF2821" s="42">
        <f t="shared" si="1195"/>
        <v>133076.74163566995</v>
      </c>
      <c r="AG2821" s="43">
        <f>(365.25/30.4375*(IF(E2821=12002,1/3%,IF(E2821=12003,1/3%,IF(E2821=12004,1/3%,IF(E2821=12006,1/2%,IF(E2821=12007,1/10%,IF(E2821=12008,1/3%,IF(E2821=12009,1/10%,IF(E2821=12010,1/10%,IF(E2821=12011,1/20%,IF(E2821=12012,1/3%,IF(E2821=12099,1/10%)))))))))))))</f>
        <v>120</v>
      </c>
      <c r="AH2821" s="44">
        <f t="shared" si="1196"/>
        <v>58.398357289527723</v>
      </c>
      <c r="AI2821" s="36">
        <f t="shared" si="1197"/>
        <v>61.601642710472277</v>
      </c>
      <c r="AJ2821" s="36">
        <f t="shared" si="1198"/>
        <v>1875</v>
      </c>
      <c r="AK2821" s="45">
        <v>45657</v>
      </c>
    </row>
    <row r="2822" spans="1:37" s="79" customFormat="1" ht="25.5" x14ac:dyDescent="0.25">
      <c r="A2822" s="36">
        <v>2816</v>
      </c>
      <c r="B2822" s="45">
        <v>43782</v>
      </c>
      <c r="C2822" s="53" t="s">
        <v>533</v>
      </c>
      <c r="D2822" s="53"/>
      <c r="E2822" s="36">
        <v>12003</v>
      </c>
      <c r="F2822" s="36" t="s">
        <v>2206</v>
      </c>
      <c r="G2822" s="36" t="s">
        <v>1700</v>
      </c>
      <c r="H2822" s="38">
        <v>1</v>
      </c>
      <c r="I2822" s="50">
        <v>46750</v>
      </c>
      <c r="J2822" s="39">
        <f t="shared" si="1209"/>
        <v>0</v>
      </c>
      <c r="K2822" s="39">
        <f t="shared" si="1210"/>
        <v>46750</v>
      </c>
      <c r="L2822" s="39">
        <f t="shared" si="1211"/>
        <v>0</v>
      </c>
      <c r="M2822" s="39">
        <f t="shared" ref="M2822:M2827" si="1219">IF(C2822=12006,H2822,IF(C2822&lt;&gt;12006,0))</f>
        <v>0</v>
      </c>
      <c r="N2822" s="39">
        <f t="shared" si="1212"/>
        <v>0</v>
      </c>
      <c r="O2822" s="39">
        <f t="shared" si="1213"/>
        <v>0</v>
      </c>
      <c r="P2822" s="39">
        <f t="shared" si="1214"/>
        <v>0</v>
      </c>
      <c r="Q2822" s="39">
        <f t="shared" si="1215"/>
        <v>0</v>
      </c>
      <c r="R2822" s="39">
        <f t="shared" si="1216"/>
        <v>0</v>
      </c>
      <c r="S2822" s="39">
        <f t="shared" si="1217"/>
        <v>0</v>
      </c>
      <c r="T2822" s="39"/>
      <c r="U2822" s="39">
        <f t="shared" si="1218"/>
        <v>0</v>
      </c>
      <c r="V2822" s="39"/>
      <c r="W2822" s="39"/>
      <c r="X2822" s="39">
        <f t="shared" si="1180"/>
        <v>3.8398357289527718</v>
      </c>
      <c r="Y2822" s="39">
        <f t="shared" si="1181"/>
        <v>116.87499999999999</v>
      </c>
      <c r="Z2822" s="41">
        <f t="shared" si="1182"/>
        <v>7199.6919917864461</v>
      </c>
      <c r="AA2822" s="41">
        <v>5679.1170431211494</v>
      </c>
      <c r="AB2822" s="41">
        <v>-153.1640092219364</v>
      </c>
      <c r="AC2822" s="41">
        <f t="shared" si="1192"/>
        <v>5525.9530338992126</v>
      </c>
      <c r="AD2822" s="42">
        <f t="shared" si="1193"/>
        <v>1520.5749486652967</v>
      </c>
      <c r="AE2822" s="41">
        <f t="shared" si="1194"/>
        <v>7046.5279825645093</v>
      </c>
      <c r="AF2822" s="42">
        <f t="shared" si="1195"/>
        <v>39703.472017435488</v>
      </c>
      <c r="AG2822" s="43">
        <f t="shared" ref="AG2822:AG2827" si="1220">(365.25/30.4375*(IF(E2822=12002,1/3%,IF(E2822=12003,1/3%,IF(E2822=12004,1/3%,IF(E2822=12006,1/2%,IF(E2822=12007,1/10%,IF(E2822=12008,1/3%,IF(E2822=12009,1/10%,IF(E2822=12010,1/10%,IF(E2822=12011,1/20%,IF(E2822=12012,1/3%))))))))))))</f>
        <v>400</v>
      </c>
      <c r="AH2822" s="44">
        <f t="shared" si="1196"/>
        <v>338.39835728952772</v>
      </c>
      <c r="AI2822" s="36">
        <f t="shared" si="1197"/>
        <v>61.601642710472277</v>
      </c>
      <c r="AJ2822" s="36">
        <f t="shared" si="1198"/>
        <v>1875</v>
      </c>
      <c r="AK2822" s="45">
        <v>45657</v>
      </c>
    </row>
    <row r="2823" spans="1:37" s="79" customFormat="1" ht="25.5" x14ac:dyDescent="0.25">
      <c r="A2823" s="36">
        <v>2817</v>
      </c>
      <c r="B2823" s="45">
        <v>43782</v>
      </c>
      <c r="C2823" s="53" t="s">
        <v>533</v>
      </c>
      <c r="D2823" s="53"/>
      <c r="E2823" s="36">
        <v>12003</v>
      </c>
      <c r="F2823" s="36" t="s">
        <v>2170</v>
      </c>
      <c r="G2823" s="36" t="s">
        <v>1700</v>
      </c>
      <c r="H2823" s="38">
        <v>7</v>
      </c>
      <c r="I2823" s="50">
        <v>253750</v>
      </c>
      <c r="J2823" s="39">
        <f t="shared" si="1209"/>
        <v>0</v>
      </c>
      <c r="K2823" s="39">
        <f t="shared" si="1210"/>
        <v>253750</v>
      </c>
      <c r="L2823" s="39">
        <f t="shared" si="1211"/>
        <v>0</v>
      </c>
      <c r="M2823" s="39">
        <f t="shared" si="1219"/>
        <v>0</v>
      </c>
      <c r="N2823" s="39">
        <f t="shared" si="1212"/>
        <v>0</v>
      </c>
      <c r="O2823" s="39">
        <f t="shared" si="1213"/>
        <v>0</v>
      </c>
      <c r="P2823" s="39">
        <f t="shared" si="1214"/>
        <v>0</v>
      </c>
      <c r="Q2823" s="39">
        <f t="shared" si="1215"/>
        <v>0</v>
      </c>
      <c r="R2823" s="39">
        <f t="shared" si="1216"/>
        <v>0</v>
      </c>
      <c r="S2823" s="39">
        <f t="shared" si="1217"/>
        <v>0</v>
      </c>
      <c r="T2823" s="39"/>
      <c r="U2823" s="39">
        <f t="shared" si="1218"/>
        <v>0</v>
      </c>
      <c r="V2823" s="39"/>
      <c r="W2823" s="39"/>
      <c r="X2823" s="39">
        <f t="shared" ref="X2823:X2886" si="1221">IF(I2823&lt;0,0,IF(I2823&gt;0,((1/365.25*(IF(E2823=12002,I2823*3%,IF(E2823=12003,I2823*3%,IF(E2823=12004,I2823*3%,IF(E2823=12006,I2823*2%,IF(E2823=12007,I2823*10%,IF(E2823=12008,I2823*3%,IF(E2823=12009,I2823*10%,IF(E2823=12010,I2823*10%,IF(E2823=12011,I2823*20%,IF(E2823=12012,I2823*3%,IF(E2823=12099,I2823*10%))))))))))))))))</f>
        <v>20.84188911704312</v>
      </c>
      <c r="Y2823" s="39">
        <f t="shared" ref="Y2823:Y2886" si="1222">X2823*30.4375</f>
        <v>634.375</v>
      </c>
      <c r="Z2823" s="41">
        <f t="shared" ref="Z2823:Z2886" si="1223">IF(I2823&lt;0,0,IF(I2823&gt;0,(IF(AI2823*Y2823&lt;=I2823,Y2823*AI2823,IF(Y2823*AI2823&gt;I2823,I2823,IF(AI2823*Y2823=I2823,I2823))))))</f>
        <v>39078.54209445585</v>
      </c>
      <c r="AA2823" s="41">
        <v>30825.154004106775</v>
      </c>
      <c r="AB2823" s="41">
        <v>-831.34475593724846</v>
      </c>
      <c r="AC2823" s="41">
        <f t="shared" si="1192"/>
        <v>29993.809248169528</v>
      </c>
      <c r="AD2823" s="42">
        <f t="shared" si="1193"/>
        <v>8253.3880903490754</v>
      </c>
      <c r="AE2823" s="41">
        <f t="shared" si="1194"/>
        <v>38247.197338518599</v>
      </c>
      <c r="AF2823" s="42">
        <f t="shared" si="1195"/>
        <v>215502.8026614814</v>
      </c>
      <c r="AG2823" s="43">
        <f t="shared" si="1220"/>
        <v>400</v>
      </c>
      <c r="AH2823" s="44">
        <f t="shared" si="1196"/>
        <v>338.39835728952772</v>
      </c>
      <c r="AI2823" s="36">
        <f t="shared" si="1197"/>
        <v>61.601642710472277</v>
      </c>
      <c r="AJ2823" s="36">
        <f t="shared" si="1198"/>
        <v>1875</v>
      </c>
      <c r="AK2823" s="45">
        <v>45657</v>
      </c>
    </row>
    <row r="2824" spans="1:37" s="79" customFormat="1" ht="25.5" x14ac:dyDescent="0.25">
      <c r="A2824" s="36">
        <v>2818</v>
      </c>
      <c r="B2824" s="45">
        <v>43782</v>
      </c>
      <c r="C2824" s="53" t="s">
        <v>533</v>
      </c>
      <c r="D2824" s="53"/>
      <c r="E2824" s="36">
        <v>12003</v>
      </c>
      <c r="F2824" s="36" t="s">
        <v>1877</v>
      </c>
      <c r="G2824" s="36" t="s">
        <v>1700</v>
      </c>
      <c r="H2824" s="38">
        <v>3</v>
      </c>
      <c r="I2824" s="50">
        <v>108750</v>
      </c>
      <c r="J2824" s="39">
        <f t="shared" si="1209"/>
        <v>0</v>
      </c>
      <c r="K2824" s="39">
        <f t="shared" si="1210"/>
        <v>108750</v>
      </c>
      <c r="L2824" s="39">
        <f t="shared" si="1211"/>
        <v>0</v>
      </c>
      <c r="M2824" s="39">
        <f t="shared" si="1219"/>
        <v>0</v>
      </c>
      <c r="N2824" s="39">
        <f t="shared" si="1212"/>
        <v>0</v>
      </c>
      <c r="O2824" s="39">
        <f t="shared" si="1213"/>
        <v>0</v>
      </c>
      <c r="P2824" s="39">
        <f t="shared" si="1214"/>
        <v>0</v>
      </c>
      <c r="Q2824" s="39">
        <f t="shared" si="1215"/>
        <v>0</v>
      </c>
      <c r="R2824" s="39">
        <f t="shared" si="1216"/>
        <v>0</v>
      </c>
      <c r="S2824" s="39">
        <f t="shared" si="1217"/>
        <v>0</v>
      </c>
      <c r="T2824" s="39"/>
      <c r="U2824" s="39">
        <f t="shared" si="1218"/>
        <v>0</v>
      </c>
      <c r="V2824" s="39"/>
      <c r="W2824" s="39"/>
      <c r="X2824" s="39">
        <f t="shared" si="1221"/>
        <v>8.9322381930184811</v>
      </c>
      <c r="Y2824" s="39">
        <f t="shared" si="1222"/>
        <v>271.875</v>
      </c>
      <c r="Z2824" s="41">
        <f t="shared" si="1223"/>
        <v>16747.946611909651</v>
      </c>
      <c r="AA2824" s="41">
        <v>13210.780287474332</v>
      </c>
      <c r="AB2824" s="41">
        <v>-356.29060968739213</v>
      </c>
      <c r="AC2824" s="41">
        <f t="shared" si="1192"/>
        <v>12854.48967778694</v>
      </c>
      <c r="AD2824" s="42">
        <f t="shared" si="1193"/>
        <v>3537.1663244353185</v>
      </c>
      <c r="AE2824" s="41">
        <f t="shared" si="1194"/>
        <v>16391.656002222258</v>
      </c>
      <c r="AF2824" s="42">
        <f t="shared" si="1195"/>
        <v>92358.343997777745</v>
      </c>
      <c r="AG2824" s="43">
        <f t="shared" si="1220"/>
        <v>400</v>
      </c>
      <c r="AH2824" s="44">
        <f t="shared" si="1196"/>
        <v>338.39835728952772</v>
      </c>
      <c r="AI2824" s="36">
        <f t="shared" si="1197"/>
        <v>61.601642710472277</v>
      </c>
      <c r="AJ2824" s="36">
        <f t="shared" si="1198"/>
        <v>1875</v>
      </c>
      <c r="AK2824" s="45">
        <v>45657</v>
      </c>
    </row>
    <row r="2825" spans="1:37" s="79" customFormat="1" ht="25.5" x14ac:dyDescent="0.25">
      <c r="A2825" s="36">
        <v>2819</v>
      </c>
      <c r="B2825" s="45">
        <v>43782</v>
      </c>
      <c r="C2825" s="53" t="s">
        <v>533</v>
      </c>
      <c r="D2825" s="53"/>
      <c r="E2825" s="36">
        <v>12003</v>
      </c>
      <c r="F2825" s="36" t="s">
        <v>1877</v>
      </c>
      <c r="G2825" s="36" t="s">
        <v>1700</v>
      </c>
      <c r="H2825" s="38">
        <v>1</v>
      </c>
      <c r="I2825" s="50">
        <v>36250</v>
      </c>
      <c r="J2825" s="39">
        <f t="shared" si="1209"/>
        <v>0</v>
      </c>
      <c r="K2825" s="39">
        <f t="shared" si="1210"/>
        <v>36250</v>
      </c>
      <c r="L2825" s="39">
        <f t="shared" si="1211"/>
        <v>0</v>
      </c>
      <c r="M2825" s="39">
        <f t="shared" si="1219"/>
        <v>0</v>
      </c>
      <c r="N2825" s="39">
        <f t="shared" si="1212"/>
        <v>0</v>
      </c>
      <c r="O2825" s="39">
        <f t="shared" si="1213"/>
        <v>0</v>
      </c>
      <c r="P2825" s="39">
        <f t="shared" si="1214"/>
        <v>0</v>
      </c>
      <c r="Q2825" s="39">
        <f t="shared" si="1215"/>
        <v>0</v>
      </c>
      <c r="R2825" s="39">
        <f t="shared" si="1216"/>
        <v>0</v>
      </c>
      <c r="S2825" s="39">
        <f t="shared" si="1217"/>
        <v>0</v>
      </c>
      <c r="T2825" s="39"/>
      <c r="U2825" s="39">
        <f t="shared" si="1218"/>
        <v>0</v>
      </c>
      <c r="V2825" s="39"/>
      <c r="W2825" s="39"/>
      <c r="X2825" s="39">
        <f t="shared" si="1221"/>
        <v>2.9774127310061602</v>
      </c>
      <c r="Y2825" s="39">
        <f t="shared" si="1222"/>
        <v>90.625</v>
      </c>
      <c r="Z2825" s="41">
        <f t="shared" si="1223"/>
        <v>5582.6488706365499</v>
      </c>
      <c r="AA2825" s="41">
        <v>4403.5934291581107</v>
      </c>
      <c r="AB2825" s="41">
        <v>-118.76353656246407</v>
      </c>
      <c r="AC2825" s="41">
        <f t="shared" ref="AC2825:AC2888" si="1224">AA2825+AB2825</f>
        <v>4284.8298925956469</v>
      </c>
      <c r="AD2825" s="42">
        <f t="shared" ref="AD2825:AD2888" si="1225">Z2825-AA2825</f>
        <v>1179.0554414784392</v>
      </c>
      <c r="AE2825" s="41">
        <f t="shared" ref="AE2825:AE2888" si="1226">AC2825+AD2825</f>
        <v>5463.8853340740861</v>
      </c>
      <c r="AF2825" s="42">
        <f t="shared" ref="AF2825:AF2888" si="1227">I2825-AE2825</f>
        <v>30786.114665925914</v>
      </c>
      <c r="AG2825" s="43">
        <f t="shared" si="1220"/>
        <v>400</v>
      </c>
      <c r="AH2825" s="44">
        <f t="shared" ref="AH2825:AH2888" si="1228">IF(AG2825&gt;AI2825,AG2825-AI2825,IF(AG2825&lt;=AI2825,0))</f>
        <v>338.39835728952772</v>
      </c>
      <c r="AI2825" s="36">
        <f t="shared" ref="AI2825:AI2888" si="1229">AJ2825/30.4375</f>
        <v>61.601642710472277</v>
      </c>
      <c r="AJ2825" s="36">
        <f t="shared" ref="AJ2825:AJ2888" si="1230">AK2825-B2825</f>
        <v>1875</v>
      </c>
      <c r="AK2825" s="45">
        <v>45657</v>
      </c>
    </row>
    <row r="2826" spans="1:37" s="79" customFormat="1" ht="25.5" x14ac:dyDescent="0.25">
      <c r="A2826" s="36">
        <v>2820</v>
      </c>
      <c r="B2826" s="45">
        <v>43782</v>
      </c>
      <c r="C2826" s="53" t="s">
        <v>533</v>
      </c>
      <c r="D2826" s="53"/>
      <c r="E2826" s="36">
        <v>12003</v>
      </c>
      <c r="F2826" s="36" t="s">
        <v>2040</v>
      </c>
      <c r="G2826" s="36" t="s">
        <v>544</v>
      </c>
      <c r="H2826" s="38">
        <v>8</v>
      </c>
      <c r="I2826" s="48">
        <v>374000</v>
      </c>
      <c r="J2826" s="39">
        <f t="shared" si="1209"/>
        <v>0</v>
      </c>
      <c r="K2826" s="39">
        <f t="shared" si="1210"/>
        <v>374000</v>
      </c>
      <c r="L2826" s="39">
        <f t="shared" si="1211"/>
        <v>0</v>
      </c>
      <c r="M2826" s="39">
        <f t="shared" si="1219"/>
        <v>0</v>
      </c>
      <c r="N2826" s="39">
        <f t="shared" si="1212"/>
        <v>0</v>
      </c>
      <c r="O2826" s="39">
        <f t="shared" si="1213"/>
        <v>0</v>
      </c>
      <c r="P2826" s="39">
        <f t="shared" si="1214"/>
        <v>0</v>
      </c>
      <c r="Q2826" s="39">
        <f t="shared" si="1215"/>
        <v>0</v>
      </c>
      <c r="R2826" s="39">
        <f t="shared" si="1216"/>
        <v>0</v>
      </c>
      <c r="S2826" s="39">
        <f t="shared" si="1217"/>
        <v>0</v>
      </c>
      <c r="T2826" s="39"/>
      <c r="U2826" s="39">
        <f t="shared" si="1218"/>
        <v>0</v>
      </c>
      <c r="V2826" s="39"/>
      <c r="W2826" s="39"/>
      <c r="X2826" s="39">
        <f t="shared" si="1221"/>
        <v>30.718685831622174</v>
      </c>
      <c r="Y2826" s="39">
        <f t="shared" si="1222"/>
        <v>934.99999999999989</v>
      </c>
      <c r="Z2826" s="41">
        <f t="shared" si="1223"/>
        <v>57597.535934291569</v>
      </c>
      <c r="AA2826" s="41">
        <v>45432.936344969195</v>
      </c>
      <c r="AB2826" s="41">
        <v>-1225.3120737754912</v>
      </c>
      <c r="AC2826" s="41">
        <f t="shared" si="1224"/>
        <v>44207.624271193701</v>
      </c>
      <c r="AD2826" s="42">
        <f t="shared" si="1225"/>
        <v>12164.599589322374</v>
      </c>
      <c r="AE2826" s="41">
        <f t="shared" si="1226"/>
        <v>56372.223860516075</v>
      </c>
      <c r="AF2826" s="42">
        <f t="shared" si="1227"/>
        <v>317627.7761394839</v>
      </c>
      <c r="AG2826" s="43">
        <f t="shared" si="1220"/>
        <v>400</v>
      </c>
      <c r="AH2826" s="44">
        <f t="shared" si="1228"/>
        <v>338.39835728952772</v>
      </c>
      <c r="AI2826" s="36">
        <f t="shared" si="1229"/>
        <v>61.601642710472277</v>
      </c>
      <c r="AJ2826" s="36">
        <f t="shared" si="1230"/>
        <v>1875</v>
      </c>
      <c r="AK2826" s="45">
        <v>45657</v>
      </c>
    </row>
    <row r="2827" spans="1:37" s="79" customFormat="1" ht="25.5" x14ac:dyDescent="0.25">
      <c r="A2827" s="36">
        <v>2821</v>
      </c>
      <c r="B2827" s="45">
        <v>43782</v>
      </c>
      <c r="C2827" s="53" t="s">
        <v>533</v>
      </c>
      <c r="D2827" s="53"/>
      <c r="E2827" s="36">
        <v>12003</v>
      </c>
      <c r="F2827" s="36" t="s">
        <v>2041</v>
      </c>
      <c r="G2827" s="36" t="s">
        <v>544</v>
      </c>
      <c r="H2827" s="38">
        <v>6</v>
      </c>
      <c r="I2827" s="48">
        <v>217500</v>
      </c>
      <c r="J2827" s="39">
        <f t="shared" si="1209"/>
        <v>0</v>
      </c>
      <c r="K2827" s="39">
        <f t="shared" si="1210"/>
        <v>217500</v>
      </c>
      <c r="L2827" s="39">
        <f t="shared" si="1211"/>
        <v>0</v>
      </c>
      <c r="M2827" s="39">
        <f t="shared" si="1219"/>
        <v>0</v>
      </c>
      <c r="N2827" s="39">
        <f t="shared" si="1212"/>
        <v>0</v>
      </c>
      <c r="O2827" s="39">
        <f t="shared" si="1213"/>
        <v>0</v>
      </c>
      <c r="P2827" s="39">
        <f t="shared" si="1214"/>
        <v>0</v>
      </c>
      <c r="Q2827" s="39">
        <f t="shared" si="1215"/>
        <v>0</v>
      </c>
      <c r="R2827" s="39">
        <f t="shared" si="1216"/>
        <v>0</v>
      </c>
      <c r="S2827" s="39">
        <f t="shared" si="1217"/>
        <v>0</v>
      </c>
      <c r="T2827" s="39"/>
      <c r="U2827" s="39">
        <f t="shared" si="1218"/>
        <v>0</v>
      </c>
      <c r="V2827" s="39"/>
      <c r="W2827" s="39"/>
      <c r="X2827" s="39">
        <f t="shared" si="1221"/>
        <v>17.864476386036962</v>
      </c>
      <c r="Y2827" s="39">
        <f t="shared" si="1222"/>
        <v>543.75</v>
      </c>
      <c r="Z2827" s="41">
        <f t="shared" si="1223"/>
        <v>33495.893223819301</v>
      </c>
      <c r="AA2827" s="41">
        <v>26421.560574948664</v>
      </c>
      <c r="AB2827" s="41">
        <v>-712.58121937478427</v>
      </c>
      <c r="AC2827" s="41">
        <f t="shared" si="1224"/>
        <v>25708.97935557388</v>
      </c>
      <c r="AD2827" s="42">
        <f t="shared" si="1225"/>
        <v>7074.3326488706371</v>
      </c>
      <c r="AE2827" s="41">
        <f t="shared" si="1226"/>
        <v>32783.312004444517</v>
      </c>
      <c r="AF2827" s="42">
        <f t="shared" si="1227"/>
        <v>184716.68799555549</v>
      </c>
      <c r="AG2827" s="43">
        <f t="shared" si="1220"/>
        <v>400</v>
      </c>
      <c r="AH2827" s="44">
        <f t="shared" si="1228"/>
        <v>338.39835728952772</v>
      </c>
      <c r="AI2827" s="36">
        <f t="shared" si="1229"/>
        <v>61.601642710472277</v>
      </c>
      <c r="AJ2827" s="36">
        <f t="shared" si="1230"/>
        <v>1875</v>
      </c>
      <c r="AK2827" s="45">
        <v>45657</v>
      </c>
    </row>
    <row r="2828" spans="1:37" s="79" customFormat="1" ht="12.75" x14ac:dyDescent="0.25">
      <c r="A2828" s="36">
        <v>2822</v>
      </c>
      <c r="B2828" s="45">
        <v>43784</v>
      </c>
      <c r="C2828" s="49" t="s">
        <v>272</v>
      </c>
      <c r="D2828" s="49"/>
      <c r="E2828" s="49">
        <v>12010</v>
      </c>
      <c r="F2828" s="36" t="s">
        <v>2207</v>
      </c>
      <c r="G2828" s="56" t="s">
        <v>435</v>
      </c>
      <c r="H2828" s="38">
        <v>9</v>
      </c>
      <c r="I2828" s="50">
        <v>335224.37681910733</v>
      </c>
      <c r="J2828" s="39">
        <f t="shared" si="1209"/>
        <v>0</v>
      </c>
      <c r="K2828" s="39">
        <f t="shared" si="1210"/>
        <v>0</v>
      </c>
      <c r="L2828" s="39">
        <f t="shared" si="1211"/>
        <v>0</v>
      </c>
      <c r="M2828" s="39">
        <f>IF(E2828=12005,I2828,IF(E2828&lt;&gt;12005,0))</f>
        <v>0</v>
      </c>
      <c r="N2828" s="39">
        <f t="shared" si="1212"/>
        <v>0</v>
      </c>
      <c r="O2828" s="39">
        <f t="shared" si="1213"/>
        <v>0</v>
      </c>
      <c r="P2828" s="39">
        <f t="shared" si="1214"/>
        <v>0</v>
      </c>
      <c r="Q2828" s="39">
        <f t="shared" si="1215"/>
        <v>0</v>
      </c>
      <c r="R2828" s="39">
        <f t="shared" si="1216"/>
        <v>335224.37681910733</v>
      </c>
      <c r="S2828" s="39">
        <f t="shared" si="1217"/>
        <v>0</v>
      </c>
      <c r="T2828" s="39"/>
      <c r="U2828" s="39">
        <f t="shared" si="1218"/>
        <v>0</v>
      </c>
      <c r="V2828" s="39"/>
      <c r="W2828" s="39">
        <f>IF(E2828=12099,I2828,IF(E2828&lt;&gt;12099,0))</f>
        <v>0</v>
      </c>
      <c r="X2828" s="39">
        <f t="shared" si="1221"/>
        <v>91.779432394006122</v>
      </c>
      <c r="Y2828" s="39">
        <f t="shared" si="1222"/>
        <v>2793.5364734925615</v>
      </c>
      <c r="Z2828" s="41">
        <f t="shared" si="1223"/>
        <v>171902.87687397347</v>
      </c>
      <c r="AA2828" s="41">
        <v>138311.60461776724</v>
      </c>
      <c r="AB2828" s="41">
        <v>9296.0598248526567</v>
      </c>
      <c r="AC2828" s="41">
        <f t="shared" si="1224"/>
        <v>147607.66444261989</v>
      </c>
      <c r="AD2828" s="42">
        <f t="shared" si="1225"/>
        <v>33591.272256206226</v>
      </c>
      <c r="AE2828" s="41">
        <f t="shared" si="1226"/>
        <v>181198.93669882612</v>
      </c>
      <c r="AF2828" s="42">
        <f t="shared" si="1227"/>
        <v>154025.44012028122</v>
      </c>
      <c r="AG2828" s="43">
        <f>(365.25/30.4375*(IF(E2828=12002,1/3%,IF(E2828=12003,1/3%,IF(E2828=12004,1/3%,IF(E2828=12006,1/2%,IF(E2828=12007,1/10%,IF(E2828=12008,1/3%,IF(E2828=12009,1/10%,IF(E2828=12010,1/10%,IF(E2828=12011,1/20%,IF(E2828=12012,1/3%,IF(E2828=12099,1/10%)))))))))))))</f>
        <v>120</v>
      </c>
      <c r="AH2828" s="44">
        <f t="shared" si="1228"/>
        <v>58.464065708418893</v>
      </c>
      <c r="AI2828" s="36">
        <f t="shared" si="1229"/>
        <v>61.535934291581107</v>
      </c>
      <c r="AJ2828" s="36">
        <f t="shared" si="1230"/>
        <v>1873</v>
      </c>
      <c r="AK2828" s="45">
        <v>45657</v>
      </c>
    </row>
    <row r="2829" spans="1:37" s="79" customFormat="1" ht="15" customHeight="1" x14ac:dyDescent="0.25">
      <c r="A2829" s="36">
        <v>2823</v>
      </c>
      <c r="B2829" s="45">
        <v>43784</v>
      </c>
      <c r="C2829" s="49" t="s">
        <v>272</v>
      </c>
      <c r="D2829" s="49"/>
      <c r="E2829" s="49">
        <v>12010</v>
      </c>
      <c r="F2829" s="36" t="s">
        <v>2208</v>
      </c>
      <c r="G2829" s="56" t="s">
        <v>435</v>
      </c>
      <c r="H2829" s="38">
        <v>6</v>
      </c>
      <c r="I2829" s="50">
        <v>1337681.9257242077</v>
      </c>
      <c r="J2829" s="39">
        <f t="shared" si="1209"/>
        <v>0</v>
      </c>
      <c r="K2829" s="39">
        <f t="shared" si="1210"/>
        <v>0</v>
      </c>
      <c r="L2829" s="39">
        <f t="shared" si="1211"/>
        <v>0</v>
      </c>
      <c r="M2829" s="39">
        <f>IF(E2829=12005,I2829,IF(E2829&lt;&gt;12005,0))</f>
        <v>0</v>
      </c>
      <c r="N2829" s="39">
        <f t="shared" si="1212"/>
        <v>0</v>
      </c>
      <c r="O2829" s="39">
        <f t="shared" si="1213"/>
        <v>0</v>
      </c>
      <c r="P2829" s="39">
        <f t="shared" si="1214"/>
        <v>0</v>
      </c>
      <c r="Q2829" s="39">
        <f t="shared" si="1215"/>
        <v>0</v>
      </c>
      <c r="R2829" s="39">
        <f t="shared" si="1216"/>
        <v>1337681.9257242077</v>
      </c>
      <c r="S2829" s="39">
        <f t="shared" si="1217"/>
        <v>0</v>
      </c>
      <c r="T2829" s="39"/>
      <c r="U2829" s="39">
        <f t="shared" si="1218"/>
        <v>0</v>
      </c>
      <c r="V2829" s="39"/>
      <c r="W2829" s="39">
        <f>IF(E2829=12099,I2829,IF(E2829&lt;&gt;12099,0))</f>
        <v>0</v>
      </c>
      <c r="X2829" s="39">
        <f t="shared" si="1221"/>
        <v>366.23735132764074</v>
      </c>
      <c r="Y2829" s="39">
        <f t="shared" si="1222"/>
        <v>11147.349381035065</v>
      </c>
      <c r="Z2829" s="41">
        <f t="shared" si="1223"/>
        <v>685962.55903667107</v>
      </c>
      <c r="AA2829" s="41">
        <v>551919.68845075462</v>
      </c>
      <c r="AB2829" s="41">
        <v>37095.068461762159</v>
      </c>
      <c r="AC2829" s="41">
        <f t="shared" si="1224"/>
        <v>589014.75691251678</v>
      </c>
      <c r="AD2829" s="42">
        <f t="shared" si="1225"/>
        <v>134042.87058591645</v>
      </c>
      <c r="AE2829" s="41">
        <f t="shared" si="1226"/>
        <v>723057.62749843323</v>
      </c>
      <c r="AF2829" s="42">
        <f t="shared" si="1227"/>
        <v>614624.29822577443</v>
      </c>
      <c r="AG2829" s="43">
        <f>(365.25/30.4375*(IF(E2829=12002,1/3%,IF(E2829=12003,1/3%,IF(E2829=12004,1/3%,IF(E2829=12006,1/2%,IF(E2829=12007,1/10%,IF(E2829=12008,1/3%,IF(E2829=12009,1/10%,IF(E2829=12010,1/10%,IF(E2829=12011,1/20%,IF(E2829=12012,1/3%,IF(E2829=12099,1/10%)))))))))))))</f>
        <v>120</v>
      </c>
      <c r="AH2829" s="44">
        <f t="shared" si="1228"/>
        <v>58.464065708418893</v>
      </c>
      <c r="AI2829" s="36">
        <f t="shared" si="1229"/>
        <v>61.535934291581107</v>
      </c>
      <c r="AJ2829" s="36">
        <f t="shared" si="1230"/>
        <v>1873</v>
      </c>
      <c r="AK2829" s="45">
        <v>45657</v>
      </c>
    </row>
    <row r="2830" spans="1:37" s="79" customFormat="1" ht="12.75" x14ac:dyDescent="0.25">
      <c r="A2830" s="36">
        <v>2824</v>
      </c>
      <c r="B2830" s="45">
        <v>43787</v>
      </c>
      <c r="C2830" s="36" t="s">
        <v>533</v>
      </c>
      <c r="D2830" s="36"/>
      <c r="E2830" s="36">
        <v>12003</v>
      </c>
      <c r="F2830" s="36" t="s">
        <v>2041</v>
      </c>
      <c r="G2830" s="36" t="s">
        <v>836</v>
      </c>
      <c r="H2830" s="38">
        <v>3</v>
      </c>
      <c r="I2830" s="48">
        <v>108750</v>
      </c>
      <c r="J2830" s="39">
        <f t="shared" si="1209"/>
        <v>0</v>
      </c>
      <c r="K2830" s="39">
        <f t="shared" si="1210"/>
        <v>108750</v>
      </c>
      <c r="L2830" s="39">
        <f t="shared" si="1211"/>
        <v>0</v>
      </c>
      <c r="M2830" s="39">
        <f>IF(C2830=12006,H2830,IF(C2830&lt;&gt;12006,0))</f>
        <v>0</v>
      </c>
      <c r="N2830" s="39">
        <f t="shared" si="1212"/>
        <v>0</v>
      </c>
      <c r="O2830" s="39">
        <f t="shared" si="1213"/>
        <v>0</v>
      </c>
      <c r="P2830" s="39">
        <f t="shared" si="1214"/>
        <v>0</v>
      </c>
      <c r="Q2830" s="39">
        <f t="shared" si="1215"/>
        <v>0</v>
      </c>
      <c r="R2830" s="39">
        <f t="shared" si="1216"/>
        <v>0</v>
      </c>
      <c r="S2830" s="39">
        <f t="shared" si="1217"/>
        <v>0</v>
      </c>
      <c r="T2830" s="39"/>
      <c r="U2830" s="39">
        <f t="shared" si="1218"/>
        <v>0</v>
      </c>
      <c r="V2830" s="39"/>
      <c r="W2830" s="39"/>
      <c r="X2830" s="39">
        <f t="shared" si="1221"/>
        <v>8.9322381930184811</v>
      </c>
      <c r="Y2830" s="39">
        <f t="shared" si="1222"/>
        <v>271.875</v>
      </c>
      <c r="Z2830" s="41">
        <f t="shared" si="1223"/>
        <v>16703.285420944558</v>
      </c>
      <c r="AA2830" s="41">
        <v>13434.086242299794</v>
      </c>
      <c r="AB2830" s="41">
        <v>-362.31310140382595</v>
      </c>
      <c r="AC2830" s="41">
        <f t="shared" si="1224"/>
        <v>13071.773140895968</v>
      </c>
      <c r="AD2830" s="42">
        <f t="shared" si="1225"/>
        <v>3269.1991786447634</v>
      </c>
      <c r="AE2830" s="41">
        <f t="shared" si="1226"/>
        <v>16340.972319540731</v>
      </c>
      <c r="AF2830" s="42">
        <f t="shared" si="1227"/>
        <v>92409.027680459272</v>
      </c>
      <c r="AG2830" s="43">
        <f>(365.25/30.4375*(IF(E2830=12002,1/3%,IF(E2830=12003,1/3%,IF(E2830=12004,1/3%,IF(E2830=12006,1/2%,IF(E2830=12007,1/10%,IF(E2830=12008,1/3%,IF(E2830=12009,1/10%,IF(E2830=12010,1/10%,IF(E2830=12011,1/20%,IF(E2830=12012,1/3%))))))))))))</f>
        <v>400</v>
      </c>
      <c r="AH2830" s="44">
        <f t="shared" si="1228"/>
        <v>338.56262833675567</v>
      </c>
      <c r="AI2830" s="36">
        <f t="shared" si="1229"/>
        <v>61.437371663244356</v>
      </c>
      <c r="AJ2830" s="36">
        <f t="shared" si="1230"/>
        <v>1870</v>
      </c>
      <c r="AK2830" s="45">
        <v>45657</v>
      </c>
    </row>
    <row r="2831" spans="1:37" s="79" customFormat="1" ht="12.75" x14ac:dyDescent="0.25">
      <c r="A2831" s="36">
        <v>2825</v>
      </c>
      <c r="B2831" s="91">
        <v>43787</v>
      </c>
      <c r="C2831" s="36" t="s">
        <v>534</v>
      </c>
      <c r="D2831" s="36"/>
      <c r="E2831" s="36">
        <v>12008</v>
      </c>
      <c r="F2831" s="56" t="s">
        <v>2209</v>
      </c>
      <c r="G2831" s="36" t="s">
        <v>70</v>
      </c>
      <c r="H2831" s="62">
        <v>1</v>
      </c>
      <c r="I2831" s="98">
        <v>3750000</v>
      </c>
      <c r="J2831" s="39">
        <f t="shared" si="1209"/>
        <v>0</v>
      </c>
      <c r="K2831" s="39">
        <f t="shared" si="1210"/>
        <v>0</v>
      </c>
      <c r="L2831" s="39">
        <f t="shared" si="1211"/>
        <v>0</v>
      </c>
      <c r="M2831" s="39">
        <f>IF(C2831=12006,H2831,IF(C2831&lt;&gt;12006,0))</f>
        <v>0</v>
      </c>
      <c r="N2831" s="39">
        <f t="shared" ref="N2831:N2840" si="1231">IF(E2831=12006,I2831,IF(E2831&lt;&gt;12006,0))</f>
        <v>0</v>
      </c>
      <c r="O2831" s="39">
        <f t="shared" si="1213"/>
        <v>0</v>
      </c>
      <c r="P2831" s="39">
        <f t="shared" si="1214"/>
        <v>3750000</v>
      </c>
      <c r="Q2831" s="39">
        <f t="shared" si="1215"/>
        <v>0</v>
      </c>
      <c r="R2831" s="39">
        <f t="shared" si="1216"/>
        <v>0</v>
      </c>
      <c r="S2831" s="39">
        <f t="shared" si="1217"/>
        <v>0</v>
      </c>
      <c r="T2831" s="39"/>
      <c r="U2831" s="39">
        <f t="shared" si="1218"/>
        <v>0</v>
      </c>
      <c r="V2831" s="39"/>
      <c r="W2831" s="39"/>
      <c r="X2831" s="39">
        <f t="shared" si="1221"/>
        <v>308.00821355236138</v>
      </c>
      <c r="Y2831" s="39">
        <f t="shared" si="1222"/>
        <v>9375</v>
      </c>
      <c r="Z2831" s="41">
        <f t="shared" si="1223"/>
        <v>575975.35934291582</v>
      </c>
      <c r="AA2831" s="41">
        <v>463244.35318275157</v>
      </c>
      <c r="AB2831" s="41">
        <v>-12493.555220821587</v>
      </c>
      <c r="AC2831" s="41">
        <f t="shared" si="1224"/>
        <v>450750.79796192999</v>
      </c>
      <c r="AD2831" s="42">
        <f t="shared" si="1225"/>
        <v>112731.00616016425</v>
      </c>
      <c r="AE2831" s="41">
        <f t="shared" si="1226"/>
        <v>563481.8041220943</v>
      </c>
      <c r="AF2831" s="42">
        <f t="shared" si="1227"/>
        <v>3186518.1958779059</v>
      </c>
      <c r="AG2831" s="43">
        <f>(365.25/30.4375*(IF(E2831=12002,1/3%,IF(E2831=12003,1/3%,IF(E2831=12004,1/3%,IF(E2831=12006,1/2%,IF(E2831=12007,1/10%,IF(E2831=12008,1/3%,IF(E2831=12009,1/10%,IF(E2831=12010,1/10%,IF(E2831=12011,1/20%,IF(E2831=12012,1/3%))))))))))))</f>
        <v>400</v>
      </c>
      <c r="AH2831" s="44">
        <f t="shared" si="1228"/>
        <v>338.56262833675567</v>
      </c>
      <c r="AI2831" s="36">
        <f t="shared" si="1229"/>
        <v>61.437371663244356</v>
      </c>
      <c r="AJ2831" s="36">
        <f t="shared" si="1230"/>
        <v>1870</v>
      </c>
      <c r="AK2831" s="45">
        <v>45657</v>
      </c>
    </row>
    <row r="2832" spans="1:37" s="79" customFormat="1" ht="12.75" x14ac:dyDescent="0.25">
      <c r="A2832" s="36">
        <v>2826</v>
      </c>
      <c r="B2832" s="45">
        <v>43789</v>
      </c>
      <c r="C2832" s="36" t="s">
        <v>533</v>
      </c>
      <c r="D2832" s="36"/>
      <c r="E2832" s="36">
        <v>12003</v>
      </c>
      <c r="F2832" s="36" t="s">
        <v>2040</v>
      </c>
      <c r="G2832" s="36" t="s">
        <v>1477</v>
      </c>
      <c r="H2832" s="38">
        <v>6</v>
      </c>
      <c r="I2832" s="48">
        <v>280500</v>
      </c>
      <c r="J2832" s="39">
        <f t="shared" si="1209"/>
        <v>0</v>
      </c>
      <c r="K2832" s="39">
        <f t="shared" si="1210"/>
        <v>280500</v>
      </c>
      <c r="L2832" s="39">
        <f t="shared" si="1211"/>
        <v>0</v>
      </c>
      <c r="M2832" s="39">
        <f>IF(C2832=12006,H2832,IF(C2832&lt;&gt;12006,0))</f>
        <v>0</v>
      </c>
      <c r="N2832" s="39">
        <f t="shared" si="1231"/>
        <v>0</v>
      </c>
      <c r="O2832" s="39">
        <f t="shared" si="1213"/>
        <v>0</v>
      </c>
      <c r="P2832" s="39">
        <f t="shared" si="1214"/>
        <v>0</v>
      </c>
      <c r="Q2832" s="39">
        <f t="shared" si="1215"/>
        <v>0</v>
      </c>
      <c r="R2832" s="39">
        <f t="shared" si="1216"/>
        <v>0</v>
      </c>
      <c r="S2832" s="39">
        <f t="shared" si="1217"/>
        <v>0</v>
      </c>
      <c r="T2832" s="39"/>
      <c r="U2832" s="39">
        <f t="shared" si="1218"/>
        <v>0</v>
      </c>
      <c r="V2832" s="39"/>
      <c r="W2832" s="39"/>
      <c r="X2832" s="39">
        <f t="shared" si="1221"/>
        <v>23.039014373716633</v>
      </c>
      <c r="Y2832" s="39">
        <f t="shared" si="1222"/>
        <v>701.25</v>
      </c>
      <c r="Z2832" s="41">
        <f t="shared" si="1223"/>
        <v>43036.878850102665</v>
      </c>
      <c r="AA2832" s="41">
        <v>34604.599589322381</v>
      </c>
      <c r="AB2832" s="41">
        <v>-933.27522050346852</v>
      </c>
      <c r="AC2832" s="41">
        <f t="shared" si="1224"/>
        <v>33671.32436881891</v>
      </c>
      <c r="AD2832" s="42">
        <f t="shared" si="1225"/>
        <v>8432.2792607802839</v>
      </c>
      <c r="AE2832" s="41">
        <f t="shared" si="1226"/>
        <v>42103.603629599194</v>
      </c>
      <c r="AF2832" s="42">
        <f t="shared" si="1227"/>
        <v>238396.39637040079</v>
      </c>
      <c r="AG2832" s="43">
        <f>(365.25/30.4375*(IF(E2832=12002,1/3%,IF(E2832=12003,1/3%,IF(E2832=12004,1/3%,IF(E2832=12006,1/2%,IF(E2832=12007,1/10%,IF(E2832=12008,1/3%,IF(E2832=12009,1/10%,IF(E2832=12010,1/10%,IF(E2832=12011,1/20%,IF(E2832=12012,1/3%))))))))))))</f>
        <v>400</v>
      </c>
      <c r="AH2832" s="44">
        <f t="shared" si="1228"/>
        <v>338.62833675564684</v>
      </c>
      <c r="AI2832" s="36">
        <f t="shared" si="1229"/>
        <v>61.371663244353179</v>
      </c>
      <c r="AJ2832" s="36">
        <f t="shared" si="1230"/>
        <v>1868</v>
      </c>
      <c r="AK2832" s="45">
        <v>45657</v>
      </c>
    </row>
    <row r="2833" spans="1:37" s="79" customFormat="1" ht="12.75" x14ac:dyDescent="0.25">
      <c r="A2833" s="36">
        <v>2827</v>
      </c>
      <c r="B2833" s="45">
        <v>43789</v>
      </c>
      <c r="C2833" s="36" t="s">
        <v>533</v>
      </c>
      <c r="D2833" s="36"/>
      <c r="E2833" s="36">
        <v>12003</v>
      </c>
      <c r="F2833" s="36" t="s">
        <v>2210</v>
      </c>
      <c r="G2833" s="36" t="s">
        <v>1477</v>
      </c>
      <c r="H2833" s="38">
        <v>5</v>
      </c>
      <c r="I2833" s="48">
        <v>181250</v>
      </c>
      <c r="J2833" s="39">
        <f t="shared" si="1209"/>
        <v>0</v>
      </c>
      <c r="K2833" s="39">
        <f t="shared" si="1210"/>
        <v>181250</v>
      </c>
      <c r="L2833" s="39">
        <f t="shared" si="1211"/>
        <v>0</v>
      </c>
      <c r="M2833" s="39">
        <f>IF(C2833=12006,H2833,IF(C2833&lt;&gt;12006,0))</f>
        <v>0</v>
      </c>
      <c r="N2833" s="39">
        <f t="shared" si="1231"/>
        <v>0</v>
      </c>
      <c r="O2833" s="39">
        <f t="shared" si="1213"/>
        <v>0</v>
      </c>
      <c r="P2833" s="39">
        <f t="shared" si="1214"/>
        <v>0</v>
      </c>
      <c r="Q2833" s="39">
        <f t="shared" si="1215"/>
        <v>0</v>
      </c>
      <c r="R2833" s="39">
        <f t="shared" si="1216"/>
        <v>0</v>
      </c>
      <c r="S2833" s="39">
        <f t="shared" si="1217"/>
        <v>0</v>
      </c>
      <c r="T2833" s="39"/>
      <c r="U2833" s="39">
        <f t="shared" si="1218"/>
        <v>0</v>
      </c>
      <c r="V2833" s="39"/>
      <c r="W2833" s="39"/>
      <c r="X2833" s="39">
        <f t="shared" si="1221"/>
        <v>14.887063655030801</v>
      </c>
      <c r="Y2833" s="39">
        <f t="shared" si="1222"/>
        <v>453.125</v>
      </c>
      <c r="Z2833" s="41">
        <f t="shared" si="1223"/>
        <v>27809.034907597535</v>
      </c>
      <c r="AA2833" s="41">
        <v>22360.369609856265</v>
      </c>
      <c r="AB2833" s="41">
        <v>-603.05217011142133</v>
      </c>
      <c r="AC2833" s="41">
        <f t="shared" si="1224"/>
        <v>21757.317439744842</v>
      </c>
      <c r="AD2833" s="42">
        <f t="shared" si="1225"/>
        <v>5448.6652977412705</v>
      </c>
      <c r="AE2833" s="41">
        <f t="shared" si="1226"/>
        <v>27205.982737486112</v>
      </c>
      <c r="AF2833" s="42">
        <f t="shared" si="1227"/>
        <v>154044.01726251389</v>
      </c>
      <c r="AG2833" s="43">
        <f>(365.25/30.4375*(IF(E2833=12002,1/3%,IF(E2833=12003,1/3%,IF(E2833=12004,1/3%,IF(E2833=12006,1/2%,IF(E2833=12007,1/10%,IF(E2833=12008,1/3%,IF(E2833=12009,1/10%,IF(E2833=12010,1/10%,IF(E2833=12011,1/20%,IF(E2833=12012,1/3%))))))))))))</f>
        <v>400</v>
      </c>
      <c r="AH2833" s="44">
        <f t="shared" si="1228"/>
        <v>338.62833675564684</v>
      </c>
      <c r="AI2833" s="36">
        <f t="shared" si="1229"/>
        <v>61.371663244353179</v>
      </c>
      <c r="AJ2833" s="36">
        <f t="shared" si="1230"/>
        <v>1868</v>
      </c>
      <c r="AK2833" s="45">
        <v>45657</v>
      </c>
    </row>
    <row r="2834" spans="1:37" s="79" customFormat="1" ht="51" customHeight="1" x14ac:dyDescent="0.25">
      <c r="A2834" s="36">
        <v>2828</v>
      </c>
      <c r="B2834" s="45">
        <v>43789</v>
      </c>
      <c r="C2834" s="36" t="s">
        <v>534</v>
      </c>
      <c r="D2834" s="36"/>
      <c r="E2834" s="36">
        <v>12008</v>
      </c>
      <c r="F2834" s="36" t="s">
        <v>2211</v>
      </c>
      <c r="G2834" s="36" t="s">
        <v>70</v>
      </c>
      <c r="H2834" s="38">
        <v>1</v>
      </c>
      <c r="I2834" s="50">
        <v>621599.99</v>
      </c>
      <c r="J2834" s="39">
        <f t="shared" si="1209"/>
        <v>0</v>
      </c>
      <c r="K2834" s="39">
        <f t="shared" si="1210"/>
        <v>0</v>
      </c>
      <c r="L2834" s="39">
        <f t="shared" si="1211"/>
        <v>0</v>
      </c>
      <c r="M2834" s="39">
        <f>IF(C2834=12006,H2834,IF(C2834&lt;&gt;12006,0))</f>
        <v>0</v>
      </c>
      <c r="N2834" s="39">
        <f t="shared" si="1231"/>
        <v>0</v>
      </c>
      <c r="O2834" s="39">
        <f t="shared" si="1213"/>
        <v>0</v>
      </c>
      <c r="P2834" s="39">
        <f t="shared" si="1214"/>
        <v>621599.99</v>
      </c>
      <c r="Q2834" s="39">
        <f t="shared" si="1215"/>
        <v>0</v>
      </c>
      <c r="R2834" s="39">
        <f t="shared" si="1216"/>
        <v>0</v>
      </c>
      <c r="S2834" s="39">
        <f t="shared" si="1217"/>
        <v>0</v>
      </c>
      <c r="T2834" s="39"/>
      <c r="U2834" s="39">
        <f t="shared" si="1218"/>
        <v>0</v>
      </c>
      <c r="V2834" s="39"/>
      <c r="W2834" s="39"/>
      <c r="X2834" s="39">
        <f t="shared" si="1221"/>
        <v>51.055440657084191</v>
      </c>
      <c r="Y2834" s="39">
        <f t="shared" si="1222"/>
        <v>1553.9999749999999</v>
      </c>
      <c r="Z2834" s="41">
        <f t="shared" si="1223"/>
        <v>95371.563147433262</v>
      </c>
      <c r="AA2834" s="41">
        <v>76685.271866940457</v>
      </c>
      <c r="AB2834" s="41">
        <v>-2068.1777815764844</v>
      </c>
      <c r="AC2834" s="41">
        <f t="shared" si="1224"/>
        <v>74617.094085363977</v>
      </c>
      <c r="AD2834" s="42">
        <f t="shared" si="1225"/>
        <v>18686.291280492806</v>
      </c>
      <c r="AE2834" s="41">
        <f t="shared" si="1226"/>
        <v>93303.385365856782</v>
      </c>
      <c r="AF2834" s="42">
        <f t="shared" si="1227"/>
        <v>528296.60463414318</v>
      </c>
      <c r="AG2834" s="43">
        <f>(365.25/30.4375*(IF(E2834=12002,1/3%,IF(E2834=12003,1/3%,IF(E2834=12004,1/3%,IF(E2834=12006,1/2%,IF(E2834=12007,1/10%,IF(E2834=12008,1/3%,IF(E2834=12009,1/10%,IF(E2834=12010,1/10%,IF(E2834=12011,1/20%,IF(E2834=12012,1/3%))))))))))))</f>
        <v>400</v>
      </c>
      <c r="AH2834" s="44">
        <f t="shared" si="1228"/>
        <v>338.62833675564684</v>
      </c>
      <c r="AI2834" s="36">
        <f t="shared" si="1229"/>
        <v>61.371663244353179</v>
      </c>
      <c r="AJ2834" s="36">
        <f t="shared" si="1230"/>
        <v>1868</v>
      </c>
      <c r="AK2834" s="45">
        <v>45657</v>
      </c>
    </row>
    <row r="2835" spans="1:37" s="79" customFormat="1" ht="51" customHeight="1" x14ac:dyDescent="0.25">
      <c r="A2835" s="36">
        <v>2829</v>
      </c>
      <c r="B2835" s="91">
        <v>43790</v>
      </c>
      <c r="C2835" s="49" t="s">
        <v>272</v>
      </c>
      <c r="D2835" s="49"/>
      <c r="E2835" s="49">
        <v>12010</v>
      </c>
      <c r="F2835" s="56" t="s">
        <v>2205</v>
      </c>
      <c r="G2835" s="56" t="s">
        <v>435</v>
      </c>
      <c r="H2835" s="62">
        <v>1</v>
      </c>
      <c r="I2835" s="48">
        <v>290000</v>
      </c>
      <c r="J2835" s="39">
        <f t="shared" si="1209"/>
        <v>0</v>
      </c>
      <c r="K2835" s="39">
        <f t="shared" si="1210"/>
        <v>0</v>
      </c>
      <c r="L2835" s="39">
        <f t="shared" si="1211"/>
        <v>0</v>
      </c>
      <c r="M2835" s="39">
        <f>IF(E2835=12005,I2835,IF(E2835&lt;&gt;12005,0))</f>
        <v>0</v>
      </c>
      <c r="N2835" s="39">
        <f t="shared" si="1231"/>
        <v>0</v>
      </c>
      <c r="O2835" s="39">
        <f t="shared" si="1213"/>
        <v>0</v>
      </c>
      <c r="P2835" s="39">
        <f t="shared" si="1214"/>
        <v>0</v>
      </c>
      <c r="Q2835" s="39">
        <f t="shared" si="1215"/>
        <v>0</v>
      </c>
      <c r="R2835" s="39">
        <f t="shared" si="1216"/>
        <v>290000</v>
      </c>
      <c r="S2835" s="39">
        <f t="shared" si="1217"/>
        <v>0</v>
      </c>
      <c r="T2835" s="39"/>
      <c r="U2835" s="39">
        <f t="shared" si="1218"/>
        <v>0</v>
      </c>
      <c r="V2835" s="39"/>
      <c r="W2835" s="39">
        <f>IF(E2835=12099,I2835,IF(E2835&lt;&gt;12099,0))</f>
        <v>0</v>
      </c>
      <c r="X2835" s="39">
        <f t="shared" si="1221"/>
        <v>79.397672826830942</v>
      </c>
      <c r="Y2835" s="39">
        <f t="shared" si="1222"/>
        <v>2416.666666666667</v>
      </c>
      <c r="Z2835" s="41">
        <f t="shared" si="1223"/>
        <v>148235.45516769338</v>
      </c>
      <c r="AA2835" s="41">
        <v>119175.90691307325</v>
      </c>
      <c r="AB2835" s="41">
        <v>8009.9306446965038</v>
      </c>
      <c r="AC2835" s="41">
        <f t="shared" si="1224"/>
        <v>127185.83755776976</v>
      </c>
      <c r="AD2835" s="42">
        <f t="shared" si="1225"/>
        <v>29059.548254620124</v>
      </c>
      <c r="AE2835" s="41">
        <f t="shared" si="1226"/>
        <v>156245.3858123899</v>
      </c>
      <c r="AF2835" s="42">
        <f t="shared" si="1227"/>
        <v>133754.6141876101</v>
      </c>
      <c r="AG2835" s="43">
        <f>(365.25/30.4375*(IF(E2835=12002,1/3%,IF(E2835=12003,1/3%,IF(E2835=12004,1/3%,IF(E2835=12006,1/2%,IF(E2835=12007,1/10%,IF(E2835=12008,1/3%,IF(E2835=12009,1/10%,IF(E2835=12010,1/10%,IF(E2835=12011,1/20%,IF(E2835=12012,1/3%,IF(E2835=12099,1/10%)))))))))))))</f>
        <v>120</v>
      </c>
      <c r="AH2835" s="44">
        <f t="shared" si="1228"/>
        <v>58.661190965092402</v>
      </c>
      <c r="AI2835" s="36">
        <f t="shared" si="1229"/>
        <v>61.338809034907598</v>
      </c>
      <c r="AJ2835" s="36">
        <f t="shared" si="1230"/>
        <v>1867</v>
      </c>
      <c r="AK2835" s="45">
        <v>45657</v>
      </c>
    </row>
    <row r="2836" spans="1:37" s="79" customFormat="1" ht="15.75" customHeight="1" x14ac:dyDescent="0.25">
      <c r="A2836" s="36">
        <v>2830</v>
      </c>
      <c r="B2836" s="45">
        <v>43790</v>
      </c>
      <c r="C2836" s="49" t="s">
        <v>272</v>
      </c>
      <c r="D2836" s="49"/>
      <c r="E2836" s="49">
        <v>12010</v>
      </c>
      <c r="F2836" s="36" t="s">
        <v>2212</v>
      </c>
      <c r="G2836" s="56" t="s">
        <v>435</v>
      </c>
      <c r="H2836" s="38">
        <v>1</v>
      </c>
      <c r="I2836" s="50">
        <v>570300</v>
      </c>
      <c r="J2836" s="39">
        <f t="shared" si="1209"/>
        <v>0</v>
      </c>
      <c r="K2836" s="39">
        <f t="shared" si="1210"/>
        <v>0</v>
      </c>
      <c r="L2836" s="39">
        <f t="shared" si="1211"/>
        <v>0</v>
      </c>
      <c r="M2836" s="39">
        <f>IF(E2836=12005,I2836,IF(E2836&lt;&gt;12005,0))</f>
        <v>0</v>
      </c>
      <c r="N2836" s="39">
        <f t="shared" si="1231"/>
        <v>0</v>
      </c>
      <c r="O2836" s="39">
        <f t="shared" si="1213"/>
        <v>0</v>
      </c>
      <c r="P2836" s="39">
        <f t="shared" si="1214"/>
        <v>0</v>
      </c>
      <c r="Q2836" s="39">
        <f t="shared" si="1215"/>
        <v>0</v>
      </c>
      <c r="R2836" s="39">
        <f t="shared" si="1216"/>
        <v>570300</v>
      </c>
      <c r="S2836" s="39">
        <f t="shared" si="1217"/>
        <v>0</v>
      </c>
      <c r="T2836" s="39"/>
      <c r="U2836" s="39">
        <f t="shared" si="1218"/>
        <v>0</v>
      </c>
      <c r="V2836" s="39"/>
      <c r="W2836" s="39">
        <f>IF(E2836=12099,I2836,IF(E2836&lt;&gt;12099,0))</f>
        <v>0</v>
      </c>
      <c r="X2836" s="39">
        <f t="shared" si="1221"/>
        <v>156.13963039014374</v>
      </c>
      <c r="Y2836" s="39">
        <f t="shared" si="1222"/>
        <v>4752.5</v>
      </c>
      <c r="Z2836" s="41">
        <f t="shared" si="1223"/>
        <v>291512.68993839837</v>
      </c>
      <c r="AA2836" s="41">
        <v>234365.58521560574</v>
      </c>
      <c r="AB2836" s="41">
        <v>15751.942919553156</v>
      </c>
      <c r="AC2836" s="41">
        <f t="shared" si="1224"/>
        <v>250117.52813515888</v>
      </c>
      <c r="AD2836" s="42">
        <f t="shared" si="1225"/>
        <v>57147.104722792632</v>
      </c>
      <c r="AE2836" s="41">
        <f t="shared" si="1226"/>
        <v>307264.63285795151</v>
      </c>
      <c r="AF2836" s="42">
        <f t="shared" si="1227"/>
        <v>263035.36714204849</v>
      </c>
      <c r="AG2836" s="43">
        <f>(365.25/30.4375*(IF(E2836=12002,1/3%,IF(E2836=12003,1/3%,IF(E2836=12004,1/3%,IF(E2836=12006,1/2%,IF(E2836=12007,1/10%,IF(E2836=12008,1/3%,IF(E2836=12009,1/10%,IF(E2836=12010,1/10%,IF(E2836=12011,1/20%,IF(E2836=12012,1/3%,IF(E2836=12099,1/10%)))))))))))))</f>
        <v>120</v>
      </c>
      <c r="AH2836" s="44">
        <f t="shared" si="1228"/>
        <v>58.661190965092402</v>
      </c>
      <c r="AI2836" s="36">
        <f t="shared" si="1229"/>
        <v>61.338809034907598</v>
      </c>
      <c r="AJ2836" s="36">
        <f t="shared" si="1230"/>
        <v>1867</v>
      </c>
      <c r="AK2836" s="45">
        <v>45657</v>
      </c>
    </row>
    <row r="2837" spans="1:37" s="79" customFormat="1" ht="51" customHeight="1" x14ac:dyDescent="0.25">
      <c r="A2837" s="36">
        <v>2831</v>
      </c>
      <c r="B2837" s="45">
        <v>43791</v>
      </c>
      <c r="C2837" s="53" t="s">
        <v>533</v>
      </c>
      <c r="D2837" s="53"/>
      <c r="E2837" s="36">
        <v>12003</v>
      </c>
      <c r="F2837" s="36" t="s">
        <v>2170</v>
      </c>
      <c r="G2837" s="36" t="s">
        <v>1750</v>
      </c>
      <c r="H2837" s="38">
        <v>20</v>
      </c>
      <c r="I2837" s="50">
        <v>765000</v>
      </c>
      <c r="J2837" s="39">
        <f t="shared" si="1209"/>
        <v>0</v>
      </c>
      <c r="K2837" s="39">
        <f t="shared" si="1210"/>
        <v>765000</v>
      </c>
      <c r="L2837" s="39">
        <f t="shared" si="1211"/>
        <v>0</v>
      </c>
      <c r="M2837" s="39">
        <f>IF(C2837=12006,H2837,IF(C2837&lt;&gt;12006,0))</f>
        <v>0</v>
      </c>
      <c r="N2837" s="39">
        <f t="shared" si="1231"/>
        <v>0</v>
      </c>
      <c r="O2837" s="39">
        <f t="shared" si="1213"/>
        <v>0</v>
      </c>
      <c r="P2837" s="39">
        <f t="shared" si="1214"/>
        <v>0</v>
      </c>
      <c r="Q2837" s="39">
        <f t="shared" si="1215"/>
        <v>0</v>
      </c>
      <c r="R2837" s="39">
        <f t="shared" si="1216"/>
        <v>0</v>
      </c>
      <c r="S2837" s="39">
        <f t="shared" si="1217"/>
        <v>0</v>
      </c>
      <c r="T2837" s="39"/>
      <c r="U2837" s="39">
        <f t="shared" si="1218"/>
        <v>0</v>
      </c>
      <c r="V2837" s="39"/>
      <c r="W2837" s="39"/>
      <c r="X2837" s="39">
        <f t="shared" si="1221"/>
        <v>62.833675564681727</v>
      </c>
      <c r="Y2837" s="39">
        <f t="shared" si="1222"/>
        <v>1912.5</v>
      </c>
      <c r="Z2837" s="41">
        <f t="shared" si="1223"/>
        <v>117247.63860369609</v>
      </c>
      <c r="AA2837" s="41">
        <v>92365.503080082141</v>
      </c>
      <c r="AB2837" s="41">
        <v>-2491.06870982386</v>
      </c>
      <c r="AC2837" s="41">
        <f t="shared" si="1224"/>
        <v>89874.434370258285</v>
      </c>
      <c r="AD2837" s="42">
        <f t="shared" si="1225"/>
        <v>24882.13552361395</v>
      </c>
      <c r="AE2837" s="41">
        <f t="shared" si="1226"/>
        <v>114756.56989387223</v>
      </c>
      <c r="AF2837" s="42">
        <f t="shared" si="1227"/>
        <v>650243.43010612775</v>
      </c>
      <c r="AG2837" s="43">
        <f t="shared" ref="AG2837:AG2843" si="1232">(365.25/30.4375*(IF(E2837=12002,1/3%,IF(E2837=12003,1/3%,IF(E2837=12004,1/3%,IF(E2837=12006,1/2%,IF(E2837=12007,1/10%,IF(E2837=12008,1/3%,IF(E2837=12009,1/10%,IF(E2837=12010,1/10%,IF(E2837=12011,1/20%,IF(E2837=12012,1/3%))))))))))))</f>
        <v>400</v>
      </c>
      <c r="AH2837" s="44">
        <f t="shared" si="1228"/>
        <v>338.69404517453802</v>
      </c>
      <c r="AI2837" s="36">
        <f t="shared" si="1229"/>
        <v>61.30595482546201</v>
      </c>
      <c r="AJ2837" s="36">
        <f t="shared" si="1230"/>
        <v>1866</v>
      </c>
      <c r="AK2837" s="45">
        <v>45657</v>
      </c>
    </row>
    <row r="2838" spans="1:37" s="79" customFormat="1" ht="12.75" customHeight="1" x14ac:dyDescent="0.25">
      <c r="A2838" s="36">
        <v>2832</v>
      </c>
      <c r="B2838" s="45">
        <v>43791</v>
      </c>
      <c r="C2838" s="53" t="s">
        <v>533</v>
      </c>
      <c r="D2838" s="53"/>
      <c r="E2838" s="36">
        <v>12003</v>
      </c>
      <c r="F2838" s="36" t="s">
        <v>2146</v>
      </c>
      <c r="G2838" s="36" t="s">
        <v>1750</v>
      </c>
      <c r="H2838" s="38">
        <v>9</v>
      </c>
      <c r="I2838" s="50">
        <v>438750</v>
      </c>
      <c r="J2838" s="39">
        <f t="shared" si="1209"/>
        <v>0</v>
      </c>
      <c r="K2838" s="39">
        <f t="shared" si="1210"/>
        <v>438750</v>
      </c>
      <c r="L2838" s="39">
        <f t="shared" si="1211"/>
        <v>0</v>
      </c>
      <c r="M2838" s="39">
        <f>IF(C2838=12006,H2838,IF(C2838&lt;&gt;12006,0))</f>
        <v>0</v>
      </c>
      <c r="N2838" s="39">
        <f t="shared" si="1231"/>
        <v>0</v>
      </c>
      <c r="O2838" s="39">
        <f t="shared" si="1213"/>
        <v>0</v>
      </c>
      <c r="P2838" s="39">
        <f t="shared" si="1214"/>
        <v>0</v>
      </c>
      <c r="Q2838" s="39">
        <f t="shared" si="1215"/>
        <v>0</v>
      </c>
      <c r="R2838" s="39">
        <f t="shared" si="1216"/>
        <v>0</v>
      </c>
      <c r="S2838" s="39">
        <f t="shared" si="1217"/>
        <v>0</v>
      </c>
      <c r="T2838" s="39"/>
      <c r="U2838" s="39">
        <f t="shared" si="1218"/>
        <v>0</v>
      </c>
      <c r="V2838" s="39"/>
      <c r="W2838" s="39"/>
      <c r="X2838" s="39">
        <f t="shared" si="1221"/>
        <v>36.03696098562628</v>
      </c>
      <c r="Y2838" s="39">
        <f t="shared" si="1222"/>
        <v>1096.875</v>
      </c>
      <c r="Z2838" s="41">
        <f t="shared" si="1223"/>
        <v>67244.969199178639</v>
      </c>
      <c r="AA2838" s="41">
        <v>52974.332648870637</v>
      </c>
      <c r="AB2838" s="41">
        <v>-1428.7011718107433</v>
      </c>
      <c r="AC2838" s="41">
        <f t="shared" si="1224"/>
        <v>51545.631477059891</v>
      </c>
      <c r="AD2838" s="42">
        <f t="shared" si="1225"/>
        <v>14270.636550308001</v>
      </c>
      <c r="AE2838" s="41">
        <f t="shared" si="1226"/>
        <v>65816.268027367885</v>
      </c>
      <c r="AF2838" s="42">
        <f t="shared" si="1227"/>
        <v>372933.73197263211</v>
      </c>
      <c r="AG2838" s="43">
        <f t="shared" si="1232"/>
        <v>400</v>
      </c>
      <c r="AH2838" s="44">
        <f t="shared" si="1228"/>
        <v>338.69404517453802</v>
      </c>
      <c r="AI2838" s="36">
        <f t="shared" si="1229"/>
        <v>61.30595482546201</v>
      </c>
      <c r="AJ2838" s="36">
        <f t="shared" si="1230"/>
        <v>1866</v>
      </c>
      <c r="AK2838" s="45">
        <v>45657</v>
      </c>
    </row>
    <row r="2839" spans="1:37" s="79" customFormat="1" ht="51" customHeight="1" x14ac:dyDescent="0.25">
      <c r="A2839" s="36">
        <v>2833</v>
      </c>
      <c r="B2839" s="45">
        <v>43794</v>
      </c>
      <c r="C2839" s="53" t="s">
        <v>533</v>
      </c>
      <c r="D2839" s="53"/>
      <c r="E2839" s="36">
        <v>12003</v>
      </c>
      <c r="F2839" s="36" t="s">
        <v>2213</v>
      </c>
      <c r="G2839" s="36" t="s">
        <v>540</v>
      </c>
      <c r="H2839" s="38">
        <v>1</v>
      </c>
      <c r="I2839" s="50">
        <v>641550</v>
      </c>
      <c r="J2839" s="39">
        <f t="shared" si="1209"/>
        <v>0</v>
      </c>
      <c r="K2839" s="39">
        <f t="shared" si="1210"/>
        <v>641550</v>
      </c>
      <c r="L2839" s="39">
        <f t="shared" si="1211"/>
        <v>0</v>
      </c>
      <c r="M2839" s="39">
        <f>IF(C2839=12006,H2839,IF(C2839&lt;&gt;12006,0))</f>
        <v>0</v>
      </c>
      <c r="N2839" s="39">
        <f t="shared" si="1231"/>
        <v>0</v>
      </c>
      <c r="O2839" s="39">
        <f t="shared" si="1213"/>
        <v>0</v>
      </c>
      <c r="P2839" s="39">
        <f t="shared" si="1214"/>
        <v>0</v>
      </c>
      <c r="Q2839" s="39">
        <f t="shared" si="1215"/>
        <v>0</v>
      </c>
      <c r="R2839" s="39">
        <f t="shared" si="1216"/>
        <v>0</v>
      </c>
      <c r="S2839" s="39">
        <f t="shared" si="1217"/>
        <v>0</v>
      </c>
      <c r="T2839" s="39"/>
      <c r="U2839" s="39">
        <f t="shared" si="1218"/>
        <v>0</v>
      </c>
      <c r="V2839" s="39"/>
      <c r="W2839" s="39"/>
      <c r="X2839" s="39">
        <f t="shared" si="1221"/>
        <v>52.69404517453799</v>
      </c>
      <c r="Y2839" s="39">
        <f t="shared" si="1222"/>
        <v>1603.875</v>
      </c>
      <c r="Z2839" s="41">
        <f t="shared" si="1223"/>
        <v>98169.006160164281</v>
      </c>
      <c r="AA2839" s="41">
        <v>77302.164271047222</v>
      </c>
      <c r="AB2839" s="41">
        <v>-2084.8151766175433</v>
      </c>
      <c r="AC2839" s="41">
        <f t="shared" si="1224"/>
        <v>75217.349094429679</v>
      </c>
      <c r="AD2839" s="42">
        <f t="shared" si="1225"/>
        <v>20866.841889117059</v>
      </c>
      <c r="AE2839" s="41">
        <f t="shared" si="1226"/>
        <v>96084.190983546738</v>
      </c>
      <c r="AF2839" s="42">
        <f t="shared" si="1227"/>
        <v>545465.80901645322</v>
      </c>
      <c r="AG2839" s="43">
        <f t="shared" si="1232"/>
        <v>400</v>
      </c>
      <c r="AH2839" s="44">
        <f t="shared" si="1228"/>
        <v>338.79260780287473</v>
      </c>
      <c r="AI2839" s="36">
        <f t="shared" si="1229"/>
        <v>61.207392197125259</v>
      </c>
      <c r="AJ2839" s="36">
        <f t="shared" si="1230"/>
        <v>1863</v>
      </c>
      <c r="AK2839" s="45">
        <v>45657</v>
      </c>
    </row>
    <row r="2840" spans="1:37" s="79" customFormat="1" ht="51" customHeight="1" x14ac:dyDescent="0.25">
      <c r="A2840" s="36">
        <v>2834</v>
      </c>
      <c r="B2840" s="45">
        <v>43796</v>
      </c>
      <c r="C2840" s="36" t="s">
        <v>533</v>
      </c>
      <c r="D2840" s="36"/>
      <c r="E2840" s="36">
        <v>12003</v>
      </c>
      <c r="F2840" s="36" t="s">
        <v>2214</v>
      </c>
      <c r="G2840" s="36" t="s">
        <v>1480</v>
      </c>
      <c r="H2840" s="38">
        <v>1</v>
      </c>
      <c r="I2840" s="48">
        <v>10721252.5</v>
      </c>
      <c r="J2840" s="39">
        <f t="shared" si="1209"/>
        <v>0</v>
      </c>
      <c r="K2840" s="39">
        <f t="shared" si="1210"/>
        <v>10721252.5</v>
      </c>
      <c r="L2840" s="39">
        <f t="shared" si="1211"/>
        <v>0</v>
      </c>
      <c r="M2840" s="39">
        <f>IF(C2840=12006,H2840,IF(C2840&lt;&gt;12006,0))</f>
        <v>0</v>
      </c>
      <c r="N2840" s="39">
        <f t="shared" si="1231"/>
        <v>0</v>
      </c>
      <c r="O2840" s="39">
        <f t="shared" si="1213"/>
        <v>0</v>
      </c>
      <c r="P2840" s="39">
        <f t="shared" si="1214"/>
        <v>0</v>
      </c>
      <c r="Q2840" s="39">
        <f t="shared" si="1215"/>
        <v>0</v>
      </c>
      <c r="R2840" s="39">
        <f t="shared" si="1216"/>
        <v>0</v>
      </c>
      <c r="S2840" s="39">
        <f t="shared" si="1217"/>
        <v>0</v>
      </c>
      <c r="T2840" s="39"/>
      <c r="U2840" s="39">
        <f t="shared" si="1218"/>
        <v>0</v>
      </c>
      <c r="V2840" s="39"/>
      <c r="W2840" s="39"/>
      <c r="X2840" s="39">
        <f t="shared" si="1221"/>
        <v>880.59568788501031</v>
      </c>
      <c r="Y2840" s="39">
        <f t="shared" si="1222"/>
        <v>26803.131250000002</v>
      </c>
      <c r="Z2840" s="41">
        <f t="shared" si="1223"/>
        <v>1638788.5751540044</v>
      </c>
      <c r="AA2840" s="41">
        <v>1316490.5533880906</v>
      </c>
      <c r="AB2840" s="41">
        <v>-35505.338194495853</v>
      </c>
      <c r="AC2840" s="41">
        <f t="shared" si="1224"/>
        <v>1280985.2151935948</v>
      </c>
      <c r="AD2840" s="42">
        <f t="shared" si="1225"/>
        <v>322298.02176591381</v>
      </c>
      <c r="AE2840" s="41">
        <f t="shared" si="1226"/>
        <v>1603283.2369595086</v>
      </c>
      <c r="AF2840" s="42">
        <f t="shared" si="1227"/>
        <v>9117969.2630404904</v>
      </c>
      <c r="AG2840" s="43">
        <f t="shared" si="1232"/>
        <v>400</v>
      </c>
      <c r="AH2840" s="44">
        <f t="shared" si="1228"/>
        <v>338.8583162217659</v>
      </c>
      <c r="AI2840" s="36">
        <f t="shared" si="1229"/>
        <v>61.141683778234089</v>
      </c>
      <c r="AJ2840" s="36">
        <f t="shared" si="1230"/>
        <v>1861</v>
      </c>
      <c r="AK2840" s="45">
        <v>45657</v>
      </c>
    </row>
    <row r="2841" spans="1:37" s="79" customFormat="1" ht="51" customHeight="1" x14ac:dyDescent="0.25">
      <c r="A2841" s="36">
        <v>2835</v>
      </c>
      <c r="B2841" s="37">
        <v>43796</v>
      </c>
      <c r="C2841" s="37" t="s">
        <v>533</v>
      </c>
      <c r="D2841" s="37"/>
      <c r="E2841" s="36">
        <v>12003</v>
      </c>
      <c r="F2841" s="53" t="s">
        <v>2040</v>
      </c>
      <c r="G2841" s="36" t="s">
        <v>491</v>
      </c>
      <c r="H2841" s="49">
        <v>5</v>
      </c>
      <c r="I2841" s="39">
        <v>233750</v>
      </c>
      <c r="J2841" s="39"/>
      <c r="K2841" s="39">
        <v>233750</v>
      </c>
      <c r="L2841" s="39"/>
      <c r="M2841" s="39"/>
      <c r="N2841" s="39"/>
      <c r="O2841" s="39"/>
      <c r="P2841" s="39"/>
      <c r="Q2841" s="39"/>
      <c r="R2841" s="39"/>
      <c r="S2841" s="39"/>
      <c r="T2841" s="39"/>
      <c r="U2841" s="39"/>
      <c r="V2841" s="39"/>
      <c r="W2841" s="39"/>
      <c r="X2841" s="39">
        <f t="shared" si="1221"/>
        <v>19.199178644763862</v>
      </c>
      <c r="Y2841" s="39">
        <f t="shared" si="1222"/>
        <v>584.375</v>
      </c>
      <c r="Z2841" s="41">
        <f t="shared" si="1223"/>
        <v>35729.671457905548</v>
      </c>
      <c r="AA2841" s="41">
        <v>28702.772073921973</v>
      </c>
      <c r="AB2841" s="41">
        <v>0</v>
      </c>
      <c r="AC2841" s="41">
        <f t="shared" si="1224"/>
        <v>28702.772073921973</v>
      </c>
      <c r="AD2841" s="42">
        <f t="shared" si="1225"/>
        <v>7026.8993839835748</v>
      </c>
      <c r="AE2841" s="41">
        <f t="shared" si="1226"/>
        <v>35729.671457905548</v>
      </c>
      <c r="AF2841" s="42">
        <f t="shared" si="1227"/>
        <v>198020.32854209444</v>
      </c>
      <c r="AG2841" s="43">
        <f t="shared" si="1232"/>
        <v>400</v>
      </c>
      <c r="AH2841" s="44">
        <f t="shared" si="1228"/>
        <v>338.8583162217659</v>
      </c>
      <c r="AI2841" s="36">
        <f t="shared" si="1229"/>
        <v>61.141683778234089</v>
      </c>
      <c r="AJ2841" s="36">
        <f t="shared" si="1230"/>
        <v>1861</v>
      </c>
      <c r="AK2841" s="45">
        <v>45657</v>
      </c>
    </row>
    <row r="2842" spans="1:37" s="79" customFormat="1" ht="51" customHeight="1" x14ac:dyDescent="0.25">
      <c r="A2842" s="36">
        <v>2836</v>
      </c>
      <c r="B2842" s="45">
        <v>43796</v>
      </c>
      <c r="C2842" s="53" t="s">
        <v>533</v>
      </c>
      <c r="D2842" s="53"/>
      <c r="E2842" s="36">
        <v>12003</v>
      </c>
      <c r="F2842" s="36" t="s">
        <v>2040</v>
      </c>
      <c r="G2842" s="36" t="s">
        <v>544</v>
      </c>
      <c r="H2842" s="38">
        <v>5</v>
      </c>
      <c r="I2842" s="48">
        <v>233750</v>
      </c>
      <c r="J2842" s="39">
        <f t="shared" ref="J2842:J2884" si="1233">IF(E2842=12002,I2842,IF(E2842&lt;&gt;12002,0))</f>
        <v>0</v>
      </c>
      <c r="K2842" s="39">
        <f t="shared" ref="K2842:K2884" si="1234">IF(E2842=12003,I2842,IF(E2842&lt;&gt;12003,0))</f>
        <v>233750</v>
      </c>
      <c r="L2842" s="39">
        <f t="shared" ref="L2842:L2884" si="1235">IF(E2842=12004,I2842,IF(E2842&lt;&gt;12004,0))</f>
        <v>0</v>
      </c>
      <c r="M2842" s="39">
        <f>IF(C2842=12006,H2842,IF(C2842&lt;&gt;12006,0))</f>
        <v>0</v>
      </c>
      <c r="N2842" s="39">
        <f>IF(E2842=12006,I2842,IF(E2842&lt;&gt;12006,0))</f>
        <v>0</v>
      </c>
      <c r="O2842" s="39">
        <f t="shared" ref="O2842:O2884" si="1236">IF(E2842=12007,I2842,IF(E2842&lt;&gt;12007,0))</f>
        <v>0</v>
      </c>
      <c r="P2842" s="39">
        <f t="shared" ref="P2842:P2884" si="1237">IF(E2842=12008,I2842,IF(E2842&lt;&gt;12008,0))</f>
        <v>0</v>
      </c>
      <c r="Q2842" s="39">
        <f t="shared" ref="Q2842:Q2884" si="1238">IF(E2842=12009,I2842,IF(E2842&lt;&gt;12009,0))</f>
        <v>0</v>
      </c>
      <c r="R2842" s="39">
        <f t="shared" ref="R2842:R2884" si="1239">IF(E2842=12010,I2842,IF(E2842&lt;&gt;12010,0))</f>
        <v>0</v>
      </c>
      <c r="S2842" s="39">
        <f t="shared" ref="S2842:S2884" si="1240">IF(E2842=12011,I2842,IF(E2842&lt;&gt;12011,0))</f>
        <v>0</v>
      </c>
      <c r="T2842" s="39"/>
      <c r="U2842" s="39">
        <f t="shared" ref="U2842:U2884" si="1241">IF(E2842=12012,I2842,IF(E2842&lt;&gt;12012,0))</f>
        <v>0</v>
      </c>
      <c r="V2842" s="39"/>
      <c r="W2842" s="39"/>
      <c r="X2842" s="39">
        <f t="shared" si="1221"/>
        <v>19.199178644763862</v>
      </c>
      <c r="Y2842" s="39">
        <f t="shared" si="1222"/>
        <v>584.375</v>
      </c>
      <c r="Z2842" s="41">
        <f t="shared" si="1223"/>
        <v>35729.671457905548</v>
      </c>
      <c r="AA2842" s="41">
        <v>28126.796714579054</v>
      </c>
      <c r="AB2842" s="41">
        <v>-758.57090436151736</v>
      </c>
      <c r="AC2842" s="41">
        <f t="shared" si="1224"/>
        <v>27368.225810217536</v>
      </c>
      <c r="AD2842" s="42">
        <f t="shared" si="1225"/>
        <v>7602.8747433264944</v>
      </c>
      <c r="AE2842" s="41">
        <f t="shared" si="1226"/>
        <v>34971.100553544034</v>
      </c>
      <c r="AF2842" s="42">
        <f t="shared" si="1227"/>
        <v>198778.89944645597</v>
      </c>
      <c r="AG2842" s="43">
        <f t="shared" si="1232"/>
        <v>400</v>
      </c>
      <c r="AH2842" s="44">
        <f t="shared" si="1228"/>
        <v>338.8583162217659</v>
      </c>
      <c r="AI2842" s="36">
        <f t="shared" si="1229"/>
        <v>61.141683778234089</v>
      </c>
      <c r="AJ2842" s="36">
        <f t="shared" si="1230"/>
        <v>1861</v>
      </c>
      <c r="AK2842" s="45">
        <v>45657</v>
      </c>
    </row>
    <row r="2843" spans="1:37" s="79" customFormat="1" ht="12.75" x14ac:dyDescent="0.25">
      <c r="A2843" s="36">
        <v>2837</v>
      </c>
      <c r="B2843" s="45">
        <v>43797</v>
      </c>
      <c r="C2843" s="36" t="s">
        <v>533</v>
      </c>
      <c r="D2843" s="36"/>
      <c r="E2843" s="36">
        <v>12003</v>
      </c>
      <c r="F2843" s="36" t="s">
        <v>2041</v>
      </c>
      <c r="G2843" s="36" t="s">
        <v>1480</v>
      </c>
      <c r="H2843" s="38">
        <v>10</v>
      </c>
      <c r="I2843" s="48">
        <v>270500</v>
      </c>
      <c r="J2843" s="39">
        <f t="shared" si="1233"/>
        <v>0</v>
      </c>
      <c r="K2843" s="39">
        <f t="shared" si="1234"/>
        <v>270500</v>
      </c>
      <c r="L2843" s="39">
        <f t="shared" si="1235"/>
        <v>0</v>
      </c>
      <c r="M2843" s="39">
        <f>IF(C2843=12006,H2843,IF(C2843&lt;&gt;12006,0))</f>
        <v>0</v>
      </c>
      <c r="N2843" s="39">
        <f>IF(E2843=12006,I2843,IF(E2843&lt;&gt;12006,0))</f>
        <v>0</v>
      </c>
      <c r="O2843" s="39">
        <f t="shared" si="1236"/>
        <v>0</v>
      </c>
      <c r="P2843" s="39">
        <f t="shared" si="1237"/>
        <v>0</v>
      </c>
      <c r="Q2843" s="39">
        <f t="shared" si="1238"/>
        <v>0</v>
      </c>
      <c r="R2843" s="39">
        <f t="shared" si="1239"/>
        <v>0</v>
      </c>
      <c r="S2843" s="39">
        <f t="shared" si="1240"/>
        <v>0</v>
      </c>
      <c r="T2843" s="39"/>
      <c r="U2843" s="39">
        <f t="shared" si="1241"/>
        <v>0</v>
      </c>
      <c r="V2843" s="39"/>
      <c r="W2843" s="39"/>
      <c r="X2843" s="39">
        <f t="shared" si="1221"/>
        <v>22.217659137577002</v>
      </c>
      <c r="Y2843" s="39">
        <f t="shared" si="1222"/>
        <v>676.25</v>
      </c>
      <c r="Z2843" s="41">
        <f t="shared" si="1223"/>
        <v>41324.845995893222</v>
      </c>
      <c r="AA2843" s="41">
        <v>33193.182751540036</v>
      </c>
      <c r="AB2843" s="41">
        <v>-895.20975012853967</v>
      </c>
      <c r="AC2843" s="41">
        <f t="shared" si="1224"/>
        <v>32297.973001411498</v>
      </c>
      <c r="AD2843" s="42">
        <f t="shared" si="1225"/>
        <v>8131.6632443531853</v>
      </c>
      <c r="AE2843" s="41">
        <f t="shared" si="1226"/>
        <v>40429.636245764683</v>
      </c>
      <c r="AF2843" s="42">
        <f t="shared" si="1227"/>
        <v>230070.36375423532</v>
      </c>
      <c r="AG2843" s="43">
        <f t="shared" si="1232"/>
        <v>400</v>
      </c>
      <c r="AH2843" s="44">
        <f t="shared" si="1228"/>
        <v>338.89117043121149</v>
      </c>
      <c r="AI2843" s="36">
        <f t="shared" si="1229"/>
        <v>61.108829568788501</v>
      </c>
      <c r="AJ2843" s="36">
        <f t="shared" si="1230"/>
        <v>1860</v>
      </c>
      <c r="AK2843" s="45">
        <v>45657</v>
      </c>
    </row>
    <row r="2844" spans="1:37" s="79" customFormat="1" ht="12.75" x14ac:dyDescent="0.25">
      <c r="A2844" s="36">
        <v>2838</v>
      </c>
      <c r="B2844" s="91">
        <v>43797</v>
      </c>
      <c r="C2844" s="49" t="s">
        <v>265</v>
      </c>
      <c r="D2844" s="49"/>
      <c r="E2844" s="36">
        <v>12007</v>
      </c>
      <c r="F2844" s="56" t="s">
        <v>2215</v>
      </c>
      <c r="G2844" s="73" t="s">
        <v>435</v>
      </c>
      <c r="H2844" s="38">
        <v>2</v>
      </c>
      <c r="I2844" s="50">
        <v>200000</v>
      </c>
      <c r="J2844" s="39">
        <f t="shared" si="1233"/>
        <v>0</v>
      </c>
      <c r="K2844" s="39">
        <f t="shared" si="1234"/>
        <v>0</v>
      </c>
      <c r="L2844" s="39">
        <f t="shared" si="1235"/>
        <v>0</v>
      </c>
      <c r="M2844" s="39">
        <f t="shared" ref="M2844:M2849" si="1242">IF(E2844=12005,I2844,IF(E2844&lt;&gt;12005,0))</f>
        <v>0</v>
      </c>
      <c r="N2844" s="39">
        <f t="shared" ref="N2844:N2884" si="1243">IF(E2844=12006,I2844,IF(E2844&lt;&gt;12006,0))</f>
        <v>0</v>
      </c>
      <c r="O2844" s="39">
        <f t="shared" si="1236"/>
        <v>200000</v>
      </c>
      <c r="P2844" s="39">
        <f t="shared" si="1237"/>
        <v>0</v>
      </c>
      <c r="Q2844" s="39">
        <f t="shared" si="1238"/>
        <v>0</v>
      </c>
      <c r="R2844" s="39">
        <f t="shared" si="1239"/>
        <v>0</v>
      </c>
      <c r="S2844" s="39">
        <f t="shared" si="1240"/>
        <v>0</v>
      </c>
      <c r="T2844" s="39"/>
      <c r="U2844" s="39">
        <f t="shared" si="1241"/>
        <v>0</v>
      </c>
      <c r="V2844" s="39"/>
      <c r="W2844" s="39">
        <f t="shared" ref="W2844:W2849" si="1244">IF(E2844=12099,I2844,IF(E2844&lt;&gt;12099,0))</f>
        <v>0</v>
      </c>
      <c r="X2844" s="39">
        <f t="shared" si="1221"/>
        <v>54.757015742642025</v>
      </c>
      <c r="Y2844" s="39">
        <f t="shared" si="1222"/>
        <v>1666.6666666666667</v>
      </c>
      <c r="Z2844" s="41">
        <f t="shared" si="1223"/>
        <v>101848.04928131418</v>
      </c>
      <c r="AA2844" s="41">
        <v>81806.981519507186</v>
      </c>
      <c r="AB2844" s="41">
        <v>2563.2738385206035</v>
      </c>
      <c r="AC2844" s="41">
        <f t="shared" si="1224"/>
        <v>84370.255358027789</v>
      </c>
      <c r="AD2844" s="42">
        <f t="shared" si="1225"/>
        <v>20041.067761806989</v>
      </c>
      <c r="AE2844" s="41">
        <f t="shared" si="1226"/>
        <v>104411.32311983478</v>
      </c>
      <c r="AF2844" s="42">
        <f t="shared" si="1227"/>
        <v>95588.676880165222</v>
      </c>
      <c r="AG2844" s="43">
        <f t="shared" ref="AG2844:AG2849" si="1245">(365.25/30.4375*(IF(E2844=12002,1/3%,IF(E2844=12003,1/3%,IF(E2844=12004,1/3%,IF(E2844=12006,1/2%,IF(E2844=12007,1/10%,IF(E2844=12008,1/3%,IF(E2844=12009,1/10%,IF(E2844=12010,1/10%,IF(E2844=12011,1/20%,IF(E2844=12012,1/3%,IF(E2844=12099,1/10%)))))))))))))</f>
        <v>120</v>
      </c>
      <c r="AH2844" s="44">
        <f t="shared" si="1228"/>
        <v>58.891170431211499</v>
      </c>
      <c r="AI2844" s="36">
        <f t="shared" si="1229"/>
        <v>61.108829568788501</v>
      </c>
      <c r="AJ2844" s="36">
        <f t="shared" si="1230"/>
        <v>1860</v>
      </c>
      <c r="AK2844" s="45">
        <v>45657</v>
      </c>
    </row>
    <row r="2845" spans="1:37" s="79" customFormat="1" ht="12.75" x14ac:dyDescent="0.25">
      <c r="A2845" s="36">
        <v>2839</v>
      </c>
      <c r="B2845" s="45">
        <v>43797</v>
      </c>
      <c r="C2845" s="49" t="s">
        <v>431</v>
      </c>
      <c r="D2845" s="49"/>
      <c r="E2845" s="49">
        <v>12009</v>
      </c>
      <c r="F2845" s="36" t="s">
        <v>2112</v>
      </c>
      <c r="G2845" s="56" t="s">
        <v>435</v>
      </c>
      <c r="H2845" s="38">
        <v>2</v>
      </c>
      <c r="I2845" s="48">
        <v>116000</v>
      </c>
      <c r="J2845" s="39">
        <f t="shared" si="1233"/>
        <v>0</v>
      </c>
      <c r="K2845" s="39">
        <f t="shared" si="1234"/>
        <v>0</v>
      </c>
      <c r="L2845" s="39">
        <f t="shared" si="1235"/>
        <v>0</v>
      </c>
      <c r="M2845" s="39">
        <f t="shared" si="1242"/>
        <v>0</v>
      </c>
      <c r="N2845" s="39">
        <f t="shared" si="1243"/>
        <v>0</v>
      </c>
      <c r="O2845" s="39">
        <f t="shared" si="1236"/>
        <v>0</v>
      </c>
      <c r="P2845" s="39">
        <f t="shared" si="1237"/>
        <v>0</v>
      </c>
      <c r="Q2845" s="39">
        <f t="shared" si="1238"/>
        <v>116000</v>
      </c>
      <c r="R2845" s="39">
        <f t="shared" si="1239"/>
        <v>0</v>
      </c>
      <c r="S2845" s="39">
        <f t="shared" si="1240"/>
        <v>0</v>
      </c>
      <c r="T2845" s="39"/>
      <c r="U2845" s="39">
        <f t="shared" si="1241"/>
        <v>0</v>
      </c>
      <c r="V2845" s="39"/>
      <c r="W2845" s="39">
        <f t="shared" si="1244"/>
        <v>0</v>
      </c>
      <c r="X2845" s="39">
        <f t="shared" si="1221"/>
        <v>31.759069130732374</v>
      </c>
      <c r="Y2845" s="39">
        <f t="shared" si="1222"/>
        <v>966.66666666666663</v>
      </c>
      <c r="Z2845" s="41">
        <f t="shared" si="1223"/>
        <v>59071.868583162213</v>
      </c>
      <c r="AA2845" s="41">
        <v>47448.049281314161</v>
      </c>
      <c r="AB2845" s="41">
        <v>0</v>
      </c>
      <c r="AC2845" s="41">
        <f t="shared" si="1224"/>
        <v>47448.049281314161</v>
      </c>
      <c r="AD2845" s="42">
        <f t="shared" si="1225"/>
        <v>11623.819301848052</v>
      </c>
      <c r="AE2845" s="41">
        <f t="shared" si="1226"/>
        <v>59071.868583162213</v>
      </c>
      <c r="AF2845" s="42">
        <f t="shared" si="1227"/>
        <v>56928.131416837787</v>
      </c>
      <c r="AG2845" s="43">
        <f t="shared" si="1245"/>
        <v>120</v>
      </c>
      <c r="AH2845" s="44">
        <f t="shared" si="1228"/>
        <v>58.891170431211499</v>
      </c>
      <c r="AI2845" s="36">
        <f t="shared" si="1229"/>
        <v>61.108829568788501</v>
      </c>
      <c r="AJ2845" s="36">
        <f t="shared" si="1230"/>
        <v>1860</v>
      </c>
      <c r="AK2845" s="45">
        <v>45657</v>
      </c>
    </row>
    <row r="2846" spans="1:37" s="79" customFormat="1" ht="12.75" x14ac:dyDescent="0.25">
      <c r="A2846" s="36">
        <v>2840</v>
      </c>
      <c r="B2846" s="91">
        <v>43797</v>
      </c>
      <c r="C2846" s="49" t="s">
        <v>272</v>
      </c>
      <c r="D2846" s="49"/>
      <c r="E2846" s="49">
        <v>12010</v>
      </c>
      <c r="F2846" s="56" t="s">
        <v>1976</v>
      </c>
      <c r="G2846" s="56" t="s">
        <v>435</v>
      </c>
      <c r="H2846" s="62">
        <v>1</v>
      </c>
      <c r="I2846" s="48">
        <v>202777.52369865292</v>
      </c>
      <c r="J2846" s="39">
        <f t="shared" si="1233"/>
        <v>0</v>
      </c>
      <c r="K2846" s="39">
        <f t="shared" si="1234"/>
        <v>0</v>
      </c>
      <c r="L2846" s="39">
        <f t="shared" si="1235"/>
        <v>0</v>
      </c>
      <c r="M2846" s="39">
        <f t="shared" si="1242"/>
        <v>0</v>
      </c>
      <c r="N2846" s="39">
        <f t="shared" si="1243"/>
        <v>0</v>
      </c>
      <c r="O2846" s="39">
        <f t="shared" si="1236"/>
        <v>0</v>
      </c>
      <c r="P2846" s="39">
        <f t="shared" si="1237"/>
        <v>0</v>
      </c>
      <c r="Q2846" s="39">
        <f t="shared" si="1238"/>
        <v>0</v>
      </c>
      <c r="R2846" s="39">
        <f t="shared" si="1239"/>
        <v>202777.52369865292</v>
      </c>
      <c r="S2846" s="39">
        <f t="shared" si="1240"/>
        <v>0</v>
      </c>
      <c r="T2846" s="39"/>
      <c r="U2846" s="39">
        <f t="shared" si="1241"/>
        <v>0</v>
      </c>
      <c r="V2846" s="39"/>
      <c r="W2846" s="39">
        <f t="shared" si="1244"/>
        <v>0</v>
      </c>
      <c r="X2846" s="39">
        <f t="shared" si="1221"/>
        <v>55.517460287105528</v>
      </c>
      <c r="Y2846" s="39">
        <f t="shared" si="1222"/>
        <v>1689.8126974887746</v>
      </c>
      <c r="Z2846" s="41">
        <f t="shared" si="1223"/>
        <v>103262.47613401628</v>
      </c>
      <c r="AA2846" s="41">
        <v>82943.085668935659</v>
      </c>
      <c r="AB2846" s="41">
        <v>5574.6868714822076</v>
      </c>
      <c r="AC2846" s="41">
        <f t="shared" si="1224"/>
        <v>88517.772540417864</v>
      </c>
      <c r="AD2846" s="42">
        <f t="shared" si="1225"/>
        <v>20319.390465080622</v>
      </c>
      <c r="AE2846" s="41">
        <f t="shared" si="1226"/>
        <v>108837.16300549849</v>
      </c>
      <c r="AF2846" s="42">
        <f t="shared" si="1227"/>
        <v>93940.360693154435</v>
      </c>
      <c r="AG2846" s="43">
        <f t="shared" si="1245"/>
        <v>120</v>
      </c>
      <c r="AH2846" s="44">
        <f t="shared" si="1228"/>
        <v>58.891170431211499</v>
      </c>
      <c r="AI2846" s="36">
        <f t="shared" si="1229"/>
        <v>61.108829568788501</v>
      </c>
      <c r="AJ2846" s="36">
        <f t="shared" si="1230"/>
        <v>1860</v>
      </c>
      <c r="AK2846" s="45">
        <v>45657</v>
      </c>
    </row>
    <row r="2847" spans="1:37" s="79" customFormat="1" ht="12.75" x14ac:dyDescent="0.25">
      <c r="A2847" s="36">
        <v>2841</v>
      </c>
      <c r="B2847" s="45">
        <v>43797</v>
      </c>
      <c r="C2847" s="49" t="s">
        <v>431</v>
      </c>
      <c r="D2847" s="49"/>
      <c r="E2847" s="49">
        <v>12009</v>
      </c>
      <c r="F2847" s="56" t="s">
        <v>2216</v>
      </c>
      <c r="G2847" s="56" t="s">
        <v>435</v>
      </c>
      <c r="H2847" s="38">
        <v>2</v>
      </c>
      <c r="I2847" s="48">
        <v>250000</v>
      </c>
      <c r="J2847" s="39">
        <f t="shared" si="1233"/>
        <v>0</v>
      </c>
      <c r="K2847" s="39">
        <f t="shared" si="1234"/>
        <v>0</v>
      </c>
      <c r="L2847" s="39">
        <f t="shared" si="1235"/>
        <v>0</v>
      </c>
      <c r="M2847" s="39">
        <f t="shared" si="1242"/>
        <v>0</v>
      </c>
      <c r="N2847" s="39">
        <f t="shared" si="1243"/>
        <v>0</v>
      </c>
      <c r="O2847" s="39">
        <f t="shared" si="1236"/>
        <v>0</v>
      </c>
      <c r="P2847" s="39">
        <f t="shared" si="1237"/>
        <v>0</v>
      </c>
      <c r="Q2847" s="39">
        <f t="shared" si="1238"/>
        <v>250000</v>
      </c>
      <c r="R2847" s="39">
        <f t="shared" si="1239"/>
        <v>0</v>
      </c>
      <c r="S2847" s="39">
        <f t="shared" si="1240"/>
        <v>0</v>
      </c>
      <c r="T2847" s="39"/>
      <c r="U2847" s="39">
        <f t="shared" si="1241"/>
        <v>0</v>
      </c>
      <c r="V2847" s="39"/>
      <c r="W2847" s="39">
        <f t="shared" si="1244"/>
        <v>0</v>
      </c>
      <c r="X2847" s="39">
        <f t="shared" si="1221"/>
        <v>68.446269678302528</v>
      </c>
      <c r="Y2847" s="39">
        <f t="shared" si="1222"/>
        <v>2083.333333333333</v>
      </c>
      <c r="Z2847" s="41">
        <f t="shared" si="1223"/>
        <v>127310.06160164269</v>
      </c>
      <c r="AA2847" s="41">
        <v>102258.72689938397</v>
      </c>
      <c r="AB2847" s="41">
        <v>0</v>
      </c>
      <c r="AC2847" s="41">
        <f t="shared" si="1224"/>
        <v>102258.72689938397</v>
      </c>
      <c r="AD2847" s="42">
        <f t="shared" si="1225"/>
        <v>25051.334702258726</v>
      </c>
      <c r="AE2847" s="41">
        <f t="shared" si="1226"/>
        <v>127310.06160164269</v>
      </c>
      <c r="AF2847" s="42">
        <f t="shared" si="1227"/>
        <v>122689.93839835731</v>
      </c>
      <c r="AG2847" s="43">
        <f t="shared" si="1245"/>
        <v>120</v>
      </c>
      <c r="AH2847" s="44">
        <f t="shared" si="1228"/>
        <v>58.891170431211499</v>
      </c>
      <c r="AI2847" s="36">
        <f t="shared" si="1229"/>
        <v>61.108829568788501</v>
      </c>
      <c r="AJ2847" s="36">
        <f t="shared" si="1230"/>
        <v>1860</v>
      </c>
      <c r="AK2847" s="45">
        <v>45657</v>
      </c>
    </row>
    <row r="2848" spans="1:37" s="79" customFormat="1" ht="12.75" x14ac:dyDescent="0.25">
      <c r="A2848" s="36">
        <v>2842</v>
      </c>
      <c r="B2848" s="45">
        <v>43797</v>
      </c>
      <c r="C2848" s="49" t="s">
        <v>272</v>
      </c>
      <c r="D2848" s="49"/>
      <c r="E2848" s="49">
        <v>12010</v>
      </c>
      <c r="F2848" s="36" t="s">
        <v>1618</v>
      </c>
      <c r="G2848" s="56" t="s">
        <v>435</v>
      </c>
      <c r="H2848" s="38">
        <v>2</v>
      </c>
      <c r="I2848" s="50">
        <v>421522.2717149221</v>
      </c>
      <c r="J2848" s="39">
        <f t="shared" si="1233"/>
        <v>0</v>
      </c>
      <c r="K2848" s="39">
        <f t="shared" si="1234"/>
        <v>0</v>
      </c>
      <c r="L2848" s="39">
        <f t="shared" si="1235"/>
        <v>0</v>
      </c>
      <c r="M2848" s="39">
        <f t="shared" si="1242"/>
        <v>0</v>
      </c>
      <c r="N2848" s="39">
        <f t="shared" si="1243"/>
        <v>0</v>
      </c>
      <c r="O2848" s="39">
        <f t="shared" si="1236"/>
        <v>0</v>
      </c>
      <c r="P2848" s="39">
        <f t="shared" si="1237"/>
        <v>0</v>
      </c>
      <c r="Q2848" s="39">
        <f t="shared" si="1238"/>
        <v>0</v>
      </c>
      <c r="R2848" s="39">
        <f t="shared" si="1239"/>
        <v>421522.2717149221</v>
      </c>
      <c r="S2848" s="39">
        <f t="shared" si="1240"/>
        <v>0</v>
      </c>
      <c r="T2848" s="39"/>
      <c r="U2848" s="39">
        <f t="shared" si="1241"/>
        <v>0</v>
      </c>
      <c r="V2848" s="39"/>
      <c r="W2848" s="39">
        <f t="shared" si="1244"/>
        <v>0</v>
      </c>
      <c r="X2848" s="39">
        <f t="shared" si="1221"/>
        <v>115.4065083408411</v>
      </c>
      <c r="Y2848" s="39">
        <f t="shared" si="1222"/>
        <v>3512.685597624351</v>
      </c>
      <c r="Z2848" s="41">
        <f t="shared" si="1223"/>
        <v>214656.10551396443</v>
      </c>
      <c r="AA2848" s="41">
        <v>172417.32346121658</v>
      </c>
      <c r="AB2848" s="41">
        <v>11588.33894065421</v>
      </c>
      <c r="AC2848" s="41">
        <f t="shared" si="1224"/>
        <v>184005.6624018708</v>
      </c>
      <c r="AD2848" s="42">
        <f t="shared" si="1225"/>
        <v>42238.782052747847</v>
      </c>
      <c r="AE2848" s="41">
        <f t="shared" si="1226"/>
        <v>226244.44445461864</v>
      </c>
      <c r="AF2848" s="42">
        <f t="shared" si="1227"/>
        <v>195277.82726030346</v>
      </c>
      <c r="AG2848" s="43">
        <f t="shared" si="1245"/>
        <v>120</v>
      </c>
      <c r="AH2848" s="44">
        <f t="shared" si="1228"/>
        <v>58.891170431211499</v>
      </c>
      <c r="AI2848" s="36">
        <f t="shared" si="1229"/>
        <v>61.108829568788501</v>
      </c>
      <c r="AJ2848" s="36">
        <f t="shared" si="1230"/>
        <v>1860</v>
      </c>
      <c r="AK2848" s="45">
        <v>45657</v>
      </c>
    </row>
    <row r="2849" spans="1:37" s="79" customFormat="1" ht="12.75" x14ac:dyDescent="0.25">
      <c r="A2849" s="36">
        <v>2843</v>
      </c>
      <c r="B2849" s="45">
        <v>43797</v>
      </c>
      <c r="C2849" s="49" t="s">
        <v>272</v>
      </c>
      <c r="D2849" s="49"/>
      <c r="E2849" s="49">
        <v>12010</v>
      </c>
      <c r="F2849" s="36" t="s">
        <v>2217</v>
      </c>
      <c r="G2849" s="56" t="s">
        <v>435</v>
      </c>
      <c r="H2849" s="38">
        <v>2</v>
      </c>
      <c r="I2849" s="50">
        <v>783977.72828507796</v>
      </c>
      <c r="J2849" s="39">
        <f t="shared" si="1233"/>
        <v>0</v>
      </c>
      <c r="K2849" s="39">
        <f t="shared" si="1234"/>
        <v>0</v>
      </c>
      <c r="L2849" s="39">
        <f t="shared" si="1235"/>
        <v>0</v>
      </c>
      <c r="M2849" s="39">
        <f t="shared" si="1242"/>
        <v>0</v>
      </c>
      <c r="N2849" s="39">
        <f t="shared" si="1243"/>
        <v>0</v>
      </c>
      <c r="O2849" s="39">
        <f t="shared" si="1236"/>
        <v>0</v>
      </c>
      <c r="P2849" s="39">
        <f t="shared" si="1237"/>
        <v>0</v>
      </c>
      <c r="Q2849" s="39">
        <f t="shared" si="1238"/>
        <v>0</v>
      </c>
      <c r="R2849" s="39">
        <f t="shared" si="1239"/>
        <v>783977.72828507796</v>
      </c>
      <c r="S2849" s="39">
        <f t="shared" si="1240"/>
        <v>0</v>
      </c>
      <c r="T2849" s="39"/>
      <c r="U2849" s="39">
        <f t="shared" si="1241"/>
        <v>0</v>
      </c>
      <c r="V2849" s="39"/>
      <c r="W2849" s="39">
        <f t="shared" si="1244"/>
        <v>0</v>
      </c>
      <c r="X2849" s="39">
        <f t="shared" si="1221"/>
        <v>214.64140404793375</v>
      </c>
      <c r="Y2849" s="39">
        <f t="shared" si="1222"/>
        <v>6533.1477357089834</v>
      </c>
      <c r="Z2849" s="41">
        <f t="shared" si="1223"/>
        <v>399233.01152915676</v>
      </c>
      <c r="AA2849" s="41">
        <v>320674.25764761301</v>
      </c>
      <c r="AB2849" s="41">
        <v>21552.83420809573</v>
      </c>
      <c r="AC2849" s="41">
        <f t="shared" si="1224"/>
        <v>342227.09185570874</v>
      </c>
      <c r="AD2849" s="42">
        <f t="shared" si="1225"/>
        <v>78558.753881543758</v>
      </c>
      <c r="AE2849" s="41">
        <f t="shared" si="1226"/>
        <v>420785.8457372525</v>
      </c>
      <c r="AF2849" s="42">
        <f t="shared" si="1227"/>
        <v>363191.88254782546</v>
      </c>
      <c r="AG2849" s="43">
        <f t="shared" si="1245"/>
        <v>120</v>
      </c>
      <c r="AH2849" s="44">
        <f t="shared" si="1228"/>
        <v>58.891170431211499</v>
      </c>
      <c r="AI2849" s="36">
        <f t="shared" si="1229"/>
        <v>61.108829568788501</v>
      </c>
      <c r="AJ2849" s="36">
        <f t="shared" si="1230"/>
        <v>1860</v>
      </c>
      <c r="AK2849" s="45">
        <v>45657</v>
      </c>
    </row>
    <row r="2850" spans="1:37" s="79" customFormat="1" ht="12.75" x14ac:dyDescent="0.25">
      <c r="A2850" s="36">
        <v>2844</v>
      </c>
      <c r="B2850" s="45">
        <v>43798</v>
      </c>
      <c r="C2850" s="36" t="s">
        <v>533</v>
      </c>
      <c r="D2850" s="36"/>
      <c r="E2850" s="36">
        <v>12003</v>
      </c>
      <c r="F2850" s="36" t="s">
        <v>2040</v>
      </c>
      <c r="G2850" s="36" t="s">
        <v>836</v>
      </c>
      <c r="H2850" s="38">
        <v>24</v>
      </c>
      <c r="I2850" s="48">
        <v>1129109.2951991828</v>
      </c>
      <c r="J2850" s="39">
        <f t="shared" si="1233"/>
        <v>0</v>
      </c>
      <c r="K2850" s="39">
        <f t="shared" si="1234"/>
        <v>1129109.2951991828</v>
      </c>
      <c r="L2850" s="39">
        <f t="shared" si="1235"/>
        <v>0</v>
      </c>
      <c r="M2850" s="39">
        <f t="shared" ref="M2850:M2857" si="1246">IF(C2850=12006,H2850,IF(C2850&lt;&gt;12006,0))</f>
        <v>0</v>
      </c>
      <c r="N2850" s="39">
        <f t="shared" si="1243"/>
        <v>0</v>
      </c>
      <c r="O2850" s="39">
        <f t="shared" si="1236"/>
        <v>0</v>
      </c>
      <c r="P2850" s="39">
        <f t="shared" si="1237"/>
        <v>0</v>
      </c>
      <c r="Q2850" s="39">
        <f t="shared" si="1238"/>
        <v>0</v>
      </c>
      <c r="R2850" s="39">
        <f t="shared" si="1239"/>
        <v>0</v>
      </c>
      <c r="S2850" s="39">
        <f t="shared" si="1240"/>
        <v>0</v>
      </c>
      <c r="T2850" s="39"/>
      <c r="U2850" s="39">
        <f t="shared" si="1241"/>
        <v>0</v>
      </c>
      <c r="V2850" s="39"/>
      <c r="W2850" s="39"/>
      <c r="X2850" s="39">
        <f t="shared" si="1221"/>
        <v>92.739983178577646</v>
      </c>
      <c r="Y2850" s="39">
        <f t="shared" si="1222"/>
        <v>2822.773237997957</v>
      </c>
      <c r="Z2850" s="41">
        <f t="shared" si="1223"/>
        <v>172403.62872897583</v>
      </c>
      <c r="AA2850" s="41">
        <v>138460.79488561643</v>
      </c>
      <c r="AB2850" s="41">
        <v>-3734.2443031137409</v>
      </c>
      <c r="AC2850" s="41">
        <f t="shared" si="1224"/>
        <v>134726.55058250268</v>
      </c>
      <c r="AD2850" s="42">
        <f t="shared" si="1225"/>
        <v>33942.833843359404</v>
      </c>
      <c r="AE2850" s="41">
        <f t="shared" si="1226"/>
        <v>168669.38442586208</v>
      </c>
      <c r="AF2850" s="42">
        <f t="shared" si="1227"/>
        <v>960439.91077332071</v>
      </c>
      <c r="AG2850" s="43">
        <f t="shared" ref="AG2850:AG2857" si="1247">(365.25/30.4375*(IF(E2850=12002,1/3%,IF(E2850=12003,1/3%,IF(E2850=12004,1/3%,IF(E2850=12006,1/2%,IF(E2850=12007,1/10%,IF(E2850=12008,1/3%,IF(E2850=12009,1/10%,IF(E2850=12010,1/10%,IF(E2850=12011,1/20%,IF(E2850=12012,1/3%))))))))))))</f>
        <v>400</v>
      </c>
      <c r="AH2850" s="44">
        <f t="shared" si="1228"/>
        <v>338.92402464065708</v>
      </c>
      <c r="AI2850" s="36">
        <f t="shared" si="1229"/>
        <v>61.075975359342912</v>
      </c>
      <c r="AJ2850" s="36">
        <f t="shared" si="1230"/>
        <v>1859</v>
      </c>
      <c r="AK2850" s="45">
        <v>45657</v>
      </c>
    </row>
    <row r="2851" spans="1:37" s="79" customFormat="1" ht="12.75" x14ac:dyDescent="0.25">
      <c r="A2851" s="36">
        <v>2845</v>
      </c>
      <c r="B2851" s="45">
        <v>43798</v>
      </c>
      <c r="C2851" s="36" t="s">
        <v>533</v>
      </c>
      <c r="D2851" s="36"/>
      <c r="E2851" s="36">
        <v>12003</v>
      </c>
      <c r="F2851" s="36" t="s">
        <v>2218</v>
      </c>
      <c r="G2851" s="36" t="s">
        <v>836</v>
      </c>
      <c r="H2851" s="38">
        <v>3</v>
      </c>
      <c r="I2851" s="48">
        <v>112910.9295199183</v>
      </c>
      <c r="J2851" s="39">
        <f t="shared" si="1233"/>
        <v>0</v>
      </c>
      <c r="K2851" s="39">
        <f t="shared" si="1234"/>
        <v>112910.9295199183</v>
      </c>
      <c r="L2851" s="39">
        <f t="shared" si="1235"/>
        <v>0</v>
      </c>
      <c r="M2851" s="39">
        <f t="shared" si="1246"/>
        <v>0</v>
      </c>
      <c r="N2851" s="39">
        <f t="shared" si="1243"/>
        <v>0</v>
      </c>
      <c r="O2851" s="39">
        <f t="shared" si="1236"/>
        <v>0</v>
      </c>
      <c r="P2851" s="39">
        <f t="shared" si="1237"/>
        <v>0</v>
      </c>
      <c r="Q2851" s="39">
        <f t="shared" si="1238"/>
        <v>0</v>
      </c>
      <c r="R2851" s="39">
        <f t="shared" si="1239"/>
        <v>0</v>
      </c>
      <c r="S2851" s="39">
        <f t="shared" si="1240"/>
        <v>0</v>
      </c>
      <c r="T2851" s="39"/>
      <c r="U2851" s="39">
        <f t="shared" si="1241"/>
        <v>0</v>
      </c>
      <c r="V2851" s="39"/>
      <c r="W2851" s="39"/>
      <c r="X2851" s="39">
        <f t="shared" si="1221"/>
        <v>9.2739983178577656</v>
      </c>
      <c r="Y2851" s="39">
        <f t="shared" si="1222"/>
        <v>282.27732379979574</v>
      </c>
      <c r="Z2851" s="41">
        <f t="shared" si="1223"/>
        <v>17240.362872897585</v>
      </c>
      <c r="AA2851" s="41">
        <v>13846.079488561645</v>
      </c>
      <c r="AB2851" s="41">
        <v>-373.42443031137412</v>
      </c>
      <c r="AC2851" s="41">
        <f t="shared" si="1224"/>
        <v>13472.655058250271</v>
      </c>
      <c r="AD2851" s="42">
        <f t="shared" si="1225"/>
        <v>3394.2833843359404</v>
      </c>
      <c r="AE2851" s="41">
        <f t="shared" si="1226"/>
        <v>16866.938442586212</v>
      </c>
      <c r="AF2851" s="42">
        <f t="shared" si="1227"/>
        <v>96043.991077332088</v>
      </c>
      <c r="AG2851" s="43">
        <f t="shared" si="1247"/>
        <v>400</v>
      </c>
      <c r="AH2851" s="44">
        <f t="shared" si="1228"/>
        <v>338.92402464065708</v>
      </c>
      <c r="AI2851" s="36">
        <f t="shared" si="1229"/>
        <v>61.075975359342912</v>
      </c>
      <c r="AJ2851" s="36">
        <f t="shared" si="1230"/>
        <v>1859</v>
      </c>
      <c r="AK2851" s="45">
        <v>45657</v>
      </c>
    </row>
    <row r="2852" spans="1:37" s="79" customFormat="1" ht="12.75" x14ac:dyDescent="0.25">
      <c r="A2852" s="36">
        <v>2846</v>
      </c>
      <c r="B2852" s="45">
        <v>43798</v>
      </c>
      <c r="C2852" s="36" t="s">
        <v>533</v>
      </c>
      <c r="D2852" s="36"/>
      <c r="E2852" s="36">
        <v>12003</v>
      </c>
      <c r="F2852" s="36" t="s">
        <v>2144</v>
      </c>
      <c r="G2852" s="36" t="s">
        <v>836</v>
      </c>
      <c r="H2852" s="38">
        <v>1</v>
      </c>
      <c r="I2852" s="48">
        <v>73929.775280898873</v>
      </c>
      <c r="J2852" s="39">
        <f t="shared" si="1233"/>
        <v>0</v>
      </c>
      <c r="K2852" s="39">
        <f t="shared" si="1234"/>
        <v>73929.775280898873</v>
      </c>
      <c r="L2852" s="39">
        <f t="shared" si="1235"/>
        <v>0</v>
      </c>
      <c r="M2852" s="39">
        <f t="shared" si="1246"/>
        <v>0</v>
      </c>
      <c r="N2852" s="39">
        <f t="shared" si="1243"/>
        <v>0</v>
      </c>
      <c r="O2852" s="39">
        <f t="shared" si="1236"/>
        <v>0</v>
      </c>
      <c r="P2852" s="39">
        <f t="shared" si="1237"/>
        <v>0</v>
      </c>
      <c r="Q2852" s="39">
        <f t="shared" si="1238"/>
        <v>0</v>
      </c>
      <c r="R2852" s="39">
        <f t="shared" si="1239"/>
        <v>0</v>
      </c>
      <c r="S2852" s="39">
        <f t="shared" si="1240"/>
        <v>0</v>
      </c>
      <c r="T2852" s="39"/>
      <c r="U2852" s="39">
        <f t="shared" si="1241"/>
        <v>0</v>
      </c>
      <c r="V2852" s="39"/>
      <c r="W2852" s="39"/>
      <c r="X2852" s="39">
        <f t="shared" si="1221"/>
        <v>6.0722608033592493</v>
      </c>
      <c r="Y2852" s="39">
        <f t="shared" si="1222"/>
        <v>184.82443820224717</v>
      </c>
      <c r="Z2852" s="41">
        <f t="shared" si="1223"/>
        <v>11288.332833444845</v>
      </c>
      <c r="AA2852" s="41">
        <v>9065.8853794153601</v>
      </c>
      <c r="AB2852" s="41">
        <v>-244.50409127530443</v>
      </c>
      <c r="AC2852" s="41">
        <f t="shared" si="1224"/>
        <v>8821.3812881400554</v>
      </c>
      <c r="AD2852" s="42">
        <f t="shared" si="1225"/>
        <v>2222.447454029485</v>
      </c>
      <c r="AE2852" s="41">
        <f t="shared" si="1226"/>
        <v>11043.82874216954</v>
      </c>
      <c r="AF2852" s="42">
        <f t="shared" si="1227"/>
        <v>62885.946538729331</v>
      </c>
      <c r="AG2852" s="43">
        <f t="shared" si="1247"/>
        <v>400</v>
      </c>
      <c r="AH2852" s="44">
        <f t="shared" si="1228"/>
        <v>338.92402464065708</v>
      </c>
      <c r="AI2852" s="36">
        <f t="shared" si="1229"/>
        <v>61.075975359342912</v>
      </c>
      <c r="AJ2852" s="36">
        <f t="shared" si="1230"/>
        <v>1859</v>
      </c>
      <c r="AK2852" s="45">
        <v>45657</v>
      </c>
    </row>
    <row r="2853" spans="1:37" s="79" customFormat="1" ht="12.75" x14ac:dyDescent="0.25">
      <c r="A2853" s="36">
        <v>2847</v>
      </c>
      <c r="B2853" s="45">
        <v>43799</v>
      </c>
      <c r="C2853" s="36" t="s">
        <v>527</v>
      </c>
      <c r="D2853" s="36"/>
      <c r="E2853" s="36">
        <v>12002</v>
      </c>
      <c r="F2853" s="36" t="s">
        <v>2219</v>
      </c>
      <c r="G2853" s="36" t="s">
        <v>58</v>
      </c>
      <c r="H2853" s="38">
        <v>1</v>
      </c>
      <c r="I2853" s="50">
        <v>16560496.25</v>
      </c>
      <c r="J2853" s="39">
        <f t="shared" si="1233"/>
        <v>16560496.25</v>
      </c>
      <c r="K2853" s="39">
        <f t="shared" si="1234"/>
        <v>0</v>
      </c>
      <c r="L2853" s="39">
        <f t="shared" si="1235"/>
        <v>0</v>
      </c>
      <c r="M2853" s="39">
        <f t="shared" si="1246"/>
        <v>0</v>
      </c>
      <c r="N2853" s="39">
        <f t="shared" si="1243"/>
        <v>0</v>
      </c>
      <c r="O2853" s="39">
        <f t="shared" si="1236"/>
        <v>0</v>
      </c>
      <c r="P2853" s="39">
        <f t="shared" si="1237"/>
        <v>0</v>
      </c>
      <c r="Q2853" s="39">
        <f t="shared" si="1238"/>
        <v>0</v>
      </c>
      <c r="R2853" s="39">
        <f t="shared" si="1239"/>
        <v>0</v>
      </c>
      <c r="S2853" s="39">
        <f t="shared" si="1240"/>
        <v>0</v>
      </c>
      <c r="T2853" s="39"/>
      <c r="U2853" s="39">
        <f t="shared" si="1241"/>
        <v>0</v>
      </c>
      <c r="V2853" s="39"/>
      <c r="W2853" s="39"/>
      <c r="X2853" s="39">
        <f t="shared" si="1221"/>
        <v>1360.2050308008213</v>
      </c>
      <c r="Y2853" s="39">
        <f t="shared" si="1222"/>
        <v>41401.240624999999</v>
      </c>
      <c r="Z2853" s="41">
        <f t="shared" si="1223"/>
        <v>2527260.947227926</v>
      </c>
      <c r="AA2853" s="41">
        <v>2029425.9059548252</v>
      </c>
      <c r="AB2853" s="41">
        <v>-54732.981521331021</v>
      </c>
      <c r="AC2853" s="41">
        <f t="shared" si="1224"/>
        <v>1974692.9244334942</v>
      </c>
      <c r="AD2853" s="42">
        <f t="shared" si="1225"/>
        <v>497835.04127310077</v>
      </c>
      <c r="AE2853" s="41">
        <f t="shared" si="1226"/>
        <v>2472527.9657065952</v>
      </c>
      <c r="AF2853" s="42">
        <f t="shared" si="1227"/>
        <v>14087968.284293406</v>
      </c>
      <c r="AG2853" s="43">
        <f t="shared" si="1247"/>
        <v>400</v>
      </c>
      <c r="AH2853" s="44">
        <f t="shared" si="1228"/>
        <v>338.95687885010267</v>
      </c>
      <c r="AI2853" s="36">
        <f t="shared" si="1229"/>
        <v>61.043121149897331</v>
      </c>
      <c r="AJ2853" s="36">
        <f t="shared" si="1230"/>
        <v>1858</v>
      </c>
      <c r="AK2853" s="45">
        <v>45657</v>
      </c>
    </row>
    <row r="2854" spans="1:37" s="79" customFormat="1" ht="38.25" customHeight="1" x14ac:dyDescent="0.25">
      <c r="A2854" s="36">
        <v>2848</v>
      </c>
      <c r="B2854" s="45">
        <v>43799</v>
      </c>
      <c r="C2854" s="36" t="s">
        <v>533</v>
      </c>
      <c r="D2854" s="36"/>
      <c r="E2854" s="36">
        <v>12003</v>
      </c>
      <c r="F2854" s="36" t="s">
        <v>2219</v>
      </c>
      <c r="G2854" s="36" t="s">
        <v>1480</v>
      </c>
      <c r="H2854" s="38">
        <v>1</v>
      </c>
      <c r="I2854" s="50">
        <v>5867533.4900000002</v>
      </c>
      <c r="J2854" s="39">
        <f t="shared" si="1233"/>
        <v>0</v>
      </c>
      <c r="K2854" s="39">
        <f t="shared" si="1234"/>
        <v>5867533.4900000002</v>
      </c>
      <c r="L2854" s="39">
        <f t="shared" si="1235"/>
        <v>0</v>
      </c>
      <c r="M2854" s="39">
        <f t="shared" si="1246"/>
        <v>0</v>
      </c>
      <c r="N2854" s="39">
        <f t="shared" si="1243"/>
        <v>0</v>
      </c>
      <c r="O2854" s="39">
        <f t="shared" si="1236"/>
        <v>0</v>
      </c>
      <c r="P2854" s="39">
        <f t="shared" si="1237"/>
        <v>0</v>
      </c>
      <c r="Q2854" s="39">
        <f t="shared" si="1238"/>
        <v>0</v>
      </c>
      <c r="R2854" s="39">
        <f t="shared" si="1239"/>
        <v>0</v>
      </c>
      <c r="S2854" s="39">
        <f t="shared" si="1240"/>
        <v>0</v>
      </c>
      <c r="T2854" s="39"/>
      <c r="U2854" s="39">
        <f t="shared" si="1241"/>
        <v>0</v>
      </c>
      <c r="V2854" s="39"/>
      <c r="W2854" s="39"/>
      <c r="X2854" s="39">
        <f t="shared" si="1221"/>
        <v>481.93293552361393</v>
      </c>
      <c r="Y2854" s="39">
        <f t="shared" si="1222"/>
        <v>14668.833724999999</v>
      </c>
      <c r="Z2854" s="41">
        <f t="shared" si="1223"/>
        <v>895431.39420287462</v>
      </c>
      <c r="AA2854" s="41">
        <v>719043.93980123196</v>
      </c>
      <c r="AB2854" s="41">
        <v>-19392.390012706346</v>
      </c>
      <c r="AC2854" s="41">
        <f t="shared" si="1224"/>
        <v>699651.54978852556</v>
      </c>
      <c r="AD2854" s="42">
        <f t="shared" si="1225"/>
        <v>176387.45440164267</v>
      </c>
      <c r="AE2854" s="41">
        <f t="shared" si="1226"/>
        <v>876039.00419016823</v>
      </c>
      <c r="AF2854" s="42">
        <f t="shared" si="1227"/>
        <v>4991494.4858098319</v>
      </c>
      <c r="AG2854" s="43">
        <f t="shared" si="1247"/>
        <v>400</v>
      </c>
      <c r="AH2854" s="44">
        <f t="shared" si="1228"/>
        <v>338.95687885010267</v>
      </c>
      <c r="AI2854" s="36">
        <f t="shared" si="1229"/>
        <v>61.043121149897331</v>
      </c>
      <c r="AJ2854" s="36">
        <f t="shared" si="1230"/>
        <v>1858</v>
      </c>
      <c r="AK2854" s="45">
        <v>45657</v>
      </c>
    </row>
    <row r="2855" spans="1:37" s="79" customFormat="1" ht="15.75" customHeight="1" x14ac:dyDescent="0.25">
      <c r="A2855" s="36">
        <v>2849</v>
      </c>
      <c r="B2855" s="45">
        <v>43799</v>
      </c>
      <c r="C2855" s="36" t="s">
        <v>823</v>
      </c>
      <c r="D2855" s="36"/>
      <c r="E2855" s="36">
        <v>12004</v>
      </c>
      <c r="F2855" s="36" t="s">
        <v>2220</v>
      </c>
      <c r="G2855" s="36" t="s">
        <v>56</v>
      </c>
      <c r="H2855" s="38">
        <f>VLOOKUP(F2855,'[1]Feeder Assets'!$F$1338:$K$2140,6,0)</f>
        <v>60</v>
      </c>
      <c r="I2855" s="50">
        <v>8187615</v>
      </c>
      <c r="J2855" s="39">
        <f t="shared" si="1233"/>
        <v>0</v>
      </c>
      <c r="K2855" s="39">
        <f t="shared" si="1234"/>
        <v>0</v>
      </c>
      <c r="L2855" s="39">
        <f t="shared" si="1235"/>
        <v>8187615</v>
      </c>
      <c r="M2855" s="39">
        <f t="shared" si="1246"/>
        <v>0</v>
      </c>
      <c r="N2855" s="39">
        <f t="shared" si="1243"/>
        <v>0</v>
      </c>
      <c r="O2855" s="39">
        <f t="shared" si="1236"/>
        <v>0</v>
      </c>
      <c r="P2855" s="39">
        <f t="shared" si="1237"/>
        <v>0</v>
      </c>
      <c r="Q2855" s="39">
        <f t="shared" si="1238"/>
        <v>0</v>
      </c>
      <c r="R2855" s="39">
        <f t="shared" si="1239"/>
        <v>0</v>
      </c>
      <c r="S2855" s="39">
        <f t="shared" si="1240"/>
        <v>0</v>
      </c>
      <c r="T2855" s="39"/>
      <c r="U2855" s="39">
        <f t="shared" si="1241"/>
        <v>0</v>
      </c>
      <c r="V2855" s="39"/>
      <c r="W2855" s="39"/>
      <c r="X2855" s="39">
        <f t="shared" si="1221"/>
        <v>672.49404517453797</v>
      </c>
      <c r="Y2855" s="39">
        <f t="shared" si="1222"/>
        <v>20469.037499999999</v>
      </c>
      <c r="Z2855" s="41">
        <f t="shared" si="1223"/>
        <v>1249493.9359342915</v>
      </c>
      <c r="AA2855" s="41">
        <v>1003361.1154004106</v>
      </c>
      <c r="AB2855" s="41">
        <v>-27060.335254070222</v>
      </c>
      <c r="AC2855" s="41">
        <f t="shared" si="1224"/>
        <v>976300.78014634037</v>
      </c>
      <c r="AD2855" s="42">
        <f t="shared" si="1225"/>
        <v>246132.82053388085</v>
      </c>
      <c r="AE2855" s="41">
        <f t="shared" si="1226"/>
        <v>1222433.6006802213</v>
      </c>
      <c r="AF2855" s="42">
        <f t="shared" si="1227"/>
        <v>6965181.3993197791</v>
      </c>
      <c r="AG2855" s="43">
        <f t="shared" si="1247"/>
        <v>400</v>
      </c>
      <c r="AH2855" s="44">
        <f t="shared" si="1228"/>
        <v>338.95687885010267</v>
      </c>
      <c r="AI2855" s="36">
        <f t="shared" si="1229"/>
        <v>61.043121149897331</v>
      </c>
      <c r="AJ2855" s="36">
        <f t="shared" si="1230"/>
        <v>1858</v>
      </c>
      <c r="AK2855" s="45">
        <v>45657</v>
      </c>
    </row>
    <row r="2856" spans="1:37" s="79" customFormat="1" ht="51" customHeight="1" x14ac:dyDescent="0.25">
      <c r="A2856" s="36">
        <v>2850</v>
      </c>
      <c r="B2856" s="45">
        <v>43799</v>
      </c>
      <c r="C2856" s="36" t="s">
        <v>823</v>
      </c>
      <c r="D2856" s="36"/>
      <c r="E2856" s="36">
        <v>12004</v>
      </c>
      <c r="F2856" s="36" t="s">
        <v>2221</v>
      </c>
      <c r="G2856" s="38" t="s">
        <v>320</v>
      </c>
      <c r="H2856" s="61">
        <v>1</v>
      </c>
      <c r="I2856" s="50">
        <v>516265.2</v>
      </c>
      <c r="J2856" s="39">
        <f t="shared" si="1233"/>
        <v>0</v>
      </c>
      <c r="K2856" s="39">
        <f t="shared" si="1234"/>
        <v>0</v>
      </c>
      <c r="L2856" s="39">
        <f t="shared" si="1235"/>
        <v>516265.2</v>
      </c>
      <c r="M2856" s="39">
        <f t="shared" si="1246"/>
        <v>0</v>
      </c>
      <c r="N2856" s="39">
        <f t="shared" si="1243"/>
        <v>0</v>
      </c>
      <c r="O2856" s="39">
        <f t="shared" si="1236"/>
        <v>0</v>
      </c>
      <c r="P2856" s="39">
        <f t="shared" si="1237"/>
        <v>0</v>
      </c>
      <c r="Q2856" s="39">
        <f t="shared" si="1238"/>
        <v>0</v>
      </c>
      <c r="R2856" s="39">
        <f t="shared" si="1239"/>
        <v>0</v>
      </c>
      <c r="S2856" s="39">
        <f t="shared" si="1240"/>
        <v>0</v>
      </c>
      <c r="T2856" s="39"/>
      <c r="U2856" s="39">
        <f t="shared" si="1241"/>
        <v>0</v>
      </c>
      <c r="V2856" s="39"/>
      <c r="W2856" s="39"/>
      <c r="X2856" s="39">
        <f t="shared" si="1221"/>
        <v>42.403712525667352</v>
      </c>
      <c r="Y2856" s="39">
        <f t="shared" si="1222"/>
        <v>1290.663</v>
      </c>
      <c r="Z2856" s="41">
        <f t="shared" si="1223"/>
        <v>78786.097872689934</v>
      </c>
      <c r="AA2856" s="41">
        <v>63266.339088295688</v>
      </c>
      <c r="AB2856" s="41">
        <v>0</v>
      </c>
      <c r="AC2856" s="41">
        <f t="shared" si="1224"/>
        <v>63266.339088295688</v>
      </c>
      <c r="AD2856" s="42">
        <f t="shared" si="1225"/>
        <v>15519.758784394246</v>
      </c>
      <c r="AE2856" s="41">
        <f t="shared" si="1226"/>
        <v>78786.097872689934</v>
      </c>
      <c r="AF2856" s="42">
        <f t="shared" si="1227"/>
        <v>437479.10212731006</v>
      </c>
      <c r="AG2856" s="43">
        <f t="shared" si="1247"/>
        <v>400</v>
      </c>
      <c r="AH2856" s="44">
        <f t="shared" si="1228"/>
        <v>338.95687885010267</v>
      </c>
      <c r="AI2856" s="36">
        <f t="shared" si="1229"/>
        <v>61.043121149897331</v>
      </c>
      <c r="AJ2856" s="36">
        <f t="shared" si="1230"/>
        <v>1858</v>
      </c>
      <c r="AK2856" s="45">
        <v>45657</v>
      </c>
    </row>
    <row r="2857" spans="1:37" s="79" customFormat="1" ht="38.25" customHeight="1" x14ac:dyDescent="0.25">
      <c r="A2857" s="36">
        <v>2851</v>
      </c>
      <c r="B2857" s="45">
        <v>43801</v>
      </c>
      <c r="C2857" s="36" t="s">
        <v>823</v>
      </c>
      <c r="D2857" s="36"/>
      <c r="E2857" s="36">
        <v>12004</v>
      </c>
      <c r="F2857" s="36" t="s">
        <v>2222</v>
      </c>
      <c r="G2857" s="36" t="s">
        <v>58</v>
      </c>
      <c r="H2857" s="38">
        <v>1</v>
      </c>
      <c r="I2857" s="48">
        <v>2475000</v>
      </c>
      <c r="J2857" s="39">
        <f t="shared" si="1233"/>
        <v>0</v>
      </c>
      <c r="K2857" s="39">
        <f t="shared" si="1234"/>
        <v>0</v>
      </c>
      <c r="L2857" s="39">
        <f t="shared" si="1235"/>
        <v>2475000</v>
      </c>
      <c r="M2857" s="39">
        <f t="shared" si="1246"/>
        <v>0</v>
      </c>
      <c r="N2857" s="39">
        <f t="shared" si="1243"/>
        <v>0</v>
      </c>
      <c r="O2857" s="39">
        <f t="shared" si="1236"/>
        <v>0</v>
      </c>
      <c r="P2857" s="39">
        <f t="shared" si="1237"/>
        <v>0</v>
      </c>
      <c r="Q2857" s="39">
        <f t="shared" si="1238"/>
        <v>0</v>
      </c>
      <c r="R2857" s="39">
        <f t="shared" si="1239"/>
        <v>0</v>
      </c>
      <c r="S2857" s="39">
        <f t="shared" si="1240"/>
        <v>0</v>
      </c>
      <c r="T2857" s="39"/>
      <c r="U2857" s="39">
        <f t="shared" si="1241"/>
        <v>0</v>
      </c>
      <c r="V2857" s="39"/>
      <c r="W2857" s="39"/>
      <c r="X2857" s="39">
        <f t="shared" si="1221"/>
        <v>203.28542094455852</v>
      </c>
      <c r="Y2857" s="39">
        <f t="shared" si="1222"/>
        <v>6187.5</v>
      </c>
      <c r="Z2857" s="41">
        <f t="shared" si="1223"/>
        <v>377297.7412731006</v>
      </c>
      <c r="AA2857" s="41">
        <v>302895.27720739221</v>
      </c>
      <c r="AB2857" s="41">
        <v>-8168.9908272313478</v>
      </c>
      <c r="AC2857" s="41">
        <f t="shared" si="1224"/>
        <v>294726.28638016083</v>
      </c>
      <c r="AD2857" s="42">
        <f t="shared" si="1225"/>
        <v>74402.464065708395</v>
      </c>
      <c r="AE2857" s="41">
        <f t="shared" si="1226"/>
        <v>369128.75044586923</v>
      </c>
      <c r="AF2857" s="42">
        <f t="shared" si="1227"/>
        <v>2105871.2495541307</v>
      </c>
      <c r="AG2857" s="43">
        <f t="shared" si="1247"/>
        <v>400</v>
      </c>
      <c r="AH2857" s="44">
        <f t="shared" si="1228"/>
        <v>339.02258726899385</v>
      </c>
      <c r="AI2857" s="36">
        <f t="shared" si="1229"/>
        <v>60.977412731006162</v>
      </c>
      <c r="AJ2857" s="36">
        <f t="shared" si="1230"/>
        <v>1856</v>
      </c>
      <c r="AK2857" s="45">
        <v>45657</v>
      </c>
    </row>
    <row r="2858" spans="1:37" s="79" customFormat="1" ht="38.25" customHeight="1" x14ac:dyDescent="0.25">
      <c r="A2858" s="36">
        <v>2852</v>
      </c>
      <c r="B2858" s="45">
        <v>43801</v>
      </c>
      <c r="C2858" s="49" t="s">
        <v>265</v>
      </c>
      <c r="D2858" s="49"/>
      <c r="E2858" s="49">
        <v>12007</v>
      </c>
      <c r="F2858" s="36" t="s">
        <v>2223</v>
      </c>
      <c r="G2858" s="73" t="s">
        <v>435</v>
      </c>
      <c r="H2858" s="38">
        <v>1</v>
      </c>
      <c r="I2858" s="48">
        <v>300000</v>
      </c>
      <c r="J2858" s="39">
        <f t="shared" si="1233"/>
        <v>0</v>
      </c>
      <c r="K2858" s="39">
        <f t="shared" si="1234"/>
        <v>0</v>
      </c>
      <c r="L2858" s="39">
        <f t="shared" si="1235"/>
        <v>0</v>
      </c>
      <c r="M2858" s="39">
        <f>IF(E2858=12005,I2858,IF(E2858&lt;&gt;12005,0))</f>
        <v>0</v>
      </c>
      <c r="N2858" s="39">
        <f t="shared" si="1243"/>
        <v>0</v>
      </c>
      <c r="O2858" s="39">
        <f t="shared" si="1236"/>
        <v>300000</v>
      </c>
      <c r="P2858" s="39">
        <f t="shared" si="1237"/>
        <v>0</v>
      </c>
      <c r="Q2858" s="39">
        <f t="shared" si="1238"/>
        <v>0</v>
      </c>
      <c r="R2858" s="39">
        <f t="shared" si="1239"/>
        <v>0</v>
      </c>
      <c r="S2858" s="39">
        <f t="shared" si="1240"/>
        <v>0</v>
      </c>
      <c r="T2858" s="39"/>
      <c r="U2858" s="39">
        <f t="shared" si="1241"/>
        <v>0</v>
      </c>
      <c r="V2858" s="39"/>
      <c r="W2858" s="39">
        <f>IF(E2858=12099,I2858,IF(E2858&lt;&gt;12099,0))</f>
        <v>0</v>
      </c>
      <c r="X2858" s="39">
        <f t="shared" si="1221"/>
        <v>82.135523613963031</v>
      </c>
      <c r="Y2858" s="39">
        <f t="shared" si="1222"/>
        <v>2499.9999999999995</v>
      </c>
      <c r="Z2858" s="41">
        <f t="shared" si="1223"/>
        <v>152443.53182751537</v>
      </c>
      <c r="AA2858" s="41">
        <v>122381.93018480491</v>
      </c>
      <c r="AB2858" s="41">
        <v>3834.6164853370456</v>
      </c>
      <c r="AC2858" s="41">
        <f t="shared" si="1224"/>
        <v>126216.54667014195</v>
      </c>
      <c r="AD2858" s="42">
        <f t="shared" si="1225"/>
        <v>30061.601642710462</v>
      </c>
      <c r="AE2858" s="41">
        <f t="shared" si="1226"/>
        <v>156278.14831285243</v>
      </c>
      <c r="AF2858" s="42">
        <f t="shared" si="1227"/>
        <v>143721.85168714757</v>
      </c>
      <c r="AG2858" s="43">
        <f>(365.25/30.4375*(IF(E2858=12002,1/3%,IF(E2858=12003,1/3%,IF(E2858=12004,1/3%,IF(E2858=12006,1/2%,IF(E2858=12007,1/10%,IF(E2858=12008,1/3%,IF(E2858=12009,1/10%,IF(E2858=12010,1/10%,IF(E2858=12011,1/20%,IF(E2858=12012,1/3%,IF(E2858=12099,1/10%)))))))))))))</f>
        <v>120</v>
      </c>
      <c r="AH2858" s="44">
        <f t="shared" si="1228"/>
        <v>59.022587268993838</v>
      </c>
      <c r="AI2858" s="36">
        <f t="shared" si="1229"/>
        <v>60.977412731006162</v>
      </c>
      <c r="AJ2858" s="36">
        <f t="shared" si="1230"/>
        <v>1856</v>
      </c>
      <c r="AK2858" s="45">
        <v>45657</v>
      </c>
    </row>
    <row r="2859" spans="1:37" s="79" customFormat="1" ht="12.75" x14ac:dyDescent="0.25">
      <c r="A2859" s="36">
        <v>2853</v>
      </c>
      <c r="B2859" s="45">
        <v>43804</v>
      </c>
      <c r="C2859" s="36" t="s">
        <v>823</v>
      </c>
      <c r="D2859" s="36"/>
      <c r="E2859" s="36">
        <v>12004</v>
      </c>
      <c r="F2859" s="36" t="s">
        <v>2224</v>
      </c>
      <c r="G2859" s="36" t="s">
        <v>65</v>
      </c>
      <c r="H2859" s="38">
        <v>100</v>
      </c>
      <c r="I2859" s="50">
        <v>42746970</v>
      </c>
      <c r="J2859" s="39">
        <f t="shared" si="1233"/>
        <v>0</v>
      </c>
      <c r="K2859" s="39">
        <f t="shared" si="1234"/>
        <v>0</v>
      </c>
      <c r="L2859" s="39">
        <f t="shared" si="1235"/>
        <v>42746970</v>
      </c>
      <c r="M2859" s="39">
        <f>IF(C2859=12006,H2859,IF(C2859&lt;&gt;12006,0))</f>
        <v>0</v>
      </c>
      <c r="N2859" s="39">
        <f t="shared" si="1243"/>
        <v>0</v>
      </c>
      <c r="O2859" s="39">
        <f t="shared" si="1236"/>
        <v>0</v>
      </c>
      <c r="P2859" s="39">
        <f t="shared" si="1237"/>
        <v>0</v>
      </c>
      <c r="Q2859" s="39">
        <f t="shared" si="1238"/>
        <v>0</v>
      </c>
      <c r="R2859" s="39">
        <f t="shared" si="1239"/>
        <v>0</v>
      </c>
      <c r="S2859" s="39">
        <f t="shared" si="1240"/>
        <v>0</v>
      </c>
      <c r="T2859" s="39"/>
      <c r="U2859" s="39">
        <f t="shared" si="1241"/>
        <v>0</v>
      </c>
      <c r="V2859" s="39"/>
      <c r="W2859" s="39"/>
      <c r="X2859" s="39">
        <f t="shared" si="1221"/>
        <v>3511.0447638603691</v>
      </c>
      <c r="Y2859" s="39">
        <f t="shared" si="1222"/>
        <v>106867.42499999999</v>
      </c>
      <c r="Z2859" s="41">
        <f t="shared" si="1223"/>
        <v>6505965.947433264</v>
      </c>
      <c r="AA2859" s="41">
        <v>5220923.5638603689</v>
      </c>
      <c r="AB2859" s="41">
        <v>-140806.67449182161</v>
      </c>
      <c r="AC2859" s="41">
        <f t="shared" si="1224"/>
        <v>5080116.8893685471</v>
      </c>
      <c r="AD2859" s="42">
        <f t="shared" si="1225"/>
        <v>1285042.3835728951</v>
      </c>
      <c r="AE2859" s="41">
        <f t="shared" si="1226"/>
        <v>6365159.2729414422</v>
      </c>
      <c r="AF2859" s="42">
        <f t="shared" si="1227"/>
        <v>36381810.72705856</v>
      </c>
      <c r="AG2859" s="43">
        <f>(365.25/30.4375*(IF(E2859=12002,1/3%,IF(E2859=12003,1/3%,IF(E2859=12004,1/3%,IF(E2859=12006,1/2%,IF(E2859=12007,1/10%,IF(E2859=12008,1/3%,IF(E2859=12009,1/10%,IF(E2859=12010,1/10%,IF(E2859=12011,1/20%,IF(E2859=12012,1/3%))))))))))))</f>
        <v>400</v>
      </c>
      <c r="AH2859" s="44">
        <f t="shared" si="1228"/>
        <v>339.12114989733061</v>
      </c>
      <c r="AI2859" s="36">
        <f t="shared" si="1229"/>
        <v>60.878850102669404</v>
      </c>
      <c r="AJ2859" s="36">
        <f t="shared" si="1230"/>
        <v>1853</v>
      </c>
      <c r="AK2859" s="45">
        <v>45657</v>
      </c>
    </row>
    <row r="2860" spans="1:37" s="79" customFormat="1" ht="12.75" x14ac:dyDescent="0.25">
      <c r="A2860" s="36">
        <v>2854</v>
      </c>
      <c r="B2860" s="45">
        <v>43804</v>
      </c>
      <c r="C2860" s="49" t="s">
        <v>272</v>
      </c>
      <c r="D2860" s="49"/>
      <c r="E2860" s="49">
        <v>12010</v>
      </c>
      <c r="F2860" s="36" t="s">
        <v>876</v>
      </c>
      <c r="G2860" s="56" t="s">
        <v>435</v>
      </c>
      <c r="H2860" s="38">
        <v>5</v>
      </c>
      <c r="I2860" s="50">
        <v>174216.04215456673</v>
      </c>
      <c r="J2860" s="39">
        <f t="shared" si="1233"/>
        <v>0</v>
      </c>
      <c r="K2860" s="39">
        <f t="shared" si="1234"/>
        <v>0</v>
      </c>
      <c r="L2860" s="39">
        <f t="shared" si="1235"/>
        <v>0</v>
      </c>
      <c r="M2860" s="39">
        <f>IF(E2860=12005,I2860,IF(E2860&lt;&gt;12005,0))</f>
        <v>0</v>
      </c>
      <c r="N2860" s="39">
        <f t="shared" si="1243"/>
        <v>0</v>
      </c>
      <c r="O2860" s="39">
        <f t="shared" si="1236"/>
        <v>0</v>
      </c>
      <c r="P2860" s="39">
        <f t="shared" si="1237"/>
        <v>0</v>
      </c>
      <c r="Q2860" s="39">
        <f t="shared" si="1238"/>
        <v>0</v>
      </c>
      <c r="R2860" s="39">
        <f t="shared" si="1239"/>
        <v>174216.04215456673</v>
      </c>
      <c r="S2860" s="39">
        <f t="shared" si="1240"/>
        <v>0</v>
      </c>
      <c r="T2860" s="39"/>
      <c r="U2860" s="39">
        <f t="shared" si="1241"/>
        <v>0</v>
      </c>
      <c r="V2860" s="39"/>
      <c r="W2860" s="39">
        <f>IF(E2860=12099,I2860,IF(E2860&lt;&gt;12099,0))</f>
        <v>0</v>
      </c>
      <c r="X2860" s="39">
        <f t="shared" si="1221"/>
        <v>47.69775281439199</v>
      </c>
      <c r="Y2860" s="39">
        <f t="shared" si="1222"/>
        <v>1451.8003512880562</v>
      </c>
      <c r="Z2860" s="41">
        <f t="shared" si="1223"/>
        <v>88383.935965068347</v>
      </c>
      <c r="AA2860" s="41">
        <v>70926.558435000887</v>
      </c>
      <c r="AB2860" s="41">
        <v>4767.0441840711528</v>
      </c>
      <c r="AC2860" s="41">
        <f t="shared" si="1224"/>
        <v>75693.602619072044</v>
      </c>
      <c r="AD2860" s="42">
        <f t="shared" si="1225"/>
        <v>17457.377530067461</v>
      </c>
      <c r="AE2860" s="41">
        <f t="shared" si="1226"/>
        <v>93150.980149139505</v>
      </c>
      <c r="AF2860" s="42">
        <f t="shared" si="1227"/>
        <v>81065.062005427229</v>
      </c>
      <c r="AG2860" s="43">
        <f>(365.25/30.4375*(IF(E2860=12002,1/3%,IF(E2860=12003,1/3%,IF(E2860=12004,1/3%,IF(E2860=12006,1/2%,IF(E2860=12007,1/10%,IF(E2860=12008,1/3%,IF(E2860=12009,1/10%,IF(E2860=12010,1/10%,IF(E2860=12011,1/20%,IF(E2860=12012,1/3%,IF(E2860=12099,1/10%)))))))))))))</f>
        <v>120</v>
      </c>
      <c r="AH2860" s="44">
        <f t="shared" si="1228"/>
        <v>59.121149897330596</v>
      </c>
      <c r="AI2860" s="36">
        <f t="shared" si="1229"/>
        <v>60.878850102669404</v>
      </c>
      <c r="AJ2860" s="36">
        <f t="shared" si="1230"/>
        <v>1853</v>
      </c>
      <c r="AK2860" s="45">
        <v>45657</v>
      </c>
    </row>
    <row r="2861" spans="1:37" s="79" customFormat="1" ht="12.75" x14ac:dyDescent="0.25">
      <c r="A2861" s="36">
        <v>2855</v>
      </c>
      <c r="B2861" s="45">
        <v>43804</v>
      </c>
      <c r="C2861" s="49" t="s">
        <v>272</v>
      </c>
      <c r="D2861" s="49"/>
      <c r="E2861" s="49">
        <v>12010</v>
      </c>
      <c r="F2861" s="36" t="s">
        <v>2225</v>
      </c>
      <c r="G2861" s="56" t="s">
        <v>435</v>
      </c>
      <c r="H2861" s="38">
        <v>1</v>
      </c>
      <c r="I2861" s="50">
        <v>224897.07259953162</v>
      </c>
      <c r="J2861" s="39">
        <f t="shared" si="1233"/>
        <v>0</v>
      </c>
      <c r="K2861" s="39">
        <f t="shared" si="1234"/>
        <v>0</v>
      </c>
      <c r="L2861" s="39">
        <f t="shared" si="1235"/>
        <v>0</v>
      </c>
      <c r="M2861" s="39">
        <f>IF(E2861=12005,I2861,IF(E2861&lt;&gt;12005,0))</f>
        <v>0</v>
      </c>
      <c r="N2861" s="39">
        <f t="shared" si="1243"/>
        <v>0</v>
      </c>
      <c r="O2861" s="39">
        <f t="shared" si="1236"/>
        <v>0</v>
      </c>
      <c r="P2861" s="39">
        <f t="shared" si="1237"/>
        <v>0</v>
      </c>
      <c r="Q2861" s="39">
        <f t="shared" si="1238"/>
        <v>0</v>
      </c>
      <c r="R2861" s="39">
        <f t="shared" si="1239"/>
        <v>224897.07259953162</v>
      </c>
      <c r="S2861" s="39">
        <f t="shared" si="1240"/>
        <v>0</v>
      </c>
      <c r="T2861" s="39"/>
      <c r="U2861" s="39">
        <f t="shared" si="1241"/>
        <v>0</v>
      </c>
      <c r="V2861" s="39"/>
      <c r="W2861" s="39">
        <f>IF(E2861=12099,I2861,IF(E2861&lt;&gt;12099,0))</f>
        <v>0</v>
      </c>
      <c r="X2861" s="39">
        <f t="shared" si="1221"/>
        <v>61.573462724033305</v>
      </c>
      <c r="Y2861" s="39">
        <f t="shared" si="1222"/>
        <v>1874.1422716627637</v>
      </c>
      <c r="Z2861" s="41">
        <f t="shared" si="1223"/>
        <v>114095.62642763372</v>
      </c>
      <c r="AA2861" s="41">
        <v>91559.739070637515</v>
      </c>
      <c r="AB2861" s="41">
        <v>6153.8206739827601</v>
      </c>
      <c r="AC2861" s="41">
        <f t="shared" si="1224"/>
        <v>97713.559744620274</v>
      </c>
      <c r="AD2861" s="42">
        <f t="shared" si="1225"/>
        <v>22535.887356996202</v>
      </c>
      <c r="AE2861" s="41">
        <f t="shared" si="1226"/>
        <v>120249.44710161648</v>
      </c>
      <c r="AF2861" s="42">
        <f t="shared" si="1227"/>
        <v>104647.62549791514</v>
      </c>
      <c r="AG2861" s="43">
        <f>(365.25/30.4375*(IF(E2861=12002,1/3%,IF(E2861=12003,1/3%,IF(E2861=12004,1/3%,IF(E2861=12006,1/2%,IF(E2861=12007,1/10%,IF(E2861=12008,1/3%,IF(E2861=12009,1/10%,IF(E2861=12010,1/10%,IF(E2861=12011,1/20%,IF(E2861=12012,1/3%,IF(E2861=12099,1/10%)))))))))))))</f>
        <v>120</v>
      </c>
      <c r="AH2861" s="44">
        <f t="shared" si="1228"/>
        <v>59.121149897330596</v>
      </c>
      <c r="AI2861" s="36">
        <f t="shared" si="1229"/>
        <v>60.878850102669404</v>
      </c>
      <c r="AJ2861" s="36">
        <f t="shared" si="1230"/>
        <v>1853</v>
      </c>
      <c r="AK2861" s="45">
        <v>45657</v>
      </c>
    </row>
    <row r="2862" spans="1:37" s="79" customFormat="1" ht="12.75" x14ac:dyDescent="0.25">
      <c r="A2862" s="36">
        <v>2856</v>
      </c>
      <c r="B2862" s="45">
        <v>43804</v>
      </c>
      <c r="C2862" s="49" t="s">
        <v>272</v>
      </c>
      <c r="D2862" s="49"/>
      <c r="E2862" s="49">
        <v>12010</v>
      </c>
      <c r="F2862" s="36" t="s">
        <v>2226</v>
      </c>
      <c r="G2862" s="56" t="s">
        <v>435</v>
      </c>
      <c r="H2862" s="38">
        <v>5</v>
      </c>
      <c r="I2862" s="50">
        <v>1404286.8852459015</v>
      </c>
      <c r="J2862" s="39">
        <f t="shared" si="1233"/>
        <v>0</v>
      </c>
      <c r="K2862" s="39">
        <f t="shared" si="1234"/>
        <v>0</v>
      </c>
      <c r="L2862" s="39">
        <f t="shared" si="1235"/>
        <v>0</v>
      </c>
      <c r="M2862" s="39">
        <f>IF(E2862=12005,I2862,IF(E2862&lt;&gt;12005,0))</f>
        <v>0</v>
      </c>
      <c r="N2862" s="39">
        <f t="shared" si="1243"/>
        <v>0</v>
      </c>
      <c r="O2862" s="39">
        <f t="shared" si="1236"/>
        <v>0</v>
      </c>
      <c r="P2862" s="39">
        <f t="shared" si="1237"/>
        <v>0</v>
      </c>
      <c r="Q2862" s="39">
        <f t="shared" si="1238"/>
        <v>0</v>
      </c>
      <c r="R2862" s="39">
        <f t="shared" si="1239"/>
        <v>1404286.8852459015</v>
      </c>
      <c r="S2862" s="39">
        <f t="shared" si="1240"/>
        <v>0</v>
      </c>
      <c r="T2862" s="39"/>
      <c r="U2862" s="39">
        <f t="shared" si="1241"/>
        <v>0</v>
      </c>
      <c r="V2862" s="39"/>
      <c r="W2862" s="39">
        <f>IF(E2862=12099,I2862,IF(E2862&lt;&gt;12099,0))</f>
        <v>0</v>
      </c>
      <c r="X2862" s="39">
        <f t="shared" si="1221"/>
        <v>384.47279541297786</v>
      </c>
      <c r="Y2862" s="39">
        <f t="shared" si="1222"/>
        <v>11702.390710382513</v>
      </c>
      <c r="Z2862" s="41">
        <f t="shared" si="1223"/>
        <v>712428.08990024799</v>
      </c>
      <c r="AA2862" s="41">
        <v>571711.04677909799</v>
      </c>
      <c r="AB2862" s="41">
        <v>38425.265241300804</v>
      </c>
      <c r="AC2862" s="41">
        <f t="shared" si="1224"/>
        <v>610136.31202039879</v>
      </c>
      <c r="AD2862" s="42">
        <f t="shared" si="1225"/>
        <v>140717.04312115</v>
      </c>
      <c r="AE2862" s="41">
        <f t="shared" si="1226"/>
        <v>750853.35514154879</v>
      </c>
      <c r="AF2862" s="42">
        <f t="shared" si="1227"/>
        <v>653433.53010435274</v>
      </c>
      <c r="AG2862" s="43">
        <f>(365.25/30.4375*(IF(E2862=12002,1/3%,IF(E2862=12003,1/3%,IF(E2862=12004,1/3%,IF(E2862=12006,1/2%,IF(E2862=12007,1/10%,IF(E2862=12008,1/3%,IF(E2862=12009,1/10%,IF(E2862=12010,1/10%,IF(E2862=12011,1/20%,IF(E2862=12012,1/3%,IF(E2862=12099,1/10%)))))))))))))</f>
        <v>120</v>
      </c>
      <c r="AH2862" s="44">
        <f t="shared" si="1228"/>
        <v>59.121149897330596</v>
      </c>
      <c r="AI2862" s="36">
        <f t="shared" si="1229"/>
        <v>60.878850102669404</v>
      </c>
      <c r="AJ2862" s="36">
        <f t="shared" si="1230"/>
        <v>1853</v>
      </c>
      <c r="AK2862" s="45">
        <v>45657</v>
      </c>
    </row>
    <row r="2863" spans="1:37" s="79" customFormat="1" ht="25.5" x14ac:dyDescent="0.25">
      <c r="A2863" s="36">
        <v>2857</v>
      </c>
      <c r="B2863" s="45">
        <v>43805</v>
      </c>
      <c r="C2863" s="53" t="s">
        <v>533</v>
      </c>
      <c r="D2863" s="53"/>
      <c r="E2863" s="36">
        <v>12003</v>
      </c>
      <c r="F2863" s="36" t="s">
        <v>2146</v>
      </c>
      <c r="G2863" s="36" t="s">
        <v>540</v>
      </c>
      <c r="H2863" s="38">
        <v>4</v>
      </c>
      <c r="I2863" s="50">
        <v>187000</v>
      </c>
      <c r="J2863" s="39">
        <f t="shared" si="1233"/>
        <v>0</v>
      </c>
      <c r="K2863" s="39">
        <f t="shared" si="1234"/>
        <v>187000</v>
      </c>
      <c r="L2863" s="39">
        <f t="shared" si="1235"/>
        <v>0</v>
      </c>
      <c r="M2863" s="39">
        <f>IF(C2863=12006,H2863,IF(C2863&lt;&gt;12006,0))</f>
        <v>0</v>
      </c>
      <c r="N2863" s="39">
        <f t="shared" si="1243"/>
        <v>0</v>
      </c>
      <c r="O2863" s="39">
        <f t="shared" si="1236"/>
        <v>0</v>
      </c>
      <c r="P2863" s="39">
        <f t="shared" si="1237"/>
        <v>0</v>
      </c>
      <c r="Q2863" s="39">
        <f t="shared" si="1238"/>
        <v>0</v>
      </c>
      <c r="R2863" s="39">
        <f t="shared" si="1239"/>
        <v>0</v>
      </c>
      <c r="S2863" s="39">
        <f t="shared" si="1240"/>
        <v>0</v>
      </c>
      <c r="T2863" s="39"/>
      <c r="U2863" s="39">
        <f t="shared" si="1241"/>
        <v>0</v>
      </c>
      <c r="V2863" s="39"/>
      <c r="W2863" s="39"/>
      <c r="X2863" s="39">
        <f t="shared" si="1221"/>
        <v>15.359342915811087</v>
      </c>
      <c r="Y2863" s="39">
        <f t="shared" si="1222"/>
        <v>467.49999999999994</v>
      </c>
      <c r="Z2863" s="41">
        <f t="shared" si="1223"/>
        <v>28445.503080082133</v>
      </c>
      <c r="AA2863" s="41">
        <v>22363.203285420943</v>
      </c>
      <c r="AB2863" s="41">
        <v>-603.12859344730066</v>
      </c>
      <c r="AC2863" s="41">
        <f t="shared" si="1224"/>
        <v>21760.074691973641</v>
      </c>
      <c r="AD2863" s="42">
        <f t="shared" si="1225"/>
        <v>6082.2997946611904</v>
      </c>
      <c r="AE2863" s="41">
        <f t="shared" si="1226"/>
        <v>27842.374486634832</v>
      </c>
      <c r="AF2863" s="42">
        <f t="shared" si="1227"/>
        <v>159157.62551336517</v>
      </c>
      <c r="AG2863" s="43">
        <f>(365.25/30.4375*(IF(E2863=12002,1/3%,IF(E2863=12003,1/3%,IF(E2863=12004,1/3%,IF(E2863=12006,1/2%,IF(E2863=12007,1/10%,IF(E2863=12008,1/3%,IF(E2863=12009,1/10%,IF(E2863=12010,1/10%,IF(E2863=12011,1/20%,IF(E2863=12012,1/3%))))))))))))</f>
        <v>400</v>
      </c>
      <c r="AH2863" s="44">
        <f t="shared" si="1228"/>
        <v>339.1540041067762</v>
      </c>
      <c r="AI2863" s="36">
        <f t="shared" si="1229"/>
        <v>60.845995893223822</v>
      </c>
      <c r="AJ2863" s="36">
        <f t="shared" si="1230"/>
        <v>1852</v>
      </c>
      <c r="AK2863" s="45">
        <v>45657</v>
      </c>
    </row>
    <row r="2864" spans="1:37" s="79" customFormat="1" ht="25.5" x14ac:dyDescent="0.25">
      <c r="A2864" s="36">
        <v>2858</v>
      </c>
      <c r="B2864" s="45">
        <v>43805</v>
      </c>
      <c r="C2864" s="53" t="s">
        <v>533</v>
      </c>
      <c r="D2864" s="53"/>
      <c r="E2864" s="36">
        <v>12003</v>
      </c>
      <c r="F2864" s="36" t="s">
        <v>2170</v>
      </c>
      <c r="G2864" s="36" t="s">
        <v>540</v>
      </c>
      <c r="H2864" s="38">
        <v>11</v>
      </c>
      <c r="I2864" s="50">
        <v>398750</v>
      </c>
      <c r="J2864" s="39">
        <f t="shared" si="1233"/>
        <v>0</v>
      </c>
      <c r="K2864" s="39">
        <f t="shared" si="1234"/>
        <v>398750</v>
      </c>
      <c r="L2864" s="39">
        <f t="shared" si="1235"/>
        <v>0</v>
      </c>
      <c r="M2864" s="39">
        <f>IF(C2864=12006,H2864,IF(C2864&lt;&gt;12006,0))</f>
        <v>0</v>
      </c>
      <c r="N2864" s="39">
        <f t="shared" si="1243"/>
        <v>0</v>
      </c>
      <c r="O2864" s="39">
        <f t="shared" si="1236"/>
        <v>0</v>
      </c>
      <c r="P2864" s="39">
        <f t="shared" si="1237"/>
        <v>0</v>
      </c>
      <c r="Q2864" s="39">
        <f t="shared" si="1238"/>
        <v>0</v>
      </c>
      <c r="R2864" s="39">
        <f t="shared" si="1239"/>
        <v>0</v>
      </c>
      <c r="S2864" s="39">
        <f t="shared" si="1240"/>
        <v>0</v>
      </c>
      <c r="T2864" s="39"/>
      <c r="U2864" s="39">
        <f t="shared" si="1241"/>
        <v>0</v>
      </c>
      <c r="V2864" s="39"/>
      <c r="W2864" s="39"/>
      <c r="X2864" s="39">
        <f t="shared" si="1221"/>
        <v>32.751540041067763</v>
      </c>
      <c r="Y2864" s="39">
        <f t="shared" si="1222"/>
        <v>996.875</v>
      </c>
      <c r="Z2864" s="41">
        <f t="shared" si="1223"/>
        <v>60655.852156057495</v>
      </c>
      <c r="AA2864" s="41">
        <v>47686.242299794663</v>
      </c>
      <c r="AB2864" s="41">
        <v>-1286.0830301449794</v>
      </c>
      <c r="AC2864" s="41">
        <f t="shared" si="1224"/>
        <v>46400.159269649681</v>
      </c>
      <c r="AD2864" s="42">
        <f t="shared" si="1225"/>
        <v>12969.609856262832</v>
      </c>
      <c r="AE2864" s="41">
        <f t="shared" si="1226"/>
        <v>59369.769125912513</v>
      </c>
      <c r="AF2864" s="42">
        <f t="shared" si="1227"/>
        <v>339380.23087408749</v>
      </c>
      <c r="AG2864" s="43">
        <f>(365.25/30.4375*(IF(E2864=12002,1/3%,IF(E2864=12003,1/3%,IF(E2864=12004,1/3%,IF(E2864=12006,1/2%,IF(E2864=12007,1/10%,IF(E2864=12008,1/3%,IF(E2864=12009,1/10%,IF(E2864=12010,1/10%,IF(E2864=12011,1/20%,IF(E2864=12012,1/3%))))))))))))</f>
        <v>400</v>
      </c>
      <c r="AH2864" s="44">
        <f t="shared" si="1228"/>
        <v>339.1540041067762</v>
      </c>
      <c r="AI2864" s="36">
        <f t="shared" si="1229"/>
        <v>60.845995893223822</v>
      </c>
      <c r="AJ2864" s="36">
        <f t="shared" si="1230"/>
        <v>1852</v>
      </c>
      <c r="AK2864" s="45">
        <v>45657</v>
      </c>
    </row>
    <row r="2865" spans="1:37" s="79" customFormat="1" ht="15" customHeight="1" x14ac:dyDescent="0.25">
      <c r="A2865" s="36">
        <v>2859</v>
      </c>
      <c r="B2865" s="45">
        <v>43808</v>
      </c>
      <c r="C2865" s="36" t="s">
        <v>527</v>
      </c>
      <c r="D2865" s="36"/>
      <c r="E2865" s="36">
        <v>12002</v>
      </c>
      <c r="F2865" s="36" t="s">
        <v>2227</v>
      </c>
      <c r="G2865" s="36" t="s">
        <v>65</v>
      </c>
      <c r="H2865" s="38">
        <v>15</v>
      </c>
      <c r="I2865" s="50">
        <v>5607954.5454545449</v>
      </c>
      <c r="J2865" s="39">
        <f t="shared" si="1233"/>
        <v>5607954.5454545449</v>
      </c>
      <c r="K2865" s="39">
        <f t="shared" si="1234"/>
        <v>0</v>
      </c>
      <c r="L2865" s="39">
        <f t="shared" si="1235"/>
        <v>0</v>
      </c>
      <c r="M2865" s="39">
        <f>IF(C2865=12006,H2865,IF(C2865&lt;&gt;12006,0))</f>
        <v>0</v>
      </c>
      <c r="N2865" s="39">
        <f t="shared" si="1243"/>
        <v>0</v>
      </c>
      <c r="O2865" s="39">
        <f t="shared" si="1236"/>
        <v>0</v>
      </c>
      <c r="P2865" s="39">
        <f t="shared" si="1237"/>
        <v>0</v>
      </c>
      <c r="Q2865" s="39">
        <f t="shared" si="1238"/>
        <v>0</v>
      </c>
      <c r="R2865" s="39">
        <f t="shared" si="1239"/>
        <v>0</v>
      </c>
      <c r="S2865" s="39">
        <f t="shared" si="1240"/>
        <v>0</v>
      </c>
      <c r="T2865" s="39"/>
      <c r="U2865" s="39">
        <f t="shared" si="1241"/>
        <v>0</v>
      </c>
      <c r="V2865" s="39"/>
      <c r="W2865" s="39"/>
      <c r="X2865" s="39">
        <f t="shared" si="1221"/>
        <v>460.61228299421316</v>
      </c>
      <c r="Y2865" s="39">
        <f t="shared" si="1222"/>
        <v>14019.886363636364</v>
      </c>
      <c r="Z2865" s="41">
        <f t="shared" si="1223"/>
        <v>851672.11125630024</v>
      </c>
      <c r="AA2865" s="41">
        <v>683088.01568041812</v>
      </c>
      <c r="AB2865" s="41">
        <v>-18422.669992521143</v>
      </c>
      <c r="AC2865" s="41">
        <f t="shared" si="1224"/>
        <v>664665.34568789694</v>
      </c>
      <c r="AD2865" s="42">
        <f t="shared" si="1225"/>
        <v>168584.09557588212</v>
      </c>
      <c r="AE2865" s="41">
        <f t="shared" si="1226"/>
        <v>833249.44126377907</v>
      </c>
      <c r="AF2865" s="42">
        <f t="shared" si="1227"/>
        <v>4774705.1041907659</v>
      </c>
      <c r="AG2865" s="43">
        <f>(365.25/30.4375*(IF(E2865=12002,1/3%,IF(E2865=12003,1/3%,IF(E2865=12004,1/3%,IF(E2865=12006,1/2%,IF(E2865=12007,1/10%,IF(E2865=12008,1/3%,IF(E2865=12009,1/10%,IF(E2865=12010,1/10%,IF(E2865=12011,1/20%,IF(E2865=12012,1/3%))))))))))))</f>
        <v>400</v>
      </c>
      <c r="AH2865" s="44">
        <f t="shared" si="1228"/>
        <v>339.25256673511296</v>
      </c>
      <c r="AI2865" s="36">
        <f t="shared" si="1229"/>
        <v>60.747433264887064</v>
      </c>
      <c r="AJ2865" s="36">
        <f t="shared" si="1230"/>
        <v>1849</v>
      </c>
      <c r="AK2865" s="45">
        <v>45657</v>
      </c>
    </row>
    <row r="2866" spans="1:37" s="79" customFormat="1" ht="12.75" x14ac:dyDescent="0.25">
      <c r="A2866" s="36">
        <v>2860</v>
      </c>
      <c r="B2866" s="45">
        <v>43808</v>
      </c>
      <c r="C2866" s="36" t="s">
        <v>527</v>
      </c>
      <c r="D2866" s="36"/>
      <c r="E2866" s="36">
        <v>12002</v>
      </c>
      <c r="F2866" s="36" t="s">
        <v>2228</v>
      </c>
      <c r="G2866" s="36" t="s">
        <v>65</v>
      </c>
      <c r="H2866" s="38">
        <v>2</v>
      </c>
      <c r="I2866" s="50">
        <v>3204545.4545454546</v>
      </c>
      <c r="J2866" s="39">
        <f t="shared" si="1233"/>
        <v>3204545.4545454546</v>
      </c>
      <c r="K2866" s="39">
        <f t="shared" si="1234"/>
        <v>0</v>
      </c>
      <c r="L2866" s="39">
        <f t="shared" si="1235"/>
        <v>0</v>
      </c>
      <c r="M2866" s="39">
        <f>IF(C2866=12006,H2866,IF(C2866&lt;&gt;12006,0))</f>
        <v>0</v>
      </c>
      <c r="N2866" s="39">
        <f t="shared" si="1243"/>
        <v>0</v>
      </c>
      <c r="O2866" s="39">
        <f t="shared" si="1236"/>
        <v>0</v>
      </c>
      <c r="P2866" s="39">
        <f t="shared" si="1237"/>
        <v>0</v>
      </c>
      <c r="Q2866" s="39">
        <f t="shared" si="1238"/>
        <v>0</v>
      </c>
      <c r="R2866" s="39">
        <f t="shared" si="1239"/>
        <v>0</v>
      </c>
      <c r="S2866" s="39">
        <f t="shared" si="1240"/>
        <v>0</v>
      </c>
      <c r="T2866" s="39"/>
      <c r="U2866" s="39">
        <f t="shared" si="1241"/>
        <v>0</v>
      </c>
      <c r="V2866" s="39"/>
      <c r="W2866" s="39"/>
      <c r="X2866" s="39">
        <f t="shared" si="1221"/>
        <v>263.20701885383608</v>
      </c>
      <c r="Y2866" s="39">
        <f t="shared" si="1222"/>
        <v>8011.3636363636351</v>
      </c>
      <c r="Z2866" s="41">
        <f t="shared" si="1223"/>
        <v>486669.77786074288</v>
      </c>
      <c r="AA2866" s="41">
        <v>390336.00896023889</v>
      </c>
      <c r="AB2866" s="41">
        <v>-10527.239995726368</v>
      </c>
      <c r="AC2866" s="41">
        <f t="shared" si="1224"/>
        <v>379808.76896451251</v>
      </c>
      <c r="AD2866" s="42">
        <f t="shared" si="1225"/>
        <v>96333.768900503987</v>
      </c>
      <c r="AE2866" s="41">
        <f t="shared" si="1226"/>
        <v>476142.53786501649</v>
      </c>
      <c r="AF2866" s="42">
        <f t="shared" si="1227"/>
        <v>2728402.916680438</v>
      </c>
      <c r="AG2866" s="43">
        <f>(365.25/30.4375*(IF(E2866=12002,1/3%,IF(E2866=12003,1/3%,IF(E2866=12004,1/3%,IF(E2866=12006,1/2%,IF(E2866=12007,1/10%,IF(E2866=12008,1/3%,IF(E2866=12009,1/10%,IF(E2866=12010,1/10%,IF(E2866=12011,1/20%,IF(E2866=12012,1/3%))))))))))))</f>
        <v>400</v>
      </c>
      <c r="AH2866" s="44">
        <f t="shared" si="1228"/>
        <v>339.25256673511296</v>
      </c>
      <c r="AI2866" s="36">
        <f t="shared" si="1229"/>
        <v>60.747433264887064</v>
      </c>
      <c r="AJ2866" s="36">
        <f t="shared" si="1230"/>
        <v>1849</v>
      </c>
      <c r="AK2866" s="45">
        <v>45657</v>
      </c>
    </row>
    <row r="2867" spans="1:37" s="79" customFormat="1" ht="12.75" x14ac:dyDescent="0.25">
      <c r="A2867" s="36">
        <v>2861</v>
      </c>
      <c r="B2867" s="45">
        <v>43817</v>
      </c>
      <c r="C2867" s="49" t="s">
        <v>754</v>
      </c>
      <c r="D2867" s="49"/>
      <c r="E2867" s="49">
        <v>12011</v>
      </c>
      <c r="F2867" s="36" t="s">
        <v>2229</v>
      </c>
      <c r="G2867" s="36" t="s">
        <v>435</v>
      </c>
      <c r="H2867" s="62">
        <v>1</v>
      </c>
      <c r="I2867" s="96">
        <v>1785000</v>
      </c>
      <c r="J2867" s="39">
        <f t="shared" si="1233"/>
        <v>0</v>
      </c>
      <c r="K2867" s="39">
        <f t="shared" si="1234"/>
        <v>0</v>
      </c>
      <c r="L2867" s="39">
        <f t="shared" si="1235"/>
        <v>0</v>
      </c>
      <c r="M2867" s="39">
        <f t="shared" ref="M2867:M2874" si="1248">IF(E2867=12005,I2867,IF(E2867&lt;&gt;12005,0))</f>
        <v>0</v>
      </c>
      <c r="N2867" s="39">
        <f t="shared" si="1243"/>
        <v>0</v>
      </c>
      <c r="O2867" s="39">
        <f t="shared" si="1236"/>
        <v>0</v>
      </c>
      <c r="P2867" s="39">
        <f t="shared" si="1237"/>
        <v>0</v>
      </c>
      <c r="Q2867" s="39">
        <f t="shared" si="1238"/>
        <v>0</v>
      </c>
      <c r="R2867" s="39">
        <f t="shared" si="1239"/>
        <v>0</v>
      </c>
      <c r="S2867" s="39">
        <f t="shared" si="1240"/>
        <v>1785000</v>
      </c>
      <c r="T2867" s="39"/>
      <c r="U2867" s="39">
        <f t="shared" si="1241"/>
        <v>0</v>
      </c>
      <c r="V2867" s="39"/>
      <c r="W2867" s="39">
        <f t="shared" ref="W2867:W2874" si="1249">IF(E2867=12099,I2867,IF(E2867&lt;&gt;12099,0))</f>
        <v>0</v>
      </c>
      <c r="X2867" s="39">
        <f t="shared" si="1221"/>
        <v>977.41273100616013</v>
      </c>
      <c r="Y2867" s="39">
        <f t="shared" si="1222"/>
        <v>29750</v>
      </c>
      <c r="Z2867" s="41">
        <f t="shared" si="1223"/>
        <v>1785000</v>
      </c>
      <c r="AA2867" s="41">
        <v>1440706.36550308</v>
      </c>
      <c r="AB2867" s="41">
        <v>0</v>
      </c>
      <c r="AC2867" s="41">
        <f t="shared" si="1224"/>
        <v>1440706.36550308</v>
      </c>
      <c r="AD2867" s="42">
        <f t="shared" si="1225"/>
        <v>344293.63449692004</v>
      </c>
      <c r="AE2867" s="41">
        <f t="shared" si="1226"/>
        <v>1785000</v>
      </c>
      <c r="AF2867" s="42">
        <f t="shared" si="1227"/>
        <v>0</v>
      </c>
      <c r="AG2867" s="43">
        <f t="shared" ref="AG2867:AG2874" si="1250">(365.25/30.4375*(IF(E2867=12002,1/3%,IF(E2867=12003,1/3%,IF(E2867=12004,1/3%,IF(E2867=12006,1/2%,IF(E2867=12007,1/10%,IF(E2867=12008,1/3%,IF(E2867=12009,1/10%,IF(E2867=12010,1/10%,IF(E2867=12011,1/20%,IF(E2867=12012,1/3%,IF(E2867=12099,1/10%)))))))))))))</f>
        <v>60</v>
      </c>
      <c r="AH2867" s="44">
        <f t="shared" si="1228"/>
        <v>0</v>
      </c>
      <c r="AI2867" s="36">
        <f t="shared" si="1229"/>
        <v>60.451745379876797</v>
      </c>
      <c r="AJ2867" s="36">
        <f t="shared" si="1230"/>
        <v>1840</v>
      </c>
      <c r="AK2867" s="45">
        <v>45657</v>
      </c>
    </row>
    <row r="2868" spans="1:37" s="79" customFormat="1" ht="12.75" x14ac:dyDescent="0.25">
      <c r="A2868" s="36">
        <v>2862</v>
      </c>
      <c r="B2868" s="45">
        <v>43818</v>
      </c>
      <c r="C2868" s="49" t="s">
        <v>272</v>
      </c>
      <c r="D2868" s="49"/>
      <c r="E2868" s="49">
        <v>12010</v>
      </c>
      <c r="F2868" s="36" t="s">
        <v>2230</v>
      </c>
      <c r="G2868" s="56" t="s">
        <v>435</v>
      </c>
      <c r="H2868" s="38">
        <v>3</v>
      </c>
      <c r="I2868" s="50">
        <v>261418.8533155662</v>
      </c>
      <c r="J2868" s="39">
        <f t="shared" si="1233"/>
        <v>0</v>
      </c>
      <c r="K2868" s="39">
        <f t="shared" si="1234"/>
        <v>0</v>
      </c>
      <c r="L2868" s="39">
        <f t="shared" si="1235"/>
        <v>0</v>
      </c>
      <c r="M2868" s="39">
        <f t="shared" si="1248"/>
        <v>0</v>
      </c>
      <c r="N2868" s="39">
        <f t="shared" si="1243"/>
        <v>0</v>
      </c>
      <c r="O2868" s="39">
        <f t="shared" si="1236"/>
        <v>0</v>
      </c>
      <c r="P2868" s="39">
        <f t="shared" si="1237"/>
        <v>0</v>
      </c>
      <c r="Q2868" s="39">
        <f t="shared" si="1238"/>
        <v>0</v>
      </c>
      <c r="R2868" s="39">
        <f t="shared" si="1239"/>
        <v>261418.8533155662</v>
      </c>
      <c r="S2868" s="39">
        <f t="shared" si="1240"/>
        <v>0</v>
      </c>
      <c r="T2868" s="39"/>
      <c r="U2868" s="39">
        <f t="shared" si="1241"/>
        <v>0</v>
      </c>
      <c r="V2868" s="39"/>
      <c r="W2868" s="39">
        <f t="shared" si="1249"/>
        <v>0</v>
      </c>
      <c r="X2868" s="39">
        <f t="shared" si="1221"/>
        <v>71.572581332119427</v>
      </c>
      <c r="Y2868" s="39">
        <f t="shared" si="1222"/>
        <v>2178.4904442963852</v>
      </c>
      <c r="Z2868" s="41">
        <f t="shared" si="1223"/>
        <v>131621.97706976763</v>
      </c>
      <c r="AA2868" s="41">
        <v>105426.41230221193</v>
      </c>
      <c r="AB2868" s="41">
        <v>7085.8135048709337</v>
      </c>
      <c r="AC2868" s="41">
        <f t="shared" si="1224"/>
        <v>112512.22580708287</v>
      </c>
      <c r="AD2868" s="42">
        <f t="shared" si="1225"/>
        <v>26195.564767555697</v>
      </c>
      <c r="AE2868" s="41">
        <f t="shared" si="1226"/>
        <v>138707.79057463858</v>
      </c>
      <c r="AF2868" s="42">
        <f t="shared" si="1227"/>
        <v>122711.06274092762</v>
      </c>
      <c r="AG2868" s="43">
        <f t="shared" si="1250"/>
        <v>120</v>
      </c>
      <c r="AH2868" s="44">
        <f t="shared" si="1228"/>
        <v>59.581108829568791</v>
      </c>
      <c r="AI2868" s="36">
        <f t="shared" si="1229"/>
        <v>60.418891170431209</v>
      </c>
      <c r="AJ2868" s="36">
        <f t="shared" si="1230"/>
        <v>1839</v>
      </c>
      <c r="AK2868" s="45">
        <v>45657</v>
      </c>
    </row>
    <row r="2869" spans="1:37" s="79" customFormat="1" ht="51" customHeight="1" x14ac:dyDescent="0.25">
      <c r="A2869" s="36">
        <v>2863</v>
      </c>
      <c r="B2869" s="45">
        <v>43818</v>
      </c>
      <c r="C2869" s="49" t="s">
        <v>272</v>
      </c>
      <c r="D2869" s="49"/>
      <c r="E2869" s="49">
        <v>12010</v>
      </c>
      <c r="F2869" s="36" t="s">
        <v>2231</v>
      </c>
      <c r="G2869" s="56" t="s">
        <v>435</v>
      </c>
      <c r="H2869" s="38">
        <v>5</v>
      </c>
      <c r="I2869" s="50">
        <v>309408.78774064593</v>
      </c>
      <c r="J2869" s="39">
        <f t="shared" si="1233"/>
        <v>0</v>
      </c>
      <c r="K2869" s="39">
        <f t="shared" si="1234"/>
        <v>0</v>
      </c>
      <c r="L2869" s="39">
        <f t="shared" si="1235"/>
        <v>0</v>
      </c>
      <c r="M2869" s="39">
        <f t="shared" si="1248"/>
        <v>0</v>
      </c>
      <c r="N2869" s="39">
        <f t="shared" si="1243"/>
        <v>0</v>
      </c>
      <c r="O2869" s="39">
        <f t="shared" si="1236"/>
        <v>0</v>
      </c>
      <c r="P2869" s="39">
        <f t="shared" si="1237"/>
        <v>0</v>
      </c>
      <c r="Q2869" s="39">
        <f t="shared" si="1238"/>
        <v>0</v>
      </c>
      <c r="R2869" s="39">
        <f t="shared" si="1239"/>
        <v>309408.78774064593</v>
      </c>
      <c r="S2869" s="39">
        <f t="shared" si="1240"/>
        <v>0</v>
      </c>
      <c r="T2869" s="39"/>
      <c r="U2869" s="39">
        <f t="shared" si="1241"/>
        <v>0</v>
      </c>
      <c r="V2869" s="39"/>
      <c r="W2869" s="39">
        <f t="shared" si="1249"/>
        <v>0</v>
      </c>
      <c r="X2869" s="39">
        <f t="shared" si="1221"/>
        <v>84.711509306131674</v>
      </c>
      <c r="Y2869" s="39">
        <f t="shared" si="1222"/>
        <v>2578.4065645053829</v>
      </c>
      <c r="Z2869" s="41">
        <f t="shared" si="1223"/>
        <v>155784.46561397615</v>
      </c>
      <c r="AA2869" s="41">
        <v>124780.05320793197</v>
      </c>
      <c r="AB2869" s="41">
        <v>8386.5908632530372</v>
      </c>
      <c r="AC2869" s="41">
        <f t="shared" si="1224"/>
        <v>133166.644071185</v>
      </c>
      <c r="AD2869" s="42">
        <f t="shared" si="1225"/>
        <v>31004.412406044183</v>
      </c>
      <c r="AE2869" s="41">
        <f t="shared" si="1226"/>
        <v>164171.05647722917</v>
      </c>
      <c r="AF2869" s="42">
        <f t="shared" si="1227"/>
        <v>145237.73126341676</v>
      </c>
      <c r="AG2869" s="43">
        <f t="shared" si="1250"/>
        <v>120</v>
      </c>
      <c r="AH2869" s="44">
        <f t="shared" si="1228"/>
        <v>59.581108829568791</v>
      </c>
      <c r="AI2869" s="36">
        <f t="shared" si="1229"/>
        <v>60.418891170431209</v>
      </c>
      <c r="AJ2869" s="36">
        <f t="shared" si="1230"/>
        <v>1839</v>
      </c>
      <c r="AK2869" s="45">
        <v>45657</v>
      </c>
    </row>
    <row r="2870" spans="1:37" s="79" customFormat="1" ht="38.25" customHeight="1" x14ac:dyDescent="0.25">
      <c r="A2870" s="36">
        <v>2864</v>
      </c>
      <c r="B2870" s="45">
        <v>43818</v>
      </c>
      <c r="C2870" s="49" t="s">
        <v>272</v>
      </c>
      <c r="D2870" s="49"/>
      <c r="E2870" s="49">
        <v>12010</v>
      </c>
      <c r="F2870" s="36" t="s">
        <v>2232</v>
      </c>
      <c r="G2870" s="56" t="s">
        <v>435</v>
      </c>
      <c r="H2870" s="38">
        <v>1</v>
      </c>
      <c r="I2870" s="50">
        <v>640000</v>
      </c>
      <c r="J2870" s="39">
        <f t="shared" si="1233"/>
        <v>0</v>
      </c>
      <c r="K2870" s="39">
        <f t="shared" si="1234"/>
        <v>0</v>
      </c>
      <c r="L2870" s="39">
        <f t="shared" si="1235"/>
        <v>0</v>
      </c>
      <c r="M2870" s="39">
        <f t="shared" si="1248"/>
        <v>0</v>
      </c>
      <c r="N2870" s="39">
        <f t="shared" si="1243"/>
        <v>0</v>
      </c>
      <c r="O2870" s="39">
        <f t="shared" si="1236"/>
        <v>0</v>
      </c>
      <c r="P2870" s="39">
        <f t="shared" si="1237"/>
        <v>0</v>
      </c>
      <c r="Q2870" s="39">
        <f t="shared" si="1238"/>
        <v>0</v>
      </c>
      <c r="R2870" s="39">
        <f t="shared" si="1239"/>
        <v>640000</v>
      </c>
      <c r="S2870" s="39">
        <f t="shared" si="1240"/>
        <v>0</v>
      </c>
      <c r="T2870" s="39"/>
      <c r="U2870" s="39">
        <f t="shared" si="1241"/>
        <v>0</v>
      </c>
      <c r="V2870" s="39"/>
      <c r="W2870" s="39">
        <f t="shared" si="1249"/>
        <v>0</v>
      </c>
      <c r="X2870" s="39">
        <f t="shared" si="1221"/>
        <v>175.22245037645447</v>
      </c>
      <c r="Y2870" s="39">
        <f t="shared" si="1222"/>
        <v>5333.333333333333</v>
      </c>
      <c r="Z2870" s="41">
        <f t="shared" si="1223"/>
        <v>322234.08624229976</v>
      </c>
      <c r="AA2870" s="41">
        <v>258102.66940451745</v>
      </c>
      <c r="AB2870" s="41">
        <v>17347.335839022922</v>
      </c>
      <c r="AC2870" s="41">
        <f t="shared" si="1224"/>
        <v>275450.00524354039</v>
      </c>
      <c r="AD2870" s="42">
        <f t="shared" si="1225"/>
        <v>64131.416837782308</v>
      </c>
      <c r="AE2870" s="41">
        <f t="shared" si="1226"/>
        <v>339581.4220813227</v>
      </c>
      <c r="AF2870" s="42">
        <f t="shared" si="1227"/>
        <v>300418.5779186773</v>
      </c>
      <c r="AG2870" s="43">
        <f t="shared" si="1250"/>
        <v>120</v>
      </c>
      <c r="AH2870" s="44">
        <f t="shared" si="1228"/>
        <v>59.581108829568791</v>
      </c>
      <c r="AI2870" s="36">
        <f t="shared" si="1229"/>
        <v>60.418891170431209</v>
      </c>
      <c r="AJ2870" s="36">
        <f t="shared" si="1230"/>
        <v>1839</v>
      </c>
      <c r="AK2870" s="45">
        <v>45657</v>
      </c>
    </row>
    <row r="2871" spans="1:37" s="79" customFormat="1" ht="38.25" customHeight="1" x14ac:dyDescent="0.25">
      <c r="A2871" s="36">
        <v>2865</v>
      </c>
      <c r="B2871" s="45">
        <v>43818</v>
      </c>
      <c r="C2871" s="49" t="s">
        <v>272</v>
      </c>
      <c r="D2871" s="49"/>
      <c r="E2871" s="49">
        <v>12010</v>
      </c>
      <c r="F2871" s="36" t="s">
        <v>2233</v>
      </c>
      <c r="G2871" s="56" t="s">
        <v>435</v>
      </c>
      <c r="H2871" s="38">
        <v>3</v>
      </c>
      <c r="I2871" s="50">
        <v>868425.63291139249</v>
      </c>
      <c r="J2871" s="39">
        <f t="shared" si="1233"/>
        <v>0</v>
      </c>
      <c r="K2871" s="39">
        <f t="shared" si="1234"/>
        <v>0</v>
      </c>
      <c r="L2871" s="39">
        <f t="shared" si="1235"/>
        <v>0</v>
      </c>
      <c r="M2871" s="39">
        <f t="shared" si="1248"/>
        <v>0</v>
      </c>
      <c r="N2871" s="39">
        <f t="shared" si="1243"/>
        <v>0</v>
      </c>
      <c r="O2871" s="39">
        <f t="shared" si="1236"/>
        <v>0</v>
      </c>
      <c r="P2871" s="39">
        <f t="shared" si="1237"/>
        <v>0</v>
      </c>
      <c r="Q2871" s="39">
        <f t="shared" si="1238"/>
        <v>0</v>
      </c>
      <c r="R2871" s="39">
        <f t="shared" si="1239"/>
        <v>868425.63291139249</v>
      </c>
      <c r="S2871" s="39">
        <f t="shared" si="1240"/>
        <v>0</v>
      </c>
      <c r="T2871" s="39"/>
      <c r="U2871" s="39">
        <f t="shared" si="1241"/>
        <v>0</v>
      </c>
      <c r="V2871" s="39"/>
      <c r="W2871" s="39">
        <f t="shared" si="1249"/>
        <v>0</v>
      </c>
      <c r="X2871" s="39">
        <f t="shared" si="1221"/>
        <v>237.76198026321495</v>
      </c>
      <c r="Y2871" s="39">
        <f t="shared" si="1222"/>
        <v>7236.8802742616053</v>
      </c>
      <c r="Z2871" s="41">
        <f t="shared" si="1223"/>
        <v>437244.28170405229</v>
      </c>
      <c r="AA2871" s="41">
        <v>350223.39692771563</v>
      </c>
      <c r="AB2871" s="41">
        <v>23538.861102078063</v>
      </c>
      <c r="AC2871" s="41">
        <f t="shared" si="1224"/>
        <v>373762.25802979368</v>
      </c>
      <c r="AD2871" s="42">
        <f t="shared" si="1225"/>
        <v>87020.884776336665</v>
      </c>
      <c r="AE2871" s="41">
        <f t="shared" si="1226"/>
        <v>460783.14280613034</v>
      </c>
      <c r="AF2871" s="42">
        <f t="shared" si="1227"/>
        <v>407642.49010526214</v>
      </c>
      <c r="AG2871" s="43">
        <f t="shared" si="1250"/>
        <v>120</v>
      </c>
      <c r="AH2871" s="44">
        <f t="shared" si="1228"/>
        <v>59.581108829568791</v>
      </c>
      <c r="AI2871" s="36">
        <f t="shared" si="1229"/>
        <v>60.418891170431209</v>
      </c>
      <c r="AJ2871" s="36">
        <f t="shared" si="1230"/>
        <v>1839</v>
      </c>
      <c r="AK2871" s="45">
        <v>45657</v>
      </c>
    </row>
    <row r="2872" spans="1:37" s="79" customFormat="1" ht="12.75" customHeight="1" x14ac:dyDescent="0.25">
      <c r="A2872" s="36">
        <v>2866</v>
      </c>
      <c r="B2872" s="45">
        <v>43818</v>
      </c>
      <c r="C2872" s="49" t="s">
        <v>272</v>
      </c>
      <c r="D2872" s="49"/>
      <c r="E2872" s="49">
        <v>12010</v>
      </c>
      <c r="F2872" s="36" t="s">
        <v>2234</v>
      </c>
      <c r="G2872" s="56" t="s">
        <v>435</v>
      </c>
      <c r="H2872" s="38">
        <v>8</v>
      </c>
      <c r="I2872" s="50">
        <v>1111345.8498439528</v>
      </c>
      <c r="J2872" s="39">
        <f t="shared" si="1233"/>
        <v>0</v>
      </c>
      <c r="K2872" s="39">
        <f t="shared" si="1234"/>
        <v>0</v>
      </c>
      <c r="L2872" s="39">
        <f t="shared" si="1235"/>
        <v>0</v>
      </c>
      <c r="M2872" s="39">
        <f t="shared" si="1248"/>
        <v>0</v>
      </c>
      <c r="N2872" s="39">
        <f t="shared" si="1243"/>
        <v>0</v>
      </c>
      <c r="O2872" s="39">
        <f t="shared" si="1236"/>
        <v>0</v>
      </c>
      <c r="P2872" s="39">
        <f t="shared" si="1237"/>
        <v>0</v>
      </c>
      <c r="Q2872" s="39">
        <f t="shared" si="1238"/>
        <v>0</v>
      </c>
      <c r="R2872" s="39">
        <f t="shared" si="1239"/>
        <v>1111345.8498439528</v>
      </c>
      <c r="S2872" s="39">
        <f t="shared" si="1240"/>
        <v>0</v>
      </c>
      <c r="T2872" s="39"/>
      <c r="U2872" s="39">
        <f t="shared" si="1241"/>
        <v>0</v>
      </c>
      <c r="V2872" s="39"/>
      <c r="W2872" s="39">
        <f t="shared" si="1249"/>
        <v>0</v>
      </c>
      <c r="X2872" s="39">
        <f t="shared" si="1221"/>
        <v>304.26991097712602</v>
      </c>
      <c r="Y2872" s="39">
        <f t="shared" si="1222"/>
        <v>9261.2154153662723</v>
      </c>
      <c r="Z2872" s="41">
        <f t="shared" si="1223"/>
        <v>559552.3662869347</v>
      </c>
      <c r="AA2872" s="41">
        <v>448189.5788693066</v>
      </c>
      <c r="AB2872" s="41">
        <v>30123.265141480293</v>
      </c>
      <c r="AC2872" s="41">
        <f t="shared" si="1224"/>
        <v>478312.84401078691</v>
      </c>
      <c r="AD2872" s="42">
        <f t="shared" si="1225"/>
        <v>111362.7874176281</v>
      </c>
      <c r="AE2872" s="41">
        <f t="shared" si="1226"/>
        <v>589675.63142841496</v>
      </c>
      <c r="AF2872" s="42">
        <f t="shared" si="1227"/>
        <v>521670.21841553785</v>
      </c>
      <c r="AG2872" s="43">
        <f t="shared" si="1250"/>
        <v>120</v>
      </c>
      <c r="AH2872" s="44">
        <f t="shared" si="1228"/>
        <v>59.581108829568791</v>
      </c>
      <c r="AI2872" s="36">
        <f t="shared" si="1229"/>
        <v>60.418891170431209</v>
      </c>
      <c r="AJ2872" s="36">
        <f t="shared" si="1230"/>
        <v>1839</v>
      </c>
      <c r="AK2872" s="45">
        <v>45657</v>
      </c>
    </row>
    <row r="2873" spans="1:37" s="79" customFormat="1" ht="15.75" customHeight="1" x14ac:dyDescent="0.25">
      <c r="A2873" s="36">
        <v>2867</v>
      </c>
      <c r="B2873" s="45">
        <v>43818</v>
      </c>
      <c r="C2873" s="49" t="s">
        <v>272</v>
      </c>
      <c r="D2873" s="49"/>
      <c r="E2873" s="49">
        <v>12010</v>
      </c>
      <c r="F2873" s="36" t="s">
        <v>2235</v>
      </c>
      <c r="G2873" s="56" t="s">
        <v>435</v>
      </c>
      <c r="H2873" s="38">
        <v>3</v>
      </c>
      <c r="I2873" s="50">
        <v>1127374.3670886075</v>
      </c>
      <c r="J2873" s="39">
        <f t="shared" si="1233"/>
        <v>0</v>
      </c>
      <c r="K2873" s="39">
        <f t="shared" si="1234"/>
        <v>0</v>
      </c>
      <c r="L2873" s="39">
        <f t="shared" si="1235"/>
        <v>0</v>
      </c>
      <c r="M2873" s="39">
        <f t="shared" si="1248"/>
        <v>0</v>
      </c>
      <c r="N2873" s="39">
        <f t="shared" si="1243"/>
        <v>0</v>
      </c>
      <c r="O2873" s="39">
        <f t="shared" si="1236"/>
        <v>0</v>
      </c>
      <c r="P2873" s="39">
        <f t="shared" si="1237"/>
        <v>0</v>
      </c>
      <c r="Q2873" s="39">
        <f t="shared" si="1238"/>
        <v>0</v>
      </c>
      <c r="R2873" s="39">
        <f t="shared" si="1239"/>
        <v>1127374.3670886075</v>
      </c>
      <c r="S2873" s="39">
        <f t="shared" si="1240"/>
        <v>0</v>
      </c>
      <c r="T2873" s="39"/>
      <c r="U2873" s="39">
        <f t="shared" si="1241"/>
        <v>0</v>
      </c>
      <c r="V2873" s="39"/>
      <c r="W2873" s="39">
        <f t="shared" si="1249"/>
        <v>0</v>
      </c>
      <c r="X2873" s="39">
        <f t="shared" si="1221"/>
        <v>308.65827983260988</v>
      </c>
      <c r="Y2873" s="39">
        <f t="shared" si="1222"/>
        <v>9394.7863924050635</v>
      </c>
      <c r="Z2873" s="41">
        <f t="shared" si="1223"/>
        <v>567622.57661216951</v>
      </c>
      <c r="AA2873" s="41">
        <v>454653.64619343437</v>
      </c>
      <c r="AB2873" s="41">
        <v>30557.721503424978</v>
      </c>
      <c r="AC2873" s="41">
        <f t="shared" si="1224"/>
        <v>485211.36769685935</v>
      </c>
      <c r="AD2873" s="42">
        <f t="shared" si="1225"/>
        <v>112968.93041873514</v>
      </c>
      <c r="AE2873" s="41">
        <f t="shared" si="1226"/>
        <v>598180.29811559455</v>
      </c>
      <c r="AF2873" s="42">
        <f t="shared" si="1227"/>
        <v>529194.06897301297</v>
      </c>
      <c r="AG2873" s="43">
        <f t="shared" si="1250"/>
        <v>120</v>
      </c>
      <c r="AH2873" s="44">
        <f t="shared" si="1228"/>
        <v>59.581108829568791</v>
      </c>
      <c r="AI2873" s="36">
        <f t="shared" si="1229"/>
        <v>60.418891170431209</v>
      </c>
      <c r="AJ2873" s="36">
        <f t="shared" si="1230"/>
        <v>1839</v>
      </c>
      <c r="AK2873" s="45">
        <v>45657</v>
      </c>
    </row>
    <row r="2874" spans="1:37" s="79" customFormat="1" ht="15.75" customHeight="1" x14ac:dyDescent="0.25">
      <c r="A2874" s="36">
        <v>2868</v>
      </c>
      <c r="B2874" s="45">
        <v>43818</v>
      </c>
      <c r="C2874" s="49" t="s">
        <v>272</v>
      </c>
      <c r="D2874" s="49"/>
      <c r="E2874" s="49">
        <v>12010</v>
      </c>
      <c r="F2874" s="36" t="s">
        <v>2236</v>
      </c>
      <c r="G2874" s="56" t="s">
        <v>435</v>
      </c>
      <c r="H2874" s="38">
        <v>20</v>
      </c>
      <c r="I2874" s="50">
        <v>4320146.5090998365</v>
      </c>
      <c r="J2874" s="39">
        <f t="shared" si="1233"/>
        <v>0</v>
      </c>
      <c r="K2874" s="39">
        <f t="shared" si="1234"/>
        <v>0</v>
      </c>
      <c r="L2874" s="39">
        <f t="shared" si="1235"/>
        <v>0</v>
      </c>
      <c r="M2874" s="39">
        <f t="shared" si="1248"/>
        <v>0</v>
      </c>
      <c r="N2874" s="39">
        <f t="shared" si="1243"/>
        <v>0</v>
      </c>
      <c r="O2874" s="39">
        <f t="shared" si="1236"/>
        <v>0</v>
      </c>
      <c r="P2874" s="39">
        <f t="shared" si="1237"/>
        <v>0</v>
      </c>
      <c r="Q2874" s="39">
        <f t="shared" si="1238"/>
        <v>0</v>
      </c>
      <c r="R2874" s="39">
        <f t="shared" si="1239"/>
        <v>4320146.5090998365</v>
      </c>
      <c r="S2874" s="39">
        <f t="shared" si="1240"/>
        <v>0</v>
      </c>
      <c r="T2874" s="39"/>
      <c r="U2874" s="39">
        <f t="shared" si="1241"/>
        <v>0</v>
      </c>
      <c r="V2874" s="39"/>
      <c r="W2874" s="39">
        <f t="shared" si="1249"/>
        <v>0</v>
      </c>
      <c r="X2874" s="39">
        <f t="shared" si="1221"/>
        <v>1182.7916520464987</v>
      </c>
      <c r="Y2874" s="39">
        <f t="shared" si="1222"/>
        <v>36001.220909165306</v>
      </c>
      <c r="Z2874" s="41">
        <f t="shared" si="1223"/>
        <v>2175153.8481135112</v>
      </c>
      <c r="AA2874" s="41">
        <v>1742252.1034644928</v>
      </c>
      <c r="AB2874" s="41">
        <v>117098.48807365213</v>
      </c>
      <c r="AC2874" s="41">
        <f t="shared" si="1224"/>
        <v>1859350.591538145</v>
      </c>
      <c r="AD2874" s="42">
        <f t="shared" si="1225"/>
        <v>432901.74464901839</v>
      </c>
      <c r="AE2874" s="41">
        <f t="shared" si="1226"/>
        <v>2292252.3361871634</v>
      </c>
      <c r="AF2874" s="42">
        <f t="shared" si="1227"/>
        <v>2027894.1729126731</v>
      </c>
      <c r="AG2874" s="43">
        <f t="shared" si="1250"/>
        <v>120</v>
      </c>
      <c r="AH2874" s="44">
        <f t="shared" si="1228"/>
        <v>59.581108829568791</v>
      </c>
      <c r="AI2874" s="36">
        <f t="shared" si="1229"/>
        <v>60.418891170431209</v>
      </c>
      <c r="AJ2874" s="36">
        <f t="shared" si="1230"/>
        <v>1839</v>
      </c>
      <c r="AK2874" s="45">
        <v>45657</v>
      </c>
    </row>
    <row r="2875" spans="1:37" s="79" customFormat="1" ht="15.75" customHeight="1" x14ac:dyDescent="0.25">
      <c r="A2875" s="36">
        <v>2869</v>
      </c>
      <c r="B2875" s="91">
        <v>43819</v>
      </c>
      <c r="C2875" s="49" t="s">
        <v>265</v>
      </c>
      <c r="D2875" s="49"/>
      <c r="E2875" s="36">
        <v>12007</v>
      </c>
      <c r="F2875" s="56" t="s">
        <v>2237</v>
      </c>
      <c r="G2875" s="73" t="s">
        <v>276</v>
      </c>
      <c r="H2875" s="38">
        <v>2</v>
      </c>
      <c r="I2875" s="48">
        <v>176000</v>
      </c>
      <c r="J2875" s="39">
        <f t="shared" si="1233"/>
        <v>0</v>
      </c>
      <c r="K2875" s="39">
        <f t="shared" si="1234"/>
        <v>0</v>
      </c>
      <c r="L2875" s="39">
        <f t="shared" si="1235"/>
        <v>0</v>
      </c>
      <c r="M2875" s="39">
        <f>IF(C2875=12006,H2875,IF(C2875&lt;&gt;12006,0))</f>
        <v>0</v>
      </c>
      <c r="N2875" s="39">
        <f t="shared" si="1243"/>
        <v>0</v>
      </c>
      <c r="O2875" s="39">
        <f t="shared" si="1236"/>
        <v>176000</v>
      </c>
      <c r="P2875" s="39">
        <f t="shared" si="1237"/>
        <v>0</v>
      </c>
      <c r="Q2875" s="39">
        <f t="shared" si="1238"/>
        <v>0</v>
      </c>
      <c r="R2875" s="39">
        <f t="shared" si="1239"/>
        <v>0</v>
      </c>
      <c r="S2875" s="39">
        <f t="shared" si="1240"/>
        <v>0</v>
      </c>
      <c r="T2875" s="39"/>
      <c r="U2875" s="39">
        <f t="shared" si="1241"/>
        <v>0</v>
      </c>
      <c r="V2875" s="39">
        <f>IF(E2875=12050,I2875,IF(E2875&lt;&gt;12050,0))</f>
        <v>0</v>
      </c>
      <c r="W2875" s="39"/>
      <c r="X2875" s="39">
        <f t="shared" si="1221"/>
        <v>48.186173853524984</v>
      </c>
      <c r="Y2875" s="39">
        <f t="shared" si="1222"/>
        <v>1466.6666666666667</v>
      </c>
      <c r="Z2875" s="41">
        <f t="shared" si="1223"/>
        <v>88566.18754277892</v>
      </c>
      <c r="AA2875" s="41">
        <v>70930.047912388778</v>
      </c>
      <c r="AB2875" s="41">
        <v>21933.103501030979</v>
      </c>
      <c r="AC2875" s="41">
        <f t="shared" si="1224"/>
        <v>92863.15141341975</v>
      </c>
      <c r="AD2875" s="42">
        <f t="shared" si="1225"/>
        <v>17636.139630390142</v>
      </c>
      <c r="AE2875" s="41">
        <f t="shared" si="1226"/>
        <v>110499.29104380989</v>
      </c>
      <c r="AF2875" s="42">
        <f t="shared" si="1227"/>
        <v>65500.708956190108</v>
      </c>
      <c r="AG2875" s="43">
        <f>(365.25/30.4375*(IF(E2875=12002,1/3%,IF(E2875=12003,1/3%,IF(E2875=12004,1/3%,IF(E2875=12006,1/2%,IF(E2875=12007,1/10%,IF(E2875=12008,1/3%,IF(E2875=12009,1/10%,IF(E2875=12010,1/10%,IF(E2875=12011,1/20%,IF(E2875=12012,1/3%))))))))))))</f>
        <v>120</v>
      </c>
      <c r="AH2875" s="44">
        <f t="shared" si="1228"/>
        <v>59.613963039014372</v>
      </c>
      <c r="AI2875" s="36">
        <f t="shared" si="1229"/>
        <v>60.386036960985628</v>
      </c>
      <c r="AJ2875" s="36">
        <f t="shared" si="1230"/>
        <v>1838</v>
      </c>
      <c r="AK2875" s="45">
        <v>45657</v>
      </c>
    </row>
    <row r="2876" spans="1:37" s="79" customFormat="1" ht="51" customHeight="1" x14ac:dyDescent="0.25">
      <c r="A2876" s="36">
        <v>2870</v>
      </c>
      <c r="B2876" s="91">
        <v>43819</v>
      </c>
      <c r="C2876" s="49" t="s">
        <v>265</v>
      </c>
      <c r="D2876" s="49"/>
      <c r="E2876" s="36">
        <v>12007</v>
      </c>
      <c r="F2876" s="56" t="s">
        <v>2237</v>
      </c>
      <c r="G2876" s="73" t="s">
        <v>276</v>
      </c>
      <c r="H2876" s="38">
        <v>5</v>
      </c>
      <c r="I2876" s="50">
        <v>440000</v>
      </c>
      <c r="J2876" s="39">
        <f t="shared" si="1233"/>
        <v>0</v>
      </c>
      <c r="K2876" s="39">
        <f t="shared" si="1234"/>
        <v>0</v>
      </c>
      <c r="L2876" s="39">
        <f t="shared" si="1235"/>
        <v>0</v>
      </c>
      <c r="M2876" s="39">
        <f>IF(C2876=12006,H2876,IF(C2876&lt;&gt;12006,0))</f>
        <v>0</v>
      </c>
      <c r="N2876" s="39">
        <f t="shared" si="1243"/>
        <v>0</v>
      </c>
      <c r="O2876" s="39">
        <f t="shared" si="1236"/>
        <v>440000</v>
      </c>
      <c r="P2876" s="39">
        <f t="shared" si="1237"/>
        <v>0</v>
      </c>
      <c r="Q2876" s="39">
        <f t="shared" si="1238"/>
        <v>0</v>
      </c>
      <c r="R2876" s="39">
        <f t="shared" si="1239"/>
        <v>0</v>
      </c>
      <c r="S2876" s="39">
        <f t="shared" si="1240"/>
        <v>0</v>
      </c>
      <c r="T2876" s="39"/>
      <c r="U2876" s="39">
        <f t="shared" si="1241"/>
        <v>0</v>
      </c>
      <c r="V2876" s="39">
        <f>IF(E2876=12050,I2876,IF(E2876&lt;&gt;12050,0))</f>
        <v>0</v>
      </c>
      <c r="W2876" s="39"/>
      <c r="X2876" s="39">
        <f t="shared" si="1221"/>
        <v>120.46543463381245</v>
      </c>
      <c r="Y2876" s="39">
        <f t="shared" si="1222"/>
        <v>3666.6666666666665</v>
      </c>
      <c r="Z2876" s="41">
        <f t="shared" si="1223"/>
        <v>221415.46885694729</v>
      </c>
      <c r="AA2876" s="41">
        <v>177325.11978097193</v>
      </c>
      <c r="AB2876" s="41">
        <v>54832.758752577443</v>
      </c>
      <c r="AC2876" s="41">
        <f t="shared" si="1224"/>
        <v>232157.87853354937</v>
      </c>
      <c r="AD2876" s="42">
        <f t="shared" si="1225"/>
        <v>44090.349075975362</v>
      </c>
      <c r="AE2876" s="41">
        <f t="shared" si="1226"/>
        <v>276248.22760952474</v>
      </c>
      <c r="AF2876" s="42">
        <f t="shared" si="1227"/>
        <v>163751.77239047526</v>
      </c>
      <c r="AG2876" s="43">
        <f>(365.25/30.4375*(IF(E2876=12002,1/3%,IF(E2876=12003,1/3%,IF(E2876=12004,1/3%,IF(E2876=12006,1/2%,IF(E2876=12007,1/10%,IF(E2876=12008,1/3%,IF(E2876=12009,1/10%,IF(E2876=12010,1/10%,IF(E2876=12011,1/20%,IF(E2876=12012,1/3%))))))))))))</f>
        <v>120</v>
      </c>
      <c r="AH2876" s="44">
        <f t="shared" si="1228"/>
        <v>59.613963039014372</v>
      </c>
      <c r="AI2876" s="36">
        <f t="shared" si="1229"/>
        <v>60.386036960985628</v>
      </c>
      <c r="AJ2876" s="36">
        <f t="shared" si="1230"/>
        <v>1838</v>
      </c>
      <c r="AK2876" s="45">
        <v>45657</v>
      </c>
    </row>
    <row r="2877" spans="1:37" s="79" customFormat="1" ht="51" customHeight="1" x14ac:dyDescent="0.25">
      <c r="A2877" s="36">
        <v>2871</v>
      </c>
      <c r="B2877" s="91">
        <v>43819</v>
      </c>
      <c r="C2877" s="49" t="s">
        <v>265</v>
      </c>
      <c r="D2877" s="49"/>
      <c r="E2877" s="49">
        <v>12007</v>
      </c>
      <c r="F2877" s="56" t="s">
        <v>2216</v>
      </c>
      <c r="G2877" s="73" t="s">
        <v>544</v>
      </c>
      <c r="H2877" s="62">
        <v>2</v>
      </c>
      <c r="I2877" s="96">
        <v>250000</v>
      </c>
      <c r="J2877" s="39">
        <f t="shared" si="1233"/>
        <v>0</v>
      </c>
      <c r="K2877" s="39">
        <f t="shared" si="1234"/>
        <v>0</v>
      </c>
      <c r="L2877" s="39">
        <f t="shared" si="1235"/>
        <v>0</v>
      </c>
      <c r="M2877" s="39">
        <f>IF(C2877=12006,H2877,IF(C2877&lt;&gt;12006,0))</f>
        <v>0</v>
      </c>
      <c r="N2877" s="39">
        <f t="shared" si="1243"/>
        <v>0</v>
      </c>
      <c r="O2877" s="39">
        <f t="shared" si="1236"/>
        <v>250000</v>
      </c>
      <c r="P2877" s="39">
        <f t="shared" si="1237"/>
        <v>0</v>
      </c>
      <c r="Q2877" s="39">
        <f t="shared" si="1238"/>
        <v>0</v>
      </c>
      <c r="R2877" s="39">
        <f t="shared" si="1239"/>
        <v>0</v>
      </c>
      <c r="S2877" s="39">
        <f t="shared" si="1240"/>
        <v>0</v>
      </c>
      <c r="T2877" s="39"/>
      <c r="U2877" s="39">
        <f t="shared" si="1241"/>
        <v>0</v>
      </c>
      <c r="V2877" s="39"/>
      <c r="W2877" s="39"/>
      <c r="X2877" s="39">
        <f t="shared" si="1221"/>
        <v>68.446269678302528</v>
      </c>
      <c r="Y2877" s="39">
        <f t="shared" si="1222"/>
        <v>2083.333333333333</v>
      </c>
      <c r="Z2877" s="41">
        <f t="shared" si="1223"/>
        <v>125804.24366872004</v>
      </c>
      <c r="AA2877" s="41">
        <v>98699.520876112234</v>
      </c>
      <c r="AB2877" s="41">
        <v>15324.895569648472</v>
      </c>
      <c r="AC2877" s="41">
        <f t="shared" si="1224"/>
        <v>114024.41644576071</v>
      </c>
      <c r="AD2877" s="42">
        <f t="shared" si="1225"/>
        <v>27104.722792607805</v>
      </c>
      <c r="AE2877" s="41">
        <f t="shared" si="1226"/>
        <v>141129.13923836852</v>
      </c>
      <c r="AF2877" s="42">
        <f t="shared" si="1227"/>
        <v>108870.86076163148</v>
      </c>
      <c r="AG2877" s="43">
        <f>(365.25/30.4375*(IF(E2877=12002,1/3%,IF(E2877=12003,1/3%,IF(E2877=12004,1/3%,IF(E2877=12006,1/2%,IF(E2877=12007,1/10%,IF(E2877=12008,1/3%,IF(E2877=12009,1/10%,IF(E2877=12010,1/10%,IF(E2877=12011,1/20%,IF(E2877=12012,1/3%))))))))))))</f>
        <v>120</v>
      </c>
      <c r="AH2877" s="44">
        <f t="shared" si="1228"/>
        <v>59.613963039014372</v>
      </c>
      <c r="AI2877" s="36">
        <f t="shared" si="1229"/>
        <v>60.386036960985628</v>
      </c>
      <c r="AJ2877" s="36">
        <f t="shared" si="1230"/>
        <v>1838</v>
      </c>
      <c r="AK2877" s="45">
        <v>45657</v>
      </c>
    </row>
    <row r="2878" spans="1:37" s="79" customFormat="1" ht="51" customHeight="1" x14ac:dyDescent="0.25">
      <c r="A2878" s="36">
        <v>2872</v>
      </c>
      <c r="B2878" s="45">
        <v>43823</v>
      </c>
      <c r="C2878" s="49" t="s">
        <v>272</v>
      </c>
      <c r="D2878" s="49"/>
      <c r="E2878" s="49">
        <v>12010</v>
      </c>
      <c r="F2878" s="36" t="s">
        <v>2238</v>
      </c>
      <c r="G2878" s="56" t="s">
        <v>435</v>
      </c>
      <c r="H2878" s="38">
        <v>1</v>
      </c>
      <c r="I2878" s="50">
        <v>204947.09727454023</v>
      </c>
      <c r="J2878" s="39">
        <f t="shared" si="1233"/>
        <v>0</v>
      </c>
      <c r="K2878" s="39">
        <f t="shared" si="1234"/>
        <v>0</v>
      </c>
      <c r="L2878" s="39">
        <f t="shared" si="1235"/>
        <v>0</v>
      </c>
      <c r="M2878" s="39">
        <f>IF(E2878=12005,I2878,IF(E2878&lt;&gt;12005,0))</f>
        <v>0</v>
      </c>
      <c r="N2878" s="39">
        <f t="shared" si="1243"/>
        <v>0</v>
      </c>
      <c r="O2878" s="39">
        <f t="shared" si="1236"/>
        <v>0</v>
      </c>
      <c r="P2878" s="39">
        <f t="shared" si="1237"/>
        <v>0</v>
      </c>
      <c r="Q2878" s="39">
        <f t="shared" si="1238"/>
        <v>0</v>
      </c>
      <c r="R2878" s="39">
        <f t="shared" si="1239"/>
        <v>204947.09727454023</v>
      </c>
      <c r="S2878" s="39">
        <f t="shared" si="1240"/>
        <v>0</v>
      </c>
      <c r="T2878" s="39"/>
      <c r="U2878" s="39">
        <f t="shared" si="1241"/>
        <v>0</v>
      </c>
      <c r="V2878" s="39"/>
      <c r="W2878" s="39">
        <f>IF(E2878=12099,I2878,IF(E2878&lt;&gt;12099,0))</f>
        <v>0</v>
      </c>
      <c r="X2878" s="39">
        <f t="shared" si="1221"/>
        <v>56.111457159353932</v>
      </c>
      <c r="Y2878" s="39">
        <f t="shared" si="1222"/>
        <v>1707.8924772878354</v>
      </c>
      <c r="Z2878" s="41">
        <f t="shared" si="1223"/>
        <v>102908.41243025512</v>
      </c>
      <c r="AA2878" s="41">
        <v>82371.619109931577</v>
      </c>
      <c r="AB2878" s="41">
        <v>5536.2780385062197</v>
      </c>
      <c r="AC2878" s="41">
        <f t="shared" si="1224"/>
        <v>87907.897148437798</v>
      </c>
      <c r="AD2878" s="42">
        <f t="shared" si="1225"/>
        <v>20536.793320323544</v>
      </c>
      <c r="AE2878" s="41">
        <f t="shared" si="1226"/>
        <v>108444.69046876134</v>
      </c>
      <c r="AF2878" s="42">
        <f t="shared" si="1227"/>
        <v>96502.406805778883</v>
      </c>
      <c r="AG2878" s="43">
        <f>(365.25/30.4375*(IF(E2878=12002,1/3%,IF(E2878=12003,1/3%,IF(E2878=12004,1/3%,IF(E2878=12006,1/2%,IF(E2878=12007,1/10%,IF(E2878=12008,1/3%,IF(E2878=12009,1/10%,IF(E2878=12010,1/10%,IF(E2878=12011,1/20%,IF(E2878=12012,1/3%,IF(E2878=12099,1/10%)))))))))))))</f>
        <v>120</v>
      </c>
      <c r="AH2878" s="44">
        <f t="shared" si="1228"/>
        <v>59.745379876796711</v>
      </c>
      <c r="AI2878" s="36">
        <f t="shared" si="1229"/>
        <v>60.254620123203289</v>
      </c>
      <c r="AJ2878" s="36">
        <f t="shared" si="1230"/>
        <v>1834</v>
      </c>
      <c r="AK2878" s="45">
        <v>45657</v>
      </c>
    </row>
    <row r="2879" spans="1:37" s="79" customFormat="1" ht="25.5" customHeight="1" x14ac:dyDescent="0.25">
      <c r="A2879" s="36">
        <v>2873</v>
      </c>
      <c r="B2879" s="45">
        <v>43829</v>
      </c>
      <c r="C2879" s="36" t="s">
        <v>534</v>
      </c>
      <c r="D2879" s="36"/>
      <c r="E2879" s="36">
        <v>12008</v>
      </c>
      <c r="F2879" s="36" t="s">
        <v>2239</v>
      </c>
      <c r="G2879" s="36" t="s">
        <v>70</v>
      </c>
      <c r="H2879" s="38">
        <v>1</v>
      </c>
      <c r="I2879" s="50">
        <v>184733.21</v>
      </c>
      <c r="J2879" s="39">
        <f t="shared" si="1233"/>
        <v>0</v>
      </c>
      <c r="K2879" s="39">
        <f t="shared" si="1234"/>
        <v>0</v>
      </c>
      <c r="L2879" s="39">
        <f t="shared" si="1235"/>
        <v>0</v>
      </c>
      <c r="M2879" s="39">
        <f t="shared" ref="M2879:M2884" si="1251">IF(C2879=12006,H2879,IF(C2879&lt;&gt;12006,0))</f>
        <v>0</v>
      </c>
      <c r="N2879" s="39">
        <f t="shared" si="1243"/>
        <v>0</v>
      </c>
      <c r="O2879" s="39">
        <f t="shared" si="1236"/>
        <v>0</v>
      </c>
      <c r="P2879" s="39">
        <f t="shared" si="1237"/>
        <v>184733.21</v>
      </c>
      <c r="Q2879" s="39">
        <f t="shared" si="1238"/>
        <v>0</v>
      </c>
      <c r="R2879" s="39">
        <f t="shared" si="1239"/>
        <v>0</v>
      </c>
      <c r="S2879" s="39">
        <f t="shared" si="1240"/>
        <v>0</v>
      </c>
      <c r="T2879" s="39"/>
      <c r="U2879" s="39">
        <f t="shared" si="1241"/>
        <v>0</v>
      </c>
      <c r="V2879" s="39"/>
      <c r="W2879" s="39"/>
      <c r="X2879" s="39">
        <f t="shared" si="1221"/>
        <v>15.173158932238191</v>
      </c>
      <c r="Y2879" s="39">
        <f t="shared" si="1222"/>
        <v>461.83302499999996</v>
      </c>
      <c r="Z2879" s="41">
        <f t="shared" si="1223"/>
        <v>27736.534528131415</v>
      </c>
      <c r="AA2879" s="41">
        <v>22183.158358932236</v>
      </c>
      <c r="AB2879" s="41">
        <v>-598.27283813692713</v>
      </c>
      <c r="AC2879" s="41">
        <f t="shared" si="1224"/>
        <v>21584.885520795309</v>
      </c>
      <c r="AD2879" s="42">
        <f t="shared" si="1225"/>
        <v>5553.3761691991785</v>
      </c>
      <c r="AE2879" s="41">
        <f t="shared" si="1226"/>
        <v>27138.261689994488</v>
      </c>
      <c r="AF2879" s="42">
        <f t="shared" si="1227"/>
        <v>157594.94831000551</v>
      </c>
      <c r="AG2879" s="43">
        <f t="shared" ref="AG2879:AG2892" si="1252">(365.25/30.4375*(IF(E2879=12002,1/3%,IF(E2879=12003,1/3%,IF(E2879=12004,1/3%,IF(E2879=12006,1/2%,IF(E2879=12007,1/10%,IF(E2879=12008,1/3%,IF(E2879=12009,1/10%,IF(E2879=12010,1/10%,IF(E2879=12011,1/20%,IF(E2879=12012,1/3%))))))))))))</f>
        <v>400</v>
      </c>
      <c r="AH2879" s="44">
        <f t="shared" si="1228"/>
        <v>339.94250513347021</v>
      </c>
      <c r="AI2879" s="36">
        <f t="shared" si="1229"/>
        <v>60.057494866529773</v>
      </c>
      <c r="AJ2879" s="36">
        <f t="shared" si="1230"/>
        <v>1828</v>
      </c>
      <c r="AK2879" s="45">
        <v>45657</v>
      </c>
    </row>
    <row r="2880" spans="1:37" s="79" customFormat="1" ht="38.25" customHeight="1" x14ac:dyDescent="0.25">
      <c r="A2880" s="36">
        <v>2874</v>
      </c>
      <c r="B2880" s="45">
        <v>43829</v>
      </c>
      <c r="C2880" s="36" t="s">
        <v>534</v>
      </c>
      <c r="D2880" s="36"/>
      <c r="E2880" s="36">
        <v>12008</v>
      </c>
      <c r="F2880" s="36" t="s">
        <v>2203</v>
      </c>
      <c r="G2880" s="36" t="s">
        <v>70</v>
      </c>
      <c r="H2880" s="38">
        <v>1</v>
      </c>
      <c r="I2880" s="50">
        <v>195599.86</v>
      </c>
      <c r="J2880" s="39">
        <f t="shared" si="1233"/>
        <v>0</v>
      </c>
      <c r="K2880" s="39">
        <f t="shared" si="1234"/>
        <v>0</v>
      </c>
      <c r="L2880" s="39">
        <f t="shared" si="1235"/>
        <v>0</v>
      </c>
      <c r="M2880" s="39">
        <f t="shared" si="1251"/>
        <v>0</v>
      </c>
      <c r="N2880" s="39">
        <f t="shared" si="1243"/>
        <v>0</v>
      </c>
      <c r="O2880" s="39">
        <f t="shared" si="1236"/>
        <v>0</v>
      </c>
      <c r="P2880" s="39">
        <f t="shared" si="1237"/>
        <v>195599.86</v>
      </c>
      <c r="Q2880" s="39">
        <f t="shared" si="1238"/>
        <v>0</v>
      </c>
      <c r="R2880" s="39">
        <f t="shared" si="1239"/>
        <v>0</v>
      </c>
      <c r="S2880" s="39">
        <f t="shared" si="1240"/>
        <v>0</v>
      </c>
      <c r="T2880" s="39"/>
      <c r="U2880" s="39">
        <f t="shared" si="1241"/>
        <v>0</v>
      </c>
      <c r="V2880" s="39"/>
      <c r="W2880" s="39"/>
      <c r="X2880" s="39">
        <f t="shared" si="1221"/>
        <v>16.065696919917862</v>
      </c>
      <c r="Y2880" s="39">
        <f t="shared" si="1222"/>
        <v>488.99964999999992</v>
      </c>
      <c r="Z2880" s="41">
        <f t="shared" si="1223"/>
        <v>29368.09396960985</v>
      </c>
      <c r="AA2880" s="41">
        <v>23488.048896919914</v>
      </c>
      <c r="AB2880" s="41">
        <v>-633.46532754660416</v>
      </c>
      <c r="AC2880" s="41">
        <f t="shared" si="1224"/>
        <v>22854.58356937331</v>
      </c>
      <c r="AD2880" s="42">
        <f t="shared" si="1225"/>
        <v>5880.0450726899362</v>
      </c>
      <c r="AE2880" s="41">
        <f t="shared" si="1226"/>
        <v>28734.628642063246</v>
      </c>
      <c r="AF2880" s="42">
        <f t="shared" si="1227"/>
        <v>166865.23135793675</v>
      </c>
      <c r="AG2880" s="43">
        <f t="shared" si="1252"/>
        <v>400</v>
      </c>
      <c r="AH2880" s="44">
        <f t="shared" si="1228"/>
        <v>339.94250513347021</v>
      </c>
      <c r="AI2880" s="36">
        <f t="shared" si="1229"/>
        <v>60.057494866529773</v>
      </c>
      <c r="AJ2880" s="36">
        <f t="shared" si="1230"/>
        <v>1828</v>
      </c>
      <c r="AK2880" s="45">
        <v>45657</v>
      </c>
    </row>
    <row r="2881" spans="1:37" s="79" customFormat="1" ht="15.75" customHeight="1" x14ac:dyDescent="0.25">
      <c r="A2881" s="36">
        <v>2875</v>
      </c>
      <c r="B2881" s="45">
        <v>43829</v>
      </c>
      <c r="C2881" s="36" t="s">
        <v>534</v>
      </c>
      <c r="D2881" s="36"/>
      <c r="E2881" s="36">
        <v>12008</v>
      </c>
      <c r="F2881" s="36" t="s">
        <v>2240</v>
      </c>
      <c r="G2881" s="36" t="s">
        <v>70</v>
      </c>
      <c r="H2881" s="38">
        <v>1</v>
      </c>
      <c r="I2881" s="50">
        <v>1575665.58</v>
      </c>
      <c r="J2881" s="39">
        <f t="shared" si="1233"/>
        <v>0</v>
      </c>
      <c r="K2881" s="39">
        <f t="shared" si="1234"/>
        <v>0</v>
      </c>
      <c r="L2881" s="39">
        <f t="shared" si="1235"/>
        <v>0</v>
      </c>
      <c r="M2881" s="39">
        <f t="shared" si="1251"/>
        <v>0</v>
      </c>
      <c r="N2881" s="39">
        <f t="shared" si="1243"/>
        <v>0</v>
      </c>
      <c r="O2881" s="39">
        <f t="shared" si="1236"/>
        <v>0</v>
      </c>
      <c r="P2881" s="39">
        <f t="shared" si="1237"/>
        <v>1575665.58</v>
      </c>
      <c r="Q2881" s="39">
        <f t="shared" si="1238"/>
        <v>0</v>
      </c>
      <c r="R2881" s="39">
        <f t="shared" si="1239"/>
        <v>0</v>
      </c>
      <c r="S2881" s="39">
        <f t="shared" si="1240"/>
        <v>0</v>
      </c>
      <c r="T2881" s="39"/>
      <c r="U2881" s="39">
        <f t="shared" si="1241"/>
        <v>0</v>
      </c>
      <c r="V2881" s="39"/>
      <c r="W2881" s="39"/>
      <c r="X2881" s="39">
        <f t="shared" si="1221"/>
        <v>129.41811745379877</v>
      </c>
      <c r="Y2881" s="39">
        <f t="shared" si="1222"/>
        <v>3939.1639500000001</v>
      </c>
      <c r="Z2881" s="41">
        <f t="shared" si="1223"/>
        <v>236576.31870554414</v>
      </c>
      <c r="AA2881" s="41">
        <v>189209.28771745382</v>
      </c>
      <c r="AB2881" s="41">
        <v>-5102.9152717113911</v>
      </c>
      <c r="AC2881" s="41">
        <f t="shared" si="1224"/>
        <v>184106.37244574243</v>
      </c>
      <c r="AD2881" s="42">
        <f t="shared" si="1225"/>
        <v>47367.030988090322</v>
      </c>
      <c r="AE2881" s="41">
        <f t="shared" si="1226"/>
        <v>231473.40343383275</v>
      </c>
      <c r="AF2881" s="42">
        <f t="shared" si="1227"/>
        <v>1344192.1765661673</v>
      </c>
      <c r="AG2881" s="43">
        <f t="shared" si="1252"/>
        <v>400</v>
      </c>
      <c r="AH2881" s="44">
        <f t="shared" si="1228"/>
        <v>339.94250513347021</v>
      </c>
      <c r="AI2881" s="36">
        <f t="shared" si="1229"/>
        <v>60.057494866529773</v>
      </c>
      <c r="AJ2881" s="36">
        <f t="shared" si="1230"/>
        <v>1828</v>
      </c>
      <c r="AK2881" s="45">
        <v>45657</v>
      </c>
    </row>
    <row r="2882" spans="1:37" s="79" customFormat="1" ht="15.75" customHeight="1" x14ac:dyDescent="0.25">
      <c r="A2882" s="36">
        <v>2876</v>
      </c>
      <c r="B2882" s="45">
        <v>43830</v>
      </c>
      <c r="C2882" s="36" t="s">
        <v>533</v>
      </c>
      <c r="D2882" s="36"/>
      <c r="E2882" s="36">
        <v>12003</v>
      </c>
      <c r="F2882" s="36" t="s">
        <v>2241</v>
      </c>
      <c r="G2882" s="36" t="s">
        <v>1480</v>
      </c>
      <c r="H2882" s="38">
        <v>1</v>
      </c>
      <c r="I2882" s="48">
        <v>5654220</v>
      </c>
      <c r="J2882" s="39">
        <f t="shared" si="1233"/>
        <v>0</v>
      </c>
      <c r="K2882" s="39">
        <f t="shared" si="1234"/>
        <v>5654220</v>
      </c>
      <c r="L2882" s="39">
        <f t="shared" si="1235"/>
        <v>0</v>
      </c>
      <c r="M2882" s="39">
        <f t="shared" si="1251"/>
        <v>0</v>
      </c>
      <c r="N2882" s="39">
        <f t="shared" si="1243"/>
        <v>0</v>
      </c>
      <c r="O2882" s="39">
        <f t="shared" si="1236"/>
        <v>0</v>
      </c>
      <c r="P2882" s="39">
        <f t="shared" si="1237"/>
        <v>0</v>
      </c>
      <c r="Q2882" s="39">
        <f t="shared" si="1238"/>
        <v>0</v>
      </c>
      <c r="R2882" s="39">
        <f t="shared" si="1239"/>
        <v>0</v>
      </c>
      <c r="S2882" s="39">
        <f t="shared" si="1240"/>
        <v>0</v>
      </c>
      <c r="T2882" s="39"/>
      <c r="U2882" s="39">
        <f t="shared" si="1241"/>
        <v>0</v>
      </c>
      <c r="V2882" s="39"/>
      <c r="W2882" s="39"/>
      <c r="X2882" s="39">
        <f t="shared" si="1221"/>
        <v>464.41232032854208</v>
      </c>
      <c r="Y2882" s="39">
        <f t="shared" si="1222"/>
        <v>14135.55</v>
      </c>
      <c r="Z2882" s="41">
        <f t="shared" si="1223"/>
        <v>848481.30924024642</v>
      </c>
      <c r="AA2882" s="41">
        <v>678506.39999999991</v>
      </c>
      <c r="AB2882" s="41">
        <v>-18299.105251557521</v>
      </c>
      <c r="AC2882" s="41">
        <f t="shared" si="1224"/>
        <v>660207.29474844236</v>
      </c>
      <c r="AD2882" s="42">
        <f t="shared" si="1225"/>
        <v>169974.90924024652</v>
      </c>
      <c r="AE2882" s="41">
        <f t="shared" si="1226"/>
        <v>830182.20398868888</v>
      </c>
      <c r="AF2882" s="42">
        <f t="shared" si="1227"/>
        <v>4824037.796011311</v>
      </c>
      <c r="AG2882" s="43">
        <f t="shared" si="1252"/>
        <v>400</v>
      </c>
      <c r="AH2882" s="44">
        <f t="shared" si="1228"/>
        <v>339.97535934291579</v>
      </c>
      <c r="AI2882" s="36">
        <f t="shared" si="1229"/>
        <v>60.024640657084191</v>
      </c>
      <c r="AJ2882" s="36">
        <f t="shared" si="1230"/>
        <v>1827</v>
      </c>
      <c r="AK2882" s="45">
        <v>45657</v>
      </c>
    </row>
    <row r="2883" spans="1:37" s="79" customFormat="1" ht="51" customHeight="1" x14ac:dyDescent="0.25">
      <c r="A2883" s="36">
        <v>2877</v>
      </c>
      <c r="B2883" s="45">
        <v>43830</v>
      </c>
      <c r="C2883" s="36" t="s">
        <v>823</v>
      </c>
      <c r="D2883" s="36"/>
      <c r="E2883" s="36">
        <v>12004</v>
      </c>
      <c r="F2883" s="36" t="s">
        <v>2242</v>
      </c>
      <c r="G2883" s="38" t="s">
        <v>320</v>
      </c>
      <c r="H2883" s="61">
        <v>1</v>
      </c>
      <c r="I2883" s="50">
        <v>104000</v>
      </c>
      <c r="J2883" s="39">
        <f t="shared" si="1233"/>
        <v>0</v>
      </c>
      <c r="K2883" s="39">
        <f t="shared" si="1234"/>
        <v>0</v>
      </c>
      <c r="L2883" s="39">
        <f t="shared" si="1235"/>
        <v>104000</v>
      </c>
      <c r="M2883" s="39">
        <f t="shared" si="1251"/>
        <v>0</v>
      </c>
      <c r="N2883" s="39">
        <f t="shared" si="1243"/>
        <v>0</v>
      </c>
      <c r="O2883" s="39">
        <f t="shared" si="1236"/>
        <v>0</v>
      </c>
      <c r="P2883" s="39">
        <f t="shared" si="1237"/>
        <v>0</v>
      </c>
      <c r="Q2883" s="39">
        <f t="shared" si="1238"/>
        <v>0</v>
      </c>
      <c r="R2883" s="39">
        <f t="shared" si="1239"/>
        <v>0</v>
      </c>
      <c r="S2883" s="39">
        <f t="shared" si="1240"/>
        <v>0</v>
      </c>
      <c r="T2883" s="39"/>
      <c r="U2883" s="39">
        <f t="shared" si="1241"/>
        <v>0</v>
      </c>
      <c r="V2883" s="39"/>
      <c r="W2883" s="39"/>
      <c r="X2883" s="39">
        <f t="shared" si="1221"/>
        <v>8.5420944558521565</v>
      </c>
      <c r="Y2883" s="39">
        <f t="shared" si="1222"/>
        <v>260</v>
      </c>
      <c r="Z2883" s="41">
        <f t="shared" si="1223"/>
        <v>15606.406570841889</v>
      </c>
      <c r="AA2883" s="41">
        <v>12480</v>
      </c>
      <c r="AB2883" s="41">
        <v>0</v>
      </c>
      <c r="AC2883" s="41">
        <f t="shared" si="1224"/>
        <v>12480</v>
      </c>
      <c r="AD2883" s="42">
        <f t="shared" si="1225"/>
        <v>3126.4065708418893</v>
      </c>
      <c r="AE2883" s="41">
        <f t="shared" si="1226"/>
        <v>15606.406570841889</v>
      </c>
      <c r="AF2883" s="42">
        <f t="shared" si="1227"/>
        <v>88393.593429158107</v>
      </c>
      <c r="AG2883" s="43">
        <f t="shared" si="1252"/>
        <v>400</v>
      </c>
      <c r="AH2883" s="44">
        <f t="shared" si="1228"/>
        <v>339.97535934291579</v>
      </c>
      <c r="AI2883" s="36">
        <f t="shared" si="1229"/>
        <v>60.024640657084191</v>
      </c>
      <c r="AJ2883" s="36">
        <f t="shared" si="1230"/>
        <v>1827</v>
      </c>
      <c r="AK2883" s="45">
        <v>45657</v>
      </c>
    </row>
    <row r="2884" spans="1:37" s="79" customFormat="1" ht="15.75" customHeight="1" x14ac:dyDescent="0.25">
      <c r="A2884" s="36">
        <v>2878</v>
      </c>
      <c r="B2884" s="45">
        <v>43830</v>
      </c>
      <c r="C2884" s="36" t="s">
        <v>823</v>
      </c>
      <c r="D2884" s="36"/>
      <c r="E2884" s="36">
        <v>12004</v>
      </c>
      <c r="F2884" s="36" t="s">
        <v>2243</v>
      </c>
      <c r="G2884" s="38" t="s">
        <v>318</v>
      </c>
      <c r="H2884" s="61">
        <v>1</v>
      </c>
      <c r="I2884" s="50">
        <v>3266250</v>
      </c>
      <c r="J2884" s="39">
        <f t="shared" si="1233"/>
        <v>0</v>
      </c>
      <c r="K2884" s="39">
        <f t="shared" si="1234"/>
        <v>0</v>
      </c>
      <c r="L2884" s="39">
        <f t="shared" si="1235"/>
        <v>3266250</v>
      </c>
      <c r="M2884" s="39">
        <f t="shared" si="1251"/>
        <v>0</v>
      </c>
      <c r="N2884" s="39">
        <f t="shared" si="1243"/>
        <v>0</v>
      </c>
      <c r="O2884" s="39">
        <f t="shared" si="1236"/>
        <v>0</v>
      </c>
      <c r="P2884" s="39">
        <f t="shared" si="1237"/>
        <v>0</v>
      </c>
      <c r="Q2884" s="39">
        <f t="shared" si="1238"/>
        <v>0</v>
      </c>
      <c r="R2884" s="39">
        <f t="shared" si="1239"/>
        <v>0</v>
      </c>
      <c r="S2884" s="39">
        <f t="shared" si="1240"/>
        <v>0</v>
      </c>
      <c r="T2884" s="39"/>
      <c r="U2884" s="39">
        <f t="shared" si="1241"/>
        <v>0</v>
      </c>
      <c r="V2884" s="39"/>
      <c r="W2884" s="39"/>
      <c r="X2884" s="39">
        <f t="shared" si="1221"/>
        <v>268.27515400410675</v>
      </c>
      <c r="Y2884" s="39">
        <f t="shared" si="1222"/>
        <v>8165.6249999999991</v>
      </c>
      <c r="Z2884" s="41">
        <f t="shared" si="1223"/>
        <v>490138.70636550302</v>
      </c>
      <c r="AA2884" s="41">
        <v>391949.99999999994</v>
      </c>
      <c r="AB2884" s="41">
        <v>0</v>
      </c>
      <c r="AC2884" s="41">
        <f t="shared" si="1224"/>
        <v>391949.99999999994</v>
      </c>
      <c r="AD2884" s="42">
        <f t="shared" si="1225"/>
        <v>98188.70636550308</v>
      </c>
      <c r="AE2884" s="41">
        <f t="shared" si="1226"/>
        <v>490138.70636550302</v>
      </c>
      <c r="AF2884" s="42">
        <f t="shared" si="1227"/>
        <v>2776111.2936344971</v>
      </c>
      <c r="AG2884" s="43">
        <f t="shared" si="1252"/>
        <v>400</v>
      </c>
      <c r="AH2884" s="44">
        <f t="shared" si="1228"/>
        <v>339.97535934291579</v>
      </c>
      <c r="AI2884" s="36">
        <f t="shared" si="1229"/>
        <v>60.024640657084191</v>
      </c>
      <c r="AJ2884" s="36">
        <f t="shared" si="1230"/>
        <v>1827</v>
      </c>
      <c r="AK2884" s="45">
        <v>45657</v>
      </c>
    </row>
    <row r="2885" spans="1:37" s="79" customFormat="1" ht="15.75" customHeight="1" x14ac:dyDescent="0.25">
      <c r="A2885" s="36">
        <v>2879</v>
      </c>
      <c r="B2885" s="37">
        <v>43830</v>
      </c>
      <c r="C2885" s="37" t="s">
        <v>823</v>
      </c>
      <c r="D2885" s="37"/>
      <c r="E2885" s="36">
        <v>12004</v>
      </c>
      <c r="F2885" s="53" t="s">
        <v>2244</v>
      </c>
      <c r="G2885" s="36" t="s">
        <v>491</v>
      </c>
      <c r="H2885" s="49">
        <v>434</v>
      </c>
      <c r="I2885" s="39">
        <v>36250931.811520912</v>
      </c>
      <c r="J2885" s="39"/>
      <c r="K2885" s="39"/>
      <c r="L2885" s="39">
        <v>36250931.811520912</v>
      </c>
      <c r="M2885" s="39"/>
      <c r="N2885" s="39"/>
      <c r="O2885" s="39"/>
      <c r="P2885" s="39"/>
      <c r="Q2885" s="39"/>
      <c r="R2885" s="39"/>
      <c r="S2885" s="39"/>
      <c r="T2885" s="39"/>
      <c r="U2885" s="39"/>
      <c r="V2885" s="39"/>
      <c r="W2885" s="39"/>
      <c r="X2885" s="39">
        <f t="shared" si="1221"/>
        <v>2977.4892658333392</v>
      </c>
      <c r="Y2885" s="39">
        <f t="shared" si="1222"/>
        <v>90627.329528802264</v>
      </c>
      <c r="Z2885" s="41">
        <f t="shared" si="1223"/>
        <v>5439872.8886775114</v>
      </c>
      <c r="AA2885" s="41">
        <v>4350111.8173825089</v>
      </c>
      <c r="AB2885" s="41">
        <v>0</v>
      </c>
      <c r="AC2885" s="41">
        <f t="shared" si="1224"/>
        <v>4350111.8173825089</v>
      </c>
      <c r="AD2885" s="42">
        <f t="shared" si="1225"/>
        <v>1089761.0712950025</v>
      </c>
      <c r="AE2885" s="41">
        <f t="shared" si="1226"/>
        <v>5439872.8886775114</v>
      </c>
      <c r="AF2885" s="42">
        <f t="shared" si="1227"/>
        <v>30811058.9228434</v>
      </c>
      <c r="AG2885" s="43">
        <f t="shared" si="1252"/>
        <v>400</v>
      </c>
      <c r="AH2885" s="44">
        <f t="shared" si="1228"/>
        <v>339.97535934291579</v>
      </c>
      <c r="AI2885" s="36">
        <f t="shared" si="1229"/>
        <v>60.024640657084191</v>
      </c>
      <c r="AJ2885" s="36">
        <f t="shared" si="1230"/>
        <v>1827</v>
      </c>
      <c r="AK2885" s="45">
        <v>45657</v>
      </c>
    </row>
    <row r="2886" spans="1:37" s="79" customFormat="1" ht="15.75" customHeight="1" x14ac:dyDescent="0.25">
      <c r="A2886" s="36">
        <v>2880</v>
      </c>
      <c r="B2886" s="37">
        <v>43830</v>
      </c>
      <c r="C2886" s="37" t="s">
        <v>823</v>
      </c>
      <c r="D2886" s="37"/>
      <c r="E2886" s="36">
        <v>12004</v>
      </c>
      <c r="F2886" s="53" t="s">
        <v>2245</v>
      </c>
      <c r="G2886" s="36" t="s">
        <v>491</v>
      </c>
      <c r="H2886" s="49">
        <v>174</v>
      </c>
      <c r="I2886" s="39">
        <v>18924888.441983834</v>
      </c>
      <c r="J2886" s="39"/>
      <c r="K2886" s="39"/>
      <c r="L2886" s="39">
        <v>18924888.441983834</v>
      </c>
      <c r="M2886" s="39"/>
      <c r="N2886" s="39"/>
      <c r="O2886" s="39"/>
      <c r="P2886" s="39"/>
      <c r="Q2886" s="39"/>
      <c r="R2886" s="39"/>
      <c r="S2886" s="39"/>
      <c r="T2886" s="39"/>
      <c r="U2886" s="39"/>
      <c r="V2886" s="39"/>
      <c r="W2886" s="39"/>
      <c r="X2886" s="39">
        <f t="shared" si="1221"/>
        <v>1554.4056215181793</v>
      </c>
      <c r="Y2886" s="39">
        <f t="shared" si="1222"/>
        <v>47312.221104959579</v>
      </c>
      <c r="Z2886" s="41">
        <f t="shared" si="1223"/>
        <v>2839899.0705137136</v>
      </c>
      <c r="AA2886" s="41">
        <v>2270986.6130380598</v>
      </c>
      <c r="AB2886" s="41">
        <v>0</v>
      </c>
      <c r="AC2886" s="41">
        <f t="shared" si="1224"/>
        <v>2270986.6130380598</v>
      </c>
      <c r="AD2886" s="42">
        <f t="shared" si="1225"/>
        <v>568912.45747565385</v>
      </c>
      <c r="AE2886" s="41">
        <f t="shared" si="1226"/>
        <v>2839899.0705137136</v>
      </c>
      <c r="AF2886" s="42">
        <f t="shared" si="1227"/>
        <v>16084989.37147012</v>
      </c>
      <c r="AG2886" s="43">
        <f t="shared" si="1252"/>
        <v>400</v>
      </c>
      <c r="AH2886" s="44">
        <f t="shared" si="1228"/>
        <v>339.97535934291579</v>
      </c>
      <c r="AI2886" s="36">
        <f t="shared" si="1229"/>
        <v>60.024640657084191</v>
      </c>
      <c r="AJ2886" s="36">
        <f t="shared" si="1230"/>
        <v>1827</v>
      </c>
      <c r="AK2886" s="45">
        <v>45657</v>
      </c>
    </row>
    <row r="2887" spans="1:37" s="79" customFormat="1" ht="51" customHeight="1" x14ac:dyDescent="0.25">
      <c r="A2887" s="36">
        <v>2881</v>
      </c>
      <c r="B2887" s="37">
        <v>43830</v>
      </c>
      <c r="C2887" s="37" t="s">
        <v>823</v>
      </c>
      <c r="D2887" s="37"/>
      <c r="E2887" s="36">
        <v>12004</v>
      </c>
      <c r="F2887" s="53" t="s">
        <v>2246</v>
      </c>
      <c r="G2887" s="36" t="s">
        <v>491</v>
      </c>
      <c r="H2887" s="49">
        <v>77</v>
      </c>
      <c r="I2887" s="39">
        <v>38500490.301923938</v>
      </c>
      <c r="J2887" s="39"/>
      <c r="K2887" s="39"/>
      <c r="L2887" s="39">
        <v>38500490.301923938</v>
      </c>
      <c r="M2887" s="39"/>
      <c r="N2887" s="39"/>
      <c r="O2887" s="39"/>
      <c r="P2887" s="39"/>
      <c r="Q2887" s="39"/>
      <c r="R2887" s="39"/>
      <c r="S2887" s="39"/>
      <c r="T2887" s="39"/>
      <c r="U2887" s="39"/>
      <c r="V2887" s="39"/>
      <c r="W2887" s="39"/>
      <c r="X2887" s="39">
        <f t="shared" ref="X2887:X2950" si="1253">IF(I2887&lt;0,0,IF(I2887&gt;0,((1/365.25*(IF(E2887=12002,I2887*3%,IF(E2887=12003,I2887*3%,IF(E2887=12004,I2887*3%,IF(E2887=12006,I2887*2%,IF(E2887=12007,I2887*10%,IF(E2887=12008,I2887*3%,IF(E2887=12009,I2887*10%,IF(E2887=12010,I2887*10%,IF(E2887=12011,I2887*20%,IF(E2887=12012,I2887*3%,IF(E2887=12099,I2887*10%))))))))))))))))</f>
        <v>3162.2579303428283</v>
      </c>
      <c r="Y2887" s="39">
        <f t="shared" ref="Y2887:Y2950" si="1254">X2887*30.4375</f>
        <v>96251.225754809842</v>
      </c>
      <c r="Z2887" s="41">
        <f t="shared" ref="Z2887:Z2950" si="1255">IF(I2887&lt;0,0,IF(I2887&gt;0,(IF(AI2887*Y2887&lt;=I2887,Y2887*AI2887,IF(Y2887*AI2887&gt;I2887,I2887,IF(AI2887*Y2887=I2887,I2887))))))</f>
        <v>5777445.2387363482</v>
      </c>
      <c r="AA2887" s="41">
        <v>4620058.8362308722</v>
      </c>
      <c r="AB2887" s="41">
        <v>0</v>
      </c>
      <c r="AC2887" s="41">
        <f t="shared" si="1224"/>
        <v>4620058.8362308722</v>
      </c>
      <c r="AD2887" s="42">
        <f t="shared" si="1225"/>
        <v>1157386.402505476</v>
      </c>
      <c r="AE2887" s="41">
        <f t="shared" si="1226"/>
        <v>5777445.2387363482</v>
      </c>
      <c r="AF2887" s="42">
        <f t="shared" si="1227"/>
        <v>32723045.063187592</v>
      </c>
      <c r="AG2887" s="43">
        <f t="shared" si="1252"/>
        <v>400</v>
      </c>
      <c r="AH2887" s="44">
        <f t="shared" si="1228"/>
        <v>339.97535934291579</v>
      </c>
      <c r="AI2887" s="36">
        <f t="shared" si="1229"/>
        <v>60.024640657084191</v>
      </c>
      <c r="AJ2887" s="36">
        <f t="shared" si="1230"/>
        <v>1827</v>
      </c>
      <c r="AK2887" s="45">
        <v>45657</v>
      </c>
    </row>
    <row r="2888" spans="1:37" s="79" customFormat="1" ht="15.75" customHeight="1" x14ac:dyDescent="0.25">
      <c r="A2888" s="36">
        <v>2882</v>
      </c>
      <c r="B2888" s="45">
        <v>43830</v>
      </c>
      <c r="C2888" s="36" t="s">
        <v>980</v>
      </c>
      <c r="D2888" s="36"/>
      <c r="E2888" s="36">
        <v>12002</v>
      </c>
      <c r="F2888" s="36" t="s">
        <v>2247</v>
      </c>
      <c r="G2888" s="36" t="s">
        <v>561</v>
      </c>
      <c r="H2888" s="38">
        <v>1</v>
      </c>
      <c r="I2888" s="50">
        <v>5657100</v>
      </c>
      <c r="J2888" s="39">
        <f t="shared" ref="J2888:J2925" si="1256">IF(E2888=12002,I2888,IF(E2888&lt;&gt;12002,0))</f>
        <v>5657100</v>
      </c>
      <c r="K2888" s="39">
        <f t="shared" ref="K2888:K2925" si="1257">IF(E2888=12003,I2888,IF(E2888&lt;&gt;12003,0))</f>
        <v>0</v>
      </c>
      <c r="L2888" s="39">
        <f t="shared" ref="L2888:L2925" si="1258">IF(E2888=12004,I2888,IF(E2888&lt;&gt;12004,0))</f>
        <v>0</v>
      </c>
      <c r="M2888" s="39">
        <f>IF(C2888=12006,H2888,IF(C2888&lt;&gt;12006,0))</f>
        <v>0</v>
      </c>
      <c r="N2888" s="39">
        <f t="shared" ref="N2888:N2903" si="1259">IF(E2888=12006,I2888,IF(E2888&lt;&gt;12006,0))</f>
        <v>0</v>
      </c>
      <c r="O2888" s="39">
        <f t="shared" ref="O2888:O2925" si="1260">IF(E2888=12007,I2888,IF(E2888&lt;&gt;12007,0))</f>
        <v>0</v>
      </c>
      <c r="P2888" s="39">
        <f t="shared" ref="P2888:P2925" si="1261">IF(E2888=12008,I2888,IF(E2888&lt;&gt;12008,0))</f>
        <v>0</v>
      </c>
      <c r="Q2888" s="39">
        <f t="shared" ref="Q2888:Q2925" si="1262">IF(E2888=12009,I2888,IF(E2888&lt;&gt;12009,0))</f>
        <v>0</v>
      </c>
      <c r="R2888" s="39">
        <f t="shared" ref="R2888:R2925" si="1263">IF(E2888=12010,I2888,IF(E2888&lt;&gt;12010,0))</f>
        <v>0</v>
      </c>
      <c r="S2888" s="39">
        <f t="shared" ref="S2888:S2925" si="1264">IF(E2888=12011,I2888,IF(E2888&lt;&gt;12011,0))</f>
        <v>0</v>
      </c>
      <c r="T2888" s="39"/>
      <c r="U2888" s="39">
        <f t="shared" ref="U2888:U2925" si="1265">IF(E2888=12012,I2888,IF(E2888&lt;&gt;12012,0))</f>
        <v>0</v>
      </c>
      <c r="V2888" s="39"/>
      <c r="W2888" s="39"/>
      <c r="X2888" s="39">
        <f t="shared" si="1253"/>
        <v>464.64887063655033</v>
      </c>
      <c r="Y2888" s="39">
        <f t="shared" si="1254"/>
        <v>14142.75</v>
      </c>
      <c r="Z2888" s="41">
        <f t="shared" si="1255"/>
        <v>848913.48665297742</v>
      </c>
      <c r="AA2888" s="41">
        <v>664912.5338809035</v>
      </c>
      <c r="AB2888" s="41">
        <v>-17932.482936668945</v>
      </c>
      <c r="AC2888" s="41">
        <f t="shared" si="1224"/>
        <v>646980.05094423459</v>
      </c>
      <c r="AD2888" s="42">
        <f t="shared" si="1225"/>
        <v>184000.95277207391</v>
      </c>
      <c r="AE2888" s="41">
        <f t="shared" si="1226"/>
        <v>830981.00371630851</v>
      </c>
      <c r="AF2888" s="42">
        <f t="shared" si="1227"/>
        <v>4826118.9962836914</v>
      </c>
      <c r="AG2888" s="43">
        <f t="shared" si="1252"/>
        <v>400</v>
      </c>
      <c r="AH2888" s="44">
        <f t="shared" si="1228"/>
        <v>339.97535934291579</v>
      </c>
      <c r="AI2888" s="36">
        <f t="shared" si="1229"/>
        <v>60.024640657084191</v>
      </c>
      <c r="AJ2888" s="36">
        <f t="shared" si="1230"/>
        <v>1827</v>
      </c>
      <c r="AK2888" s="45">
        <v>45657</v>
      </c>
    </row>
    <row r="2889" spans="1:37" s="79" customFormat="1" ht="12.75" x14ac:dyDescent="0.25">
      <c r="A2889" s="36">
        <v>2883</v>
      </c>
      <c r="B2889" s="45">
        <v>43830</v>
      </c>
      <c r="C2889" s="36" t="s">
        <v>980</v>
      </c>
      <c r="D2889" s="36"/>
      <c r="E2889" s="36">
        <v>12002</v>
      </c>
      <c r="F2889" s="36" t="s">
        <v>2241</v>
      </c>
      <c r="G2889" s="36" t="s">
        <v>561</v>
      </c>
      <c r="H2889" s="38">
        <v>1</v>
      </c>
      <c r="I2889" s="48">
        <v>3063844</v>
      </c>
      <c r="J2889" s="39">
        <f t="shared" si="1256"/>
        <v>3063844</v>
      </c>
      <c r="K2889" s="39">
        <f t="shared" si="1257"/>
        <v>0</v>
      </c>
      <c r="L2889" s="39">
        <f t="shared" si="1258"/>
        <v>0</v>
      </c>
      <c r="M2889" s="39">
        <f>IF(C2889=12006,H2889,IF(C2889&lt;&gt;12006,0))</f>
        <v>0</v>
      </c>
      <c r="N2889" s="39">
        <f t="shared" si="1259"/>
        <v>0</v>
      </c>
      <c r="O2889" s="39">
        <f t="shared" si="1260"/>
        <v>0</v>
      </c>
      <c r="P2889" s="39">
        <f t="shared" si="1261"/>
        <v>0</v>
      </c>
      <c r="Q2889" s="39">
        <f t="shared" si="1262"/>
        <v>0</v>
      </c>
      <c r="R2889" s="39">
        <f t="shared" si="1263"/>
        <v>0</v>
      </c>
      <c r="S2889" s="39">
        <f t="shared" si="1264"/>
        <v>0</v>
      </c>
      <c r="T2889" s="39"/>
      <c r="U2889" s="39">
        <f t="shared" si="1265"/>
        <v>0</v>
      </c>
      <c r="V2889" s="39"/>
      <c r="W2889" s="39"/>
      <c r="X2889" s="39">
        <f t="shared" si="1253"/>
        <v>251.65043121149895</v>
      </c>
      <c r="Y2889" s="39">
        <f t="shared" si="1254"/>
        <v>7659.61</v>
      </c>
      <c r="Z2889" s="41">
        <f t="shared" si="1255"/>
        <v>459765.3378234086</v>
      </c>
      <c r="AA2889" s="41">
        <v>360111.76706365502</v>
      </c>
      <c r="AB2889" s="41">
        <v>-9712.1016511314137</v>
      </c>
      <c r="AC2889" s="41">
        <f t="shared" ref="AC2889:AC2952" si="1266">AA2889+AB2889</f>
        <v>350399.66541252361</v>
      </c>
      <c r="AD2889" s="42">
        <f t="shared" ref="AD2889:AD2952" si="1267">Z2889-AA2889</f>
        <v>99653.57075975358</v>
      </c>
      <c r="AE2889" s="41">
        <f t="shared" ref="AE2889:AE2952" si="1268">AC2889+AD2889</f>
        <v>450053.23617227719</v>
      </c>
      <c r="AF2889" s="42">
        <f t="shared" ref="AF2889:AF2952" si="1269">I2889-AE2889</f>
        <v>2613790.763827723</v>
      </c>
      <c r="AG2889" s="43">
        <f t="shared" si="1252"/>
        <v>400</v>
      </c>
      <c r="AH2889" s="44">
        <f t="shared" ref="AH2889:AH2952" si="1270">IF(AG2889&gt;AI2889,AG2889-AI2889,IF(AG2889&lt;=AI2889,0))</f>
        <v>339.97535934291579</v>
      </c>
      <c r="AI2889" s="36">
        <f t="shared" ref="AI2889:AI2952" si="1271">AJ2889/30.4375</f>
        <v>60.024640657084191</v>
      </c>
      <c r="AJ2889" s="36">
        <f t="shared" ref="AJ2889:AJ2952" si="1272">AK2889-B2889</f>
        <v>1827</v>
      </c>
      <c r="AK2889" s="45">
        <v>45657</v>
      </c>
    </row>
    <row r="2890" spans="1:37" s="79" customFormat="1" ht="12.75" x14ac:dyDescent="0.25">
      <c r="A2890" s="36">
        <v>2884</v>
      </c>
      <c r="B2890" s="45">
        <v>43830</v>
      </c>
      <c r="C2890" s="36" t="s">
        <v>823</v>
      </c>
      <c r="D2890" s="36"/>
      <c r="E2890" s="36">
        <v>12004</v>
      </c>
      <c r="F2890" s="36" t="s">
        <v>2248</v>
      </c>
      <c r="G2890" s="36" t="s">
        <v>544</v>
      </c>
      <c r="H2890" s="38">
        <v>30000</v>
      </c>
      <c r="I2890" s="48">
        <v>1230621653.97</v>
      </c>
      <c r="J2890" s="39">
        <f t="shared" si="1256"/>
        <v>0</v>
      </c>
      <c r="K2890" s="39">
        <f t="shared" si="1257"/>
        <v>0</v>
      </c>
      <c r="L2890" s="39">
        <f t="shared" si="1258"/>
        <v>1230621653.97</v>
      </c>
      <c r="M2890" s="39">
        <f>IF(C2890=12006,H2890,IF(C2890&lt;&gt;12006,0))</f>
        <v>0</v>
      </c>
      <c r="N2890" s="39">
        <f t="shared" si="1259"/>
        <v>0</v>
      </c>
      <c r="O2890" s="39">
        <f t="shared" si="1260"/>
        <v>0</v>
      </c>
      <c r="P2890" s="39">
        <f t="shared" si="1261"/>
        <v>0</v>
      </c>
      <c r="Q2890" s="39">
        <f t="shared" si="1262"/>
        <v>0</v>
      </c>
      <c r="R2890" s="39">
        <f t="shared" si="1263"/>
        <v>0</v>
      </c>
      <c r="S2890" s="39">
        <f t="shared" si="1264"/>
        <v>0</v>
      </c>
      <c r="T2890" s="39"/>
      <c r="U2890" s="39">
        <f t="shared" si="1265"/>
        <v>0</v>
      </c>
      <c r="V2890" s="39"/>
      <c r="W2890" s="39"/>
      <c r="X2890" s="39">
        <f t="shared" si="1253"/>
        <v>101077.75391950717</v>
      </c>
      <c r="Y2890" s="39">
        <f t="shared" si="1254"/>
        <v>3076554.1349249994</v>
      </c>
      <c r="Z2890" s="41">
        <f t="shared" si="1255"/>
        <v>184669056.4109396</v>
      </c>
      <c r="AA2890" s="41">
        <v>144642265.85881475</v>
      </c>
      <c r="AB2890" s="41">
        <v>-3900956.6405600635</v>
      </c>
      <c r="AC2890" s="41">
        <f t="shared" si="1266"/>
        <v>140741309.21825469</v>
      </c>
      <c r="AD2890" s="42">
        <f t="shared" si="1267"/>
        <v>40026790.552124858</v>
      </c>
      <c r="AE2890" s="41">
        <f t="shared" si="1268"/>
        <v>180768099.77037954</v>
      </c>
      <c r="AF2890" s="42">
        <f t="shared" si="1269"/>
        <v>1049853554.1996205</v>
      </c>
      <c r="AG2890" s="43">
        <f t="shared" si="1252"/>
        <v>400</v>
      </c>
      <c r="AH2890" s="44">
        <f t="shared" si="1270"/>
        <v>339.97535934291579</v>
      </c>
      <c r="AI2890" s="36">
        <f t="shared" si="1271"/>
        <v>60.024640657084191</v>
      </c>
      <c r="AJ2890" s="36">
        <f t="shared" si="1272"/>
        <v>1827</v>
      </c>
      <c r="AK2890" s="45">
        <v>45657</v>
      </c>
    </row>
    <row r="2891" spans="1:37" s="79" customFormat="1" ht="12.75" x14ac:dyDescent="0.25">
      <c r="A2891" s="36">
        <v>2885</v>
      </c>
      <c r="B2891" s="45">
        <v>43831</v>
      </c>
      <c r="C2891" s="36" t="s">
        <v>823</v>
      </c>
      <c r="D2891" s="36"/>
      <c r="E2891" s="36">
        <v>12004</v>
      </c>
      <c r="F2891" s="56" t="s">
        <v>2249</v>
      </c>
      <c r="G2891" s="56" t="s">
        <v>65</v>
      </c>
      <c r="H2891" s="38">
        <v>4463</v>
      </c>
      <c r="I2891" s="50">
        <v>215399477.21324998</v>
      </c>
      <c r="J2891" s="39">
        <f t="shared" si="1256"/>
        <v>0</v>
      </c>
      <c r="K2891" s="39">
        <f t="shared" si="1257"/>
        <v>0</v>
      </c>
      <c r="L2891" s="39">
        <f t="shared" si="1258"/>
        <v>215399477.21324998</v>
      </c>
      <c r="M2891" s="39">
        <f>IF(C2891=12006,H2891,IF(C2891&lt;&gt;12006,0))</f>
        <v>0</v>
      </c>
      <c r="N2891" s="39">
        <f t="shared" si="1259"/>
        <v>0</v>
      </c>
      <c r="O2891" s="39">
        <f t="shared" si="1260"/>
        <v>0</v>
      </c>
      <c r="P2891" s="39">
        <f t="shared" si="1261"/>
        <v>0</v>
      </c>
      <c r="Q2891" s="39">
        <f t="shared" si="1262"/>
        <v>0</v>
      </c>
      <c r="R2891" s="39">
        <f t="shared" si="1263"/>
        <v>0</v>
      </c>
      <c r="S2891" s="39">
        <f t="shared" si="1264"/>
        <v>0</v>
      </c>
      <c r="T2891" s="39"/>
      <c r="U2891" s="39">
        <f t="shared" si="1265"/>
        <v>0</v>
      </c>
      <c r="V2891" s="39"/>
      <c r="W2891" s="39"/>
      <c r="X2891" s="39">
        <f t="shared" si="1253"/>
        <v>17691.948847084186</v>
      </c>
      <c r="Y2891" s="39">
        <f t="shared" si="1254"/>
        <v>538498.6930331249</v>
      </c>
      <c r="Z2891" s="41">
        <f t="shared" si="1255"/>
        <v>32305498.594775721</v>
      </c>
      <c r="AA2891" s="41">
        <v>25830245.316742908</v>
      </c>
      <c r="AB2891" s="41">
        <v>-696633.63193719229</v>
      </c>
      <c r="AC2891" s="41">
        <f t="shared" si="1266"/>
        <v>25133611.684805717</v>
      </c>
      <c r="AD2891" s="42">
        <f t="shared" si="1267"/>
        <v>6475253.2780328132</v>
      </c>
      <c r="AE2891" s="41">
        <f t="shared" si="1268"/>
        <v>31608864.962838531</v>
      </c>
      <c r="AF2891" s="42">
        <f t="shared" si="1269"/>
        <v>183790612.25041145</v>
      </c>
      <c r="AG2891" s="43">
        <f t="shared" si="1252"/>
        <v>400</v>
      </c>
      <c r="AH2891" s="44">
        <f t="shared" si="1270"/>
        <v>340.00821355236138</v>
      </c>
      <c r="AI2891" s="36">
        <f t="shared" si="1271"/>
        <v>59.991786447638603</v>
      </c>
      <c r="AJ2891" s="36">
        <f t="shared" si="1272"/>
        <v>1826</v>
      </c>
      <c r="AK2891" s="45">
        <v>45657</v>
      </c>
    </row>
    <row r="2892" spans="1:37" s="79" customFormat="1" ht="38.25" customHeight="1" x14ac:dyDescent="0.25">
      <c r="A2892" s="36">
        <v>2886</v>
      </c>
      <c r="B2892" s="45">
        <v>43831</v>
      </c>
      <c r="C2892" s="36" t="s">
        <v>823</v>
      </c>
      <c r="D2892" s="36"/>
      <c r="E2892" s="56">
        <v>12004</v>
      </c>
      <c r="F2892" s="56" t="s">
        <v>2250</v>
      </c>
      <c r="G2892" s="56" t="s">
        <v>544</v>
      </c>
      <c r="H2892" s="38">
        <v>5537</v>
      </c>
      <c r="I2892" s="50">
        <v>267234350.28674999</v>
      </c>
      <c r="J2892" s="39">
        <f t="shared" si="1256"/>
        <v>0</v>
      </c>
      <c r="K2892" s="39">
        <f t="shared" si="1257"/>
        <v>0</v>
      </c>
      <c r="L2892" s="39">
        <f t="shared" si="1258"/>
        <v>267234350.28674999</v>
      </c>
      <c r="M2892" s="39">
        <f>IF(C2892=12006,H2892,IF(C2892&lt;&gt;12006,0))</f>
        <v>0</v>
      </c>
      <c r="N2892" s="39">
        <f t="shared" si="1259"/>
        <v>0</v>
      </c>
      <c r="O2892" s="39">
        <f t="shared" si="1260"/>
        <v>0</v>
      </c>
      <c r="P2892" s="39">
        <f t="shared" si="1261"/>
        <v>0</v>
      </c>
      <c r="Q2892" s="39">
        <f t="shared" si="1262"/>
        <v>0</v>
      </c>
      <c r="R2892" s="39">
        <f t="shared" si="1263"/>
        <v>0</v>
      </c>
      <c r="S2892" s="39">
        <f t="shared" si="1264"/>
        <v>0</v>
      </c>
      <c r="T2892" s="39"/>
      <c r="U2892" s="39">
        <f t="shared" si="1265"/>
        <v>0</v>
      </c>
      <c r="V2892" s="39"/>
      <c r="W2892" s="39"/>
      <c r="X2892" s="39">
        <f t="shared" si="1253"/>
        <v>21949.433288439421</v>
      </c>
      <c r="Y2892" s="39">
        <f t="shared" si="1254"/>
        <v>668085.87571687484</v>
      </c>
      <c r="Z2892" s="41">
        <f t="shared" si="1255"/>
        <v>40079665.184690379</v>
      </c>
      <c r="AA2892" s="41">
        <v>31387689.602468371</v>
      </c>
      <c r="AB2892" s="41">
        <v>-846516.16496455227</v>
      </c>
      <c r="AC2892" s="41">
        <f t="shared" si="1266"/>
        <v>30541173.437503818</v>
      </c>
      <c r="AD2892" s="42">
        <f t="shared" si="1267"/>
        <v>8691975.5822220072</v>
      </c>
      <c r="AE2892" s="41">
        <f t="shared" si="1268"/>
        <v>39233149.019725829</v>
      </c>
      <c r="AF2892" s="42">
        <f t="shared" si="1269"/>
        <v>228001201.26702416</v>
      </c>
      <c r="AG2892" s="43">
        <f t="shared" si="1252"/>
        <v>400</v>
      </c>
      <c r="AH2892" s="44">
        <f t="shared" si="1270"/>
        <v>340.00821355236138</v>
      </c>
      <c r="AI2892" s="36">
        <f t="shared" si="1271"/>
        <v>59.991786447638603</v>
      </c>
      <c r="AJ2892" s="36">
        <f t="shared" si="1272"/>
        <v>1826</v>
      </c>
      <c r="AK2892" s="45">
        <v>45657</v>
      </c>
    </row>
    <row r="2893" spans="1:37" s="79" customFormat="1" ht="15.75" customHeight="1" x14ac:dyDescent="0.25">
      <c r="A2893" s="36">
        <v>2887</v>
      </c>
      <c r="B2893" s="45">
        <v>43832</v>
      </c>
      <c r="C2893" s="49" t="s">
        <v>272</v>
      </c>
      <c r="D2893" s="49"/>
      <c r="E2893" s="49">
        <v>12010</v>
      </c>
      <c r="F2893" s="36" t="s">
        <v>2251</v>
      </c>
      <c r="G2893" s="56" t="s">
        <v>435</v>
      </c>
      <c r="H2893" s="38">
        <v>1</v>
      </c>
      <c r="I2893" s="50">
        <v>202196.06877745796</v>
      </c>
      <c r="J2893" s="39">
        <f t="shared" si="1256"/>
        <v>0</v>
      </c>
      <c r="K2893" s="39">
        <f t="shared" si="1257"/>
        <v>0</v>
      </c>
      <c r="L2893" s="39">
        <f t="shared" si="1258"/>
        <v>0</v>
      </c>
      <c r="M2893" s="39">
        <f>IF(E2893=12005,I2893,IF(E2893&lt;&gt;12005,0))</f>
        <v>0</v>
      </c>
      <c r="N2893" s="39">
        <f t="shared" si="1259"/>
        <v>0</v>
      </c>
      <c r="O2893" s="39">
        <f t="shared" si="1260"/>
        <v>0</v>
      </c>
      <c r="P2893" s="39">
        <f t="shared" si="1261"/>
        <v>0</v>
      </c>
      <c r="Q2893" s="39">
        <f t="shared" si="1262"/>
        <v>0</v>
      </c>
      <c r="R2893" s="39">
        <f t="shared" si="1263"/>
        <v>202196.06877745796</v>
      </c>
      <c r="S2893" s="39">
        <f t="shared" si="1264"/>
        <v>0</v>
      </c>
      <c r="T2893" s="39"/>
      <c r="U2893" s="39">
        <f t="shared" si="1265"/>
        <v>0</v>
      </c>
      <c r="V2893" s="39"/>
      <c r="W2893" s="39">
        <f>IF(E2893=12099,I2893,IF(E2893&lt;&gt;12099,0))</f>
        <v>0</v>
      </c>
      <c r="X2893" s="39">
        <f t="shared" si="1253"/>
        <v>55.358266605737981</v>
      </c>
      <c r="Y2893" s="39">
        <f t="shared" si="1254"/>
        <v>1684.9672398121497</v>
      </c>
      <c r="Z2893" s="41">
        <f t="shared" si="1255"/>
        <v>101028.83655547182</v>
      </c>
      <c r="AA2893" s="41">
        <v>80767.710977771712</v>
      </c>
      <c r="AB2893" s="41">
        <v>5428.4777856544761</v>
      </c>
      <c r="AC2893" s="41">
        <f t="shared" si="1266"/>
        <v>86196.188763426195</v>
      </c>
      <c r="AD2893" s="42">
        <f t="shared" si="1267"/>
        <v>20261.125577700106</v>
      </c>
      <c r="AE2893" s="41">
        <f t="shared" si="1268"/>
        <v>106457.3143411263</v>
      </c>
      <c r="AF2893" s="42">
        <f t="shared" si="1269"/>
        <v>95738.754436331656</v>
      </c>
      <c r="AG2893" s="43">
        <f>(365.25/30.4375*(IF(E2893=12002,1/3%,IF(E2893=12003,1/3%,IF(E2893=12004,1/3%,IF(E2893=12006,1/2%,IF(E2893=12007,1/10%,IF(E2893=12008,1/3%,IF(E2893=12009,1/10%,IF(E2893=12010,1/10%,IF(E2893=12011,1/20%,IF(E2893=12012,1/3%,IF(E2893=12099,1/10%)))))))))))))</f>
        <v>120</v>
      </c>
      <c r="AH2893" s="44">
        <f t="shared" si="1270"/>
        <v>60.041067761806978</v>
      </c>
      <c r="AI2893" s="36">
        <f t="shared" si="1271"/>
        <v>59.958932238193022</v>
      </c>
      <c r="AJ2893" s="36">
        <f t="shared" si="1272"/>
        <v>1825</v>
      </c>
      <c r="AK2893" s="45">
        <v>45657</v>
      </c>
    </row>
    <row r="2894" spans="1:37" s="79" customFormat="1" ht="51" customHeight="1" x14ac:dyDescent="0.25">
      <c r="A2894" s="36">
        <v>2888</v>
      </c>
      <c r="B2894" s="45">
        <v>43832</v>
      </c>
      <c r="C2894" s="49" t="s">
        <v>272</v>
      </c>
      <c r="D2894" s="49"/>
      <c r="E2894" s="49">
        <v>12010</v>
      </c>
      <c r="F2894" s="36" t="s">
        <v>2168</v>
      </c>
      <c r="G2894" s="56" t="s">
        <v>435</v>
      </c>
      <c r="H2894" s="38">
        <v>1</v>
      </c>
      <c r="I2894" s="50">
        <v>202777.52369865292</v>
      </c>
      <c r="J2894" s="39">
        <f t="shared" si="1256"/>
        <v>0</v>
      </c>
      <c r="K2894" s="39">
        <f t="shared" si="1257"/>
        <v>0</v>
      </c>
      <c r="L2894" s="39">
        <f t="shared" si="1258"/>
        <v>0</v>
      </c>
      <c r="M2894" s="39">
        <f>IF(E2894=12005,I2894,IF(E2894&lt;&gt;12005,0))</f>
        <v>0</v>
      </c>
      <c r="N2894" s="39">
        <f t="shared" si="1259"/>
        <v>0</v>
      </c>
      <c r="O2894" s="39">
        <f t="shared" si="1260"/>
        <v>0</v>
      </c>
      <c r="P2894" s="39">
        <f t="shared" si="1261"/>
        <v>0</v>
      </c>
      <c r="Q2894" s="39">
        <f t="shared" si="1262"/>
        <v>0</v>
      </c>
      <c r="R2894" s="39">
        <f t="shared" si="1263"/>
        <v>202777.52369865292</v>
      </c>
      <c r="S2894" s="39">
        <f t="shared" si="1264"/>
        <v>0</v>
      </c>
      <c r="T2894" s="39"/>
      <c r="U2894" s="39">
        <f t="shared" si="1265"/>
        <v>0</v>
      </c>
      <c r="V2894" s="39"/>
      <c r="W2894" s="39">
        <f>IF(E2894=12099,I2894,IF(E2894&lt;&gt;12099,0))</f>
        <v>0</v>
      </c>
      <c r="X2894" s="39">
        <f t="shared" si="1253"/>
        <v>55.517460287105528</v>
      </c>
      <c r="Y2894" s="39">
        <f t="shared" si="1254"/>
        <v>1689.8126974887746</v>
      </c>
      <c r="Z2894" s="41">
        <f t="shared" si="1255"/>
        <v>101319.36502396759</v>
      </c>
      <c r="AA2894" s="41">
        <v>80999.97455888697</v>
      </c>
      <c r="AB2894" s="41">
        <v>5444.08845079822</v>
      </c>
      <c r="AC2894" s="41">
        <f t="shared" si="1266"/>
        <v>86444.063009685196</v>
      </c>
      <c r="AD2894" s="42">
        <f t="shared" si="1267"/>
        <v>20319.390465080622</v>
      </c>
      <c r="AE2894" s="41">
        <f t="shared" si="1268"/>
        <v>106763.45347476582</v>
      </c>
      <c r="AF2894" s="42">
        <f t="shared" si="1269"/>
        <v>96014.070223887102</v>
      </c>
      <c r="AG2894" s="43">
        <f>(365.25/30.4375*(IF(E2894=12002,1/3%,IF(E2894=12003,1/3%,IF(E2894=12004,1/3%,IF(E2894=12006,1/2%,IF(E2894=12007,1/10%,IF(E2894=12008,1/3%,IF(E2894=12009,1/10%,IF(E2894=12010,1/10%,IF(E2894=12011,1/20%,IF(E2894=12012,1/3%,IF(E2894=12099,1/10%)))))))))))))</f>
        <v>120</v>
      </c>
      <c r="AH2894" s="44">
        <f t="shared" si="1270"/>
        <v>60.041067761806978</v>
      </c>
      <c r="AI2894" s="36">
        <f t="shared" si="1271"/>
        <v>59.958932238193022</v>
      </c>
      <c r="AJ2894" s="36">
        <f t="shared" si="1272"/>
        <v>1825</v>
      </c>
      <c r="AK2894" s="45">
        <v>45657</v>
      </c>
    </row>
    <row r="2895" spans="1:37" s="79" customFormat="1" ht="15.75" customHeight="1" x14ac:dyDescent="0.25">
      <c r="A2895" s="36">
        <v>2889</v>
      </c>
      <c r="B2895" s="45">
        <v>43837</v>
      </c>
      <c r="C2895" s="36" t="s">
        <v>721</v>
      </c>
      <c r="D2895" s="36"/>
      <c r="E2895" s="36">
        <v>12003</v>
      </c>
      <c r="F2895" s="36" t="s">
        <v>2171</v>
      </c>
      <c r="G2895" s="38" t="s">
        <v>320</v>
      </c>
      <c r="H2895" s="61">
        <v>1</v>
      </c>
      <c r="I2895" s="48">
        <v>76222.573839662451</v>
      </c>
      <c r="J2895" s="39">
        <f t="shared" si="1256"/>
        <v>0</v>
      </c>
      <c r="K2895" s="39">
        <f t="shared" si="1257"/>
        <v>76222.573839662451</v>
      </c>
      <c r="L2895" s="39">
        <f t="shared" si="1258"/>
        <v>0</v>
      </c>
      <c r="M2895" s="39">
        <f t="shared" ref="M2895:M2901" si="1273">IF(C2895=12006,H2895,IF(C2895&lt;&gt;12006,0))</f>
        <v>0</v>
      </c>
      <c r="N2895" s="39">
        <f t="shared" si="1259"/>
        <v>0</v>
      </c>
      <c r="O2895" s="39">
        <f t="shared" si="1260"/>
        <v>0</v>
      </c>
      <c r="P2895" s="39">
        <f t="shared" si="1261"/>
        <v>0</v>
      </c>
      <c r="Q2895" s="39">
        <f t="shared" si="1262"/>
        <v>0</v>
      </c>
      <c r="R2895" s="39">
        <f t="shared" si="1263"/>
        <v>0</v>
      </c>
      <c r="S2895" s="39">
        <f t="shared" si="1264"/>
        <v>0</v>
      </c>
      <c r="T2895" s="39"/>
      <c r="U2895" s="39">
        <f t="shared" si="1265"/>
        <v>0</v>
      </c>
      <c r="V2895" s="39"/>
      <c r="W2895" s="39"/>
      <c r="X2895" s="39">
        <f t="shared" si="1253"/>
        <v>6.2605810135246367</v>
      </c>
      <c r="Y2895" s="39">
        <f t="shared" si="1254"/>
        <v>190.55643459915612</v>
      </c>
      <c r="Z2895" s="41">
        <f t="shared" si="1255"/>
        <v>11394.257444614839</v>
      </c>
      <c r="AA2895" s="41">
        <v>9102.8847936648217</v>
      </c>
      <c r="AB2895" s="41">
        <v>0</v>
      </c>
      <c r="AC2895" s="41">
        <f t="shared" si="1266"/>
        <v>9102.8847936648217</v>
      </c>
      <c r="AD2895" s="42">
        <f t="shared" si="1267"/>
        <v>2291.3726509500175</v>
      </c>
      <c r="AE2895" s="41">
        <f t="shared" si="1268"/>
        <v>11394.257444614839</v>
      </c>
      <c r="AF2895" s="42">
        <f t="shared" si="1269"/>
        <v>64828.316395047616</v>
      </c>
      <c r="AG2895" s="43">
        <f t="shared" ref="AG2895:AG2901" si="1274">(365.25/30.4375*(IF(E2895=12002,1/3%,IF(E2895=12003,1/3%,IF(E2895=12004,1/3%,IF(E2895=12006,1/2%,IF(E2895=12007,1/10%,IF(E2895=12008,1/3%,IF(E2895=12009,1/10%,IF(E2895=12010,1/10%,IF(E2895=12011,1/20%,IF(E2895=12012,1/3%))))))))))))</f>
        <v>400</v>
      </c>
      <c r="AH2895" s="44">
        <f t="shared" si="1270"/>
        <v>340.20533880903491</v>
      </c>
      <c r="AI2895" s="36">
        <f t="shared" si="1271"/>
        <v>59.794661190965094</v>
      </c>
      <c r="AJ2895" s="36">
        <f t="shared" si="1272"/>
        <v>1820</v>
      </c>
      <c r="AK2895" s="45">
        <v>45657</v>
      </c>
    </row>
    <row r="2896" spans="1:37" s="79" customFormat="1" ht="15.75" customHeight="1" x14ac:dyDescent="0.25">
      <c r="A2896" s="36">
        <v>2890</v>
      </c>
      <c r="B2896" s="45">
        <v>43837</v>
      </c>
      <c r="C2896" s="36" t="s">
        <v>721</v>
      </c>
      <c r="D2896" s="36"/>
      <c r="E2896" s="36">
        <v>12003</v>
      </c>
      <c r="F2896" s="36" t="s">
        <v>2040</v>
      </c>
      <c r="G2896" s="38" t="s">
        <v>320</v>
      </c>
      <c r="H2896" s="61">
        <v>18</v>
      </c>
      <c r="I2896" s="48">
        <v>873094.9367088608</v>
      </c>
      <c r="J2896" s="39">
        <f t="shared" si="1256"/>
        <v>0</v>
      </c>
      <c r="K2896" s="39">
        <f t="shared" si="1257"/>
        <v>873094.9367088608</v>
      </c>
      <c r="L2896" s="39">
        <f t="shared" si="1258"/>
        <v>0</v>
      </c>
      <c r="M2896" s="39">
        <f t="shared" si="1273"/>
        <v>0</v>
      </c>
      <c r="N2896" s="39">
        <f t="shared" si="1259"/>
        <v>0</v>
      </c>
      <c r="O2896" s="39">
        <f t="shared" si="1260"/>
        <v>0</v>
      </c>
      <c r="P2896" s="39">
        <f t="shared" si="1261"/>
        <v>0</v>
      </c>
      <c r="Q2896" s="39">
        <f t="shared" si="1262"/>
        <v>0</v>
      </c>
      <c r="R2896" s="39">
        <f t="shared" si="1263"/>
        <v>0</v>
      </c>
      <c r="S2896" s="39">
        <f t="shared" si="1264"/>
        <v>0</v>
      </c>
      <c r="T2896" s="39"/>
      <c r="U2896" s="39">
        <f t="shared" si="1265"/>
        <v>0</v>
      </c>
      <c r="V2896" s="39"/>
      <c r="W2896" s="39"/>
      <c r="X2896" s="39">
        <f t="shared" si="1253"/>
        <v>71.712109791282202</v>
      </c>
      <c r="Y2896" s="39">
        <f t="shared" si="1254"/>
        <v>2182.7373417721519</v>
      </c>
      <c r="Z2896" s="41">
        <f t="shared" si="1255"/>
        <v>130516.03982013361</v>
      </c>
      <c r="AA2896" s="41">
        <v>104269.40763652431</v>
      </c>
      <c r="AB2896" s="41">
        <v>0</v>
      </c>
      <c r="AC2896" s="41">
        <f t="shared" si="1266"/>
        <v>104269.40763652431</v>
      </c>
      <c r="AD2896" s="42">
        <f t="shared" si="1267"/>
        <v>26246.632183609297</v>
      </c>
      <c r="AE2896" s="41">
        <f t="shared" si="1268"/>
        <v>130516.03982013361</v>
      </c>
      <c r="AF2896" s="42">
        <f t="shared" si="1269"/>
        <v>742578.89688872721</v>
      </c>
      <c r="AG2896" s="43">
        <f t="shared" si="1274"/>
        <v>400</v>
      </c>
      <c r="AH2896" s="44">
        <f t="shared" si="1270"/>
        <v>340.20533880903491</v>
      </c>
      <c r="AI2896" s="36">
        <f t="shared" si="1271"/>
        <v>59.794661190965094</v>
      </c>
      <c r="AJ2896" s="36">
        <f t="shared" si="1272"/>
        <v>1820</v>
      </c>
      <c r="AK2896" s="45">
        <v>45657</v>
      </c>
    </row>
    <row r="2897" spans="1:37" s="79" customFormat="1" ht="15.75" customHeight="1" x14ac:dyDescent="0.25">
      <c r="A2897" s="36">
        <v>2891</v>
      </c>
      <c r="B2897" s="45">
        <v>43837</v>
      </c>
      <c r="C2897" s="36" t="s">
        <v>721</v>
      </c>
      <c r="D2897" s="36"/>
      <c r="E2897" s="36">
        <v>12003</v>
      </c>
      <c r="F2897" s="36" t="s">
        <v>2041</v>
      </c>
      <c r="G2897" s="38" t="s">
        <v>320</v>
      </c>
      <c r="H2897" s="61">
        <v>20</v>
      </c>
      <c r="I2897" s="48">
        <v>692932.48945147672</v>
      </c>
      <c r="J2897" s="39">
        <f t="shared" si="1256"/>
        <v>0</v>
      </c>
      <c r="K2897" s="39">
        <f t="shared" si="1257"/>
        <v>692932.48945147672</v>
      </c>
      <c r="L2897" s="39">
        <f t="shared" si="1258"/>
        <v>0</v>
      </c>
      <c r="M2897" s="39">
        <f t="shared" si="1273"/>
        <v>0</v>
      </c>
      <c r="N2897" s="39">
        <f t="shared" si="1259"/>
        <v>0</v>
      </c>
      <c r="O2897" s="39">
        <f t="shared" si="1260"/>
        <v>0</v>
      </c>
      <c r="P2897" s="39">
        <f t="shared" si="1261"/>
        <v>0</v>
      </c>
      <c r="Q2897" s="39">
        <f t="shared" si="1262"/>
        <v>0</v>
      </c>
      <c r="R2897" s="39">
        <f t="shared" si="1263"/>
        <v>0</v>
      </c>
      <c r="S2897" s="39">
        <f t="shared" si="1264"/>
        <v>0</v>
      </c>
      <c r="T2897" s="39"/>
      <c r="U2897" s="39">
        <f t="shared" si="1265"/>
        <v>0</v>
      </c>
      <c r="V2897" s="39"/>
      <c r="W2897" s="39"/>
      <c r="X2897" s="39">
        <f t="shared" si="1253"/>
        <v>56.914372850223955</v>
      </c>
      <c r="Y2897" s="39">
        <f t="shared" si="1254"/>
        <v>1732.3312236286915</v>
      </c>
      <c r="Z2897" s="41">
        <f t="shared" si="1255"/>
        <v>103584.1585874076</v>
      </c>
      <c r="AA2897" s="41">
        <v>82753.498124225618</v>
      </c>
      <c r="AB2897" s="41">
        <v>0</v>
      </c>
      <c r="AC2897" s="41">
        <f t="shared" si="1266"/>
        <v>82753.498124225618</v>
      </c>
      <c r="AD2897" s="42">
        <f t="shared" si="1267"/>
        <v>20830.660463181979</v>
      </c>
      <c r="AE2897" s="41">
        <f t="shared" si="1268"/>
        <v>103584.1585874076</v>
      </c>
      <c r="AF2897" s="42">
        <f t="shared" si="1269"/>
        <v>589348.33086406917</v>
      </c>
      <c r="AG2897" s="43">
        <f t="shared" si="1274"/>
        <v>400</v>
      </c>
      <c r="AH2897" s="44">
        <f t="shared" si="1270"/>
        <v>340.20533880903491</v>
      </c>
      <c r="AI2897" s="36">
        <f t="shared" si="1271"/>
        <v>59.794661190965094</v>
      </c>
      <c r="AJ2897" s="36">
        <f t="shared" si="1272"/>
        <v>1820</v>
      </c>
      <c r="AK2897" s="45">
        <v>45657</v>
      </c>
    </row>
    <row r="2898" spans="1:37" s="79" customFormat="1" ht="15.75" customHeight="1" x14ac:dyDescent="0.25">
      <c r="A2898" s="36">
        <v>2892</v>
      </c>
      <c r="B2898" s="45">
        <v>43839</v>
      </c>
      <c r="C2898" s="36" t="s">
        <v>527</v>
      </c>
      <c r="D2898" s="36"/>
      <c r="E2898" s="36">
        <v>12002</v>
      </c>
      <c r="F2898" s="36" t="s">
        <v>2252</v>
      </c>
      <c r="G2898" s="36" t="s">
        <v>1477</v>
      </c>
      <c r="H2898" s="38">
        <v>1</v>
      </c>
      <c r="I2898" s="48">
        <v>9485807.5</v>
      </c>
      <c r="J2898" s="39">
        <f t="shared" si="1256"/>
        <v>9485807.5</v>
      </c>
      <c r="K2898" s="39">
        <f t="shared" si="1257"/>
        <v>0</v>
      </c>
      <c r="L2898" s="39">
        <f t="shared" si="1258"/>
        <v>0</v>
      </c>
      <c r="M2898" s="39">
        <f t="shared" si="1273"/>
        <v>0</v>
      </c>
      <c r="N2898" s="39">
        <f t="shared" si="1259"/>
        <v>0</v>
      </c>
      <c r="O2898" s="39">
        <f t="shared" si="1260"/>
        <v>0</v>
      </c>
      <c r="P2898" s="39">
        <f t="shared" si="1261"/>
        <v>0</v>
      </c>
      <c r="Q2898" s="39">
        <f t="shared" si="1262"/>
        <v>0</v>
      </c>
      <c r="R2898" s="39">
        <f t="shared" si="1263"/>
        <v>0</v>
      </c>
      <c r="S2898" s="39">
        <f t="shared" si="1264"/>
        <v>0</v>
      </c>
      <c r="T2898" s="39"/>
      <c r="U2898" s="39">
        <f t="shared" si="1265"/>
        <v>0</v>
      </c>
      <c r="V2898" s="39"/>
      <c r="W2898" s="39"/>
      <c r="X2898" s="39">
        <f t="shared" si="1253"/>
        <v>779.1217659137576</v>
      </c>
      <c r="Y2898" s="39">
        <f t="shared" si="1254"/>
        <v>23714.518749999996</v>
      </c>
      <c r="Z2898" s="41">
        <f t="shared" si="1255"/>
        <v>1416443.3704312113</v>
      </c>
      <c r="AA2898" s="41">
        <v>1131284.8041067759</v>
      </c>
      <c r="AB2898" s="41">
        <v>-30510.39710139437</v>
      </c>
      <c r="AC2898" s="41">
        <f t="shared" si="1266"/>
        <v>1100774.4070053815</v>
      </c>
      <c r="AD2898" s="42">
        <f t="shared" si="1267"/>
        <v>285158.56632443541</v>
      </c>
      <c r="AE2898" s="41">
        <f t="shared" si="1268"/>
        <v>1385932.9733298169</v>
      </c>
      <c r="AF2898" s="42">
        <f t="shared" si="1269"/>
        <v>8099874.5266701831</v>
      </c>
      <c r="AG2898" s="43">
        <f t="shared" si="1274"/>
        <v>400</v>
      </c>
      <c r="AH2898" s="44">
        <f t="shared" si="1270"/>
        <v>340.27104722792609</v>
      </c>
      <c r="AI2898" s="36">
        <f t="shared" si="1271"/>
        <v>59.728952772073924</v>
      </c>
      <c r="AJ2898" s="36">
        <f t="shared" si="1272"/>
        <v>1818</v>
      </c>
      <c r="AK2898" s="45">
        <v>45657</v>
      </c>
    </row>
    <row r="2899" spans="1:37" s="79" customFormat="1" ht="12.75" x14ac:dyDescent="0.25">
      <c r="A2899" s="36">
        <v>2893</v>
      </c>
      <c r="B2899" s="45">
        <v>43841</v>
      </c>
      <c r="C2899" s="36" t="s">
        <v>721</v>
      </c>
      <c r="D2899" s="36"/>
      <c r="E2899" s="36">
        <v>12003</v>
      </c>
      <c r="F2899" s="36" t="s">
        <v>2040</v>
      </c>
      <c r="G2899" s="38" t="s">
        <v>387</v>
      </c>
      <c r="H2899" s="61">
        <v>7</v>
      </c>
      <c r="I2899" s="48">
        <v>327250</v>
      </c>
      <c r="J2899" s="39">
        <f t="shared" si="1256"/>
        <v>0</v>
      </c>
      <c r="K2899" s="39">
        <f t="shared" si="1257"/>
        <v>327250</v>
      </c>
      <c r="L2899" s="39">
        <f t="shared" si="1258"/>
        <v>0</v>
      </c>
      <c r="M2899" s="39">
        <f t="shared" si="1273"/>
        <v>0</v>
      </c>
      <c r="N2899" s="39">
        <f t="shared" si="1259"/>
        <v>0</v>
      </c>
      <c r="O2899" s="39">
        <f t="shared" si="1260"/>
        <v>0</v>
      </c>
      <c r="P2899" s="39">
        <f t="shared" si="1261"/>
        <v>0</v>
      </c>
      <c r="Q2899" s="39">
        <f t="shared" si="1262"/>
        <v>0</v>
      </c>
      <c r="R2899" s="39">
        <f t="shared" si="1263"/>
        <v>0</v>
      </c>
      <c r="S2899" s="39">
        <f t="shared" si="1264"/>
        <v>0</v>
      </c>
      <c r="T2899" s="39"/>
      <c r="U2899" s="39">
        <f t="shared" si="1265"/>
        <v>0</v>
      </c>
      <c r="V2899" s="39"/>
      <c r="W2899" s="39"/>
      <c r="X2899" s="39">
        <f t="shared" si="1253"/>
        <v>26.878850102669404</v>
      </c>
      <c r="Y2899" s="39">
        <f t="shared" si="1254"/>
        <v>818.125</v>
      </c>
      <c r="Z2899" s="41">
        <f t="shared" si="1255"/>
        <v>48811.991786447645</v>
      </c>
      <c r="AA2899" s="41">
        <v>38974.332648870637</v>
      </c>
      <c r="AB2899" s="41">
        <v>0</v>
      </c>
      <c r="AC2899" s="41">
        <f t="shared" si="1266"/>
        <v>38974.332648870637</v>
      </c>
      <c r="AD2899" s="42">
        <f t="shared" si="1267"/>
        <v>9837.6591375770076</v>
      </c>
      <c r="AE2899" s="41">
        <f t="shared" si="1268"/>
        <v>48811.991786447645</v>
      </c>
      <c r="AF2899" s="42">
        <f t="shared" si="1269"/>
        <v>278438.00821355236</v>
      </c>
      <c r="AG2899" s="43">
        <f t="shared" si="1274"/>
        <v>400</v>
      </c>
      <c r="AH2899" s="44">
        <f t="shared" si="1270"/>
        <v>340.33675564681727</v>
      </c>
      <c r="AI2899" s="36">
        <f t="shared" si="1271"/>
        <v>59.663244353182755</v>
      </c>
      <c r="AJ2899" s="36">
        <f t="shared" si="1272"/>
        <v>1816</v>
      </c>
      <c r="AK2899" s="45">
        <v>45657</v>
      </c>
    </row>
    <row r="2900" spans="1:37" s="79" customFormat="1" ht="12.75" x14ac:dyDescent="0.25">
      <c r="A2900" s="36">
        <v>2894</v>
      </c>
      <c r="B2900" s="45">
        <v>43841</v>
      </c>
      <c r="C2900" s="36" t="s">
        <v>721</v>
      </c>
      <c r="D2900" s="36"/>
      <c r="E2900" s="36">
        <v>12003</v>
      </c>
      <c r="F2900" s="36" t="s">
        <v>2041</v>
      </c>
      <c r="G2900" s="38" t="s">
        <v>387</v>
      </c>
      <c r="H2900" s="61">
        <v>5</v>
      </c>
      <c r="I2900" s="48">
        <v>181250</v>
      </c>
      <c r="J2900" s="39">
        <f t="shared" si="1256"/>
        <v>0</v>
      </c>
      <c r="K2900" s="39">
        <f t="shared" si="1257"/>
        <v>181250</v>
      </c>
      <c r="L2900" s="39">
        <f t="shared" si="1258"/>
        <v>0</v>
      </c>
      <c r="M2900" s="39">
        <f t="shared" si="1273"/>
        <v>0</v>
      </c>
      <c r="N2900" s="39">
        <f t="shared" si="1259"/>
        <v>0</v>
      </c>
      <c r="O2900" s="39">
        <f t="shared" si="1260"/>
        <v>0</v>
      </c>
      <c r="P2900" s="39">
        <f t="shared" si="1261"/>
        <v>0</v>
      </c>
      <c r="Q2900" s="39">
        <f t="shared" si="1262"/>
        <v>0</v>
      </c>
      <c r="R2900" s="39">
        <f t="shared" si="1263"/>
        <v>0</v>
      </c>
      <c r="S2900" s="39">
        <f t="shared" si="1264"/>
        <v>0</v>
      </c>
      <c r="T2900" s="39"/>
      <c r="U2900" s="39">
        <f t="shared" si="1265"/>
        <v>0</v>
      </c>
      <c r="V2900" s="39"/>
      <c r="W2900" s="39"/>
      <c r="X2900" s="39">
        <f t="shared" si="1253"/>
        <v>14.887063655030801</v>
      </c>
      <c r="Y2900" s="39">
        <f t="shared" si="1254"/>
        <v>453.125</v>
      </c>
      <c r="Z2900" s="41">
        <f t="shared" si="1255"/>
        <v>27034.907597535937</v>
      </c>
      <c r="AA2900" s="41">
        <v>21586.242299794663</v>
      </c>
      <c r="AB2900" s="41">
        <v>0</v>
      </c>
      <c r="AC2900" s="41">
        <f t="shared" si="1266"/>
        <v>21586.242299794663</v>
      </c>
      <c r="AD2900" s="42">
        <f t="shared" si="1267"/>
        <v>5448.6652977412741</v>
      </c>
      <c r="AE2900" s="41">
        <f t="shared" si="1268"/>
        <v>27034.907597535937</v>
      </c>
      <c r="AF2900" s="42">
        <f t="shared" si="1269"/>
        <v>154215.09240246407</v>
      </c>
      <c r="AG2900" s="43">
        <f t="shared" si="1274"/>
        <v>400</v>
      </c>
      <c r="AH2900" s="44">
        <f t="shared" si="1270"/>
        <v>340.33675564681727</v>
      </c>
      <c r="AI2900" s="36">
        <f t="shared" si="1271"/>
        <v>59.663244353182755</v>
      </c>
      <c r="AJ2900" s="36">
        <f t="shared" si="1272"/>
        <v>1816</v>
      </c>
      <c r="AK2900" s="45">
        <v>45657</v>
      </c>
    </row>
    <row r="2901" spans="1:37" s="79" customFormat="1" ht="12.75" x14ac:dyDescent="0.25">
      <c r="A2901" s="36">
        <v>2895</v>
      </c>
      <c r="B2901" s="91">
        <v>43843</v>
      </c>
      <c r="C2901" s="36" t="s">
        <v>315</v>
      </c>
      <c r="D2901" s="36"/>
      <c r="E2901" s="36">
        <v>12008</v>
      </c>
      <c r="F2901" s="36" t="s">
        <v>2253</v>
      </c>
      <c r="G2901" s="38" t="s">
        <v>387</v>
      </c>
      <c r="H2901" s="61">
        <v>3</v>
      </c>
      <c r="I2901" s="48">
        <v>116353.8231247699</v>
      </c>
      <c r="J2901" s="39">
        <f t="shared" si="1256"/>
        <v>0</v>
      </c>
      <c r="K2901" s="39">
        <f t="shared" si="1257"/>
        <v>0</v>
      </c>
      <c r="L2901" s="39">
        <f t="shared" si="1258"/>
        <v>0</v>
      </c>
      <c r="M2901" s="39">
        <f t="shared" si="1273"/>
        <v>0</v>
      </c>
      <c r="N2901" s="39">
        <f t="shared" si="1259"/>
        <v>0</v>
      </c>
      <c r="O2901" s="39">
        <f t="shared" si="1260"/>
        <v>0</v>
      </c>
      <c r="P2901" s="39">
        <f t="shared" si="1261"/>
        <v>116353.8231247699</v>
      </c>
      <c r="Q2901" s="39">
        <f t="shared" si="1262"/>
        <v>0</v>
      </c>
      <c r="R2901" s="39">
        <f t="shared" si="1263"/>
        <v>0</v>
      </c>
      <c r="S2901" s="39">
        <f t="shared" si="1264"/>
        <v>0</v>
      </c>
      <c r="T2901" s="39"/>
      <c r="U2901" s="39">
        <f t="shared" si="1265"/>
        <v>0</v>
      </c>
      <c r="V2901" s="39"/>
      <c r="W2901" s="39"/>
      <c r="X2901" s="39">
        <f t="shared" si="1253"/>
        <v>9.5567821868394152</v>
      </c>
      <c r="Y2901" s="39">
        <f t="shared" si="1254"/>
        <v>290.88455781192471</v>
      </c>
      <c r="Z2901" s="41">
        <f t="shared" si="1255"/>
        <v>17336.002886926697</v>
      </c>
      <c r="AA2901" s="41">
        <v>13838.220606543475</v>
      </c>
      <c r="AB2901" s="41">
        <v>0</v>
      </c>
      <c r="AC2901" s="41">
        <f t="shared" si="1266"/>
        <v>13838.220606543475</v>
      </c>
      <c r="AD2901" s="42">
        <f t="shared" si="1267"/>
        <v>3497.7822803832223</v>
      </c>
      <c r="AE2901" s="41">
        <f t="shared" si="1268"/>
        <v>17336.002886926697</v>
      </c>
      <c r="AF2901" s="42">
        <f t="shared" si="1269"/>
        <v>99017.820237843203</v>
      </c>
      <c r="AG2901" s="43">
        <f t="shared" si="1274"/>
        <v>400</v>
      </c>
      <c r="AH2901" s="44">
        <f t="shared" si="1270"/>
        <v>340.40246406570844</v>
      </c>
      <c r="AI2901" s="36">
        <f t="shared" si="1271"/>
        <v>59.597535934291578</v>
      </c>
      <c r="AJ2901" s="36">
        <f t="shared" si="1272"/>
        <v>1814</v>
      </c>
      <c r="AK2901" s="45">
        <v>45657</v>
      </c>
    </row>
    <row r="2902" spans="1:37" s="79" customFormat="1" ht="12.75" x14ac:dyDescent="0.25">
      <c r="A2902" s="36">
        <v>2896</v>
      </c>
      <c r="B2902" s="45">
        <v>43843</v>
      </c>
      <c r="C2902" s="49" t="s">
        <v>272</v>
      </c>
      <c r="D2902" s="49"/>
      <c r="E2902" s="49">
        <v>12010</v>
      </c>
      <c r="F2902" s="36" t="s">
        <v>2254</v>
      </c>
      <c r="G2902" s="56" t="s">
        <v>435</v>
      </c>
      <c r="H2902" s="38">
        <v>12</v>
      </c>
      <c r="I2902" s="50">
        <v>195600</v>
      </c>
      <c r="J2902" s="39">
        <f t="shared" si="1256"/>
        <v>0</v>
      </c>
      <c r="K2902" s="39">
        <f t="shared" si="1257"/>
        <v>0</v>
      </c>
      <c r="L2902" s="39">
        <f t="shared" si="1258"/>
        <v>0</v>
      </c>
      <c r="M2902" s="39">
        <f>IF(E2902=12005,I2902,IF(E2902&lt;&gt;12005,0))</f>
        <v>0</v>
      </c>
      <c r="N2902" s="39">
        <f t="shared" si="1259"/>
        <v>0</v>
      </c>
      <c r="O2902" s="39">
        <f t="shared" si="1260"/>
        <v>0</v>
      </c>
      <c r="P2902" s="39">
        <f t="shared" si="1261"/>
        <v>0</v>
      </c>
      <c r="Q2902" s="39">
        <f t="shared" si="1262"/>
        <v>0</v>
      </c>
      <c r="R2902" s="39">
        <f t="shared" si="1263"/>
        <v>195600</v>
      </c>
      <c r="S2902" s="39">
        <f t="shared" si="1264"/>
        <v>0</v>
      </c>
      <c r="T2902" s="39"/>
      <c r="U2902" s="39">
        <f t="shared" si="1265"/>
        <v>0</v>
      </c>
      <c r="V2902" s="39"/>
      <c r="W2902" s="39">
        <f>IF(E2902=12099,I2902,IF(E2902&lt;&gt;12099,0))</f>
        <v>0</v>
      </c>
      <c r="X2902" s="39">
        <f t="shared" si="1253"/>
        <v>53.552361396303901</v>
      </c>
      <c r="Y2902" s="39">
        <f t="shared" si="1254"/>
        <v>1630</v>
      </c>
      <c r="Z2902" s="41">
        <f t="shared" si="1255"/>
        <v>97143.983572895275</v>
      </c>
      <c r="AA2902" s="41">
        <v>77543.819301848052</v>
      </c>
      <c r="AB2902" s="41">
        <v>5211.7968356282418</v>
      </c>
      <c r="AC2902" s="41">
        <f t="shared" si="1266"/>
        <v>82755.616137476289</v>
      </c>
      <c r="AD2902" s="42">
        <f t="shared" si="1267"/>
        <v>19600.164271047222</v>
      </c>
      <c r="AE2902" s="41">
        <f t="shared" si="1268"/>
        <v>102355.78040852351</v>
      </c>
      <c r="AF2902" s="42">
        <f t="shared" si="1269"/>
        <v>93244.219591476489</v>
      </c>
      <c r="AG2902" s="43">
        <f>(365.25/30.4375*(IF(E2902=12002,1/3%,IF(E2902=12003,1/3%,IF(E2902=12004,1/3%,IF(E2902=12006,1/2%,IF(E2902=12007,1/10%,IF(E2902=12008,1/3%,IF(E2902=12009,1/10%,IF(E2902=12010,1/10%,IF(E2902=12011,1/20%,IF(E2902=12012,1/3%,IF(E2902=12099,1/10%)))))))))))))</f>
        <v>120</v>
      </c>
      <c r="AH2902" s="44">
        <f t="shared" si="1270"/>
        <v>60.402464065708422</v>
      </c>
      <c r="AI2902" s="36">
        <f t="shared" si="1271"/>
        <v>59.597535934291578</v>
      </c>
      <c r="AJ2902" s="36">
        <f t="shared" si="1272"/>
        <v>1814</v>
      </c>
      <c r="AK2902" s="45">
        <v>45657</v>
      </c>
    </row>
    <row r="2903" spans="1:37" s="79" customFormat="1" ht="38.25" customHeight="1" x14ac:dyDescent="0.25">
      <c r="A2903" s="36">
        <v>2897</v>
      </c>
      <c r="B2903" s="91">
        <v>43843</v>
      </c>
      <c r="C2903" s="53" t="s">
        <v>534</v>
      </c>
      <c r="D2903" s="53"/>
      <c r="E2903" s="56">
        <v>12008</v>
      </c>
      <c r="F2903" s="56" t="s">
        <v>2255</v>
      </c>
      <c r="G2903" s="36" t="s">
        <v>540</v>
      </c>
      <c r="H2903" s="62">
        <v>1</v>
      </c>
      <c r="I2903" s="98">
        <v>182841.72205320984</v>
      </c>
      <c r="J2903" s="39">
        <f t="shared" si="1256"/>
        <v>0</v>
      </c>
      <c r="K2903" s="39">
        <f t="shared" si="1257"/>
        <v>0</v>
      </c>
      <c r="L2903" s="39">
        <f t="shared" si="1258"/>
        <v>0</v>
      </c>
      <c r="M2903" s="39">
        <f>IF(C2903=12006,H2903,IF(C2903&lt;&gt;12006,0))</f>
        <v>0</v>
      </c>
      <c r="N2903" s="39">
        <f t="shared" si="1259"/>
        <v>0</v>
      </c>
      <c r="O2903" s="39">
        <f t="shared" si="1260"/>
        <v>0</v>
      </c>
      <c r="P2903" s="39">
        <f t="shared" si="1261"/>
        <v>182841.72205320984</v>
      </c>
      <c r="Q2903" s="39">
        <f t="shared" si="1262"/>
        <v>0</v>
      </c>
      <c r="R2903" s="39">
        <f t="shared" si="1263"/>
        <v>0</v>
      </c>
      <c r="S2903" s="39">
        <f t="shared" si="1264"/>
        <v>0</v>
      </c>
      <c r="T2903" s="39"/>
      <c r="U2903" s="39">
        <f t="shared" si="1265"/>
        <v>0</v>
      </c>
      <c r="V2903" s="39"/>
      <c r="W2903" s="39"/>
      <c r="X2903" s="39">
        <f t="shared" si="1253"/>
        <v>15.017800579319083</v>
      </c>
      <c r="Y2903" s="39">
        <f t="shared" si="1254"/>
        <v>457.10430513302458</v>
      </c>
      <c r="Z2903" s="41">
        <f t="shared" si="1255"/>
        <v>27242.290250884816</v>
      </c>
      <c r="AA2903" s="41">
        <v>21295.241221474458</v>
      </c>
      <c r="AB2903" s="41">
        <v>-574.32599082985564</v>
      </c>
      <c r="AC2903" s="41">
        <f t="shared" si="1266"/>
        <v>20720.915230644601</v>
      </c>
      <c r="AD2903" s="42">
        <f t="shared" si="1267"/>
        <v>5947.0490294103583</v>
      </c>
      <c r="AE2903" s="41">
        <f t="shared" si="1268"/>
        <v>26667.96426005496</v>
      </c>
      <c r="AF2903" s="42">
        <f t="shared" si="1269"/>
        <v>156173.75779315489</v>
      </c>
      <c r="AG2903" s="43">
        <f t="shared" ref="AG2903:AG2914" si="1275">(365.25/30.4375*(IF(E2903=12002,1/3%,IF(E2903=12003,1/3%,IF(E2903=12004,1/3%,IF(E2903=12006,1/2%,IF(E2903=12007,1/10%,IF(E2903=12008,1/3%,IF(E2903=12009,1/10%,IF(E2903=12010,1/10%,IF(E2903=12011,1/20%,IF(E2903=12012,1/3%))))))))))))</f>
        <v>400</v>
      </c>
      <c r="AH2903" s="44">
        <f t="shared" si="1270"/>
        <v>340.40246406570844</v>
      </c>
      <c r="AI2903" s="36">
        <f t="shared" si="1271"/>
        <v>59.597535934291578</v>
      </c>
      <c r="AJ2903" s="36">
        <f t="shared" si="1272"/>
        <v>1814</v>
      </c>
      <c r="AK2903" s="45">
        <v>45657</v>
      </c>
    </row>
    <row r="2904" spans="1:37" s="79" customFormat="1" ht="15.75" customHeight="1" x14ac:dyDescent="0.25">
      <c r="A2904" s="36">
        <v>2898</v>
      </c>
      <c r="B2904" s="91">
        <v>43843</v>
      </c>
      <c r="C2904" s="53" t="s">
        <v>534</v>
      </c>
      <c r="D2904" s="53"/>
      <c r="E2904" s="56">
        <v>12008</v>
      </c>
      <c r="F2904" s="56" t="s">
        <v>2256</v>
      </c>
      <c r="G2904" s="36" t="s">
        <v>540</v>
      </c>
      <c r="H2904" s="62">
        <v>1</v>
      </c>
      <c r="I2904" s="98">
        <v>177301.06380917318</v>
      </c>
      <c r="J2904" s="39">
        <f t="shared" si="1256"/>
        <v>0</v>
      </c>
      <c r="K2904" s="39">
        <f t="shared" si="1257"/>
        <v>0</v>
      </c>
      <c r="L2904" s="39">
        <f t="shared" si="1258"/>
        <v>0</v>
      </c>
      <c r="M2904" s="39">
        <f>IF(C2904=12006,H2904,IF(C2904&lt;&gt;12006,0))</f>
        <v>0</v>
      </c>
      <c r="N2904" s="39">
        <f t="shared" ref="N2904:N2918" si="1276">IF(E2904=12006,I2904,IF(E2904&lt;&gt;12006,0))</f>
        <v>0</v>
      </c>
      <c r="O2904" s="39">
        <f t="shared" si="1260"/>
        <v>0</v>
      </c>
      <c r="P2904" s="39">
        <f t="shared" si="1261"/>
        <v>177301.06380917318</v>
      </c>
      <c r="Q2904" s="39">
        <f t="shared" si="1262"/>
        <v>0</v>
      </c>
      <c r="R2904" s="39">
        <f t="shared" si="1263"/>
        <v>0</v>
      </c>
      <c r="S2904" s="39">
        <f t="shared" si="1264"/>
        <v>0</v>
      </c>
      <c r="T2904" s="39"/>
      <c r="U2904" s="39">
        <f t="shared" si="1265"/>
        <v>0</v>
      </c>
      <c r="V2904" s="39"/>
      <c r="W2904" s="39"/>
      <c r="X2904" s="39">
        <f t="shared" si="1253"/>
        <v>14.562715713279109</v>
      </c>
      <c r="Y2904" s="39">
        <f t="shared" si="1254"/>
        <v>443.2526595229329</v>
      </c>
      <c r="Z2904" s="41">
        <f t="shared" si="1255"/>
        <v>26416.766303888304</v>
      </c>
      <c r="AA2904" s="41">
        <v>20649.930881429776</v>
      </c>
      <c r="AB2904" s="41">
        <v>-556.92217292592068</v>
      </c>
      <c r="AC2904" s="41">
        <f t="shared" si="1266"/>
        <v>20093.008708503854</v>
      </c>
      <c r="AD2904" s="42">
        <f t="shared" si="1267"/>
        <v>5766.8354224585273</v>
      </c>
      <c r="AE2904" s="41">
        <f t="shared" si="1268"/>
        <v>25859.844130962381</v>
      </c>
      <c r="AF2904" s="42">
        <f t="shared" si="1269"/>
        <v>151441.21967821079</v>
      </c>
      <c r="AG2904" s="43">
        <f t="shared" si="1275"/>
        <v>400</v>
      </c>
      <c r="AH2904" s="44">
        <f t="shared" si="1270"/>
        <v>340.40246406570844</v>
      </c>
      <c r="AI2904" s="36">
        <f t="shared" si="1271"/>
        <v>59.597535934291578</v>
      </c>
      <c r="AJ2904" s="36">
        <f t="shared" si="1272"/>
        <v>1814</v>
      </c>
      <c r="AK2904" s="45">
        <v>45657</v>
      </c>
    </row>
    <row r="2905" spans="1:37" s="79" customFormat="1" ht="15.75" customHeight="1" x14ac:dyDescent="0.25">
      <c r="A2905" s="36">
        <v>2899</v>
      </c>
      <c r="B2905" s="45">
        <v>43844</v>
      </c>
      <c r="C2905" s="36" t="s">
        <v>721</v>
      </c>
      <c r="D2905" s="36"/>
      <c r="E2905" s="36">
        <v>12003</v>
      </c>
      <c r="F2905" s="36" t="s">
        <v>2040</v>
      </c>
      <c r="G2905" s="38" t="s">
        <v>320</v>
      </c>
      <c r="H2905" s="61">
        <v>8</v>
      </c>
      <c r="I2905" s="48">
        <v>374000</v>
      </c>
      <c r="J2905" s="39">
        <f t="shared" si="1256"/>
        <v>0</v>
      </c>
      <c r="K2905" s="39">
        <f t="shared" si="1257"/>
        <v>374000</v>
      </c>
      <c r="L2905" s="39">
        <f t="shared" si="1258"/>
        <v>0</v>
      </c>
      <c r="M2905" s="39">
        <f>IF(C2905=12006,H2905,IF(C2905&lt;&gt;12006,0))</f>
        <v>0</v>
      </c>
      <c r="N2905" s="39">
        <f t="shared" si="1276"/>
        <v>0</v>
      </c>
      <c r="O2905" s="39">
        <f t="shared" si="1260"/>
        <v>0</v>
      </c>
      <c r="P2905" s="39">
        <f t="shared" si="1261"/>
        <v>0</v>
      </c>
      <c r="Q2905" s="39">
        <f t="shared" si="1262"/>
        <v>0</v>
      </c>
      <c r="R2905" s="39">
        <f t="shared" si="1263"/>
        <v>0</v>
      </c>
      <c r="S2905" s="39">
        <f t="shared" si="1264"/>
        <v>0</v>
      </c>
      <c r="T2905" s="39"/>
      <c r="U2905" s="39">
        <f t="shared" si="1265"/>
        <v>0</v>
      </c>
      <c r="V2905" s="39"/>
      <c r="W2905" s="39"/>
      <c r="X2905" s="39">
        <f t="shared" si="1253"/>
        <v>30.718685831622174</v>
      </c>
      <c r="Y2905" s="39">
        <f t="shared" si="1254"/>
        <v>934.99999999999989</v>
      </c>
      <c r="Z2905" s="41">
        <f t="shared" si="1255"/>
        <v>55692.977412731001</v>
      </c>
      <c r="AA2905" s="41">
        <v>44449.938398357284</v>
      </c>
      <c r="AB2905" s="41">
        <v>0</v>
      </c>
      <c r="AC2905" s="41">
        <f t="shared" si="1266"/>
        <v>44449.938398357284</v>
      </c>
      <c r="AD2905" s="42">
        <f t="shared" si="1267"/>
        <v>11243.039014373717</v>
      </c>
      <c r="AE2905" s="41">
        <f t="shared" si="1268"/>
        <v>55692.977412731001</v>
      </c>
      <c r="AF2905" s="42">
        <f t="shared" si="1269"/>
        <v>318307.02258726902</v>
      </c>
      <c r="AG2905" s="43">
        <f t="shared" si="1275"/>
        <v>400</v>
      </c>
      <c r="AH2905" s="44">
        <f t="shared" si="1270"/>
        <v>340.43531827515403</v>
      </c>
      <c r="AI2905" s="36">
        <f t="shared" si="1271"/>
        <v>59.564681724845997</v>
      </c>
      <c r="AJ2905" s="36">
        <f t="shared" si="1272"/>
        <v>1813</v>
      </c>
      <c r="AK2905" s="45">
        <v>45657</v>
      </c>
    </row>
    <row r="2906" spans="1:37" s="79" customFormat="1" ht="51" customHeight="1" x14ac:dyDescent="0.25">
      <c r="A2906" s="36">
        <v>2900</v>
      </c>
      <c r="B2906" s="45">
        <v>43844</v>
      </c>
      <c r="C2906" s="36" t="s">
        <v>721</v>
      </c>
      <c r="D2906" s="36"/>
      <c r="E2906" s="36">
        <v>12003</v>
      </c>
      <c r="F2906" s="36" t="s">
        <v>2041</v>
      </c>
      <c r="G2906" s="38" t="s">
        <v>320</v>
      </c>
      <c r="H2906" s="61">
        <v>2</v>
      </c>
      <c r="I2906" s="48">
        <v>72500</v>
      </c>
      <c r="J2906" s="39">
        <f t="shared" si="1256"/>
        <v>0</v>
      </c>
      <c r="K2906" s="39">
        <f t="shared" si="1257"/>
        <v>72500</v>
      </c>
      <c r="L2906" s="39">
        <f t="shared" si="1258"/>
        <v>0</v>
      </c>
      <c r="M2906" s="39">
        <f>IF(C2906=12006,H2906,IF(C2906&lt;&gt;12006,0))</f>
        <v>0</v>
      </c>
      <c r="N2906" s="39">
        <f t="shared" si="1276"/>
        <v>0</v>
      </c>
      <c r="O2906" s="39">
        <f t="shared" si="1260"/>
        <v>0</v>
      </c>
      <c r="P2906" s="39">
        <f t="shared" si="1261"/>
        <v>0</v>
      </c>
      <c r="Q2906" s="39">
        <f t="shared" si="1262"/>
        <v>0</v>
      </c>
      <c r="R2906" s="39">
        <f t="shared" si="1263"/>
        <v>0</v>
      </c>
      <c r="S2906" s="39">
        <f t="shared" si="1264"/>
        <v>0</v>
      </c>
      <c r="T2906" s="39"/>
      <c r="U2906" s="39">
        <f t="shared" si="1265"/>
        <v>0</v>
      </c>
      <c r="V2906" s="39"/>
      <c r="W2906" s="39"/>
      <c r="X2906" s="39">
        <f t="shared" si="1253"/>
        <v>5.9548254620123204</v>
      </c>
      <c r="Y2906" s="39">
        <f t="shared" si="1254"/>
        <v>181.25</v>
      </c>
      <c r="Z2906" s="41">
        <f t="shared" si="1255"/>
        <v>10796.098562628336</v>
      </c>
      <c r="AA2906" s="41">
        <v>8616.6324435318274</v>
      </c>
      <c r="AB2906" s="41">
        <v>0</v>
      </c>
      <c r="AC2906" s="41">
        <f t="shared" si="1266"/>
        <v>8616.6324435318274</v>
      </c>
      <c r="AD2906" s="42">
        <f t="shared" si="1267"/>
        <v>2179.4661190965089</v>
      </c>
      <c r="AE2906" s="41">
        <f t="shared" si="1268"/>
        <v>10796.098562628336</v>
      </c>
      <c r="AF2906" s="42">
        <f t="shared" si="1269"/>
        <v>61703.901437371664</v>
      </c>
      <c r="AG2906" s="43">
        <f t="shared" si="1275"/>
        <v>400</v>
      </c>
      <c r="AH2906" s="44">
        <f t="shared" si="1270"/>
        <v>340.43531827515403</v>
      </c>
      <c r="AI2906" s="36">
        <f t="shared" si="1271"/>
        <v>59.564681724845997</v>
      </c>
      <c r="AJ2906" s="36">
        <f t="shared" si="1272"/>
        <v>1813</v>
      </c>
      <c r="AK2906" s="45">
        <v>45657</v>
      </c>
    </row>
    <row r="2907" spans="1:37" s="79" customFormat="1" ht="15.75" customHeight="1" x14ac:dyDescent="0.25">
      <c r="A2907" s="36">
        <v>2901</v>
      </c>
      <c r="B2907" s="45">
        <v>43845</v>
      </c>
      <c r="C2907" s="36" t="s">
        <v>823</v>
      </c>
      <c r="D2907" s="36"/>
      <c r="E2907" s="36">
        <v>12004</v>
      </c>
      <c r="F2907" s="36" t="s">
        <v>2257</v>
      </c>
      <c r="G2907" s="36" t="s">
        <v>558</v>
      </c>
      <c r="H2907" s="38">
        <v>1</v>
      </c>
      <c r="I2907" s="48">
        <v>373192233.76999998</v>
      </c>
      <c r="J2907" s="39">
        <f t="shared" si="1256"/>
        <v>0</v>
      </c>
      <c r="K2907" s="39">
        <f t="shared" si="1257"/>
        <v>0</v>
      </c>
      <c r="L2907" s="39">
        <f t="shared" si="1258"/>
        <v>373192233.76999998</v>
      </c>
      <c r="M2907" s="39">
        <f>IF(C2907=12006,H2907,IF(C2907&lt;&gt;12006,0))</f>
        <v>0</v>
      </c>
      <c r="N2907" s="39">
        <f t="shared" si="1276"/>
        <v>0</v>
      </c>
      <c r="O2907" s="39">
        <f t="shared" si="1260"/>
        <v>0</v>
      </c>
      <c r="P2907" s="39">
        <f t="shared" si="1261"/>
        <v>0</v>
      </c>
      <c r="Q2907" s="39">
        <f t="shared" si="1262"/>
        <v>0</v>
      </c>
      <c r="R2907" s="39">
        <f t="shared" si="1263"/>
        <v>0</v>
      </c>
      <c r="S2907" s="39">
        <f t="shared" si="1264"/>
        <v>0</v>
      </c>
      <c r="T2907" s="39"/>
      <c r="U2907" s="39">
        <f t="shared" si="1265"/>
        <v>0</v>
      </c>
      <c r="V2907" s="39"/>
      <c r="W2907" s="39"/>
      <c r="X2907" s="39">
        <f t="shared" si="1253"/>
        <v>30652.339529363446</v>
      </c>
      <c r="Y2907" s="39">
        <f t="shared" si="1254"/>
        <v>932980.58442499989</v>
      </c>
      <c r="Z2907" s="41">
        <f t="shared" si="1255"/>
        <v>55542039.227206565</v>
      </c>
      <c r="AA2907" s="41">
        <v>43403712.773578636</v>
      </c>
      <c r="AB2907" s="41">
        <v>-1170584.5491546884</v>
      </c>
      <c r="AC2907" s="41">
        <f t="shared" si="1266"/>
        <v>42233128.224423945</v>
      </c>
      <c r="AD2907" s="42">
        <f t="shared" si="1267"/>
        <v>12138326.453627929</v>
      </c>
      <c r="AE2907" s="41">
        <f t="shared" si="1268"/>
        <v>54371454.678051874</v>
      </c>
      <c r="AF2907" s="42">
        <f t="shared" si="1269"/>
        <v>318820779.09194809</v>
      </c>
      <c r="AG2907" s="43">
        <f t="shared" si="1275"/>
        <v>400</v>
      </c>
      <c r="AH2907" s="44">
        <f t="shared" si="1270"/>
        <v>340.46817248459956</v>
      </c>
      <c r="AI2907" s="36">
        <f t="shared" si="1271"/>
        <v>59.531827515400408</v>
      </c>
      <c r="AJ2907" s="36">
        <f t="shared" si="1272"/>
        <v>1812</v>
      </c>
      <c r="AK2907" s="45">
        <v>45657</v>
      </c>
    </row>
    <row r="2908" spans="1:37" s="79" customFormat="1" ht="15.75" customHeight="1" x14ac:dyDescent="0.25">
      <c r="A2908" s="36">
        <v>2902</v>
      </c>
      <c r="B2908" s="45">
        <v>43845</v>
      </c>
      <c r="C2908" s="36" t="s">
        <v>823</v>
      </c>
      <c r="D2908" s="36"/>
      <c r="E2908" s="36">
        <v>12004</v>
      </c>
      <c r="F2908" s="36" t="s">
        <v>2258</v>
      </c>
      <c r="G2908" s="36" t="s">
        <v>558</v>
      </c>
      <c r="H2908" s="38">
        <v>1</v>
      </c>
      <c r="I2908" s="48">
        <v>103224593.95999999</v>
      </c>
      <c r="J2908" s="39">
        <f t="shared" si="1256"/>
        <v>0</v>
      </c>
      <c r="K2908" s="39">
        <f t="shared" si="1257"/>
        <v>0</v>
      </c>
      <c r="L2908" s="39">
        <f t="shared" si="1258"/>
        <v>103224593.95999999</v>
      </c>
      <c r="M2908" s="39">
        <f>IF(C2908=12006,H2908,IF(C2908&lt;&gt;12006,0))</f>
        <v>0</v>
      </c>
      <c r="N2908" s="39">
        <f t="shared" si="1276"/>
        <v>0</v>
      </c>
      <c r="O2908" s="39">
        <f t="shared" si="1260"/>
        <v>0</v>
      </c>
      <c r="P2908" s="39">
        <f t="shared" si="1261"/>
        <v>0</v>
      </c>
      <c r="Q2908" s="39">
        <f t="shared" si="1262"/>
        <v>0</v>
      </c>
      <c r="R2908" s="39">
        <f t="shared" si="1263"/>
        <v>0</v>
      </c>
      <c r="S2908" s="39">
        <f t="shared" si="1264"/>
        <v>0</v>
      </c>
      <c r="T2908" s="39"/>
      <c r="U2908" s="39">
        <f t="shared" si="1265"/>
        <v>0</v>
      </c>
      <c r="V2908" s="39"/>
      <c r="W2908" s="39"/>
      <c r="X2908" s="39">
        <f t="shared" si="1253"/>
        <v>8478.406074743325</v>
      </c>
      <c r="Y2908" s="39">
        <f t="shared" si="1254"/>
        <v>258061.48489999995</v>
      </c>
      <c r="Z2908" s="41">
        <f t="shared" si="1255"/>
        <v>15362871.807434903</v>
      </c>
      <c r="AA2908" s="41">
        <v>12005423.001836548</v>
      </c>
      <c r="AB2908" s="41">
        <v>-323782.50094242941</v>
      </c>
      <c r="AC2908" s="41">
        <f t="shared" si="1266"/>
        <v>11681640.500894118</v>
      </c>
      <c r="AD2908" s="42">
        <f t="shared" si="1267"/>
        <v>3357448.8055983558</v>
      </c>
      <c r="AE2908" s="41">
        <f t="shared" si="1268"/>
        <v>15039089.306492474</v>
      </c>
      <c r="AF2908" s="42">
        <f t="shared" si="1269"/>
        <v>88185504.653507516</v>
      </c>
      <c r="AG2908" s="43">
        <f t="shared" si="1275"/>
        <v>400</v>
      </c>
      <c r="AH2908" s="44">
        <f t="shared" si="1270"/>
        <v>340.46817248459956</v>
      </c>
      <c r="AI2908" s="36">
        <f t="shared" si="1271"/>
        <v>59.531827515400408</v>
      </c>
      <c r="AJ2908" s="36">
        <f t="shared" si="1272"/>
        <v>1812</v>
      </c>
      <c r="AK2908" s="45">
        <v>45657</v>
      </c>
    </row>
    <row r="2909" spans="1:37" s="79" customFormat="1" ht="15.75" customHeight="1" x14ac:dyDescent="0.25">
      <c r="A2909" s="36">
        <v>2903</v>
      </c>
      <c r="B2909" s="45">
        <v>43846</v>
      </c>
      <c r="C2909" s="53" t="s">
        <v>533</v>
      </c>
      <c r="D2909" s="53"/>
      <c r="E2909" s="36">
        <v>12003</v>
      </c>
      <c r="F2909" s="36" t="s">
        <v>2040</v>
      </c>
      <c r="G2909" s="36" t="s">
        <v>558</v>
      </c>
      <c r="H2909" s="38">
        <v>1</v>
      </c>
      <c r="I2909" s="48">
        <v>46750</v>
      </c>
      <c r="J2909" s="39">
        <f t="shared" si="1256"/>
        <v>0</v>
      </c>
      <c r="K2909" s="39">
        <f t="shared" si="1257"/>
        <v>46750</v>
      </c>
      <c r="L2909" s="39">
        <f t="shared" si="1258"/>
        <v>0</v>
      </c>
      <c r="M2909" s="39">
        <f>IF(C2909=12006,H2909,IF(C2909&lt;&gt;12006,0))</f>
        <v>0</v>
      </c>
      <c r="N2909" s="39">
        <f t="shared" si="1276"/>
        <v>0</v>
      </c>
      <c r="O2909" s="39">
        <f t="shared" si="1260"/>
        <v>0</v>
      </c>
      <c r="P2909" s="39">
        <f t="shared" si="1261"/>
        <v>0</v>
      </c>
      <c r="Q2909" s="39">
        <f t="shared" si="1262"/>
        <v>0</v>
      </c>
      <c r="R2909" s="39">
        <f t="shared" si="1263"/>
        <v>0</v>
      </c>
      <c r="S2909" s="39">
        <f t="shared" si="1264"/>
        <v>0</v>
      </c>
      <c r="T2909" s="39"/>
      <c r="U2909" s="39">
        <f t="shared" si="1265"/>
        <v>0</v>
      </c>
      <c r="V2909" s="39"/>
      <c r="W2909" s="39"/>
      <c r="X2909" s="39">
        <f t="shared" si="1253"/>
        <v>3.8398357289527718</v>
      </c>
      <c r="Y2909" s="39">
        <f t="shared" si="1254"/>
        <v>116.87499999999999</v>
      </c>
      <c r="Z2909" s="41">
        <f t="shared" si="1255"/>
        <v>6953.9425051334692</v>
      </c>
      <c r="AA2909" s="41">
        <v>5433.3675564681716</v>
      </c>
      <c r="AB2909" s="41">
        <v>-146.53622248075729</v>
      </c>
      <c r="AC2909" s="41">
        <f t="shared" si="1266"/>
        <v>5286.8313339874139</v>
      </c>
      <c r="AD2909" s="42">
        <f t="shared" si="1267"/>
        <v>1520.5749486652976</v>
      </c>
      <c r="AE2909" s="41">
        <f t="shared" si="1268"/>
        <v>6807.4062826527115</v>
      </c>
      <c r="AF2909" s="42">
        <f t="shared" si="1269"/>
        <v>39942.593717347292</v>
      </c>
      <c r="AG2909" s="43">
        <f t="shared" si="1275"/>
        <v>400</v>
      </c>
      <c r="AH2909" s="44">
        <f t="shared" si="1270"/>
        <v>340.50102669404515</v>
      </c>
      <c r="AI2909" s="36">
        <f t="shared" si="1271"/>
        <v>59.498973305954827</v>
      </c>
      <c r="AJ2909" s="36">
        <f t="shared" si="1272"/>
        <v>1811</v>
      </c>
      <c r="AK2909" s="45">
        <v>45657</v>
      </c>
    </row>
    <row r="2910" spans="1:37" s="79" customFormat="1" ht="51" customHeight="1" x14ac:dyDescent="0.25">
      <c r="A2910" s="36">
        <v>2904</v>
      </c>
      <c r="B2910" s="45">
        <v>43846</v>
      </c>
      <c r="C2910" s="53" t="s">
        <v>533</v>
      </c>
      <c r="D2910" s="53"/>
      <c r="E2910" s="36">
        <v>12003</v>
      </c>
      <c r="F2910" s="36" t="s">
        <v>2041</v>
      </c>
      <c r="G2910" s="36" t="s">
        <v>558</v>
      </c>
      <c r="H2910" s="38">
        <v>12</v>
      </c>
      <c r="I2910" s="48">
        <v>435000</v>
      </c>
      <c r="J2910" s="39">
        <f t="shared" si="1256"/>
        <v>0</v>
      </c>
      <c r="K2910" s="39">
        <f t="shared" si="1257"/>
        <v>435000</v>
      </c>
      <c r="L2910" s="39">
        <f t="shared" si="1258"/>
        <v>0</v>
      </c>
      <c r="M2910" s="39">
        <f>IF(C2910=12006,H2910,IF(C2910&lt;&gt;12006,0))</f>
        <v>0</v>
      </c>
      <c r="N2910" s="39">
        <f t="shared" si="1276"/>
        <v>0</v>
      </c>
      <c r="O2910" s="39">
        <f t="shared" si="1260"/>
        <v>0</v>
      </c>
      <c r="P2910" s="39">
        <f t="shared" si="1261"/>
        <v>0</v>
      </c>
      <c r="Q2910" s="39">
        <f t="shared" si="1262"/>
        <v>0</v>
      </c>
      <c r="R2910" s="39">
        <f t="shared" si="1263"/>
        <v>0</v>
      </c>
      <c r="S2910" s="39">
        <f t="shared" si="1264"/>
        <v>0</v>
      </c>
      <c r="T2910" s="39"/>
      <c r="U2910" s="39">
        <f t="shared" si="1265"/>
        <v>0</v>
      </c>
      <c r="V2910" s="39"/>
      <c r="W2910" s="39"/>
      <c r="X2910" s="39">
        <f t="shared" si="1253"/>
        <v>35.728952772073924</v>
      </c>
      <c r="Y2910" s="39">
        <f t="shared" si="1254"/>
        <v>1087.5</v>
      </c>
      <c r="Z2910" s="41">
        <f t="shared" si="1255"/>
        <v>64705.133470225875</v>
      </c>
      <c r="AA2910" s="41">
        <v>50556.468172484594</v>
      </c>
      <c r="AB2910" s="41">
        <v>-1363.4921236177415</v>
      </c>
      <c r="AC2910" s="41">
        <f t="shared" si="1266"/>
        <v>49192.976048866854</v>
      </c>
      <c r="AD2910" s="42">
        <f t="shared" si="1267"/>
        <v>14148.665297741281</v>
      </c>
      <c r="AE2910" s="41">
        <f t="shared" si="1268"/>
        <v>63341.641346608136</v>
      </c>
      <c r="AF2910" s="42">
        <f t="shared" si="1269"/>
        <v>371658.35865339189</v>
      </c>
      <c r="AG2910" s="43">
        <f t="shared" si="1275"/>
        <v>400</v>
      </c>
      <c r="AH2910" s="44">
        <f t="shared" si="1270"/>
        <v>340.50102669404515</v>
      </c>
      <c r="AI2910" s="36">
        <f t="shared" si="1271"/>
        <v>59.498973305954827</v>
      </c>
      <c r="AJ2910" s="36">
        <f t="shared" si="1272"/>
        <v>1811</v>
      </c>
      <c r="AK2910" s="45">
        <v>45657</v>
      </c>
    </row>
    <row r="2911" spans="1:37" s="79" customFormat="1" ht="15.75" customHeight="1" x14ac:dyDescent="0.25">
      <c r="A2911" s="36">
        <v>2905</v>
      </c>
      <c r="B2911" s="45">
        <v>43846</v>
      </c>
      <c r="C2911" s="53" t="s">
        <v>533</v>
      </c>
      <c r="D2911" s="53"/>
      <c r="E2911" s="36">
        <v>12003</v>
      </c>
      <c r="F2911" s="36" t="s">
        <v>2171</v>
      </c>
      <c r="G2911" s="36" t="s">
        <v>1750</v>
      </c>
      <c r="H2911" s="38">
        <v>2</v>
      </c>
      <c r="I2911" s="48">
        <v>152833.33333333331</v>
      </c>
      <c r="J2911" s="39">
        <f t="shared" si="1256"/>
        <v>0</v>
      </c>
      <c r="K2911" s="39">
        <f t="shared" si="1257"/>
        <v>152833.33333333331</v>
      </c>
      <c r="L2911" s="39">
        <f t="shared" si="1258"/>
        <v>0</v>
      </c>
      <c r="M2911" s="39">
        <f>IF(C2911=12006,H2911,IF(C2911&lt;&gt;12006,0))</f>
        <v>0</v>
      </c>
      <c r="N2911" s="39">
        <f t="shared" si="1276"/>
        <v>0</v>
      </c>
      <c r="O2911" s="39">
        <f t="shared" si="1260"/>
        <v>0</v>
      </c>
      <c r="P2911" s="39">
        <f t="shared" si="1261"/>
        <v>0</v>
      </c>
      <c r="Q2911" s="39">
        <f t="shared" si="1262"/>
        <v>0</v>
      </c>
      <c r="R2911" s="39">
        <f t="shared" si="1263"/>
        <v>0</v>
      </c>
      <c r="S2911" s="39">
        <f t="shared" si="1264"/>
        <v>0</v>
      </c>
      <c r="T2911" s="39"/>
      <c r="U2911" s="39">
        <f t="shared" si="1265"/>
        <v>0</v>
      </c>
      <c r="V2911" s="39"/>
      <c r="W2911" s="39"/>
      <c r="X2911" s="39">
        <f t="shared" si="1253"/>
        <v>12.553045859000681</v>
      </c>
      <c r="Y2911" s="39">
        <f t="shared" si="1254"/>
        <v>382.08333333333326</v>
      </c>
      <c r="Z2911" s="41">
        <f t="shared" si="1255"/>
        <v>22733.566050650235</v>
      </c>
      <c r="AA2911" s="41">
        <v>17762.559890485965</v>
      </c>
      <c r="AB2911" s="41">
        <v>-479.05068097987316</v>
      </c>
      <c r="AC2911" s="41">
        <f t="shared" si="1266"/>
        <v>17283.509209506094</v>
      </c>
      <c r="AD2911" s="42">
        <f t="shared" si="1267"/>
        <v>4971.0061601642701</v>
      </c>
      <c r="AE2911" s="41">
        <f t="shared" si="1268"/>
        <v>22254.515369670364</v>
      </c>
      <c r="AF2911" s="42">
        <f t="shared" si="1269"/>
        <v>130578.81796366295</v>
      </c>
      <c r="AG2911" s="43">
        <f t="shared" si="1275"/>
        <v>400</v>
      </c>
      <c r="AH2911" s="44">
        <f t="shared" si="1270"/>
        <v>340.50102669404515</v>
      </c>
      <c r="AI2911" s="36">
        <f t="shared" si="1271"/>
        <v>59.498973305954827</v>
      </c>
      <c r="AJ2911" s="36">
        <f t="shared" si="1272"/>
        <v>1811</v>
      </c>
      <c r="AK2911" s="45">
        <v>45657</v>
      </c>
    </row>
    <row r="2912" spans="1:37" s="79" customFormat="1" ht="25.5" x14ac:dyDescent="0.25">
      <c r="A2912" s="36">
        <v>2906</v>
      </c>
      <c r="B2912" s="45">
        <v>43846</v>
      </c>
      <c r="C2912" s="53" t="s">
        <v>533</v>
      </c>
      <c r="D2912" s="53"/>
      <c r="E2912" s="36">
        <v>12003</v>
      </c>
      <c r="F2912" s="36" t="s">
        <v>2172</v>
      </c>
      <c r="G2912" s="36" t="s">
        <v>1750</v>
      </c>
      <c r="H2912" s="38">
        <v>11</v>
      </c>
      <c r="I2912" s="48">
        <v>534916.66666666663</v>
      </c>
      <c r="J2912" s="39">
        <f t="shared" si="1256"/>
        <v>0</v>
      </c>
      <c r="K2912" s="39">
        <f t="shared" si="1257"/>
        <v>534916.66666666663</v>
      </c>
      <c r="L2912" s="39">
        <f t="shared" si="1258"/>
        <v>0</v>
      </c>
      <c r="M2912" s="39">
        <f>IF(C2912=12006,H2912,IF(C2912&lt;&gt;12006,0))</f>
        <v>0</v>
      </c>
      <c r="N2912" s="39">
        <f t="shared" si="1276"/>
        <v>0</v>
      </c>
      <c r="O2912" s="39">
        <f t="shared" si="1260"/>
        <v>0</v>
      </c>
      <c r="P2912" s="39">
        <f t="shared" si="1261"/>
        <v>0</v>
      </c>
      <c r="Q2912" s="39">
        <f t="shared" si="1262"/>
        <v>0</v>
      </c>
      <c r="R2912" s="39">
        <f t="shared" si="1263"/>
        <v>0</v>
      </c>
      <c r="S2912" s="39">
        <f t="shared" si="1264"/>
        <v>0</v>
      </c>
      <c r="T2912" s="39"/>
      <c r="U2912" s="39">
        <f t="shared" si="1265"/>
        <v>0</v>
      </c>
      <c r="V2912" s="39"/>
      <c r="W2912" s="39"/>
      <c r="X2912" s="39">
        <f t="shared" si="1253"/>
        <v>43.935660506502387</v>
      </c>
      <c r="Y2912" s="39">
        <f t="shared" si="1254"/>
        <v>1337.2916666666665</v>
      </c>
      <c r="Z2912" s="41">
        <f t="shared" si="1255"/>
        <v>79567.481177275826</v>
      </c>
      <c r="AA2912" s="41">
        <v>62168.959616700879</v>
      </c>
      <c r="AB2912" s="41">
        <v>-1676.6773834295561</v>
      </c>
      <c r="AC2912" s="41">
        <f t="shared" si="1266"/>
        <v>60492.282233271326</v>
      </c>
      <c r="AD2912" s="42">
        <f t="shared" si="1267"/>
        <v>17398.521560574947</v>
      </c>
      <c r="AE2912" s="41">
        <f t="shared" si="1268"/>
        <v>77890.80379384628</v>
      </c>
      <c r="AF2912" s="42">
        <f t="shared" si="1269"/>
        <v>457025.86287282035</v>
      </c>
      <c r="AG2912" s="43">
        <f t="shared" si="1275"/>
        <v>400</v>
      </c>
      <c r="AH2912" s="44">
        <f t="shared" si="1270"/>
        <v>340.50102669404515</v>
      </c>
      <c r="AI2912" s="36">
        <f t="shared" si="1271"/>
        <v>59.498973305954827</v>
      </c>
      <c r="AJ2912" s="36">
        <f t="shared" si="1272"/>
        <v>1811</v>
      </c>
      <c r="AK2912" s="45">
        <v>45657</v>
      </c>
    </row>
    <row r="2913" spans="1:37" s="79" customFormat="1" ht="25.5" x14ac:dyDescent="0.25">
      <c r="A2913" s="36">
        <v>2907</v>
      </c>
      <c r="B2913" s="45">
        <v>43846</v>
      </c>
      <c r="C2913" s="53" t="s">
        <v>533</v>
      </c>
      <c r="D2913" s="53"/>
      <c r="E2913" s="36">
        <v>12003</v>
      </c>
      <c r="F2913" s="36" t="s">
        <v>2041</v>
      </c>
      <c r="G2913" s="36" t="s">
        <v>558</v>
      </c>
      <c r="H2913" s="38">
        <v>10</v>
      </c>
      <c r="I2913" s="48">
        <v>362500</v>
      </c>
      <c r="J2913" s="39">
        <f t="shared" si="1256"/>
        <v>0</v>
      </c>
      <c r="K2913" s="39">
        <f t="shared" si="1257"/>
        <v>362500</v>
      </c>
      <c r="L2913" s="39">
        <f t="shared" si="1258"/>
        <v>0</v>
      </c>
      <c r="M2913" s="39">
        <f>IF(C2913=12006,H2913,IF(C2913&lt;&gt;12006,0))</f>
        <v>0</v>
      </c>
      <c r="N2913" s="39">
        <f t="shared" si="1276"/>
        <v>0</v>
      </c>
      <c r="O2913" s="39">
        <f t="shared" si="1260"/>
        <v>0</v>
      </c>
      <c r="P2913" s="39">
        <f t="shared" si="1261"/>
        <v>0</v>
      </c>
      <c r="Q2913" s="39">
        <f t="shared" si="1262"/>
        <v>0</v>
      </c>
      <c r="R2913" s="39">
        <f t="shared" si="1263"/>
        <v>0</v>
      </c>
      <c r="S2913" s="39">
        <f t="shared" si="1264"/>
        <v>0</v>
      </c>
      <c r="T2913" s="39"/>
      <c r="U2913" s="39">
        <f t="shared" si="1265"/>
        <v>0</v>
      </c>
      <c r="V2913" s="39"/>
      <c r="W2913" s="39"/>
      <c r="X2913" s="39">
        <f t="shared" si="1253"/>
        <v>29.774127310061601</v>
      </c>
      <c r="Y2913" s="39">
        <f t="shared" si="1254"/>
        <v>906.25</v>
      </c>
      <c r="Z2913" s="41">
        <f t="shared" si="1255"/>
        <v>53920.944558521565</v>
      </c>
      <c r="AA2913" s="41">
        <v>42130.390143737161</v>
      </c>
      <c r="AB2913" s="41">
        <v>-1136.2434363481179</v>
      </c>
      <c r="AC2913" s="41">
        <f t="shared" si="1266"/>
        <v>40994.146707389045</v>
      </c>
      <c r="AD2913" s="42">
        <f t="shared" si="1267"/>
        <v>11790.554414784405</v>
      </c>
      <c r="AE2913" s="41">
        <f t="shared" si="1268"/>
        <v>52784.70112217345</v>
      </c>
      <c r="AF2913" s="42">
        <f t="shared" si="1269"/>
        <v>309715.29887782654</v>
      </c>
      <c r="AG2913" s="43">
        <f t="shared" si="1275"/>
        <v>400</v>
      </c>
      <c r="AH2913" s="44">
        <f t="shared" si="1270"/>
        <v>340.50102669404515</v>
      </c>
      <c r="AI2913" s="36">
        <f t="shared" si="1271"/>
        <v>59.498973305954827</v>
      </c>
      <c r="AJ2913" s="36">
        <f t="shared" si="1272"/>
        <v>1811</v>
      </c>
      <c r="AK2913" s="45">
        <v>45657</v>
      </c>
    </row>
    <row r="2914" spans="1:37" s="79" customFormat="1" ht="25.5" customHeight="1" x14ac:dyDescent="0.25">
      <c r="A2914" s="36">
        <v>2908</v>
      </c>
      <c r="B2914" s="45">
        <v>43847</v>
      </c>
      <c r="C2914" s="36" t="s">
        <v>527</v>
      </c>
      <c r="D2914" s="36"/>
      <c r="E2914" s="36">
        <v>12002</v>
      </c>
      <c r="F2914" s="36" t="s">
        <v>2259</v>
      </c>
      <c r="G2914" s="36" t="s">
        <v>70</v>
      </c>
      <c r="H2914" s="38">
        <v>1</v>
      </c>
      <c r="I2914" s="48">
        <v>3978346.5</v>
      </c>
      <c r="J2914" s="39">
        <f t="shared" si="1256"/>
        <v>3978346.5</v>
      </c>
      <c r="K2914" s="39">
        <f t="shared" si="1257"/>
        <v>0</v>
      </c>
      <c r="L2914" s="39">
        <f t="shared" si="1258"/>
        <v>0</v>
      </c>
      <c r="M2914" s="39">
        <f>IF(C2914=12006,H2914,IF(C2914&lt;&gt;12006,0))</f>
        <v>0</v>
      </c>
      <c r="N2914" s="39">
        <f t="shared" si="1276"/>
        <v>0</v>
      </c>
      <c r="O2914" s="39">
        <f t="shared" si="1260"/>
        <v>0</v>
      </c>
      <c r="P2914" s="39">
        <f t="shared" si="1261"/>
        <v>0</v>
      </c>
      <c r="Q2914" s="39">
        <f t="shared" si="1262"/>
        <v>0</v>
      </c>
      <c r="R2914" s="39">
        <f t="shared" si="1263"/>
        <v>0</v>
      </c>
      <c r="S2914" s="39">
        <f t="shared" si="1264"/>
        <v>0</v>
      </c>
      <c r="T2914" s="39"/>
      <c r="U2914" s="39">
        <f t="shared" si="1265"/>
        <v>0</v>
      </c>
      <c r="V2914" s="39"/>
      <c r="W2914" s="39"/>
      <c r="X2914" s="39">
        <f t="shared" si="1253"/>
        <v>326.76357289527715</v>
      </c>
      <c r="Y2914" s="39">
        <f t="shared" si="1254"/>
        <v>9945.8662499999991</v>
      </c>
      <c r="Z2914" s="41">
        <f t="shared" si="1255"/>
        <v>591442.06694045162</v>
      </c>
      <c r="AA2914" s="41">
        <v>471846.59926078026</v>
      </c>
      <c r="AB2914" s="41">
        <v>-12725.555105246618</v>
      </c>
      <c r="AC2914" s="41">
        <f t="shared" si="1266"/>
        <v>459121.04415553366</v>
      </c>
      <c r="AD2914" s="42">
        <f t="shared" si="1267"/>
        <v>119595.46767967136</v>
      </c>
      <c r="AE2914" s="41">
        <f t="shared" si="1268"/>
        <v>578716.51183520502</v>
      </c>
      <c r="AF2914" s="42">
        <f t="shared" si="1269"/>
        <v>3399629.9881647951</v>
      </c>
      <c r="AG2914" s="43">
        <f t="shared" si="1275"/>
        <v>400</v>
      </c>
      <c r="AH2914" s="44">
        <f t="shared" si="1270"/>
        <v>340.53388090349074</v>
      </c>
      <c r="AI2914" s="36">
        <f t="shared" si="1271"/>
        <v>59.466119096509239</v>
      </c>
      <c r="AJ2914" s="36">
        <f t="shared" si="1272"/>
        <v>1810</v>
      </c>
      <c r="AK2914" s="45">
        <v>45657</v>
      </c>
    </row>
    <row r="2915" spans="1:37" s="79" customFormat="1" ht="38.25" customHeight="1" x14ac:dyDescent="0.25">
      <c r="A2915" s="36">
        <v>2909</v>
      </c>
      <c r="B2915" s="91">
        <v>43852</v>
      </c>
      <c r="C2915" s="49" t="s">
        <v>265</v>
      </c>
      <c r="D2915" s="49"/>
      <c r="E2915" s="49">
        <v>12007</v>
      </c>
      <c r="F2915" s="56" t="s">
        <v>2169</v>
      </c>
      <c r="G2915" s="73" t="s">
        <v>435</v>
      </c>
      <c r="H2915" s="62">
        <v>1</v>
      </c>
      <c r="I2915" s="96">
        <v>135000</v>
      </c>
      <c r="J2915" s="39">
        <f t="shared" si="1256"/>
        <v>0</v>
      </c>
      <c r="K2915" s="39">
        <f t="shared" si="1257"/>
        <v>0</v>
      </c>
      <c r="L2915" s="39">
        <f t="shared" si="1258"/>
        <v>0</v>
      </c>
      <c r="M2915" s="39">
        <f>IF(E2915=12005,I2915,IF(E2915&lt;&gt;12005,0))</f>
        <v>0</v>
      </c>
      <c r="N2915" s="39">
        <f t="shared" si="1276"/>
        <v>0</v>
      </c>
      <c r="O2915" s="39">
        <f t="shared" si="1260"/>
        <v>135000</v>
      </c>
      <c r="P2915" s="39">
        <f t="shared" si="1261"/>
        <v>0</v>
      </c>
      <c r="Q2915" s="39">
        <f t="shared" si="1262"/>
        <v>0</v>
      </c>
      <c r="R2915" s="39">
        <f t="shared" si="1263"/>
        <v>0</v>
      </c>
      <c r="S2915" s="39">
        <f t="shared" si="1264"/>
        <v>0</v>
      </c>
      <c r="T2915" s="39"/>
      <c r="U2915" s="39">
        <f t="shared" si="1265"/>
        <v>0</v>
      </c>
      <c r="V2915" s="39"/>
      <c r="W2915" s="39">
        <f>IF(E2915=12099,I2915,IF(E2915&lt;&gt;12099,0))</f>
        <v>0</v>
      </c>
      <c r="X2915" s="39">
        <f t="shared" si="1253"/>
        <v>36.960985626283367</v>
      </c>
      <c r="Y2915" s="39">
        <f t="shared" si="1254"/>
        <v>1125</v>
      </c>
      <c r="Z2915" s="41">
        <f t="shared" si="1255"/>
        <v>66714.579055441471</v>
      </c>
      <c r="AA2915" s="41">
        <v>53186.858316221769</v>
      </c>
      <c r="AB2915" s="41">
        <v>1666.5140302550367</v>
      </c>
      <c r="AC2915" s="41">
        <f t="shared" si="1266"/>
        <v>54853.372346476805</v>
      </c>
      <c r="AD2915" s="42">
        <f t="shared" si="1267"/>
        <v>13527.720739219701</v>
      </c>
      <c r="AE2915" s="41">
        <f t="shared" si="1268"/>
        <v>68381.093085696513</v>
      </c>
      <c r="AF2915" s="42">
        <f t="shared" si="1269"/>
        <v>66618.906914303487</v>
      </c>
      <c r="AG2915" s="43">
        <f>(365.25/30.4375*(IF(E2915=12002,1/3%,IF(E2915=12003,1/3%,IF(E2915=12004,1/3%,IF(E2915=12006,1/2%,IF(E2915=12007,1/10%,IF(E2915=12008,1/3%,IF(E2915=12009,1/10%,IF(E2915=12010,1/10%,IF(E2915=12011,1/20%,IF(E2915=12012,1/3%,IF(E2915=12099,1/10%)))))))))))))</f>
        <v>120</v>
      </c>
      <c r="AH2915" s="44">
        <f t="shared" si="1270"/>
        <v>60.698151950718689</v>
      </c>
      <c r="AI2915" s="36">
        <f t="shared" si="1271"/>
        <v>59.301848049281311</v>
      </c>
      <c r="AJ2915" s="36">
        <f t="shared" si="1272"/>
        <v>1805</v>
      </c>
      <c r="AK2915" s="45">
        <v>45657</v>
      </c>
    </row>
    <row r="2916" spans="1:37" s="79" customFormat="1" ht="15.75" customHeight="1" x14ac:dyDescent="0.25">
      <c r="A2916" s="36">
        <v>2910</v>
      </c>
      <c r="B2916" s="45">
        <v>43852</v>
      </c>
      <c r="C2916" s="36" t="s">
        <v>823</v>
      </c>
      <c r="D2916" s="36"/>
      <c r="E2916" s="36">
        <v>12004</v>
      </c>
      <c r="F2916" s="36" t="s">
        <v>2260</v>
      </c>
      <c r="G2916" s="36" t="s">
        <v>558</v>
      </c>
      <c r="H2916" s="38">
        <v>1</v>
      </c>
      <c r="I2916" s="50">
        <v>500000</v>
      </c>
      <c r="J2916" s="39">
        <f t="shared" si="1256"/>
        <v>0</v>
      </c>
      <c r="K2916" s="39">
        <f t="shared" si="1257"/>
        <v>0</v>
      </c>
      <c r="L2916" s="39">
        <f t="shared" si="1258"/>
        <v>500000</v>
      </c>
      <c r="M2916" s="39">
        <f>IF(C2916=12006,H2916,IF(C2916&lt;&gt;12006,0))</f>
        <v>0</v>
      </c>
      <c r="N2916" s="39">
        <f t="shared" si="1276"/>
        <v>0</v>
      </c>
      <c r="O2916" s="39">
        <f t="shared" si="1260"/>
        <v>0</v>
      </c>
      <c r="P2916" s="39">
        <f t="shared" si="1261"/>
        <v>0</v>
      </c>
      <c r="Q2916" s="39">
        <f t="shared" si="1262"/>
        <v>0</v>
      </c>
      <c r="R2916" s="39">
        <f t="shared" si="1263"/>
        <v>0</v>
      </c>
      <c r="S2916" s="39">
        <f t="shared" si="1264"/>
        <v>0</v>
      </c>
      <c r="T2916" s="39"/>
      <c r="U2916" s="39">
        <f t="shared" si="1265"/>
        <v>0</v>
      </c>
      <c r="V2916" s="39"/>
      <c r="W2916" s="39"/>
      <c r="X2916" s="39">
        <f t="shared" si="1253"/>
        <v>41.067761806981515</v>
      </c>
      <c r="Y2916" s="39">
        <f t="shared" si="1254"/>
        <v>1249.9999999999998</v>
      </c>
      <c r="Z2916" s="41">
        <f t="shared" si="1255"/>
        <v>74127.310061601631</v>
      </c>
      <c r="AA2916" s="41">
        <v>57864.476386036949</v>
      </c>
      <c r="AB2916" s="41">
        <v>-1560.5868179013019</v>
      </c>
      <c r="AC2916" s="41">
        <f t="shared" si="1266"/>
        <v>56303.889568135644</v>
      </c>
      <c r="AD2916" s="42">
        <f t="shared" si="1267"/>
        <v>16262.833675564681</v>
      </c>
      <c r="AE2916" s="41">
        <f t="shared" si="1268"/>
        <v>72566.723243700326</v>
      </c>
      <c r="AF2916" s="42">
        <f t="shared" si="1269"/>
        <v>427433.27675629966</v>
      </c>
      <c r="AG2916" s="43">
        <f t="shared" ref="AG2916:AG2924" si="1277">(365.25/30.4375*(IF(E2916=12002,1/3%,IF(E2916=12003,1/3%,IF(E2916=12004,1/3%,IF(E2916=12006,1/2%,IF(E2916=12007,1/10%,IF(E2916=12008,1/3%,IF(E2916=12009,1/10%,IF(E2916=12010,1/10%,IF(E2916=12011,1/20%,IF(E2916=12012,1/3%))))))))))))</f>
        <v>400</v>
      </c>
      <c r="AH2916" s="44">
        <f t="shared" si="1270"/>
        <v>340.69815195071868</v>
      </c>
      <c r="AI2916" s="36">
        <f t="shared" si="1271"/>
        <v>59.301848049281311</v>
      </c>
      <c r="AJ2916" s="36">
        <f t="shared" si="1272"/>
        <v>1805</v>
      </c>
      <c r="AK2916" s="45">
        <v>45657</v>
      </c>
    </row>
    <row r="2917" spans="1:37" s="79" customFormat="1" ht="15.75" customHeight="1" x14ac:dyDescent="0.25">
      <c r="A2917" s="36">
        <v>2911</v>
      </c>
      <c r="B2917" s="45">
        <v>43853</v>
      </c>
      <c r="C2917" s="53" t="s">
        <v>533</v>
      </c>
      <c r="D2917" s="53"/>
      <c r="E2917" s="36">
        <v>12003</v>
      </c>
      <c r="F2917" s="36" t="s">
        <v>2040</v>
      </c>
      <c r="G2917" s="36" t="s">
        <v>540</v>
      </c>
      <c r="H2917" s="38">
        <v>2</v>
      </c>
      <c r="I2917" s="48">
        <v>93500</v>
      </c>
      <c r="J2917" s="39">
        <f t="shared" si="1256"/>
        <v>0</v>
      </c>
      <c r="K2917" s="39">
        <f t="shared" si="1257"/>
        <v>93500</v>
      </c>
      <c r="L2917" s="39">
        <f t="shared" si="1258"/>
        <v>0</v>
      </c>
      <c r="M2917" s="39">
        <f>IF(C2917=12006,H2917,IF(C2917&lt;&gt;12006,0))</f>
        <v>0</v>
      </c>
      <c r="N2917" s="39">
        <f t="shared" si="1276"/>
        <v>0</v>
      </c>
      <c r="O2917" s="39">
        <f t="shared" si="1260"/>
        <v>0</v>
      </c>
      <c r="P2917" s="39">
        <f t="shared" si="1261"/>
        <v>0</v>
      </c>
      <c r="Q2917" s="39">
        <f t="shared" si="1262"/>
        <v>0</v>
      </c>
      <c r="R2917" s="39">
        <f t="shared" si="1263"/>
        <v>0</v>
      </c>
      <c r="S2917" s="39">
        <f t="shared" si="1264"/>
        <v>0</v>
      </c>
      <c r="T2917" s="39"/>
      <c r="U2917" s="39">
        <f t="shared" si="1265"/>
        <v>0</v>
      </c>
      <c r="V2917" s="39"/>
      <c r="W2917" s="39"/>
      <c r="X2917" s="39">
        <f t="shared" si="1253"/>
        <v>7.6796714579055436</v>
      </c>
      <c r="Y2917" s="39">
        <f t="shared" si="1254"/>
        <v>233.74999999999997</v>
      </c>
      <c r="Z2917" s="41">
        <f t="shared" si="1255"/>
        <v>13854.1273100616</v>
      </c>
      <c r="AA2917" s="41">
        <v>10812.977412731007</v>
      </c>
      <c r="AB2917" s="41">
        <v>-291.62261661188165</v>
      </c>
      <c r="AC2917" s="41">
        <f t="shared" si="1266"/>
        <v>10521.354796119125</v>
      </c>
      <c r="AD2917" s="42">
        <f t="shared" si="1267"/>
        <v>3041.1498973305934</v>
      </c>
      <c r="AE2917" s="41">
        <f t="shared" si="1268"/>
        <v>13562.504693449719</v>
      </c>
      <c r="AF2917" s="42">
        <f t="shared" si="1269"/>
        <v>79937.495306550278</v>
      </c>
      <c r="AG2917" s="43">
        <f t="shared" si="1277"/>
        <v>400</v>
      </c>
      <c r="AH2917" s="44">
        <f t="shared" si="1270"/>
        <v>340.73100616016427</v>
      </c>
      <c r="AI2917" s="36">
        <f t="shared" si="1271"/>
        <v>59.26899383983573</v>
      </c>
      <c r="AJ2917" s="36">
        <f t="shared" si="1272"/>
        <v>1804</v>
      </c>
      <c r="AK2917" s="45">
        <v>45657</v>
      </c>
    </row>
    <row r="2918" spans="1:37" s="79" customFormat="1" ht="15.75" customHeight="1" x14ac:dyDescent="0.25">
      <c r="A2918" s="36">
        <v>2912</v>
      </c>
      <c r="B2918" s="45">
        <v>43853</v>
      </c>
      <c r="C2918" s="53" t="s">
        <v>533</v>
      </c>
      <c r="D2918" s="53"/>
      <c r="E2918" s="36">
        <v>12003</v>
      </c>
      <c r="F2918" s="36" t="s">
        <v>2041</v>
      </c>
      <c r="G2918" s="36" t="s">
        <v>540</v>
      </c>
      <c r="H2918" s="38">
        <v>1</v>
      </c>
      <c r="I2918" s="48">
        <v>36250</v>
      </c>
      <c r="J2918" s="39">
        <f t="shared" si="1256"/>
        <v>0</v>
      </c>
      <c r="K2918" s="39">
        <f t="shared" si="1257"/>
        <v>36250</v>
      </c>
      <c r="L2918" s="39">
        <f t="shared" si="1258"/>
        <v>0</v>
      </c>
      <c r="M2918" s="39">
        <f>IF(C2918=12006,H2918,IF(C2918&lt;&gt;12006,0))</f>
        <v>0</v>
      </c>
      <c r="N2918" s="39">
        <f t="shared" si="1276"/>
        <v>0</v>
      </c>
      <c r="O2918" s="39">
        <f t="shared" si="1260"/>
        <v>0</v>
      </c>
      <c r="P2918" s="39">
        <f t="shared" si="1261"/>
        <v>0</v>
      </c>
      <c r="Q2918" s="39">
        <f t="shared" si="1262"/>
        <v>0</v>
      </c>
      <c r="R2918" s="39">
        <f t="shared" si="1263"/>
        <v>0</v>
      </c>
      <c r="S2918" s="39">
        <f t="shared" si="1264"/>
        <v>0</v>
      </c>
      <c r="T2918" s="39"/>
      <c r="U2918" s="39">
        <f t="shared" si="1265"/>
        <v>0</v>
      </c>
      <c r="V2918" s="39"/>
      <c r="W2918" s="39"/>
      <c r="X2918" s="39">
        <f t="shared" si="1253"/>
        <v>2.9774127310061602</v>
      </c>
      <c r="Y2918" s="39">
        <f t="shared" si="1254"/>
        <v>90.625</v>
      </c>
      <c r="Z2918" s="41">
        <f t="shared" si="1255"/>
        <v>5371.2525667351129</v>
      </c>
      <c r="AA2918" s="41">
        <v>4192.1971252566736</v>
      </c>
      <c r="AB2918" s="41">
        <v>-113.06224440834984</v>
      </c>
      <c r="AC2918" s="41">
        <f t="shared" si="1266"/>
        <v>4079.134880848324</v>
      </c>
      <c r="AD2918" s="42">
        <f t="shared" si="1267"/>
        <v>1179.0554414784392</v>
      </c>
      <c r="AE2918" s="41">
        <f t="shared" si="1268"/>
        <v>5258.1903223267636</v>
      </c>
      <c r="AF2918" s="42">
        <f t="shared" si="1269"/>
        <v>30991.809677673235</v>
      </c>
      <c r="AG2918" s="43">
        <f t="shared" si="1277"/>
        <v>400</v>
      </c>
      <c r="AH2918" s="44">
        <f t="shared" si="1270"/>
        <v>340.73100616016427</v>
      </c>
      <c r="AI2918" s="36">
        <f t="shared" si="1271"/>
        <v>59.26899383983573</v>
      </c>
      <c r="AJ2918" s="36">
        <f t="shared" si="1272"/>
        <v>1804</v>
      </c>
      <c r="AK2918" s="45">
        <v>45657</v>
      </c>
    </row>
    <row r="2919" spans="1:37" s="79" customFormat="1" ht="15.75" customHeight="1" x14ac:dyDescent="0.25">
      <c r="A2919" s="36">
        <v>2913</v>
      </c>
      <c r="B2919" s="45">
        <v>43853</v>
      </c>
      <c r="C2919" s="53" t="s">
        <v>533</v>
      </c>
      <c r="D2919" s="53"/>
      <c r="E2919" s="36">
        <v>12003</v>
      </c>
      <c r="F2919" s="36" t="s">
        <v>2171</v>
      </c>
      <c r="G2919" s="36" t="s">
        <v>540</v>
      </c>
      <c r="H2919" s="38">
        <v>1</v>
      </c>
      <c r="I2919" s="48">
        <v>76965.189873417723</v>
      </c>
      <c r="J2919" s="39">
        <f t="shared" si="1256"/>
        <v>0</v>
      </c>
      <c r="K2919" s="39">
        <f t="shared" si="1257"/>
        <v>76965.189873417723</v>
      </c>
      <c r="L2919" s="39">
        <f t="shared" si="1258"/>
        <v>0</v>
      </c>
      <c r="M2919" s="39">
        <f>IF(C2919=12006,H2919,IF(C2919&lt;&gt;12006,0))</f>
        <v>0</v>
      </c>
      <c r="N2919" s="39">
        <f t="shared" ref="N2919:N2925" si="1278">IF(E2919=12006,I2919,IF(E2919&lt;&gt;12006,0))</f>
        <v>0</v>
      </c>
      <c r="O2919" s="39">
        <f t="shared" si="1260"/>
        <v>0</v>
      </c>
      <c r="P2919" s="39">
        <f t="shared" si="1261"/>
        <v>0</v>
      </c>
      <c r="Q2919" s="39">
        <f t="shared" si="1262"/>
        <v>0</v>
      </c>
      <c r="R2919" s="39">
        <f t="shared" si="1263"/>
        <v>0</v>
      </c>
      <c r="S2919" s="39">
        <f t="shared" si="1264"/>
        <v>0</v>
      </c>
      <c r="T2919" s="39"/>
      <c r="U2919" s="39">
        <f t="shared" si="1265"/>
        <v>0</v>
      </c>
      <c r="V2919" s="39"/>
      <c r="W2919" s="39"/>
      <c r="X2919" s="39">
        <f t="shared" si="1253"/>
        <v>6.3215761703012507</v>
      </c>
      <c r="Y2919" s="39">
        <f t="shared" si="1254"/>
        <v>192.41297468354432</v>
      </c>
      <c r="Z2919" s="41">
        <f t="shared" si="1255"/>
        <v>11404.123411223456</v>
      </c>
      <c r="AA2919" s="41">
        <v>8900.7792477841613</v>
      </c>
      <c r="AB2919" s="41">
        <v>-240.05123057664571</v>
      </c>
      <c r="AC2919" s="41">
        <f t="shared" si="1266"/>
        <v>8660.7280172075152</v>
      </c>
      <c r="AD2919" s="42">
        <f t="shared" si="1267"/>
        <v>2503.3441634392948</v>
      </c>
      <c r="AE2919" s="41">
        <f t="shared" si="1268"/>
        <v>11164.07218064681</v>
      </c>
      <c r="AF2919" s="42">
        <f t="shared" si="1269"/>
        <v>65801.117692770917</v>
      </c>
      <c r="AG2919" s="43">
        <f t="shared" si="1277"/>
        <v>400</v>
      </c>
      <c r="AH2919" s="44">
        <f t="shared" si="1270"/>
        <v>340.73100616016427</v>
      </c>
      <c r="AI2919" s="36">
        <f t="shared" si="1271"/>
        <v>59.26899383983573</v>
      </c>
      <c r="AJ2919" s="36">
        <f t="shared" si="1272"/>
        <v>1804</v>
      </c>
      <c r="AK2919" s="45">
        <v>45657</v>
      </c>
    </row>
    <row r="2920" spans="1:37" s="79" customFormat="1" ht="15.75" customHeight="1" x14ac:dyDescent="0.25">
      <c r="A2920" s="36">
        <v>2914</v>
      </c>
      <c r="B2920" s="45">
        <v>43853</v>
      </c>
      <c r="C2920" s="53" t="s">
        <v>533</v>
      </c>
      <c r="D2920" s="53"/>
      <c r="E2920" s="36">
        <v>12003</v>
      </c>
      <c r="F2920" s="36" t="s">
        <v>2146</v>
      </c>
      <c r="G2920" s="36" t="s">
        <v>540</v>
      </c>
      <c r="H2920" s="38">
        <v>4</v>
      </c>
      <c r="I2920" s="50">
        <v>195911.39240506329</v>
      </c>
      <c r="J2920" s="39">
        <f t="shared" si="1256"/>
        <v>0</v>
      </c>
      <c r="K2920" s="39">
        <f t="shared" si="1257"/>
        <v>195911.39240506329</v>
      </c>
      <c r="L2920" s="39">
        <f t="shared" si="1258"/>
        <v>0</v>
      </c>
      <c r="M2920" s="39">
        <f>IF(C2920=12006,H2920,IF(C2920&lt;&gt;12006,0))</f>
        <v>0</v>
      </c>
      <c r="N2920" s="39">
        <f t="shared" si="1278"/>
        <v>0</v>
      </c>
      <c r="O2920" s="39">
        <f t="shared" si="1260"/>
        <v>0</v>
      </c>
      <c r="P2920" s="39">
        <f t="shared" si="1261"/>
        <v>0</v>
      </c>
      <c r="Q2920" s="39">
        <f t="shared" si="1262"/>
        <v>0</v>
      </c>
      <c r="R2920" s="39">
        <f t="shared" si="1263"/>
        <v>0</v>
      </c>
      <c r="S2920" s="39">
        <f t="shared" si="1264"/>
        <v>0</v>
      </c>
      <c r="T2920" s="39"/>
      <c r="U2920" s="39">
        <f t="shared" si="1265"/>
        <v>0</v>
      </c>
      <c r="V2920" s="39"/>
      <c r="W2920" s="39"/>
      <c r="X2920" s="39">
        <f t="shared" si="1253"/>
        <v>16.091284797130452</v>
      </c>
      <c r="Y2920" s="39">
        <f t="shared" si="1254"/>
        <v>489.77848101265812</v>
      </c>
      <c r="Z2920" s="41">
        <f t="shared" si="1255"/>
        <v>29028.677774023334</v>
      </c>
      <c r="AA2920" s="41">
        <v>22656.528994359676</v>
      </c>
      <c r="AB2920" s="41">
        <v>-611.03949601327986</v>
      </c>
      <c r="AC2920" s="41">
        <f t="shared" si="1266"/>
        <v>22045.489498346396</v>
      </c>
      <c r="AD2920" s="42">
        <f t="shared" si="1267"/>
        <v>6372.1487796636575</v>
      </c>
      <c r="AE2920" s="41">
        <f t="shared" si="1268"/>
        <v>28417.638278010054</v>
      </c>
      <c r="AF2920" s="42">
        <f t="shared" si="1269"/>
        <v>167493.75412705325</v>
      </c>
      <c r="AG2920" s="43">
        <f t="shared" si="1277"/>
        <v>400</v>
      </c>
      <c r="AH2920" s="44">
        <f t="shared" si="1270"/>
        <v>340.73100616016427</v>
      </c>
      <c r="AI2920" s="36">
        <f t="shared" si="1271"/>
        <v>59.26899383983573</v>
      </c>
      <c r="AJ2920" s="36">
        <f t="shared" si="1272"/>
        <v>1804</v>
      </c>
      <c r="AK2920" s="45">
        <v>45657</v>
      </c>
    </row>
    <row r="2921" spans="1:37" s="79" customFormat="1" ht="25.5" x14ac:dyDescent="0.25">
      <c r="A2921" s="36">
        <v>2915</v>
      </c>
      <c r="B2921" s="45">
        <v>43853</v>
      </c>
      <c r="C2921" s="53" t="s">
        <v>533</v>
      </c>
      <c r="D2921" s="53"/>
      <c r="E2921" s="36">
        <v>12003</v>
      </c>
      <c r="F2921" s="36" t="s">
        <v>2145</v>
      </c>
      <c r="G2921" s="36" t="s">
        <v>540</v>
      </c>
      <c r="H2921" s="38">
        <v>8</v>
      </c>
      <c r="I2921" s="50">
        <v>279873.41772151901</v>
      </c>
      <c r="J2921" s="39">
        <f t="shared" si="1256"/>
        <v>0</v>
      </c>
      <c r="K2921" s="39">
        <f t="shared" si="1257"/>
        <v>279873.41772151901</v>
      </c>
      <c r="L2921" s="39">
        <f t="shared" si="1258"/>
        <v>0</v>
      </c>
      <c r="M2921" s="39">
        <f>IF(C2921=12006,H2921,IF(C2921&lt;&gt;12006,0))</f>
        <v>0</v>
      </c>
      <c r="N2921" s="39">
        <f t="shared" si="1278"/>
        <v>0</v>
      </c>
      <c r="O2921" s="39">
        <f t="shared" si="1260"/>
        <v>0</v>
      </c>
      <c r="P2921" s="39">
        <f t="shared" si="1261"/>
        <v>0</v>
      </c>
      <c r="Q2921" s="39">
        <f t="shared" si="1262"/>
        <v>0</v>
      </c>
      <c r="R2921" s="39">
        <f t="shared" si="1263"/>
        <v>0</v>
      </c>
      <c r="S2921" s="39">
        <f t="shared" si="1264"/>
        <v>0</v>
      </c>
      <c r="T2921" s="39"/>
      <c r="U2921" s="39">
        <f t="shared" si="1265"/>
        <v>0</v>
      </c>
      <c r="V2921" s="39"/>
      <c r="W2921" s="39"/>
      <c r="X2921" s="39">
        <f t="shared" si="1253"/>
        <v>22.987549710186364</v>
      </c>
      <c r="Y2921" s="39">
        <f t="shared" si="1254"/>
        <v>699.68354430379748</v>
      </c>
      <c r="Z2921" s="41">
        <f t="shared" si="1255"/>
        <v>41469.539677176203</v>
      </c>
      <c r="AA2921" s="41">
        <v>32366.469991942406</v>
      </c>
      <c r="AB2921" s="41">
        <v>-872.9135657332572</v>
      </c>
      <c r="AC2921" s="41">
        <f t="shared" si="1266"/>
        <v>31493.55642620915</v>
      </c>
      <c r="AD2921" s="42">
        <f t="shared" si="1267"/>
        <v>9103.0696852337969</v>
      </c>
      <c r="AE2921" s="41">
        <f t="shared" si="1268"/>
        <v>40596.626111442951</v>
      </c>
      <c r="AF2921" s="42">
        <f t="shared" si="1269"/>
        <v>239276.79161007606</v>
      </c>
      <c r="AG2921" s="43">
        <f t="shared" si="1277"/>
        <v>400</v>
      </c>
      <c r="AH2921" s="44">
        <f t="shared" si="1270"/>
        <v>340.73100616016427</v>
      </c>
      <c r="AI2921" s="36">
        <f t="shared" si="1271"/>
        <v>59.26899383983573</v>
      </c>
      <c r="AJ2921" s="36">
        <f t="shared" si="1272"/>
        <v>1804</v>
      </c>
      <c r="AK2921" s="45">
        <v>45657</v>
      </c>
    </row>
    <row r="2922" spans="1:37" s="79" customFormat="1" ht="25.5" x14ac:dyDescent="0.25">
      <c r="A2922" s="36">
        <v>2916</v>
      </c>
      <c r="B2922" s="45">
        <v>43853</v>
      </c>
      <c r="C2922" s="53" t="s">
        <v>533</v>
      </c>
      <c r="D2922" s="53"/>
      <c r="E2922" s="36">
        <v>12003</v>
      </c>
      <c r="F2922" s="36" t="s">
        <v>2146</v>
      </c>
      <c r="G2922" s="36" t="s">
        <v>540</v>
      </c>
      <c r="H2922" s="38">
        <v>8</v>
      </c>
      <c r="I2922" s="50">
        <v>374000</v>
      </c>
      <c r="J2922" s="39">
        <f t="shared" si="1256"/>
        <v>0</v>
      </c>
      <c r="K2922" s="39">
        <f t="shared" si="1257"/>
        <v>374000</v>
      </c>
      <c r="L2922" s="39">
        <f t="shared" si="1258"/>
        <v>0</v>
      </c>
      <c r="M2922" s="39">
        <f>IF(C2922=12006,H2922,IF(C2922&lt;&gt;12006,0))</f>
        <v>0</v>
      </c>
      <c r="N2922" s="39">
        <f t="shared" si="1278"/>
        <v>0</v>
      </c>
      <c r="O2922" s="39">
        <f t="shared" si="1260"/>
        <v>0</v>
      </c>
      <c r="P2922" s="39">
        <f t="shared" si="1261"/>
        <v>0</v>
      </c>
      <c r="Q2922" s="39">
        <f t="shared" si="1262"/>
        <v>0</v>
      </c>
      <c r="R2922" s="39">
        <f t="shared" si="1263"/>
        <v>0</v>
      </c>
      <c r="S2922" s="39">
        <f t="shared" si="1264"/>
        <v>0</v>
      </c>
      <c r="T2922" s="39"/>
      <c r="U2922" s="39">
        <f t="shared" si="1265"/>
        <v>0</v>
      </c>
      <c r="V2922" s="39"/>
      <c r="W2922" s="39"/>
      <c r="X2922" s="39">
        <f t="shared" si="1253"/>
        <v>30.718685831622174</v>
      </c>
      <c r="Y2922" s="39">
        <f t="shared" si="1254"/>
        <v>934.99999999999989</v>
      </c>
      <c r="Z2922" s="41">
        <f t="shared" si="1255"/>
        <v>55416.5092402464</v>
      </c>
      <c r="AA2922" s="41">
        <v>43251.909650924026</v>
      </c>
      <c r="AB2922" s="41">
        <v>-1166.4904664475266</v>
      </c>
      <c r="AC2922" s="41">
        <f t="shared" si="1266"/>
        <v>42085.419184476501</v>
      </c>
      <c r="AD2922" s="42">
        <f t="shared" si="1267"/>
        <v>12164.599589322374</v>
      </c>
      <c r="AE2922" s="41">
        <f t="shared" si="1268"/>
        <v>54250.018773798874</v>
      </c>
      <c r="AF2922" s="42">
        <f t="shared" si="1269"/>
        <v>319749.98122620111</v>
      </c>
      <c r="AG2922" s="43">
        <f t="shared" si="1277"/>
        <v>400</v>
      </c>
      <c r="AH2922" s="44">
        <f t="shared" si="1270"/>
        <v>340.73100616016427</v>
      </c>
      <c r="AI2922" s="36">
        <f t="shared" si="1271"/>
        <v>59.26899383983573</v>
      </c>
      <c r="AJ2922" s="36">
        <f t="shared" si="1272"/>
        <v>1804</v>
      </c>
      <c r="AK2922" s="45">
        <v>45657</v>
      </c>
    </row>
    <row r="2923" spans="1:37" s="79" customFormat="1" ht="25.5" x14ac:dyDescent="0.25">
      <c r="A2923" s="36">
        <v>2917</v>
      </c>
      <c r="B2923" s="45">
        <v>43853</v>
      </c>
      <c r="C2923" s="53" t="s">
        <v>533</v>
      </c>
      <c r="D2923" s="53"/>
      <c r="E2923" s="36">
        <v>12003</v>
      </c>
      <c r="F2923" s="36" t="s">
        <v>2146</v>
      </c>
      <c r="G2923" s="36" t="s">
        <v>540</v>
      </c>
      <c r="H2923" s="38">
        <v>2</v>
      </c>
      <c r="I2923" s="50">
        <v>95900</v>
      </c>
      <c r="J2923" s="39">
        <f t="shared" si="1256"/>
        <v>0</v>
      </c>
      <c r="K2923" s="39">
        <f t="shared" si="1257"/>
        <v>95900</v>
      </c>
      <c r="L2923" s="39">
        <f t="shared" si="1258"/>
        <v>0</v>
      </c>
      <c r="M2923" s="39">
        <f>IF(C2923=12006,H2923,IF(C2923&lt;&gt;12006,0))</f>
        <v>0</v>
      </c>
      <c r="N2923" s="39">
        <f t="shared" si="1278"/>
        <v>0</v>
      </c>
      <c r="O2923" s="39">
        <f t="shared" si="1260"/>
        <v>0</v>
      </c>
      <c r="P2923" s="39">
        <f t="shared" si="1261"/>
        <v>0</v>
      </c>
      <c r="Q2923" s="39">
        <f t="shared" si="1262"/>
        <v>0</v>
      </c>
      <c r="R2923" s="39">
        <f t="shared" si="1263"/>
        <v>0</v>
      </c>
      <c r="S2923" s="39">
        <f t="shared" si="1264"/>
        <v>0</v>
      </c>
      <c r="T2923" s="39"/>
      <c r="U2923" s="39">
        <f t="shared" si="1265"/>
        <v>0</v>
      </c>
      <c r="V2923" s="39"/>
      <c r="W2923" s="39"/>
      <c r="X2923" s="39">
        <f t="shared" si="1253"/>
        <v>7.8767967145790552</v>
      </c>
      <c r="Y2923" s="39">
        <f t="shared" si="1254"/>
        <v>239.75</v>
      </c>
      <c r="Z2923" s="41">
        <f t="shared" si="1255"/>
        <v>14209.741273100617</v>
      </c>
      <c r="AA2923" s="41">
        <v>11090.529774127312</v>
      </c>
      <c r="AB2923" s="41">
        <v>-299.10811693133104</v>
      </c>
      <c r="AC2923" s="41">
        <f t="shared" si="1266"/>
        <v>10791.421657195981</v>
      </c>
      <c r="AD2923" s="42">
        <f t="shared" si="1267"/>
        <v>3119.2114989733054</v>
      </c>
      <c r="AE2923" s="41">
        <f t="shared" si="1268"/>
        <v>13910.633156169286</v>
      </c>
      <c r="AF2923" s="42">
        <f t="shared" si="1269"/>
        <v>81989.366843830707</v>
      </c>
      <c r="AG2923" s="43">
        <f t="shared" si="1277"/>
        <v>400</v>
      </c>
      <c r="AH2923" s="44">
        <f t="shared" si="1270"/>
        <v>340.73100616016427</v>
      </c>
      <c r="AI2923" s="36">
        <f t="shared" si="1271"/>
        <v>59.26899383983573</v>
      </c>
      <c r="AJ2923" s="36">
        <f t="shared" si="1272"/>
        <v>1804</v>
      </c>
      <c r="AK2923" s="45">
        <v>45657</v>
      </c>
    </row>
    <row r="2924" spans="1:37" s="79" customFormat="1" ht="25.5" customHeight="1" x14ac:dyDescent="0.25">
      <c r="A2924" s="36">
        <v>2918</v>
      </c>
      <c r="B2924" s="45">
        <v>43853</v>
      </c>
      <c r="C2924" s="53" t="s">
        <v>533</v>
      </c>
      <c r="D2924" s="53"/>
      <c r="E2924" s="36">
        <v>12003</v>
      </c>
      <c r="F2924" s="36" t="s">
        <v>2171</v>
      </c>
      <c r="G2924" s="36" t="s">
        <v>540</v>
      </c>
      <c r="H2924" s="38">
        <v>6</v>
      </c>
      <c r="I2924" s="48">
        <v>452100</v>
      </c>
      <c r="J2924" s="39">
        <f t="shared" si="1256"/>
        <v>0</v>
      </c>
      <c r="K2924" s="39">
        <f t="shared" si="1257"/>
        <v>452100</v>
      </c>
      <c r="L2924" s="39">
        <f t="shared" si="1258"/>
        <v>0</v>
      </c>
      <c r="M2924" s="39">
        <f>IF(C2924=12006,H2924,IF(C2924&lt;&gt;12006,0))</f>
        <v>0</v>
      </c>
      <c r="N2924" s="39">
        <f t="shared" si="1278"/>
        <v>0</v>
      </c>
      <c r="O2924" s="39">
        <f t="shared" si="1260"/>
        <v>0</v>
      </c>
      <c r="P2924" s="39">
        <f t="shared" si="1261"/>
        <v>0</v>
      </c>
      <c r="Q2924" s="39">
        <f t="shared" si="1262"/>
        <v>0</v>
      </c>
      <c r="R2924" s="39">
        <f t="shared" si="1263"/>
        <v>0</v>
      </c>
      <c r="S2924" s="39">
        <f t="shared" si="1264"/>
        <v>0</v>
      </c>
      <c r="T2924" s="39"/>
      <c r="U2924" s="39">
        <f t="shared" si="1265"/>
        <v>0</v>
      </c>
      <c r="V2924" s="39"/>
      <c r="W2924" s="39"/>
      <c r="X2924" s="39">
        <f t="shared" si="1253"/>
        <v>37.133470225872692</v>
      </c>
      <c r="Y2924" s="39">
        <f t="shared" si="1254"/>
        <v>1130.25</v>
      </c>
      <c r="Z2924" s="41">
        <f t="shared" si="1255"/>
        <v>66988.780287474336</v>
      </c>
      <c r="AA2924" s="41">
        <v>52283.926078028751</v>
      </c>
      <c r="AB2924" s="41">
        <v>-1410.0811226762751</v>
      </c>
      <c r="AC2924" s="41">
        <f t="shared" si="1266"/>
        <v>50873.844955352477</v>
      </c>
      <c r="AD2924" s="42">
        <f t="shared" si="1267"/>
        <v>14704.854209445584</v>
      </c>
      <c r="AE2924" s="41">
        <f t="shared" si="1268"/>
        <v>65578.699164798061</v>
      </c>
      <c r="AF2924" s="42">
        <f t="shared" si="1269"/>
        <v>386521.30083520192</v>
      </c>
      <c r="AG2924" s="43">
        <f t="shared" si="1277"/>
        <v>400</v>
      </c>
      <c r="AH2924" s="44">
        <f t="shared" si="1270"/>
        <v>340.73100616016427</v>
      </c>
      <c r="AI2924" s="36">
        <f t="shared" si="1271"/>
        <v>59.26899383983573</v>
      </c>
      <c r="AJ2924" s="36">
        <f t="shared" si="1272"/>
        <v>1804</v>
      </c>
      <c r="AK2924" s="45">
        <v>45657</v>
      </c>
    </row>
    <row r="2925" spans="1:37" s="79" customFormat="1" ht="38.25" customHeight="1" x14ac:dyDescent="0.25">
      <c r="A2925" s="36">
        <v>2919</v>
      </c>
      <c r="B2925" s="45">
        <v>43854</v>
      </c>
      <c r="C2925" s="49" t="s">
        <v>973</v>
      </c>
      <c r="D2925" s="49"/>
      <c r="E2925" s="49">
        <v>12006</v>
      </c>
      <c r="F2925" s="36" t="s">
        <v>2261</v>
      </c>
      <c r="G2925" s="56" t="s">
        <v>435</v>
      </c>
      <c r="H2925" s="38">
        <v>1</v>
      </c>
      <c r="I2925" s="50">
        <v>2231660.9500000002</v>
      </c>
      <c r="J2925" s="39">
        <f t="shared" si="1256"/>
        <v>0</v>
      </c>
      <c r="K2925" s="39">
        <f t="shared" si="1257"/>
        <v>0</v>
      </c>
      <c r="L2925" s="39">
        <f t="shared" si="1258"/>
        <v>0</v>
      </c>
      <c r="M2925" s="39">
        <f>IF(E2925=12005,I2925,IF(E2925&lt;&gt;12005,0))</f>
        <v>0</v>
      </c>
      <c r="N2925" s="39">
        <f t="shared" si="1278"/>
        <v>2231660.9500000002</v>
      </c>
      <c r="O2925" s="39">
        <f t="shared" si="1260"/>
        <v>0</v>
      </c>
      <c r="P2925" s="39">
        <f t="shared" si="1261"/>
        <v>0</v>
      </c>
      <c r="Q2925" s="39">
        <f t="shared" si="1262"/>
        <v>0</v>
      </c>
      <c r="R2925" s="39">
        <f t="shared" si="1263"/>
        <v>0</v>
      </c>
      <c r="S2925" s="39">
        <f t="shared" si="1264"/>
        <v>0</v>
      </c>
      <c r="T2925" s="39"/>
      <c r="U2925" s="39">
        <f t="shared" si="1265"/>
        <v>0</v>
      </c>
      <c r="V2925" s="39"/>
      <c r="W2925" s="39">
        <f>IF(E2925=12099,I2925,IF(E2925&lt;&gt;12099,0))</f>
        <v>0</v>
      </c>
      <c r="X2925" s="39">
        <f t="shared" si="1253"/>
        <v>122.19909377138947</v>
      </c>
      <c r="Y2925" s="39">
        <f t="shared" si="1254"/>
        <v>3719.434916666667</v>
      </c>
      <c r="Z2925" s="41">
        <f t="shared" si="1255"/>
        <v>220324.96606981521</v>
      </c>
      <c r="AA2925" s="41">
        <v>175600.09774948668</v>
      </c>
      <c r="AB2925" s="41">
        <v>0</v>
      </c>
      <c r="AC2925" s="41">
        <f t="shared" si="1266"/>
        <v>175600.09774948668</v>
      </c>
      <c r="AD2925" s="42">
        <f t="shared" si="1267"/>
        <v>44724.868320328533</v>
      </c>
      <c r="AE2925" s="41">
        <f t="shared" si="1268"/>
        <v>220324.96606981521</v>
      </c>
      <c r="AF2925" s="42">
        <f t="shared" si="1269"/>
        <v>2011335.983930185</v>
      </c>
      <c r="AG2925" s="43">
        <f>(365.25/30.4375*(IF(E2925=12002,1/3%,IF(E2925=12003,1/3%,IF(E2925=12004,1/3%,IF(E2925=12006,1/2%,IF(E2925=12007,1/10%,IF(E2925=12008,1/3%,IF(E2925=12009,1/10%,IF(E2925=12010,1/10%,IF(E2925=12011,1/20%,IF(E2925=12012,1/3%,IF(E2925=12099,1/10%)))))))))))))</f>
        <v>600</v>
      </c>
      <c r="AH2925" s="44">
        <f t="shared" si="1270"/>
        <v>540.7638603696098</v>
      </c>
      <c r="AI2925" s="36">
        <f t="shared" si="1271"/>
        <v>59.236139630390142</v>
      </c>
      <c r="AJ2925" s="36">
        <f t="shared" si="1272"/>
        <v>1803</v>
      </c>
      <c r="AK2925" s="45">
        <v>45657</v>
      </c>
    </row>
    <row r="2926" spans="1:37" s="79" customFormat="1" ht="15.75" customHeight="1" x14ac:dyDescent="0.25">
      <c r="A2926" s="36">
        <v>2920</v>
      </c>
      <c r="B2926" s="37">
        <v>43854</v>
      </c>
      <c r="C2926" s="37" t="s">
        <v>533</v>
      </c>
      <c r="D2926" s="37"/>
      <c r="E2926" s="36">
        <v>12003</v>
      </c>
      <c r="F2926" s="53" t="s">
        <v>2040</v>
      </c>
      <c r="G2926" s="36" t="s">
        <v>491</v>
      </c>
      <c r="H2926" s="49">
        <v>10</v>
      </c>
      <c r="I2926" s="39">
        <v>467500</v>
      </c>
      <c r="J2926" s="39"/>
      <c r="K2926" s="39">
        <v>467500</v>
      </c>
      <c r="L2926" s="39"/>
      <c r="M2926" s="39"/>
      <c r="N2926" s="39"/>
      <c r="O2926" s="39"/>
      <c r="P2926" s="39"/>
      <c r="Q2926" s="39"/>
      <c r="R2926" s="39"/>
      <c r="S2926" s="39"/>
      <c r="T2926" s="39"/>
      <c r="U2926" s="39"/>
      <c r="V2926" s="39"/>
      <c r="W2926" s="39"/>
      <c r="X2926" s="39">
        <f t="shared" si="1253"/>
        <v>38.398357289527723</v>
      </c>
      <c r="Y2926" s="39">
        <f t="shared" si="1254"/>
        <v>1168.75</v>
      </c>
      <c r="Z2926" s="41">
        <f t="shared" si="1255"/>
        <v>69232.238193018478</v>
      </c>
      <c r="AA2926" s="41">
        <v>55178.439425051336</v>
      </c>
      <c r="AB2926" s="41">
        <v>0</v>
      </c>
      <c r="AC2926" s="41">
        <f t="shared" si="1266"/>
        <v>55178.439425051336</v>
      </c>
      <c r="AD2926" s="42">
        <f t="shared" si="1267"/>
        <v>14053.798767967142</v>
      </c>
      <c r="AE2926" s="41">
        <f t="shared" si="1268"/>
        <v>69232.238193018478</v>
      </c>
      <c r="AF2926" s="42">
        <f t="shared" si="1269"/>
        <v>398267.76180698152</v>
      </c>
      <c r="AG2926" s="43">
        <f>(365.25/30.4375*(IF(E2926=12002,1/3%,IF(E2926=12003,1/3%,IF(E2926=12004,1/3%,IF(E2926=12006,1/2%,IF(E2926=12007,1/10%,IF(E2926=12008,1/3%,IF(E2926=12009,1/10%,IF(E2926=12010,1/10%,IF(E2926=12011,1/20%,IF(E2926=12012,1/3%))))))))))))</f>
        <v>400</v>
      </c>
      <c r="AH2926" s="44">
        <f t="shared" si="1270"/>
        <v>340.76386036960986</v>
      </c>
      <c r="AI2926" s="36">
        <f t="shared" si="1271"/>
        <v>59.236139630390142</v>
      </c>
      <c r="AJ2926" s="36">
        <f t="shared" si="1272"/>
        <v>1803</v>
      </c>
      <c r="AK2926" s="45">
        <v>45657</v>
      </c>
    </row>
    <row r="2927" spans="1:37" s="79" customFormat="1" ht="15.75" customHeight="1" x14ac:dyDescent="0.25">
      <c r="A2927" s="36">
        <v>2921</v>
      </c>
      <c r="B2927" s="37">
        <v>43854</v>
      </c>
      <c r="C2927" s="37" t="s">
        <v>533</v>
      </c>
      <c r="D2927" s="37"/>
      <c r="E2927" s="36">
        <v>12003</v>
      </c>
      <c r="F2927" s="53" t="s">
        <v>2041</v>
      </c>
      <c r="G2927" s="36" t="s">
        <v>491</v>
      </c>
      <c r="H2927" s="49">
        <v>11</v>
      </c>
      <c r="I2927" s="39">
        <v>398750</v>
      </c>
      <c r="J2927" s="39"/>
      <c r="K2927" s="39">
        <v>398750</v>
      </c>
      <c r="L2927" s="39"/>
      <c r="M2927" s="39"/>
      <c r="N2927" s="39"/>
      <c r="O2927" s="39"/>
      <c r="P2927" s="39"/>
      <c r="Q2927" s="39"/>
      <c r="R2927" s="39"/>
      <c r="S2927" s="39"/>
      <c r="T2927" s="39"/>
      <c r="U2927" s="39"/>
      <c r="V2927" s="39"/>
      <c r="W2927" s="39"/>
      <c r="X2927" s="39">
        <f t="shared" si="1253"/>
        <v>32.751540041067763</v>
      </c>
      <c r="Y2927" s="39">
        <f t="shared" si="1254"/>
        <v>996.875</v>
      </c>
      <c r="Z2927" s="41">
        <f t="shared" si="1255"/>
        <v>59051.026694045169</v>
      </c>
      <c r="AA2927" s="41">
        <v>47063.963039014379</v>
      </c>
      <c r="AB2927" s="41">
        <v>0</v>
      </c>
      <c r="AC2927" s="41">
        <f t="shared" si="1266"/>
        <v>47063.963039014379</v>
      </c>
      <c r="AD2927" s="42">
        <f t="shared" si="1267"/>
        <v>11987.06365503079</v>
      </c>
      <c r="AE2927" s="41">
        <f t="shared" si="1268"/>
        <v>59051.026694045169</v>
      </c>
      <c r="AF2927" s="42">
        <f t="shared" si="1269"/>
        <v>339698.97330595483</v>
      </c>
      <c r="AG2927" s="43">
        <f>(365.25/30.4375*(IF(E2927=12002,1/3%,IF(E2927=12003,1/3%,IF(E2927=12004,1/3%,IF(E2927=12006,1/2%,IF(E2927=12007,1/10%,IF(E2927=12008,1/3%,IF(E2927=12009,1/10%,IF(E2927=12010,1/10%,IF(E2927=12011,1/20%,IF(E2927=12012,1/3%))))))))))))</f>
        <v>400</v>
      </c>
      <c r="AH2927" s="44">
        <f t="shared" si="1270"/>
        <v>340.76386036960986</v>
      </c>
      <c r="AI2927" s="36">
        <f t="shared" si="1271"/>
        <v>59.236139630390142</v>
      </c>
      <c r="AJ2927" s="36">
        <f t="shared" si="1272"/>
        <v>1803</v>
      </c>
      <c r="AK2927" s="45">
        <v>45657</v>
      </c>
    </row>
    <row r="2928" spans="1:37" s="79" customFormat="1" ht="51" customHeight="1" x14ac:dyDescent="0.25">
      <c r="A2928" s="36">
        <v>2922</v>
      </c>
      <c r="B2928" s="45">
        <v>43854</v>
      </c>
      <c r="C2928" s="53" t="s">
        <v>533</v>
      </c>
      <c r="D2928" s="53"/>
      <c r="E2928" s="36">
        <v>12003</v>
      </c>
      <c r="F2928" s="36" t="s">
        <v>2040</v>
      </c>
      <c r="G2928" s="36" t="s">
        <v>544</v>
      </c>
      <c r="H2928" s="38">
        <v>10</v>
      </c>
      <c r="I2928" s="48">
        <v>467500</v>
      </c>
      <c r="J2928" s="39">
        <f t="shared" ref="J2928:J2991" si="1279">IF(E2928=12002,I2928,IF(E2928&lt;&gt;12002,0))</f>
        <v>0</v>
      </c>
      <c r="K2928" s="39">
        <f t="shared" ref="K2928:K2991" si="1280">IF(E2928=12003,I2928,IF(E2928&lt;&gt;12003,0))</f>
        <v>467500</v>
      </c>
      <c r="L2928" s="39">
        <f t="shared" ref="L2928:L2991" si="1281">IF(E2928=12004,I2928,IF(E2928&lt;&gt;12004,0))</f>
        <v>0</v>
      </c>
      <c r="M2928" s="39">
        <f>IF(C2928=12006,H2928,IF(C2928&lt;&gt;12006,0))</f>
        <v>0</v>
      </c>
      <c r="N2928" s="39">
        <f>IF(E2928=12006,I2928,IF(E2928&lt;&gt;12006,0))</f>
        <v>0</v>
      </c>
      <c r="O2928" s="39">
        <f t="shared" ref="O2928:O2991" si="1282">IF(E2928=12007,I2928,IF(E2928&lt;&gt;12007,0))</f>
        <v>0</v>
      </c>
      <c r="P2928" s="39">
        <f t="shared" ref="P2928:P2991" si="1283">IF(E2928=12008,I2928,IF(E2928&lt;&gt;12008,0))</f>
        <v>0</v>
      </c>
      <c r="Q2928" s="39">
        <f t="shared" ref="Q2928:Q2991" si="1284">IF(E2928=12009,I2928,IF(E2928&lt;&gt;12009,0))</f>
        <v>0</v>
      </c>
      <c r="R2928" s="39">
        <f t="shared" ref="R2928:R2991" si="1285">IF(E2928=12010,I2928,IF(E2928&lt;&gt;12010,0))</f>
        <v>0</v>
      </c>
      <c r="S2928" s="39">
        <f t="shared" ref="S2928:S2991" si="1286">IF(E2928=12011,I2928,IF(E2928&lt;&gt;12011,0))</f>
        <v>0</v>
      </c>
      <c r="T2928" s="39"/>
      <c r="U2928" s="39">
        <f t="shared" ref="U2928:U2991" si="1287">IF(E2928=12012,I2928,IF(E2928&lt;&gt;12012,0))</f>
        <v>0</v>
      </c>
      <c r="V2928" s="39"/>
      <c r="W2928" s="39"/>
      <c r="X2928" s="39">
        <f t="shared" si="1253"/>
        <v>38.398357289527723</v>
      </c>
      <c r="Y2928" s="39">
        <f t="shared" si="1254"/>
        <v>1168.75</v>
      </c>
      <c r="Z2928" s="41">
        <f t="shared" si="1255"/>
        <v>69232.238193018478</v>
      </c>
      <c r="AA2928" s="41">
        <v>54026.488706365504</v>
      </c>
      <c r="AB2928" s="41">
        <v>-1457.077491381099</v>
      </c>
      <c r="AC2928" s="41">
        <f t="shared" si="1266"/>
        <v>52569.411214984408</v>
      </c>
      <c r="AD2928" s="42">
        <f t="shared" si="1267"/>
        <v>15205.749486652974</v>
      </c>
      <c r="AE2928" s="41">
        <f t="shared" si="1268"/>
        <v>67775.160701637389</v>
      </c>
      <c r="AF2928" s="42">
        <f t="shared" si="1269"/>
        <v>399724.83929836261</v>
      </c>
      <c r="AG2928" s="43">
        <f>(365.25/30.4375*(IF(E2928=12002,1/3%,IF(E2928=12003,1/3%,IF(E2928=12004,1/3%,IF(E2928=12006,1/2%,IF(E2928=12007,1/10%,IF(E2928=12008,1/3%,IF(E2928=12009,1/10%,IF(E2928=12010,1/10%,IF(E2928=12011,1/20%,IF(E2928=12012,1/3%))))))))))))</f>
        <v>400</v>
      </c>
      <c r="AH2928" s="44">
        <f t="shared" si="1270"/>
        <v>340.76386036960986</v>
      </c>
      <c r="AI2928" s="36">
        <f t="shared" si="1271"/>
        <v>59.236139630390142</v>
      </c>
      <c r="AJ2928" s="36">
        <f t="shared" si="1272"/>
        <v>1803</v>
      </c>
      <c r="AK2928" s="45">
        <v>45657</v>
      </c>
    </row>
    <row r="2929" spans="1:37" s="79" customFormat="1" ht="15.75" customHeight="1" x14ac:dyDescent="0.25">
      <c r="A2929" s="36">
        <v>2923</v>
      </c>
      <c r="B2929" s="45">
        <v>43854</v>
      </c>
      <c r="C2929" s="53" t="s">
        <v>533</v>
      </c>
      <c r="D2929" s="53"/>
      <c r="E2929" s="36">
        <v>12003</v>
      </c>
      <c r="F2929" s="36" t="s">
        <v>2041</v>
      </c>
      <c r="G2929" s="36" t="s">
        <v>544</v>
      </c>
      <c r="H2929" s="38">
        <v>11</v>
      </c>
      <c r="I2929" s="48">
        <v>398750</v>
      </c>
      <c r="J2929" s="39">
        <f t="shared" si="1279"/>
        <v>0</v>
      </c>
      <c r="K2929" s="39">
        <f t="shared" si="1280"/>
        <v>398750</v>
      </c>
      <c r="L2929" s="39">
        <f t="shared" si="1281"/>
        <v>0</v>
      </c>
      <c r="M2929" s="39">
        <f>IF(C2929=12006,H2929,IF(C2929&lt;&gt;12006,0))</f>
        <v>0</v>
      </c>
      <c r="N2929" s="39">
        <f>IF(E2929=12006,I2929,IF(E2929&lt;&gt;12006,0))</f>
        <v>0</v>
      </c>
      <c r="O2929" s="39">
        <f t="shared" si="1282"/>
        <v>0</v>
      </c>
      <c r="P2929" s="39">
        <f t="shared" si="1283"/>
        <v>0</v>
      </c>
      <c r="Q2929" s="39">
        <f t="shared" si="1284"/>
        <v>0</v>
      </c>
      <c r="R2929" s="39">
        <f t="shared" si="1285"/>
        <v>0</v>
      </c>
      <c r="S2929" s="39">
        <f t="shared" si="1286"/>
        <v>0</v>
      </c>
      <c r="T2929" s="39"/>
      <c r="U2929" s="39">
        <f t="shared" si="1287"/>
        <v>0</v>
      </c>
      <c r="V2929" s="39"/>
      <c r="W2929" s="39"/>
      <c r="X2929" s="39">
        <f t="shared" si="1253"/>
        <v>32.751540041067763</v>
      </c>
      <c r="Y2929" s="39">
        <f t="shared" si="1254"/>
        <v>996.875</v>
      </c>
      <c r="Z2929" s="41">
        <f t="shared" si="1255"/>
        <v>59051.026694045169</v>
      </c>
      <c r="AA2929" s="41">
        <v>46081.416837782344</v>
      </c>
      <c r="AB2929" s="41">
        <v>-1242.8013897074081</v>
      </c>
      <c r="AC2929" s="41">
        <f t="shared" si="1266"/>
        <v>44838.615448074939</v>
      </c>
      <c r="AD2929" s="42">
        <f t="shared" si="1267"/>
        <v>12969.609856262825</v>
      </c>
      <c r="AE2929" s="41">
        <f t="shared" si="1268"/>
        <v>57808.225304337764</v>
      </c>
      <c r="AF2929" s="42">
        <f t="shared" si="1269"/>
        <v>340941.77469566226</v>
      </c>
      <c r="AG2929" s="43">
        <f>(365.25/30.4375*(IF(E2929=12002,1/3%,IF(E2929=12003,1/3%,IF(E2929=12004,1/3%,IF(E2929=12006,1/2%,IF(E2929=12007,1/10%,IF(E2929=12008,1/3%,IF(E2929=12009,1/10%,IF(E2929=12010,1/10%,IF(E2929=12011,1/20%,IF(E2929=12012,1/3%))))))))))))</f>
        <v>400</v>
      </c>
      <c r="AH2929" s="44">
        <f t="shared" si="1270"/>
        <v>340.76386036960986</v>
      </c>
      <c r="AI2929" s="36">
        <f t="shared" si="1271"/>
        <v>59.236139630390142</v>
      </c>
      <c r="AJ2929" s="36">
        <f t="shared" si="1272"/>
        <v>1803</v>
      </c>
      <c r="AK2929" s="45">
        <v>45657</v>
      </c>
    </row>
    <row r="2930" spans="1:37" s="79" customFormat="1" ht="15.75" customHeight="1" x14ac:dyDescent="0.25">
      <c r="A2930" s="36">
        <v>2924</v>
      </c>
      <c r="B2930" s="45">
        <v>43858</v>
      </c>
      <c r="C2930" s="49" t="s">
        <v>272</v>
      </c>
      <c r="D2930" s="49"/>
      <c r="E2930" s="49">
        <v>12010</v>
      </c>
      <c r="F2930" s="36" t="s">
        <v>2262</v>
      </c>
      <c r="G2930" s="56" t="s">
        <v>435</v>
      </c>
      <c r="H2930" s="38">
        <v>1</v>
      </c>
      <c r="I2930" s="50">
        <v>289000</v>
      </c>
      <c r="J2930" s="39">
        <f t="shared" si="1279"/>
        <v>0</v>
      </c>
      <c r="K2930" s="39">
        <f t="shared" si="1280"/>
        <v>0</v>
      </c>
      <c r="L2930" s="39">
        <f t="shared" si="1281"/>
        <v>0</v>
      </c>
      <c r="M2930" s="39">
        <f>IF(E2930=12005,I2930,IF(E2930&lt;&gt;12005,0))</f>
        <v>0</v>
      </c>
      <c r="N2930" s="39">
        <f t="shared" ref="N2930:N2993" si="1288">IF(E2930=12006,I2930,IF(E2930&lt;&gt;12006,0))</f>
        <v>0</v>
      </c>
      <c r="O2930" s="39">
        <f t="shared" si="1282"/>
        <v>0</v>
      </c>
      <c r="P2930" s="39">
        <f t="shared" si="1283"/>
        <v>0</v>
      </c>
      <c r="Q2930" s="39">
        <f t="shared" si="1284"/>
        <v>0</v>
      </c>
      <c r="R2930" s="39">
        <f t="shared" si="1285"/>
        <v>289000</v>
      </c>
      <c r="S2930" s="39">
        <f t="shared" si="1286"/>
        <v>0</v>
      </c>
      <c r="T2930" s="39"/>
      <c r="U2930" s="39">
        <f t="shared" si="1287"/>
        <v>0</v>
      </c>
      <c r="V2930" s="39"/>
      <c r="W2930" s="39">
        <f>IF(E2930=12099,I2930,IF(E2930&lt;&gt;12099,0))</f>
        <v>0</v>
      </c>
      <c r="X2930" s="39">
        <f t="shared" si="1253"/>
        <v>79.123887748117724</v>
      </c>
      <c r="Y2930" s="39">
        <f t="shared" si="1254"/>
        <v>2408.333333333333</v>
      </c>
      <c r="Z2930" s="41">
        <f t="shared" si="1255"/>
        <v>142343.87405886376</v>
      </c>
      <c r="AA2930" s="41">
        <v>113384.53114305268</v>
      </c>
      <c r="AB2930" s="41">
        <v>7620.686547824841</v>
      </c>
      <c r="AC2930" s="41">
        <f t="shared" si="1266"/>
        <v>121005.21769087751</v>
      </c>
      <c r="AD2930" s="42">
        <f t="shared" si="1267"/>
        <v>28959.342915811081</v>
      </c>
      <c r="AE2930" s="41">
        <f t="shared" si="1268"/>
        <v>149964.56060668861</v>
      </c>
      <c r="AF2930" s="42">
        <f t="shared" si="1269"/>
        <v>139035.43939331139</v>
      </c>
      <c r="AG2930" s="43">
        <f>(365.25/30.4375*(IF(E2930=12002,1/3%,IF(E2930=12003,1/3%,IF(E2930=12004,1/3%,IF(E2930=12006,1/2%,IF(E2930=12007,1/10%,IF(E2930=12008,1/3%,IF(E2930=12009,1/10%,IF(E2930=12010,1/10%,IF(E2930=12011,1/20%,IF(E2930=12012,1/3%,IF(E2930=12099,1/10%)))))))))))))</f>
        <v>120</v>
      </c>
      <c r="AH2930" s="44">
        <f t="shared" si="1270"/>
        <v>60.895277207392198</v>
      </c>
      <c r="AI2930" s="36">
        <f t="shared" si="1271"/>
        <v>59.104722792607802</v>
      </c>
      <c r="AJ2930" s="36">
        <f t="shared" si="1272"/>
        <v>1799</v>
      </c>
      <c r="AK2930" s="45">
        <v>45657</v>
      </c>
    </row>
    <row r="2931" spans="1:37" s="79" customFormat="1" ht="15.75" customHeight="1" x14ac:dyDescent="0.25">
      <c r="A2931" s="36">
        <v>2925</v>
      </c>
      <c r="B2931" s="45">
        <v>43858</v>
      </c>
      <c r="C2931" s="49" t="s">
        <v>272</v>
      </c>
      <c r="D2931" s="49"/>
      <c r="E2931" s="49">
        <v>12010</v>
      </c>
      <c r="F2931" s="36" t="s">
        <v>2263</v>
      </c>
      <c r="G2931" s="56" t="s">
        <v>435</v>
      </c>
      <c r="H2931" s="38">
        <v>1</v>
      </c>
      <c r="I2931" s="50">
        <v>340000</v>
      </c>
      <c r="J2931" s="39">
        <f t="shared" si="1279"/>
        <v>0</v>
      </c>
      <c r="K2931" s="39">
        <f t="shared" si="1280"/>
        <v>0</v>
      </c>
      <c r="L2931" s="39">
        <f t="shared" si="1281"/>
        <v>0</v>
      </c>
      <c r="M2931" s="39">
        <f>IF(E2931=12005,I2931,IF(E2931&lt;&gt;12005,0))</f>
        <v>0</v>
      </c>
      <c r="N2931" s="39">
        <f t="shared" si="1288"/>
        <v>0</v>
      </c>
      <c r="O2931" s="39">
        <f t="shared" si="1282"/>
        <v>0</v>
      </c>
      <c r="P2931" s="39">
        <f t="shared" si="1283"/>
        <v>0</v>
      </c>
      <c r="Q2931" s="39">
        <f t="shared" si="1284"/>
        <v>0</v>
      </c>
      <c r="R2931" s="39">
        <f t="shared" si="1285"/>
        <v>340000</v>
      </c>
      <c r="S2931" s="39">
        <f t="shared" si="1286"/>
        <v>0</v>
      </c>
      <c r="T2931" s="39"/>
      <c r="U2931" s="39">
        <f t="shared" si="1287"/>
        <v>0</v>
      </c>
      <c r="V2931" s="39"/>
      <c r="W2931" s="39">
        <f>IF(E2931=12099,I2931,IF(E2931&lt;&gt;12099,0))</f>
        <v>0</v>
      </c>
      <c r="X2931" s="39">
        <f t="shared" si="1253"/>
        <v>93.086926762491444</v>
      </c>
      <c r="Y2931" s="39">
        <f t="shared" si="1254"/>
        <v>2833.3333333333335</v>
      </c>
      <c r="Z2931" s="41">
        <f t="shared" si="1255"/>
        <v>167463.38124572212</v>
      </c>
      <c r="AA2931" s="41">
        <v>133393.56605065023</v>
      </c>
      <c r="AB2931" s="41">
        <v>8965.5135856762845</v>
      </c>
      <c r="AC2931" s="41">
        <f t="shared" si="1266"/>
        <v>142359.07963632653</v>
      </c>
      <c r="AD2931" s="42">
        <f t="shared" si="1267"/>
        <v>34069.815195071889</v>
      </c>
      <c r="AE2931" s="41">
        <f t="shared" si="1268"/>
        <v>176428.89483139841</v>
      </c>
      <c r="AF2931" s="42">
        <f t="shared" si="1269"/>
        <v>163571.10516860159</v>
      </c>
      <c r="AG2931" s="43">
        <f>(365.25/30.4375*(IF(E2931=12002,1/3%,IF(E2931=12003,1/3%,IF(E2931=12004,1/3%,IF(E2931=12006,1/2%,IF(E2931=12007,1/10%,IF(E2931=12008,1/3%,IF(E2931=12009,1/10%,IF(E2931=12010,1/10%,IF(E2931=12011,1/20%,IF(E2931=12012,1/3%,IF(E2931=12099,1/10%)))))))))))))</f>
        <v>120</v>
      </c>
      <c r="AH2931" s="44">
        <f t="shared" si="1270"/>
        <v>60.895277207392198</v>
      </c>
      <c r="AI2931" s="36">
        <f t="shared" si="1271"/>
        <v>59.104722792607802</v>
      </c>
      <c r="AJ2931" s="36">
        <f t="shared" si="1272"/>
        <v>1799</v>
      </c>
      <c r="AK2931" s="45">
        <v>45657</v>
      </c>
    </row>
    <row r="2932" spans="1:37" s="79" customFormat="1" ht="51" customHeight="1" x14ac:dyDescent="0.25">
      <c r="A2932" s="36">
        <v>2926</v>
      </c>
      <c r="B2932" s="45">
        <v>43859</v>
      </c>
      <c r="C2932" s="53" t="s">
        <v>533</v>
      </c>
      <c r="D2932" s="53"/>
      <c r="E2932" s="36">
        <v>12003</v>
      </c>
      <c r="F2932" s="36" t="s">
        <v>2146</v>
      </c>
      <c r="G2932" s="36" t="s">
        <v>558</v>
      </c>
      <c r="H2932" s="38">
        <v>6</v>
      </c>
      <c r="I2932" s="50">
        <v>280500</v>
      </c>
      <c r="J2932" s="39">
        <f t="shared" si="1279"/>
        <v>0</v>
      </c>
      <c r="K2932" s="39">
        <f t="shared" si="1280"/>
        <v>280500</v>
      </c>
      <c r="L2932" s="39">
        <f t="shared" si="1281"/>
        <v>0</v>
      </c>
      <c r="M2932" s="39">
        <f t="shared" ref="M2932:M2942" si="1289">IF(C2932=12006,H2932,IF(C2932&lt;&gt;12006,0))</f>
        <v>0</v>
      </c>
      <c r="N2932" s="39">
        <f t="shared" si="1288"/>
        <v>0</v>
      </c>
      <c r="O2932" s="39">
        <f t="shared" si="1282"/>
        <v>0</v>
      </c>
      <c r="P2932" s="39">
        <f t="shared" si="1283"/>
        <v>0</v>
      </c>
      <c r="Q2932" s="39">
        <f t="shared" si="1284"/>
        <v>0</v>
      </c>
      <c r="R2932" s="39">
        <f t="shared" si="1285"/>
        <v>0</v>
      </c>
      <c r="S2932" s="39">
        <f t="shared" si="1286"/>
        <v>0</v>
      </c>
      <c r="T2932" s="39"/>
      <c r="U2932" s="39">
        <f t="shared" si="1287"/>
        <v>0</v>
      </c>
      <c r="V2932" s="39"/>
      <c r="W2932" s="39"/>
      <c r="X2932" s="39">
        <f t="shared" si="1253"/>
        <v>23.039014373716633</v>
      </c>
      <c r="Y2932" s="39">
        <f t="shared" si="1254"/>
        <v>701.25</v>
      </c>
      <c r="Z2932" s="41">
        <f t="shared" si="1255"/>
        <v>41424.147843942505</v>
      </c>
      <c r="AA2932" s="41">
        <v>32300.698151950717</v>
      </c>
      <c r="AB2932" s="41">
        <v>-871.13971979373173</v>
      </c>
      <c r="AC2932" s="41">
        <f t="shared" si="1266"/>
        <v>31429.558432156984</v>
      </c>
      <c r="AD2932" s="42">
        <f t="shared" si="1267"/>
        <v>9123.4496919917874</v>
      </c>
      <c r="AE2932" s="41">
        <f t="shared" si="1268"/>
        <v>40553.008124148771</v>
      </c>
      <c r="AF2932" s="42">
        <f t="shared" si="1269"/>
        <v>239946.99187585124</v>
      </c>
      <c r="AG2932" s="43">
        <f t="shared" ref="AG2932:AG2942" si="1290">(365.25/30.4375*(IF(E2932=12002,1/3%,IF(E2932=12003,1/3%,IF(E2932=12004,1/3%,IF(E2932=12006,1/2%,IF(E2932=12007,1/10%,IF(E2932=12008,1/3%,IF(E2932=12009,1/10%,IF(E2932=12010,1/10%,IF(E2932=12011,1/20%,IF(E2932=12012,1/3%))))))))))))</f>
        <v>400</v>
      </c>
      <c r="AH2932" s="44">
        <f t="shared" si="1270"/>
        <v>340.9281314168378</v>
      </c>
      <c r="AI2932" s="36">
        <f t="shared" si="1271"/>
        <v>59.071868583162221</v>
      </c>
      <c r="AJ2932" s="36">
        <f t="shared" si="1272"/>
        <v>1798</v>
      </c>
      <c r="AK2932" s="45">
        <v>45657</v>
      </c>
    </row>
    <row r="2933" spans="1:37" s="79" customFormat="1" ht="15.75" customHeight="1" x14ac:dyDescent="0.25">
      <c r="A2933" s="36">
        <v>2927</v>
      </c>
      <c r="B2933" s="45">
        <v>43861</v>
      </c>
      <c r="C2933" s="36" t="s">
        <v>823</v>
      </c>
      <c r="D2933" s="36"/>
      <c r="E2933" s="36">
        <v>12004</v>
      </c>
      <c r="F2933" s="36" t="s">
        <v>2264</v>
      </c>
      <c r="G2933" s="36" t="s">
        <v>836</v>
      </c>
      <c r="H2933" s="38">
        <v>500</v>
      </c>
      <c r="I2933" s="50">
        <v>18625000</v>
      </c>
      <c r="J2933" s="39">
        <f t="shared" si="1279"/>
        <v>0</v>
      </c>
      <c r="K2933" s="39">
        <f t="shared" si="1280"/>
        <v>0</v>
      </c>
      <c r="L2933" s="39">
        <f t="shared" si="1281"/>
        <v>18625000</v>
      </c>
      <c r="M2933" s="39">
        <f t="shared" si="1289"/>
        <v>0</v>
      </c>
      <c r="N2933" s="39">
        <f t="shared" si="1288"/>
        <v>0</v>
      </c>
      <c r="O2933" s="39">
        <f t="shared" si="1282"/>
        <v>0</v>
      </c>
      <c r="P2933" s="39">
        <f t="shared" si="1283"/>
        <v>0</v>
      </c>
      <c r="Q2933" s="39">
        <f t="shared" si="1284"/>
        <v>0</v>
      </c>
      <c r="R2933" s="39">
        <f t="shared" si="1285"/>
        <v>0</v>
      </c>
      <c r="S2933" s="39">
        <f t="shared" si="1286"/>
        <v>0</v>
      </c>
      <c r="T2933" s="39"/>
      <c r="U2933" s="39">
        <f t="shared" si="1287"/>
        <v>0</v>
      </c>
      <c r="V2933" s="39"/>
      <c r="W2933" s="39"/>
      <c r="X2933" s="39">
        <f t="shared" si="1253"/>
        <v>1529.7741273100617</v>
      </c>
      <c r="Y2933" s="39">
        <f t="shared" si="1254"/>
        <v>46562.5</v>
      </c>
      <c r="Z2933" s="41">
        <f t="shared" si="1255"/>
        <v>2747474.3326488705</v>
      </c>
      <c r="AA2933" s="41">
        <v>2187577.0020533884</v>
      </c>
      <c r="AB2933" s="41">
        <v>-58998.267085559739</v>
      </c>
      <c r="AC2933" s="41">
        <f t="shared" si="1266"/>
        <v>2128578.7349678287</v>
      </c>
      <c r="AD2933" s="42">
        <f t="shared" si="1267"/>
        <v>559897.33059548214</v>
      </c>
      <c r="AE2933" s="41">
        <f t="shared" si="1268"/>
        <v>2688476.0655633109</v>
      </c>
      <c r="AF2933" s="42">
        <f t="shared" si="1269"/>
        <v>15936523.93443669</v>
      </c>
      <c r="AG2933" s="43">
        <f t="shared" si="1290"/>
        <v>400</v>
      </c>
      <c r="AH2933" s="44">
        <f t="shared" si="1270"/>
        <v>340.99383983572898</v>
      </c>
      <c r="AI2933" s="36">
        <f t="shared" si="1271"/>
        <v>59.006160164271044</v>
      </c>
      <c r="AJ2933" s="36">
        <f t="shared" si="1272"/>
        <v>1796</v>
      </c>
      <c r="AK2933" s="45">
        <v>45657</v>
      </c>
    </row>
    <row r="2934" spans="1:37" s="79" customFormat="1" ht="12.75" customHeight="1" x14ac:dyDescent="0.25">
      <c r="A2934" s="36">
        <v>2928</v>
      </c>
      <c r="B2934" s="45">
        <v>43861</v>
      </c>
      <c r="C2934" s="36" t="s">
        <v>823</v>
      </c>
      <c r="D2934" s="36"/>
      <c r="E2934" s="36">
        <v>12004</v>
      </c>
      <c r="F2934" s="36" t="s">
        <v>2265</v>
      </c>
      <c r="G2934" s="38" t="s">
        <v>320</v>
      </c>
      <c r="H2934" s="61">
        <v>1</v>
      </c>
      <c r="I2934" s="48">
        <v>88000</v>
      </c>
      <c r="J2934" s="39">
        <f t="shared" si="1279"/>
        <v>0</v>
      </c>
      <c r="K2934" s="39">
        <f t="shared" si="1280"/>
        <v>0</v>
      </c>
      <c r="L2934" s="39">
        <f t="shared" si="1281"/>
        <v>88000</v>
      </c>
      <c r="M2934" s="39">
        <f t="shared" si="1289"/>
        <v>0</v>
      </c>
      <c r="N2934" s="39">
        <f t="shared" si="1288"/>
        <v>0</v>
      </c>
      <c r="O2934" s="39">
        <f t="shared" si="1282"/>
        <v>0</v>
      </c>
      <c r="P2934" s="39">
        <f t="shared" si="1283"/>
        <v>0</v>
      </c>
      <c r="Q2934" s="39">
        <f t="shared" si="1284"/>
        <v>0</v>
      </c>
      <c r="R2934" s="39">
        <f t="shared" si="1285"/>
        <v>0</v>
      </c>
      <c r="S2934" s="39">
        <f t="shared" si="1286"/>
        <v>0</v>
      </c>
      <c r="T2934" s="39"/>
      <c r="U2934" s="39">
        <f t="shared" si="1287"/>
        <v>0</v>
      </c>
      <c r="V2934" s="39"/>
      <c r="W2934" s="39"/>
      <c r="X2934" s="39">
        <f t="shared" si="1253"/>
        <v>7.2279260780287471</v>
      </c>
      <c r="Y2934" s="39">
        <f t="shared" si="1254"/>
        <v>220</v>
      </c>
      <c r="Z2934" s="41">
        <f t="shared" si="1255"/>
        <v>12981.355236139631</v>
      </c>
      <c r="AA2934" s="41">
        <v>10335.934291581108</v>
      </c>
      <c r="AB2934" s="41">
        <v>0</v>
      </c>
      <c r="AC2934" s="41">
        <f t="shared" si="1266"/>
        <v>10335.934291581108</v>
      </c>
      <c r="AD2934" s="42">
        <f t="shared" si="1267"/>
        <v>2645.420944558522</v>
      </c>
      <c r="AE2934" s="41">
        <f t="shared" si="1268"/>
        <v>12981.355236139631</v>
      </c>
      <c r="AF2934" s="42">
        <f t="shared" si="1269"/>
        <v>75018.644763860371</v>
      </c>
      <c r="AG2934" s="43">
        <f t="shared" si="1290"/>
        <v>400</v>
      </c>
      <c r="AH2934" s="44">
        <f t="shared" si="1270"/>
        <v>340.99383983572898</v>
      </c>
      <c r="AI2934" s="36">
        <f t="shared" si="1271"/>
        <v>59.006160164271044</v>
      </c>
      <c r="AJ2934" s="36">
        <f t="shared" si="1272"/>
        <v>1796</v>
      </c>
      <c r="AK2934" s="45">
        <v>45657</v>
      </c>
    </row>
    <row r="2935" spans="1:37" s="79" customFormat="1" ht="25.5" customHeight="1" x14ac:dyDescent="0.25">
      <c r="A2935" s="36">
        <v>2929</v>
      </c>
      <c r="B2935" s="45">
        <v>43861</v>
      </c>
      <c r="C2935" s="36" t="s">
        <v>823</v>
      </c>
      <c r="D2935" s="36"/>
      <c r="E2935" s="36">
        <v>12004</v>
      </c>
      <c r="F2935" s="36" t="s">
        <v>2266</v>
      </c>
      <c r="G2935" s="38" t="s">
        <v>318</v>
      </c>
      <c r="H2935" s="61">
        <v>1</v>
      </c>
      <c r="I2935" s="48">
        <v>4279750</v>
      </c>
      <c r="J2935" s="39">
        <f t="shared" si="1279"/>
        <v>0</v>
      </c>
      <c r="K2935" s="39">
        <f t="shared" si="1280"/>
        <v>0</v>
      </c>
      <c r="L2935" s="39">
        <f t="shared" si="1281"/>
        <v>4279750</v>
      </c>
      <c r="M2935" s="39">
        <f t="shared" si="1289"/>
        <v>0</v>
      </c>
      <c r="N2935" s="39">
        <f t="shared" si="1288"/>
        <v>0</v>
      </c>
      <c r="O2935" s="39">
        <f t="shared" si="1282"/>
        <v>0</v>
      </c>
      <c r="P2935" s="39">
        <f t="shared" si="1283"/>
        <v>0</v>
      </c>
      <c r="Q2935" s="39">
        <f t="shared" si="1284"/>
        <v>0</v>
      </c>
      <c r="R2935" s="39">
        <f t="shared" si="1285"/>
        <v>0</v>
      </c>
      <c r="S2935" s="39">
        <f t="shared" si="1286"/>
        <v>0</v>
      </c>
      <c r="T2935" s="39"/>
      <c r="U2935" s="39">
        <f t="shared" si="1287"/>
        <v>0</v>
      </c>
      <c r="V2935" s="39"/>
      <c r="W2935" s="39"/>
      <c r="X2935" s="39">
        <f t="shared" si="1253"/>
        <v>351.51950718685833</v>
      </c>
      <c r="Y2935" s="39">
        <f t="shared" si="1254"/>
        <v>10699.375</v>
      </c>
      <c r="Z2935" s="41">
        <f t="shared" si="1255"/>
        <v>631329.03490759747</v>
      </c>
      <c r="AA2935" s="41">
        <v>502672.89527720743</v>
      </c>
      <c r="AB2935" s="41">
        <v>0</v>
      </c>
      <c r="AC2935" s="41">
        <f t="shared" si="1266"/>
        <v>502672.89527720743</v>
      </c>
      <c r="AD2935" s="42">
        <f t="shared" si="1267"/>
        <v>128656.13963039004</v>
      </c>
      <c r="AE2935" s="41">
        <f t="shared" si="1268"/>
        <v>631329.03490759747</v>
      </c>
      <c r="AF2935" s="42">
        <f t="shared" si="1269"/>
        <v>3648420.9650924024</v>
      </c>
      <c r="AG2935" s="43">
        <f t="shared" si="1290"/>
        <v>400</v>
      </c>
      <c r="AH2935" s="44">
        <f t="shared" si="1270"/>
        <v>340.99383983572898</v>
      </c>
      <c r="AI2935" s="36">
        <f t="shared" si="1271"/>
        <v>59.006160164271044</v>
      </c>
      <c r="AJ2935" s="36">
        <f t="shared" si="1272"/>
        <v>1796</v>
      </c>
      <c r="AK2935" s="45">
        <v>45657</v>
      </c>
    </row>
    <row r="2936" spans="1:37" s="79" customFormat="1" ht="15.75" customHeight="1" x14ac:dyDescent="0.25">
      <c r="A2936" s="36">
        <v>2930</v>
      </c>
      <c r="B2936" s="45">
        <v>43861</v>
      </c>
      <c r="C2936" s="36" t="s">
        <v>980</v>
      </c>
      <c r="D2936" s="36"/>
      <c r="E2936" s="36">
        <v>12002</v>
      </c>
      <c r="F2936" s="36" t="s">
        <v>2267</v>
      </c>
      <c r="G2936" s="36" t="s">
        <v>561</v>
      </c>
      <c r="H2936" s="38">
        <v>1</v>
      </c>
      <c r="I2936" s="48">
        <v>3810091</v>
      </c>
      <c r="J2936" s="39">
        <f t="shared" si="1279"/>
        <v>3810091</v>
      </c>
      <c r="K2936" s="39">
        <f t="shared" si="1280"/>
        <v>0</v>
      </c>
      <c r="L2936" s="39">
        <f t="shared" si="1281"/>
        <v>0</v>
      </c>
      <c r="M2936" s="39">
        <f t="shared" si="1289"/>
        <v>0</v>
      </c>
      <c r="N2936" s="39">
        <f t="shared" si="1288"/>
        <v>0</v>
      </c>
      <c r="O2936" s="39">
        <f t="shared" si="1282"/>
        <v>0</v>
      </c>
      <c r="P2936" s="39">
        <f t="shared" si="1283"/>
        <v>0</v>
      </c>
      <c r="Q2936" s="39">
        <f t="shared" si="1284"/>
        <v>0</v>
      </c>
      <c r="R2936" s="39">
        <f t="shared" si="1285"/>
        <v>0</v>
      </c>
      <c r="S2936" s="39">
        <f t="shared" si="1286"/>
        <v>0</v>
      </c>
      <c r="T2936" s="39"/>
      <c r="U2936" s="39">
        <f t="shared" si="1287"/>
        <v>0</v>
      </c>
      <c r="V2936" s="39"/>
      <c r="W2936" s="39"/>
      <c r="X2936" s="39">
        <f t="shared" si="1253"/>
        <v>312.94381930184801</v>
      </c>
      <c r="Y2936" s="39">
        <f t="shared" si="1254"/>
        <v>9525.2274999999991</v>
      </c>
      <c r="Z2936" s="41">
        <f t="shared" si="1255"/>
        <v>562047.09946611896</v>
      </c>
      <c r="AA2936" s="41">
        <v>438121.3470225872</v>
      </c>
      <c r="AB2936" s="41">
        <v>-11815.995607446621</v>
      </c>
      <c r="AC2936" s="41">
        <f t="shared" si="1266"/>
        <v>426305.35141514055</v>
      </c>
      <c r="AD2936" s="42">
        <f t="shared" si="1267"/>
        <v>123925.75244353176</v>
      </c>
      <c r="AE2936" s="41">
        <f t="shared" si="1268"/>
        <v>550231.10385867232</v>
      </c>
      <c r="AF2936" s="42">
        <f t="shared" si="1269"/>
        <v>3259859.8961413279</v>
      </c>
      <c r="AG2936" s="43">
        <f t="shared" si="1290"/>
        <v>400</v>
      </c>
      <c r="AH2936" s="44">
        <f t="shared" si="1270"/>
        <v>340.99383983572898</v>
      </c>
      <c r="AI2936" s="36">
        <f t="shared" si="1271"/>
        <v>59.006160164271044</v>
      </c>
      <c r="AJ2936" s="36">
        <f t="shared" si="1272"/>
        <v>1796</v>
      </c>
      <c r="AK2936" s="45">
        <v>45657</v>
      </c>
    </row>
    <row r="2937" spans="1:37" s="79" customFormat="1" ht="51" customHeight="1" x14ac:dyDescent="0.25">
      <c r="A2937" s="36">
        <v>2931</v>
      </c>
      <c r="B2937" s="45">
        <v>43861</v>
      </c>
      <c r="C2937" s="53" t="s">
        <v>533</v>
      </c>
      <c r="D2937" s="53"/>
      <c r="E2937" s="36">
        <v>12003</v>
      </c>
      <c r="F2937" s="36" t="s">
        <v>2170</v>
      </c>
      <c r="G2937" s="36" t="s">
        <v>558</v>
      </c>
      <c r="H2937" s="38">
        <v>13</v>
      </c>
      <c r="I2937" s="50">
        <v>471250</v>
      </c>
      <c r="J2937" s="39">
        <f t="shared" si="1279"/>
        <v>0</v>
      </c>
      <c r="K2937" s="39">
        <f t="shared" si="1280"/>
        <v>471250</v>
      </c>
      <c r="L2937" s="39">
        <f t="shared" si="1281"/>
        <v>0</v>
      </c>
      <c r="M2937" s="39">
        <f t="shared" si="1289"/>
        <v>0</v>
      </c>
      <c r="N2937" s="39">
        <f t="shared" si="1288"/>
        <v>0</v>
      </c>
      <c r="O2937" s="39">
        <f t="shared" si="1282"/>
        <v>0</v>
      </c>
      <c r="P2937" s="39">
        <f t="shared" si="1283"/>
        <v>0</v>
      </c>
      <c r="Q2937" s="39">
        <f t="shared" si="1284"/>
        <v>0</v>
      </c>
      <c r="R2937" s="39">
        <f t="shared" si="1285"/>
        <v>0</v>
      </c>
      <c r="S2937" s="39">
        <f t="shared" si="1286"/>
        <v>0</v>
      </c>
      <c r="T2937" s="39"/>
      <c r="U2937" s="39">
        <f t="shared" si="1287"/>
        <v>0</v>
      </c>
      <c r="V2937" s="39"/>
      <c r="W2937" s="39"/>
      <c r="X2937" s="39">
        <f t="shared" si="1253"/>
        <v>38.706365503080079</v>
      </c>
      <c r="Y2937" s="39">
        <f t="shared" si="1254"/>
        <v>1178.125</v>
      </c>
      <c r="Z2937" s="41">
        <f t="shared" si="1255"/>
        <v>69516.632443531824</v>
      </c>
      <c r="AA2937" s="41">
        <v>54188.911704312115</v>
      </c>
      <c r="AB2937" s="41">
        <v>-1461.4579888011128</v>
      </c>
      <c r="AC2937" s="41">
        <f t="shared" si="1266"/>
        <v>52727.453715511001</v>
      </c>
      <c r="AD2937" s="42">
        <f t="shared" si="1267"/>
        <v>15327.720739219709</v>
      </c>
      <c r="AE2937" s="41">
        <f t="shared" si="1268"/>
        <v>68055.174454730703</v>
      </c>
      <c r="AF2937" s="42">
        <f t="shared" si="1269"/>
        <v>403194.8255452693</v>
      </c>
      <c r="AG2937" s="43">
        <f t="shared" si="1290"/>
        <v>400</v>
      </c>
      <c r="AH2937" s="44">
        <f t="shared" si="1270"/>
        <v>340.99383983572898</v>
      </c>
      <c r="AI2937" s="36">
        <f t="shared" si="1271"/>
        <v>59.006160164271044</v>
      </c>
      <c r="AJ2937" s="36">
        <f t="shared" si="1272"/>
        <v>1796</v>
      </c>
      <c r="AK2937" s="45">
        <v>45657</v>
      </c>
    </row>
    <row r="2938" spans="1:37" s="79" customFormat="1" ht="51" customHeight="1" x14ac:dyDescent="0.25">
      <c r="A2938" s="36">
        <v>2932</v>
      </c>
      <c r="B2938" s="45">
        <v>43861</v>
      </c>
      <c r="C2938" s="53" t="s">
        <v>533</v>
      </c>
      <c r="D2938" s="53"/>
      <c r="E2938" s="36">
        <v>12003</v>
      </c>
      <c r="F2938" s="36" t="s">
        <v>2206</v>
      </c>
      <c r="G2938" s="36" t="s">
        <v>558</v>
      </c>
      <c r="H2938" s="38">
        <v>1</v>
      </c>
      <c r="I2938" s="50">
        <v>46750</v>
      </c>
      <c r="J2938" s="39">
        <f t="shared" si="1279"/>
        <v>0</v>
      </c>
      <c r="K2938" s="39">
        <f t="shared" si="1280"/>
        <v>46750</v>
      </c>
      <c r="L2938" s="39">
        <f t="shared" si="1281"/>
        <v>0</v>
      </c>
      <c r="M2938" s="39">
        <f t="shared" si="1289"/>
        <v>0</v>
      </c>
      <c r="N2938" s="39">
        <f t="shared" si="1288"/>
        <v>0</v>
      </c>
      <c r="O2938" s="39">
        <f t="shared" si="1282"/>
        <v>0</v>
      </c>
      <c r="P2938" s="39">
        <f t="shared" si="1283"/>
        <v>0</v>
      </c>
      <c r="Q2938" s="39">
        <f t="shared" si="1284"/>
        <v>0</v>
      </c>
      <c r="R2938" s="39">
        <f t="shared" si="1285"/>
        <v>0</v>
      </c>
      <c r="S2938" s="39">
        <f t="shared" si="1286"/>
        <v>0</v>
      </c>
      <c r="T2938" s="39"/>
      <c r="U2938" s="39">
        <f t="shared" si="1287"/>
        <v>0</v>
      </c>
      <c r="V2938" s="39"/>
      <c r="W2938" s="39"/>
      <c r="X2938" s="39">
        <f t="shared" si="1253"/>
        <v>3.8398357289527718</v>
      </c>
      <c r="Y2938" s="39">
        <f t="shared" si="1254"/>
        <v>116.87499999999999</v>
      </c>
      <c r="Z2938" s="41">
        <f t="shared" si="1255"/>
        <v>6896.3449691991773</v>
      </c>
      <c r="AA2938" s="41">
        <v>5375.7700205338806</v>
      </c>
      <c r="AB2938" s="41">
        <v>-144.98283496329341</v>
      </c>
      <c r="AC2938" s="41">
        <f t="shared" si="1266"/>
        <v>5230.7871855705871</v>
      </c>
      <c r="AD2938" s="42">
        <f t="shared" si="1267"/>
        <v>1520.5749486652967</v>
      </c>
      <c r="AE2938" s="41">
        <f t="shared" si="1268"/>
        <v>6751.3621342358838</v>
      </c>
      <c r="AF2938" s="42">
        <f t="shared" si="1269"/>
        <v>39998.637865764118</v>
      </c>
      <c r="AG2938" s="43">
        <f t="shared" si="1290"/>
        <v>400</v>
      </c>
      <c r="AH2938" s="44">
        <f t="shared" si="1270"/>
        <v>340.99383983572898</v>
      </c>
      <c r="AI2938" s="36">
        <f t="shared" si="1271"/>
        <v>59.006160164271044</v>
      </c>
      <c r="AJ2938" s="36">
        <f t="shared" si="1272"/>
        <v>1796</v>
      </c>
      <c r="AK2938" s="45">
        <v>45657</v>
      </c>
    </row>
    <row r="2939" spans="1:37" s="79" customFormat="1" ht="15.75" customHeight="1" x14ac:dyDescent="0.25">
      <c r="A2939" s="36">
        <v>2933</v>
      </c>
      <c r="B2939" s="45">
        <v>43861</v>
      </c>
      <c r="C2939" s="36" t="s">
        <v>823</v>
      </c>
      <c r="D2939" s="36"/>
      <c r="E2939" s="36">
        <v>12004</v>
      </c>
      <c r="F2939" s="36" t="s">
        <v>2268</v>
      </c>
      <c r="G2939" s="36" t="s">
        <v>561</v>
      </c>
      <c r="H2939" s="38">
        <v>1</v>
      </c>
      <c r="I2939" s="50">
        <v>92050</v>
      </c>
      <c r="J2939" s="39">
        <f t="shared" si="1279"/>
        <v>0</v>
      </c>
      <c r="K2939" s="39">
        <f t="shared" si="1280"/>
        <v>0</v>
      </c>
      <c r="L2939" s="39">
        <f t="shared" si="1281"/>
        <v>92050</v>
      </c>
      <c r="M2939" s="39">
        <f t="shared" si="1289"/>
        <v>0</v>
      </c>
      <c r="N2939" s="39">
        <f t="shared" si="1288"/>
        <v>0</v>
      </c>
      <c r="O2939" s="39">
        <f t="shared" si="1282"/>
        <v>0</v>
      </c>
      <c r="P2939" s="39">
        <f t="shared" si="1283"/>
        <v>0</v>
      </c>
      <c r="Q2939" s="39">
        <f t="shared" si="1284"/>
        <v>0</v>
      </c>
      <c r="R2939" s="39">
        <f t="shared" si="1285"/>
        <v>0</v>
      </c>
      <c r="S2939" s="39">
        <f t="shared" si="1286"/>
        <v>0</v>
      </c>
      <c r="T2939" s="39"/>
      <c r="U2939" s="39">
        <f t="shared" si="1287"/>
        <v>0</v>
      </c>
      <c r="V2939" s="39"/>
      <c r="W2939" s="39"/>
      <c r="X2939" s="39">
        <f t="shared" si="1253"/>
        <v>7.5605749486652973</v>
      </c>
      <c r="Y2939" s="39">
        <f t="shared" si="1254"/>
        <v>230.125</v>
      </c>
      <c r="Z2939" s="41">
        <f t="shared" si="1255"/>
        <v>13578.792607802874</v>
      </c>
      <c r="AA2939" s="41">
        <v>10584.804928131416</v>
      </c>
      <c r="AB2939" s="41">
        <v>-285.46887611489109</v>
      </c>
      <c r="AC2939" s="41">
        <f t="shared" si="1266"/>
        <v>10299.336052016524</v>
      </c>
      <c r="AD2939" s="42">
        <f t="shared" si="1267"/>
        <v>2993.987679671458</v>
      </c>
      <c r="AE2939" s="41">
        <f t="shared" si="1268"/>
        <v>13293.323731687982</v>
      </c>
      <c r="AF2939" s="42">
        <f t="shared" si="1269"/>
        <v>78756.676268312018</v>
      </c>
      <c r="AG2939" s="43">
        <f t="shared" si="1290"/>
        <v>400</v>
      </c>
      <c r="AH2939" s="44">
        <f t="shared" si="1270"/>
        <v>340.99383983572898</v>
      </c>
      <c r="AI2939" s="36">
        <f t="shared" si="1271"/>
        <v>59.006160164271044</v>
      </c>
      <c r="AJ2939" s="36">
        <f t="shared" si="1272"/>
        <v>1796</v>
      </c>
      <c r="AK2939" s="45">
        <v>45657</v>
      </c>
    </row>
    <row r="2940" spans="1:37" s="79" customFormat="1" ht="15.75" customHeight="1" x14ac:dyDescent="0.25">
      <c r="A2940" s="36">
        <v>2934</v>
      </c>
      <c r="B2940" s="45">
        <v>43862</v>
      </c>
      <c r="C2940" s="36" t="s">
        <v>533</v>
      </c>
      <c r="D2940" s="36"/>
      <c r="E2940" s="36">
        <v>12003</v>
      </c>
      <c r="F2940" s="36" t="s">
        <v>2040</v>
      </c>
      <c r="G2940" s="36" t="s">
        <v>62</v>
      </c>
      <c r="H2940" s="38">
        <v>1</v>
      </c>
      <c r="I2940" s="48">
        <v>47625</v>
      </c>
      <c r="J2940" s="39">
        <f t="shared" si="1279"/>
        <v>0</v>
      </c>
      <c r="K2940" s="39">
        <f t="shared" si="1280"/>
        <v>47625</v>
      </c>
      <c r="L2940" s="39">
        <f t="shared" si="1281"/>
        <v>0</v>
      </c>
      <c r="M2940" s="39">
        <f t="shared" si="1289"/>
        <v>0</v>
      </c>
      <c r="N2940" s="39">
        <f t="shared" si="1288"/>
        <v>0</v>
      </c>
      <c r="O2940" s="39">
        <f t="shared" si="1282"/>
        <v>0</v>
      </c>
      <c r="P2940" s="39">
        <f t="shared" si="1283"/>
        <v>0</v>
      </c>
      <c r="Q2940" s="39">
        <f t="shared" si="1284"/>
        <v>0</v>
      </c>
      <c r="R2940" s="39">
        <f t="shared" si="1285"/>
        <v>0</v>
      </c>
      <c r="S2940" s="39">
        <f t="shared" si="1286"/>
        <v>0</v>
      </c>
      <c r="T2940" s="39"/>
      <c r="U2940" s="39">
        <f t="shared" si="1287"/>
        <v>0</v>
      </c>
      <c r="V2940" s="39"/>
      <c r="W2940" s="39"/>
      <c r="X2940" s="39">
        <f t="shared" si="1253"/>
        <v>3.9117043121149897</v>
      </c>
      <c r="Y2940" s="39">
        <f t="shared" si="1254"/>
        <v>119.0625</v>
      </c>
      <c r="Z2940" s="41">
        <f t="shared" si="1255"/>
        <v>7021.509240246407</v>
      </c>
      <c r="AA2940" s="41">
        <v>5589.8254620123198</v>
      </c>
      <c r="AB2940" s="41">
        <v>-150.75584322741778</v>
      </c>
      <c r="AC2940" s="41">
        <f t="shared" si="1266"/>
        <v>5439.0696187849016</v>
      </c>
      <c r="AD2940" s="42">
        <f t="shared" si="1267"/>
        <v>1431.6837782340872</v>
      </c>
      <c r="AE2940" s="41">
        <f t="shared" si="1268"/>
        <v>6870.7533970189888</v>
      </c>
      <c r="AF2940" s="42">
        <f t="shared" si="1269"/>
        <v>40754.246602981009</v>
      </c>
      <c r="AG2940" s="43">
        <f t="shared" si="1290"/>
        <v>400</v>
      </c>
      <c r="AH2940" s="44">
        <f t="shared" si="1270"/>
        <v>341.02669404517451</v>
      </c>
      <c r="AI2940" s="36">
        <f t="shared" si="1271"/>
        <v>58.973305954825463</v>
      </c>
      <c r="AJ2940" s="36">
        <f t="shared" si="1272"/>
        <v>1795</v>
      </c>
      <c r="AK2940" s="45">
        <v>45657</v>
      </c>
    </row>
    <row r="2941" spans="1:37" s="79" customFormat="1" ht="15.75" customHeight="1" x14ac:dyDescent="0.25">
      <c r="A2941" s="36">
        <v>2935</v>
      </c>
      <c r="B2941" s="45">
        <v>43862</v>
      </c>
      <c r="C2941" s="36" t="s">
        <v>533</v>
      </c>
      <c r="D2941" s="36"/>
      <c r="E2941" s="36">
        <v>12003</v>
      </c>
      <c r="F2941" s="36" t="s">
        <v>2041</v>
      </c>
      <c r="G2941" s="36" t="s">
        <v>62</v>
      </c>
      <c r="H2941" s="38">
        <v>5</v>
      </c>
      <c r="I2941" s="48">
        <v>184375</v>
      </c>
      <c r="J2941" s="39">
        <f t="shared" si="1279"/>
        <v>0</v>
      </c>
      <c r="K2941" s="39">
        <f t="shared" si="1280"/>
        <v>184375</v>
      </c>
      <c r="L2941" s="39">
        <f t="shared" si="1281"/>
        <v>0</v>
      </c>
      <c r="M2941" s="39">
        <f t="shared" si="1289"/>
        <v>0</v>
      </c>
      <c r="N2941" s="39">
        <f t="shared" si="1288"/>
        <v>0</v>
      </c>
      <c r="O2941" s="39">
        <f t="shared" si="1282"/>
        <v>0</v>
      </c>
      <c r="P2941" s="39">
        <f t="shared" si="1283"/>
        <v>0</v>
      </c>
      <c r="Q2941" s="39">
        <f t="shared" si="1284"/>
        <v>0</v>
      </c>
      <c r="R2941" s="39">
        <f t="shared" si="1285"/>
        <v>0</v>
      </c>
      <c r="S2941" s="39">
        <f t="shared" si="1286"/>
        <v>0</v>
      </c>
      <c r="T2941" s="39"/>
      <c r="U2941" s="39">
        <f t="shared" si="1287"/>
        <v>0</v>
      </c>
      <c r="V2941" s="39"/>
      <c r="W2941" s="39"/>
      <c r="X2941" s="39">
        <f t="shared" si="1253"/>
        <v>15.143737166324435</v>
      </c>
      <c r="Y2941" s="39">
        <f t="shared" si="1254"/>
        <v>460.9375</v>
      </c>
      <c r="Z2941" s="41">
        <f t="shared" si="1255"/>
        <v>27183.008213552363</v>
      </c>
      <c r="AA2941" s="41">
        <v>21640.400410677619</v>
      </c>
      <c r="AB2941" s="41">
        <v>-583.63482614289046</v>
      </c>
      <c r="AC2941" s="41">
        <f t="shared" si="1266"/>
        <v>21056.765584534729</v>
      </c>
      <c r="AD2941" s="42">
        <f t="shared" si="1267"/>
        <v>5542.6078028747434</v>
      </c>
      <c r="AE2941" s="41">
        <f t="shared" si="1268"/>
        <v>26599.373387409472</v>
      </c>
      <c r="AF2941" s="42">
        <f t="shared" si="1269"/>
        <v>157775.62661259054</v>
      </c>
      <c r="AG2941" s="43">
        <f t="shared" si="1290"/>
        <v>400</v>
      </c>
      <c r="AH2941" s="44">
        <f t="shared" si="1270"/>
        <v>341.02669404517451</v>
      </c>
      <c r="AI2941" s="36">
        <f t="shared" si="1271"/>
        <v>58.973305954825463</v>
      </c>
      <c r="AJ2941" s="36">
        <f t="shared" si="1272"/>
        <v>1795</v>
      </c>
      <c r="AK2941" s="45">
        <v>45657</v>
      </c>
    </row>
    <row r="2942" spans="1:37" s="79" customFormat="1" ht="25.5" customHeight="1" x14ac:dyDescent="0.25">
      <c r="A2942" s="36">
        <v>2936</v>
      </c>
      <c r="B2942" s="45">
        <v>43865</v>
      </c>
      <c r="C2942" s="36" t="s">
        <v>721</v>
      </c>
      <c r="D2942" s="36"/>
      <c r="E2942" s="36">
        <v>12003</v>
      </c>
      <c r="F2942" s="36" t="s">
        <v>2040</v>
      </c>
      <c r="G2942" s="38" t="s">
        <v>953</v>
      </c>
      <c r="H2942" s="61">
        <v>6</v>
      </c>
      <c r="I2942" s="48">
        <v>293750</v>
      </c>
      <c r="J2942" s="39">
        <f t="shared" si="1279"/>
        <v>0</v>
      </c>
      <c r="K2942" s="39">
        <f t="shared" si="1280"/>
        <v>293750</v>
      </c>
      <c r="L2942" s="39">
        <f t="shared" si="1281"/>
        <v>0</v>
      </c>
      <c r="M2942" s="39">
        <f t="shared" si="1289"/>
        <v>0</v>
      </c>
      <c r="N2942" s="39">
        <f t="shared" si="1288"/>
        <v>0</v>
      </c>
      <c r="O2942" s="39">
        <f t="shared" si="1282"/>
        <v>0</v>
      </c>
      <c r="P2942" s="39">
        <f t="shared" si="1283"/>
        <v>0</v>
      </c>
      <c r="Q2942" s="39">
        <f t="shared" si="1284"/>
        <v>0</v>
      </c>
      <c r="R2942" s="39">
        <f t="shared" si="1285"/>
        <v>0</v>
      </c>
      <c r="S2942" s="39">
        <f t="shared" si="1286"/>
        <v>0</v>
      </c>
      <c r="T2942" s="39"/>
      <c r="U2942" s="39">
        <f t="shared" si="1287"/>
        <v>0</v>
      </c>
      <c r="V2942" s="39"/>
      <c r="W2942" s="39"/>
      <c r="X2942" s="39">
        <f t="shared" si="1253"/>
        <v>24.127310061601641</v>
      </c>
      <c r="Y2942" s="39">
        <f t="shared" si="1254"/>
        <v>734.37499999999989</v>
      </c>
      <c r="Z2942" s="41">
        <f t="shared" si="1255"/>
        <v>43236.139630390135</v>
      </c>
      <c r="AA2942" s="41">
        <v>34405.544147843939</v>
      </c>
      <c r="AB2942" s="41">
        <v>0</v>
      </c>
      <c r="AC2942" s="41">
        <f t="shared" si="1266"/>
        <v>34405.544147843939</v>
      </c>
      <c r="AD2942" s="42">
        <f t="shared" si="1267"/>
        <v>8830.5954825461959</v>
      </c>
      <c r="AE2942" s="41">
        <f t="shared" si="1268"/>
        <v>43236.139630390135</v>
      </c>
      <c r="AF2942" s="42">
        <f t="shared" si="1269"/>
        <v>250513.86036960987</v>
      </c>
      <c r="AG2942" s="43">
        <f t="shared" si="1290"/>
        <v>400</v>
      </c>
      <c r="AH2942" s="44">
        <f t="shared" si="1270"/>
        <v>341.12525667351127</v>
      </c>
      <c r="AI2942" s="36">
        <f t="shared" si="1271"/>
        <v>58.874743326488705</v>
      </c>
      <c r="AJ2942" s="36">
        <f t="shared" si="1272"/>
        <v>1792</v>
      </c>
      <c r="AK2942" s="45">
        <v>45657</v>
      </c>
    </row>
    <row r="2943" spans="1:37" s="79" customFormat="1" ht="15" customHeight="1" x14ac:dyDescent="0.25">
      <c r="A2943" s="36">
        <v>2937</v>
      </c>
      <c r="B2943" s="45">
        <v>43866</v>
      </c>
      <c r="C2943" s="49" t="s">
        <v>272</v>
      </c>
      <c r="D2943" s="49"/>
      <c r="E2943" s="49">
        <v>12010</v>
      </c>
      <c r="F2943" s="36" t="s">
        <v>876</v>
      </c>
      <c r="G2943" s="56" t="s">
        <v>435</v>
      </c>
      <c r="H2943" s="38">
        <v>7</v>
      </c>
      <c r="I2943" s="50">
        <v>216300</v>
      </c>
      <c r="J2943" s="39">
        <f t="shared" si="1279"/>
        <v>0</v>
      </c>
      <c r="K2943" s="39">
        <f t="shared" si="1280"/>
        <v>0</v>
      </c>
      <c r="L2943" s="39">
        <f t="shared" si="1281"/>
        <v>0</v>
      </c>
      <c r="M2943" s="39">
        <f>IF(E2943=12005,I2943,IF(E2943&lt;&gt;12005,0))</f>
        <v>0</v>
      </c>
      <c r="N2943" s="39">
        <f t="shared" si="1288"/>
        <v>0</v>
      </c>
      <c r="O2943" s="39">
        <f t="shared" si="1282"/>
        <v>0</v>
      </c>
      <c r="P2943" s="39">
        <f t="shared" si="1283"/>
        <v>0</v>
      </c>
      <c r="Q2943" s="39">
        <f t="shared" si="1284"/>
        <v>0</v>
      </c>
      <c r="R2943" s="39">
        <f t="shared" si="1285"/>
        <v>216300</v>
      </c>
      <c r="S2943" s="39">
        <f t="shared" si="1286"/>
        <v>0</v>
      </c>
      <c r="T2943" s="39"/>
      <c r="U2943" s="39">
        <f t="shared" si="1287"/>
        <v>0</v>
      </c>
      <c r="V2943" s="39"/>
      <c r="W2943" s="39">
        <f>IF(E2943=12099,I2943,IF(E2943&lt;&gt;12099,0))</f>
        <v>0</v>
      </c>
      <c r="X2943" s="39">
        <f t="shared" si="1253"/>
        <v>59.219712525667347</v>
      </c>
      <c r="Y2943" s="39">
        <f t="shared" si="1254"/>
        <v>1802.4999999999998</v>
      </c>
      <c r="Z2943" s="41">
        <f t="shared" si="1255"/>
        <v>106062.50513347021</v>
      </c>
      <c r="AA2943" s="41">
        <v>84388.090349075967</v>
      </c>
      <c r="AB2943" s="41">
        <v>5671.8070660667399</v>
      </c>
      <c r="AC2943" s="41">
        <f t="shared" si="1266"/>
        <v>90059.89741514271</v>
      </c>
      <c r="AD2943" s="42">
        <f t="shared" si="1267"/>
        <v>21674.414784394248</v>
      </c>
      <c r="AE2943" s="41">
        <f t="shared" si="1268"/>
        <v>111734.31219953696</v>
      </c>
      <c r="AF2943" s="42">
        <f t="shared" si="1269"/>
        <v>104565.68780046304</v>
      </c>
      <c r="AG2943" s="43">
        <f>(365.25/30.4375*(IF(E2943=12002,1/3%,IF(E2943=12003,1/3%,IF(E2943=12004,1/3%,IF(E2943=12006,1/2%,IF(E2943=12007,1/10%,IF(E2943=12008,1/3%,IF(E2943=12009,1/10%,IF(E2943=12010,1/10%,IF(E2943=12011,1/20%,IF(E2943=12012,1/3%,IF(E2943=12099,1/10%)))))))))))))</f>
        <v>120</v>
      </c>
      <c r="AH2943" s="44">
        <f t="shared" si="1270"/>
        <v>61.158110882956876</v>
      </c>
      <c r="AI2943" s="36">
        <f t="shared" si="1271"/>
        <v>58.841889117043124</v>
      </c>
      <c r="AJ2943" s="36">
        <f t="shared" si="1272"/>
        <v>1791</v>
      </c>
      <c r="AK2943" s="45">
        <v>45657</v>
      </c>
    </row>
    <row r="2944" spans="1:37" s="79" customFormat="1" ht="15.75" customHeight="1" x14ac:dyDescent="0.25">
      <c r="A2944" s="36">
        <v>2938</v>
      </c>
      <c r="B2944" s="45">
        <v>43866</v>
      </c>
      <c r="C2944" s="53" t="s">
        <v>533</v>
      </c>
      <c r="D2944" s="53"/>
      <c r="E2944" s="36">
        <v>12003</v>
      </c>
      <c r="F2944" s="36" t="s">
        <v>2170</v>
      </c>
      <c r="G2944" s="36" t="s">
        <v>1700</v>
      </c>
      <c r="H2944" s="38">
        <v>6</v>
      </c>
      <c r="I2944" s="50">
        <v>217500</v>
      </c>
      <c r="J2944" s="39">
        <f t="shared" si="1279"/>
        <v>0</v>
      </c>
      <c r="K2944" s="39">
        <f t="shared" si="1280"/>
        <v>217500</v>
      </c>
      <c r="L2944" s="39">
        <f t="shared" si="1281"/>
        <v>0</v>
      </c>
      <c r="M2944" s="39">
        <f>IF(C2944=12006,H2944,IF(C2944&lt;&gt;12006,0))</f>
        <v>0</v>
      </c>
      <c r="N2944" s="39">
        <f t="shared" si="1288"/>
        <v>0</v>
      </c>
      <c r="O2944" s="39">
        <f t="shared" si="1282"/>
        <v>0</v>
      </c>
      <c r="P2944" s="39">
        <f t="shared" si="1283"/>
        <v>0</v>
      </c>
      <c r="Q2944" s="39">
        <f t="shared" si="1284"/>
        <v>0</v>
      </c>
      <c r="R2944" s="39">
        <f t="shared" si="1285"/>
        <v>0</v>
      </c>
      <c r="S2944" s="39">
        <f t="shared" si="1286"/>
        <v>0</v>
      </c>
      <c r="T2944" s="39"/>
      <c r="U2944" s="39">
        <f t="shared" si="1287"/>
        <v>0</v>
      </c>
      <c r="V2944" s="39">
        <v>0</v>
      </c>
      <c r="W2944" s="39">
        <v>0</v>
      </c>
      <c r="X2944" s="39">
        <f t="shared" si="1253"/>
        <v>17.864476386036962</v>
      </c>
      <c r="Y2944" s="39">
        <f t="shared" si="1254"/>
        <v>543.75</v>
      </c>
      <c r="Z2944" s="41">
        <f t="shared" si="1255"/>
        <v>31995.277207392199</v>
      </c>
      <c r="AA2944" s="41">
        <v>24920.944558521558</v>
      </c>
      <c r="AB2944" s="41">
        <v>-672.11007506952274</v>
      </c>
      <c r="AC2944" s="41">
        <f t="shared" si="1266"/>
        <v>24248.834483452036</v>
      </c>
      <c r="AD2944" s="42">
        <f t="shared" si="1267"/>
        <v>7074.3326488706407</v>
      </c>
      <c r="AE2944" s="41">
        <f t="shared" si="1268"/>
        <v>31323.167132322676</v>
      </c>
      <c r="AF2944" s="42">
        <f t="shared" si="1269"/>
        <v>186176.83286767732</v>
      </c>
      <c r="AG2944" s="43">
        <f>(365.25/30.4375*(IF(E2944=12002,1/3%,IF(E2944=12003,1/3%,IF(E2944=12004,1/3%,IF(E2944=12006,1/2%,IF(E2944=12007,1/10%,IF(E2944=12008,1/3%,IF(E2944=12009,1/10%,IF(E2944=12010,1/10%,IF(E2944=12011,1/20%,IF(E2944=12012,1/3%))))))))))))</f>
        <v>400</v>
      </c>
      <c r="AH2944" s="44">
        <f t="shared" si="1270"/>
        <v>341.15811088295686</v>
      </c>
      <c r="AI2944" s="36">
        <f t="shared" si="1271"/>
        <v>58.841889117043124</v>
      </c>
      <c r="AJ2944" s="36">
        <f t="shared" si="1272"/>
        <v>1791</v>
      </c>
      <c r="AK2944" s="45">
        <v>45657</v>
      </c>
    </row>
    <row r="2945" spans="1:37" s="79" customFormat="1" ht="15.75" customHeight="1" x14ac:dyDescent="0.25">
      <c r="A2945" s="36">
        <v>2939</v>
      </c>
      <c r="B2945" s="45">
        <v>43866</v>
      </c>
      <c r="C2945" s="53" t="s">
        <v>533</v>
      </c>
      <c r="D2945" s="53"/>
      <c r="E2945" s="36">
        <v>12003</v>
      </c>
      <c r="F2945" s="36" t="s">
        <v>2146</v>
      </c>
      <c r="G2945" s="36" t="s">
        <v>1700</v>
      </c>
      <c r="H2945" s="38">
        <v>2</v>
      </c>
      <c r="I2945" s="50">
        <v>93500</v>
      </c>
      <c r="J2945" s="39">
        <f t="shared" si="1279"/>
        <v>0</v>
      </c>
      <c r="K2945" s="39">
        <f t="shared" si="1280"/>
        <v>93500</v>
      </c>
      <c r="L2945" s="39">
        <f t="shared" si="1281"/>
        <v>0</v>
      </c>
      <c r="M2945" s="39">
        <f>IF(C2945=12006,H2945,IF(C2945&lt;&gt;12006,0))</f>
        <v>0</v>
      </c>
      <c r="N2945" s="39">
        <f t="shared" si="1288"/>
        <v>0</v>
      </c>
      <c r="O2945" s="39">
        <f t="shared" si="1282"/>
        <v>0</v>
      </c>
      <c r="P2945" s="39">
        <f t="shared" si="1283"/>
        <v>0</v>
      </c>
      <c r="Q2945" s="39">
        <f t="shared" si="1284"/>
        <v>0</v>
      </c>
      <c r="R2945" s="39">
        <f t="shared" si="1285"/>
        <v>0</v>
      </c>
      <c r="S2945" s="39">
        <f t="shared" si="1286"/>
        <v>0</v>
      </c>
      <c r="T2945" s="39"/>
      <c r="U2945" s="39">
        <f t="shared" si="1287"/>
        <v>0</v>
      </c>
      <c r="V2945" s="39"/>
      <c r="W2945" s="39"/>
      <c r="X2945" s="39">
        <f t="shared" si="1253"/>
        <v>7.6796714579055436</v>
      </c>
      <c r="Y2945" s="39">
        <f t="shared" si="1254"/>
        <v>233.74999999999997</v>
      </c>
      <c r="Z2945" s="41">
        <f t="shared" si="1255"/>
        <v>13754.291581108828</v>
      </c>
      <c r="AA2945" s="41">
        <v>10713.141683778233</v>
      </c>
      <c r="AB2945" s="41">
        <v>-288.9300782482776</v>
      </c>
      <c r="AC2945" s="41">
        <f t="shared" si="1266"/>
        <v>10424.211605529956</v>
      </c>
      <c r="AD2945" s="42">
        <f t="shared" si="1267"/>
        <v>3041.1498973305952</v>
      </c>
      <c r="AE2945" s="41">
        <f t="shared" si="1268"/>
        <v>13465.361502860551</v>
      </c>
      <c r="AF2945" s="42">
        <f t="shared" si="1269"/>
        <v>80034.638497139444</v>
      </c>
      <c r="AG2945" s="43">
        <f>(365.25/30.4375*(IF(E2945=12002,1/3%,IF(E2945=12003,1/3%,IF(E2945=12004,1/3%,IF(E2945=12006,1/2%,IF(E2945=12007,1/10%,IF(E2945=12008,1/3%,IF(E2945=12009,1/10%,IF(E2945=12010,1/10%,IF(E2945=12011,1/20%,IF(E2945=12012,1/3%))))))))))))</f>
        <v>400</v>
      </c>
      <c r="AH2945" s="44">
        <f t="shared" si="1270"/>
        <v>341.15811088295686</v>
      </c>
      <c r="AI2945" s="36">
        <f t="shared" si="1271"/>
        <v>58.841889117043124</v>
      </c>
      <c r="AJ2945" s="36">
        <f t="shared" si="1272"/>
        <v>1791</v>
      </c>
      <c r="AK2945" s="45">
        <v>45657</v>
      </c>
    </row>
    <row r="2946" spans="1:37" s="79" customFormat="1" ht="15.75" customHeight="1" x14ac:dyDescent="0.25">
      <c r="A2946" s="36">
        <v>2940</v>
      </c>
      <c r="B2946" s="45">
        <v>43866</v>
      </c>
      <c r="C2946" s="53" t="s">
        <v>533</v>
      </c>
      <c r="D2946" s="53"/>
      <c r="E2946" s="36">
        <v>12003</v>
      </c>
      <c r="F2946" s="36" t="s">
        <v>2145</v>
      </c>
      <c r="G2946" s="36" t="s">
        <v>540</v>
      </c>
      <c r="H2946" s="38">
        <v>9</v>
      </c>
      <c r="I2946" s="50">
        <v>326250</v>
      </c>
      <c r="J2946" s="39">
        <f t="shared" si="1279"/>
        <v>0</v>
      </c>
      <c r="K2946" s="39">
        <f t="shared" si="1280"/>
        <v>326250</v>
      </c>
      <c r="L2946" s="39">
        <f t="shared" si="1281"/>
        <v>0</v>
      </c>
      <c r="M2946" s="39">
        <f>IF(C2946=12006,H2946,IF(C2946&lt;&gt;12006,0))</f>
        <v>0</v>
      </c>
      <c r="N2946" s="39">
        <f t="shared" si="1288"/>
        <v>0</v>
      </c>
      <c r="O2946" s="39">
        <f t="shared" si="1282"/>
        <v>0</v>
      </c>
      <c r="P2946" s="39">
        <f t="shared" si="1283"/>
        <v>0</v>
      </c>
      <c r="Q2946" s="39">
        <f t="shared" si="1284"/>
        <v>0</v>
      </c>
      <c r="R2946" s="39">
        <f t="shared" si="1285"/>
        <v>0</v>
      </c>
      <c r="S2946" s="39">
        <f t="shared" si="1286"/>
        <v>0</v>
      </c>
      <c r="T2946" s="39"/>
      <c r="U2946" s="39">
        <f t="shared" si="1287"/>
        <v>0</v>
      </c>
      <c r="V2946" s="39"/>
      <c r="W2946" s="39"/>
      <c r="X2946" s="39">
        <f t="shared" si="1253"/>
        <v>26.79671457905544</v>
      </c>
      <c r="Y2946" s="39">
        <f t="shared" si="1254"/>
        <v>815.625</v>
      </c>
      <c r="Z2946" s="41">
        <f t="shared" si="1255"/>
        <v>47992.9158110883</v>
      </c>
      <c r="AA2946" s="41">
        <v>37381.416837782337</v>
      </c>
      <c r="AB2946" s="41">
        <v>-1008.1651126042841</v>
      </c>
      <c r="AC2946" s="41">
        <f t="shared" si="1266"/>
        <v>36373.251725178052</v>
      </c>
      <c r="AD2946" s="42">
        <f t="shared" si="1267"/>
        <v>10611.498973305963</v>
      </c>
      <c r="AE2946" s="41">
        <f t="shared" si="1268"/>
        <v>46984.750698484015</v>
      </c>
      <c r="AF2946" s="42">
        <f t="shared" si="1269"/>
        <v>279265.24930151599</v>
      </c>
      <c r="AG2946" s="43">
        <f>(365.25/30.4375*(IF(E2946=12002,1/3%,IF(E2946=12003,1/3%,IF(E2946=12004,1/3%,IF(E2946=12006,1/2%,IF(E2946=12007,1/10%,IF(E2946=12008,1/3%,IF(E2946=12009,1/10%,IF(E2946=12010,1/10%,IF(E2946=12011,1/20%,IF(E2946=12012,1/3%))))))))))))</f>
        <v>400</v>
      </c>
      <c r="AH2946" s="44">
        <f t="shared" si="1270"/>
        <v>341.15811088295686</v>
      </c>
      <c r="AI2946" s="36">
        <f t="shared" si="1271"/>
        <v>58.841889117043124</v>
      </c>
      <c r="AJ2946" s="36">
        <f t="shared" si="1272"/>
        <v>1791</v>
      </c>
      <c r="AK2946" s="45">
        <v>45657</v>
      </c>
    </row>
    <row r="2947" spans="1:37" s="79" customFormat="1" ht="12.75" x14ac:dyDescent="0.25">
      <c r="A2947" s="36">
        <v>2941</v>
      </c>
      <c r="B2947" s="45">
        <v>43867</v>
      </c>
      <c r="C2947" s="49" t="s">
        <v>754</v>
      </c>
      <c r="D2947" s="49"/>
      <c r="E2947" s="49">
        <v>12011</v>
      </c>
      <c r="F2947" s="36" t="s">
        <v>2269</v>
      </c>
      <c r="G2947" s="36" t="s">
        <v>435</v>
      </c>
      <c r="H2947" s="38">
        <v>10</v>
      </c>
      <c r="I2947" s="50">
        <v>8700000</v>
      </c>
      <c r="J2947" s="39">
        <f t="shared" si="1279"/>
        <v>0</v>
      </c>
      <c r="K2947" s="39">
        <f t="shared" si="1280"/>
        <v>0</v>
      </c>
      <c r="L2947" s="39">
        <f t="shared" si="1281"/>
        <v>0</v>
      </c>
      <c r="M2947" s="39">
        <f>IF(E2947=12005,I2947,IF(E2947&lt;&gt;12005,0))</f>
        <v>0</v>
      </c>
      <c r="N2947" s="39">
        <f t="shared" si="1288"/>
        <v>0</v>
      </c>
      <c r="O2947" s="39">
        <f t="shared" si="1282"/>
        <v>0</v>
      </c>
      <c r="P2947" s="39">
        <f t="shared" si="1283"/>
        <v>0</v>
      </c>
      <c r="Q2947" s="39">
        <f t="shared" si="1284"/>
        <v>0</v>
      </c>
      <c r="R2947" s="39">
        <f t="shared" si="1285"/>
        <v>0</v>
      </c>
      <c r="S2947" s="39">
        <f t="shared" si="1286"/>
        <v>8700000</v>
      </c>
      <c r="T2947" s="39"/>
      <c r="U2947" s="39">
        <f t="shared" si="1287"/>
        <v>0</v>
      </c>
      <c r="V2947" s="39"/>
      <c r="W2947" s="39">
        <f>IF(E2947=12099,I2947,IF(E2947&lt;&gt;12099,0))</f>
        <v>0</v>
      </c>
      <c r="X2947" s="39">
        <f t="shared" si="1253"/>
        <v>4763.8603696098562</v>
      </c>
      <c r="Y2947" s="39">
        <f t="shared" si="1254"/>
        <v>145000</v>
      </c>
      <c r="Z2947" s="41">
        <f t="shared" si="1255"/>
        <v>8527310.0616016425</v>
      </c>
      <c r="AA2947" s="41">
        <v>6783737.1663244348</v>
      </c>
      <c r="AB2947" s="41">
        <v>0</v>
      </c>
      <c r="AC2947" s="41">
        <f t="shared" si="1266"/>
        <v>6783737.1663244348</v>
      </c>
      <c r="AD2947" s="42">
        <f t="shared" si="1267"/>
        <v>1743572.8952772077</v>
      </c>
      <c r="AE2947" s="41">
        <f t="shared" si="1268"/>
        <v>8527310.0616016425</v>
      </c>
      <c r="AF2947" s="42">
        <f t="shared" si="1269"/>
        <v>172689.93839835748</v>
      </c>
      <c r="AG2947" s="43">
        <f>(365.25/30.4375*(IF(E2947=12002,1/3%,IF(E2947=12003,1/3%,IF(E2947=12004,1/3%,IF(E2947=12006,1/2%,IF(E2947=12007,1/10%,IF(E2947=12008,1/3%,IF(E2947=12009,1/10%,IF(E2947=12010,1/10%,IF(E2947=12011,1/20%,IF(E2947=12012,1/3%,IF(E2947=12099,1/10%)))))))))))))</f>
        <v>60</v>
      </c>
      <c r="AH2947" s="44">
        <f t="shared" si="1270"/>
        <v>1.1909650924024646</v>
      </c>
      <c r="AI2947" s="36">
        <f t="shared" si="1271"/>
        <v>58.809034907597535</v>
      </c>
      <c r="AJ2947" s="36">
        <f t="shared" si="1272"/>
        <v>1790</v>
      </c>
      <c r="AK2947" s="45">
        <v>45657</v>
      </c>
    </row>
    <row r="2948" spans="1:37" s="79" customFormat="1" ht="12.75" x14ac:dyDescent="0.25">
      <c r="A2948" s="36">
        <v>2942</v>
      </c>
      <c r="B2948" s="45">
        <v>43871</v>
      </c>
      <c r="C2948" s="36" t="s">
        <v>533</v>
      </c>
      <c r="D2948" s="36"/>
      <c r="E2948" s="36">
        <v>12003</v>
      </c>
      <c r="F2948" s="36" t="s">
        <v>2040</v>
      </c>
      <c r="G2948" s="36" t="s">
        <v>1470</v>
      </c>
      <c r="H2948" s="38">
        <v>3</v>
      </c>
      <c r="I2948" s="48">
        <v>142583.33333333334</v>
      </c>
      <c r="J2948" s="39">
        <f t="shared" si="1279"/>
        <v>0</v>
      </c>
      <c r="K2948" s="39">
        <f t="shared" si="1280"/>
        <v>142583.33333333334</v>
      </c>
      <c r="L2948" s="39">
        <f t="shared" si="1281"/>
        <v>0</v>
      </c>
      <c r="M2948" s="39">
        <f t="shared" ref="M2948:M2957" si="1291">IF(C2948=12006,H2948,IF(C2948&lt;&gt;12006,0))</f>
        <v>0</v>
      </c>
      <c r="N2948" s="39">
        <f t="shared" si="1288"/>
        <v>0</v>
      </c>
      <c r="O2948" s="39">
        <f t="shared" si="1282"/>
        <v>0</v>
      </c>
      <c r="P2948" s="39">
        <f t="shared" si="1283"/>
        <v>0</v>
      </c>
      <c r="Q2948" s="39">
        <f t="shared" si="1284"/>
        <v>0</v>
      </c>
      <c r="R2948" s="39">
        <f t="shared" si="1285"/>
        <v>0</v>
      </c>
      <c r="S2948" s="39">
        <f t="shared" si="1286"/>
        <v>0</v>
      </c>
      <c r="T2948" s="39"/>
      <c r="U2948" s="39">
        <f t="shared" si="1287"/>
        <v>0</v>
      </c>
      <c r="V2948" s="39"/>
      <c r="W2948" s="39"/>
      <c r="X2948" s="39">
        <f t="shared" si="1253"/>
        <v>11.711156741957563</v>
      </c>
      <c r="Y2948" s="39">
        <f t="shared" si="1254"/>
        <v>356.45833333333331</v>
      </c>
      <c r="Z2948" s="41">
        <f t="shared" si="1255"/>
        <v>20916.125941136208</v>
      </c>
      <c r="AA2948" s="41">
        <v>16629.842573579739</v>
      </c>
      <c r="AB2948" s="41">
        <v>-448.50164946236021</v>
      </c>
      <c r="AC2948" s="41">
        <f t="shared" si="1266"/>
        <v>16181.340924117379</v>
      </c>
      <c r="AD2948" s="42">
        <f t="shared" si="1267"/>
        <v>4286.2833675564689</v>
      </c>
      <c r="AE2948" s="41">
        <f t="shared" si="1268"/>
        <v>20467.624291673848</v>
      </c>
      <c r="AF2948" s="42">
        <f t="shared" si="1269"/>
        <v>122115.70904165949</v>
      </c>
      <c r="AG2948" s="43">
        <f t="shared" ref="AG2948:AG2957" si="1292">(365.25/30.4375*(IF(E2948=12002,1/3%,IF(E2948=12003,1/3%,IF(E2948=12004,1/3%,IF(E2948=12006,1/2%,IF(E2948=12007,1/10%,IF(E2948=12008,1/3%,IF(E2948=12009,1/10%,IF(E2948=12010,1/10%,IF(E2948=12011,1/20%,IF(E2948=12012,1/3%))))))))))))</f>
        <v>400</v>
      </c>
      <c r="AH2948" s="44">
        <f t="shared" si="1270"/>
        <v>341.3223819301848</v>
      </c>
      <c r="AI2948" s="36">
        <f t="shared" si="1271"/>
        <v>58.677618069815196</v>
      </c>
      <c r="AJ2948" s="36">
        <f t="shared" si="1272"/>
        <v>1786</v>
      </c>
      <c r="AK2948" s="45">
        <v>45657</v>
      </c>
    </row>
    <row r="2949" spans="1:37" s="79" customFormat="1" ht="18" customHeight="1" x14ac:dyDescent="0.25">
      <c r="A2949" s="36">
        <v>2943</v>
      </c>
      <c r="B2949" s="45">
        <v>43871</v>
      </c>
      <c r="C2949" s="36" t="s">
        <v>533</v>
      </c>
      <c r="D2949" s="36"/>
      <c r="E2949" s="36">
        <v>12003</v>
      </c>
      <c r="F2949" s="36" t="s">
        <v>2041</v>
      </c>
      <c r="G2949" s="36" t="s">
        <v>1470</v>
      </c>
      <c r="H2949" s="38">
        <v>3</v>
      </c>
      <c r="I2949" s="48">
        <v>110416.66666666666</v>
      </c>
      <c r="J2949" s="39">
        <f t="shared" si="1279"/>
        <v>0</v>
      </c>
      <c r="K2949" s="39">
        <f t="shared" si="1280"/>
        <v>110416.66666666666</v>
      </c>
      <c r="L2949" s="39">
        <f t="shared" si="1281"/>
        <v>0</v>
      </c>
      <c r="M2949" s="39">
        <f t="shared" si="1291"/>
        <v>0</v>
      </c>
      <c r="N2949" s="39">
        <f t="shared" si="1288"/>
        <v>0</v>
      </c>
      <c r="O2949" s="39">
        <f t="shared" si="1282"/>
        <v>0</v>
      </c>
      <c r="P2949" s="39">
        <f t="shared" si="1283"/>
        <v>0</v>
      </c>
      <c r="Q2949" s="39">
        <f t="shared" si="1284"/>
        <v>0</v>
      </c>
      <c r="R2949" s="39">
        <f t="shared" si="1285"/>
        <v>0</v>
      </c>
      <c r="S2949" s="39">
        <f t="shared" si="1286"/>
        <v>0</v>
      </c>
      <c r="T2949" s="39"/>
      <c r="U2949" s="39">
        <f t="shared" si="1287"/>
        <v>0</v>
      </c>
      <c r="V2949" s="39"/>
      <c r="W2949" s="39"/>
      <c r="X2949" s="39">
        <f t="shared" si="1253"/>
        <v>9.0691307323750845</v>
      </c>
      <c r="Y2949" s="39">
        <f t="shared" si="1254"/>
        <v>276.04166666666663</v>
      </c>
      <c r="Z2949" s="41">
        <f t="shared" si="1255"/>
        <v>16197.467488021901</v>
      </c>
      <c r="AA2949" s="41">
        <v>12878.16563997262</v>
      </c>
      <c r="AB2949" s="41">
        <v>-347.32009674905157</v>
      </c>
      <c r="AC2949" s="41">
        <f t="shared" si="1266"/>
        <v>12530.845543223568</v>
      </c>
      <c r="AD2949" s="42">
        <f t="shared" si="1267"/>
        <v>3319.301848049281</v>
      </c>
      <c r="AE2949" s="41">
        <f t="shared" si="1268"/>
        <v>15850.147391272849</v>
      </c>
      <c r="AF2949" s="42">
        <f t="shared" si="1269"/>
        <v>94566.519275393803</v>
      </c>
      <c r="AG2949" s="43">
        <f t="shared" si="1292"/>
        <v>400</v>
      </c>
      <c r="AH2949" s="44">
        <f t="shared" si="1270"/>
        <v>341.3223819301848</v>
      </c>
      <c r="AI2949" s="36">
        <f t="shared" si="1271"/>
        <v>58.677618069815196</v>
      </c>
      <c r="AJ2949" s="36">
        <f t="shared" si="1272"/>
        <v>1786</v>
      </c>
      <c r="AK2949" s="45">
        <v>45657</v>
      </c>
    </row>
    <row r="2950" spans="1:37" s="79" customFormat="1" ht="38.25" customHeight="1" x14ac:dyDescent="0.25">
      <c r="A2950" s="36">
        <v>2944</v>
      </c>
      <c r="B2950" s="45">
        <v>43871</v>
      </c>
      <c r="C2950" s="36" t="s">
        <v>823</v>
      </c>
      <c r="D2950" s="36"/>
      <c r="E2950" s="36">
        <v>12004</v>
      </c>
      <c r="F2950" s="36" t="s">
        <v>2270</v>
      </c>
      <c r="G2950" s="36" t="s">
        <v>58</v>
      </c>
      <c r="H2950" s="38">
        <v>1</v>
      </c>
      <c r="I2950" s="48">
        <v>2390625</v>
      </c>
      <c r="J2950" s="39">
        <f t="shared" si="1279"/>
        <v>0</v>
      </c>
      <c r="K2950" s="39">
        <f t="shared" si="1280"/>
        <v>0</v>
      </c>
      <c r="L2950" s="39">
        <f t="shared" si="1281"/>
        <v>2390625</v>
      </c>
      <c r="M2950" s="39">
        <f t="shared" si="1291"/>
        <v>0</v>
      </c>
      <c r="N2950" s="39">
        <f t="shared" si="1288"/>
        <v>0</v>
      </c>
      <c r="O2950" s="39">
        <f t="shared" si="1282"/>
        <v>0</v>
      </c>
      <c r="P2950" s="39">
        <f t="shared" si="1283"/>
        <v>0</v>
      </c>
      <c r="Q2950" s="39">
        <f t="shared" si="1284"/>
        <v>0</v>
      </c>
      <c r="R2950" s="39">
        <f t="shared" si="1285"/>
        <v>0</v>
      </c>
      <c r="S2950" s="39">
        <f t="shared" si="1286"/>
        <v>0</v>
      </c>
      <c r="T2950" s="39"/>
      <c r="U2950" s="39">
        <f t="shared" si="1287"/>
        <v>0</v>
      </c>
      <c r="V2950" s="39"/>
      <c r="W2950" s="39"/>
      <c r="X2950" s="39">
        <f t="shared" si="1253"/>
        <v>196.35523613963039</v>
      </c>
      <c r="Y2950" s="39">
        <f t="shared" si="1254"/>
        <v>5976.5625</v>
      </c>
      <c r="Z2950" s="41">
        <f t="shared" si="1255"/>
        <v>350690.45174537989</v>
      </c>
      <c r="AA2950" s="41">
        <v>278824.43531827512</v>
      </c>
      <c r="AB2950" s="41">
        <v>-7519.8077550855978</v>
      </c>
      <c r="AC2950" s="41">
        <f t="shared" si="1266"/>
        <v>271304.62756318954</v>
      </c>
      <c r="AD2950" s="42">
        <f t="shared" si="1267"/>
        <v>71866.016427104769</v>
      </c>
      <c r="AE2950" s="41">
        <f t="shared" si="1268"/>
        <v>343170.64399029431</v>
      </c>
      <c r="AF2950" s="42">
        <f t="shared" si="1269"/>
        <v>2047454.3560097057</v>
      </c>
      <c r="AG2950" s="43">
        <f t="shared" si="1292"/>
        <v>400</v>
      </c>
      <c r="AH2950" s="44">
        <f t="shared" si="1270"/>
        <v>341.3223819301848</v>
      </c>
      <c r="AI2950" s="36">
        <f t="shared" si="1271"/>
        <v>58.677618069815196</v>
      </c>
      <c r="AJ2950" s="36">
        <f t="shared" si="1272"/>
        <v>1786</v>
      </c>
      <c r="AK2950" s="45">
        <v>45657</v>
      </c>
    </row>
    <row r="2951" spans="1:37" s="79" customFormat="1" ht="38.25" customHeight="1" x14ac:dyDescent="0.25">
      <c r="A2951" s="36">
        <v>2945</v>
      </c>
      <c r="B2951" s="45">
        <v>43871</v>
      </c>
      <c r="C2951" s="56" t="s">
        <v>1043</v>
      </c>
      <c r="D2951" s="56"/>
      <c r="E2951" s="36">
        <v>12002</v>
      </c>
      <c r="F2951" s="36" t="s">
        <v>2271</v>
      </c>
      <c r="G2951" s="38" t="s">
        <v>318</v>
      </c>
      <c r="H2951" s="61">
        <v>1</v>
      </c>
      <c r="I2951" s="48">
        <v>1203935</v>
      </c>
      <c r="J2951" s="39">
        <f t="shared" si="1279"/>
        <v>1203935</v>
      </c>
      <c r="K2951" s="39">
        <f t="shared" si="1280"/>
        <v>0</v>
      </c>
      <c r="L2951" s="39">
        <f t="shared" si="1281"/>
        <v>0</v>
      </c>
      <c r="M2951" s="39">
        <f t="shared" si="1291"/>
        <v>0</v>
      </c>
      <c r="N2951" s="39">
        <f t="shared" si="1288"/>
        <v>0</v>
      </c>
      <c r="O2951" s="39">
        <f t="shared" si="1282"/>
        <v>0</v>
      </c>
      <c r="P2951" s="39">
        <f t="shared" si="1283"/>
        <v>0</v>
      </c>
      <c r="Q2951" s="39">
        <f t="shared" si="1284"/>
        <v>0</v>
      </c>
      <c r="R2951" s="39">
        <f t="shared" si="1285"/>
        <v>0</v>
      </c>
      <c r="S2951" s="39">
        <f t="shared" si="1286"/>
        <v>0</v>
      </c>
      <c r="T2951" s="39"/>
      <c r="U2951" s="39">
        <f t="shared" si="1287"/>
        <v>0</v>
      </c>
      <c r="V2951" s="39"/>
      <c r="W2951" s="39"/>
      <c r="X2951" s="39">
        <f t="shared" ref="X2951:X3014" si="1293">IF(I2951&lt;0,0,IF(I2951&gt;0,((1/365.25*(IF(E2951=12002,I2951*3%,IF(E2951=12003,I2951*3%,IF(E2951=12004,I2951*3%,IF(E2951=12006,I2951*2%,IF(E2951=12007,I2951*10%,IF(E2951=12008,I2951*3%,IF(E2951=12009,I2951*10%,IF(E2951=12010,I2951*10%,IF(E2951=12011,I2951*20%,IF(E2951=12012,I2951*3%,IF(E2951=12099,I2951*10%))))))))))))))))</f>
        <v>98.885831622176582</v>
      </c>
      <c r="Y2951" s="39">
        <f t="shared" ref="Y2951:Y3014" si="1294">X2951*30.4375</f>
        <v>3009.8374999999996</v>
      </c>
      <c r="Z2951" s="41">
        <f t="shared" ref="Z2951:Z3014" si="1295">IF(I2951&lt;0,0,IF(I2951&gt;0,(IF(AI2951*Y2951&lt;=I2951,Y2951*AI2951,IF(Y2951*AI2951&gt;I2951,I2951,IF(AI2951*Y2951=I2951,I2951))))))</f>
        <v>176610.09527720738</v>
      </c>
      <c r="AA2951" s="41">
        <v>140417.88090349073</v>
      </c>
      <c r="AB2951" s="41">
        <v>0</v>
      </c>
      <c r="AC2951" s="41">
        <f t="shared" si="1266"/>
        <v>140417.88090349073</v>
      </c>
      <c r="AD2951" s="42">
        <f t="shared" si="1267"/>
        <v>36192.214373716648</v>
      </c>
      <c r="AE2951" s="41">
        <f t="shared" si="1268"/>
        <v>176610.09527720738</v>
      </c>
      <c r="AF2951" s="42">
        <f t="shared" si="1269"/>
        <v>1027324.9047227926</v>
      </c>
      <c r="AG2951" s="43">
        <f t="shared" si="1292"/>
        <v>400</v>
      </c>
      <c r="AH2951" s="44">
        <f t="shared" si="1270"/>
        <v>341.3223819301848</v>
      </c>
      <c r="AI2951" s="36">
        <f t="shared" si="1271"/>
        <v>58.677618069815196</v>
      </c>
      <c r="AJ2951" s="36">
        <f t="shared" si="1272"/>
        <v>1786</v>
      </c>
      <c r="AK2951" s="45">
        <v>45657</v>
      </c>
    </row>
    <row r="2952" spans="1:37" s="79" customFormat="1" ht="38.25" customHeight="1" x14ac:dyDescent="0.25">
      <c r="A2952" s="36">
        <v>2946</v>
      </c>
      <c r="B2952" s="45">
        <v>43871</v>
      </c>
      <c r="C2952" s="36" t="s">
        <v>823</v>
      </c>
      <c r="D2952" s="36"/>
      <c r="E2952" s="36">
        <v>12004</v>
      </c>
      <c r="F2952" s="36" t="s">
        <v>1606</v>
      </c>
      <c r="G2952" s="36" t="s">
        <v>561</v>
      </c>
      <c r="H2952" s="38">
        <v>7</v>
      </c>
      <c r="I2952" s="48">
        <v>16734375</v>
      </c>
      <c r="J2952" s="39">
        <f t="shared" si="1279"/>
        <v>0</v>
      </c>
      <c r="K2952" s="39">
        <f t="shared" si="1280"/>
        <v>0</v>
      </c>
      <c r="L2952" s="39">
        <f t="shared" si="1281"/>
        <v>16734375</v>
      </c>
      <c r="M2952" s="39">
        <f t="shared" si="1291"/>
        <v>0</v>
      </c>
      <c r="N2952" s="39">
        <f t="shared" si="1288"/>
        <v>0</v>
      </c>
      <c r="O2952" s="39">
        <f t="shared" si="1282"/>
        <v>0</v>
      </c>
      <c r="P2952" s="39">
        <f t="shared" si="1283"/>
        <v>0</v>
      </c>
      <c r="Q2952" s="39">
        <f t="shared" si="1284"/>
        <v>0</v>
      </c>
      <c r="R2952" s="39">
        <f t="shared" si="1285"/>
        <v>0</v>
      </c>
      <c r="S2952" s="39">
        <f t="shared" si="1286"/>
        <v>0</v>
      </c>
      <c r="T2952" s="39"/>
      <c r="U2952" s="39">
        <f t="shared" si="1287"/>
        <v>0</v>
      </c>
      <c r="V2952" s="39"/>
      <c r="W2952" s="39"/>
      <c r="X2952" s="39">
        <f t="shared" si="1293"/>
        <v>1374.4866529774126</v>
      </c>
      <c r="Y2952" s="39">
        <f t="shared" si="1294"/>
        <v>41835.9375</v>
      </c>
      <c r="Z2952" s="41">
        <f t="shared" si="1295"/>
        <v>2454833.1622176594</v>
      </c>
      <c r="AA2952" s="41">
        <v>1910536.4476386036</v>
      </c>
      <c r="AB2952" s="41">
        <v>-51526.570039511382</v>
      </c>
      <c r="AC2952" s="41">
        <f t="shared" si="1266"/>
        <v>1859009.8775990922</v>
      </c>
      <c r="AD2952" s="42">
        <f t="shared" si="1267"/>
        <v>544296.71457905578</v>
      </c>
      <c r="AE2952" s="41">
        <f t="shared" si="1268"/>
        <v>2403306.5921781482</v>
      </c>
      <c r="AF2952" s="42">
        <f t="shared" si="1269"/>
        <v>14331068.407821853</v>
      </c>
      <c r="AG2952" s="43">
        <f t="shared" si="1292"/>
        <v>400</v>
      </c>
      <c r="AH2952" s="44">
        <f t="shared" si="1270"/>
        <v>341.3223819301848</v>
      </c>
      <c r="AI2952" s="36">
        <f t="shared" si="1271"/>
        <v>58.677618069815196</v>
      </c>
      <c r="AJ2952" s="36">
        <f t="shared" si="1272"/>
        <v>1786</v>
      </c>
      <c r="AK2952" s="45">
        <v>45657</v>
      </c>
    </row>
    <row r="2953" spans="1:37" s="79" customFormat="1" ht="38.25" customHeight="1" x14ac:dyDescent="0.25">
      <c r="A2953" s="36">
        <v>2947</v>
      </c>
      <c r="B2953" s="45">
        <v>43871</v>
      </c>
      <c r="C2953" s="36" t="s">
        <v>823</v>
      </c>
      <c r="D2953" s="36"/>
      <c r="E2953" s="36">
        <v>12004</v>
      </c>
      <c r="F2953" s="36" t="s">
        <v>1607</v>
      </c>
      <c r="G2953" s="36" t="s">
        <v>561</v>
      </c>
      <c r="H2953" s="38">
        <v>8</v>
      </c>
      <c r="I2953" s="48">
        <v>19125000</v>
      </c>
      <c r="J2953" s="39">
        <f t="shared" si="1279"/>
        <v>0</v>
      </c>
      <c r="K2953" s="39">
        <f t="shared" si="1280"/>
        <v>0</v>
      </c>
      <c r="L2953" s="39">
        <f t="shared" si="1281"/>
        <v>19125000</v>
      </c>
      <c r="M2953" s="39">
        <f t="shared" si="1291"/>
        <v>0</v>
      </c>
      <c r="N2953" s="39">
        <f t="shared" si="1288"/>
        <v>0</v>
      </c>
      <c r="O2953" s="39">
        <f t="shared" si="1282"/>
        <v>0</v>
      </c>
      <c r="P2953" s="39">
        <f t="shared" si="1283"/>
        <v>0</v>
      </c>
      <c r="Q2953" s="39">
        <f t="shared" si="1284"/>
        <v>0</v>
      </c>
      <c r="R2953" s="39">
        <f t="shared" si="1285"/>
        <v>0</v>
      </c>
      <c r="S2953" s="39">
        <f t="shared" si="1286"/>
        <v>0</v>
      </c>
      <c r="T2953" s="39"/>
      <c r="U2953" s="39">
        <f t="shared" si="1287"/>
        <v>0</v>
      </c>
      <c r="V2953" s="39"/>
      <c r="W2953" s="39"/>
      <c r="X2953" s="39">
        <f t="shared" si="1293"/>
        <v>1570.8418891170431</v>
      </c>
      <c r="Y2953" s="39">
        <f t="shared" si="1294"/>
        <v>47812.5</v>
      </c>
      <c r="Z2953" s="41">
        <f t="shared" si="1295"/>
        <v>2805523.6139630391</v>
      </c>
      <c r="AA2953" s="41">
        <v>2183470.2258726899</v>
      </c>
      <c r="AB2953" s="41">
        <v>-58887.508616584448</v>
      </c>
      <c r="AC2953" s="41">
        <f t="shared" ref="AC2953:AC3016" si="1296">AA2953+AB2953</f>
        <v>2124582.7172561055</v>
      </c>
      <c r="AD2953" s="42">
        <f t="shared" ref="AD2953:AD3016" si="1297">Z2953-AA2953</f>
        <v>622053.38809034927</v>
      </c>
      <c r="AE2953" s="41">
        <f t="shared" ref="AE2953:AE3016" si="1298">AC2953+AD2953</f>
        <v>2746636.1053464548</v>
      </c>
      <c r="AF2953" s="42">
        <f t="shared" ref="AF2953:AF3016" si="1299">I2953-AE2953</f>
        <v>16378363.894653546</v>
      </c>
      <c r="AG2953" s="43">
        <f t="shared" si="1292"/>
        <v>400</v>
      </c>
      <c r="AH2953" s="44">
        <f t="shared" ref="AH2953:AH3016" si="1300">IF(AG2953&gt;AI2953,AG2953-AI2953,IF(AG2953&lt;=AI2953,0))</f>
        <v>341.3223819301848</v>
      </c>
      <c r="AI2953" s="36">
        <f t="shared" ref="AI2953:AI3016" si="1301">AJ2953/30.4375</f>
        <v>58.677618069815196</v>
      </c>
      <c r="AJ2953" s="36">
        <f t="shared" ref="AJ2953:AJ3016" si="1302">AK2953-B2953</f>
        <v>1786</v>
      </c>
      <c r="AK2953" s="45">
        <v>45657</v>
      </c>
    </row>
    <row r="2954" spans="1:37" s="79" customFormat="1" ht="38.25" customHeight="1" x14ac:dyDescent="0.25">
      <c r="A2954" s="36">
        <v>2948</v>
      </c>
      <c r="B2954" s="45">
        <v>43872</v>
      </c>
      <c r="C2954" s="36" t="s">
        <v>533</v>
      </c>
      <c r="D2954" s="36"/>
      <c r="E2954" s="36">
        <v>12003</v>
      </c>
      <c r="F2954" s="36" t="s">
        <v>2041</v>
      </c>
      <c r="G2954" s="36" t="s">
        <v>1477</v>
      </c>
      <c r="H2954" s="38">
        <v>9</v>
      </c>
      <c r="I2954" s="48">
        <v>320535.71428571426</v>
      </c>
      <c r="J2954" s="39">
        <f t="shared" si="1279"/>
        <v>0</v>
      </c>
      <c r="K2954" s="39">
        <f t="shared" si="1280"/>
        <v>320535.71428571426</v>
      </c>
      <c r="L2954" s="39">
        <f t="shared" si="1281"/>
        <v>0</v>
      </c>
      <c r="M2954" s="39">
        <f t="shared" si="1291"/>
        <v>0</v>
      </c>
      <c r="N2954" s="39">
        <f t="shared" si="1288"/>
        <v>0</v>
      </c>
      <c r="O2954" s="39">
        <f t="shared" si="1282"/>
        <v>0</v>
      </c>
      <c r="P2954" s="39">
        <f t="shared" si="1283"/>
        <v>0</v>
      </c>
      <c r="Q2954" s="39">
        <f t="shared" si="1284"/>
        <v>0</v>
      </c>
      <c r="R2954" s="39">
        <f t="shared" si="1285"/>
        <v>0</v>
      </c>
      <c r="S2954" s="39">
        <f t="shared" si="1286"/>
        <v>0</v>
      </c>
      <c r="T2954" s="39"/>
      <c r="U2954" s="39">
        <f t="shared" si="1287"/>
        <v>0</v>
      </c>
      <c r="V2954" s="39"/>
      <c r="W2954" s="39"/>
      <c r="X2954" s="39">
        <f t="shared" si="1293"/>
        <v>26.327368729832791</v>
      </c>
      <c r="Y2954" s="39">
        <f t="shared" si="1294"/>
        <v>801.33928571428555</v>
      </c>
      <c r="Z2954" s="41">
        <f t="shared" si="1295"/>
        <v>46994.353182751525</v>
      </c>
      <c r="AA2954" s="41">
        <v>37358.536227632729</v>
      </c>
      <c r="AB2954" s="41">
        <v>-1007.5480297217185</v>
      </c>
      <c r="AC2954" s="41">
        <f t="shared" si="1296"/>
        <v>36350.988197911007</v>
      </c>
      <c r="AD2954" s="42">
        <f t="shared" si="1297"/>
        <v>9635.8169551187966</v>
      </c>
      <c r="AE2954" s="41">
        <f t="shared" si="1298"/>
        <v>45986.805153029803</v>
      </c>
      <c r="AF2954" s="42">
        <f t="shared" si="1299"/>
        <v>274548.90913268446</v>
      </c>
      <c r="AG2954" s="43">
        <f t="shared" si="1292"/>
        <v>400</v>
      </c>
      <c r="AH2954" s="44">
        <f t="shared" si="1300"/>
        <v>341.35523613963039</v>
      </c>
      <c r="AI2954" s="36">
        <f t="shared" si="1301"/>
        <v>58.644763860369608</v>
      </c>
      <c r="AJ2954" s="36">
        <f t="shared" si="1302"/>
        <v>1785</v>
      </c>
      <c r="AK2954" s="45">
        <v>45657</v>
      </c>
    </row>
    <row r="2955" spans="1:37" s="79" customFormat="1" ht="12.75" customHeight="1" x14ac:dyDescent="0.25">
      <c r="A2955" s="36">
        <v>2949</v>
      </c>
      <c r="B2955" s="45">
        <v>43872</v>
      </c>
      <c r="C2955" s="36" t="s">
        <v>533</v>
      </c>
      <c r="D2955" s="36"/>
      <c r="E2955" s="36">
        <v>12003</v>
      </c>
      <c r="F2955" s="36" t="s">
        <v>2171</v>
      </c>
      <c r="G2955" s="36" t="s">
        <v>1477</v>
      </c>
      <c r="H2955" s="38">
        <v>1</v>
      </c>
      <c r="I2955" s="48">
        <v>78353.174603174601</v>
      </c>
      <c r="J2955" s="39">
        <f t="shared" si="1279"/>
        <v>0</v>
      </c>
      <c r="K2955" s="39">
        <f t="shared" si="1280"/>
        <v>78353.174603174601</v>
      </c>
      <c r="L2955" s="39">
        <f t="shared" si="1281"/>
        <v>0</v>
      </c>
      <c r="M2955" s="39">
        <f t="shared" si="1291"/>
        <v>0</v>
      </c>
      <c r="N2955" s="39">
        <f t="shared" si="1288"/>
        <v>0</v>
      </c>
      <c r="O2955" s="39">
        <f t="shared" si="1282"/>
        <v>0</v>
      </c>
      <c r="P2955" s="39">
        <f t="shared" si="1283"/>
        <v>0</v>
      </c>
      <c r="Q2955" s="39">
        <f t="shared" si="1284"/>
        <v>0</v>
      </c>
      <c r="R2955" s="39">
        <f t="shared" si="1285"/>
        <v>0</v>
      </c>
      <c r="S2955" s="39">
        <f t="shared" si="1286"/>
        <v>0</v>
      </c>
      <c r="T2955" s="39"/>
      <c r="U2955" s="39">
        <f t="shared" si="1287"/>
        <v>0</v>
      </c>
      <c r="V2955" s="39"/>
      <c r="W2955" s="39"/>
      <c r="X2955" s="39">
        <f t="shared" si="1293"/>
        <v>6.4355790228480165</v>
      </c>
      <c r="Y2955" s="39">
        <f t="shared" si="1294"/>
        <v>195.88293650793651</v>
      </c>
      <c r="Z2955" s="41">
        <f t="shared" si="1295"/>
        <v>11487.50855578371</v>
      </c>
      <c r="AA2955" s="41">
        <v>9132.086633421337</v>
      </c>
      <c r="AB2955" s="41">
        <v>-246.28951837642015</v>
      </c>
      <c r="AC2955" s="41">
        <f t="shared" si="1296"/>
        <v>8885.7971150449175</v>
      </c>
      <c r="AD2955" s="42">
        <f t="shared" si="1297"/>
        <v>2355.4219223623732</v>
      </c>
      <c r="AE2955" s="41">
        <f t="shared" si="1298"/>
        <v>11241.219037407291</v>
      </c>
      <c r="AF2955" s="42">
        <f t="shared" si="1299"/>
        <v>67111.955565767305</v>
      </c>
      <c r="AG2955" s="43">
        <f t="shared" si="1292"/>
        <v>400</v>
      </c>
      <c r="AH2955" s="44">
        <f t="shared" si="1300"/>
        <v>341.35523613963039</v>
      </c>
      <c r="AI2955" s="36">
        <f t="shared" si="1301"/>
        <v>58.644763860369608</v>
      </c>
      <c r="AJ2955" s="36">
        <f t="shared" si="1302"/>
        <v>1785</v>
      </c>
      <c r="AK2955" s="45">
        <v>45657</v>
      </c>
    </row>
    <row r="2956" spans="1:37" s="79" customFormat="1" ht="12.75" customHeight="1" x14ac:dyDescent="0.25">
      <c r="A2956" s="36">
        <v>2950</v>
      </c>
      <c r="B2956" s="45">
        <v>43872</v>
      </c>
      <c r="C2956" s="36" t="s">
        <v>533</v>
      </c>
      <c r="D2956" s="36"/>
      <c r="E2956" s="36">
        <v>12003</v>
      </c>
      <c r="F2956" s="36" t="s">
        <v>2040</v>
      </c>
      <c r="G2956" s="36" t="s">
        <v>1477</v>
      </c>
      <c r="H2956" s="38">
        <v>1</v>
      </c>
      <c r="I2956" s="48">
        <v>49861.111111111109</v>
      </c>
      <c r="J2956" s="39">
        <f t="shared" si="1279"/>
        <v>0</v>
      </c>
      <c r="K2956" s="39">
        <f t="shared" si="1280"/>
        <v>49861.111111111109</v>
      </c>
      <c r="L2956" s="39">
        <f t="shared" si="1281"/>
        <v>0</v>
      </c>
      <c r="M2956" s="39">
        <f t="shared" si="1291"/>
        <v>0</v>
      </c>
      <c r="N2956" s="39">
        <f t="shared" si="1288"/>
        <v>0</v>
      </c>
      <c r="O2956" s="39">
        <f t="shared" si="1282"/>
        <v>0</v>
      </c>
      <c r="P2956" s="39">
        <f t="shared" si="1283"/>
        <v>0</v>
      </c>
      <c r="Q2956" s="39">
        <f t="shared" si="1284"/>
        <v>0</v>
      </c>
      <c r="R2956" s="39">
        <f t="shared" si="1285"/>
        <v>0</v>
      </c>
      <c r="S2956" s="39">
        <f t="shared" si="1286"/>
        <v>0</v>
      </c>
      <c r="T2956" s="39"/>
      <c r="U2956" s="39">
        <f t="shared" si="1287"/>
        <v>0</v>
      </c>
      <c r="V2956" s="39"/>
      <c r="W2956" s="39"/>
      <c r="X2956" s="39">
        <f t="shared" si="1293"/>
        <v>4.0953684690851011</v>
      </c>
      <c r="Y2956" s="39">
        <f t="shared" si="1294"/>
        <v>124.65277777777777</v>
      </c>
      <c r="Z2956" s="41">
        <f t="shared" si="1295"/>
        <v>7310.232717316906</v>
      </c>
      <c r="AA2956" s="41">
        <v>5811.3278576317589</v>
      </c>
      <c r="AB2956" s="41">
        <v>-156.72969351226735</v>
      </c>
      <c r="AC2956" s="41">
        <f t="shared" si="1296"/>
        <v>5654.5981641194912</v>
      </c>
      <c r="AD2956" s="42">
        <f t="shared" si="1297"/>
        <v>1498.9048596851471</v>
      </c>
      <c r="AE2956" s="41">
        <f t="shared" si="1298"/>
        <v>7153.5030238046384</v>
      </c>
      <c r="AF2956" s="42">
        <f t="shared" si="1299"/>
        <v>42707.608087306471</v>
      </c>
      <c r="AG2956" s="43">
        <f t="shared" si="1292"/>
        <v>400</v>
      </c>
      <c r="AH2956" s="44">
        <f t="shared" si="1300"/>
        <v>341.35523613963039</v>
      </c>
      <c r="AI2956" s="36">
        <f t="shared" si="1301"/>
        <v>58.644763860369608</v>
      </c>
      <c r="AJ2956" s="36">
        <f t="shared" si="1302"/>
        <v>1785</v>
      </c>
      <c r="AK2956" s="45">
        <v>45657</v>
      </c>
    </row>
    <row r="2957" spans="1:37" s="79" customFormat="1" ht="38.25" customHeight="1" x14ac:dyDescent="0.25">
      <c r="A2957" s="36">
        <v>2951</v>
      </c>
      <c r="B2957" s="45">
        <v>43872</v>
      </c>
      <c r="C2957" s="36" t="s">
        <v>533</v>
      </c>
      <c r="D2957" s="36"/>
      <c r="E2957" s="36">
        <v>12003</v>
      </c>
      <c r="F2957" s="36" t="s">
        <v>2040</v>
      </c>
      <c r="G2957" s="36" t="s">
        <v>1474</v>
      </c>
      <c r="H2957" s="38">
        <v>3</v>
      </c>
      <c r="I2957" s="48">
        <v>142875</v>
      </c>
      <c r="J2957" s="39">
        <f t="shared" si="1279"/>
        <v>0</v>
      </c>
      <c r="K2957" s="39">
        <f t="shared" si="1280"/>
        <v>142875</v>
      </c>
      <c r="L2957" s="39">
        <f t="shared" si="1281"/>
        <v>0</v>
      </c>
      <c r="M2957" s="39">
        <f t="shared" si="1291"/>
        <v>0</v>
      </c>
      <c r="N2957" s="39">
        <f t="shared" si="1288"/>
        <v>0</v>
      </c>
      <c r="O2957" s="39">
        <f t="shared" si="1282"/>
        <v>0</v>
      </c>
      <c r="P2957" s="39">
        <f t="shared" si="1283"/>
        <v>0</v>
      </c>
      <c r="Q2957" s="39">
        <f t="shared" si="1284"/>
        <v>0</v>
      </c>
      <c r="R2957" s="39">
        <f t="shared" si="1285"/>
        <v>0</v>
      </c>
      <c r="S2957" s="39">
        <f t="shared" si="1286"/>
        <v>0</v>
      </c>
      <c r="T2957" s="39"/>
      <c r="U2957" s="39">
        <f t="shared" si="1287"/>
        <v>0</v>
      </c>
      <c r="V2957" s="39"/>
      <c r="W2957" s="39"/>
      <c r="X2957" s="39">
        <f t="shared" si="1293"/>
        <v>11.735112936344969</v>
      </c>
      <c r="Y2957" s="39">
        <f t="shared" si="1294"/>
        <v>357.1875</v>
      </c>
      <c r="Z2957" s="41">
        <f t="shared" si="1295"/>
        <v>20947.17659137577</v>
      </c>
      <c r="AA2957" s="41">
        <v>16652.125256673513</v>
      </c>
      <c r="AB2957" s="41">
        <v>-449.10260645144689</v>
      </c>
      <c r="AC2957" s="41">
        <f t="shared" si="1296"/>
        <v>16203.022650222067</v>
      </c>
      <c r="AD2957" s="42">
        <f t="shared" si="1297"/>
        <v>4295.051334702257</v>
      </c>
      <c r="AE2957" s="41">
        <f t="shared" si="1298"/>
        <v>20498.073984924325</v>
      </c>
      <c r="AF2957" s="42">
        <f t="shared" si="1299"/>
        <v>122376.92601507567</v>
      </c>
      <c r="AG2957" s="43">
        <f t="shared" si="1292"/>
        <v>400</v>
      </c>
      <c r="AH2957" s="44">
        <f t="shared" si="1300"/>
        <v>341.35523613963039</v>
      </c>
      <c r="AI2957" s="36">
        <f t="shared" si="1301"/>
        <v>58.644763860369608</v>
      </c>
      <c r="AJ2957" s="36">
        <f t="shared" si="1302"/>
        <v>1785</v>
      </c>
      <c r="AK2957" s="45">
        <v>45657</v>
      </c>
    </row>
    <row r="2958" spans="1:37" s="79" customFormat="1" ht="38.25" customHeight="1" x14ac:dyDescent="0.25">
      <c r="A2958" s="36">
        <v>2952</v>
      </c>
      <c r="B2958" s="45">
        <v>43872</v>
      </c>
      <c r="C2958" s="49" t="s">
        <v>272</v>
      </c>
      <c r="D2958" s="49"/>
      <c r="E2958" s="49">
        <v>12010</v>
      </c>
      <c r="F2958" s="36" t="s">
        <v>2272</v>
      </c>
      <c r="G2958" s="56" t="s">
        <v>435</v>
      </c>
      <c r="H2958" s="38">
        <v>1</v>
      </c>
      <c r="I2958" s="50">
        <v>120000</v>
      </c>
      <c r="J2958" s="39">
        <f t="shared" si="1279"/>
        <v>0</v>
      </c>
      <c r="K2958" s="39">
        <f t="shared" si="1280"/>
        <v>0</v>
      </c>
      <c r="L2958" s="39">
        <f t="shared" si="1281"/>
        <v>0</v>
      </c>
      <c r="M2958" s="39">
        <f>IF(E2958=12005,I2958,IF(E2958&lt;&gt;12005,0))</f>
        <v>0</v>
      </c>
      <c r="N2958" s="39">
        <f t="shared" si="1288"/>
        <v>0</v>
      </c>
      <c r="O2958" s="39">
        <f t="shared" si="1282"/>
        <v>0</v>
      </c>
      <c r="P2958" s="39">
        <f t="shared" si="1283"/>
        <v>0</v>
      </c>
      <c r="Q2958" s="39">
        <f t="shared" si="1284"/>
        <v>0</v>
      </c>
      <c r="R2958" s="39">
        <f t="shared" si="1285"/>
        <v>120000</v>
      </c>
      <c r="S2958" s="39">
        <f t="shared" si="1286"/>
        <v>0</v>
      </c>
      <c r="T2958" s="39"/>
      <c r="U2958" s="39">
        <f t="shared" si="1287"/>
        <v>0</v>
      </c>
      <c r="V2958" s="39"/>
      <c r="W2958" s="39">
        <f>IF(E2958=12099,I2958,IF(E2958&lt;&gt;12099,0))</f>
        <v>0</v>
      </c>
      <c r="X2958" s="39">
        <f t="shared" si="1293"/>
        <v>32.854209445585212</v>
      </c>
      <c r="Y2958" s="39">
        <f t="shared" si="1294"/>
        <v>999.99999999999989</v>
      </c>
      <c r="Z2958" s="41">
        <f t="shared" si="1295"/>
        <v>58644.763860369603</v>
      </c>
      <c r="AA2958" s="41">
        <v>46620.123203285417</v>
      </c>
      <c r="AB2958" s="41">
        <v>3133.3846175628205</v>
      </c>
      <c r="AC2958" s="41">
        <f t="shared" si="1296"/>
        <v>49753.507820848237</v>
      </c>
      <c r="AD2958" s="42">
        <f t="shared" si="1297"/>
        <v>12024.640657084186</v>
      </c>
      <c r="AE2958" s="41">
        <f t="shared" si="1298"/>
        <v>61778.148477932424</v>
      </c>
      <c r="AF2958" s="42">
        <f t="shared" si="1299"/>
        <v>58221.851522067576</v>
      </c>
      <c r="AG2958" s="43">
        <f>(365.25/30.4375*(IF(E2958=12002,1/3%,IF(E2958=12003,1/3%,IF(E2958=12004,1/3%,IF(E2958=12006,1/2%,IF(E2958=12007,1/10%,IF(E2958=12008,1/3%,IF(E2958=12009,1/10%,IF(E2958=12010,1/10%,IF(E2958=12011,1/20%,IF(E2958=12012,1/3%,IF(E2958=12099,1/10%)))))))))))))</f>
        <v>120</v>
      </c>
      <c r="AH2958" s="44">
        <f t="shared" si="1300"/>
        <v>61.355236139630392</v>
      </c>
      <c r="AI2958" s="36">
        <f t="shared" si="1301"/>
        <v>58.644763860369608</v>
      </c>
      <c r="AJ2958" s="36">
        <f t="shared" si="1302"/>
        <v>1785</v>
      </c>
      <c r="AK2958" s="45">
        <v>45657</v>
      </c>
    </row>
    <row r="2959" spans="1:37" s="79" customFormat="1" ht="38.25" customHeight="1" x14ac:dyDescent="0.25">
      <c r="A2959" s="36">
        <v>2953</v>
      </c>
      <c r="B2959" s="45">
        <v>43873</v>
      </c>
      <c r="C2959" s="49" t="s">
        <v>431</v>
      </c>
      <c r="D2959" s="49"/>
      <c r="E2959" s="49">
        <v>12009</v>
      </c>
      <c r="F2959" s="36" t="s">
        <v>2273</v>
      </c>
      <c r="G2959" s="56" t="s">
        <v>435</v>
      </c>
      <c r="H2959" s="38">
        <v>1</v>
      </c>
      <c r="I2959" s="48">
        <v>140000</v>
      </c>
      <c r="J2959" s="39">
        <f t="shared" si="1279"/>
        <v>0</v>
      </c>
      <c r="K2959" s="39">
        <f t="shared" si="1280"/>
        <v>0</v>
      </c>
      <c r="L2959" s="39">
        <f t="shared" si="1281"/>
        <v>0</v>
      </c>
      <c r="M2959" s="39">
        <f>IF(E2959=12005,I2959,IF(E2959&lt;&gt;12005,0))</f>
        <v>0</v>
      </c>
      <c r="N2959" s="39">
        <f t="shared" si="1288"/>
        <v>0</v>
      </c>
      <c r="O2959" s="39">
        <f t="shared" si="1282"/>
        <v>0</v>
      </c>
      <c r="P2959" s="39">
        <f t="shared" si="1283"/>
        <v>0</v>
      </c>
      <c r="Q2959" s="39">
        <f t="shared" si="1284"/>
        <v>140000</v>
      </c>
      <c r="R2959" s="39">
        <f t="shared" si="1285"/>
        <v>0</v>
      </c>
      <c r="S2959" s="39">
        <f t="shared" si="1286"/>
        <v>0</v>
      </c>
      <c r="T2959" s="39"/>
      <c r="U2959" s="39">
        <f t="shared" si="1287"/>
        <v>0</v>
      </c>
      <c r="V2959" s="39"/>
      <c r="W2959" s="39">
        <f>IF(E2959=12099,I2959,IF(E2959&lt;&gt;12099,0))</f>
        <v>0</v>
      </c>
      <c r="X2959" s="39">
        <f t="shared" si="1293"/>
        <v>38.329911019849419</v>
      </c>
      <c r="Y2959" s="39">
        <f t="shared" si="1294"/>
        <v>1166.6666666666667</v>
      </c>
      <c r="Z2959" s="41">
        <f t="shared" si="1295"/>
        <v>68380.561259411363</v>
      </c>
      <c r="AA2959" s="41">
        <v>54351.813826146477</v>
      </c>
      <c r="AB2959" s="41">
        <v>0</v>
      </c>
      <c r="AC2959" s="41">
        <f t="shared" si="1296"/>
        <v>54351.813826146477</v>
      </c>
      <c r="AD2959" s="42">
        <f t="shared" si="1297"/>
        <v>14028.747433264885</v>
      </c>
      <c r="AE2959" s="41">
        <f t="shared" si="1298"/>
        <v>68380.561259411363</v>
      </c>
      <c r="AF2959" s="42">
        <f t="shared" si="1299"/>
        <v>71619.438740588637</v>
      </c>
      <c r="AG2959" s="43">
        <f>(365.25/30.4375*(IF(E2959=12002,1/3%,IF(E2959=12003,1/3%,IF(E2959=12004,1/3%,IF(E2959=12006,1/2%,IF(E2959=12007,1/10%,IF(E2959=12008,1/3%,IF(E2959=12009,1/10%,IF(E2959=12010,1/10%,IF(E2959=12011,1/20%,IF(E2959=12012,1/3%,IF(E2959=12099,1/10%)))))))))))))</f>
        <v>120</v>
      </c>
      <c r="AH2959" s="44">
        <f t="shared" si="1300"/>
        <v>61.388090349075974</v>
      </c>
      <c r="AI2959" s="36">
        <f t="shared" si="1301"/>
        <v>58.611909650924026</v>
      </c>
      <c r="AJ2959" s="36">
        <f t="shared" si="1302"/>
        <v>1784</v>
      </c>
      <c r="AK2959" s="45">
        <v>45657</v>
      </c>
    </row>
    <row r="2960" spans="1:37" s="79" customFormat="1" ht="38.25" customHeight="1" x14ac:dyDescent="0.25">
      <c r="A2960" s="36">
        <v>2954</v>
      </c>
      <c r="B2960" s="45">
        <v>43873</v>
      </c>
      <c r="C2960" s="49" t="s">
        <v>431</v>
      </c>
      <c r="D2960" s="49"/>
      <c r="E2960" s="49">
        <v>12009</v>
      </c>
      <c r="F2960" s="36" t="s">
        <v>2274</v>
      </c>
      <c r="G2960" s="56" t="s">
        <v>435</v>
      </c>
      <c r="H2960" s="38">
        <v>4</v>
      </c>
      <c r="I2960" s="48">
        <v>164000</v>
      </c>
      <c r="J2960" s="39">
        <f t="shared" si="1279"/>
        <v>0</v>
      </c>
      <c r="K2960" s="39">
        <f t="shared" si="1280"/>
        <v>0</v>
      </c>
      <c r="L2960" s="39">
        <f t="shared" si="1281"/>
        <v>0</v>
      </c>
      <c r="M2960" s="39">
        <f>IF(E2960=12005,I2960,IF(E2960&lt;&gt;12005,0))</f>
        <v>0</v>
      </c>
      <c r="N2960" s="39">
        <f t="shared" si="1288"/>
        <v>0</v>
      </c>
      <c r="O2960" s="39">
        <f t="shared" si="1282"/>
        <v>0</v>
      </c>
      <c r="P2960" s="39">
        <f t="shared" si="1283"/>
        <v>0</v>
      </c>
      <c r="Q2960" s="39">
        <f t="shared" si="1284"/>
        <v>164000</v>
      </c>
      <c r="R2960" s="39">
        <f t="shared" si="1285"/>
        <v>0</v>
      </c>
      <c r="S2960" s="39">
        <f t="shared" si="1286"/>
        <v>0</v>
      </c>
      <c r="T2960" s="39"/>
      <c r="U2960" s="39">
        <f t="shared" si="1287"/>
        <v>0</v>
      </c>
      <c r="V2960" s="39"/>
      <c r="W2960" s="39">
        <f>IF(E2960=12099,I2960,IF(E2960&lt;&gt;12099,0))</f>
        <v>0</v>
      </c>
      <c r="X2960" s="39">
        <f t="shared" si="1293"/>
        <v>44.90075290896646</v>
      </c>
      <c r="Y2960" s="39">
        <f t="shared" si="1294"/>
        <v>1366.6666666666667</v>
      </c>
      <c r="Z2960" s="41">
        <f t="shared" si="1295"/>
        <v>80102.943189596175</v>
      </c>
      <c r="AA2960" s="41">
        <v>63669.267624914442</v>
      </c>
      <c r="AB2960" s="41">
        <v>0</v>
      </c>
      <c r="AC2960" s="41">
        <f t="shared" si="1296"/>
        <v>63669.267624914442</v>
      </c>
      <c r="AD2960" s="42">
        <f t="shared" si="1297"/>
        <v>16433.675564681733</v>
      </c>
      <c r="AE2960" s="41">
        <f t="shared" si="1298"/>
        <v>80102.943189596175</v>
      </c>
      <c r="AF2960" s="42">
        <f t="shared" si="1299"/>
        <v>83897.056810403825</v>
      </c>
      <c r="AG2960" s="43">
        <f>(365.25/30.4375*(IF(E2960=12002,1/3%,IF(E2960=12003,1/3%,IF(E2960=12004,1/3%,IF(E2960=12006,1/2%,IF(E2960=12007,1/10%,IF(E2960=12008,1/3%,IF(E2960=12009,1/10%,IF(E2960=12010,1/10%,IF(E2960=12011,1/20%,IF(E2960=12012,1/3%,IF(E2960=12099,1/10%)))))))))))))</f>
        <v>120</v>
      </c>
      <c r="AH2960" s="44">
        <f t="shared" si="1300"/>
        <v>61.388090349075974</v>
      </c>
      <c r="AI2960" s="36">
        <f t="shared" si="1301"/>
        <v>58.611909650924026</v>
      </c>
      <c r="AJ2960" s="36">
        <f t="shared" si="1302"/>
        <v>1784</v>
      </c>
      <c r="AK2960" s="45">
        <v>45657</v>
      </c>
    </row>
    <row r="2961" spans="1:37" s="79" customFormat="1" ht="38.25" customHeight="1" x14ac:dyDescent="0.25">
      <c r="A2961" s="36">
        <v>2955</v>
      </c>
      <c r="B2961" s="45">
        <v>43873</v>
      </c>
      <c r="C2961" s="49" t="s">
        <v>272</v>
      </c>
      <c r="D2961" s="49"/>
      <c r="E2961" s="49">
        <v>12010</v>
      </c>
      <c r="F2961" s="36" t="s">
        <v>2275</v>
      </c>
      <c r="G2961" s="56" t="s">
        <v>435</v>
      </c>
      <c r="H2961" s="38">
        <v>6</v>
      </c>
      <c r="I2961" s="50">
        <v>1705000</v>
      </c>
      <c r="J2961" s="39">
        <f t="shared" si="1279"/>
        <v>0</v>
      </c>
      <c r="K2961" s="39">
        <f t="shared" si="1280"/>
        <v>0</v>
      </c>
      <c r="L2961" s="39">
        <f t="shared" si="1281"/>
        <v>0</v>
      </c>
      <c r="M2961" s="39">
        <f>IF(E2961=12005,I2961,IF(E2961&lt;&gt;12005,0))</f>
        <v>0</v>
      </c>
      <c r="N2961" s="39">
        <f t="shared" si="1288"/>
        <v>0</v>
      </c>
      <c r="O2961" s="39">
        <f t="shared" si="1282"/>
        <v>0</v>
      </c>
      <c r="P2961" s="39">
        <f t="shared" si="1283"/>
        <v>0</v>
      </c>
      <c r="Q2961" s="39">
        <f t="shared" si="1284"/>
        <v>0</v>
      </c>
      <c r="R2961" s="39">
        <f t="shared" si="1285"/>
        <v>1705000</v>
      </c>
      <c r="S2961" s="39">
        <f t="shared" si="1286"/>
        <v>0</v>
      </c>
      <c r="T2961" s="39"/>
      <c r="U2961" s="39">
        <f t="shared" si="1287"/>
        <v>0</v>
      </c>
      <c r="V2961" s="39"/>
      <c r="W2961" s="39">
        <f>IF(E2961=12099,I2961,IF(E2961&lt;&gt;12099,0))</f>
        <v>0</v>
      </c>
      <c r="X2961" s="39">
        <f t="shared" si="1293"/>
        <v>466.80355920602324</v>
      </c>
      <c r="Y2961" s="39">
        <f t="shared" si="1294"/>
        <v>14208.333333333332</v>
      </c>
      <c r="Z2961" s="41">
        <f t="shared" si="1295"/>
        <v>832777.54962354549</v>
      </c>
      <c r="AA2961" s="41">
        <v>661927.44695414091</v>
      </c>
      <c r="AB2961" s="41">
        <v>44488.798778690725</v>
      </c>
      <c r="AC2961" s="41">
        <f t="shared" si="1296"/>
        <v>706416.24573283165</v>
      </c>
      <c r="AD2961" s="42">
        <f t="shared" si="1297"/>
        <v>170850.10266940459</v>
      </c>
      <c r="AE2961" s="41">
        <f t="shared" si="1298"/>
        <v>877266.34840223624</v>
      </c>
      <c r="AF2961" s="42">
        <f t="shared" si="1299"/>
        <v>827733.65159776376</v>
      </c>
      <c r="AG2961" s="43">
        <f>(365.25/30.4375*(IF(E2961=12002,1/3%,IF(E2961=12003,1/3%,IF(E2961=12004,1/3%,IF(E2961=12006,1/2%,IF(E2961=12007,1/10%,IF(E2961=12008,1/3%,IF(E2961=12009,1/10%,IF(E2961=12010,1/10%,IF(E2961=12011,1/20%,IF(E2961=12012,1/3%,IF(E2961=12099,1/10%)))))))))))))</f>
        <v>120</v>
      </c>
      <c r="AH2961" s="44">
        <f t="shared" si="1300"/>
        <v>61.388090349075974</v>
      </c>
      <c r="AI2961" s="36">
        <f t="shared" si="1301"/>
        <v>58.611909650924026</v>
      </c>
      <c r="AJ2961" s="36">
        <f t="shared" si="1302"/>
        <v>1784</v>
      </c>
      <c r="AK2961" s="45">
        <v>45657</v>
      </c>
    </row>
    <row r="2962" spans="1:37" s="79" customFormat="1" ht="38.25" customHeight="1" x14ac:dyDescent="0.25">
      <c r="A2962" s="36">
        <v>2956</v>
      </c>
      <c r="B2962" s="91">
        <v>43874</v>
      </c>
      <c r="C2962" s="36" t="s">
        <v>315</v>
      </c>
      <c r="D2962" s="36"/>
      <c r="E2962" s="36">
        <v>12008</v>
      </c>
      <c r="F2962" s="56" t="s">
        <v>2276</v>
      </c>
      <c r="G2962" s="38" t="s">
        <v>322</v>
      </c>
      <c r="H2962" s="63">
        <v>1</v>
      </c>
      <c r="I2962" s="98">
        <v>4870945.9459459456</v>
      </c>
      <c r="J2962" s="39">
        <f t="shared" si="1279"/>
        <v>0</v>
      </c>
      <c r="K2962" s="39">
        <f t="shared" si="1280"/>
        <v>0</v>
      </c>
      <c r="L2962" s="39">
        <f t="shared" si="1281"/>
        <v>0</v>
      </c>
      <c r="M2962" s="39">
        <f>IF(C2962=12006,H2962,IF(C2962&lt;&gt;12006,0))</f>
        <v>0</v>
      </c>
      <c r="N2962" s="39">
        <f t="shared" si="1288"/>
        <v>0</v>
      </c>
      <c r="O2962" s="39">
        <f t="shared" si="1282"/>
        <v>0</v>
      </c>
      <c r="P2962" s="39">
        <f t="shared" si="1283"/>
        <v>4870945.9459459456</v>
      </c>
      <c r="Q2962" s="39">
        <f t="shared" si="1284"/>
        <v>0</v>
      </c>
      <c r="R2962" s="39">
        <f t="shared" si="1285"/>
        <v>0</v>
      </c>
      <c r="S2962" s="39">
        <f t="shared" si="1286"/>
        <v>0</v>
      </c>
      <c r="T2962" s="39"/>
      <c r="U2962" s="39">
        <f t="shared" si="1287"/>
        <v>0</v>
      </c>
      <c r="V2962" s="39"/>
      <c r="W2962" s="39"/>
      <c r="X2962" s="39">
        <f t="shared" si="1293"/>
        <v>400.07769576558076</v>
      </c>
      <c r="Y2962" s="39">
        <f t="shared" si="1294"/>
        <v>12177.364864864865</v>
      </c>
      <c r="Z2962" s="41">
        <f t="shared" si="1295"/>
        <v>713338.53155003057</v>
      </c>
      <c r="AA2962" s="41">
        <v>566910.09489982796</v>
      </c>
      <c r="AB2962" s="41">
        <v>0</v>
      </c>
      <c r="AC2962" s="41">
        <f t="shared" si="1296"/>
        <v>566910.09489982796</v>
      </c>
      <c r="AD2962" s="42">
        <f t="shared" si="1297"/>
        <v>146428.43665020261</v>
      </c>
      <c r="AE2962" s="41">
        <f t="shared" si="1298"/>
        <v>713338.53155003057</v>
      </c>
      <c r="AF2962" s="42">
        <f t="shared" si="1299"/>
        <v>4157607.4143959149</v>
      </c>
      <c r="AG2962" s="43">
        <f>(365.25/30.4375*(IF(E2962=12002,1/3%,IF(E2962=12003,1/3%,IF(E2962=12004,1/3%,IF(E2962=12006,1/2%,IF(E2962=12007,1/10%,IF(E2962=12008,1/3%,IF(E2962=12009,1/10%,IF(E2962=12010,1/10%,IF(E2962=12011,1/20%,IF(E2962=12012,1/3%))))))))))))</f>
        <v>400</v>
      </c>
      <c r="AH2962" s="44">
        <f t="shared" si="1300"/>
        <v>341.42094455852157</v>
      </c>
      <c r="AI2962" s="36">
        <f t="shared" si="1301"/>
        <v>58.579055441478438</v>
      </c>
      <c r="AJ2962" s="36">
        <f t="shared" si="1302"/>
        <v>1783</v>
      </c>
      <c r="AK2962" s="45">
        <v>45657</v>
      </c>
    </row>
    <row r="2963" spans="1:37" s="79" customFormat="1" ht="12.75" x14ac:dyDescent="0.25">
      <c r="A2963" s="36">
        <v>2957</v>
      </c>
      <c r="B2963" s="91">
        <v>43874</v>
      </c>
      <c r="C2963" s="36" t="s">
        <v>315</v>
      </c>
      <c r="D2963" s="36"/>
      <c r="E2963" s="36">
        <v>12008</v>
      </c>
      <c r="F2963" s="56" t="s">
        <v>2277</v>
      </c>
      <c r="G2963" s="38" t="s">
        <v>322</v>
      </c>
      <c r="H2963" s="63">
        <v>1</v>
      </c>
      <c r="I2963" s="98">
        <v>1894256.7567567567</v>
      </c>
      <c r="J2963" s="39">
        <f t="shared" si="1279"/>
        <v>0</v>
      </c>
      <c r="K2963" s="39">
        <f t="shared" si="1280"/>
        <v>0</v>
      </c>
      <c r="L2963" s="39">
        <f t="shared" si="1281"/>
        <v>0</v>
      </c>
      <c r="M2963" s="39">
        <f>IF(C2963=12006,H2963,IF(C2963&lt;&gt;12006,0))</f>
        <v>0</v>
      </c>
      <c r="N2963" s="39">
        <f t="shared" si="1288"/>
        <v>0</v>
      </c>
      <c r="O2963" s="39">
        <f t="shared" si="1282"/>
        <v>0</v>
      </c>
      <c r="P2963" s="39">
        <f t="shared" si="1283"/>
        <v>1894256.7567567567</v>
      </c>
      <c r="Q2963" s="39">
        <f t="shared" si="1284"/>
        <v>0</v>
      </c>
      <c r="R2963" s="39">
        <f t="shared" si="1285"/>
        <v>0</v>
      </c>
      <c r="S2963" s="39">
        <f t="shared" si="1286"/>
        <v>0</v>
      </c>
      <c r="T2963" s="39"/>
      <c r="U2963" s="39">
        <f t="shared" si="1287"/>
        <v>0</v>
      </c>
      <c r="V2963" s="39"/>
      <c r="W2963" s="39"/>
      <c r="X2963" s="39">
        <f t="shared" si="1293"/>
        <v>155.58577057550363</v>
      </c>
      <c r="Y2963" s="39">
        <f t="shared" si="1294"/>
        <v>4735.6418918918916</v>
      </c>
      <c r="Z2963" s="41">
        <f t="shared" si="1295"/>
        <v>277409.42893612297</v>
      </c>
      <c r="AA2963" s="41">
        <v>220465.03690548867</v>
      </c>
      <c r="AB2963" s="41">
        <v>0</v>
      </c>
      <c r="AC2963" s="41">
        <f t="shared" si="1296"/>
        <v>220465.03690548867</v>
      </c>
      <c r="AD2963" s="42">
        <f t="shared" si="1297"/>
        <v>56944.392030634306</v>
      </c>
      <c r="AE2963" s="41">
        <f t="shared" si="1298"/>
        <v>277409.42893612297</v>
      </c>
      <c r="AF2963" s="42">
        <f t="shared" si="1299"/>
        <v>1616847.3278206338</v>
      </c>
      <c r="AG2963" s="43">
        <f>(365.25/30.4375*(IF(E2963=12002,1/3%,IF(E2963=12003,1/3%,IF(E2963=12004,1/3%,IF(E2963=12006,1/2%,IF(E2963=12007,1/10%,IF(E2963=12008,1/3%,IF(E2963=12009,1/10%,IF(E2963=12010,1/10%,IF(E2963=12011,1/20%,IF(E2963=12012,1/3%))))))))))))</f>
        <v>400</v>
      </c>
      <c r="AH2963" s="44">
        <f t="shared" si="1300"/>
        <v>341.42094455852157</v>
      </c>
      <c r="AI2963" s="36">
        <f t="shared" si="1301"/>
        <v>58.579055441478438</v>
      </c>
      <c r="AJ2963" s="36">
        <f t="shared" si="1302"/>
        <v>1783</v>
      </c>
      <c r="AK2963" s="45">
        <v>45657</v>
      </c>
    </row>
    <row r="2964" spans="1:37" s="79" customFormat="1" ht="38.25" customHeight="1" x14ac:dyDescent="0.25">
      <c r="A2964" s="36">
        <v>2958</v>
      </c>
      <c r="B2964" s="91">
        <v>43874</v>
      </c>
      <c r="C2964" s="36" t="s">
        <v>315</v>
      </c>
      <c r="D2964" s="36"/>
      <c r="E2964" s="36">
        <v>12008</v>
      </c>
      <c r="F2964" s="56" t="s">
        <v>2278</v>
      </c>
      <c r="G2964" s="38" t="s">
        <v>322</v>
      </c>
      <c r="H2964" s="63">
        <v>1</v>
      </c>
      <c r="I2964" s="98">
        <v>3247297.2972972975</v>
      </c>
      <c r="J2964" s="39">
        <f t="shared" si="1279"/>
        <v>0</v>
      </c>
      <c r="K2964" s="39">
        <f t="shared" si="1280"/>
        <v>0</v>
      </c>
      <c r="L2964" s="39">
        <f t="shared" si="1281"/>
        <v>0</v>
      </c>
      <c r="M2964" s="39">
        <f>IF(C2964=12006,H2964,IF(C2964&lt;&gt;12006,0))</f>
        <v>0</v>
      </c>
      <c r="N2964" s="39">
        <f t="shared" si="1288"/>
        <v>0</v>
      </c>
      <c r="O2964" s="39">
        <f t="shared" si="1282"/>
        <v>0</v>
      </c>
      <c r="P2964" s="39">
        <f t="shared" si="1283"/>
        <v>3247297.2972972975</v>
      </c>
      <c r="Q2964" s="39">
        <f t="shared" si="1284"/>
        <v>0</v>
      </c>
      <c r="R2964" s="39">
        <f t="shared" si="1285"/>
        <v>0</v>
      </c>
      <c r="S2964" s="39">
        <f t="shared" si="1286"/>
        <v>0</v>
      </c>
      <c r="T2964" s="39"/>
      <c r="U2964" s="39">
        <f t="shared" si="1287"/>
        <v>0</v>
      </c>
      <c r="V2964" s="39"/>
      <c r="W2964" s="39"/>
      <c r="X2964" s="39">
        <f t="shared" si="1293"/>
        <v>266.71846384372054</v>
      </c>
      <c r="Y2964" s="39">
        <f t="shared" si="1294"/>
        <v>8118.2432432432443</v>
      </c>
      <c r="Z2964" s="41">
        <f t="shared" si="1295"/>
        <v>475559.02103335375</v>
      </c>
      <c r="AA2964" s="41">
        <v>377940.06326655205</v>
      </c>
      <c r="AB2964" s="41">
        <v>0</v>
      </c>
      <c r="AC2964" s="41">
        <f t="shared" si="1296"/>
        <v>377940.06326655205</v>
      </c>
      <c r="AD2964" s="42">
        <f t="shared" si="1297"/>
        <v>97618.957766801701</v>
      </c>
      <c r="AE2964" s="41">
        <f t="shared" si="1298"/>
        <v>475559.02103335375</v>
      </c>
      <c r="AF2964" s="42">
        <f t="shared" si="1299"/>
        <v>2771738.2762639439</v>
      </c>
      <c r="AG2964" s="43">
        <f>(365.25/30.4375*(IF(E2964=12002,1/3%,IF(E2964=12003,1/3%,IF(E2964=12004,1/3%,IF(E2964=12006,1/2%,IF(E2964=12007,1/10%,IF(E2964=12008,1/3%,IF(E2964=12009,1/10%,IF(E2964=12010,1/10%,IF(E2964=12011,1/20%,IF(E2964=12012,1/3%))))))))))))</f>
        <v>400</v>
      </c>
      <c r="AH2964" s="44">
        <f t="shared" si="1300"/>
        <v>341.42094455852157</v>
      </c>
      <c r="AI2964" s="36">
        <f t="shared" si="1301"/>
        <v>58.579055441478438</v>
      </c>
      <c r="AJ2964" s="36">
        <f t="shared" si="1302"/>
        <v>1783</v>
      </c>
      <c r="AK2964" s="45">
        <v>45657</v>
      </c>
    </row>
    <row r="2965" spans="1:37" s="79" customFormat="1" ht="38.25" customHeight="1" x14ac:dyDescent="0.25">
      <c r="A2965" s="36">
        <v>2959</v>
      </c>
      <c r="B2965" s="45">
        <v>43874</v>
      </c>
      <c r="C2965" s="49" t="s">
        <v>272</v>
      </c>
      <c r="D2965" s="49"/>
      <c r="E2965" s="49">
        <v>12010</v>
      </c>
      <c r="F2965" s="36" t="s">
        <v>2279</v>
      </c>
      <c r="G2965" s="56" t="s">
        <v>435</v>
      </c>
      <c r="H2965" s="38">
        <v>2</v>
      </c>
      <c r="I2965" s="50">
        <v>190000</v>
      </c>
      <c r="J2965" s="39">
        <f t="shared" si="1279"/>
        <v>0</v>
      </c>
      <c r="K2965" s="39">
        <f t="shared" si="1280"/>
        <v>0</v>
      </c>
      <c r="L2965" s="39">
        <f t="shared" si="1281"/>
        <v>0</v>
      </c>
      <c r="M2965" s="39">
        <f>IF(E2965=12005,I2965,IF(E2965&lt;&gt;12005,0))</f>
        <v>0</v>
      </c>
      <c r="N2965" s="39">
        <f t="shared" si="1288"/>
        <v>0</v>
      </c>
      <c r="O2965" s="39">
        <f t="shared" si="1282"/>
        <v>0</v>
      </c>
      <c r="P2965" s="39">
        <f t="shared" si="1283"/>
        <v>0</v>
      </c>
      <c r="Q2965" s="39">
        <f t="shared" si="1284"/>
        <v>0</v>
      </c>
      <c r="R2965" s="39">
        <f t="shared" si="1285"/>
        <v>190000</v>
      </c>
      <c r="S2965" s="39">
        <f t="shared" si="1286"/>
        <v>0</v>
      </c>
      <c r="T2965" s="39"/>
      <c r="U2965" s="39">
        <f t="shared" si="1287"/>
        <v>0</v>
      </c>
      <c r="V2965" s="39"/>
      <c r="W2965" s="39">
        <f>IF(E2965=12099,I2965,IF(E2965&lt;&gt;12099,0))</f>
        <v>0</v>
      </c>
      <c r="X2965" s="39">
        <f t="shared" si="1293"/>
        <v>52.019164955509922</v>
      </c>
      <c r="Y2965" s="39">
        <f t="shared" si="1294"/>
        <v>1583.3333333333333</v>
      </c>
      <c r="Z2965" s="41">
        <f t="shared" si="1295"/>
        <v>92750.171115674195</v>
      </c>
      <c r="AA2965" s="41">
        <v>73711.156741957559</v>
      </c>
      <c r="AB2965" s="41">
        <v>4954.1997920274744</v>
      </c>
      <c r="AC2965" s="41">
        <f t="shared" si="1296"/>
        <v>78665.356533985032</v>
      </c>
      <c r="AD2965" s="42">
        <f t="shared" si="1297"/>
        <v>19039.014373716636</v>
      </c>
      <c r="AE2965" s="41">
        <f t="shared" si="1298"/>
        <v>97704.370907701668</v>
      </c>
      <c r="AF2965" s="42">
        <f t="shared" si="1299"/>
        <v>92295.629092298332</v>
      </c>
      <c r="AG2965" s="43">
        <f>(365.25/30.4375*(IF(E2965=12002,1/3%,IF(E2965=12003,1/3%,IF(E2965=12004,1/3%,IF(E2965=12006,1/2%,IF(E2965=12007,1/10%,IF(E2965=12008,1/3%,IF(E2965=12009,1/10%,IF(E2965=12010,1/10%,IF(E2965=12011,1/20%,IF(E2965=12012,1/3%,IF(E2965=12099,1/10%)))))))))))))</f>
        <v>120</v>
      </c>
      <c r="AH2965" s="44">
        <f t="shared" si="1300"/>
        <v>61.420944558521562</v>
      </c>
      <c r="AI2965" s="36">
        <f t="shared" si="1301"/>
        <v>58.579055441478438</v>
      </c>
      <c r="AJ2965" s="36">
        <f t="shared" si="1302"/>
        <v>1783</v>
      </c>
      <c r="AK2965" s="45">
        <v>45657</v>
      </c>
    </row>
    <row r="2966" spans="1:37" s="79" customFormat="1" ht="38.25" customHeight="1" x14ac:dyDescent="0.25">
      <c r="A2966" s="36">
        <v>2960</v>
      </c>
      <c r="B2966" s="45">
        <v>43874</v>
      </c>
      <c r="C2966" s="49" t="s">
        <v>272</v>
      </c>
      <c r="D2966" s="49"/>
      <c r="E2966" s="49">
        <v>12010</v>
      </c>
      <c r="F2966" s="36" t="s">
        <v>1836</v>
      </c>
      <c r="G2966" s="56" t="s">
        <v>435</v>
      </c>
      <c r="H2966" s="38">
        <v>50</v>
      </c>
      <c r="I2966" s="50">
        <v>904556.73758865253</v>
      </c>
      <c r="J2966" s="39">
        <f t="shared" si="1279"/>
        <v>0</v>
      </c>
      <c r="K2966" s="39">
        <f t="shared" si="1280"/>
        <v>0</v>
      </c>
      <c r="L2966" s="39">
        <f t="shared" si="1281"/>
        <v>0</v>
      </c>
      <c r="M2966" s="39">
        <f>IF(E2966=12005,I2966,IF(E2966&lt;&gt;12005,0))</f>
        <v>0</v>
      </c>
      <c r="N2966" s="39">
        <f t="shared" si="1288"/>
        <v>0</v>
      </c>
      <c r="O2966" s="39">
        <f t="shared" si="1282"/>
        <v>0</v>
      </c>
      <c r="P2966" s="39">
        <f t="shared" si="1283"/>
        <v>0</v>
      </c>
      <c r="Q2966" s="39">
        <f t="shared" si="1284"/>
        <v>0</v>
      </c>
      <c r="R2966" s="39">
        <f t="shared" si="1285"/>
        <v>904556.73758865253</v>
      </c>
      <c r="S2966" s="39">
        <f t="shared" si="1286"/>
        <v>0</v>
      </c>
      <c r="T2966" s="39"/>
      <c r="U2966" s="39">
        <f t="shared" si="1287"/>
        <v>0</v>
      </c>
      <c r="V2966" s="39"/>
      <c r="W2966" s="39">
        <f>IF(E2966=12099,I2966,IF(E2966&lt;&gt;12099,0))</f>
        <v>0</v>
      </c>
      <c r="X2966" s="39">
        <f t="shared" si="1293"/>
        <v>247.65413760127382</v>
      </c>
      <c r="Y2966" s="39">
        <f t="shared" si="1294"/>
        <v>7537.9728132387718</v>
      </c>
      <c r="Z2966" s="41">
        <f t="shared" si="1295"/>
        <v>441567.32734307123</v>
      </c>
      <c r="AA2966" s="41">
        <v>350925.91298100504</v>
      </c>
      <c r="AB2966" s="41">
        <v>23586.077901256598</v>
      </c>
      <c r="AC2966" s="41">
        <f t="shared" si="1296"/>
        <v>374511.99088226166</v>
      </c>
      <c r="AD2966" s="42">
        <f t="shared" si="1297"/>
        <v>90641.414362066193</v>
      </c>
      <c r="AE2966" s="41">
        <f t="shared" si="1298"/>
        <v>465153.40524432785</v>
      </c>
      <c r="AF2966" s="42">
        <f t="shared" si="1299"/>
        <v>439403.33234432468</v>
      </c>
      <c r="AG2966" s="43">
        <f>(365.25/30.4375*(IF(E2966=12002,1/3%,IF(E2966=12003,1/3%,IF(E2966=12004,1/3%,IF(E2966=12006,1/2%,IF(E2966=12007,1/10%,IF(E2966=12008,1/3%,IF(E2966=12009,1/10%,IF(E2966=12010,1/10%,IF(E2966=12011,1/20%,IF(E2966=12012,1/3%,IF(E2966=12099,1/10%)))))))))))))</f>
        <v>120</v>
      </c>
      <c r="AH2966" s="44">
        <f t="shared" si="1300"/>
        <v>61.420944558521562</v>
      </c>
      <c r="AI2966" s="36">
        <f t="shared" si="1301"/>
        <v>58.579055441478438</v>
      </c>
      <c r="AJ2966" s="36">
        <f t="shared" si="1302"/>
        <v>1783</v>
      </c>
      <c r="AK2966" s="45">
        <v>45657</v>
      </c>
    </row>
    <row r="2967" spans="1:37" s="79" customFormat="1" ht="38.25" customHeight="1" x14ac:dyDescent="0.25">
      <c r="A2967" s="36">
        <v>2961</v>
      </c>
      <c r="B2967" s="45">
        <v>43874</v>
      </c>
      <c r="C2967" s="49" t="s">
        <v>272</v>
      </c>
      <c r="D2967" s="49"/>
      <c r="E2967" s="49">
        <v>12010</v>
      </c>
      <c r="F2967" s="36" t="s">
        <v>2280</v>
      </c>
      <c r="G2967" s="56" t="s">
        <v>435</v>
      </c>
      <c r="H2967" s="38">
        <v>25</v>
      </c>
      <c r="I2967" s="50">
        <v>971068.26241134747</v>
      </c>
      <c r="J2967" s="39">
        <f t="shared" si="1279"/>
        <v>0</v>
      </c>
      <c r="K2967" s="39">
        <f t="shared" si="1280"/>
        <v>0</v>
      </c>
      <c r="L2967" s="39">
        <f t="shared" si="1281"/>
        <v>0</v>
      </c>
      <c r="M2967" s="39">
        <f>IF(E2967=12005,I2967,IF(E2967&lt;&gt;12005,0))</f>
        <v>0</v>
      </c>
      <c r="N2967" s="39">
        <f t="shared" si="1288"/>
        <v>0</v>
      </c>
      <c r="O2967" s="39">
        <f t="shared" si="1282"/>
        <v>0</v>
      </c>
      <c r="P2967" s="39">
        <f t="shared" si="1283"/>
        <v>0</v>
      </c>
      <c r="Q2967" s="39">
        <f t="shared" si="1284"/>
        <v>0</v>
      </c>
      <c r="R2967" s="39">
        <f t="shared" si="1285"/>
        <v>971068.26241134747</v>
      </c>
      <c r="S2967" s="39">
        <f t="shared" si="1286"/>
        <v>0</v>
      </c>
      <c r="T2967" s="39"/>
      <c r="U2967" s="39">
        <f t="shared" si="1287"/>
        <v>0</v>
      </c>
      <c r="V2967" s="39"/>
      <c r="W2967" s="39">
        <f>IF(E2967=12099,I2967,IF(E2967&lt;&gt;12099,0))</f>
        <v>0</v>
      </c>
      <c r="X2967" s="39">
        <f t="shared" si="1293"/>
        <v>265.86400066019098</v>
      </c>
      <c r="Y2967" s="39">
        <f t="shared" si="1294"/>
        <v>8092.2355200945631</v>
      </c>
      <c r="Z2967" s="41">
        <f t="shared" si="1295"/>
        <v>474035.51317712053</v>
      </c>
      <c r="AA2967" s="41">
        <v>376729.28893549065</v>
      </c>
      <c r="AB2967" s="41">
        <v>25320.348335172526</v>
      </c>
      <c r="AC2967" s="41">
        <f t="shared" si="1296"/>
        <v>402049.63727066317</v>
      </c>
      <c r="AD2967" s="42">
        <f t="shared" si="1297"/>
        <v>97306.224241629883</v>
      </c>
      <c r="AE2967" s="41">
        <f t="shared" si="1298"/>
        <v>499355.86151229305</v>
      </c>
      <c r="AF2967" s="42">
        <f t="shared" si="1299"/>
        <v>471712.40089905442</v>
      </c>
      <c r="AG2967" s="43">
        <f>(365.25/30.4375*(IF(E2967=12002,1/3%,IF(E2967=12003,1/3%,IF(E2967=12004,1/3%,IF(E2967=12006,1/2%,IF(E2967=12007,1/10%,IF(E2967=12008,1/3%,IF(E2967=12009,1/10%,IF(E2967=12010,1/10%,IF(E2967=12011,1/20%,IF(E2967=12012,1/3%,IF(E2967=12099,1/10%)))))))))))))</f>
        <v>120</v>
      </c>
      <c r="AH2967" s="44">
        <f t="shared" si="1300"/>
        <v>61.420944558521562</v>
      </c>
      <c r="AI2967" s="36">
        <f t="shared" si="1301"/>
        <v>58.579055441478438</v>
      </c>
      <c r="AJ2967" s="36">
        <f t="shared" si="1302"/>
        <v>1783</v>
      </c>
      <c r="AK2967" s="45">
        <v>45657</v>
      </c>
    </row>
    <row r="2968" spans="1:37" s="79" customFormat="1" ht="38.25" customHeight="1" x14ac:dyDescent="0.25">
      <c r="A2968" s="36">
        <v>2962</v>
      </c>
      <c r="B2968" s="91">
        <v>43875</v>
      </c>
      <c r="C2968" s="36" t="s">
        <v>315</v>
      </c>
      <c r="D2968" s="36"/>
      <c r="E2968" s="36">
        <v>12008</v>
      </c>
      <c r="F2968" s="56" t="s">
        <v>2281</v>
      </c>
      <c r="G2968" s="38" t="s">
        <v>322</v>
      </c>
      <c r="H2968" s="63">
        <v>6</v>
      </c>
      <c r="I2968" s="98">
        <v>35280000</v>
      </c>
      <c r="J2968" s="39">
        <f t="shared" si="1279"/>
        <v>0</v>
      </c>
      <c r="K2968" s="39">
        <f t="shared" si="1280"/>
        <v>0</v>
      </c>
      <c r="L2968" s="39">
        <f t="shared" si="1281"/>
        <v>0</v>
      </c>
      <c r="M2968" s="39">
        <f t="shared" ref="M2968:M2973" si="1303">IF(C2968=12006,H2968,IF(C2968&lt;&gt;12006,0))</f>
        <v>0</v>
      </c>
      <c r="N2968" s="39">
        <f t="shared" si="1288"/>
        <v>0</v>
      </c>
      <c r="O2968" s="39">
        <f t="shared" si="1282"/>
        <v>0</v>
      </c>
      <c r="P2968" s="39">
        <f t="shared" si="1283"/>
        <v>35280000</v>
      </c>
      <c r="Q2968" s="39">
        <f t="shared" si="1284"/>
        <v>0</v>
      </c>
      <c r="R2968" s="39">
        <f t="shared" si="1285"/>
        <v>0</v>
      </c>
      <c r="S2968" s="39">
        <f t="shared" si="1286"/>
        <v>0</v>
      </c>
      <c r="T2968" s="39"/>
      <c r="U2968" s="39">
        <f t="shared" si="1287"/>
        <v>0</v>
      </c>
      <c r="V2968" s="39"/>
      <c r="W2968" s="39"/>
      <c r="X2968" s="39">
        <f t="shared" si="1293"/>
        <v>2897.7412731006161</v>
      </c>
      <c r="Y2968" s="39">
        <f t="shared" si="1294"/>
        <v>88200</v>
      </c>
      <c r="Z2968" s="41">
        <f t="shared" si="1295"/>
        <v>5163774.9486652976</v>
      </c>
      <c r="AA2968" s="41">
        <v>4103201.6427104725</v>
      </c>
      <c r="AB2968" s="41">
        <v>0</v>
      </c>
      <c r="AC2968" s="41">
        <f t="shared" si="1296"/>
        <v>4103201.6427104725</v>
      </c>
      <c r="AD2968" s="42">
        <f t="shared" si="1297"/>
        <v>1060573.3059548251</v>
      </c>
      <c r="AE2968" s="41">
        <f t="shared" si="1298"/>
        <v>5163774.9486652976</v>
      </c>
      <c r="AF2968" s="42">
        <f t="shared" si="1299"/>
        <v>30116225.051334701</v>
      </c>
      <c r="AG2968" s="43">
        <f t="shared" ref="AG2968:AG2973" si="1304">(365.25/30.4375*(IF(E2968=12002,1/3%,IF(E2968=12003,1/3%,IF(E2968=12004,1/3%,IF(E2968=12006,1/2%,IF(E2968=12007,1/10%,IF(E2968=12008,1/3%,IF(E2968=12009,1/10%,IF(E2968=12010,1/10%,IF(E2968=12011,1/20%,IF(E2968=12012,1/3%))))))))))))</f>
        <v>400</v>
      </c>
      <c r="AH2968" s="44">
        <f t="shared" si="1300"/>
        <v>341.45379876796716</v>
      </c>
      <c r="AI2968" s="36">
        <f t="shared" si="1301"/>
        <v>58.546201232032857</v>
      </c>
      <c r="AJ2968" s="36">
        <f t="shared" si="1302"/>
        <v>1782</v>
      </c>
      <c r="AK2968" s="45">
        <v>45657</v>
      </c>
    </row>
    <row r="2969" spans="1:37" s="79" customFormat="1" ht="15.75" customHeight="1" x14ac:dyDescent="0.25">
      <c r="A2969" s="36">
        <v>2963</v>
      </c>
      <c r="B2969" s="45">
        <v>43879</v>
      </c>
      <c r="C2969" s="36" t="s">
        <v>823</v>
      </c>
      <c r="D2969" s="36"/>
      <c r="E2969" s="36">
        <v>12004</v>
      </c>
      <c r="F2969" s="36" t="s">
        <v>2282</v>
      </c>
      <c r="G2969" s="36" t="s">
        <v>62</v>
      </c>
      <c r="H2969" s="38">
        <v>1</v>
      </c>
      <c r="I2969" s="48">
        <v>1334558.8235294118</v>
      </c>
      <c r="J2969" s="39">
        <f t="shared" si="1279"/>
        <v>0</v>
      </c>
      <c r="K2969" s="39">
        <f t="shared" si="1280"/>
        <v>0</v>
      </c>
      <c r="L2969" s="39">
        <f t="shared" si="1281"/>
        <v>1334558.8235294118</v>
      </c>
      <c r="M2969" s="39">
        <f t="shared" si="1303"/>
        <v>0</v>
      </c>
      <c r="N2969" s="39">
        <f t="shared" si="1288"/>
        <v>0</v>
      </c>
      <c r="O2969" s="39">
        <f t="shared" si="1282"/>
        <v>0</v>
      </c>
      <c r="P2969" s="39">
        <f t="shared" si="1283"/>
        <v>0</v>
      </c>
      <c r="Q2969" s="39">
        <f t="shared" si="1284"/>
        <v>0</v>
      </c>
      <c r="R2969" s="39">
        <f t="shared" si="1285"/>
        <v>0</v>
      </c>
      <c r="S2969" s="39">
        <f t="shared" si="1286"/>
        <v>0</v>
      </c>
      <c r="T2969" s="39"/>
      <c r="U2969" s="39">
        <f t="shared" si="1287"/>
        <v>0</v>
      </c>
      <c r="V2969" s="39"/>
      <c r="W2969" s="39"/>
      <c r="X2969" s="39">
        <f t="shared" si="1293"/>
        <v>109.61468776422272</v>
      </c>
      <c r="Y2969" s="39">
        <f t="shared" si="1294"/>
        <v>3336.3970588235293</v>
      </c>
      <c r="Z2969" s="41">
        <f t="shared" si="1295"/>
        <v>194894.914844788</v>
      </c>
      <c r="AA2969" s="41">
        <v>154775.9391230825</v>
      </c>
      <c r="AB2969" s="41">
        <v>-4174.2586369442452</v>
      </c>
      <c r="AC2969" s="41">
        <f t="shared" si="1296"/>
        <v>150601.68048613824</v>
      </c>
      <c r="AD2969" s="42">
        <f t="shared" si="1297"/>
        <v>40118.975721705501</v>
      </c>
      <c r="AE2969" s="41">
        <f t="shared" si="1298"/>
        <v>190720.65620784374</v>
      </c>
      <c r="AF2969" s="42">
        <f t="shared" si="1299"/>
        <v>1143838.1673215681</v>
      </c>
      <c r="AG2969" s="43">
        <f t="shared" si="1304"/>
        <v>400</v>
      </c>
      <c r="AH2969" s="44">
        <f t="shared" si="1300"/>
        <v>341.58521560574951</v>
      </c>
      <c r="AI2969" s="36">
        <f t="shared" si="1301"/>
        <v>58.414784394250511</v>
      </c>
      <c r="AJ2969" s="36">
        <f t="shared" si="1302"/>
        <v>1778</v>
      </c>
      <c r="AK2969" s="45">
        <v>45657</v>
      </c>
    </row>
    <row r="2970" spans="1:37" s="79" customFormat="1" ht="15.75" customHeight="1" x14ac:dyDescent="0.25">
      <c r="A2970" s="36">
        <v>2964</v>
      </c>
      <c r="B2970" s="45">
        <v>43879</v>
      </c>
      <c r="C2970" s="36" t="s">
        <v>823</v>
      </c>
      <c r="D2970" s="36"/>
      <c r="E2970" s="36">
        <v>12004</v>
      </c>
      <c r="F2970" s="36" t="s">
        <v>2283</v>
      </c>
      <c r="G2970" s="36" t="s">
        <v>62</v>
      </c>
      <c r="H2970" s="38">
        <v>2</v>
      </c>
      <c r="I2970" s="48">
        <v>4804411.7647058824</v>
      </c>
      <c r="J2970" s="39">
        <f t="shared" si="1279"/>
        <v>0</v>
      </c>
      <c r="K2970" s="39">
        <f t="shared" si="1280"/>
        <v>0</v>
      </c>
      <c r="L2970" s="39">
        <f t="shared" si="1281"/>
        <v>4804411.7647058824</v>
      </c>
      <c r="M2970" s="39">
        <f t="shared" si="1303"/>
        <v>0</v>
      </c>
      <c r="N2970" s="39">
        <f t="shared" si="1288"/>
        <v>0</v>
      </c>
      <c r="O2970" s="39">
        <f t="shared" si="1282"/>
        <v>0</v>
      </c>
      <c r="P2970" s="39">
        <f t="shared" si="1283"/>
        <v>0</v>
      </c>
      <c r="Q2970" s="39">
        <f t="shared" si="1284"/>
        <v>0</v>
      </c>
      <c r="R2970" s="39">
        <f t="shared" si="1285"/>
        <v>0</v>
      </c>
      <c r="S2970" s="39">
        <f t="shared" si="1286"/>
        <v>0</v>
      </c>
      <c r="T2970" s="39"/>
      <c r="U2970" s="39">
        <f t="shared" si="1287"/>
        <v>0</v>
      </c>
      <c r="V2970" s="39"/>
      <c r="W2970" s="39"/>
      <c r="X2970" s="39">
        <f t="shared" si="1293"/>
        <v>394.61287595120183</v>
      </c>
      <c r="Y2970" s="39">
        <f t="shared" si="1294"/>
        <v>12011.029411764706</v>
      </c>
      <c r="Z2970" s="41">
        <f t="shared" si="1295"/>
        <v>701621.69344123686</v>
      </c>
      <c r="AA2970" s="41">
        <v>557193.38084309699</v>
      </c>
      <c r="AB2970" s="41">
        <v>-15027.331092999284</v>
      </c>
      <c r="AC2970" s="41">
        <f t="shared" si="1296"/>
        <v>542166.04975009768</v>
      </c>
      <c r="AD2970" s="42">
        <f t="shared" si="1297"/>
        <v>144428.31259813986</v>
      </c>
      <c r="AE2970" s="41">
        <f t="shared" si="1298"/>
        <v>686594.36234823754</v>
      </c>
      <c r="AF2970" s="42">
        <f t="shared" si="1299"/>
        <v>4117817.4023576449</v>
      </c>
      <c r="AG2970" s="43">
        <f t="shared" si="1304"/>
        <v>400</v>
      </c>
      <c r="AH2970" s="44">
        <f t="shared" si="1300"/>
        <v>341.58521560574951</v>
      </c>
      <c r="AI2970" s="36">
        <f t="shared" si="1301"/>
        <v>58.414784394250511</v>
      </c>
      <c r="AJ2970" s="36">
        <f t="shared" si="1302"/>
        <v>1778</v>
      </c>
      <c r="AK2970" s="45">
        <v>45657</v>
      </c>
    </row>
    <row r="2971" spans="1:37" s="79" customFormat="1" ht="12.75" customHeight="1" x14ac:dyDescent="0.25">
      <c r="A2971" s="36">
        <v>2965</v>
      </c>
      <c r="B2971" s="45">
        <v>43879</v>
      </c>
      <c r="C2971" s="36" t="s">
        <v>823</v>
      </c>
      <c r="D2971" s="36"/>
      <c r="E2971" s="36">
        <v>12004</v>
      </c>
      <c r="F2971" s="36" t="s">
        <v>2284</v>
      </c>
      <c r="G2971" s="36" t="s">
        <v>62</v>
      </c>
      <c r="H2971" s="38">
        <v>3</v>
      </c>
      <c r="I2971" s="48">
        <v>7206617.6470588241</v>
      </c>
      <c r="J2971" s="39">
        <f t="shared" si="1279"/>
        <v>0</v>
      </c>
      <c r="K2971" s="39">
        <f t="shared" si="1280"/>
        <v>0</v>
      </c>
      <c r="L2971" s="39">
        <f t="shared" si="1281"/>
        <v>7206617.6470588241</v>
      </c>
      <c r="M2971" s="39">
        <f t="shared" si="1303"/>
        <v>0</v>
      </c>
      <c r="N2971" s="39">
        <f t="shared" si="1288"/>
        <v>0</v>
      </c>
      <c r="O2971" s="39">
        <f t="shared" si="1282"/>
        <v>0</v>
      </c>
      <c r="P2971" s="39">
        <f t="shared" si="1283"/>
        <v>0</v>
      </c>
      <c r="Q2971" s="39">
        <f t="shared" si="1284"/>
        <v>0</v>
      </c>
      <c r="R2971" s="39">
        <f t="shared" si="1285"/>
        <v>0</v>
      </c>
      <c r="S2971" s="39">
        <f t="shared" si="1286"/>
        <v>0</v>
      </c>
      <c r="T2971" s="39"/>
      <c r="U2971" s="39">
        <f t="shared" si="1287"/>
        <v>0</v>
      </c>
      <c r="V2971" s="39"/>
      <c r="W2971" s="39"/>
      <c r="X2971" s="39">
        <f t="shared" si="1293"/>
        <v>591.91931392680283</v>
      </c>
      <c r="Y2971" s="39">
        <f t="shared" si="1294"/>
        <v>18016.544117647059</v>
      </c>
      <c r="Z2971" s="41">
        <f t="shared" si="1295"/>
        <v>1052432.5401618553</v>
      </c>
      <c r="AA2971" s="41">
        <v>835790.07126464555</v>
      </c>
      <c r="AB2971" s="41">
        <v>-22540.996639498928</v>
      </c>
      <c r="AC2971" s="41">
        <f t="shared" si="1296"/>
        <v>813249.07462514658</v>
      </c>
      <c r="AD2971" s="42">
        <f t="shared" si="1297"/>
        <v>216642.46889720974</v>
      </c>
      <c r="AE2971" s="41">
        <f t="shared" si="1298"/>
        <v>1029891.5435223563</v>
      </c>
      <c r="AF2971" s="42">
        <f t="shared" si="1299"/>
        <v>6176726.103536468</v>
      </c>
      <c r="AG2971" s="43">
        <f t="shared" si="1304"/>
        <v>400</v>
      </c>
      <c r="AH2971" s="44">
        <f t="shared" si="1300"/>
        <v>341.58521560574951</v>
      </c>
      <c r="AI2971" s="36">
        <f t="shared" si="1301"/>
        <v>58.414784394250511</v>
      </c>
      <c r="AJ2971" s="36">
        <f t="shared" si="1302"/>
        <v>1778</v>
      </c>
      <c r="AK2971" s="45">
        <v>45657</v>
      </c>
    </row>
    <row r="2972" spans="1:37" s="79" customFormat="1" ht="12.75" customHeight="1" x14ac:dyDescent="0.25">
      <c r="A2972" s="36">
        <v>2966</v>
      </c>
      <c r="B2972" s="45">
        <v>43879</v>
      </c>
      <c r="C2972" s="36" t="s">
        <v>823</v>
      </c>
      <c r="D2972" s="36"/>
      <c r="E2972" s="36">
        <v>12004</v>
      </c>
      <c r="F2972" s="36" t="s">
        <v>2285</v>
      </c>
      <c r="G2972" s="36" t="s">
        <v>62</v>
      </c>
      <c r="H2972" s="38">
        <v>1</v>
      </c>
      <c r="I2972" s="48">
        <v>2402205.8823529412</v>
      </c>
      <c r="J2972" s="39">
        <f t="shared" si="1279"/>
        <v>0</v>
      </c>
      <c r="K2972" s="39">
        <f t="shared" si="1280"/>
        <v>0</v>
      </c>
      <c r="L2972" s="39">
        <f t="shared" si="1281"/>
        <v>2402205.8823529412</v>
      </c>
      <c r="M2972" s="39">
        <f t="shared" si="1303"/>
        <v>0</v>
      </c>
      <c r="N2972" s="39">
        <f t="shared" si="1288"/>
        <v>0</v>
      </c>
      <c r="O2972" s="39">
        <f t="shared" si="1282"/>
        <v>0</v>
      </c>
      <c r="P2972" s="39">
        <f t="shared" si="1283"/>
        <v>0</v>
      </c>
      <c r="Q2972" s="39">
        <f t="shared" si="1284"/>
        <v>0</v>
      </c>
      <c r="R2972" s="39">
        <f t="shared" si="1285"/>
        <v>0</v>
      </c>
      <c r="S2972" s="39">
        <f t="shared" si="1286"/>
        <v>0</v>
      </c>
      <c r="T2972" s="39"/>
      <c r="U2972" s="39">
        <f t="shared" si="1287"/>
        <v>0</v>
      </c>
      <c r="V2972" s="39"/>
      <c r="W2972" s="39"/>
      <c r="X2972" s="39">
        <f t="shared" si="1293"/>
        <v>197.30643797560091</v>
      </c>
      <c r="Y2972" s="39">
        <f t="shared" si="1294"/>
        <v>6005.5147058823532</v>
      </c>
      <c r="Z2972" s="41">
        <f t="shared" si="1295"/>
        <v>350810.84672061843</v>
      </c>
      <c r="AA2972" s="41">
        <v>278596.6904215485</v>
      </c>
      <c r="AB2972" s="41">
        <v>-7513.665546499642</v>
      </c>
      <c r="AC2972" s="41">
        <f t="shared" si="1296"/>
        <v>271083.02487504884</v>
      </c>
      <c r="AD2972" s="42">
        <f t="shared" si="1297"/>
        <v>72214.156299069931</v>
      </c>
      <c r="AE2972" s="41">
        <f t="shared" si="1298"/>
        <v>343297.18117411877</v>
      </c>
      <c r="AF2972" s="42">
        <f t="shared" si="1299"/>
        <v>2058908.7011788224</v>
      </c>
      <c r="AG2972" s="43">
        <f t="shared" si="1304"/>
        <v>400</v>
      </c>
      <c r="AH2972" s="44">
        <f t="shared" si="1300"/>
        <v>341.58521560574951</v>
      </c>
      <c r="AI2972" s="36">
        <f t="shared" si="1301"/>
        <v>58.414784394250511</v>
      </c>
      <c r="AJ2972" s="36">
        <f t="shared" si="1302"/>
        <v>1778</v>
      </c>
      <c r="AK2972" s="45">
        <v>45657</v>
      </c>
    </row>
    <row r="2973" spans="1:37" s="79" customFormat="1" ht="38.25" customHeight="1" x14ac:dyDescent="0.25">
      <c r="A2973" s="36">
        <v>2967</v>
      </c>
      <c r="B2973" s="45">
        <v>43879</v>
      </c>
      <c r="C2973" s="36" t="s">
        <v>823</v>
      </c>
      <c r="D2973" s="36"/>
      <c r="E2973" s="36">
        <v>12004</v>
      </c>
      <c r="F2973" s="36" t="s">
        <v>2286</v>
      </c>
      <c r="G2973" s="36" t="s">
        <v>62</v>
      </c>
      <c r="H2973" s="38">
        <v>1</v>
      </c>
      <c r="I2973" s="48">
        <v>2402205.8823529412</v>
      </c>
      <c r="J2973" s="39">
        <f t="shared" si="1279"/>
        <v>0</v>
      </c>
      <c r="K2973" s="39">
        <f t="shared" si="1280"/>
        <v>0</v>
      </c>
      <c r="L2973" s="39">
        <f t="shared" si="1281"/>
        <v>2402205.8823529412</v>
      </c>
      <c r="M2973" s="39">
        <f t="shared" si="1303"/>
        <v>0</v>
      </c>
      <c r="N2973" s="39">
        <f t="shared" si="1288"/>
        <v>0</v>
      </c>
      <c r="O2973" s="39">
        <f t="shared" si="1282"/>
        <v>0</v>
      </c>
      <c r="P2973" s="39">
        <f t="shared" si="1283"/>
        <v>0</v>
      </c>
      <c r="Q2973" s="39">
        <f t="shared" si="1284"/>
        <v>0</v>
      </c>
      <c r="R2973" s="39">
        <f t="shared" si="1285"/>
        <v>0</v>
      </c>
      <c r="S2973" s="39">
        <f t="shared" si="1286"/>
        <v>0</v>
      </c>
      <c r="T2973" s="39"/>
      <c r="U2973" s="39">
        <f t="shared" si="1287"/>
        <v>0</v>
      </c>
      <c r="V2973" s="39"/>
      <c r="W2973" s="39"/>
      <c r="X2973" s="39">
        <f t="shared" si="1293"/>
        <v>197.30643797560091</v>
      </c>
      <c r="Y2973" s="39">
        <f t="shared" si="1294"/>
        <v>6005.5147058823532</v>
      </c>
      <c r="Z2973" s="41">
        <f t="shared" si="1295"/>
        <v>350810.84672061843</v>
      </c>
      <c r="AA2973" s="41">
        <v>278596.6904215485</v>
      </c>
      <c r="AB2973" s="41">
        <v>-7513.665546499642</v>
      </c>
      <c r="AC2973" s="41">
        <f t="shared" si="1296"/>
        <v>271083.02487504884</v>
      </c>
      <c r="AD2973" s="42">
        <f t="shared" si="1297"/>
        <v>72214.156299069931</v>
      </c>
      <c r="AE2973" s="41">
        <f t="shared" si="1298"/>
        <v>343297.18117411877</v>
      </c>
      <c r="AF2973" s="42">
        <f t="shared" si="1299"/>
        <v>2058908.7011788224</v>
      </c>
      <c r="AG2973" s="43">
        <f t="shared" si="1304"/>
        <v>400</v>
      </c>
      <c r="AH2973" s="44">
        <f t="shared" si="1300"/>
        <v>341.58521560574951</v>
      </c>
      <c r="AI2973" s="36">
        <f t="shared" si="1301"/>
        <v>58.414784394250511</v>
      </c>
      <c r="AJ2973" s="36">
        <f t="shared" si="1302"/>
        <v>1778</v>
      </c>
      <c r="AK2973" s="45">
        <v>45657</v>
      </c>
    </row>
    <row r="2974" spans="1:37" s="79" customFormat="1" ht="38.25" customHeight="1" x14ac:dyDescent="0.25">
      <c r="A2974" s="36">
        <v>2968</v>
      </c>
      <c r="B2974" s="91">
        <v>43881</v>
      </c>
      <c r="C2974" s="49" t="s">
        <v>265</v>
      </c>
      <c r="D2974" s="49"/>
      <c r="E2974" s="49">
        <v>12007</v>
      </c>
      <c r="F2974" s="56" t="s">
        <v>2287</v>
      </c>
      <c r="G2974" s="73" t="s">
        <v>435</v>
      </c>
      <c r="H2974" s="62">
        <v>2</v>
      </c>
      <c r="I2974" s="96">
        <v>110000</v>
      </c>
      <c r="J2974" s="39">
        <f t="shared" si="1279"/>
        <v>0</v>
      </c>
      <c r="K2974" s="39">
        <f t="shared" si="1280"/>
        <v>0</v>
      </c>
      <c r="L2974" s="39">
        <f t="shared" si="1281"/>
        <v>0</v>
      </c>
      <c r="M2974" s="39">
        <f>IF(E2974=12005,I2974,IF(E2974&lt;&gt;12005,0))</f>
        <v>0</v>
      </c>
      <c r="N2974" s="39">
        <f t="shared" si="1288"/>
        <v>0</v>
      </c>
      <c r="O2974" s="39">
        <f t="shared" si="1282"/>
        <v>110000</v>
      </c>
      <c r="P2974" s="39">
        <f t="shared" si="1283"/>
        <v>0</v>
      </c>
      <c r="Q2974" s="39">
        <f t="shared" si="1284"/>
        <v>0</v>
      </c>
      <c r="R2974" s="39">
        <f t="shared" si="1285"/>
        <v>0</v>
      </c>
      <c r="S2974" s="39">
        <f t="shared" si="1286"/>
        <v>0</v>
      </c>
      <c r="T2974" s="39"/>
      <c r="U2974" s="39">
        <f t="shared" si="1287"/>
        <v>0</v>
      </c>
      <c r="V2974" s="39"/>
      <c r="W2974" s="39">
        <f>IF(E2974=12099,I2974,IF(E2974&lt;&gt;12099,0))</f>
        <v>0</v>
      </c>
      <c r="X2974" s="39">
        <f t="shared" si="1293"/>
        <v>30.116358658453112</v>
      </c>
      <c r="Y2974" s="39">
        <f t="shared" si="1294"/>
        <v>916.66666666666663</v>
      </c>
      <c r="Z2974" s="41">
        <f t="shared" si="1295"/>
        <v>53486.652977412727</v>
      </c>
      <c r="AA2974" s="41">
        <v>42464.065708418893</v>
      </c>
      <c r="AB2974" s="41">
        <v>1330.5347133686264</v>
      </c>
      <c r="AC2974" s="41">
        <f t="shared" si="1296"/>
        <v>43794.600421787516</v>
      </c>
      <c r="AD2974" s="42">
        <f t="shared" si="1297"/>
        <v>11022.587268993833</v>
      </c>
      <c r="AE2974" s="41">
        <f t="shared" si="1298"/>
        <v>54817.187690781349</v>
      </c>
      <c r="AF2974" s="42">
        <f t="shared" si="1299"/>
        <v>55182.812309218651</v>
      </c>
      <c r="AG2974" s="43">
        <f>(365.25/30.4375*(IF(E2974=12002,1/3%,IF(E2974=12003,1/3%,IF(E2974=12004,1/3%,IF(E2974=12006,1/2%,IF(E2974=12007,1/10%,IF(E2974=12008,1/3%,IF(E2974=12009,1/10%,IF(E2974=12010,1/10%,IF(E2974=12011,1/20%,IF(E2974=12012,1/3%,IF(E2974=12099,1/10%)))))))))))))</f>
        <v>120</v>
      </c>
      <c r="AH2974" s="44">
        <f t="shared" si="1300"/>
        <v>61.650924024640659</v>
      </c>
      <c r="AI2974" s="36">
        <f t="shared" si="1301"/>
        <v>58.349075975359341</v>
      </c>
      <c r="AJ2974" s="36">
        <f t="shared" si="1302"/>
        <v>1776</v>
      </c>
      <c r="AK2974" s="45">
        <v>45657</v>
      </c>
    </row>
    <row r="2975" spans="1:37" s="79" customFormat="1" ht="38.25" customHeight="1" x14ac:dyDescent="0.25">
      <c r="A2975" s="36">
        <v>2969</v>
      </c>
      <c r="B2975" s="91">
        <v>43881</v>
      </c>
      <c r="C2975" s="49" t="s">
        <v>265</v>
      </c>
      <c r="D2975" s="49"/>
      <c r="E2975" s="49">
        <v>12007</v>
      </c>
      <c r="F2975" s="56" t="s">
        <v>1611</v>
      </c>
      <c r="G2975" s="73" t="s">
        <v>435</v>
      </c>
      <c r="H2975" s="62">
        <v>2</v>
      </c>
      <c r="I2975" s="96">
        <v>250000</v>
      </c>
      <c r="J2975" s="39">
        <f t="shared" si="1279"/>
        <v>0</v>
      </c>
      <c r="K2975" s="39">
        <f t="shared" si="1280"/>
        <v>0</v>
      </c>
      <c r="L2975" s="39">
        <f t="shared" si="1281"/>
        <v>0</v>
      </c>
      <c r="M2975" s="39">
        <f>IF(E2975=12005,I2975,IF(E2975&lt;&gt;12005,0))</f>
        <v>0</v>
      </c>
      <c r="N2975" s="39">
        <f t="shared" si="1288"/>
        <v>0</v>
      </c>
      <c r="O2975" s="39">
        <f t="shared" si="1282"/>
        <v>250000</v>
      </c>
      <c r="P2975" s="39">
        <f t="shared" si="1283"/>
        <v>0</v>
      </c>
      <c r="Q2975" s="39">
        <f t="shared" si="1284"/>
        <v>0</v>
      </c>
      <c r="R2975" s="39">
        <f t="shared" si="1285"/>
        <v>0</v>
      </c>
      <c r="S2975" s="39">
        <f t="shared" si="1286"/>
        <v>0</v>
      </c>
      <c r="T2975" s="39"/>
      <c r="U2975" s="39">
        <f t="shared" si="1287"/>
        <v>0</v>
      </c>
      <c r="V2975" s="39"/>
      <c r="W2975" s="39">
        <f>IF(E2975=12099,I2975,IF(E2975&lt;&gt;12099,0))</f>
        <v>0</v>
      </c>
      <c r="X2975" s="39">
        <f t="shared" si="1293"/>
        <v>68.446269678302528</v>
      </c>
      <c r="Y2975" s="39">
        <f t="shared" si="1294"/>
        <v>2083.333333333333</v>
      </c>
      <c r="Z2975" s="41">
        <f t="shared" si="1295"/>
        <v>121560.57494866528</v>
      </c>
      <c r="AA2975" s="41">
        <v>96509.240246406567</v>
      </c>
      <c r="AB2975" s="41">
        <v>3023.9425303832409</v>
      </c>
      <c r="AC2975" s="41">
        <f t="shared" si="1296"/>
        <v>99533.182776789807</v>
      </c>
      <c r="AD2975" s="42">
        <f t="shared" si="1297"/>
        <v>25051.334702258711</v>
      </c>
      <c r="AE2975" s="41">
        <f t="shared" si="1298"/>
        <v>124584.51747904852</v>
      </c>
      <c r="AF2975" s="42">
        <f t="shared" si="1299"/>
        <v>125415.48252095148</v>
      </c>
      <c r="AG2975" s="43">
        <f>(365.25/30.4375*(IF(E2975=12002,1/3%,IF(E2975=12003,1/3%,IF(E2975=12004,1/3%,IF(E2975=12006,1/2%,IF(E2975=12007,1/10%,IF(E2975=12008,1/3%,IF(E2975=12009,1/10%,IF(E2975=12010,1/10%,IF(E2975=12011,1/20%,IF(E2975=12012,1/3%,IF(E2975=12099,1/10%)))))))))))))</f>
        <v>120</v>
      </c>
      <c r="AH2975" s="44">
        <f t="shared" si="1300"/>
        <v>61.650924024640659</v>
      </c>
      <c r="AI2975" s="36">
        <f t="shared" si="1301"/>
        <v>58.349075975359341</v>
      </c>
      <c r="AJ2975" s="36">
        <f t="shared" si="1302"/>
        <v>1776</v>
      </c>
      <c r="AK2975" s="45">
        <v>45657</v>
      </c>
    </row>
    <row r="2976" spans="1:37" s="79" customFormat="1" ht="38.25" customHeight="1" x14ac:dyDescent="0.25">
      <c r="A2976" s="36">
        <v>2970</v>
      </c>
      <c r="B2976" s="45">
        <v>43882</v>
      </c>
      <c r="C2976" s="49" t="s">
        <v>272</v>
      </c>
      <c r="D2976" s="49"/>
      <c r="E2976" s="49">
        <v>12010</v>
      </c>
      <c r="F2976" s="36" t="s">
        <v>2288</v>
      </c>
      <c r="G2976" s="56" t="s">
        <v>435</v>
      </c>
      <c r="H2976" s="38">
        <v>18</v>
      </c>
      <c r="I2976" s="50">
        <v>2069546.25</v>
      </c>
      <c r="J2976" s="39">
        <f t="shared" si="1279"/>
        <v>0</v>
      </c>
      <c r="K2976" s="39">
        <f t="shared" si="1280"/>
        <v>0</v>
      </c>
      <c r="L2976" s="39">
        <f t="shared" si="1281"/>
        <v>0</v>
      </c>
      <c r="M2976" s="39">
        <f>IF(E2976=12005,I2976,IF(E2976&lt;&gt;12005,0))</f>
        <v>0</v>
      </c>
      <c r="N2976" s="39">
        <f t="shared" si="1288"/>
        <v>0</v>
      </c>
      <c r="O2976" s="39">
        <f t="shared" si="1282"/>
        <v>0</v>
      </c>
      <c r="P2976" s="39">
        <f t="shared" si="1283"/>
        <v>0</v>
      </c>
      <c r="Q2976" s="39">
        <f t="shared" si="1284"/>
        <v>0</v>
      </c>
      <c r="R2976" s="39">
        <f t="shared" si="1285"/>
        <v>2069546.25</v>
      </c>
      <c r="S2976" s="39">
        <f t="shared" si="1286"/>
        <v>0</v>
      </c>
      <c r="T2976" s="39"/>
      <c r="U2976" s="39">
        <f t="shared" si="1287"/>
        <v>0</v>
      </c>
      <c r="V2976" s="39"/>
      <c r="W2976" s="39">
        <f>IF(E2976=12099,I2976,IF(E2976&lt;&gt;12099,0))</f>
        <v>0</v>
      </c>
      <c r="X2976" s="39">
        <f t="shared" si="1293"/>
        <v>566.61088295687887</v>
      </c>
      <c r="Y2976" s="39">
        <f t="shared" si="1294"/>
        <v>17246.21875</v>
      </c>
      <c r="Z2976" s="41">
        <f t="shared" si="1295"/>
        <v>1005734.31724846</v>
      </c>
      <c r="AA2976" s="41">
        <v>798354.73408624227</v>
      </c>
      <c r="AB2976" s="41">
        <v>53658.211760538601</v>
      </c>
      <c r="AC2976" s="41">
        <f t="shared" si="1296"/>
        <v>852012.9458467809</v>
      </c>
      <c r="AD2976" s="42">
        <f t="shared" si="1297"/>
        <v>207379.58316221775</v>
      </c>
      <c r="AE2976" s="41">
        <f t="shared" si="1298"/>
        <v>1059392.5290089985</v>
      </c>
      <c r="AF2976" s="42">
        <f t="shared" si="1299"/>
        <v>1010153.7209910015</v>
      </c>
      <c r="AG2976" s="43">
        <f>(365.25/30.4375*(IF(E2976=12002,1/3%,IF(E2976=12003,1/3%,IF(E2976=12004,1/3%,IF(E2976=12006,1/2%,IF(E2976=12007,1/10%,IF(E2976=12008,1/3%,IF(E2976=12009,1/10%,IF(E2976=12010,1/10%,IF(E2976=12011,1/20%,IF(E2976=12012,1/3%,IF(E2976=12099,1/10%)))))))))))))</f>
        <v>120</v>
      </c>
      <c r="AH2976" s="44">
        <f t="shared" si="1300"/>
        <v>61.68377823408624</v>
      </c>
      <c r="AI2976" s="36">
        <f t="shared" si="1301"/>
        <v>58.31622176591376</v>
      </c>
      <c r="AJ2976" s="36">
        <f t="shared" si="1302"/>
        <v>1775</v>
      </c>
      <c r="AK2976" s="45">
        <v>45657</v>
      </c>
    </row>
    <row r="2977" spans="1:37" s="79" customFormat="1" ht="38.25" customHeight="1" x14ac:dyDescent="0.25">
      <c r="A2977" s="36">
        <v>2971</v>
      </c>
      <c r="B2977" s="45">
        <v>43887</v>
      </c>
      <c r="C2977" s="49" t="s">
        <v>754</v>
      </c>
      <c r="D2977" s="49"/>
      <c r="E2977" s="49">
        <v>12011</v>
      </c>
      <c r="F2977" s="36" t="s">
        <v>2269</v>
      </c>
      <c r="G2977" s="36" t="s">
        <v>435</v>
      </c>
      <c r="H2977" s="38">
        <v>10</v>
      </c>
      <c r="I2977" s="50">
        <v>8700000</v>
      </c>
      <c r="J2977" s="39">
        <f t="shared" si="1279"/>
        <v>0</v>
      </c>
      <c r="K2977" s="39">
        <f t="shared" si="1280"/>
        <v>0</v>
      </c>
      <c r="L2977" s="39">
        <f t="shared" si="1281"/>
        <v>0</v>
      </c>
      <c r="M2977" s="39">
        <f>IF(E2977=12005,I2977,IF(E2977&lt;&gt;12005,0))</f>
        <v>0</v>
      </c>
      <c r="N2977" s="39">
        <f t="shared" si="1288"/>
        <v>0</v>
      </c>
      <c r="O2977" s="39">
        <f t="shared" si="1282"/>
        <v>0</v>
      </c>
      <c r="P2977" s="39">
        <f t="shared" si="1283"/>
        <v>0</v>
      </c>
      <c r="Q2977" s="39">
        <f t="shared" si="1284"/>
        <v>0</v>
      </c>
      <c r="R2977" s="39">
        <f t="shared" si="1285"/>
        <v>0</v>
      </c>
      <c r="S2977" s="39">
        <f t="shared" si="1286"/>
        <v>8700000</v>
      </c>
      <c r="T2977" s="39"/>
      <c r="U2977" s="39">
        <f t="shared" si="1287"/>
        <v>0</v>
      </c>
      <c r="V2977" s="39"/>
      <c r="W2977" s="39">
        <f>IF(E2977=12099,I2977,IF(E2977&lt;&gt;12099,0))</f>
        <v>0</v>
      </c>
      <c r="X2977" s="39">
        <f t="shared" si="1293"/>
        <v>4763.8603696098562</v>
      </c>
      <c r="Y2977" s="39">
        <f t="shared" si="1294"/>
        <v>145000</v>
      </c>
      <c r="Z2977" s="41">
        <f t="shared" si="1295"/>
        <v>8432032.8542094454</v>
      </c>
      <c r="AA2977" s="41">
        <v>6688459.9589322377</v>
      </c>
      <c r="AB2977" s="41">
        <v>0</v>
      </c>
      <c r="AC2977" s="41">
        <f t="shared" si="1296"/>
        <v>6688459.9589322377</v>
      </c>
      <c r="AD2977" s="42">
        <f t="shared" si="1297"/>
        <v>1743572.8952772077</v>
      </c>
      <c r="AE2977" s="41">
        <f t="shared" si="1298"/>
        <v>8432032.8542094454</v>
      </c>
      <c r="AF2977" s="42">
        <f t="shared" si="1299"/>
        <v>267967.14579055458</v>
      </c>
      <c r="AG2977" s="43">
        <f>(365.25/30.4375*(IF(E2977=12002,1/3%,IF(E2977=12003,1/3%,IF(E2977=12004,1/3%,IF(E2977=12006,1/2%,IF(E2977=12007,1/10%,IF(E2977=12008,1/3%,IF(E2977=12009,1/10%,IF(E2977=12010,1/10%,IF(E2977=12011,1/20%,IF(E2977=12012,1/3%,IF(E2977=12099,1/10%)))))))))))))</f>
        <v>60</v>
      </c>
      <c r="AH2977" s="44">
        <f t="shared" si="1300"/>
        <v>1.848049281314168</v>
      </c>
      <c r="AI2977" s="36">
        <f t="shared" si="1301"/>
        <v>58.151950718685832</v>
      </c>
      <c r="AJ2977" s="36">
        <f t="shared" si="1302"/>
        <v>1770</v>
      </c>
      <c r="AK2977" s="45">
        <v>45657</v>
      </c>
    </row>
    <row r="2978" spans="1:37" s="79" customFormat="1" ht="38.25" customHeight="1" x14ac:dyDescent="0.25">
      <c r="A2978" s="36">
        <v>2972</v>
      </c>
      <c r="B2978" s="45">
        <v>43888</v>
      </c>
      <c r="C2978" s="36" t="s">
        <v>533</v>
      </c>
      <c r="D2978" s="36"/>
      <c r="E2978" s="36">
        <v>12003</v>
      </c>
      <c r="F2978" s="36" t="s">
        <v>2041</v>
      </c>
      <c r="G2978" s="36" t="s">
        <v>1470</v>
      </c>
      <c r="H2978" s="38">
        <v>9</v>
      </c>
      <c r="I2978" s="48">
        <v>331875</v>
      </c>
      <c r="J2978" s="39">
        <f t="shared" si="1279"/>
        <v>0</v>
      </c>
      <c r="K2978" s="39">
        <f t="shared" si="1280"/>
        <v>331875</v>
      </c>
      <c r="L2978" s="39">
        <f t="shared" si="1281"/>
        <v>0</v>
      </c>
      <c r="M2978" s="39">
        <f>IF(C2978=12006,H2978,IF(C2978&lt;&gt;12006,0))</f>
        <v>0</v>
      </c>
      <c r="N2978" s="39">
        <f t="shared" si="1288"/>
        <v>0</v>
      </c>
      <c r="O2978" s="39">
        <f t="shared" si="1282"/>
        <v>0</v>
      </c>
      <c r="P2978" s="39">
        <f t="shared" si="1283"/>
        <v>0</v>
      </c>
      <c r="Q2978" s="39">
        <f t="shared" si="1284"/>
        <v>0</v>
      </c>
      <c r="R2978" s="39">
        <f t="shared" si="1285"/>
        <v>0</v>
      </c>
      <c r="S2978" s="39">
        <f t="shared" si="1286"/>
        <v>0</v>
      </c>
      <c r="T2978" s="39"/>
      <c r="U2978" s="39">
        <f t="shared" si="1287"/>
        <v>0</v>
      </c>
      <c r="V2978" s="39"/>
      <c r="W2978" s="39"/>
      <c r="X2978" s="39">
        <f t="shared" si="1293"/>
        <v>27.258726899383984</v>
      </c>
      <c r="Y2978" s="39">
        <f t="shared" si="1294"/>
        <v>829.6875</v>
      </c>
      <c r="Z2978" s="41">
        <f t="shared" si="1295"/>
        <v>48220.687885010266</v>
      </c>
      <c r="AA2978" s="41">
        <v>38243.993839835734</v>
      </c>
      <c r="AB2978" s="41">
        <v>-1031.4285443955603</v>
      </c>
      <c r="AC2978" s="41">
        <f t="shared" si="1296"/>
        <v>37212.565295440174</v>
      </c>
      <c r="AD2978" s="42">
        <f t="shared" si="1297"/>
        <v>9976.6940451745322</v>
      </c>
      <c r="AE2978" s="41">
        <f t="shared" si="1298"/>
        <v>47189.259340614706</v>
      </c>
      <c r="AF2978" s="42">
        <f t="shared" si="1299"/>
        <v>284685.74065938528</v>
      </c>
      <c r="AG2978" s="43">
        <f>(365.25/30.4375*(IF(E2978=12002,1/3%,IF(E2978=12003,1/3%,IF(E2978=12004,1/3%,IF(E2978=12006,1/2%,IF(E2978=12007,1/10%,IF(E2978=12008,1/3%,IF(E2978=12009,1/10%,IF(E2978=12010,1/10%,IF(E2978=12011,1/20%,IF(E2978=12012,1/3%))))))))))))</f>
        <v>400</v>
      </c>
      <c r="AH2978" s="44">
        <f t="shared" si="1300"/>
        <v>341.88090349075975</v>
      </c>
      <c r="AI2978" s="36">
        <f t="shared" si="1301"/>
        <v>58.119096509240244</v>
      </c>
      <c r="AJ2978" s="36">
        <f t="shared" si="1302"/>
        <v>1769</v>
      </c>
      <c r="AK2978" s="45">
        <v>45657</v>
      </c>
    </row>
    <row r="2979" spans="1:37" s="79" customFormat="1" ht="12.75" customHeight="1" x14ac:dyDescent="0.25">
      <c r="A2979" s="36">
        <v>2973</v>
      </c>
      <c r="B2979" s="45">
        <v>43888</v>
      </c>
      <c r="C2979" s="49" t="s">
        <v>272</v>
      </c>
      <c r="D2979" s="49"/>
      <c r="E2979" s="49">
        <v>12010</v>
      </c>
      <c r="F2979" s="36" t="s">
        <v>2289</v>
      </c>
      <c r="G2979" s="56" t="s">
        <v>435</v>
      </c>
      <c r="H2979" s="38">
        <v>4</v>
      </c>
      <c r="I2979" s="50">
        <v>130000</v>
      </c>
      <c r="J2979" s="39">
        <f t="shared" si="1279"/>
        <v>0</v>
      </c>
      <c r="K2979" s="39">
        <f t="shared" si="1280"/>
        <v>0</v>
      </c>
      <c r="L2979" s="39">
        <f t="shared" si="1281"/>
        <v>0</v>
      </c>
      <c r="M2979" s="39">
        <f>IF(E2979=12005,I2979,IF(E2979&lt;&gt;12005,0))</f>
        <v>0</v>
      </c>
      <c r="N2979" s="39">
        <f t="shared" si="1288"/>
        <v>0</v>
      </c>
      <c r="O2979" s="39">
        <f t="shared" si="1282"/>
        <v>0</v>
      </c>
      <c r="P2979" s="39">
        <f t="shared" si="1283"/>
        <v>0</v>
      </c>
      <c r="Q2979" s="39">
        <f t="shared" si="1284"/>
        <v>0</v>
      </c>
      <c r="R2979" s="39">
        <f t="shared" si="1285"/>
        <v>130000</v>
      </c>
      <c r="S2979" s="39">
        <f t="shared" si="1286"/>
        <v>0</v>
      </c>
      <c r="T2979" s="39"/>
      <c r="U2979" s="39">
        <f t="shared" si="1287"/>
        <v>0</v>
      </c>
      <c r="V2979" s="39"/>
      <c r="W2979" s="39">
        <f>IF(E2979=12099,I2979,IF(E2979&lt;&gt;12099,0))</f>
        <v>0</v>
      </c>
      <c r="X2979" s="39">
        <f t="shared" si="1293"/>
        <v>35.592060232717316</v>
      </c>
      <c r="Y2979" s="39">
        <f t="shared" si="1294"/>
        <v>1083.3333333333333</v>
      </c>
      <c r="Z2979" s="41">
        <f t="shared" si="1295"/>
        <v>62962.354551676923</v>
      </c>
      <c r="AA2979" s="41">
        <v>49935.660506502398</v>
      </c>
      <c r="AB2979" s="41">
        <v>3356.2251608954844</v>
      </c>
      <c r="AC2979" s="41">
        <f t="shared" si="1296"/>
        <v>53291.885667397881</v>
      </c>
      <c r="AD2979" s="42">
        <f t="shared" si="1297"/>
        <v>13026.694045174525</v>
      </c>
      <c r="AE2979" s="41">
        <f t="shared" si="1298"/>
        <v>66318.579712572406</v>
      </c>
      <c r="AF2979" s="42">
        <f t="shared" si="1299"/>
        <v>63681.420287427594</v>
      </c>
      <c r="AG2979" s="43">
        <f>(365.25/30.4375*(IF(E2979=12002,1/3%,IF(E2979=12003,1/3%,IF(E2979=12004,1/3%,IF(E2979=12006,1/2%,IF(E2979=12007,1/10%,IF(E2979=12008,1/3%,IF(E2979=12009,1/10%,IF(E2979=12010,1/10%,IF(E2979=12011,1/20%,IF(E2979=12012,1/3%,IF(E2979=12099,1/10%)))))))))))))</f>
        <v>120</v>
      </c>
      <c r="AH2979" s="44">
        <f t="shared" si="1300"/>
        <v>61.880903490759756</v>
      </c>
      <c r="AI2979" s="36">
        <f t="shared" si="1301"/>
        <v>58.119096509240244</v>
      </c>
      <c r="AJ2979" s="36">
        <f t="shared" si="1302"/>
        <v>1769</v>
      </c>
      <c r="AK2979" s="45">
        <v>45657</v>
      </c>
    </row>
    <row r="2980" spans="1:37" s="79" customFormat="1" ht="12.75" customHeight="1" x14ac:dyDescent="0.25">
      <c r="A2980" s="36">
        <v>2974</v>
      </c>
      <c r="B2980" s="91">
        <v>43889</v>
      </c>
      <c r="C2980" s="49" t="s">
        <v>265</v>
      </c>
      <c r="D2980" s="49"/>
      <c r="E2980" s="36">
        <v>12007</v>
      </c>
      <c r="F2980" s="56" t="s">
        <v>2290</v>
      </c>
      <c r="G2980" s="73" t="s">
        <v>435</v>
      </c>
      <c r="H2980" s="38">
        <v>1</v>
      </c>
      <c r="I2980" s="50">
        <v>105000</v>
      </c>
      <c r="J2980" s="39">
        <f t="shared" si="1279"/>
        <v>0</v>
      </c>
      <c r="K2980" s="39">
        <f t="shared" si="1280"/>
        <v>0</v>
      </c>
      <c r="L2980" s="39">
        <f t="shared" si="1281"/>
        <v>0</v>
      </c>
      <c r="M2980" s="39">
        <f>IF(E2980=12005,I2980,IF(E2980&lt;&gt;12005,0))</f>
        <v>0</v>
      </c>
      <c r="N2980" s="39">
        <f t="shared" si="1288"/>
        <v>0</v>
      </c>
      <c r="O2980" s="39">
        <f t="shared" si="1282"/>
        <v>105000</v>
      </c>
      <c r="P2980" s="39">
        <f t="shared" si="1283"/>
        <v>0</v>
      </c>
      <c r="Q2980" s="39">
        <f t="shared" si="1284"/>
        <v>0</v>
      </c>
      <c r="R2980" s="39">
        <f t="shared" si="1285"/>
        <v>0</v>
      </c>
      <c r="S2980" s="39">
        <f t="shared" si="1286"/>
        <v>0</v>
      </c>
      <c r="T2980" s="39"/>
      <c r="U2980" s="39">
        <f t="shared" si="1287"/>
        <v>0</v>
      </c>
      <c r="V2980" s="39"/>
      <c r="W2980" s="39">
        <f>IF(E2980=12099,I2980,IF(E2980&lt;&gt;12099,0))</f>
        <v>0</v>
      </c>
      <c r="X2980" s="39">
        <f t="shared" si="1293"/>
        <v>28.747433264887064</v>
      </c>
      <c r="Y2980" s="39">
        <f t="shared" si="1294"/>
        <v>875</v>
      </c>
      <c r="Z2980" s="41">
        <f t="shared" si="1295"/>
        <v>50825.462012320328</v>
      </c>
      <c r="AA2980" s="41">
        <v>40303.901437371664</v>
      </c>
      <c r="AB2980" s="41">
        <v>1262.8498720502614</v>
      </c>
      <c r="AC2980" s="41">
        <f t="shared" si="1296"/>
        <v>41566.751309421925</v>
      </c>
      <c r="AD2980" s="42">
        <f t="shared" si="1297"/>
        <v>10521.560574948664</v>
      </c>
      <c r="AE2980" s="41">
        <f t="shared" si="1298"/>
        <v>52088.311884370589</v>
      </c>
      <c r="AF2980" s="42">
        <f t="shared" si="1299"/>
        <v>52911.688115629411</v>
      </c>
      <c r="AG2980" s="43">
        <f>(365.25/30.4375*(IF(E2980=12002,1/3%,IF(E2980=12003,1/3%,IF(E2980=12004,1/3%,IF(E2980=12006,1/2%,IF(E2980=12007,1/10%,IF(E2980=12008,1/3%,IF(E2980=12009,1/10%,IF(E2980=12010,1/10%,IF(E2980=12011,1/20%,IF(E2980=12012,1/3%,IF(E2980=12099,1/10%)))))))))))))</f>
        <v>120</v>
      </c>
      <c r="AH2980" s="44">
        <f t="shared" si="1300"/>
        <v>61.913757700205338</v>
      </c>
      <c r="AI2980" s="36">
        <f t="shared" si="1301"/>
        <v>58.086242299794662</v>
      </c>
      <c r="AJ2980" s="36">
        <f t="shared" si="1302"/>
        <v>1768</v>
      </c>
      <c r="AK2980" s="45">
        <v>45657</v>
      </c>
    </row>
    <row r="2981" spans="1:37" s="79" customFormat="1" ht="38.25" customHeight="1" x14ac:dyDescent="0.25">
      <c r="A2981" s="36">
        <v>2975</v>
      </c>
      <c r="B2981" s="91">
        <v>43889</v>
      </c>
      <c r="C2981" s="49" t="s">
        <v>265</v>
      </c>
      <c r="D2981" s="49"/>
      <c r="E2981" s="36">
        <v>12007</v>
      </c>
      <c r="F2981" s="56" t="s">
        <v>2291</v>
      </c>
      <c r="G2981" s="36" t="s">
        <v>540</v>
      </c>
      <c r="H2981" s="38">
        <v>1</v>
      </c>
      <c r="I2981" s="50">
        <v>105000</v>
      </c>
      <c r="J2981" s="39">
        <f t="shared" si="1279"/>
        <v>0</v>
      </c>
      <c r="K2981" s="39">
        <f t="shared" si="1280"/>
        <v>0</v>
      </c>
      <c r="L2981" s="39">
        <f t="shared" si="1281"/>
        <v>0</v>
      </c>
      <c r="M2981" s="39">
        <f>IF(C2981=12006,H2981,IF(C2981&lt;&gt;12006,0))</f>
        <v>0</v>
      </c>
      <c r="N2981" s="39">
        <f t="shared" si="1288"/>
        <v>0</v>
      </c>
      <c r="O2981" s="39">
        <f t="shared" si="1282"/>
        <v>105000</v>
      </c>
      <c r="P2981" s="39">
        <f t="shared" si="1283"/>
        <v>0</v>
      </c>
      <c r="Q2981" s="39">
        <f t="shared" si="1284"/>
        <v>0</v>
      </c>
      <c r="R2981" s="39">
        <f t="shared" si="1285"/>
        <v>0</v>
      </c>
      <c r="S2981" s="39">
        <f t="shared" si="1286"/>
        <v>0</v>
      </c>
      <c r="T2981" s="39"/>
      <c r="U2981" s="39">
        <f t="shared" si="1287"/>
        <v>0</v>
      </c>
      <c r="V2981" s="39"/>
      <c r="W2981" s="39"/>
      <c r="X2981" s="39">
        <f t="shared" si="1293"/>
        <v>28.747433264887064</v>
      </c>
      <c r="Y2981" s="39">
        <f t="shared" si="1294"/>
        <v>875</v>
      </c>
      <c r="Z2981" s="41">
        <f t="shared" si="1295"/>
        <v>50825.462012320328</v>
      </c>
      <c r="AA2981" s="41">
        <v>39441.478439425046</v>
      </c>
      <c r="AB2981" s="41">
        <v>6124.0068121041859</v>
      </c>
      <c r="AC2981" s="41">
        <f t="shared" si="1296"/>
        <v>45565.48525152923</v>
      </c>
      <c r="AD2981" s="42">
        <f t="shared" si="1297"/>
        <v>11383.983572895282</v>
      </c>
      <c r="AE2981" s="41">
        <f t="shared" si="1298"/>
        <v>56949.468824424512</v>
      </c>
      <c r="AF2981" s="42">
        <f t="shared" si="1299"/>
        <v>48050.531175575488</v>
      </c>
      <c r="AG2981" s="43">
        <f>(365.25/30.4375*(IF(E2981=12002,1/3%,IF(E2981=12003,1/3%,IF(E2981=12004,1/3%,IF(E2981=12006,1/2%,IF(E2981=12007,1/10%,IF(E2981=12008,1/3%,IF(E2981=12009,1/10%,IF(E2981=12010,1/10%,IF(E2981=12011,1/20%,IF(E2981=12012,1/3%))))))))))))</f>
        <v>120</v>
      </c>
      <c r="AH2981" s="44">
        <f t="shared" si="1300"/>
        <v>61.913757700205338</v>
      </c>
      <c r="AI2981" s="36">
        <f t="shared" si="1301"/>
        <v>58.086242299794662</v>
      </c>
      <c r="AJ2981" s="36">
        <f t="shared" si="1302"/>
        <v>1768</v>
      </c>
      <c r="AK2981" s="45">
        <v>45657</v>
      </c>
    </row>
    <row r="2982" spans="1:37" s="79" customFormat="1" ht="38.25" customHeight="1" x14ac:dyDescent="0.25">
      <c r="A2982" s="36">
        <v>2976</v>
      </c>
      <c r="B2982" s="91">
        <v>43889</v>
      </c>
      <c r="C2982" s="49" t="s">
        <v>265</v>
      </c>
      <c r="D2982" s="49"/>
      <c r="E2982" s="36">
        <v>12007</v>
      </c>
      <c r="F2982" s="56" t="s">
        <v>2292</v>
      </c>
      <c r="G2982" s="36" t="s">
        <v>540</v>
      </c>
      <c r="H2982" s="38">
        <v>1</v>
      </c>
      <c r="I2982" s="50">
        <v>105000</v>
      </c>
      <c r="J2982" s="39">
        <f t="shared" si="1279"/>
        <v>0</v>
      </c>
      <c r="K2982" s="39">
        <f t="shared" si="1280"/>
        <v>0</v>
      </c>
      <c r="L2982" s="39">
        <f t="shared" si="1281"/>
        <v>0</v>
      </c>
      <c r="M2982" s="39">
        <f>IF(C2982=12006,H2982,IF(C2982&lt;&gt;12006,0))</f>
        <v>0</v>
      </c>
      <c r="N2982" s="39">
        <f t="shared" si="1288"/>
        <v>0</v>
      </c>
      <c r="O2982" s="39">
        <f t="shared" si="1282"/>
        <v>105000</v>
      </c>
      <c r="P2982" s="39">
        <f t="shared" si="1283"/>
        <v>0</v>
      </c>
      <c r="Q2982" s="39">
        <f t="shared" si="1284"/>
        <v>0</v>
      </c>
      <c r="R2982" s="39">
        <f t="shared" si="1285"/>
        <v>0</v>
      </c>
      <c r="S2982" s="39">
        <f t="shared" si="1286"/>
        <v>0</v>
      </c>
      <c r="T2982" s="39"/>
      <c r="U2982" s="39">
        <f t="shared" si="1287"/>
        <v>0</v>
      </c>
      <c r="V2982" s="39"/>
      <c r="W2982" s="39"/>
      <c r="X2982" s="39">
        <f t="shared" si="1293"/>
        <v>28.747433264887064</v>
      </c>
      <c r="Y2982" s="39">
        <f t="shared" si="1294"/>
        <v>875</v>
      </c>
      <c r="Z2982" s="41">
        <f t="shared" si="1295"/>
        <v>50825.462012320328</v>
      </c>
      <c r="AA2982" s="41">
        <v>39441.478439425046</v>
      </c>
      <c r="AB2982" s="41">
        <v>6124.0068121041859</v>
      </c>
      <c r="AC2982" s="41">
        <f t="shared" si="1296"/>
        <v>45565.48525152923</v>
      </c>
      <c r="AD2982" s="42">
        <f t="shared" si="1297"/>
        <v>11383.983572895282</v>
      </c>
      <c r="AE2982" s="41">
        <f t="shared" si="1298"/>
        <v>56949.468824424512</v>
      </c>
      <c r="AF2982" s="42">
        <f t="shared" si="1299"/>
        <v>48050.531175575488</v>
      </c>
      <c r="AG2982" s="43">
        <f>(365.25/30.4375*(IF(E2982=12002,1/3%,IF(E2982=12003,1/3%,IF(E2982=12004,1/3%,IF(E2982=12006,1/2%,IF(E2982=12007,1/10%,IF(E2982=12008,1/3%,IF(E2982=12009,1/10%,IF(E2982=12010,1/10%,IF(E2982=12011,1/20%,IF(E2982=12012,1/3%))))))))))))</f>
        <v>120</v>
      </c>
      <c r="AH2982" s="44">
        <f t="shared" si="1300"/>
        <v>61.913757700205338</v>
      </c>
      <c r="AI2982" s="36">
        <f t="shared" si="1301"/>
        <v>58.086242299794662</v>
      </c>
      <c r="AJ2982" s="36">
        <f t="shared" si="1302"/>
        <v>1768</v>
      </c>
      <c r="AK2982" s="45">
        <v>45657</v>
      </c>
    </row>
    <row r="2983" spans="1:37" s="79" customFormat="1" ht="38.25" customHeight="1" x14ac:dyDescent="0.25">
      <c r="A2983" s="36">
        <v>2977</v>
      </c>
      <c r="B2983" s="45">
        <v>43890</v>
      </c>
      <c r="C2983" s="36" t="s">
        <v>527</v>
      </c>
      <c r="D2983" s="36"/>
      <c r="E2983" s="36">
        <v>12002</v>
      </c>
      <c r="F2983" s="36" t="s">
        <v>2293</v>
      </c>
      <c r="G2983" s="36" t="s">
        <v>62</v>
      </c>
      <c r="H2983" s="38">
        <v>1</v>
      </c>
      <c r="I2983" s="48">
        <v>3018098.4</v>
      </c>
      <c r="J2983" s="39">
        <f t="shared" si="1279"/>
        <v>3018098.4</v>
      </c>
      <c r="K2983" s="39">
        <f t="shared" si="1280"/>
        <v>0</v>
      </c>
      <c r="L2983" s="39">
        <f t="shared" si="1281"/>
        <v>0</v>
      </c>
      <c r="M2983" s="39">
        <f>IF(C2983=12006,H2983,IF(C2983&lt;&gt;12006,0))</f>
        <v>0</v>
      </c>
      <c r="N2983" s="39">
        <f t="shared" si="1288"/>
        <v>0</v>
      </c>
      <c r="O2983" s="39">
        <f t="shared" si="1282"/>
        <v>0</v>
      </c>
      <c r="P2983" s="39">
        <f t="shared" si="1283"/>
        <v>0</v>
      </c>
      <c r="Q2983" s="39">
        <f t="shared" si="1284"/>
        <v>0</v>
      </c>
      <c r="R2983" s="39">
        <f t="shared" si="1285"/>
        <v>0</v>
      </c>
      <c r="S2983" s="39">
        <f t="shared" si="1286"/>
        <v>0</v>
      </c>
      <c r="T2983" s="39"/>
      <c r="U2983" s="39">
        <f t="shared" si="1287"/>
        <v>0</v>
      </c>
      <c r="V2983" s="39"/>
      <c r="W2983" s="39"/>
      <c r="X2983" s="39">
        <f t="shared" si="1293"/>
        <v>247.89309240246405</v>
      </c>
      <c r="Y2983" s="39">
        <f t="shared" si="1294"/>
        <v>7545.2459999999992</v>
      </c>
      <c r="Z2983" s="41">
        <f t="shared" si="1295"/>
        <v>438027.09427515394</v>
      </c>
      <c r="AA2983" s="41">
        <v>347298.22245585214</v>
      </c>
      <c r="AB2983" s="41">
        <v>-9366.5243635114984</v>
      </c>
      <c r="AC2983" s="41">
        <f t="shared" si="1296"/>
        <v>337931.69809234067</v>
      </c>
      <c r="AD2983" s="42">
        <f t="shared" si="1297"/>
        <v>90728.871819301799</v>
      </c>
      <c r="AE2983" s="41">
        <f t="shared" si="1298"/>
        <v>428660.56991164247</v>
      </c>
      <c r="AF2983" s="42">
        <f t="shared" si="1299"/>
        <v>2589437.8300883574</v>
      </c>
      <c r="AG2983" s="43">
        <f>(365.25/30.4375*(IF(E2983=12002,1/3%,IF(E2983=12003,1/3%,IF(E2983=12004,1/3%,IF(E2983=12006,1/2%,IF(E2983=12007,1/10%,IF(E2983=12008,1/3%,IF(E2983=12009,1/10%,IF(E2983=12010,1/10%,IF(E2983=12011,1/20%,IF(E2983=12012,1/3%))))))))))))</f>
        <v>400</v>
      </c>
      <c r="AH2983" s="44">
        <f t="shared" si="1300"/>
        <v>341.94661190965093</v>
      </c>
      <c r="AI2983" s="36">
        <f t="shared" si="1301"/>
        <v>58.053388090349074</v>
      </c>
      <c r="AJ2983" s="36">
        <f t="shared" si="1302"/>
        <v>1767</v>
      </c>
      <c r="AK2983" s="45">
        <v>45657</v>
      </c>
    </row>
    <row r="2984" spans="1:37" s="79" customFormat="1" ht="38.25" customHeight="1" x14ac:dyDescent="0.25">
      <c r="A2984" s="36">
        <v>2978</v>
      </c>
      <c r="B2984" s="45">
        <v>43890</v>
      </c>
      <c r="C2984" s="36" t="s">
        <v>823</v>
      </c>
      <c r="D2984" s="36"/>
      <c r="E2984" s="36">
        <v>12004</v>
      </c>
      <c r="F2984" s="36" t="s">
        <v>2294</v>
      </c>
      <c r="G2984" s="38" t="s">
        <v>320</v>
      </c>
      <c r="H2984" s="61">
        <v>1</v>
      </c>
      <c r="I2984" s="48">
        <v>1386500</v>
      </c>
      <c r="J2984" s="39">
        <f t="shared" si="1279"/>
        <v>0</v>
      </c>
      <c r="K2984" s="39">
        <f t="shared" si="1280"/>
        <v>0</v>
      </c>
      <c r="L2984" s="39">
        <f t="shared" si="1281"/>
        <v>1386500</v>
      </c>
      <c r="M2984" s="39">
        <f>IF(C2984=12006,H2984,IF(C2984&lt;&gt;12006,0))</f>
        <v>0</v>
      </c>
      <c r="N2984" s="39">
        <f t="shared" si="1288"/>
        <v>0</v>
      </c>
      <c r="O2984" s="39">
        <f t="shared" si="1282"/>
        <v>0</v>
      </c>
      <c r="P2984" s="39">
        <f t="shared" si="1283"/>
        <v>0</v>
      </c>
      <c r="Q2984" s="39">
        <f t="shared" si="1284"/>
        <v>0</v>
      </c>
      <c r="R2984" s="39">
        <f t="shared" si="1285"/>
        <v>0</v>
      </c>
      <c r="S2984" s="39">
        <f t="shared" si="1286"/>
        <v>0</v>
      </c>
      <c r="T2984" s="39"/>
      <c r="U2984" s="39">
        <f t="shared" si="1287"/>
        <v>0</v>
      </c>
      <c r="V2984" s="39"/>
      <c r="W2984" s="39"/>
      <c r="X2984" s="39">
        <f t="shared" si="1293"/>
        <v>113.88090349075975</v>
      </c>
      <c r="Y2984" s="39">
        <f t="shared" si="1294"/>
        <v>3466.25</v>
      </c>
      <c r="Z2984" s="41">
        <f t="shared" si="1295"/>
        <v>201227.55646817246</v>
      </c>
      <c r="AA2984" s="41">
        <v>159547.14579055444</v>
      </c>
      <c r="AB2984" s="41">
        <v>0</v>
      </c>
      <c r="AC2984" s="41">
        <f t="shared" si="1296"/>
        <v>159547.14579055444</v>
      </c>
      <c r="AD2984" s="42">
        <f t="shared" si="1297"/>
        <v>41680.410677618027</v>
      </c>
      <c r="AE2984" s="41">
        <f t="shared" si="1298"/>
        <v>201227.55646817246</v>
      </c>
      <c r="AF2984" s="42">
        <f t="shared" si="1299"/>
        <v>1185272.4435318275</v>
      </c>
      <c r="AG2984" s="43">
        <f>(365.25/30.4375*(IF(E2984=12002,1/3%,IF(E2984=12003,1/3%,IF(E2984=12004,1/3%,IF(E2984=12006,1/2%,IF(E2984=12007,1/10%,IF(E2984=12008,1/3%,IF(E2984=12009,1/10%,IF(E2984=12010,1/10%,IF(E2984=12011,1/20%,IF(E2984=12012,1/3%))))))))))))</f>
        <v>400</v>
      </c>
      <c r="AH2984" s="44">
        <f t="shared" si="1300"/>
        <v>341.94661190965093</v>
      </c>
      <c r="AI2984" s="36">
        <f t="shared" si="1301"/>
        <v>58.053388090349074</v>
      </c>
      <c r="AJ2984" s="36">
        <f t="shared" si="1302"/>
        <v>1767</v>
      </c>
      <c r="AK2984" s="45">
        <v>45657</v>
      </c>
    </row>
    <row r="2985" spans="1:37" s="79" customFormat="1" ht="38.25" customHeight="1" x14ac:dyDescent="0.25">
      <c r="A2985" s="36">
        <v>2979</v>
      </c>
      <c r="B2985" s="45">
        <v>43890</v>
      </c>
      <c r="C2985" s="36" t="s">
        <v>823</v>
      </c>
      <c r="D2985" s="36"/>
      <c r="E2985" s="36">
        <v>12004</v>
      </c>
      <c r="F2985" s="36" t="s">
        <v>2295</v>
      </c>
      <c r="G2985" s="38" t="s">
        <v>318</v>
      </c>
      <c r="H2985" s="61">
        <v>1</v>
      </c>
      <c r="I2985" s="48">
        <v>6797300</v>
      </c>
      <c r="J2985" s="39">
        <f t="shared" si="1279"/>
        <v>0</v>
      </c>
      <c r="K2985" s="39">
        <f t="shared" si="1280"/>
        <v>0</v>
      </c>
      <c r="L2985" s="39">
        <f t="shared" si="1281"/>
        <v>6797300</v>
      </c>
      <c r="M2985" s="39">
        <f>IF(C2985=12006,H2985,IF(C2985&lt;&gt;12006,0))</f>
        <v>0</v>
      </c>
      <c r="N2985" s="39">
        <f t="shared" si="1288"/>
        <v>0</v>
      </c>
      <c r="O2985" s="39">
        <f t="shared" si="1282"/>
        <v>0</v>
      </c>
      <c r="P2985" s="39">
        <f t="shared" si="1283"/>
        <v>0</v>
      </c>
      <c r="Q2985" s="39">
        <f t="shared" si="1284"/>
        <v>0</v>
      </c>
      <c r="R2985" s="39">
        <f t="shared" si="1285"/>
        <v>0</v>
      </c>
      <c r="S2985" s="39">
        <f t="shared" si="1286"/>
        <v>0</v>
      </c>
      <c r="T2985" s="39"/>
      <c r="U2985" s="39">
        <f t="shared" si="1287"/>
        <v>0</v>
      </c>
      <c r="V2985" s="39"/>
      <c r="W2985" s="39"/>
      <c r="X2985" s="39">
        <f t="shared" si="1293"/>
        <v>558.29979466119096</v>
      </c>
      <c r="Y2985" s="39">
        <f t="shared" si="1294"/>
        <v>16993.25</v>
      </c>
      <c r="Z2985" s="41">
        <f t="shared" si="1295"/>
        <v>986515.7371663244</v>
      </c>
      <c r="AA2985" s="41">
        <v>782178.01232032862</v>
      </c>
      <c r="AB2985" s="41">
        <v>0</v>
      </c>
      <c r="AC2985" s="41">
        <f t="shared" si="1296"/>
        <v>782178.01232032862</v>
      </c>
      <c r="AD2985" s="42">
        <f t="shared" si="1297"/>
        <v>204337.72484599578</v>
      </c>
      <c r="AE2985" s="41">
        <f t="shared" si="1298"/>
        <v>986515.7371663244</v>
      </c>
      <c r="AF2985" s="42">
        <f t="shared" si="1299"/>
        <v>5810784.2628336754</v>
      </c>
      <c r="AG2985" s="43">
        <f>(365.25/30.4375*(IF(E2985=12002,1/3%,IF(E2985=12003,1/3%,IF(E2985=12004,1/3%,IF(E2985=12006,1/2%,IF(E2985=12007,1/10%,IF(E2985=12008,1/3%,IF(E2985=12009,1/10%,IF(E2985=12010,1/10%,IF(E2985=12011,1/20%,IF(E2985=12012,1/3%))))))))))))</f>
        <v>400</v>
      </c>
      <c r="AH2985" s="44">
        <f t="shared" si="1300"/>
        <v>341.94661190965093</v>
      </c>
      <c r="AI2985" s="36">
        <f t="shared" si="1301"/>
        <v>58.053388090349074</v>
      </c>
      <c r="AJ2985" s="36">
        <f t="shared" si="1302"/>
        <v>1767</v>
      </c>
      <c r="AK2985" s="45">
        <v>45657</v>
      </c>
    </row>
    <row r="2986" spans="1:37" s="79" customFormat="1" ht="38.25" customHeight="1" x14ac:dyDescent="0.25">
      <c r="A2986" s="36">
        <v>2980</v>
      </c>
      <c r="B2986" s="45">
        <v>43892</v>
      </c>
      <c r="C2986" s="49" t="s">
        <v>272</v>
      </c>
      <c r="D2986" s="49"/>
      <c r="E2986" s="49">
        <v>12010</v>
      </c>
      <c r="F2986" s="36" t="s">
        <v>2296</v>
      </c>
      <c r="G2986" s="56" t="s">
        <v>435</v>
      </c>
      <c r="H2986" s="38">
        <v>5</v>
      </c>
      <c r="I2986" s="50">
        <v>309250</v>
      </c>
      <c r="J2986" s="39">
        <f t="shared" si="1279"/>
        <v>0</v>
      </c>
      <c r="K2986" s="39">
        <f t="shared" si="1280"/>
        <v>0</v>
      </c>
      <c r="L2986" s="39">
        <f t="shared" si="1281"/>
        <v>0</v>
      </c>
      <c r="M2986" s="39">
        <f>IF(E2986=12005,I2986,IF(E2986&lt;&gt;12005,0))</f>
        <v>0</v>
      </c>
      <c r="N2986" s="39">
        <f t="shared" si="1288"/>
        <v>0</v>
      </c>
      <c r="O2986" s="39">
        <f t="shared" si="1282"/>
        <v>0</v>
      </c>
      <c r="P2986" s="39">
        <f t="shared" si="1283"/>
        <v>0</v>
      </c>
      <c r="Q2986" s="39">
        <f t="shared" si="1284"/>
        <v>0</v>
      </c>
      <c r="R2986" s="39">
        <f t="shared" si="1285"/>
        <v>309250</v>
      </c>
      <c r="S2986" s="39">
        <f t="shared" si="1286"/>
        <v>0</v>
      </c>
      <c r="T2986" s="39"/>
      <c r="U2986" s="39">
        <f t="shared" si="1287"/>
        <v>0</v>
      </c>
      <c r="V2986" s="39"/>
      <c r="W2986" s="39">
        <f>IF(E2986=12099,I2986,IF(E2986&lt;&gt;12099,0))</f>
        <v>0</v>
      </c>
      <c r="X2986" s="39">
        <f t="shared" si="1293"/>
        <v>84.668035592060235</v>
      </c>
      <c r="Y2986" s="39">
        <f t="shared" si="1294"/>
        <v>2577.0833333333335</v>
      </c>
      <c r="Z2986" s="41">
        <f t="shared" si="1295"/>
        <v>149439.0828199863</v>
      </c>
      <c r="AA2986" s="41">
        <v>118450.58179329227</v>
      </c>
      <c r="AB2986" s="41">
        <v>7961.1808255863407</v>
      </c>
      <c r="AC2986" s="41">
        <f t="shared" si="1296"/>
        <v>126411.76261887861</v>
      </c>
      <c r="AD2986" s="42">
        <f t="shared" si="1297"/>
        <v>30988.501026694037</v>
      </c>
      <c r="AE2986" s="41">
        <f t="shared" si="1298"/>
        <v>157400.26364557265</v>
      </c>
      <c r="AF2986" s="42">
        <f t="shared" si="1299"/>
        <v>151849.73635442735</v>
      </c>
      <c r="AG2986" s="43">
        <f>(365.25/30.4375*(IF(E2986=12002,1/3%,IF(E2986=12003,1/3%,IF(E2986=12004,1/3%,IF(E2986=12006,1/2%,IF(E2986=12007,1/10%,IF(E2986=12008,1/3%,IF(E2986=12009,1/10%,IF(E2986=12010,1/10%,IF(E2986=12011,1/20%,IF(E2986=12012,1/3%,IF(E2986=12099,1/10%)))))))))))))</f>
        <v>120</v>
      </c>
      <c r="AH2986" s="44">
        <f t="shared" si="1300"/>
        <v>62.012320328542096</v>
      </c>
      <c r="AI2986" s="36">
        <f t="shared" si="1301"/>
        <v>57.987679671457904</v>
      </c>
      <c r="AJ2986" s="36">
        <f t="shared" si="1302"/>
        <v>1765</v>
      </c>
      <c r="AK2986" s="45">
        <v>45657</v>
      </c>
    </row>
    <row r="2987" spans="1:37" s="79" customFormat="1" ht="38.25" customHeight="1" x14ac:dyDescent="0.25">
      <c r="A2987" s="36">
        <v>2981</v>
      </c>
      <c r="B2987" s="45">
        <v>43892</v>
      </c>
      <c r="C2987" s="53" t="s">
        <v>533</v>
      </c>
      <c r="D2987" s="53"/>
      <c r="E2987" s="36">
        <v>12003</v>
      </c>
      <c r="F2987" s="36" t="s">
        <v>2146</v>
      </c>
      <c r="G2987" s="36" t="s">
        <v>1700</v>
      </c>
      <c r="H2987" s="38">
        <v>5</v>
      </c>
      <c r="I2987" s="50">
        <v>238125</v>
      </c>
      <c r="J2987" s="39">
        <f t="shared" si="1279"/>
        <v>0</v>
      </c>
      <c r="K2987" s="39">
        <f t="shared" si="1280"/>
        <v>238125</v>
      </c>
      <c r="L2987" s="39">
        <f t="shared" si="1281"/>
        <v>0</v>
      </c>
      <c r="M2987" s="39">
        <f>IF(C2987=12006,H2987,IF(C2987&lt;&gt;12006,0))</f>
        <v>0</v>
      </c>
      <c r="N2987" s="39">
        <f t="shared" si="1288"/>
        <v>0</v>
      </c>
      <c r="O2987" s="39">
        <f t="shared" si="1282"/>
        <v>0</v>
      </c>
      <c r="P2987" s="39">
        <f t="shared" si="1283"/>
        <v>0</v>
      </c>
      <c r="Q2987" s="39">
        <f t="shared" si="1284"/>
        <v>0</v>
      </c>
      <c r="R2987" s="39">
        <f t="shared" si="1285"/>
        <v>0</v>
      </c>
      <c r="S2987" s="39">
        <f t="shared" si="1286"/>
        <v>0</v>
      </c>
      <c r="T2987" s="39"/>
      <c r="U2987" s="39">
        <f t="shared" si="1287"/>
        <v>0</v>
      </c>
      <c r="V2987" s="39"/>
      <c r="W2987" s="39"/>
      <c r="X2987" s="39">
        <f t="shared" si="1293"/>
        <v>19.558521560574949</v>
      </c>
      <c r="Y2987" s="39">
        <f t="shared" si="1294"/>
        <v>595.3125</v>
      </c>
      <c r="Z2987" s="41">
        <f t="shared" si="1295"/>
        <v>34520.790554414787</v>
      </c>
      <c r="AA2987" s="41">
        <v>26775.616016427106</v>
      </c>
      <c r="AB2987" s="41">
        <v>-722.12998382037119</v>
      </c>
      <c r="AC2987" s="41">
        <f t="shared" si="1296"/>
        <v>26053.486032606736</v>
      </c>
      <c r="AD2987" s="42">
        <f t="shared" si="1297"/>
        <v>7745.1745379876811</v>
      </c>
      <c r="AE2987" s="41">
        <f t="shared" si="1298"/>
        <v>33798.660570594417</v>
      </c>
      <c r="AF2987" s="42">
        <f t="shared" si="1299"/>
        <v>204326.33942940558</v>
      </c>
      <c r="AG2987" s="43">
        <f>(365.25/30.4375*(IF(E2987=12002,1/3%,IF(E2987=12003,1/3%,IF(E2987=12004,1/3%,IF(E2987=12006,1/2%,IF(E2987=12007,1/10%,IF(E2987=12008,1/3%,IF(E2987=12009,1/10%,IF(E2987=12010,1/10%,IF(E2987=12011,1/20%,IF(E2987=12012,1/3%))))))))))))</f>
        <v>400</v>
      </c>
      <c r="AH2987" s="44">
        <f t="shared" si="1300"/>
        <v>342.0123203285421</v>
      </c>
      <c r="AI2987" s="36">
        <f t="shared" si="1301"/>
        <v>57.987679671457904</v>
      </c>
      <c r="AJ2987" s="36">
        <f t="shared" si="1302"/>
        <v>1765</v>
      </c>
      <c r="AK2987" s="45">
        <v>45657</v>
      </c>
    </row>
    <row r="2988" spans="1:37" s="79" customFormat="1" ht="25.5" x14ac:dyDescent="0.25">
      <c r="A2988" s="36">
        <v>2982</v>
      </c>
      <c r="B2988" s="45">
        <v>43892</v>
      </c>
      <c r="C2988" s="53" t="s">
        <v>533</v>
      </c>
      <c r="D2988" s="53"/>
      <c r="E2988" s="36">
        <v>12003</v>
      </c>
      <c r="F2988" s="36" t="s">
        <v>2145</v>
      </c>
      <c r="G2988" s="36" t="s">
        <v>1700</v>
      </c>
      <c r="H2988" s="38">
        <v>3</v>
      </c>
      <c r="I2988" s="50">
        <v>110625</v>
      </c>
      <c r="J2988" s="39">
        <f t="shared" si="1279"/>
        <v>0</v>
      </c>
      <c r="K2988" s="39">
        <f t="shared" si="1280"/>
        <v>110625</v>
      </c>
      <c r="L2988" s="39">
        <f t="shared" si="1281"/>
        <v>0</v>
      </c>
      <c r="M2988" s="39">
        <f>IF(C2988=12006,H2988,IF(C2988&lt;&gt;12006,0))</f>
        <v>0</v>
      </c>
      <c r="N2988" s="39">
        <f t="shared" si="1288"/>
        <v>0</v>
      </c>
      <c r="O2988" s="39">
        <f t="shared" si="1282"/>
        <v>0</v>
      </c>
      <c r="P2988" s="39">
        <f t="shared" si="1283"/>
        <v>0</v>
      </c>
      <c r="Q2988" s="39">
        <f t="shared" si="1284"/>
        <v>0</v>
      </c>
      <c r="R2988" s="39">
        <f t="shared" si="1285"/>
        <v>0</v>
      </c>
      <c r="S2988" s="39">
        <f t="shared" si="1286"/>
        <v>0</v>
      </c>
      <c r="T2988" s="39"/>
      <c r="U2988" s="39">
        <f t="shared" si="1287"/>
        <v>0</v>
      </c>
      <c r="V2988" s="39"/>
      <c r="W2988" s="39"/>
      <c r="X2988" s="39">
        <f t="shared" si="1293"/>
        <v>9.0862422997946606</v>
      </c>
      <c r="Y2988" s="39">
        <f t="shared" si="1294"/>
        <v>276.5625</v>
      </c>
      <c r="Z2988" s="41">
        <f t="shared" si="1295"/>
        <v>16037.217659137577</v>
      </c>
      <c r="AA2988" s="41">
        <v>12439.065708418892</v>
      </c>
      <c r="AB2988" s="41">
        <v>-335.47770901891255</v>
      </c>
      <c r="AC2988" s="41">
        <f t="shared" si="1296"/>
        <v>12103.587999399979</v>
      </c>
      <c r="AD2988" s="42">
        <f t="shared" si="1297"/>
        <v>3598.1519507186858</v>
      </c>
      <c r="AE2988" s="41">
        <f t="shared" si="1298"/>
        <v>15701.739950118665</v>
      </c>
      <c r="AF2988" s="42">
        <f t="shared" si="1299"/>
        <v>94923.260049881341</v>
      </c>
      <c r="AG2988" s="43">
        <f>(365.25/30.4375*(IF(E2988=12002,1/3%,IF(E2988=12003,1/3%,IF(E2988=12004,1/3%,IF(E2988=12006,1/2%,IF(E2988=12007,1/10%,IF(E2988=12008,1/3%,IF(E2988=12009,1/10%,IF(E2988=12010,1/10%,IF(E2988=12011,1/20%,IF(E2988=12012,1/3%))))))))))))</f>
        <v>400</v>
      </c>
      <c r="AH2988" s="44">
        <f t="shared" si="1300"/>
        <v>342.0123203285421</v>
      </c>
      <c r="AI2988" s="36">
        <f t="shared" si="1301"/>
        <v>57.987679671457904</v>
      </c>
      <c r="AJ2988" s="36">
        <f t="shared" si="1302"/>
        <v>1765</v>
      </c>
      <c r="AK2988" s="45">
        <v>45657</v>
      </c>
    </row>
    <row r="2989" spans="1:37" s="79" customFormat="1" ht="38.25" customHeight="1" x14ac:dyDescent="0.25">
      <c r="A2989" s="36">
        <v>2983</v>
      </c>
      <c r="B2989" s="91">
        <v>43893</v>
      </c>
      <c r="C2989" s="49" t="s">
        <v>265</v>
      </c>
      <c r="D2989" s="49"/>
      <c r="E2989" s="49">
        <v>12007</v>
      </c>
      <c r="F2989" s="56" t="s">
        <v>2216</v>
      </c>
      <c r="G2989" s="36" t="s">
        <v>540</v>
      </c>
      <c r="H2989" s="62">
        <v>1</v>
      </c>
      <c r="I2989" s="96">
        <v>125000</v>
      </c>
      <c r="J2989" s="39">
        <f t="shared" si="1279"/>
        <v>0</v>
      </c>
      <c r="K2989" s="39">
        <f t="shared" si="1280"/>
        <v>0</v>
      </c>
      <c r="L2989" s="39">
        <f t="shared" si="1281"/>
        <v>0</v>
      </c>
      <c r="M2989" s="39">
        <f>IF(C2989=12006,H2989,IF(C2989&lt;&gt;12006,0))</f>
        <v>0</v>
      </c>
      <c r="N2989" s="39">
        <f t="shared" si="1288"/>
        <v>0</v>
      </c>
      <c r="O2989" s="39">
        <f t="shared" si="1282"/>
        <v>125000</v>
      </c>
      <c r="P2989" s="39">
        <f t="shared" si="1283"/>
        <v>0</v>
      </c>
      <c r="Q2989" s="39">
        <f t="shared" si="1284"/>
        <v>0</v>
      </c>
      <c r="R2989" s="39">
        <f t="shared" si="1285"/>
        <v>0</v>
      </c>
      <c r="S2989" s="39">
        <f t="shared" si="1286"/>
        <v>0</v>
      </c>
      <c r="T2989" s="39"/>
      <c r="U2989" s="39">
        <f t="shared" si="1287"/>
        <v>0</v>
      </c>
      <c r="V2989" s="39"/>
      <c r="W2989" s="39"/>
      <c r="X2989" s="39">
        <f t="shared" si="1293"/>
        <v>34.223134839151264</v>
      </c>
      <c r="Y2989" s="39">
        <f t="shared" si="1294"/>
        <v>1041.6666666666665</v>
      </c>
      <c r="Z2989" s="41">
        <f t="shared" si="1295"/>
        <v>60369.609856262825</v>
      </c>
      <c r="AA2989" s="41">
        <v>46817.248459958922</v>
      </c>
      <c r="AB2989" s="41">
        <v>7269.2292438554468</v>
      </c>
      <c r="AC2989" s="41">
        <f t="shared" si="1296"/>
        <v>54086.477703814366</v>
      </c>
      <c r="AD2989" s="42">
        <f t="shared" si="1297"/>
        <v>13552.361396303902</v>
      </c>
      <c r="AE2989" s="41">
        <f t="shared" si="1298"/>
        <v>67638.839100118261</v>
      </c>
      <c r="AF2989" s="42">
        <f t="shared" si="1299"/>
        <v>57361.160899881739</v>
      </c>
      <c r="AG2989" s="43">
        <f>(365.25/30.4375*(IF(E2989=12002,1/3%,IF(E2989=12003,1/3%,IF(E2989=12004,1/3%,IF(E2989=12006,1/2%,IF(E2989=12007,1/10%,IF(E2989=12008,1/3%,IF(E2989=12009,1/10%,IF(E2989=12010,1/10%,IF(E2989=12011,1/20%,IF(E2989=12012,1/3%))))))))))))</f>
        <v>120</v>
      </c>
      <c r="AH2989" s="44">
        <f t="shared" si="1300"/>
        <v>62.045174537987677</v>
      </c>
      <c r="AI2989" s="36">
        <f t="shared" si="1301"/>
        <v>57.954825462012323</v>
      </c>
      <c r="AJ2989" s="36">
        <f t="shared" si="1302"/>
        <v>1764</v>
      </c>
      <c r="AK2989" s="45">
        <v>45657</v>
      </c>
    </row>
    <row r="2990" spans="1:37" s="79" customFormat="1" ht="38.25" customHeight="1" x14ac:dyDescent="0.25">
      <c r="A2990" s="36">
        <v>2984</v>
      </c>
      <c r="B2990" s="45">
        <v>43894</v>
      </c>
      <c r="C2990" s="49" t="s">
        <v>431</v>
      </c>
      <c r="D2990" s="49"/>
      <c r="E2990" s="49">
        <v>12009</v>
      </c>
      <c r="F2990" s="36" t="s">
        <v>1872</v>
      </c>
      <c r="G2990" s="56" t="s">
        <v>435</v>
      </c>
      <c r="H2990" s="38">
        <v>7</v>
      </c>
      <c r="I2990" s="48">
        <v>329000</v>
      </c>
      <c r="J2990" s="39">
        <f t="shared" si="1279"/>
        <v>0</v>
      </c>
      <c r="K2990" s="39">
        <f t="shared" si="1280"/>
        <v>0</v>
      </c>
      <c r="L2990" s="39">
        <f t="shared" si="1281"/>
        <v>0</v>
      </c>
      <c r="M2990" s="39">
        <f>IF(E2990=12005,I2990,IF(E2990&lt;&gt;12005,0))</f>
        <v>0</v>
      </c>
      <c r="N2990" s="39">
        <f t="shared" si="1288"/>
        <v>0</v>
      </c>
      <c r="O2990" s="39">
        <f t="shared" si="1282"/>
        <v>0</v>
      </c>
      <c r="P2990" s="39">
        <f t="shared" si="1283"/>
        <v>0</v>
      </c>
      <c r="Q2990" s="39">
        <f t="shared" si="1284"/>
        <v>329000</v>
      </c>
      <c r="R2990" s="39">
        <f t="shared" si="1285"/>
        <v>0</v>
      </c>
      <c r="S2990" s="39">
        <f t="shared" si="1286"/>
        <v>0</v>
      </c>
      <c r="T2990" s="39"/>
      <c r="U2990" s="39">
        <f t="shared" si="1287"/>
        <v>0</v>
      </c>
      <c r="V2990" s="39"/>
      <c r="W2990" s="39">
        <f>IF(E2990=12099,I2990,IF(E2990&lt;&gt;12099,0))</f>
        <v>0</v>
      </c>
      <c r="X2990" s="39">
        <f t="shared" si="1293"/>
        <v>90.075290896646138</v>
      </c>
      <c r="Y2990" s="39">
        <f t="shared" si="1294"/>
        <v>2741.666666666667</v>
      </c>
      <c r="Z2990" s="41">
        <f t="shared" si="1295"/>
        <v>158802.73785078715</v>
      </c>
      <c r="AA2990" s="41">
        <v>125835.18138261465</v>
      </c>
      <c r="AB2990" s="41">
        <v>0</v>
      </c>
      <c r="AC2990" s="41">
        <f t="shared" si="1296"/>
        <v>125835.18138261465</v>
      </c>
      <c r="AD2990" s="42">
        <f t="shared" si="1297"/>
        <v>32967.556468172494</v>
      </c>
      <c r="AE2990" s="41">
        <f t="shared" si="1298"/>
        <v>158802.73785078715</v>
      </c>
      <c r="AF2990" s="42">
        <f t="shared" si="1299"/>
        <v>170197.26214921285</v>
      </c>
      <c r="AG2990" s="43">
        <f>(365.25/30.4375*(IF(E2990=12002,1/3%,IF(E2990=12003,1/3%,IF(E2990=12004,1/3%,IF(E2990=12006,1/2%,IF(E2990=12007,1/10%,IF(E2990=12008,1/3%,IF(E2990=12009,1/10%,IF(E2990=12010,1/10%,IF(E2990=12011,1/20%,IF(E2990=12012,1/3%,IF(E2990=12099,1/10%)))))))))))))</f>
        <v>120</v>
      </c>
      <c r="AH2990" s="44">
        <f t="shared" si="1300"/>
        <v>62.078028747433265</v>
      </c>
      <c r="AI2990" s="36">
        <f t="shared" si="1301"/>
        <v>57.921971252566735</v>
      </c>
      <c r="AJ2990" s="36">
        <f t="shared" si="1302"/>
        <v>1763</v>
      </c>
      <c r="AK2990" s="45">
        <v>45657</v>
      </c>
    </row>
    <row r="2991" spans="1:37" s="79" customFormat="1" ht="38.25" customHeight="1" x14ac:dyDescent="0.25">
      <c r="A2991" s="36">
        <v>2985</v>
      </c>
      <c r="B2991" s="45">
        <v>43894</v>
      </c>
      <c r="C2991" s="49" t="s">
        <v>272</v>
      </c>
      <c r="D2991" s="49"/>
      <c r="E2991" s="49">
        <v>12010</v>
      </c>
      <c r="F2991" s="36" t="s">
        <v>2297</v>
      </c>
      <c r="G2991" s="56" t="s">
        <v>435</v>
      </c>
      <c r="H2991" s="38">
        <v>1</v>
      </c>
      <c r="I2991" s="50">
        <v>362000</v>
      </c>
      <c r="J2991" s="39">
        <f t="shared" si="1279"/>
        <v>0</v>
      </c>
      <c r="K2991" s="39">
        <f t="shared" si="1280"/>
        <v>0</v>
      </c>
      <c r="L2991" s="39">
        <f t="shared" si="1281"/>
        <v>0</v>
      </c>
      <c r="M2991" s="39">
        <f>IF(E2991=12005,I2991,IF(E2991&lt;&gt;12005,0))</f>
        <v>0</v>
      </c>
      <c r="N2991" s="39">
        <f t="shared" si="1288"/>
        <v>0</v>
      </c>
      <c r="O2991" s="39">
        <f t="shared" si="1282"/>
        <v>0</v>
      </c>
      <c r="P2991" s="39">
        <f t="shared" si="1283"/>
        <v>0</v>
      </c>
      <c r="Q2991" s="39">
        <f t="shared" si="1284"/>
        <v>0</v>
      </c>
      <c r="R2991" s="39">
        <f t="shared" si="1285"/>
        <v>362000</v>
      </c>
      <c r="S2991" s="39">
        <f t="shared" si="1286"/>
        <v>0</v>
      </c>
      <c r="T2991" s="39"/>
      <c r="U2991" s="39">
        <f t="shared" si="1287"/>
        <v>0</v>
      </c>
      <c r="V2991" s="39"/>
      <c r="W2991" s="39">
        <f>IF(E2991=12099,I2991,IF(E2991&lt;&gt;12099,0))</f>
        <v>0</v>
      </c>
      <c r="X2991" s="39">
        <f t="shared" si="1293"/>
        <v>99.110198494182072</v>
      </c>
      <c r="Y2991" s="39">
        <f t="shared" si="1294"/>
        <v>3016.666666666667</v>
      </c>
      <c r="Z2991" s="41">
        <f t="shared" si="1295"/>
        <v>174731.279945243</v>
      </c>
      <c r="AA2991" s="41">
        <v>138456.94729637235</v>
      </c>
      <c r="AB2991" s="41">
        <v>9305.8284501184226</v>
      </c>
      <c r="AC2991" s="41">
        <f t="shared" si="1296"/>
        <v>147762.77574649078</v>
      </c>
      <c r="AD2991" s="42">
        <f t="shared" si="1297"/>
        <v>36274.332648870652</v>
      </c>
      <c r="AE2991" s="41">
        <f t="shared" si="1298"/>
        <v>184037.10839536143</v>
      </c>
      <c r="AF2991" s="42">
        <f t="shared" si="1299"/>
        <v>177962.89160463857</v>
      </c>
      <c r="AG2991" s="43">
        <f>(365.25/30.4375*(IF(E2991=12002,1/3%,IF(E2991=12003,1/3%,IF(E2991=12004,1/3%,IF(E2991=12006,1/2%,IF(E2991=12007,1/10%,IF(E2991=12008,1/3%,IF(E2991=12009,1/10%,IF(E2991=12010,1/10%,IF(E2991=12011,1/20%,IF(E2991=12012,1/3%,IF(E2991=12099,1/10%)))))))))))))</f>
        <v>120</v>
      </c>
      <c r="AH2991" s="44">
        <f t="shared" si="1300"/>
        <v>62.078028747433265</v>
      </c>
      <c r="AI2991" s="36">
        <f t="shared" si="1301"/>
        <v>57.921971252566735</v>
      </c>
      <c r="AJ2991" s="36">
        <f t="shared" si="1302"/>
        <v>1763</v>
      </c>
      <c r="AK2991" s="45">
        <v>45657</v>
      </c>
    </row>
    <row r="2992" spans="1:37" s="79" customFormat="1" ht="38.25" customHeight="1" x14ac:dyDescent="0.25">
      <c r="A2992" s="36">
        <v>2986</v>
      </c>
      <c r="B2992" s="45">
        <v>43895</v>
      </c>
      <c r="C2992" s="36" t="s">
        <v>533</v>
      </c>
      <c r="D2992" s="36"/>
      <c r="E2992" s="36">
        <v>12003</v>
      </c>
      <c r="F2992" s="36" t="s">
        <v>2040</v>
      </c>
      <c r="G2992" s="36" t="s">
        <v>836</v>
      </c>
      <c r="H2992" s="38">
        <v>3</v>
      </c>
      <c r="I2992" s="48">
        <v>142875</v>
      </c>
      <c r="J2992" s="39">
        <f t="shared" ref="J2992:J3055" si="1305">IF(E2992=12002,I2992,IF(E2992&lt;&gt;12002,0))</f>
        <v>0</v>
      </c>
      <c r="K2992" s="39">
        <f t="shared" ref="K2992:K3055" si="1306">IF(E2992=12003,I2992,IF(E2992&lt;&gt;12003,0))</f>
        <v>142875</v>
      </c>
      <c r="L2992" s="39">
        <f t="shared" ref="L2992:L3055" si="1307">IF(E2992=12004,I2992,IF(E2992&lt;&gt;12004,0))</f>
        <v>0</v>
      </c>
      <c r="M2992" s="39">
        <f>IF(C2992=12006,H2992,IF(C2992&lt;&gt;12006,0))</f>
        <v>0</v>
      </c>
      <c r="N2992" s="39">
        <f t="shared" si="1288"/>
        <v>0</v>
      </c>
      <c r="O2992" s="39">
        <f t="shared" ref="O2992:O3055" si="1308">IF(E2992=12007,I2992,IF(E2992&lt;&gt;12007,0))</f>
        <v>0</v>
      </c>
      <c r="P2992" s="39">
        <f t="shared" ref="P2992:P3055" si="1309">IF(E2992=12008,I2992,IF(E2992&lt;&gt;12008,0))</f>
        <v>0</v>
      </c>
      <c r="Q2992" s="39">
        <f t="shared" ref="Q2992:Q3055" si="1310">IF(E2992=12009,I2992,IF(E2992&lt;&gt;12009,0))</f>
        <v>0</v>
      </c>
      <c r="R2992" s="39">
        <f t="shared" ref="R2992:R3055" si="1311">IF(E2992=12010,I2992,IF(E2992&lt;&gt;12010,0))</f>
        <v>0</v>
      </c>
      <c r="S2992" s="39">
        <f t="shared" ref="S2992:S3055" si="1312">IF(E2992=12011,I2992,IF(E2992&lt;&gt;12011,0))</f>
        <v>0</v>
      </c>
      <c r="T2992" s="39"/>
      <c r="U2992" s="39">
        <f t="shared" ref="U2992:U3055" si="1313">IF(E2992=12012,I2992,IF(E2992&lt;&gt;12012,0))</f>
        <v>0</v>
      </c>
      <c r="V2992" s="39"/>
      <c r="W2992" s="39"/>
      <c r="X2992" s="39">
        <f t="shared" si="1293"/>
        <v>11.735112936344969</v>
      </c>
      <c r="Y2992" s="39">
        <f t="shared" si="1294"/>
        <v>357.1875</v>
      </c>
      <c r="Z2992" s="41">
        <f t="shared" si="1295"/>
        <v>20677.268993839836</v>
      </c>
      <c r="AA2992" s="41">
        <v>16382.217659137577</v>
      </c>
      <c r="AB2992" s="41">
        <v>-441.82328302059182</v>
      </c>
      <c r="AC2992" s="41">
        <f t="shared" si="1296"/>
        <v>15940.394376116985</v>
      </c>
      <c r="AD2992" s="42">
        <f t="shared" si="1297"/>
        <v>4295.0513347022588</v>
      </c>
      <c r="AE2992" s="41">
        <f t="shared" si="1298"/>
        <v>20235.445710819244</v>
      </c>
      <c r="AF2992" s="42">
        <f t="shared" si="1299"/>
        <v>122639.55428918076</v>
      </c>
      <c r="AG2992" s="43">
        <f t="shared" ref="AG2992:AG2999" si="1314">(365.25/30.4375*(IF(E2992=12002,1/3%,IF(E2992=12003,1/3%,IF(E2992=12004,1/3%,IF(E2992=12006,1/2%,IF(E2992=12007,1/10%,IF(E2992=12008,1/3%,IF(E2992=12009,1/10%,IF(E2992=12010,1/10%,IF(E2992=12011,1/20%,IF(E2992=12012,1/3%))))))))))))</f>
        <v>400</v>
      </c>
      <c r="AH2992" s="44">
        <f t="shared" si="1300"/>
        <v>342.11088295687887</v>
      </c>
      <c r="AI2992" s="36">
        <f t="shared" si="1301"/>
        <v>57.889117043121146</v>
      </c>
      <c r="AJ2992" s="36">
        <f t="shared" si="1302"/>
        <v>1762</v>
      </c>
      <c r="AK2992" s="45">
        <v>45657</v>
      </c>
    </row>
    <row r="2993" spans="1:37" s="79" customFormat="1" ht="38.25" customHeight="1" x14ac:dyDescent="0.25">
      <c r="A2993" s="36">
        <v>2987</v>
      </c>
      <c r="B2993" s="45">
        <v>43895</v>
      </c>
      <c r="C2993" s="36" t="s">
        <v>533</v>
      </c>
      <c r="D2993" s="36"/>
      <c r="E2993" s="36">
        <v>12003</v>
      </c>
      <c r="F2993" s="36" t="s">
        <v>2041</v>
      </c>
      <c r="G2993" s="36" t="s">
        <v>836</v>
      </c>
      <c r="H2993" s="38">
        <v>2</v>
      </c>
      <c r="I2993" s="48">
        <v>73750</v>
      </c>
      <c r="J2993" s="39">
        <f t="shared" si="1305"/>
        <v>0</v>
      </c>
      <c r="K2993" s="39">
        <f t="shared" si="1306"/>
        <v>73750</v>
      </c>
      <c r="L2993" s="39">
        <f t="shared" si="1307"/>
        <v>0</v>
      </c>
      <c r="M2993" s="39">
        <f>IF(C2993=12006,H2993,IF(C2993&lt;&gt;12006,0))</f>
        <v>0</v>
      </c>
      <c r="N2993" s="39">
        <f t="shared" si="1288"/>
        <v>0</v>
      </c>
      <c r="O2993" s="39">
        <f t="shared" si="1308"/>
        <v>0</v>
      </c>
      <c r="P2993" s="39">
        <f t="shared" si="1309"/>
        <v>0</v>
      </c>
      <c r="Q2993" s="39">
        <f t="shared" si="1310"/>
        <v>0</v>
      </c>
      <c r="R2993" s="39">
        <f t="shared" si="1311"/>
        <v>0</v>
      </c>
      <c r="S2993" s="39">
        <f t="shared" si="1312"/>
        <v>0</v>
      </c>
      <c r="T2993" s="39"/>
      <c r="U2993" s="39">
        <f t="shared" si="1313"/>
        <v>0</v>
      </c>
      <c r="V2993" s="39"/>
      <c r="W2993" s="39"/>
      <c r="X2993" s="39">
        <f t="shared" si="1293"/>
        <v>6.0574948665297743</v>
      </c>
      <c r="Y2993" s="39">
        <f t="shared" si="1294"/>
        <v>184.375</v>
      </c>
      <c r="Z2993" s="41">
        <f t="shared" si="1295"/>
        <v>10673.305954825461</v>
      </c>
      <c r="AA2993" s="41">
        <v>8456.2628336755643</v>
      </c>
      <c r="AB2993" s="41">
        <v>-228.06276201412877</v>
      </c>
      <c r="AC2993" s="41">
        <f t="shared" si="1296"/>
        <v>8228.2000716614348</v>
      </c>
      <c r="AD2993" s="42">
        <f t="shared" si="1297"/>
        <v>2217.0431211498963</v>
      </c>
      <c r="AE2993" s="41">
        <f t="shared" si="1298"/>
        <v>10445.243192811331</v>
      </c>
      <c r="AF2993" s="42">
        <f t="shared" si="1299"/>
        <v>63304.756807188671</v>
      </c>
      <c r="AG2993" s="43">
        <f t="shared" si="1314"/>
        <v>400</v>
      </c>
      <c r="AH2993" s="44">
        <f t="shared" si="1300"/>
        <v>342.11088295687887</v>
      </c>
      <c r="AI2993" s="36">
        <f t="shared" si="1301"/>
        <v>57.889117043121146</v>
      </c>
      <c r="AJ2993" s="36">
        <f t="shared" si="1302"/>
        <v>1762</v>
      </c>
      <c r="AK2993" s="45">
        <v>45657</v>
      </c>
    </row>
    <row r="2994" spans="1:37" s="79" customFormat="1" ht="15.75" customHeight="1" x14ac:dyDescent="0.25">
      <c r="A2994" s="36">
        <v>2988</v>
      </c>
      <c r="B2994" s="45">
        <v>43895</v>
      </c>
      <c r="C2994" s="53" t="s">
        <v>533</v>
      </c>
      <c r="D2994" s="53"/>
      <c r="E2994" s="36">
        <v>12003</v>
      </c>
      <c r="F2994" s="36" t="s">
        <v>2145</v>
      </c>
      <c r="G2994" s="36" t="s">
        <v>540</v>
      </c>
      <c r="H2994" s="38">
        <v>4</v>
      </c>
      <c r="I2994" s="50">
        <v>147500</v>
      </c>
      <c r="J2994" s="39">
        <f t="shared" si="1305"/>
        <v>0</v>
      </c>
      <c r="K2994" s="39">
        <f t="shared" si="1306"/>
        <v>147500</v>
      </c>
      <c r="L2994" s="39">
        <f t="shared" si="1307"/>
        <v>0</v>
      </c>
      <c r="M2994" s="39">
        <f>IF(C2994=12006,H2994,IF(C2994&lt;&gt;12006,0))</f>
        <v>0</v>
      </c>
      <c r="N2994" s="39">
        <f t="shared" ref="N2994:N3007" si="1315">IF(E2994=12006,I2994,IF(E2994&lt;&gt;12006,0))</f>
        <v>0</v>
      </c>
      <c r="O2994" s="39">
        <f t="shared" si="1308"/>
        <v>0</v>
      </c>
      <c r="P2994" s="39">
        <f t="shared" si="1309"/>
        <v>0</v>
      </c>
      <c r="Q2994" s="39">
        <f t="shared" si="1310"/>
        <v>0</v>
      </c>
      <c r="R2994" s="39">
        <f t="shared" si="1311"/>
        <v>0</v>
      </c>
      <c r="S2994" s="39">
        <f t="shared" si="1312"/>
        <v>0</v>
      </c>
      <c r="T2994" s="39"/>
      <c r="U2994" s="39">
        <f t="shared" si="1313"/>
        <v>0</v>
      </c>
      <c r="V2994" s="39"/>
      <c r="W2994" s="39"/>
      <c r="X2994" s="39">
        <f t="shared" si="1293"/>
        <v>12.114989733059549</v>
      </c>
      <c r="Y2994" s="39">
        <f t="shared" si="1294"/>
        <v>368.75</v>
      </c>
      <c r="Z2994" s="41">
        <f t="shared" si="1295"/>
        <v>21346.611909650921</v>
      </c>
      <c r="AA2994" s="41">
        <v>16549.075975359341</v>
      </c>
      <c r="AB2994" s="41">
        <v>-446.3233995810416</v>
      </c>
      <c r="AC2994" s="41">
        <f t="shared" si="1296"/>
        <v>16102.752575778299</v>
      </c>
      <c r="AD2994" s="42">
        <f t="shared" si="1297"/>
        <v>4797.5359342915799</v>
      </c>
      <c r="AE2994" s="41">
        <f t="shared" si="1298"/>
        <v>20900.288510069877</v>
      </c>
      <c r="AF2994" s="42">
        <f t="shared" si="1299"/>
        <v>126599.71148993012</v>
      </c>
      <c r="AG2994" s="43">
        <f t="shared" si="1314"/>
        <v>400</v>
      </c>
      <c r="AH2994" s="44">
        <f t="shared" si="1300"/>
        <v>342.11088295687887</v>
      </c>
      <c r="AI2994" s="36">
        <f t="shared" si="1301"/>
        <v>57.889117043121146</v>
      </c>
      <c r="AJ2994" s="36">
        <f t="shared" si="1302"/>
        <v>1762</v>
      </c>
      <c r="AK2994" s="45">
        <v>45657</v>
      </c>
    </row>
    <row r="2995" spans="1:37" s="79" customFormat="1" ht="15.75" customHeight="1" x14ac:dyDescent="0.25">
      <c r="A2995" s="36">
        <v>2989</v>
      </c>
      <c r="B2995" s="45">
        <v>43896</v>
      </c>
      <c r="C2995" s="53" t="s">
        <v>533</v>
      </c>
      <c r="D2995" s="53"/>
      <c r="E2995" s="36">
        <v>12003</v>
      </c>
      <c r="F2995" s="36" t="s">
        <v>2170</v>
      </c>
      <c r="G2995" s="36" t="s">
        <v>1700</v>
      </c>
      <c r="H2995" s="38">
        <v>3</v>
      </c>
      <c r="I2995" s="50">
        <v>108750</v>
      </c>
      <c r="J2995" s="39">
        <f t="shared" si="1305"/>
        <v>0</v>
      </c>
      <c r="K2995" s="39">
        <f t="shared" si="1306"/>
        <v>108750</v>
      </c>
      <c r="L2995" s="39">
        <f t="shared" si="1307"/>
        <v>0</v>
      </c>
      <c r="M2995" s="39">
        <f>IF(C2995=12006,H2995,IF(C2995&lt;&gt;12006,0))</f>
        <v>0</v>
      </c>
      <c r="N2995" s="39">
        <f t="shared" si="1315"/>
        <v>0</v>
      </c>
      <c r="O2995" s="39">
        <f t="shared" si="1308"/>
        <v>0</v>
      </c>
      <c r="P2995" s="39">
        <f t="shared" si="1309"/>
        <v>0</v>
      </c>
      <c r="Q2995" s="39">
        <f t="shared" si="1310"/>
        <v>0</v>
      </c>
      <c r="R2995" s="39">
        <f t="shared" si="1311"/>
        <v>0</v>
      </c>
      <c r="S2995" s="39">
        <f t="shared" si="1312"/>
        <v>0</v>
      </c>
      <c r="T2995" s="39"/>
      <c r="U2995" s="39">
        <f t="shared" si="1313"/>
        <v>0</v>
      </c>
      <c r="V2995" s="39"/>
      <c r="W2995" s="39"/>
      <c r="X2995" s="39">
        <f t="shared" si="1293"/>
        <v>8.9322381930184811</v>
      </c>
      <c r="Y2995" s="39">
        <f t="shared" si="1294"/>
        <v>271.875</v>
      </c>
      <c r="Z2995" s="41">
        <f t="shared" si="1295"/>
        <v>15729.671457905544</v>
      </c>
      <c r="AA2995" s="41">
        <v>12192.505133470228</v>
      </c>
      <c r="AB2995" s="41">
        <v>-328.82804748025046</v>
      </c>
      <c r="AC2995" s="41">
        <f t="shared" si="1296"/>
        <v>11863.677085989977</v>
      </c>
      <c r="AD2995" s="42">
        <f t="shared" si="1297"/>
        <v>3537.1663244353167</v>
      </c>
      <c r="AE2995" s="41">
        <f t="shared" si="1298"/>
        <v>15400.843410425294</v>
      </c>
      <c r="AF2995" s="42">
        <f t="shared" si="1299"/>
        <v>93349.156589574704</v>
      </c>
      <c r="AG2995" s="43">
        <f t="shared" si="1314"/>
        <v>400</v>
      </c>
      <c r="AH2995" s="44">
        <f t="shared" si="1300"/>
        <v>342.14373716632446</v>
      </c>
      <c r="AI2995" s="36">
        <f t="shared" si="1301"/>
        <v>57.856262833675565</v>
      </c>
      <c r="AJ2995" s="36">
        <f t="shared" si="1302"/>
        <v>1761</v>
      </c>
      <c r="AK2995" s="45">
        <v>45657</v>
      </c>
    </row>
    <row r="2996" spans="1:37" s="79" customFormat="1" ht="12.75" customHeight="1" x14ac:dyDescent="0.25">
      <c r="A2996" s="36">
        <v>2990</v>
      </c>
      <c r="B2996" s="45">
        <v>43896</v>
      </c>
      <c r="C2996" s="53" t="s">
        <v>533</v>
      </c>
      <c r="D2996" s="53"/>
      <c r="E2996" s="36">
        <v>12003</v>
      </c>
      <c r="F2996" s="36" t="s">
        <v>2145</v>
      </c>
      <c r="G2996" s="36" t="s">
        <v>1700</v>
      </c>
      <c r="H2996" s="38">
        <v>9</v>
      </c>
      <c r="I2996" s="50">
        <v>331875</v>
      </c>
      <c r="J2996" s="39">
        <f t="shared" si="1305"/>
        <v>0</v>
      </c>
      <c r="K2996" s="39">
        <f t="shared" si="1306"/>
        <v>331875</v>
      </c>
      <c r="L2996" s="39">
        <f t="shared" si="1307"/>
        <v>0</v>
      </c>
      <c r="M2996" s="39">
        <f>IF(C2996=12006,H2996,IF(C2996&lt;&gt;12006,0))</f>
        <v>0</v>
      </c>
      <c r="N2996" s="39">
        <f t="shared" si="1315"/>
        <v>0</v>
      </c>
      <c r="O2996" s="39">
        <f t="shared" si="1308"/>
        <v>0</v>
      </c>
      <c r="P2996" s="39">
        <f t="shared" si="1309"/>
        <v>0</v>
      </c>
      <c r="Q2996" s="39">
        <f t="shared" si="1310"/>
        <v>0</v>
      </c>
      <c r="R2996" s="39">
        <f t="shared" si="1311"/>
        <v>0</v>
      </c>
      <c r="S2996" s="39">
        <f t="shared" si="1312"/>
        <v>0</v>
      </c>
      <c r="T2996" s="39"/>
      <c r="U2996" s="39">
        <f t="shared" si="1313"/>
        <v>0</v>
      </c>
      <c r="V2996" s="39"/>
      <c r="W2996" s="39"/>
      <c r="X2996" s="39">
        <f t="shared" si="1293"/>
        <v>27.258726899383984</v>
      </c>
      <c r="Y2996" s="39">
        <f t="shared" si="1294"/>
        <v>829.6875</v>
      </c>
      <c r="Z2996" s="41">
        <f t="shared" si="1295"/>
        <v>48002.618069815195</v>
      </c>
      <c r="AA2996" s="41">
        <v>37208.162217659141</v>
      </c>
      <c r="AB2996" s="41">
        <v>-1003.4924897242125</v>
      </c>
      <c r="AC2996" s="41">
        <f t="shared" si="1296"/>
        <v>36204.669727934932</v>
      </c>
      <c r="AD2996" s="42">
        <f t="shared" si="1297"/>
        <v>10794.455852156054</v>
      </c>
      <c r="AE2996" s="41">
        <f t="shared" si="1298"/>
        <v>46999.125580090986</v>
      </c>
      <c r="AF2996" s="42">
        <f t="shared" si="1299"/>
        <v>284875.87441990903</v>
      </c>
      <c r="AG2996" s="43">
        <f t="shared" si="1314"/>
        <v>400</v>
      </c>
      <c r="AH2996" s="44">
        <f t="shared" si="1300"/>
        <v>342.14373716632446</v>
      </c>
      <c r="AI2996" s="36">
        <f t="shared" si="1301"/>
        <v>57.856262833675565</v>
      </c>
      <c r="AJ2996" s="36">
        <f t="shared" si="1302"/>
        <v>1761</v>
      </c>
      <c r="AK2996" s="45">
        <v>45657</v>
      </c>
    </row>
    <row r="2997" spans="1:37" s="79" customFormat="1" ht="12.75" customHeight="1" x14ac:dyDescent="0.25">
      <c r="A2997" s="36">
        <v>2991</v>
      </c>
      <c r="B2997" s="45">
        <v>43899</v>
      </c>
      <c r="C2997" s="53" t="s">
        <v>533</v>
      </c>
      <c r="D2997" s="53"/>
      <c r="E2997" s="36">
        <v>12003</v>
      </c>
      <c r="F2997" s="36" t="s">
        <v>2146</v>
      </c>
      <c r="G2997" s="36" t="s">
        <v>558</v>
      </c>
      <c r="H2997" s="38">
        <v>4</v>
      </c>
      <c r="I2997" s="50">
        <v>190500</v>
      </c>
      <c r="J2997" s="39">
        <f t="shared" si="1305"/>
        <v>0</v>
      </c>
      <c r="K2997" s="39">
        <f t="shared" si="1306"/>
        <v>190500</v>
      </c>
      <c r="L2997" s="39">
        <f t="shared" si="1307"/>
        <v>0</v>
      </c>
      <c r="M2997" s="39">
        <f>IF(C2997=12006,H2997,IF(C2997&lt;&gt;12006,0))</f>
        <v>0</v>
      </c>
      <c r="N2997" s="39">
        <f t="shared" si="1315"/>
        <v>0</v>
      </c>
      <c r="O2997" s="39">
        <f t="shared" si="1308"/>
        <v>0</v>
      </c>
      <c r="P2997" s="39">
        <f t="shared" si="1309"/>
        <v>0</v>
      </c>
      <c r="Q2997" s="39">
        <f t="shared" si="1310"/>
        <v>0</v>
      </c>
      <c r="R2997" s="39">
        <f t="shared" si="1311"/>
        <v>0</v>
      </c>
      <c r="S2997" s="39">
        <f t="shared" si="1312"/>
        <v>0</v>
      </c>
      <c r="T2997" s="39"/>
      <c r="U2997" s="39">
        <f t="shared" si="1313"/>
        <v>0</v>
      </c>
      <c r="V2997" s="39"/>
      <c r="W2997" s="39"/>
      <c r="X2997" s="39">
        <f t="shared" si="1293"/>
        <v>15.646817248459959</v>
      </c>
      <c r="Y2997" s="39">
        <f t="shared" si="1294"/>
        <v>476.25</v>
      </c>
      <c r="Z2997" s="41">
        <f t="shared" si="1295"/>
        <v>27507.104722792606</v>
      </c>
      <c r="AA2997" s="41">
        <v>21310.965092402465</v>
      </c>
      <c r="AB2997" s="41">
        <v>-574.75005870757946</v>
      </c>
      <c r="AC2997" s="41">
        <f t="shared" si="1296"/>
        <v>20736.215033694883</v>
      </c>
      <c r="AD2997" s="42">
        <f t="shared" si="1297"/>
        <v>6196.139630390142</v>
      </c>
      <c r="AE2997" s="41">
        <f t="shared" si="1298"/>
        <v>26932.354664085025</v>
      </c>
      <c r="AF2997" s="42">
        <f t="shared" si="1299"/>
        <v>163567.64533591497</v>
      </c>
      <c r="AG2997" s="43">
        <f t="shared" si="1314"/>
        <v>400</v>
      </c>
      <c r="AH2997" s="44">
        <f t="shared" si="1300"/>
        <v>342.24229979466122</v>
      </c>
      <c r="AI2997" s="36">
        <f t="shared" si="1301"/>
        <v>57.757700205338807</v>
      </c>
      <c r="AJ2997" s="36">
        <f t="shared" si="1302"/>
        <v>1758</v>
      </c>
      <c r="AK2997" s="45">
        <v>45657</v>
      </c>
    </row>
    <row r="2998" spans="1:37" s="79" customFormat="1" ht="12.75" customHeight="1" x14ac:dyDescent="0.25">
      <c r="A2998" s="36">
        <v>2992</v>
      </c>
      <c r="B2998" s="45">
        <v>43899</v>
      </c>
      <c r="C2998" s="53" t="s">
        <v>533</v>
      </c>
      <c r="D2998" s="53"/>
      <c r="E2998" s="36">
        <v>12003</v>
      </c>
      <c r="F2998" s="36" t="s">
        <v>2298</v>
      </c>
      <c r="G2998" s="36" t="s">
        <v>558</v>
      </c>
      <c r="H2998" s="38">
        <v>5</v>
      </c>
      <c r="I2998" s="50">
        <v>238125</v>
      </c>
      <c r="J2998" s="39">
        <f t="shared" si="1305"/>
        <v>0</v>
      </c>
      <c r="K2998" s="39">
        <f t="shared" si="1306"/>
        <v>238125</v>
      </c>
      <c r="L2998" s="39">
        <f t="shared" si="1307"/>
        <v>0</v>
      </c>
      <c r="M2998" s="39">
        <f>IF(C2998=12006,H2998,IF(C2998&lt;&gt;12006,0))</f>
        <v>0</v>
      </c>
      <c r="N2998" s="39">
        <f t="shared" si="1315"/>
        <v>0</v>
      </c>
      <c r="O2998" s="39">
        <f t="shared" si="1308"/>
        <v>0</v>
      </c>
      <c r="P2998" s="39">
        <f t="shared" si="1309"/>
        <v>0</v>
      </c>
      <c r="Q2998" s="39">
        <f t="shared" si="1310"/>
        <v>0</v>
      </c>
      <c r="R2998" s="39">
        <f t="shared" si="1311"/>
        <v>0</v>
      </c>
      <c r="S2998" s="39">
        <f t="shared" si="1312"/>
        <v>0</v>
      </c>
      <c r="T2998" s="39"/>
      <c r="U2998" s="39">
        <f t="shared" si="1313"/>
        <v>0</v>
      </c>
      <c r="V2998" s="39"/>
      <c r="W2998" s="39"/>
      <c r="X2998" s="39">
        <f t="shared" si="1293"/>
        <v>19.558521560574949</v>
      </c>
      <c r="Y2998" s="39">
        <f t="shared" si="1294"/>
        <v>595.3125</v>
      </c>
      <c r="Z2998" s="41">
        <f t="shared" si="1295"/>
        <v>34383.880903490761</v>
      </c>
      <c r="AA2998" s="41">
        <v>26638.70636550308</v>
      </c>
      <c r="AB2998" s="41">
        <v>-718.43757338447438</v>
      </c>
      <c r="AC2998" s="41">
        <f t="shared" si="1296"/>
        <v>25920.268792118604</v>
      </c>
      <c r="AD2998" s="42">
        <f t="shared" si="1297"/>
        <v>7745.1745379876811</v>
      </c>
      <c r="AE2998" s="41">
        <f t="shared" si="1298"/>
        <v>33665.443330106282</v>
      </c>
      <c r="AF2998" s="42">
        <f t="shared" si="1299"/>
        <v>204459.55666989373</v>
      </c>
      <c r="AG2998" s="43">
        <f t="shared" si="1314"/>
        <v>400</v>
      </c>
      <c r="AH2998" s="44">
        <f t="shared" si="1300"/>
        <v>342.24229979466122</v>
      </c>
      <c r="AI2998" s="36">
        <f t="shared" si="1301"/>
        <v>57.757700205338807</v>
      </c>
      <c r="AJ2998" s="36">
        <f t="shared" si="1302"/>
        <v>1758</v>
      </c>
      <c r="AK2998" s="45">
        <v>45657</v>
      </c>
    </row>
    <row r="2999" spans="1:37" s="79" customFormat="1" ht="12.75" customHeight="1" x14ac:dyDescent="0.25">
      <c r="A2999" s="36">
        <v>2993</v>
      </c>
      <c r="B2999" s="45">
        <v>43899</v>
      </c>
      <c r="C2999" s="53" t="s">
        <v>533</v>
      </c>
      <c r="D2999" s="53"/>
      <c r="E2999" s="36">
        <v>12003</v>
      </c>
      <c r="F2999" s="36" t="s">
        <v>2299</v>
      </c>
      <c r="G2999" s="36" t="s">
        <v>558</v>
      </c>
      <c r="H2999" s="38">
        <v>6</v>
      </c>
      <c r="I2999" s="50">
        <v>221250</v>
      </c>
      <c r="J2999" s="39">
        <f t="shared" si="1305"/>
        <v>0</v>
      </c>
      <c r="K2999" s="39">
        <f t="shared" si="1306"/>
        <v>221250</v>
      </c>
      <c r="L2999" s="39">
        <f t="shared" si="1307"/>
        <v>0</v>
      </c>
      <c r="M2999" s="39">
        <f>IF(C2999=12006,H2999,IF(C2999&lt;&gt;12006,0))</f>
        <v>0</v>
      </c>
      <c r="N2999" s="39">
        <f t="shared" si="1315"/>
        <v>0</v>
      </c>
      <c r="O2999" s="39">
        <f t="shared" si="1308"/>
        <v>0</v>
      </c>
      <c r="P2999" s="39">
        <f t="shared" si="1309"/>
        <v>0</v>
      </c>
      <c r="Q2999" s="39">
        <f t="shared" si="1310"/>
        <v>0</v>
      </c>
      <c r="R2999" s="39">
        <f t="shared" si="1311"/>
        <v>0</v>
      </c>
      <c r="S2999" s="39">
        <f t="shared" si="1312"/>
        <v>0</v>
      </c>
      <c r="T2999" s="39"/>
      <c r="U2999" s="39">
        <f t="shared" si="1313"/>
        <v>0</v>
      </c>
      <c r="V2999" s="39"/>
      <c r="W2999" s="39"/>
      <c r="X2999" s="39">
        <f t="shared" si="1293"/>
        <v>18.172484599589321</v>
      </c>
      <c r="Y2999" s="39">
        <f t="shared" si="1294"/>
        <v>553.125</v>
      </c>
      <c r="Z2999" s="41">
        <f t="shared" si="1295"/>
        <v>31947.227926078027</v>
      </c>
      <c r="AA2999" s="41">
        <v>24750.924024640659</v>
      </c>
      <c r="AB2999" s="41">
        <v>-667.52467448321249</v>
      </c>
      <c r="AC2999" s="41">
        <f t="shared" si="1296"/>
        <v>24083.399350157448</v>
      </c>
      <c r="AD2999" s="42">
        <f t="shared" si="1297"/>
        <v>7196.303901437368</v>
      </c>
      <c r="AE2999" s="41">
        <f t="shared" si="1298"/>
        <v>31279.703251594816</v>
      </c>
      <c r="AF2999" s="42">
        <f t="shared" si="1299"/>
        <v>189970.29674840518</v>
      </c>
      <c r="AG2999" s="43">
        <f t="shared" si="1314"/>
        <v>400</v>
      </c>
      <c r="AH2999" s="44">
        <f t="shared" si="1300"/>
        <v>342.24229979466122</v>
      </c>
      <c r="AI2999" s="36">
        <f t="shared" si="1301"/>
        <v>57.757700205338807</v>
      </c>
      <c r="AJ2999" s="36">
        <f t="shared" si="1302"/>
        <v>1758</v>
      </c>
      <c r="AK2999" s="45">
        <v>45657</v>
      </c>
    </row>
    <row r="3000" spans="1:37" s="79" customFormat="1" ht="12.75" customHeight="1" x14ac:dyDescent="0.25">
      <c r="A3000" s="36">
        <v>2994</v>
      </c>
      <c r="B3000" s="45">
        <v>43900</v>
      </c>
      <c r="C3000" s="49" t="s">
        <v>272</v>
      </c>
      <c r="D3000" s="49"/>
      <c r="E3000" s="49">
        <v>12010</v>
      </c>
      <c r="F3000" s="36" t="s">
        <v>2300</v>
      </c>
      <c r="G3000" s="56" t="s">
        <v>435</v>
      </c>
      <c r="H3000" s="38">
        <v>100</v>
      </c>
      <c r="I3000" s="50">
        <v>490000</v>
      </c>
      <c r="J3000" s="39">
        <f t="shared" si="1305"/>
        <v>0</v>
      </c>
      <c r="K3000" s="39">
        <f t="shared" si="1306"/>
        <v>0</v>
      </c>
      <c r="L3000" s="39">
        <f t="shared" si="1307"/>
        <v>0</v>
      </c>
      <c r="M3000" s="39">
        <f>IF(E3000=12005,I3000,IF(E3000&lt;&gt;12005,0))</f>
        <v>0</v>
      </c>
      <c r="N3000" s="39">
        <f t="shared" si="1315"/>
        <v>0</v>
      </c>
      <c r="O3000" s="39">
        <f t="shared" si="1308"/>
        <v>0</v>
      </c>
      <c r="P3000" s="39">
        <f t="shared" si="1309"/>
        <v>0</v>
      </c>
      <c r="Q3000" s="39">
        <f t="shared" si="1310"/>
        <v>0</v>
      </c>
      <c r="R3000" s="39">
        <f t="shared" si="1311"/>
        <v>490000</v>
      </c>
      <c r="S3000" s="39">
        <f t="shared" si="1312"/>
        <v>0</v>
      </c>
      <c r="T3000" s="39"/>
      <c r="U3000" s="39">
        <f t="shared" si="1313"/>
        <v>0</v>
      </c>
      <c r="V3000" s="39"/>
      <c r="W3000" s="39">
        <f>IF(E3000=12099,I3000,IF(E3000&lt;&gt;12099,0))</f>
        <v>0</v>
      </c>
      <c r="X3000" s="39">
        <f t="shared" si="1293"/>
        <v>134.15468856947297</v>
      </c>
      <c r="Y3000" s="39">
        <f t="shared" si="1294"/>
        <v>4083.3333333333335</v>
      </c>
      <c r="Z3000" s="41">
        <f t="shared" si="1295"/>
        <v>235709.78781656403</v>
      </c>
      <c r="AA3000" s="41">
        <v>186609.17180013689</v>
      </c>
      <c r="AB3000" s="41">
        <v>12542.187112312917</v>
      </c>
      <c r="AC3000" s="41">
        <f t="shared" si="1296"/>
        <v>199151.3589124498</v>
      </c>
      <c r="AD3000" s="42">
        <f t="shared" si="1297"/>
        <v>49100.616016427142</v>
      </c>
      <c r="AE3000" s="41">
        <f t="shared" si="1298"/>
        <v>248251.97492887694</v>
      </c>
      <c r="AF3000" s="42">
        <f t="shared" si="1299"/>
        <v>241748.02507112306</v>
      </c>
      <c r="AG3000" s="43">
        <f>(365.25/30.4375*(IF(E3000=12002,1/3%,IF(E3000=12003,1/3%,IF(E3000=12004,1/3%,IF(E3000=12006,1/2%,IF(E3000=12007,1/10%,IF(E3000=12008,1/3%,IF(E3000=12009,1/10%,IF(E3000=12010,1/10%,IF(E3000=12011,1/20%,IF(E3000=12012,1/3%,IF(E3000=12099,1/10%)))))))))))))</f>
        <v>120</v>
      </c>
      <c r="AH3000" s="44">
        <f t="shared" si="1300"/>
        <v>62.275154004106774</v>
      </c>
      <c r="AI3000" s="36">
        <f t="shared" si="1301"/>
        <v>57.724845995893226</v>
      </c>
      <c r="AJ3000" s="36">
        <f t="shared" si="1302"/>
        <v>1757</v>
      </c>
      <c r="AK3000" s="45">
        <v>45657</v>
      </c>
    </row>
    <row r="3001" spans="1:37" s="79" customFormat="1" ht="12.75" customHeight="1" x14ac:dyDescent="0.25">
      <c r="A3001" s="36">
        <v>2995</v>
      </c>
      <c r="B3001" s="45">
        <v>43901</v>
      </c>
      <c r="C3001" s="53" t="s">
        <v>533</v>
      </c>
      <c r="D3001" s="53"/>
      <c r="E3001" s="36">
        <v>12003</v>
      </c>
      <c r="F3001" s="36" t="s">
        <v>2145</v>
      </c>
      <c r="G3001" s="36" t="s">
        <v>1700</v>
      </c>
      <c r="H3001" s="38">
        <v>18</v>
      </c>
      <c r="I3001" s="50">
        <v>663750</v>
      </c>
      <c r="J3001" s="39">
        <f t="shared" si="1305"/>
        <v>0</v>
      </c>
      <c r="K3001" s="39">
        <f t="shared" si="1306"/>
        <v>663750</v>
      </c>
      <c r="L3001" s="39">
        <f t="shared" si="1307"/>
        <v>0</v>
      </c>
      <c r="M3001" s="39">
        <f>IF(C3001=12006,H3001,IF(C3001&lt;&gt;12006,0))</f>
        <v>0</v>
      </c>
      <c r="N3001" s="39">
        <f t="shared" si="1315"/>
        <v>0</v>
      </c>
      <c r="O3001" s="39">
        <f t="shared" si="1308"/>
        <v>0</v>
      </c>
      <c r="P3001" s="39">
        <f t="shared" si="1309"/>
        <v>0</v>
      </c>
      <c r="Q3001" s="39">
        <f t="shared" si="1310"/>
        <v>0</v>
      </c>
      <c r="R3001" s="39">
        <f t="shared" si="1311"/>
        <v>0</v>
      </c>
      <c r="S3001" s="39">
        <f t="shared" si="1312"/>
        <v>0</v>
      </c>
      <c r="T3001" s="39"/>
      <c r="U3001" s="39">
        <f t="shared" si="1313"/>
        <v>0</v>
      </c>
      <c r="V3001" s="39"/>
      <c r="W3001" s="39"/>
      <c r="X3001" s="39">
        <f t="shared" si="1293"/>
        <v>54.517453798767967</v>
      </c>
      <c r="Y3001" s="39">
        <f t="shared" si="1294"/>
        <v>1659.375</v>
      </c>
      <c r="Z3001" s="41">
        <f t="shared" si="1295"/>
        <v>95732.648870636549</v>
      </c>
      <c r="AA3001" s="41">
        <v>74143.737166324441</v>
      </c>
      <c r="AB3001" s="41">
        <v>-1999.6333861171122</v>
      </c>
      <c r="AC3001" s="41">
        <f t="shared" si="1296"/>
        <v>72144.103780207326</v>
      </c>
      <c r="AD3001" s="42">
        <f t="shared" si="1297"/>
        <v>21588.911704312108</v>
      </c>
      <c r="AE3001" s="41">
        <f t="shared" si="1298"/>
        <v>93733.015484519434</v>
      </c>
      <c r="AF3001" s="42">
        <f t="shared" si="1299"/>
        <v>570016.98451548058</v>
      </c>
      <c r="AG3001" s="43">
        <f>(365.25/30.4375*(IF(E3001=12002,1/3%,IF(E3001=12003,1/3%,IF(E3001=12004,1/3%,IF(E3001=12006,1/2%,IF(E3001=12007,1/10%,IF(E3001=12008,1/3%,IF(E3001=12009,1/10%,IF(E3001=12010,1/10%,IF(E3001=12011,1/20%,IF(E3001=12012,1/3%))))))))))))</f>
        <v>400</v>
      </c>
      <c r="AH3001" s="44">
        <f t="shared" si="1300"/>
        <v>342.30800821355234</v>
      </c>
      <c r="AI3001" s="36">
        <f t="shared" si="1301"/>
        <v>57.691991786447637</v>
      </c>
      <c r="AJ3001" s="36">
        <f t="shared" si="1302"/>
        <v>1756</v>
      </c>
      <c r="AK3001" s="45">
        <v>45657</v>
      </c>
    </row>
    <row r="3002" spans="1:37" s="79" customFormat="1" ht="12.75" customHeight="1" x14ac:dyDescent="0.25">
      <c r="A3002" s="36">
        <v>2996</v>
      </c>
      <c r="B3002" s="45">
        <v>43903</v>
      </c>
      <c r="C3002" s="36" t="s">
        <v>721</v>
      </c>
      <c r="D3002" s="36"/>
      <c r="E3002" s="36">
        <v>12003</v>
      </c>
      <c r="F3002" s="36" t="s">
        <v>2146</v>
      </c>
      <c r="G3002" s="36" t="s">
        <v>276</v>
      </c>
      <c r="H3002" s="38">
        <v>12</v>
      </c>
      <c r="I3002" s="50">
        <v>612441.17647058819</v>
      </c>
      <c r="J3002" s="39">
        <f t="shared" si="1305"/>
        <v>0</v>
      </c>
      <c r="K3002" s="39">
        <f t="shared" si="1306"/>
        <v>612441.17647058819</v>
      </c>
      <c r="L3002" s="39">
        <f t="shared" si="1307"/>
        <v>0</v>
      </c>
      <c r="M3002" s="39">
        <f>IF(C3002=12006,H3002,IF(C3002&lt;&gt;12006,0))</f>
        <v>0</v>
      </c>
      <c r="N3002" s="39">
        <f t="shared" si="1315"/>
        <v>0</v>
      </c>
      <c r="O3002" s="39">
        <f t="shared" si="1308"/>
        <v>0</v>
      </c>
      <c r="P3002" s="39">
        <f t="shared" si="1309"/>
        <v>0</v>
      </c>
      <c r="Q3002" s="39">
        <f t="shared" si="1310"/>
        <v>0</v>
      </c>
      <c r="R3002" s="39">
        <f t="shared" si="1311"/>
        <v>0</v>
      </c>
      <c r="S3002" s="39">
        <f t="shared" si="1312"/>
        <v>0</v>
      </c>
      <c r="T3002" s="39"/>
      <c r="U3002" s="39">
        <f t="shared" si="1313"/>
        <v>0</v>
      </c>
      <c r="V3002" s="39">
        <f>IF(E3002=12050,I3002,IF(E3002&lt;&gt;12050,0))</f>
        <v>0</v>
      </c>
      <c r="W3002" s="39"/>
      <c r="X3002" s="39">
        <f t="shared" si="1293"/>
        <v>50.303176712163307</v>
      </c>
      <c r="Y3002" s="39">
        <f t="shared" si="1294"/>
        <v>1531.1029411764707</v>
      </c>
      <c r="Z3002" s="41">
        <f t="shared" si="1295"/>
        <v>88231.771953134448</v>
      </c>
      <c r="AA3002" s="41">
        <v>69820.809276482672</v>
      </c>
      <c r="AB3002" s="41">
        <v>0</v>
      </c>
      <c r="AC3002" s="41">
        <f t="shared" si="1296"/>
        <v>69820.809276482672</v>
      </c>
      <c r="AD3002" s="42">
        <f t="shared" si="1297"/>
        <v>18410.962676651776</v>
      </c>
      <c r="AE3002" s="41">
        <f t="shared" si="1298"/>
        <v>88231.771953134448</v>
      </c>
      <c r="AF3002" s="42">
        <f t="shared" si="1299"/>
        <v>524209.40451745375</v>
      </c>
      <c r="AG3002" s="43">
        <f>(365.25/30.4375*(IF(E3002=12002,1/3%,IF(E3002=12003,1/3%,IF(E3002=12004,1/3%,IF(E3002=12006,1/2%,IF(E3002=12007,1/10%,IF(E3002=12008,1/3%,IF(E3002=12009,1/10%,IF(E3002=12010,1/10%,IF(E3002=12011,1/20%,IF(E3002=12012,1/3%))))))))))))</f>
        <v>400</v>
      </c>
      <c r="AH3002" s="44">
        <f t="shared" si="1300"/>
        <v>342.37371663244352</v>
      </c>
      <c r="AI3002" s="36">
        <f t="shared" si="1301"/>
        <v>57.626283367556468</v>
      </c>
      <c r="AJ3002" s="36">
        <f t="shared" si="1302"/>
        <v>1754</v>
      </c>
      <c r="AK3002" s="45">
        <v>45657</v>
      </c>
    </row>
    <row r="3003" spans="1:37" s="79" customFormat="1" ht="12.75" customHeight="1" x14ac:dyDescent="0.25">
      <c r="A3003" s="36">
        <v>2997</v>
      </c>
      <c r="B3003" s="45">
        <v>43903</v>
      </c>
      <c r="C3003" s="36" t="s">
        <v>721</v>
      </c>
      <c r="D3003" s="36"/>
      <c r="E3003" s="36">
        <v>12003</v>
      </c>
      <c r="F3003" s="36" t="s">
        <v>2145</v>
      </c>
      <c r="G3003" s="36" t="s">
        <v>276</v>
      </c>
      <c r="H3003" s="38">
        <v>7</v>
      </c>
      <c r="I3003" s="50">
        <v>255183.82352941175</v>
      </c>
      <c r="J3003" s="39">
        <f t="shared" si="1305"/>
        <v>0</v>
      </c>
      <c r="K3003" s="39">
        <f t="shared" si="1306"/>
        <v>255183.82352941175</v>
      </c>
      <c r="L3003" s="39">
        <f t="shared" si="1307"/>
        <v>0</v>
      </c>
      <c r="M3003" s="39">
        <f>IF(C3003=12006,H3003,IF(C3003&lt;&gt;12006,0))</f>
        <v>0</v>
      </c>
      <c r="N3003" s="39">
        <f t="shared" si="1315"/>
        <v>0</v>
      </c>
      <c r="O3003" s="39">
        <f t="shared" si="1308"/>
        <v>0</v>
      </c>
      <c r="P3003" s="39">
        <f t="shared" si="1309"/>
        <v>0</v>
      </c>
      <c r="Q3003" s="39">
        <f t="shared" si="1310"/>
        <v>0</v>
      </c>
      <c r="R3003" s="39">
        <f t="shared" si="1311"/>
        <v>0</v>
      </c>
      <c r="S3003" s="39">
        <f t="shared" si="1312"/>
        <v>0</v>
      </c>
      <c r="T3003" s="39"/>
      <c r="U3003" s="39">
        <f t="shared" si="1313"/>
        <v>0</v>
      </c>
      <c r="V3003" s="39">
        <f>IF(E3003=12050,I3003,IF(E3003&lt;&gt;12050,0))</f>
        <v>0</v>
      </c>
      <c r="W3003" s="39"/>
      <c r="X3003" s="39">
        <f t="shared" si="1293"/>
        <v>20.959656963401375</v>
      </c>
      <c r="Y3003" s="39">
        <f t="shared" si="1294"/>
        <v>637.95955882352939</v>
      </c>
      <c r="Z3003" s="41">
        <f t="shared" si="1295"/>
        <v>36763.23831380601</v>
      </c>
      <c r="AA3003" s="41">
        <v>29092.00386520111</v>
      </c>
      <c r="AB3003" s="41">
        <v>0</v>
      </c>
      <c r="AC3003" s="41">
        <f t="shared" si="1296"/>
        <v>29092.00386520111</v>
      </c>
      <c r="AD3003" s="42">
        <f t="shared" si="1297"/>
        <v>7671.2344486049005</v>
      </c>
      <c r="AE3003" s="41">
        <f t="shared" si="1298"/>
        <v>36763.23831380601</v>
      </c>
      <c r="AF3003" s="42">
        <f t="shared" si="1299"/>
        <v>218420.58521560574</v>
      </c>
      <c r="AG3003" s="43">
        <f>(365.25/30.4375*(IF(E3003=12002,1/3%,IF(E3003=12003,1/3%,IF(E3003=12004,1/3%,IF(E3003=12006,1/2%,IF(E3003=12007,1/10%,IF(E3003=12008,1/3%,IF(E3003=12009,1/10%,IF(E3003=12010,1/10%,IF(E3003=12011,1/20%,IF(E3003=12012,1/3%))))))))))))</f>
        <v>400</v>
      </c>
      <c r="AH3003" s="44">
        <f t="shared" si="1300"/>
        <v>342.37371663244352</v>
      </c>
      <c r="AI3003" s="36">
        <f t="shared" si="1301"/>
        <v>57.626283367556468</v>
      </c>
      <c r="AJ3003" s="36">
        <f t="shared" si="1302"/>
        <v>1754</v>
      </c>
      <c r="AK3003" s="45">
        <v>45657</v>
      </c>
    </row>
    <row r="3004" spans="1:37" s="79" customFormat="1" ht="25.5" customHeight="1" x14ac:dyDescent="0.25">
      <c r="A3004" s="36">
        <v>2998</v>
      </c>
      <c r="B3004" s="45">
        <v>43904</v>
      </c>
      <c r="C3004" s="53" t="s">
        <v>533</v>
      </c>
      <c r="D3004" s="53"/>
      <c r="E3004" s="36">
        <v>12003</v>
      </c>
      <c r="F3004" s="36" t="s">
        <v>2299</v>
      </c>
      <c r="G3004" s="36" t="s">
        <v>558</v>
      </c>
      <c r="H3004" s="38">
        <v>6</v>
      </c>
      <c r="I3004" s="50">
        <v>221250</v>
      </c>
      <c r="J3004" s="39">
        <f t="shared" si="1305"/>
        <v>0</v>
      </c>
      <c r="K3004" s="39">
        <f t="shared" si="1306"/>
        <v>221250</v>
      </c>
      <c r="L3004" s="39">
        <f t="shared" si="1307"/>
        <v>0</v>
      </c>
      <c r="M3004" s="39">
        <f>IF(C3004=12006,H3004,IF(C3004&lt;&gt;12006,0))</f>
        <v>0</v>
      </c>
      <c r="N3004" s="39">
        <f t="shared" si="1315"/>
        <v>0</v>
      </c>
      <c r="O3004" s="39">
        <f t="shared" si="1308"/>
        <v>0</v>
      </c>
      <c r="P3004" s="39">
        <f t="shared" si="1309"/>
        <v>0</v>
      </c>
      <c r="Q3004" s="39">
        <f t="shared" si="1310"/>
        <v>0</v>
      </c>
      <c r="R3004" s="39">
        <f t="shared" si="1311"/>
        <v>0</v>
      </c>
      <c r="S3004" s="39">
        <f t="shared" si="1312"/>
        <v>0</v>
      </c>
      <c r="T3004" s="39"/>
      <c r="U3004" s="39">
        <f t="shared" si="1313"/>
        <v>0</v>
      </c>
      <c r="V3004" s="39"/>
      <c r="W3004" s="39"/>
      <c r="X3004" s="39">
        <f t="shared" si="1293"/>
        <v>18.172484599589321</v>
      </c>
      <c r="Y3004" s="39">
        <f t="shared" si="1294"/>
        <v>553.125</v>
      </c>
      <c r="Z3004" s="41">
        <f t="shared" si="1295"/>
        <v>31856.36550308008</v>
      </c>
      <c r="AA3004" s="41">
        <v>24660.061601642708</v>
      </c>
      <c r="AB3004" s="41">
        <v>-665.07414337277464</v>
      </c>
      <c r="AC3004" s="41">
        <f t="shared" si="1296"/>
        <v>23994.987458269934</v>
      </c>
      <c r="AD3004" s="42">
        <f t="shared" si="1297"/>
        <v>7196.3039014373717</v>
      </c>
      <c r="AE3004" s="41">
        <f t="shared" si="1298"/>
        <v>31191.291359707306</v>
      </c>
      <c r="AF3004" s="42">
        <f t="shared" si="1299"/>
        <v>190058.70864029269</v>
      </c>
      <c r="AG3004" s="43">
        <f>(365.25/30.4375*(IF(E3004=12002,1/3%,IF(E3004=12003,1/3%,IF(E3004=12004,1/3%,IF(E3004=12006,1/2%,IF(E3004=12007,1/10%,IF(E3004=12008,1/3%,IF(E3004=12009,1/10%,IF(E3004=12010,1/10%,IF(E3004=12011,1/20%,IF(E3004=12012,1/3%))))))))))))</f>
        <v>400</v>
      </c>
      <c r="AH3004" s="44">
        <f t="shared" si="1300"/>
        <v>342.40657084188911</v>
      </c>
      <c r="AI3004" s="36">
        <f t="shared" si="1301"/>
        <v>57.593429158110879</v>
      </c>
      <c r="AJ3004" s="36">
        <f t="shared" si="1302"/>
        <v>1753</v>
      </c>
      <c r="AK3004" s="45">
        <v>45657</v>
      </c>
    </row>
    <row r="3005" spans="1:37" s="79" customFormat="1" ht="12.75" customHeight="1" x14ac:dyDescent="0.25">
      <c r="A3005" s="36">
        <v>2999</v>
      </c>
      <c r="B3005" s="45">
        <v>43906</v>
      </c>
      <c r="C3005" s="49" t="s">
        <v>431</v>
      </c>
      <c r="D3005" s="49"/>
      <c r="E3005" s="49">
        <v>12009</v>
      </c>
      <c r="F3005" s="36" t="s">
        <v>2301</v>
      </c>
      <c r="G3005" s="56" t="s">
        <v>435</v>
      </c>
      <c r="H3005" s="38">
        <v>1</v>
      </c>
      <c r="I3005" s="48">
        <v>101300</v>
      </c>
      <c r="J3005" s="39">
        <f t="shared" si="1305"/>
        <v>0</v>
      </c>
      <c r="K3005" s="39">
        <f t="shared" si="1306"/>
        <v>0</v>
      </c>
      <c r="L3005" s="39">
        <f t="shared" si="1307"/>
        <v>0</v>
      </c>
      <c r="M3005" s="39">
        <f>IF(E3005=12005,I3005,IF(E3005&lt;&gt;12005,0))</f>
        <v>0</v>
      </c>
      <c r="N3005" s="39">
        <f t="shared" si="1315"/>
        <v>0</v>
      </c>
      <c r="O3005" s="39">
        <f t="shared" si="1308"/>
        <v>0</v>
      </c>
      <c r="P3005" s="39">
        <f t="shared" si="1309"/>
        <v>0</v>
      </c>
      <c r="Q3005" s="39">
        <f t="shared" si="1310"/>
        <v>101300</v>
      </c>
      <c r="R3005" s="39">
        <f t="shared" si="1311"/>
        <v>0</v>
      </c>
      <c r="S3005" s="39">
        <f t="shared" si="1312"/>
        <v>0</v>
      </c>
      <c r="T3005" s="39"/>
      <c r="U3005" s="39">
        <f t="shared" si="1313"/>
        <v>0</v>
      </c>
      <c r="V3005" s="39"/>
      <c r="W3005" s="39">
        <f>IF(E3005=12099,I3005,IF(E3005&lt;&gt;12099,0))</f>
        <v>0</v>
      </c>
      <c r="X3005" s="39">
        <f t="shared" si="1293"/>
        <v>27.734428473648187</v>
      </c>
      <c r="Y3005" s="39">
        <f t="shared" si="1294"/>
        <v>844.16666666666663</v>
      </c>
      <c r="Z3005" s="41">
        <f t="shared" si="1295"/>
        <v>48562.984257357966</v>
      </c>
      <c r="AA3005" s="41">
        <v>38412.183436002735</v>
      </c>
      <c r="AB3005" s="41">
        <v>0</v>
      </c>
      <c r="AC3005" s="41">
        <f t="shared" si="1296"/>
        <v>38412.183436002735</v>
      </c>
      <c r="AD3005" s="42">
        <f t="shared" si="1297"/>
        <v>10150.800821355231</v>
      </c>
      <c r="AE3005" s="41">
        <f t="shared" si="1298"/>
        <v>48562.984257357966</v>
      </c>
      <c r="AF3005" s="42">
        <f t="shared" si="1299"/>
        <v>52737.015742642034</v>
      </c>
      <c r="AG3005" s="43">
        <f>(365.25/30.4375*(IF(E3005=12002,1/3%,IF(E3005=12003,1/3%,IF(E3005=12004,1/3%,IF(E3005=12006,1/2%,IF(E3005=12007,1/10%,IF(E3005=12008,1/3%,IF(E3005=12009,1/10%,IF(E3005=12010,1/10%,IF(E3005=12011,1/20%,IF(E3005=12012,1/3%,IF(E3005=12099,1/10%)))))))))))))</f>
        <v>120</v>
      </c>
      <c r="AH3005" s="44">
        <f t="shared" si="1300"/>
        <v>62.47227926078029</v>
      </c>
      <c r="AI3005" s="36">
        <f t="shared" si="1301"/>
        <v>57.52772073921971</v>
      </c>
      <c r="AJ3005" s="36">
        <f t="shared" si="1302"/>
        <v>1751</v>
      </c>
      <c r="AK3005" s="45">
        <v>45657</v>
      </c>
    </row>
    <row r="3006" spans="1:37" s="79" customFormat="1" ht="12.75" customHeight="1" x14ac:dyDescent="0.25">
      <c r="A3006" s="36">
        <v>3000</v>
      </c>
      <c r="B3006" s="45">
        <v>43907</v>
      </c>
      <c r="C3006" s="53" t="s">
        <v>533</v>
      </c>
      <c r="D3006" s="53"/>
      <c r="E3006" s="36">
        <v>12003</v>
      </c>
      <c r="F3006" s="36" t="s">
        <v>2171</v>
      </c>
      <c r="G3006" s="36" t="s">
        <v>540</v>
      </c>
      <c r="H3006" s="38">
        <v>1</v>
      </c>
      <c r="I3006" s="48">
        <v>73625</v>
      </c>
      <c r="J3006" s="39">
        <f t="shared" si="1305"/>
        <v>0</v>
      </c>
      <c r="K3006" s="39">
        <f t="shared" si="1306"/>
        <v>73625</v>
      </c>
      <c r="L3006" s="39">
        <f t="shared" si="1307"/>
        <v>0</v>
      </c>
      <c r="M3006" s="39">
        <f>IF(C3006=12006,H3006,IF(C3006&lt;&gt;12006,0))</f>
        <v>0</v>
      </c>
      <c r="N3006" s="39">
        <f t="shared" si="1315"/>
        <v>0</v>
      </c>
      <c r="O3006" s="39">
        <f t="shared" si="1308"/>
        <v>0</v>
      </c>
      <c r="P3006" s="39">
        <f t="shared" si="1309"/>
        <v>0</v>
      </c>
      <c r="Q3006" s="39">
        <f t="shared" si="1310"/>
        <v>0</v>
      </c>
      <c r="R3006" s="39">
        <f t="shared" si="1311"/>
        <v>0</v>
      </c>
      <c r="S3006" s="39">
        <f t="shared" si="1312"/>
        <v>0</v>
      </c>
      <c r="T3006" s="39"/>
      <c r="U3006" s="39">
        <f t="shared" si="1313"/>
        <v>0</v>
      </c>
      <c r="V3006" s="39"/>
      <c r="W3006" s="39"/>
      <c r="X3006" s="39">
        <f t="shared" si="1293"/>
        <v>6.0472279260780288</v>
      </c>
      <c r="Y3006" s="39">
        <f t="shared" si="1294"/>
        <v>184.0625</v>
      </c>
      <c r="Z3006" s="41">
        <f t="shared" si="1295"/>
        <v>10582.648870636551</v>
      </c>
      <c r="AA3006" s="41">
        <v>8187.9466119096505</v>
      </c>
      <c r="AB3006" s="41">
        <v>-220.8263574870823</v>
      </c>
      <c r="AC3006" s="41">
        <f t="shared" si="1296"/>
        <v>7967.120254422568</v>
      </c>
      <c r="AD3006" s="42">
        <f t="shared" si="1297"/>
        <v>2394.7022587269003</v>
      </c>
      <c r="AE3006" s="41">
        <f t="shared" si="1298"/>
        <v>10361.822513149469</v>
      </c>
      <c r="AF3006" s="42">
        <f t="shared" si="1299"/>
        <v>63263.177486850531</v>
      </c>
      <c r="AG3006" s="43">
        <f t="shared" ref="AG3006:AG3011" si="1316">(365.25/30.4375*(IF(E3006=12002,1/3%,IF(E3006=12003,1/3%,IF(E3006=12004,1/3%,IF(E3006=12006,1/2%,IF(E3006=12007,1/10%,IF(E3006=12008,1/3%,IF(E3006=12009,1/10%,IF(E3006=12010,1/10%,IF(E3006=12011,1/20%,IF(E3006=12012,1/3%))))))))))))</f>
        <v>400</v>
      </c>
      <c r="AH3006" s="44">
        <f t="shared" si="1300"/>
        <v>342.50513347022587</v>
      </c>
      <c r="AI3006" s="36">
        <f t="shared" si="1301"/>
        <v>57.494866529774129</v>
      </c>
      <c r="AJ3006" s="36">
        <f t="shared" si="1302"/>
        <v>1750</v>
      </c>
      <c r="AK3006" s="45">
        <v>45657</v>
      </c>
    </row>
    <row r="3007" spans="1:37" s="79" customFormat="1" ht="12.75" customHeight="1" x14ac:dyDescent="0.25">
      <c r="A3007" s="36">
        <v>3001</v>
      </c>
      <c r="B3007" s="45">
        <v>43907</v>
      </c>
      <c r="C3007" s="53" t="s">
        <v>533</v>
      </c>
      <c r="D3007" s="53"/>
      <c r="E3007" s="36">
        <v>12003</v>
      </c>
      <c r="F3007" s="36" t="s">
        <v>2298</v>
      </c>
      <c r="G3007" s="36" t="s">
        <v>540</v>
      </c>
      <c r="H3007" s="38">
        <v>4</v>
      </c>
      <c r="I3007" s="50">
        <v>187409.09090909091</v>
      </c>
      <c r="J3007" s="39">
        <f t="shared" si="1305"/>
        <v>0</v>
      </c>
      <c r="K3007" s="39">
        <f t="shared" si="1306"/>
        <v>187409.09090909091</v>
      </c>
      <c r="L3007" s="39">
        <f t="shared" si="1307"/>
        <v>0</v>
      </c>
      <c r="M3007" s="39">
        <f>IF(C3007=12006,H3007,IF(C3007&lt;&gt;12006,0))</f>
        <v>0</v>
      </c>
      <c r="N3007" s="39">
        <f t="shared" si="1315"/>
        <v>0</v>
      </c>
      <c r="O3007" s="39">
        <f t="shared" si="1308"/>
        <v>0</v>
      </c>
      <c r="P3007" s="39">
        <f t="shared" si="1309"/>
        <v>0</v>
      </c>
      <c r="Q3007" s="39">
        <f t="shared" si="1310"/>
        <v>0</v>
      </c>
      <c r="R3007" s="39">
        <f t="shared" si="1311"/>
        <v>0</v>
      </c>
      <c r="S3007" s="39">
        <f t="shared" si="1312"/>
        <v>0</v>
      </c>
      <c r="T3007" s="39"/>
      <c r="U3007" s="39">
        <f t="shared" si="1313"/>
        <v>0</v>
      </c>
      <c r="V3007" s="39"/>
      <c r="W3007" s="39"/>
      <c r="X3007" s="39">
        <f t="shared" si="1293"/>
        <v>15.392943811834982</v>
      </c>
      <c r="Y3007" s="39">
        <f t="shared" si="1294"/>
        <v>468.52272727272725</v>
      </c>
      <c r="Z3007" s="41">
        <f t="shared" si="1295"/>
        <v>26937.651670711217</v>
      </c>
      <c r="AA3007" s="41">
        <v>20842.045921224562</v>
      </c>
      <c r="AB3007" s="41">
        <v>-562.10345542166397</v>
      </c>
      <c r="AC3007" s="41">
        <f t="shared" si="1296"/>
        <v>20279.942465802898</v>
      </c>
      <c r="AD3007" s="42">
        <f t="shared" si="1297"/>
        <v>6095.6057494866545</v>
      </c>
      <c r="AE3007" s="41">
        <f t="shared" si="1298"/>
        <v>26375.548215289553</v>
      </c>
      <c r="AF3007" s="42">
        <f t="shared" si="1299"/>
        <v>161033.54269380137</v>
      </c>
      <c r="AG3007" s="43">
        <f t="shared" si="1316"/>
        <v>400</v>
      </c>
      <c r="AH3007" s="44">
        <f t="shared" si="1300"/>
        <v>342.50513347022587</v>
      </c>
      <c r="AI3007" s="36">
        <f t="shared" si="1301"/>
        <v>57.494866529774129</v>
      </c>
      <c r="AJ3007" s="36">
        <f t="shared" si="1302"/>
        <v>1750</v>
      </c>
      <c r="AK3007" s="45">
        <v>45657</v>
      </c>
    </row>
    <row r="3008" spans="1:37" s="79" customFormat="1" ht="12.75" customHeight="1" x14ac:dyDescent="0.25">
      <c r="A3008" s="36">
        <v>3002</v>
      </c>
      <c r="B3008" s="45">
        <v>43907</v>
      </c>
      <c r="C3008" s="53" t="s">
        <v>533</v>
      </c>
      <c r="D3008" s="53"/>
      <c r="E3008" s="36">
        <v>12003</v>
      </c>
      <c r="F3008" s="36" t="s">
        <v>2299</v>
      </c>
      <c r="G3008" s="36" t="s">
        <v>540</v>
      </c>
      <c r="H3008" s="38">
        <v>1</v>
      </c>
      <c r="I3008" s="50">
        <v>33465.909090909088</v>
      </c>
      <c r="J3008" s="39">
        <f t="shared" si="1305"/>
        <v>0</v>
      </c>
      <c r="K3008" s="39">
        <f t="shared" si="1306"/>
        <v>33465.909090909088</v>
      </c>
      <c r="L3008" s="39">
        <f t="shared" si="1307"/>
        <v>0</v>
      </c>
      <c r="M3008" s="39">
        <f>IF(C3008=12006,H3008,IF(C3008&lt;&gt;12006,0))</f>
        <v>0</v>
      </c>
      <c r="N3008" s="39">
        <f t="shared" ref="N3008:N3021" si="1317">IF(E3008=12006,I3008,IF(E3008&lt;&gt;12006,0))</f>
        <v>0</v>
      </c>
      <c r="O3008" s="39">
        <f t="shared" si="1308"/>
        <v>0</v>
      </c>
      <c r="P3008" s="39">
        <f t="shared" si="1309"/>
        <v>0</v>
      </c>
      <c r="Q3008" s="39">
        <f t="shared" si="1310"/>
        <v>0</v>
      </c>
      <c r="R3008" s="39">
        <f t="shared" si="1311"/>
        <v>0</v>
      </c>
      <c r="S3008" s="39">
        <f t="shared" si="1312"/>
        <v>0</v>
      </c>
      <c r="T3008" s="39"/>
      <c r="U3008" s="39">
        <f t="shared" si="1313"/>
        <v>0</v>
      </c>
      <c r="V3008" s="39"/>
      <c r="W3008" s="39"/>
      <c r="X3008" s="39">
        <f t="shared" si="1293"/>
        <v>2.7487399663991039</v>
      </c>
      <c r="Y3008" s="39">
        <f t="shared" si="1294"/>
        <v>83.66477272727272</v>
      </c>
      <c r="Z3008" s="41">
        <f t="shared" si="1295"/>
        <v>4810.2949411984318</v>
      </c>
      <c r="AA3008" s="41">
        <v>3721.7939145043861</v>
      </c>
      <c r="AB3008" s="41">
        <v>-100.37561703958285</v>
      </c>
      <c r="AC3008" s="41">
        <f t="shared" si="1296"/>
        <v>3621.4182974648033</v>
      </c>
      <c r="AD3008" s="42">
        <f t="shared" si="1297"/>
        <v>1088.5010266940458</v>
      </c>
      <c r="AE3008" s="41">
        <f t="shared" si="1298"/>
        <v>4709.9193241588491</v>
      </c>
      <c r="AF3008" s="42">
        <f t="shared" si="1299"/>
        <v>28755.989766750237</v>
      </c>
      <c r="AG3008" s="43">
        <f t="shared" si="1316"/>
        <v>400</v>
      </c>
      <c r="AH3008" s="44">
        <f t="shared" si="1300"/>
        <v>342.50513347022587</v>
      </c>
      <c r="AI3008" s="36">
        <f t="shared" si="1301"/>
        <v>57.494866529774129</v>
      </c>
      <c r="AJ3008" s="36">
        <f t="shared" si="1302"/>
        <v>1750</v>
      </c>
      <c r="AK3008" s="45">
        <v>45657</v>
      </c>
    </row>
    <row r="3009" spans="1:37" s="79" customFormat="1" ht="12.75" customHeight="1" x14ac:dyDescent="0.25">
      <c r="A3009" s="36">
        <v>3003</v>
      </c>
      <c r="B3009" s="91">
        <v>43908</v>
      </c>
      <c r="C3009" s="36" t="s">
        <v>534</v>
      </c>
      <c r="D3009" s="36"/>
      <c r="E3009" s="36">
        <v>12008</v>
      </c>
      <c r="F3009" s="56" t="s">
        <v>2302</v>
      </c>
      <c r="G3009" s="56" t="s">
        <v>1477</v>
      </c>
      <c r="H3009" s="38">
        <v>2</v>
      </c>
      <c r="I3009" s="48">
        <v>85877.176351332324</v>
      </c>
      <c r="J3009" s="39">
        <f t="shared" si="1305"/>
        <v>0</v>
      </c>
      <c r="K3009" s="39">
        <f t="shared" si="1306"/>
        <v>0</v>
      </c>
      <c r="L3009" s="39">
        <f t="shared" si="1307"/>
        <v>0</v>
      </c>
      <c r="M3009" s="39">
        <f>IF(C3009=12006,H3009,IF(C3009&lt;&gt;12006,0))</f>
        <v>0</v>
      </c>
      <c r="N3009" s="39">
        <f t="shared" si="1317"/>
        <v>0</v>
      </c>
      <c r="O3009" s="39">
        <f t="shared" si="1308"/>
        <v>0</v>
      </c>
      <c r="P3009" s="39">
        <f t="shared" si="1309"/>
        <v>85877.176351332324</v>
      </c>
      <c r="Q3009" s="39">
        <f t="shared" si="1310"/>
        <v>0</v>
      </c>
      <c r="R3009" s="39">
        <f t="shared" si="1311"/>
        <v>0</v>
      </c>
      <c r="S3009" s="39">
        <f t="shared" si="1312"/>
        <v>0</v>
      </c>
      <c r="T3009" s="39"/>
      <c r="U3009" s="39">
        <f t="shared" si="1313"/>
        <v>0</v>
      </c>
      <c r="V3009" s="39"/>
      <c r="W3009" s="39"/>
      <c r="X3009" s="39">
        <f t="shared" si="1293"/>
        <v>7.0535668461053245</v>
      </c>
      <c r="Y3009" s="39">
        <f t="shared" si="1294"/>
        <v>214.6929408783308</v>
      </c>
      <c r="Z3009" s="41">
        <f t="shared" si="1295"/>
        <v>12336.688413838212</v>
      </c>
      <c r="AA3009" s="41">
        <v>9755.0829481636647</v>
      </c>
      <c r="AB3009" s="41">
        <v>-263.09153400192099</v>
      </c>
      <c r="AC3009" s="41">
        <f t="shared" si="1296"/>
        <v>9491.9914141617446</v>
      </c>
      <c r="AD3009" s="42">
        <f t="shared" si="1297"/>
        <v>2581.6054656745473</v>
      </c>
      <c r="AE3009" s="41">
        <f t="shared" si="1298"/>
        <v>12073.596879836292</v>
      </c>
      <c r="AF3009" s="42">
        <f t="shared" si="1299"/>
        <v>73803.579471496036</v>
      </c>
      <c r="AG3009" s="43">
        <f t="shared" si="1316"/>
        <v>400</v>
      </c>
      <c r="AH3009" s="44">
        <f t="shared" si="1300"/>
        <v>342.53798767967146</v>
      </c>
      <c r="AI3009" s="36">
        <f t="shared" si="1301"/>
        <v>57.46201232032854</v>
      </c>
      <c r="AJ3009" s="36">
        <f t="shared" si="1302"/>
        <v>1749</v>
      </c>
      <c r="AK3009" s="45">
        <v>45657</v>
      </c>
    </row>
    <row r="3010" spans="1:37" s="79" customFormat="1" ht="12.75" customHeight="1" x14ac:dyDescent="0.25">
      <c r="A3010" s="36">
        <v>3004</v>
      </c>
      <c r="B3010" s="91">
        <v>43908</v>
      </c>
      <c r="C3010" s="36" t="s">
        <v>534</v>
      </c>
      <c r="D3010" s="36"/>
      <c r="E3010" s="36">
        <v>12008</v>
      </c>
      <c r="F3010" s="56" t="s">
        <v>2303</v>
      </c>
      <c r="G3010" s="56" t="s">
        <v>1477</v>
      </c>
      <c r="H3010" s="38">
        <v>4</v>
      </c>
      <c r="I3010" s="48">
        <v>120228.04689186526</v>
      </c>
      <c r="J3010" s="39">
        <f t="shared" si="1305"/>
        <v>0</v>
      </c>
      <c r="K3010" s="39">
        <f t="shared" si="1306"/>
        <v>0</v>
      </c>
      <c r="L3010" s="39">
        <f t="shared" si="1307"/>
        <v>0</v>
      </c>
      <c r="M3010" s="39">
        <f>IF(C3010=12006,H3010,IF(C3010&lt;&gt;12006,0))</f>
        <v>0</v>
      </c>
      <c r="N3010" s="39">
        <f t="shared" si="1317"/>
        <v>0</v>
      </c>
      <c r="O3010" s="39">
        <f t="shared" si="1308"/>
        <v>0</v>
      </c>
      <c r="P3010" s="39">
        <f t="shared" si="1309"/>
        <v>120228.04689186526</v>
      </c>
      <c r="Q3010" s="39">
        <f t="shared" si="1310"/>
        <v>0</v>
      </c>
      <c r="R3010" s="39">
        <f t="shared" si="1311"/>
        <v>0</v>
      </c>
      <c r="S3010" s="39">
        <f t="shared" si="1312"/>
        <v>0</v>
      </c>
      <c r="T3010" s="39"/>
      <c r="U3010" s="39">
        <f t="shared" si="1313"/>
        <v>0</v>
      </c>
      <c r="V3010" s="39"/>
      <c r="W3010" s="39"/>
      <c r="X3010" s="39">
        <f t="shared" si="1293"/>
        <v>9.8749935845474539</v>
      </c>
      <c r="Y3010" s="39">
        <f t="shared" si="1294"/>
        <v>300.57011722966314</v>
      </c>
      <c r="Z3010" s="41">
        <f t="shared" si="1295"/>
        <v>17271.363779373496</v>
      </c>
      <c r="AA3010" s="41">
        <v>13657.11612742913</v>
      </c>
      <c r="AB3010" s="41">
        <v>-368.32814760268934</v>
      </c>
      <c r="AC3010" s="41">
        <f t="shared" si="1296"/>
        <v>13288.78797982644</v>
      </c>
      <c r="AD3010" s="42">
        <f t="shared" si="1297"/>
        <v>3614.2476519443662</v>
      </c>
      <c r="AE3010" s="41">
        <f t="shared" si="1298"/>
        <v>16903.035631770807</v>
      </c>
      <c r="AF3010" s="42">
        <f t="shared" si="1299"/>
        <v>103325.01126009446</v>
      </c>
      <c r="AG3010" s="43">
        <f t="shared" si="1316"/>
        <v>400</v>
      </c>
      <c r="AH3010" s="44">
        <f t="shared" si="1300"/>
        <v>342.53798767967146</v>
      </c>
      <c r="AI3010" s="36">
        <f t="shared" si="1301"/>
        <v>57.46201232032854</v>
      </c>
      <c r="AJ3010" s="36">
        <f t="shared" si="1302"/>
        <v>1749</v>
      </c>
      <c r="AK3010" s="45">
        <v>45657</v>
      </c>
    </row>
    <row r="3011" spans="1:37" s="79" customFormat="1" ht="12.75" customHeight="1" x14ac:dyDescent="0.25">
      <c r="A3011" s="36">
        <v>3005</v>
      </c>
      <c r="B3011" s="91">
        <v>43908</v>
      </c>
      <c r="C3011" s="36" t="s">
        <v>534</v>
      </c>
      <c r="D3011" s="36"/>
      <c r="E3011" s="36">
        <v>12008</v>
      </c>
      <c r="F3011" s="56" t="s">
        <v>2304</v>
      </c>
      <c r="G3011" s="56" t="s">
        <v>1477</v>
      </c>
      <c r="H3011" s="62">
        <v>2</v>
      </c>
      <c r="I3011" s="98">
        <v>429385.88175666163</v>
      </c>
      <c r="J3011" s="39">
        <f t="shared" si="1305"/>
        <v>0</v>
      </c>
      <c r="K3011" s="39">
        <f t="shared" si="1306"/>
        <v>0</v>
      </c>
      <c r="L3011" s="39">
        <f t="shared" si="1307"/>
        <v>0</v>
      </c>
      <c r="M3011" s="39">
        <f>IF(C3011=12006,H3011,IF(C3011&lt;&gt;12006,0))</f>
        <v>0</v>
      </c>
      <c r="N3011" s="39">
        <f t="shared" si="1317"/>
        <v>0</v>
      </c>
      <c r="O3011" s="39">
        <f t="shared" si="1308"/>
        <v>0</v>
      </c>
      <c r="P3011" s="39">
        <f t="shared" si="1309"/>
        <v>429385.88175666163</v>
      </c>
      <c r="Q3011" s="39">
        <f t="shared" si="1310"/>
        <v>0</v>
      </c>
      <c r="R3011" s="39">
        <f t="shared" si="1311"/>
        <v>0</v>
      </c>
      <c r="S3011" s="39">
        <f t="shared" si="1312"/>
        <v>0</v>
      </c>
      <c r="T3011" s="39"/>
      <c r="U3011" s="39">
        <f t="shared" si="1313"/>
        <v>0</v>
      </c>
      <c r="V3011" s="39"/>
      <c r="W3011" s="39"/>
      <c r="X3011" s="39">
        <f t="shared" si="1293"/>
        <v>35.267834230526617</v>
      </c>
      <c r="Y3011" s="39">
        <f t="shared" si="1294"/>
        <v>1073.4647043916539</v>
      </c>
      <c r="Z3011" s="41">
        <f t="shared" si="1295"/>
        <v>61683.442069191049</v>
      </c>
      <c r="AA3011" s="41">
        <v>48775.414740818313</v>
      </c>
      <c r="AB3011" s="41">
        <v>-1315.4576700096045</v>
      </c>
      <c r="AC3011" s="41">
        <f t="shared" si="1296"/>
        <v>47459.957070808705</v>
      </c>
      <c r="AD3011" s="42">
        <f t="shared" si="1297"/>
        <v>12908.027328372737</v>
      </c>
      <c r="AE3011" s="41">
        <f t="shared" si="1298"/>
        <v>60367.984399181441</v>
      </c>
      <c r="AF3011" s="42">
        <f t="shared" si="1299"/>
        <v>369017.89735748019</v>
      </c>
      <c r="AG3011" s="43">
        <f t="shared" si="1316"/>
        <v>400</v>
      </c>
      <c r="AH3011" s="44">
        <f t="shared" si="1300"/>
        <v>342.53798767967146</v>
      </c>
      <c r="AI3011" s="36">
        <f t="shared" si="1301"/>
        <v>57.46201232032854</v>
      </c>
      <c r="AJ3011" s="36">
        <f t="shared" si="1302"/>
        <v>1749</v>
      </c>
      <c r="AK3011" s="45">
        <v>45657</v>
      </c>
    </row>
    <row r="3012" spans="1:37" s="79" customFormat="1" ht="12.75" customHeight="1" x14ac:dyDescent="0.25">
      <c r="A3012" s="36">
        <v>3006</v>
      </c>
      <c r="B3012" s="45">
        <v>43908</v>
      </c>
      <c r="C3012" s="49" t="s">
        <v>272</v>
      </c>
      <c r="D3012" s="49"/>
      <c r="E3012" s="49">
        <v>12010</v>
      </c>
      <c r="F3012" s="36" t="s">
        <v>2305</v>
      </c>
      <c r="G3012" s="56" t="s">
        <v>435</v>
      </c>
      <c r="H3012" s="38">
        <v>22</v>
      </c>
      <c r="I3012" s="50">
        <v>782485</v>
      </c>
      <c r="J3012" s="39">
        <f t="shared" si="1305"/>
        <v>0</v>
      </c>
      <c r="K3012" s="39">
        <f t="shared" si="1306"/>
        <v>0</v>
      </c>
      <c r="L3012" s="39">
        <f t="shared" si="1307"/>
        <v>0</v>
      </c>
      <c r="M3012" s="39">
        <f>IF(E3012=12005,I3012,IF(E3012&lt;&gt;12005,0))</f>
        <v>0</v>
      </c>
      <c r="N3012" s="39">
        <f t="shared" si="1317"/>
        <v>0</v>
      </c>
      <c r="O3012" s="39">
        <f t="shared" si="1308"/>
        <v>0</v>
      </c>
      <c r="P3012" s="39">
        <f t="shared" si="1309"/>
        <v>0</v>
      </c>
      <c r="Q3012" s="39">
        <f t="shared" si="1310"/>
        <v>0</v>
      </c>
      <c r="R3012" s="39">
        <f t="shared" si="1311"/>
        <v>782485</v>
      </c>
      <c r="S3012" s="39">
        <f t="shared" si="1312"/>
        <v>0</v>
      </c>
      <c r="T3012" s="39"/>
      <c r="U3012" s="39">
        <f t="shared" si="1313"/>
        <v>0</v>
      </c>
      <c r="V3012" s="39"/>
      <c r="W3012" s="39">
        <f>IF(E3012=12099,I3012,IF(E3012&lt;&gt;12099,0))</f>
        <v>0</v>
      </c>
      <c r="X3012" s="39">
        <f t="shared" si="1293"/>
        <v>214.23271731690622</v>
      </c>
      <c r="Y3012" s="39">
        <f t="shared" si="1294"/>
        <v>6520.708333333333</v>
      </c>
      <c r="Z3012" s="41">
        <f t="shared" si="1295"/>
        <v>374693.02258726896</v>
      </c>
      <c r="AA3012" s="41">
        <v>296283.84804928134</v>
      </c>
      <c r="AB3012" s="41">
        <v>19913.530641302859</v>
      </c>
      <c r="AC3012" s="41">
        <f t="shared" si="1296"/>
        <v>316197.37869058421</v>
      </c>
      <c r="AD3012" s="42">
        <f t="shared" si="1297"/>
        <v>78409.174537987623</v>
      </c>
      <c r="AE3012" s="41">
        <f t="shared" si="1298"/>
        <v>394606.55322857184</v>
      </c>
      <c r="AF3012" s="42">
        <f t="shared" si="1299"/>
        <v>387878.44677142816</v>
      </c>
      <c r="AG3012" s="43">
        <f>(365.25/30.4375*(IF(E3012=12002,1/3%,IF(E3012=12003,1/3%,IF(E3012=12004,1/3%,IF(E3012=12006,1/2%,IF(E3012=12007,1/10%,IF(E3012=12008,1/3%,IF(E3012=12009,1/10%,IF(E3012=12010,1/10%,IF(E3012=12011,1/20%,IF(E3012=12012,1/3%,IF(E3012=12099,1/10%)))))))))))))</f>
        <v>120</v>
      </c>
      <c r="AH3012" s="44">
        <f t="shared" si="1300"/>
        <v>62.53798767967146</v>
      </c>
      <c r="AI3012" s="36">
        <f t="shared" si="1301"/>
        <v>57.46201232032854</v>
      </c>
      <c r="AJ3012" s="36">
        <f t="shared" si="1302"/>
        <v>1749</v>
      </c>
      <c r="AK3012" s="45">
        <v>45657</v>
      </c>
    </row>
    <row r="3013" spans="1:37" s="79" customFormat="1" ht="25.5" customHeight="1" x14ac:dyDescent="0.25">
      <c r="A3013" s="36">
        <v>3007</v>
      </c>
      <c r="B3013" s="91">
        <v>43908</v>
      </c>
      <c r="C3013" s="53" t="s">
        <v>534</v>
      </c>
      <c r="D3013" s="53"/>
      <c r="E3013" s="36">
        <v>12008</v>
      </c>
      <c r="F3013" s="56" t="s">
        <v>2306</v>
      </c>
      <c r="G3013" s="56" t="s">
        <v>561</v>
      </c>
      <c r="H3013" s="62">
        <v>1</v>
      </c>
      <c r="I3013" s="98">
        <v>150285.05861483156</v>
      </c>
      <c r="J3013" s="39">
        <f t="shared" si="1305"/>
        <v>0</v>
      </c>
      <c r="K3013" s="39">
        <f t="shared" si="1306"/>
        <v>0</v>
      </c>
      <c r="L3013" s="39">
        <f t="shared" si="1307"/>
        <v>0</v>
      </c>
      <c r="M3013" s="39">
        <f>IF(C3013=12006,H3013,IF(C3013&lt;&gt;12006,0))</f>
        <v>0</v>
      </c>
      <c r="N3013" s="39">
        <f t="shared" si="1317"/>
        <v>0</v>
      </c>
      <c r="O3013" s="39">
        <f t="shared" si="1308"/>
        <v>0</v>
      </c>
      <c r="P3013" s="39">
        <f t="shared" si="1309"/>
        <v>150285.05861483156</v>
      </c>
      <c r="Q3013" s="39">
        <f t="shared" si="1310"/>
        <v>0</v>
      </c>
      <c r="R3013" s="39">
        <f t="shared" si="1311"/>
        <v>0</v>
      </c>
      <c r="S3013" s="39">
        <f t="shared" si="1312"/>
        <v>0</v>
      </c>
      <c r="T3013" s="39"/>
      <c r="U3013" s="39">
        <f t="shared" si="1313"/>
        <v>0</v>
      </c>
      <c r="V3013" s="39"/>
      <c r="W3013" s="39"/>
      <c r="X3013" s="39">
        <f t="shared" si="1293"/>
        <v>12.343741980684317</v>
      </c>
      <c r="Y3013" s="39">
        <f t="shared" si="1294"/>
        <v>375.71264653707891</v>
      </c>
      <c r="Z3013" s="41">
        <f t="shared" si="1295"/>
        <v>21589.20472421687</v>
      </c>
      <c r="AA3013" s="41">
        <v>16701.08289986588</v>
      </c>
      <c r="AB3013" s="41">
        <v>-450.42297876036463</v>
      </c>
      <c r="AC3013" s="41">
        <f t="shared" si="1296"/>
        <v>16250.659921105515</v>
      </c>
      <c r="AD3013" s="42">
        <f t="shared" si="1297"/>
        <v>4888.1218243509902</v>
      </c>
      <c r="AE3013" s="41">
        <f t="shared" si="1298"/>
        <v>21138.781745456505</v>
      </c>
      <c r="AF3013" s="42">
        <f t="shared" si="1299"/>
        <v>129146.27686937505</v>
      </c>
      <c r="AG3013" s="43">
        <f>(365.25/30.4375*(IF(E3013=12002,1/3%,IF(E3013=12003,1/3%,IF(E3013=12004,1/3%,IF(E3013=12006,1/2%,IF(E3013=12007,1/10%,IF(E3013=12008,1/3%,IF(E3013=12009,1/10%,IF(E3013=12010,1/10%,IF(E3013=12011,1/20%,IF(E3013=12012,1/3%))))))))))))</f>
        <v>400</v>
      </c>
      <c r="AH3013" s="44">
        <f t="shared" si="1300"/>
        <v>342.53798767967146</v>
      </c>
      <c r="AI3013" s="36">
        <f t="shared" si="1301"/>
        <v>57.46201232032854</v>
      </c>
      <c r="AJ3013" s="36">
        <f t="shared" si="1302"/>
        <v>1749</v>
      </c>
      <c r="AK3013" s="45">
        <v>45657</v>
      </c>
    </row>
    <row r="3014" spans="1:37" s="79" customFormat="1" ht="25.5" customHeight="1" x14ac:dyDescent="0.25">
      <c r="A3014" s="36">
        <v>3008</v>
      </c>
      <c r="B3014" s="45">
        <v>43911</v>
      </c>
      <c r="C3014" s="36" t="s">
        <v>533</v>
      </c>
      <c r="D3014" s="36"/>
      <c r="E3014" s="36">
        <v>12003</v>
      </c>
      <c r="F3014" s="36" t="s">
        <v>2171</v>
      </c>
      <c r="G3014" s="36" t="s">
        <v>1477</v>
      </c>
      <c r="H3014" s="38">
        <v>3</v>
      </c>
      <c r="I3014" s="48">
        <v>231375</v>
      </c>
      <c r="J3014" s="39">
        <f t="shared" si="1305"/>
        <v>0</v>
      </c>
      <c r="K3014" s="39">
        <f t="shared" si="1306"/>
        <v>231375</v>
      </c>
      <c r="L3014" s="39">
        <f t="shared" si="1307"/>
        <v>0</v>
      </c>
      <c r="M3014" s="39">
        <f>IF(C3014=12006,H3014,IF(C3014&lt;&gt;12006,0))</f>
        <v>0</v>
      </c>
      <c r="N3014" s="39">
        <f t="shared" si="1317"/>
        <v>0</v>
      </c>
      <c r="O3014" s="39">
        <f t="shared" si="1308"/>
        <v>0</v>
      </c>
      <c r="P3014" s="39">
        <f t="shared" si="1309"/>
        <v>0</v>
      </c>
      <c r="Q3014" s="39">
        <f t="shared" si="1310"/>
        <v>0</v>
      </c>
      <c r="R3014" s="39">
        <f t="shared" si="1311"/>
        <v>0</v>
      </c>
      <c r="S3014" s="39">
        <f t="shared" si="1312"/>
        <v>0</v>
      </c>
      <c r="T3014" s="39"/>
      <c r="U3014" s="39">
        <f t="shared" si="1313"/>
        <v>0</v>
      </c>
      <c r="V3014" s="39"/>
      <c r="W3014" s="39"/>
      <c r="X3014" s="39">
        <f t="shared" si="1293"/>
        <v>19.004106776180699</v>
      </c>
      <c r="Y3014" s="39">
        <f t="shared" si="1294"/>
        <v>578.4375</v>
      </c>
      <c r="Z3014" s="41">
        <f t="shared" si="1295"/>
        <v>33181.170431211503</v>
      </c>
      <c r="AA3014" s="41">
        <v>26225.667351129363</v>
      </c>
      <c r="AB3014" s="41">
        <v>-707.29804044685807</v>
      </c>
      <c r="AC3014" s="41">
        <f t="shared" si="1296"/>
        <v>25518.369310682505</v>
      </c>
      <c r="AD3014" s="42">
        <f t="shared" si="1297"/>
        <v>6955.5030800821405</v>
      </c>
      <c r="AE3014" s="41">
        <f t="shared" si="1298"/>
        <v>32473.872390764645</v>
      </c>
      <c r="AF3014" s="42">
        <f t="shared" si="1299"/>
        <v>198901.12760923535</v>
      </c>
      <c r="AG3014" s="43">
        <f>(365.25/30.4375*(IF(E3014=12002,1/3%,IF(E3014=12003,1/3%,IF(E3014=12004,1/3%,IF(E3014=12006,1/2%,IF(E3014=12007,1/10%,IF(E3014=12008,1/3%,IF(E3014=12009,1/10%,IF(E3014=12010,1/10%,IF(E3014=12011,1/20%,IF(E3014=12012,1/3%))))))))))))</f>
        <v>400</v>
      </c>
      <c r="AH3014" s="44">
        <f t="shared" si="1300"/>
        <v>342.63655030800822</v>
      </c>
      <c r="AI3014" s="36">
        <f t="shared" si="1301"/>
        <v>57.363449691991789</v>
      </c>
      <c r="AJ3014" s="36">
        <f t="shared" si="1302"/>
        <v>1746</v>
      </c>
      <c r="AK3014" s="45">
        <v>45657</v>
      </c>
    </row>
    <row r="3015" spans="1:37" s="79" customFormat="1" ht="12.75" customHeight="1" x14ac:dyDescent="0.25">
      <c r="A3015" s="36">
        <v>3009</v>
      </c>
      <c r="B3015" s="45">
        <v>43913</v>
      </c>
      <c r="C3015" s="36" t="s">
        <v>533</v>
      </c>
      <c r="D3015" s="36"/>
      <c r="E3015" s="36">
        <v>12003</v>
      </c>
      <c r="F3015" s="36" t="s">
        <v>2040</v>
      </c>
      <c r="G3015" s="36" t="s">
        <v>1477</v>
      </c>
      <c r="H3015" s="38">
        <v>18</v>
      </c>
      <c r="I3015" s="48">
        <v>857250</v>
      </c>
      <c r="J3015" s="39">
        <f t="shared" si="1305"/>
        <v>0</v>
      </c>
      <c r="K3015" s="39">
        <f t="shared" si="1306"/>
        <v>857250</v>
      </c>
      <c r="L3015" s="39">
        <f t="shared" si="1307"/>
        <v>0</v>
      </c>
      <c r="M3015" s="39">
        <f>IF(C3015=12006,H3015,IF(C3015&lt;&gt;12006,0))</f>
        <v>0</v>
      </c>
      <c r="N3015" s="39">
        <f t="shared" si="1317"/>
        <v>0</v>
      </c>
      <c r="O3015" s="39">
        <f t="shared" si="1308"/>
        <v>0</v>
      </c>
      <c r="P3015" s="39">
        <f t="shared" si="1309"/>
        <v>0</v>
      </c>
      <c r="Q3015" s="39">
        <f t="shared" si="1310"/>
        <v>0</v>
      </c>
      <c r="R3015" s="39">
        <f t="shared" si="1311"/>
        <v>0</v>
      </c>
      <c r="S3015" s="39">
        <f t="shared" si="1312"/>
        <v>0</v>
      </c>
      <c r="T3015" s="39"/>
      <c r="U3015" s="39">
        <f t="shared" si="1313"/>
        <v>0</v>
      </c>
      <c r="V3015" s="39"/>
      <c r="W3015" s="39"/>
      <c r="X3015" s="39">
        <f t="shared" ref="X3015:X3078" si="1318">IF(I3015&lt;0,0,IF(I3015&gt;0,((1/365.25*(IF(E3015=12002,I3015*3%,IF(E3015=12003,I3015*3%,IF(E3015=12004,I3015*3%,IF(E3015=12006,I3015*2%,IF(E3015=12007,I3015*10%,IF(E3015=12008,I3015*3%,IF(E3015=12009,I3015*10%,IF(E3015=12010,I3015*10%,IF(E3015=12011,I3015*20%,IF(E3015=12012,I3015*3%,IF(E3015=12099,I3015*10%))))))))))))))))</f>
        <v>70.410677618069812</v>
      </c>
      <c r="Y3015" s="39">
        <f t="shared" ref="Y3015:Y3078" si="1319">X3015*30.4375</f>
        <v>2143.125</v>
      </c>
      <c r="Z3015" s="41">
        <f t="shared" ref="Z3015:Z3078" si="1320">IF(I3015&lt;0,0,IF(I3015&gt;0,(IF(AI3015*Y3015&lt;=I3015,Y3015*AI3015,IF(Y3015*AI3015&gt;I3015,I3015,IF(AI3015*Y3015=I3015,I3015))))))</f>
        <v>122796.22176591375</v>
      </c>
      <c r="AA3015" s="41">
        <v>97025.913757700211</v>
      </c>
      <c r="AB3015" s="41">
        <v>-2616.7585272308406</v>
      </c>
      <c r="AC3015" s="41">
        <f t="shared" si="1296"/>
        <v>94409.155230469376</v>
      </c>
      <c r="AD3015" s="42">
        <f t="shared" si="1297"/>
        <v>25770.308008213542</v>
      </c>
      <c r="AE3015" s="41">
        <f t="shared" si="1298"/>
        <v>120179.46323868292</v>
      </c>
      <c r="AF3015" s="42">
        <f t="shared" si="1299"/>
        <v>737070.53676131705</v>
      </c>
      <c r="AG3015" s="43">
        <f>(365.25/30.4375*(IF(E3015=12002,1/3%,IF(E3015=12003,1/3%,IF(E3015=12004,1/3%,IF(E3015=12006,1/2%,IF(E3015=12007,1/10%,IF(E3015=12008,1/3%,IF(E3015=12009,1/10%,IF(E3015=12010,1/10%,IF(E3015=12011,1/20%,IF(E3015=12012,1/3%))))))))))))</f>
        <v>400</v>
      </c>
      <c r="AH3015" s="44">
        <f t="shared" si="1300"/>
        <v>342.7022587268994</v>
      </c>
      <c r="AI3015" s="36">
        <f t="shared" si="1301"/>
        <v>57.297741273100613</v>
      </c>
      <c r="AJ3015" s="36">
        <f t="shared" si="1302"/>
        <v>1744</v>
      </c>
      <c r="AK3015" s="45">
        <v>45657</v>
      </c>
    </row>
    <row r="3016" spans="1:37" s="79" customFormat="1" ht="12.75" customHeight="1" x14ac:dyDescent="0.25">
      <c r="A3016" s="36">
        <v>3010</v>
      </c>
      <c r="B3016" s="45">
        <v>43913</v>
      </c>
      <c r="C3016" s="36" t="s">
        <v>533</v>
      </c>
      <c r="D3016" s="36"/>
      <c r="E3016" s="36">
        <v>12003</v>
      </c>
      <c r="F3016" s="36" t="s">
        <v>2041</v>
      </c>
      <c r="G3016" s="36" t="s">
        <v>1477</v>
      </c>
      <c r="H3016" s="38">
        <v>14</v>
      </c>
      <c r="I3016" s="48">
        <v>591500</v>
      </c>
      <c r="J3016" s="39">
        <f t="shared" si="1305"/>
        <v>0</v>
      </c>
      <c r="K3016" s="39">
        <f t="shared" si="1306"/>
        <v>591500</v>
      </c>
      <c r="L3016" s="39">
        <f t="shared" si="1307"/>
        <v>0</v>
      </c>
      <c r="M3016" s="39">
        <f>IF(C3016=12006,H3016,IF(C3016&lt;&gt;12006,0))</f>
        <v>0</v>
      </c>
      <c r="N3016" s="39">
        <f t="shared" si="1317"/>
        <v>0</v>
      </c>
      <c r="O3016" s="39">
        <f t="shared" si="1308"/>
        <v>0</v>
      </c>
      <c r="P3016" s="39">
        <f t="shared" si="1309"/>
        <v>0</v>
      </c>
      <c r="Q3016" s="39">
        <f t="shared" si="1310"/>
        <v>0</v>
      </c>
      <c r="R3016" s="39">
        <f t="shared" si="1311"/>
        <v>0</v>
      </c>
      <c r="S3016" s="39">
        <f t="shared" si="1312"/>
        <v>0</v>
      </c>
      <c r="T3016" s="39"/>
      <c r="U3016" s="39">
        <f t="shared" si="1313"/>
        <v>0</v>
      </c>
      <c r="V3016" s="39"/>
      <c r="W3016" s="39"/>
      <c r="X3016" s="39">
        <f t="shared" si="1318"/>
        <v>48.583162217659137</v>
      </c>
      <c r="Y3016" s="39">
        <f t="shared" si="1319"/>
        <v>1478.75</v>
      </c>
      <c r="Z3016" s="41">
        <f t="shared" si="1320"/>
        <v>84729.034907597525</v>
      </c>
      <c r="AA3016" s="41">
        <v>66947.597535934299</v>
      </c>
      <c r="AB3016" s="41">
        <v>-1805.5557525308166</v>
      </c>
      <c r="AC3016" s="41">
        <f t="shared" si="1296"/>
        <v>65142.041783403482</v>
      </c>
      <c r="AD3016" s="42">
        <f t="shared" si="1297"/>
        <v>17781.437371663225</v>
      </c>
      <c r="AE3016" s="41">
        <f t="shared" si="1298"/>
        <v>82923.479155066714</v>
      </c>
      <c r="AF3016" s="42">
        <f t="shared" si="1299"/>
        <v>508576.52084493329</v>
      </c>
      <c r="AG3016" s="43">
        <f>(365.25/30.4375*(IF(E3016=12002,1/3%,IF(E3016=12003,1/3%,IF(E3016=12004,1/3%,IF(E3016=12006,1/2%,IF(E3016=12007,1/10%,IF(E3016=12008,1/3%,IF(E3016=12009,1/10%,IF(E3016=12010,1/10%,IF(E3016=12011,1/20%,IF(E3016=12012,1/3%))))))))))))</f>
        <v>400</v>
      </c>
      <c r="AH3016" s="44">
        <f t="shared" si="1300"/>
        <v>342.7022587268994</v>
      </c>
      <c r="AI3016" s="36">
        <f t="shared" si="1301"/>
        <v>57.297741273100613</v>
      </c>
      <c r="AJ3016" s="36">
        <f t="shared" si="1302"/>
        <v>1744</v>
      </c>
      <c r="AK3016" s="45">
        <v>45657</v>
      </c>
    </row>
    <row r="3017" spans="1:37" s="79" customFormat="1" ht="12.75" customHeight="1" x14ac:dyDescent="0.25">
      <c r="A3017" s="36">
        <v>3011</v>
      </c>
      <c r="B3017" s="45">
        <v>43914</v>
      </c>
      <c r="C3017" s="49" t="s">
        <v>272</v>
      </c>
      <c r="D3017" s="49"/>
      <c r="E3017" s="49">
        <v>12010</v>
      </c>
      <c r="F3017" s="36" t="s">
        <v>2307</v>
      </c>
      <c r="G3017" s="56" t="s">
        <v>435</v>
      </c>
      <c r="H3017" s="38">
        <v>4</v>
      </c>
      <c r="I3017" s="50">
        <v>169493.82785050134</v>
      </c>
      <c r="J3017" s="39">
        <f t="shared" si="1305"/>
        <v>0</v>
      </c>
      <c r="K3017" s="39">
        <f t="shared" si="1306"/>
        <v>0</v>
      </c>
      <c r="L3017" s="39">
        <f t="shared" si="1307"/>
        <v>0</v>
      </c>
      <c r="M3017" s="39">
        <f t="shared" ref="M3017:M3023" si="1321">IF(E3017=12005,I3017,IF(E3017&lt;&gt;12005,0))</f>
        <v>0</v>
      </c>
      <c r="N3017" s="39">
        <f t="shared" si="1317"/>
        <v>0</v>
      </c>
      <c r="O3017" s="39">
        <f t="shared" si="1308"/>
        <v>0</v>
      </c>
      <c r="P3017" s="39">
        <f t="shared" si="1309"/>
        <v>0</v>
      </c>
      <c r="Q3017" s="39">
        <f t="shared" si="1310"/>
        <v>0</v>
      </c>
      <c r="R3017" s="39">
        <f t="shared" si="1311"/>
        <v>169493.82785050134</v>
      </c>
      <c r="S3017" s="39">
        <f t="shared" si="1312"/>
        <v>0</v>
      </c>
      <c r="T3017" s="39"/>
      <c r="U3017" s="39">
        <f t="shared" si="1313"/>
        <v>0</v>
      </c>
      <c r="V3017" s="39"/>
      <c r="W3017" s="39">
        <f t="shared" ref="W3017:W3023" si="1322">IF(E3017=12099,I3017,IF(E3017&lt;&gt;12099,0))</f>
        <v>0</v>
      </c>
      <c r="X3017" s="39">
        <f t="shared" si="1318"/>
        <v>46.4048809994528</v>
      </c>
      <c r="Y3017" s="39">
        <f t="shared" si="1319"/>
        <v>1412.4485654208445</v>
      </c>
      <c r="Z3017" s="41">
        <f t="shared" si="1320"/>
        <v>80883.70758204622</v>
      </c>
      <c r="AA3017" s="41">
        <v>63899.521136246498</v>
      </c>
      <c r="AB3017" s="41">
        <v>4294.7500529950348</v>
      </c>
      <c r="AC3017" s="41">
        <f t="shared" ref="AC3017:AC3080" si="1323">AA3017+AB3017</f>
        <v>68194.271189241539</v>
      </c>
      <c r="AD3017" s="42">
        <f t="shared" ref="AD3017:AD3080" si="1324">Z3017-AA3017</f>
        <v>16984.186445799722</v>
      </c>
      <c r="AE3017" s="41">
        <f t="shared" ref="AE3017:AE3080" si="1325">AC3017+AD3017</f>
        <v>85178.457635041268</v>
      </c>
      <c r="AF3017" s="42">
        <f t="shared" ref="AF3017:AF3080" si="1326">I3017-AE3017</f>
        <v>84315.370215460076</v>
      </c>
      <c r="AG3017" s="43">
        <f t="shared" ref="AG3017:AG3023" si="1327">(365.25/30.4375*(IF(E3017=12002,1/3%,IF(E3017=12003,1/3%,IF(E3017=12004,1/3%,IF(E3017=12006,1/2%,IF(E3017=12007,1/10%,IF(E3017=12008,1/3%,IF(E3017=12009,1/10%,IF(E3017=12010,1/10%,IF(E3017=12011,1/20%,IF(E3017=12012,1/3%,IF(E3017=12099,1/10%)))))))))))))</f>
        <v>120</v>
      </c>
      <c r="AH3017" s="44">
        <f t="shared" ref="AH3017:AH3080" si="1328">IF(AG3017&gt;AI3017,AG3017-AI3017,IF(AG3017&lt;=AI3017,0))</f>
        <v>62.735112936344969</v>
      </c>
      <c r="AI3017" s="36">
        <f t="shared" ref="AI3017:AI3080" si="1329">AJ3017/30.4375</f>
        <v>57.264887063655031</v>
      </c>
      <c r="AJ3017" s="36">
        <f t="shared" ref="AJ3017:AJ3080" si="1330">AK3017-B3017</f>
        <v>1743</v>
      </c>
      <c r="AK3017" s="45">
        <v>45657</v>
      </c>
    </row>
    <row r="3018" spans="1:37" s="79" customFormat="1" ht="12.75" customHeight="1" x14ac:dyDescent="0.25">
      <c r="A3018" s="36">
        <v>3012</v>
      </c>
      <c r="B3018" s="45">
        <v>43914</v>
      </c>
      <c r="C3018" s="49" t="s">
        <v>272</v>
      </c>
      <c r="D3018" s="49"/>
      <c r="E3018" s="49">
        <v>12010</v>
      </c>
      <c r="F3018" s="36" t="s">
        <v>2308</v>
      </c>
      <c r="G3018" s="56" t="s">
        <v>435</v>
      </c>
      <c r="H3018" s="38">
        <v>2</v>
      </c>
      <c r="I3018" s="50">
        <v>314251.24219642091</v>
      </c>
      <c r="J3018" s="39">
        <f t="shared" si="1305"/>
        <v>0</v>
      </c>
      <c r="K3018" s="39">
        <f t="shared" si="1306"/>
        <v>0</v>
      </c>
      <c r="L3018" s="39">
        <f t="shared" si="1307"/>
        <v>0</v>
      </c>
      <c r="M3018" s="39">
        <f t="shared" si="1321"/>
        <v>0</v>
      </c>
      <c r="N3018" s="39">
        <f t="shared" si="1317"/>
        <v>0</v>
      </c>
      <c r="O3018" s="39">
        <f t="shared" si="1308"/>
        <v>0</v>
      </c>
      <c r="P3018" s="39">
        <f t="shared" si="1309"/>
        <v>0</v>
      </c>
      <c r="Q3018" s="39">
        <f t="shared" si="1310"/>
        <v>0</v>
      </c>
      <c r="R3018" s="39">
        <f t="shared" si="1311"/>
        <v>314251.24219642091</v>
      </c>
      <c r="S3018" s="39">
        <f t="shared" si="1312"/>
        <v>0</v>
      </c>
      <c r="T3018" s="39"/>
      <c r="U3018" s="39">
        <f t="shared" si="1313"/>
        <v>0</v>
      </c>
      <c r="V3018" s="39"/>
      <c r="W3018" s="39">
        <f t="shared" si="1322"/>
        <v>0</v>
      </c>
      <c r="X3018" s="39">
        <f t="shared" si="1318"/>
        <v>86.037301080471167</v>
      </c>
      <c r="Y3018" s="39">
        <f t="shared" si="1319"/>
        <v>2618.7603516368413</v>
      </c>
      <c r="Z3018" s="41">
        <f t="shared" si="1320"/>
        <v>149963.01578326125</v>
      </c>
      <c r="AA3018" s="41">
        <v>118473.3635878088</v>
      </c>
      <c r="AB3018" s="41">
        <v>7962.7120125415386</v>
      </c>
      <c r="AC3018" s="41">
        <f t="shared" si="1323"/>
        <v>126436.07560035033</v>
      </c>
      <c r="AD3018" s="42">
        <f t="shared" si="1324"/>
        <v>31489.652195452451</v>
      </c>
      <c r="AE3018" s="41">
        <f t="shared" si="1325"/>
        <v>157925.72779580278</v>
      </c>
      <c r="AF3018" s="42">
        <f t="shared" si="1326"/>
        <v>156325.51440061812</v>
      </c>
      <c r="AG3018" s="43">
        <f t="shared" si="1327"/>
        <v>120</v>
      </c>
      <c r="AH3018" s="44">
        <f t="shared" si="1328"/>
        <v>62.735112936344969</v>
      </c>
      <c r="AI3018" s="36">
        <f t="shared" si="1329"/>
        <v>57.264887063655031</v>
      </c>
      <c r="AJ3018" s="36">
        <f t="shared" si="1330"/>
        <v>1743</v>
      </c>
      <c r="AK3018" s="45">
        <v>45657</v>
      </c>
    </row>
    <row r="3019" spans="1:37" s="79" customFormat="1" ht="12.75" customHeight="1" x14ac:dyDescent="0.25">
      <c r="A3019" s="36">
        <v>3013</v>
      </c>
      <c r="B3019" s="45">
        <v>43914</v>
      </c>
      <c r="C3019" s="49" t="s">
        <v>272</v>
      </c>
      <c r="D3019" s="49"/>
      <c r="E3019" s="49">
        <v>12010</v>
      </c>
      <c r="F3019" s="36" t="s">
        <v>2309</v>
      </c>
      <c r="G3019" s="56" t="s">
        <v>435</v>
      </c>
      <c r="H3019" s="38">
        <v>1</v>
      </c>
      <c r="I3019" s="50">
        <v>520588.18554082554</v>
      </c>
      <c r="J3019" s="39">
        <f t="shared" si="1305"/>
        <v>0</v>
      </c>
      <c r="K3019" s="39">
        <f t="shared" si="1306"/>
        <v>0</v>
      </c>
      <c r="L3019" s="39">
        <f t="shared" si="1307"/>
        <v>0</v>
      </c>
      <c r="M3019" s="39">
        <f t="shared" si="1321"/>
        <v>0</v>
      </c>
      <c r="N3019" s="39">
        <f t="shared" si="1317"/>
        <v>0</v>
      </c>
      <c r="O3019" s="39">
        <f t="shared" si="1308"/>
        <v>0</v>
      </c>
      <c r="P3019" s="39">
        <f t="shared" si="1309"/>
        <v>0</v>
      </c>
      <c r="Q3019" s="39">
        <f t="shared" si="1310"/>
        <v>0</v>
      </c>
      <c r="R3019" s="39">
        <f t="shared" si="1311"/>
        <v>520588.18554082554</v>
      </c>
      <c r="S3019" s="39">
        <f t="shared" si="1312"/>
        <v>0</v>
      </c>
      <c r="T3019" s="39"/>
      <c r="U3019" s="39">
        <f t="shared" si="1313"/>
        <v>0</v>
      </c>
      <c r="V3019" s="39"/>
      <c r="W3019" s="39">
        <f t="shared" si="1322"/>
        <v>0</v>
      </c>
      <c r="X3019" s="39">
        <f t="shared" si="1318"/>
        <v>142.52927735546217</v>
      </c>
      <c r="Y3019" s="39">
        <f t="shared" si="1319"/>
        <v>4338.2348795068801</v>
      </c>
      <c r="Z3019" s="41">
        <f t="shared" si="1320"/>
        <v>248428.53043057059</v>
      </c>
      <c r="AA3019" s="41">
        <v>196262.81491847141</v>
      </c>
      <c r="AB3019" s="41">
        <v>13191.018019913326</v>
      </c>
      <c r="AC3019" s="41">
        <f t="shared" si="1323"/>
        <v>209453.83293838473</v>
      </c>
      <c r="AD3019" s="42">
        <f t="shared" si="1324"/>
        <v>52165.715512099181</v>
      </c>
      <c r="AE3019" s="41">
        <f t="shared" si="1325"/>
        <v>261619.54845048391</v>
      </c>
      <c r="AF3019" s="42">
        <f t="shared" si="1326"/>
        <v>258968.63709034162</v>
      </c>
      <c r="AG3019" s="43">
        <f t="shared" si="1327"/>
        <v>120</v>
      </c>
      <c r="AH3019" s="44">
        <f t="shared" si="1328"/>
        <v>62.735112936344969</v>
      </c>
      <c r="AI3019" s="36">
        <f t="shared" si="1329"/>
        <v>57.264887063655031</v>
      </c>
      <c r="AJ3019" s="36">
        <f t="shared" si="1330"/>
        <v>1743</v>
      </c>
      <c r="AK3019" s="45">
        <v>45657</v>
      </c>
    </row>
    <row r="3020" spans="1:37" s="79" customFormat="1" ht="12.75" customHeight="1" x14ac:dyDescent="0.25">
      <c r="A3020" s="36">
        <v>3014</v>
      </c>
      <c r="B3020" s="45">
        <v>43914</v>
      </c>
      <c r="C3020" s="49" t="s">
        <v>272</v>
      </c>
      <c r="D3020" s="49"/>
      <c r="E3020" s="49">
        <v>12010</v>
      </c>
      <c r="F3020" s="36" t="s">
        <v>2310</v>
      </c>
      <c r="G3020" s="56" t="s">
        <v>435</v>
      </c>
      <c r="H3020" s="38">
        <v>20</v>
      </c>
      <c r="I3020" s="50">
        <v>670000</v>
      </c>
      <c r="J3020" s="39">
        <f t="shared" si="1305"/>
        <v>0</v>
      </c>
      <c r="K3020" s="39">
        <f t="shared" si="1306"/>
        <v>0</v>
      </c>
      <c r="L3020" s="39">
        <f t="shared" si="1307"/>
        <v>0</v>
      </c>
      <c r="M3020" s="39">
        <f t="shared" si="1321"/>
        <v>0</v>
      </c>
      <c r="N3020" s="39">
        <f t="shared" si="1317"/>
        <v>0</v>
      </c>
      <c r="O3020" s="39">
        <f t="shared" si="1308"/>
        <v>0</v>
      </c>
      <c r="P3020" s="39">
        <f t="shared" si="1309"/>
        <v>0</v>
      </c>
      <c r="Q3020" s="39">
        <f t="shared" si="1310"/>
        <v>0</v>
      </c>
      <c r="R3020" s="39">
        <f t="shared" si="1311"/>
        <v>670000</v>
      </c>
      <c r="S3020" s="39">
        <f t="shared" si="1312"/>
        <v>0</v>
      </c>
      <c r="T3020" s="39"/>
      <c r="U3020" s="39">
        <f t="shared" si="1313"/>
        <v>0</v>
      </c>
      <c r="V3020" s="39"/>
      <c r="W3020" s="39">
        <f t="shared" si="1322"/>
        <v>0</v>
      </c>
      <c r="X3020" s="39">
        <f t="shared" si="1318"/>
        <v>183.43600273785077</v>
      </c>
      <c r="Y3020" s="39">
        <f t="shared" si="1319"/>
        <v>5583.333333333333</v>
      </c>
      <c r="Z3020" s="41">
        <f t="shared" si="1320"/>
        <v>319728.95277207391</v>
      </c>
      <c r="AA3020" s="41">
        <v>252591.3757700205</v>
      </c>
      <c r="AB3020" s="41">
        <v>16976.916339659871</v>
      </c>
      <c r="AC3020" s="41">
        <f t="shared" si="1323"/>
        <v>269568.29210968036</v>
      </c>
      <c r="AD3020" s="42">
        <f t="shared" si="1324"/>
        <v>67137.577002053411</v>
      </c>
      <c r="AE3020" s="41">
        <f t="shared" si="1325"/>
        <v>336705.86911173374</v>
      </c>
      <c r="AF3020" s="42">
        <f t="shared" si="1326"/>
        <v>333294.13088826626</v>
      </c>
      <c r="AG3020" s="43">
        <f t="shared" si="1327"/>
        <v>120</v>
      </c>
      <c r="AH3020" s="44">
        <f t="shared" si="1328"/>
        <v>62.735112936344969</v>
      </c>
      <c r="AI3020" s="36">
        <f t="shared" si="1329"/>
        <v>57.264887063655031</v>
      </c>
      <c r="AJ3020" s="36">
        <f t="shared" si="1330"/>
        <v>1743</v>
      </c>
      <c r="AK3020" s="45">
        <v>45657</v>
      </c>
    </row>
    <row r="3021" spans="1:37" s="79" customFormat="1" ht="12.75" customHeight="1" x14ac:dyDescent="0.25">
      <c r="A3021" s="36">
        <v>3015</v>
      </c>
      <c r="B3021" s="45">
        <v>43914</v>
      </c>
      <c r="C3021" s="49" t="s">
        <v>272</v>
      </c>
      <c r="D3021" s="49"/>
      <c r="E3021" s="49">
        <v>12010</v>
      </c>
      <c r="F3021" s="36" t="s">
        <v>2311</v>
      </c>
      <c r="G3021" s="56" t="s">
        <v>435</v>
      </c>
      <c r="H3021" s="38">
        <v>7</v>
      </c>
      <c r="I3021" s="50">
        <v>678526.16634251946</v>
      </c>
      <c r="J3021" s="39">
        <f t="shared" si="1305"/>
        <v>0</v>
      </c>
      <c r="K3021" s="39">
        <f t="shared" si="1306"/>
        <v>0</v>
      </c>
      <c r="L3021" s="39">
        <f t="shared" si="1307"/>
        <v>0</v>
      </c>
      <c r="M3021" s="39">
        <f t="shared" si="1321"/>
        <v>0</v>
      </c>
      <c r="N3021" s="39">
        <f t="shared" si="1317"/>
        <v>0</v>
      </c>
      <c r="O3021" s="39">
        <f t="shared" si="1308"/>
        <v>0</v>
      </c>
      <c r="P3021" s="39">
        <f t="shared" si="1309"/>
        <v>0</v>
      </c>
      <c r="Q3021" s="39">
        <f t="shared" si="1310"/>
        <v>0</v>
      </c>
      <c r="R3021" s="39">
        <f t="shared" si="1311"/>
        <v>678526.16634251946</v>
      </c>
      <c r="S3021" s="39">
        <f t="shared" si="1312"/>
        <v>0</v>
      </c>
      <c r="T3021" s="39"/>
      <c r="U3021" s="39">
        <f t="shared" si="1313"/>
        <v>0</v>
      </c>
      <c r="V3021" s="39"/>
      <c r="W3021" s="39">
        <f t="shared" si="1322"/>
        <v>0</v>
      </c>
      <c r="X3021" s="39">
        <f t="shared" si="1318"/>
        <v>185.7703398610594</v>
      </c>
      <c r="Y3021" s="39">
        <f t="shared" si="1319"/>
        <v>5654.3847195209955</v>
      </c>
      <c r="Z3021" s="41">
        <f t="shared" si="1320"/>
        <v>323797.70237782656</v>
      </c>
      <c r="AA3021" s="41">
        <v>255805.75798867879</v>
      </c>
      <c r="AB3021" s="41">
        <v>17192.958149652379</v>
      </c>
      <c r="AC3021" s="41">
        <f t="shared" si="1323"/>
        <v>272998.71613833116</v>
      </c>
      <c r="AD3021" s="42">
        <f t="shared" si="1324"/>
        <v>67991.944389147771</v>
      </c>
      <c r="AE3021" s="41">
        <f t="shared" si="1325"/>
        <v>340990.6605274789</v>
      </c>
      <c r="AF3021" s="42">
        <f t="shared" si="1326"/>
        <v>337535.50581504055</v>
      </c>
      <c r="AG3021" s="43">
        <f t="shared" si="1327"/>
        <v>120</v>
      </c>
      <c r="AH3021" s="44">
        <f t="shared" si="1328"/>
        <v>62.735112936344969</v>
      </c>
      <c r="AI3021" s="36">
        <f t="shared" si="1329"/>
        <v>57.264887063655031</v>
      </c>
      <c r="AJ3021" s="36">
        <f t="shared" si="1330"/>
        <v>1743</v>
      </c>
      <c r="AK3021" s="45">
        <v>45657</v>
      </c>
    </row>
    <row r="3022" spans="1:37" s="79" customFormat="1" ht="12.75" customHeight="1" x14ac:dyDescent="0.25">
      <c r="A3022" s="36">
        <v>3016</v>
      </c>
      <c r="B3022" s="45">
        <v>43914</v>
      </c>
      <c r="C3022" s="49" t="s">
        <v>272</v>
      </c>
      <c r="D3022" s="49"/>
      <c r="E3022" s="49">
        <v>12010</v>
      </c>
      <c r="F3022" s="36" t="s">
        <v>2312</v>
      </c>
      <c r="G3022" s="56" t="s">
        <v>435</v>
      </c>
      <c r="H3022" s="38">
        <v>12</v>
      </c>
      <c r="I3022" s="50">
        <v>1769515.5627592339</v>
      </c>
      <c r="J3022" s="39">
        <f t="shared" si="1305"/>
        <v>0</v>
      </c>
      <c r="K3022" s="39">
        <f t="shared" si="1306"/>
        <v>0</v>
      </c>
      <c r="L3022" s="39">
        <f t="shared" si="1307"/>
        <v>0</v>
      </c>
      <c r="M3022" s="39">
        <f t="shared" si="1321"/>
        <v>0</v>
      </c>
      <c r="N3022" s="39">
        <f t="shared" ref="N3022:N3085" si="1331">IF(E3022=12006,I3022,IF(E3022&lt;&gt;12006,0))</f>
        <v>0</v>
      </c>
      <c r="O3022" s="39">
        <f t="shared" si="1308"/>
        <v>0</v>
      </c>
      <c r="P3022" s="39">
        <f t="shared" si="1309"/>
        <v>0</v>
      </c>
      <c r="Q3022" s="39">
        <f t="shared" si="1310"/>
        <v>0</v>
      </c>
      <c r="R3022" s="39">
        <f t="shared" si="1311"/>
        <v>1769515.5627592339</v>
      </c>
      <c r="S3022" s="39">
        <f t="shared" si="1312"/>
        <v>0</v>
      </c>
      <c r="T3022" s="39"/>
      <c r="U3022" s="39">
        <f t="shared" si="1313"/>
        <v>0</v>
      </c>
      <c r="V3022" s="39"/>
      <c r="W3022" s="39">
        <f t="shared" si="1322"/>
        <v>0</v>
      </c>
      <c r="X3022" s="39">
        <f t="shared" si="1318"/>
        <v>484.46695763428716</v>
      </c>
      <c r="Y3022" s="39">
        <f t="shared" si="1319"/>
        <v>14745.963022993616</v>
      </c>
      <c r="Z3022" s="41">
        <f t="shared" si="1320"/>
        <v>844425.90715656255</v>
      </c>
      <c r="AA3022" s="41">
        <v>667111.00066241343</v>
      </c>
      <c r="AB3022" s="41">
        <v>44837.19055326817</v>
      </c>
      <c r="AC3022" s="41">
        <f t="shared" si="1323"/>
        <v>711948.19121568161</v>
      </c>
      <c r="AD3022" s="42">
        <f t="shared" si="1324"/>
        <v>177314.90649414912</v>
      </c>
      <c r="AE3022" s="41">
        <f t="shared" si="1325"/>
        <v>889263.09770983073</v>
      </c>
      <c r="AF3022" s="42">
        <f t="shared" si="1326"/>
        <v>880252.46504940314</v>
      </c>
      <c r="AG3022" s="43">
        <f t="shared" si="1327"/>
        <v>120</v>
      </c>
      <c r="AH3022" s="44">
        <f t="shared" si="1328"/>
        <v>62.735112936344969</v>
      </c>
      <c r="AI3022" s="36">
        <f t="shared" si="1329"/>
        <v>57.264887063655031</v>
      </c>
      <c r="AJ3022" s="36">
        <f t="shared" si="1330"/>
        <v>1743</v>
      </c>
      <c r="AK3022" s="45">
        <v>45657</v>
      </c>
    </row>
    <row r="3023" spans="1:37" s="79" customFormat="1" ht="12.75" customHeight="1" x14ac:dyDescent="0.25">
      <c r="A3023" s="36">
        <v>3017</v>
      </c>
      <c r="B3023" s="45">
        <v>43915</v>
      </c>
      <c r="C3023" s="49" t="s">
        <v>272</v>
      </c>
      <c r="D3023" s="49"/>
      <c r="E3023" s="49">
        <v>12010</v>
      </c>
      <c r="F3023" s="36" t="s">
        <v>2313</v>
      </c>
      <c r="G3023" s="56" t="s">
        <v>435</v>
      </c>
      <c r="H3023" s="38">
        <v>2</v>
      </c>
      <c r="I3023" s="50">
        <v>575000</v>
      </c>
      <c r="J3023" s="39">
        <f t="shared" si="1305"/>
        <v>0</v>
      </c>
      <c r="K3023" s="39">
        <f t="shared" si="1306"/>
        <v>0</v>
      </c>
      <c r="L3023" s="39">
        <f t="shared" si="1307"/>
        <v>0</v>
      </c>
      <c r="M3023" s="39">
        <f t="shared" si="1321"/>
        <v>0</v>
      </c>
      <c r="N3023" s="39">
        <f t="shared" si="1331"/>
        <v>0</v>
      </c>
      <c r="O3023" s="39">
        <f t="shared" si="1308"/>
        <v>0</v>
      </c>
      <c r="P3023" s="39">
        <f t="shared" si="1309"/>
        <v>0</v>
      </c>
      <c r="Q3023" s="39">
        <f t="shared" si="1310"/>
        <v>0</v>
      </c>
      <c r="R3023" s="39">
        <f t="shared" si="1311"/>
        <v>575000</v>
      </c>
      <c r="S3023" s="39">
        <f t="shared" si="1312"/>
        <v>0</v>
      </c>
      <c r="T3023" s="39"/>
      <c r="U3023" s="39">
        <f t="shared" si="1313"/>
        <v>0</v>
      </c>
      <c r="V3023" s="39"/>
      <c r="W3023" s="39">
        <f t="shared" si="1322"/>
        <v>0</v>
      </c>
      <c r="X3023" s="39">
        <f t="shared" si="1318"/>
        <v>157.42642026009582</v>
      </c>
      <c r="Y3023" s="39">
        <f t="shared" si="1319"/>
        <v>4791.666666666667</v>
      </c>
      <c r="Z3023" s="41">
        <f t="shared" si="1320"/>
        <v>274236.82409308694</v>
      </c>
      <c r="AA3023" s="41">
        <v>216618.75427789189</v>
      </c>
      <c r="AB3023" s="41">
        <v>14559.160849281798</v>
      </c>
      <c r="AC3023" s="41">
        <f t="shared" si="1323"/>
        <v>231177.91512717368</v>
      </c>
      <c r="AD3023" s="42">
        <f t="shared" si="1324"/>
        <v>57618.069815195049</v>
      </c>
      <c r="AE3023" s="41">
        <f t="shared" si="1325"/>
        <v>288795.9849423687</v>
      </c>
      <c r="AF3023" s="42">
        <f t="shared" si="1326"/>
        <v>286204.0150576313</v>
      </c>
      <c r="AG3023" s="43">
        <f t="shared" si="1327"/>
        <v>120</v>
      </c>
      <c r="AH3023" s="44">
        <f t="shared" si="1328"/>
        <v>62.767967145790557</v>
      </c>
      <c r="AI3023" s="36">
        <f t="shared" si="1329"/>
        <v>57.232032854209443</v>
      </c>
      <c r="AJ3023" s="36">
        <f t="shared" si="1330"/>
        <v>1742</v>
      </c>
      <c r="AK3023" s="45">
        <v>45657</v>
      </c>
    </row>
    <row r="3024" spans="1:37" s="79" customFormat="1" ht="12.75" customHeight="1" x14ac:dyDescent="0.25">
      <c r="A3024" s="36">
        <v>3018</v>
      </c>
      <c r="B3024" s="45">
        <v>43916</v>
      </c>
      <c r="C3024" s="36" t="s">
        <v>534</v>
      </c>
      <c r="D3024" s="36"/>
      <c r="E3024" s="36">
        <v>12008</v>
      </c>
      <c r="F3024" s="36" t="s">
        <v>2314</v>
      </c>
      <c r="G3024" s="36" t="s">
        <v>1477</v>
      </c>
      <c r="H3024" s="38">
        <v>1</v>
      </c>
      <c r="I3024" s="48">
        <v>118500</v>
      </c>
      <c r="J3024" s="39">
        <f t="shared" si="1305"/>
        <v>0</v>
      </c>
      <c r="K3024" s="39">
        <f t="shared" si="1306"/>
        <v>0</v>
      </c>
      <c r="L3024" s="39">
        <f t="shared" si="1307"/>
        <v>0</v>
      </c>
      <c r="M3024" s="39">
        <f>IF(C3024=12006,H3024,IF(C3024&lt;&gt;12006,0))</f>
        <v>0</v>
      </c>
      <c r="N3024" s="39">
        <f t="shared" si="1331"/>
        <v>0</v>
      </c>
      <c r="O3024" s="39">
        <f t="shared" si="1308"/>
        <v>0</v>
      </c>
      <c r="P3024" s="39">
        <f t="shared" si="1309"/>
        <v>118500</v>
      </c>
      <c r="Q3024" s="39">
        <f t="shared" si="1310"/>
        <v>0</v>
      </c>
      <c r="R3024" s="39">
        <f t="shared" si="1311"/>
        <v>0</v>
      </c>
      <c r="S3024" s="39">
        <f t="shared" si="1312"/>
        <v>0</v>
      </c>
      <c r="T3024" s="39"/>
      <c r="U3024" s="39">
        <f t="shared" si="1313"/>
        <v>0</v>
      </c>
      <c r="V3024" s="39"/>
      <c r="W3024" s="39"/>
      <c r="X3024" s="39">
        <f t="shared" si="1318"/>
        <v>9.7330595482546194</v>
      </c>
      <c r="Y3024" s="39">
        <f t="shared" si="1319"/>
        <v>296.25</v>
      </c>
      <c r="Z3024" s="41">
        <f t="shared" si="1320"/>
        <v>16945.256673511292</v>
      </c>
      <c r="AA3024" s="41">
        <v>13382.956878850102</v>
      </c>
      <c r="AB3024" s="41">
        <v>-360.93415847386825</v>
      </c>
      <c r="AC3024" s="41">
        <f t="shared" si="1323"/>
        <v>13022.022720376233</v>
      </c>
      <c r="AD3024" s="42">
        <f t="shared" si="1324"/>
        <v>3562.2997946611904</v>
      </c>
      <c r="AE3024" s="41">
        <f t="shared" si="1325"/>
        <v>16584.322515037424</v>
      </c>
      <c r="AF3024" s="42">
        <f t="shared" si="1326"/>
        <v>101915.67748496258</v>
      </c>
      <c r="AG3024" s="43">
        <f>(365.25/30.4375*(IF(E3024=12002,1/3%,IF(E3024=12003,1/3%,IF(E3024=12004,1/3%,IF(E3024=12006,1/2%,IF(E3024=12007,1/10%,IF(E3024=12008,1/3%,IF(E3024=12009,1/10%,IF(E3024=12010,1/10%,IF(E3024=12011,1/20%,IF(E3024=12012,1/3%))))))))))))</f>
        <v>400</v>
      </c>
      <c r="AH3024" s="44">
        <f t="shared" si="1328"/>
        <v>342.80082135523617</v>
      </c>
      <c r="AI3024" s="36">
        <f t="shared" si="1329"/>
        <v>57.199178644763862</v>
      </c>
      <c r="AJ3024" s="36">
        <f t="shared" si="1330"/>
        <v>1741</v>
      </c>
      <c r="AK3024" s="45">
        <v>45657</v>
      </c>
    </row>
    <row r="3025" spans="1:37" s="79" customFormat="1" ht="12.75" customHeight="1" x14ac:dyDescent="0.25">
      <c r="A3025" s="36">
        <v>3019</v>
      </c>
      <c r="B3025" s="45">
        <v>43916</v>
      </c>
      <c r="C3025" s="36" t="s">
        <v>980</v>
      </c>
      <c r="D3025" s="36"/>
      <c r="E3025" s="36">
        <v>12002</v>
      </c>
      <c r="F3025" s="36" t="s">
        <v>2177</v>
      </c>
      <c r="G3025" s="36" t="s">
        <v>655</v>
      </c>
      <c r="H3025" s="38">
        <v>9</v>
      </c>
      <c r="I3025" s="50">
        <v>1080000</v>
      </c>
      <c r="J3025" s="39">
        <f t="shared" si="1305"/>
        <v>1080000</v>
      </c>
      <c r="K3025" s="39">
        <f t="shared" si="1306"/>
        <v>0</v>
      </c>
      <c r="L3025" s="39">
        <f t="shared" si="1307"/>
        <v>0</v>
      </c>
      <c r="M3025" s="39">
        <f>IF(C3025=12006,H3025,IF(C3025&lt;&gt;12006,0))</f>
        <v>0</v>
      </c>
      <c r="N3025" s="39">
        <f t="shared" si="1331"/>
        <v>0</v>
      </c>
      <c r="O3025" s="39">
        <f t="shared" si="1308"/>
        <v>0</v>
      </c>
      <c r="P3025" s="39">
        <f t="shared" si="1309"/>
        <v>0</v>
      </c>
      <c r="Q3025" s="39">
        <f t="shared" si="1310"/>
        <v>0</v>
      </c>
      <c r="R3025" s="39">
        <f t="shared" si="1311"/>
        <v>0</v>
      </c>
      <c r="S3025" s="39">
        <f t="shared" si="1312"/>
        <v>0</v>
      </c>
      <c r="T3025" s="39"/>
      <c r="U3025" s="39">
        <f t="shared" si="1313"/>
        <v>0</v>
      </c>
      <c r="V3025" s="39"/>
      <c r="W3025" s="39"/>
      <c r="X3025" s="39">
        <f t="shared" si="1318"/>
        <v>88.706365503080079</v>
      </c>
      <c r="Y3025" s="39">
        <f t="shared" si="1319"/>
        <v>2700</v>
      </c>
      <c r="Z3025" s="41">
        <f t="shared" si="1320"/>
        <v>154437.78234086244</v>
      </c>
      <c r="AA3025" s="41">
        <v>119310.06160164271</v>
      </c>
      <c r="AB3025" s="41">
        <v>-3217.7550201326212</v>
      </c>
      <c r="AC3025" s="41">
        <f t="shared" si="1323"/>
        <v>116092.30658151009</v>
      </c>
      <c r="AD3025" s="42">
        <f t="shared" si="1324"/>
        <v>35127.720739219731</v>
      </c>
      <c r="AE3025" s="41">
        <f t="shared" si="1325"/>
        <v>151220.0273207298</v>
      </c>
      <c r="AF3025" s="42">
        <f t="shared" si="1326"/>
        <v>928779.9726792702</v>
      </c>
      <c r="AG3025" s="43">
        <f>(365.25/30.4375*(IF(E3025=12002,1/3%,IF(E3025=12003,1/3%,IF(E3025=12004,1/3%,IF(E3025=12006,1/2%,IF(E3025=12007,1/10%,IF(E3025=12008,1/3%,IF(E3025=12009,1/10%,IF(E3025=12010,1/10%,IF(E3025=12011,1/20%,IF(E3025=12012,1/3%))))))))))))</f>
        <v>400</v>
      </c>
      <c r="AH3025" s="44">
        <f t="shared" si="1328"/>
        <v>342.80082135523617</v>
      </c>
      <c r="AI3025" s="36">
        <f t="shared" si="1329"/>
        <v>57.199178644763862</v>
      </c>
      <c r="AJ3025" s="36">
        <f t="shared" si="1330"/>
        <v>1741</v>
      </c>
      <c r="AK3025" s="45">
        <v>45657</v>
      </c>
    </row>
    <row r="3026" spans="1:37" s="79" customFormat="1" ht="12.75" customHeight="1" x14ac:dyDescent="0.25">
      <c r="A3026" s="36">
        <v>3020</v>
      </c>
      <c r="B3026" s="45">
        <v>43917</v>
      </c>
      <c r="C3026" s="49" t="s">
        <v>272</v>
      </c>
      <c r="D3026" s="49"/>
      <c r="E3026" s="49">
        <v>12010</v>
      </c>
      <c r="F3026" s="36" t="s">
        <v>1618</v>
      </c>
      <c r="G3026" s="56" t="s">
        <v>435</v>
      </c>
      <c r="H3026" s="38">
        <v>1</v>
      </c>
      <c r="I3026" s="50">
        <v>191250</v>
      </c>
      <c r="J3026" s="39">
        <f t="shared" si="1305"/>
        <v>0</v>
      </c>
      <c r="K3026" s="39">
        <f t="shared" si="1306"/>
        <v>0</v>
      </c>
      <c r="L3026" s="39">
        <f t="shared" si="1307"/>
        <v>0</v>
      </c>
      <c r="M3026" s="39">
        <f>IF(E3026=12005,I3026,IF(E3026&lt;&gt;12005,0))</f>
        <v>0</v>
      </c>
      <c r="N3026" s="39">
        <f t="shared" si="1331"/>
        <v>0</v>
      </c>
      <c r="O3026" s="39">
        <f t="shared" si="1308"/>
        <v>0</v>
      </c>
      <c r="P3026" s="39">
        <f t="shared" si="1309"/>
        <v>0</v>
      </c>
      <c r="Q3026" s="39">
        <f t="shared" si="1310"/>
        <v>0</v>
      </c>
      <c r="R3026" s="39">
        <f t="shared" si="1311"/>
        <v>191250</v>
      </c>
      <c r="S3026" s="39">
        <f t="shared" si="1312"/>
        <v>0</v>
      </c>
      <c r="T3026" s="39"/>
      <c r="U3026" s="39">
        <f t="shared" si="1313"/>
        <v>0</v>
      </c>
      <c r="V3026" s="39"/>
      <c r="W3026" s="39">
        <f>IF(E3026=12099,I3026,IF(E3026&lt;&gt;12099,0))</f>
        <v>0</v>
      </c>
      <c r="X3026" s="39">
        <f t="shared" si="1318"/>
        <v>52.361396303901437</v>
      </c>
      <c r="Y3026" s="39">
        <f t="shared" si="1319"/>
        <v>1593.75</v>
      </c>
      <c r="Z3026" s="41">
        <f t="shared" si="1320"/>
        <v>91108.829568788497</v>
      </c>
      <c r="AA3026" s="41">
        <v>71944.558521560582</v>
      </c>
      <c r="AB3026" s="41">
        <v>4835.4649773409346</v>
      </c>
      <c r="AC3026" s="41">
        <f t="shared" si="1323"/>
        <v>76780.023498901515</v>
      </c>
      <c r="AD3026" s="42">
        <f t="shared" si="1324"/>
        <v>19164.271047227914</v>
      </c>
      <c r="AE3026" s="41">
        <f t="shared" si="1325"/>
        <v>95944.294546129429</v>
      </c>
      <c r="AF3026" s="42">
        <f t="shared" si="1326"/>
        <v>95305.705453870571</v>
      </c>
      <c r="AG3026" s="43">
        <f>(365.25/30.4375*(IF(E3026=12002,1/3%,IF(E3026=12003,1/3%,IF(E3026=12004,1/3%,IF(E3026=12006,1/2%,IF(E3026=12007,1/10%,IF(E3026=12008,1/3%,IF(E3026=12009,1/10%,IF(E3026=12010,1/10%,IF(E3026=12011,1/20%,IF(E3026=12012,1/3%,IF(E3026=12099,1/10%)))))))))))))</f>
        <v>120</v>
      </c>
      <c r="AH3026" s="44">
        <f t="shared" si="1328"/>
        <v>62.833675564681727</v>
      </c>
      <c r="AI3026" s="36">
        <f t="shared" si="1329"/>
        <v>57.166324435318273</v>
      </c>
      <c r="AJ3026" s="36">
        <f t="shared" si="1330"/>
        <v>1740</v>
      </c>
      <c r="AK3026" s="45">
        <v>45657</v>
      </c>
    </row>
    <row r="3027" spans="1:37" s="79" customFormat="1" ht="12.75" customHeight="1" x14ac:dyDescent="0.25">
      <c r="A3027" s="36">
        <v>3021</v>
      </c>
      <c r="B3027" s="45">
        <v>43921</v>
      </c>
      <c r="C3027" s="36" t="s">
        <v>527</v>
      </c>
      <c r="D3027" s="36"/>
      <c r="E3027" s="36">
        <v>12002</v>
      </c>
      <c r="F3027" s="36" t="s">
        <v>2315</v>
      </c>
      <c r="G3027" s="36" t="s">
        <v>62</v>
      </c>
      <c r="H3027" s="38">
        <v>1</v>
      </c>
      <c r="I3027" s="48">
        <v>3796738.03</v>
      </c>
      <c r="J3027" s="39">
        <f t="shared" si="1305"/>
        <v>3796738.03</v>
      </c>
      <c r="K3027" s="39">
        <f t="shared" si="1306"/>
        <v>0</v>
      </c>
      <c r="L3027" s="39">
        <f t="shared" si="1307"/>
        <v>0</v>
      </c>
      <c r="M3027" s="39">
        <f>IF(C3027=12006,H3027,IF(C3027&lt;&gt;12006,0))</f>
        <v>0</v>
      </c>
      <c r="N3027" s="39">
        <f t="shared" si="1331"/>
        <v>0</v>
      </c>
      <c r="O3027" s="39">
        <f t="shared" si="1308"/>
        <v>0</v>
      </c>
      <c r="P3027" s="39">
        <f t="shared" si="1309"/>
        <v>0</v>
      </c>
      <c r="Q3027" s="39">
        <f t="shared" si="1310"/>
        <v>0</v>
      </c>
      <c r="R3027" s="39">
        <f t="shared" si="1311"/>
        <v>0</v>
      </c>
      <c r="S3027" s="39">
        <f t="shared" si="1312"/>
        <v>0</v>
      </c>
      <c r="T3027" s="39"/>
      <c r="U3027" s="39">
        <f t="shared" si="1313"/>
        <v>0</v>
      </c>
      <c r="V3027" s="39"/>
      <c r="W3027" s="39"/>
      <c r="X3027" s="39">
        <f t="shared" si="1318"/>
        <v>311.84706611909644</v>
      </c>
      <c r="Y3027" s="39">
        <f t="shared" si="1319"/>
        <v>9491.8450749999975</v>
      </c>
      <c r="Z3027" s="41">
        <f t="shared" si="1320"/>
        <v>541366.50678275141</v>
      </c>
      <c r="AA3027" s="41">
        <v>427230.48058316211</v>
      </c>
      <c r="AB3027" s="41">
        <v>-11522.272348300306</v>
      </c>
      <c r="AC3027" s="41">
        <f t="shared" si="1323"/>
        <v>415708.20823486178</v>
      </c>
      <c r="AD3027" s="42">
        <f t="shared" si="1324"/>
        <v>114136.02619958931</v>
      </c>
      <c r="AE3027" s="41">
        <f t="shared" si="1325"/>
        <v>529844.23443445109</v>
      </c>
      <c r="AF3027" s="42">
        <f t="shared" si="1326"/>
        <v>3266893.7955655488</v>
      </c>
      <c r="AG3027" s="43">
        <f>(365.25/30.4375*(IF(E3027=12002,1/3%,IF(E3027=12003,1/3%,IF(E3027=12004,1/3%,IF(E3027=12006,1/2%,IF(E3027=12007,1/10%,IF(E3027=12008,1/3%,IF(E3027=12009,1/10%,IF(E3027=12010,1/10%,IF(E3027=12011,1/20%,IF(E3027=12012,1/3%))))))))))))</f>
        <v>400</v>
      </c>
      <c r="AH3027" s="44">
        <f t="shared" si="1328"/>
        <v>342.96509240246405</v>
      </c>
      <c r="AI3027" s="36">
        <f t="shared" si="1329"/>
        <v>57.034907597535934</v>
      </c>
      <c r="AJ3027" s="36">
        <f t="shared" si="1330"/>
        <v>1736</v>
      </c>
      <c r="AK3027" s="45">
        <v>45657</v>
      </c>
    </row>
    <row r="3028" spans="1:37" s="79" customFormat="1" ht="12.75" customHeight="1" x14ac:dyDescent="0.25">
      <c r="A3028" s="36">
        <v>3022</v>
      </c>
      <c r="B3028" s="45">
        <v>43921</v>
      </c>
      <c r="C3028" s="36" t="s">
        <v>823</v>
      </c>
      <c r="D3028" s="36"/>
      <c r="E3028" s="36">
        <v>12004</v>
      </c>
      <c r="F3028" s="36" t="s">
        <v>2316</v>
      </c>
      <c r="G3028" s="36" t="s">
        <v>58</v>
      </c>
      <c r="H3028" s="38">
        <v>1</v>
      </c>
      <c r="I3028" s="48">
        <v>1691515</v>
      </c>
      <c r="J3028" s="39">
        <f t="shared" si="1305"/>
        <v>0</v>
      </c>
      <c r="K3028" s="39">
        <f t="shared" si="1306"/>
        <v>0</v>
      </c>
      <c r="L3028" s="39">
        <f t="shared" si="1307"/>
        <v>1691515</v>
      </c>
      <c r="M3028" s="39">
        <f>IF(C3028=12006,H3028,IF(C3028&lt;&gt;12006,0))</f>
        <v>0</v>
      </c>
      <c r="N3028" s="39">
        <f t="shared" si="1331"/>
        <v>0</v>
      </c>
      <c r="O3028" s="39">
        <f t="shared" si="1308"/>
        <v>0</v>
      </c>
      <c r="P3028" s="39">
        <f t="shared" si="1309"/>
        <v>0</v>
      </c>
      <c r="Q3028" s="39">
        <f t="shared" si="1310"/>
        <v>0</v>
      </c>
      <c r="R3028" s="39">
        <f t="shared" si="1311"/>
        <v>0</v>
      </c>
      <c r="S3028" s="39">
        <f t="shared" si="1312"/>
        <v>0</v>
      </c>
      <c r="T3028" s="39"/>
      <c r="U3028" s="39">
        <f t="shared" si="1313"/>
        <v>0</v>
      </c>
      <c r="V3028" s="39"/>
      <c r="W3028" s="39"/>
      <c r="X3028" s="39">
        <f t="shared" si="1318"/>
        <v>138.93347022587267</v>
      </c>
      <c r="Y3028" s="39">
        <f t="shared" si="1319"/>
        <v>4228.7874999999995</v>
      </c>
      <c r="Z3028" s="41">
        <f t="shared" si="1320"/>
        <v>241188.50431211496</v>
      </c>
      <c r="AA3028" s="41">
        <v>190338.85420944556</v>
      </c>
      <c r="AB3028" s="41">
        <v>-5133.3793264728347</v>
      </c>
      <c r="AC3028" s="41">
        <f t="shared" si="1323"/>
        <v>185205.47488297272</v>
      </c>
      <c r="AD3028" s="42">
        <f t="shared" si="1324"/>
        <v>50849.650102669402</v>
      </c>
      <c r="AE3028" s="41">
        <f t="shared" si="1325"/>
        <v>236055.12498564212</v>
      </c>
      <c r="AF3028" s="42">
        <f t="shared" si="1326"/>
        <v>1455459.875014358</v>
      </c>
      <c r="AG3028" s="43">
        <f>(365.25/30.4375*(IF(E3028=12002,1/3%,IF(E3028=12003,1/3%,IF(E3028=12004,1/3%,IF(E3028=12006,1/2%,IF(E3028=12007,1/10%,IF(E3028=12008,1/3%,IF(E3028=12009,1/10%,IF(E3028=12010,1/10%,IF(E3028=12011,1/20%,IF(E3028=12012,1/3%))))))))))))</f>
        <v>400</v>
      </c>
      <c r="AH3028" s="44">
        <f t="shared" si="1328"/>
        <v>342.96509240246405</v>
      </c>
      <c r="AI3028" s="36">
        <f t="shared" si="1329"/>
        <v>57.034907597535934</v>
      </c>
      <c r="AJ3028" s="36">
        <f t="shared" si="1330"/>
        <v>1736</v>
      </c>
      <c r="AK3028" s="45">
        <v>45657</v>
      </c>
    </row>
    <row r="3029" spans="1:37" s="79" customFormat="1" ht="12.75" customHeight="1" x14ac:dyDescent="0.25">
      <c r="A3029" s="36">
        <v>3023</v>
      </c>
      <c r="B3029" s="45">
        <v>43921</v>
      </c>
      <c r="C3029" s="36" t="s">
        <v>823</v>
      </c>
      <c r="D3029" s="36"/>
      <c r="E3029" s="36">
        <v>12004</v>
      </c>
      <c r="F3029" s="36" t="s">
        <v>2317</v>
      </c>
      <c r="G3029" s="38" t="s">
        <v>318</v>
      </c>
      <c r="H3029" s="61">
        <v>1</v>
      </c>
      <c r="I3029" s="48">
        <v>5548150</v>
      </c>
      <c r="J3029" s="39">
        <f t="shared" si="1305"/>
        <v>0</v>
      </c>
      <c r="K3029" s="39">
        <f t="shared" si="1306"/>
        <v>0</v>
      </c>
      <c r="L3029" s="39">
        <f t="shared" si="1307"/>
        <v>5548150</v>
      </c>
      <c r="M3029" s="39">
        <f>IF(C3029=12006,H3029,IF(C3029&lt;&gt;12006,0))</f>
        <v>0</v>
      </c>
      <c r="N3029" s="39">
        <f t="shared" si="1331"/>
        <v>0</v>
      </c>
      <c r="O3029" s="39">
        <f t="shared" si="1308"/>
        <v>0</v>
      </c>
      <c r="P3029" s="39">
        <f t="shared" si="1309"/>
        <v>0</v>
      </c>
      <c r="Q3029" s="39">
        <f t="shared" si="1310"/>
        <v>0</v>
      </c>
      <c r="R3029" s="39">
        <f t="shared" si="1311"/>
        <v>0</v>
      </c>
      <c r="S3029" s="39">
        <f t="shared" si="1312"/>
        <v>0</v>
      </c>
      <c r="T3029" s="39"/>
      <c r="U3029" s="39">
        <f t="shared" si="1313"/>
        <v>0</v>
      </c>
      <c r="V3029" s="39"/>
      <c r="W3029" s="39"/>
      <c r="X3029" s="39">
        <f t="shared" si="1318"/>
        <v>455.70020533880904</v>
      </c>
      <c r="Y3029" s="39">
        <f t="shared" si="1319"/>
        <v>13870.375</v>
      </c>
      <c r="Z3029" s="41">
        <f t="shared" si="1320"/>
        <v>791095.55646817246</v>
      </c>
      <c r="AA3029" s="41">
        <v>624309.28131416836</v>
      </c>
      <c r="AB3029" s="41">
        <v>0</v>
      </c>
      <c r="AC3029" s="41">
        <f t="shared" si="1323"/>
        <v>624309.28131416836</v>
      </c>
      <c r="AD3029" s="42">
        <f t="shared" si="1324"/>
        <v>166786.27515400411</v>
      </c>
      <c r="AE3029" s="41">
        <f t="shared" si="1325"/>
        <v>791095.55646817246</v>
      </c>
      <c r="AF3029" s="42">
        <f t="shared" si="1326"/>
        <v>4757054.443531828</v>
      </c>
      <c r="AG3029" s="43">
        <f>(365.25/30.4375*(IF(E3029=12002,1/3%,IF(E3029=12003,1/3%,IF(E3029=12004,1/3%,IF(E3029=12006,1/2%,IF(E3029=12007,1/10%,IF(E3029=12008,1/3%,IF(E3029=12009,1/10%,IF(E3029=12010,1/10%,IF(E3029=12011,1/20%,IF(E3029=12012,1/3%))))))))))))</f>
        <v>400</v>
      </c>
      <c r="AH3029" s="44">
        <f t="shared" si="1328"/>
        <v>342.96509240246405</v>
      </c>
      <c r="AI3029" s="36">
        <f t="shared" si="1329"/>
        <v>57.034907597535934</v>
      </c>
      <c r="AJ3029" s="36">
        <f t="shared" si="1330"/>
        <v>1736</v>
      </c>
      <c r="AK3029" s="45">
        <v>45657</v>
      </c>
    </row>
    <row r="3030" spans="1:37" s="79" customFormat="1" ht="12.75" customHeight="1" x14ac:dyDescent="0.25">
      <c r="A3030" s="36">
        <v>3024</v>
      </c>
      <c r="B3030" s="91">
        <v>43922</v>
      </c>
      <c r="C3030" s="49" t="s">
        <v>265</v>
      </c>
      <c r="D3030" s="49"/>
      <c r="E3030" s="49">
        <v>12007</v>
      </c>
      <c r="F3030" s="56" t="s">
        <v>2318</v>
      </c>
      <c r="G3030" s="73" t="s">
        <v>435</v>
      </c>
      <c r="H3030" s="62">
        <v>3</v>
      </c>
      <c r="I3030" s="96">
        <v>175000</v>
      </c>
      <c r="J3030" s="39">
        <f t="shared" si="1305"/>
        <v>0</v>
      </c>
      <c r="K3030" s="39">
        <f t="shared" si="1306"/>
        <v>0</v>
      </c>
      <c r="L3030" s="39">
        <f t="shared" si="1307"/>
        <v>0</v>
      </c>
      <c r="M3030" s="39">
        <f>IF(E3030=12005,I3030,IF(E3030&lt;&gt;12005,0))</f>
        <v>0</v>
      </c>
      <c r="N3030" s="39">
        <f t="shared" si="1331"/>
        <v>0</v>
      </c>
      <c r="O3030" s="39">
        <f t="shared" si="1308"/>
        <v>175000</v>
      </c>
      <c r="P3030" s="39">
        <f t="shared" si="1309"/>
        <v>0</v>
      </c>
      <c r="Q3030" s="39">
        <f t="shared" si="1310"/>
        <v>0</v>
      </c>
      <c r="R3030" s="39">
        <f t="shared" si="1311"/>
        <v>0</v>
      </c>
      <c r="S3030" s="39">
        <f t="shared" si="1312"/>
        <v>0</v>
      </c>
      <c r="T3030" s="39"/>
      <c r="U3030" s="39">
        <f t="shared" si="1313"/>
        <v>0</v>
      </c>
      <c r="V3030" s="39"/>
      <c r="W3030" s="39">
        <f>IF(E3030=12099,I3030,IF(E3030&lt;&gt;12099,0))</f>
        <v>0</v>
      </c>
      <c r="X3030" s="39">
        <f t="shared" si="1318"/>
        <v>47.912388774811774</v>
      </c>
      <c r="Y3030" s="39">
        <f t="shared" si="1319"/>
        <v>1458.3333333333333</v>
      </c>
      <c r="Z3030" s="41">
        <f t="shared" si="1320"/>
        <v>83127.99452429841</v>
      </c>
      <c r="AA3030" s="41">
        <v>65592.060232717311</v>
      </c>
      <c r="AB3030" s="41">
        <v>2055.2086006143686</v>
      </c>
      <c r="AC3030" s="41">
        <f t="shared" si="1323"/>
        <v>67647.268833331676</v>
      </c>
      <c r="AD3030" s="42">
        <f t="shared" si="1324"/>
        <v>17535.934291581099</v>
      </c>
      <c r="AE3030" s="41">
        <f t="shared" si="1325"/>
        <v>85183.203124912776</v>
      </c>
      <c r="AF3030" s="42">
        <f t="shared" si="1326"/>
        <v>89816.796875087224</v>
      </c>
      <c r="AG3030" s="43">
        <f>(365.25/30.4375*(IF(E3030=12002,1/3%,IF(E3030=12003,1/3%,IF(E3030=12004,1/3%,IF(E3030=12006,1/2%,IF(E3030=12007,1/10%,IF(E3030=12008,1/3%,IF(E3030=12009,1/10%,IF(E3030=12010,1/10%,IF(E3030=12011,1/20%,IF(E3030=12012,1/3%,IF(E3030=12099,1/10%)))))))))))))</f>
        <v>120</v>
      </c>
      <c r="AH3030" s="44">
        <f t="shared" si="1328"/>
        <v>62.997946611909654</v>
      </c>
      <c r="AI3030" s="36">
        <f t="shared" si="1329"/>
        <v>57.002053388090346</v>
      </c>
      <c r="AJ3030" s="36">
        <f t="shared" si="1330"/>
        <v>1735</v>
      </c>
      <c r="AK3030" s="45">
        <v>45657</v>
      </c>
    </row>
    <row r="3031" spans="1:37" s="79" customFormat="1" ht="12.75" customHeight="1" x14ac:dyDescent="0.25">
      <c r="A3031" s="36">
        <v>3025</v>
      </c>
      <c r="B3031" s="45">
        <v>43922</v>
      </c>
      <c r="C3031" s="49" t="s">
        <v>272</v>
      </c>
      <c r="D3031" s="49"/>
      <c r="E3031" s="49">
        <v>12010</v>
      </c>
      <c r="F3031" s="36" t="s">
        <v>2319</v>
      </c>
      <c r="G3031" s="56" t="s">
        <v>435</v>
      </c>
      <c r="H3031" s="38">
        <v>1</v>
      </c>
      <c r="I3031" s="50">
        <v>9083250</v>
      </c>
      <c r="J3031" s="39">
        <f t="shared" si="1305"/>
        <v>0</v>
      </c>
      <c r="K3031" s="39">
        <f t="shared" si="1306"/>
        <v>0</v>
      </c>
      <c r="L3031" s="39">
        <f t="shared" si="1307"/>
        <v>0</v>
      </c>
      <c r="M3031" s="39">
        <f>IF(E3031=12005,I3031,IF(E3031&lt;&gt;12005,0))</f>
        <v>0</v>
      </c>
      <c r="N3031" s="39">
        <f t="shared" si="1331"/>
        <v>0</v>
      </c>
      <c r="O3031" s="39">
        <f t="shared" si="1308"/>
        <v>0</v>
      </c>
      <c r="P3031" s="39">
        <f t="shared" si="1309"/>
        <v>0</v>
      </c>
      <c r="Q3031" s="39">
        <f t="shared" si="1310"/>
        <v>0</v>
      </c>
      <c r="R3031" s="39">
        <f t="shared" si="1311"/>
        <v>9083250</v>
      </c>
      <c r="S3031" s="39">
        <f t="shared" si="1312"/>
        <v>0</v>
      </c>
      <c r="T3031" s="39"/>
      <c r="U3031" s="39">
        <f t="shared" si="1313"/>
        <v>0</v>
      </c>
      <c r="V3031" s="39"/>
      <c r="W3031" s="39">
        <f>IF(E3031=12099,I3031,IF(E3031&lt;&gt;12099,0))</f>
        <v>0</v>
      </c>
      <c r="X3031" s="39">
        <f t="shared" si="1318"/>
        <v>2486.858316221766</v>
      </c>
      <c r="Y3031" s="39">
        <f t="shared" si="1319"/>
        <v>75693.75</v>
      </c>
      <c r="Z3031" s="41">
        <f t="shared" si="1320"/>
        <v>4314699.1786447633</v>
      </c>
      <c r="AA3031" s="41">
        <v>3404509.0349075976</v>
      </c>
      <c r="AB3031" s="41">
        <v>228820.4214694426</v>
      </c>
      <c r="AC3031" s="41">
        <f t="shared" si="1323"/>
        <v>3633329.4563770401</v>
      </c>
      <c r="AD3031" s="42">
        <f t="shared" si="1324"/>
        <v>910190.14373716572</v>
      </c>
      <c r="AE3031" s="41">
        <f t="shared" si="1325"/>
        <v>4543519.6001142059</v>
      </c>
      <c r="AF3031" s="42">
        <f t="shared" si="1326"/>
        <v>4539730.3998857941</v>
      </c>
      <c r="AG3031" s="43">
        <f>(365.25/30.4375*(IF(E3031=12002,1/3%,IF(E3031=12003,1/3%,IF(E3031=12004,1/3%,IF(E3031=12006,1/2%,IF(E3031=12007,1/10%,IF(E3031=12008,1/3%,IF(E3031=12009,1/10%,IF(E3031=12010,1/10%,IF(E3031=12011,1/20%,IF(E3031=12012,1/3%,IF(E3031=12099,1/10%)))))))))))))</f>
        <v>120</v>
      </c>
      <c r="AH3031" s="44">
        <f t="shared" si="1328"/>
        <v>62.997946611909654</v>
      </c>
      <c r="AI3031" s="36">
        <f t="shared" si="1329"/>
        <v>57.002053388090346</v>
      </c>
      <c r="AJ3031" s="36">
        <f t="shared" si="1330"/>
        <v>1735</v>
      </c>
      <c r="AK3031" s="45">
        <v>45657</v>
      </c>
    </row>
    <row r="3032" spans="1:37" s="79" customFormat="1" ht="12.75" customHeight="1" x14ac:dyDescent="0.25">
      <c r="A3032" s="36">
        <v>3026</v>
      </c>
      <c r="B3032" s="45">
        <v>43924</v>
      </c>
      <c r="C3032" s="49" t="s">
        <v>272</v>
      </c>
      <c r="D3032" s="49"/>
      <c r="E3032" s="49">
        <v>12010</v>
      </c>
      <c r="F3032" s="36" t="s">
        <v>2320</v>
      </c>
      <c r="G3032" s="56" t="s">
        <v>435</v>
      </c>
      <c r="H3032" s="38">
        <v>1</v>
      </c>
      <c r="I3032" s="50">
        <v>1480500</v>
      </c>
      <c r="J3032" s="39">
        <f t="shared" si="1305"/>
        <v>0</v>
      </c>
      <c r="K3032" s="39">
        <f t="shared" si="1306"/>
        <v>0</v>
      </c>
      <c r="L3032" s="39">
        <f t="shared" si="1307"/>
        <v>0</v>
      </c>
      <c r="M3032" s="39">
        <f>IF(E3032=12005,I3032,IF(E3032&lt;&gt;12005,0))</f>
        <v>0</v>
      </c>
      <c r="N3032" s="39">
        <f t="shared" si="1331"/>
        <v>0</v>
      </c>
      <c r="O3032" s="39">
        <f t="shared" si="1308"/>
        <v>0</v>
      </c>
      <c r="P3032" s="39">
        <f t="shared" si="1309"/>
        <v>0</v>
      </c>
      <c r="Q3032" s="39">
        <f t="shared" si="1310"/>
        <v>0</v>
      </c>
      <c r="R3032" s="39">
        <f t="shared" si="1311"/>
        <v>1480500</v>
      </c>
      <c r="S3032" s="39">
        <f t="shared" si="1312"/>
        <v>0</v>
      </c>
      <c r="T3032" s="39"/>
      <c r="U3032" s="39">
        <f t="shared" si="1313"/>
        <v>0</v>
      </c>
      <c r="V3032" s="39"/>
      <c r="W3032" s="39">
        <f>IF(E3032=12099,I3032,IF(E3032&lt;&gt;12099,0))</f>
        <v>0</v>
      </c>
      <c r="X3032" s="39">
        <f t="shared" si="1318"/>
        <v>405.33880903490757</v>
      </c>
      <c r="Y3032" s="39">
        <f t="shared" si="1319"/>
        <v>12337.5</v>
      </c>
      <c r="Z3032" s="41">
        <f t="shared" si="1320"/>
        <v>702452.15605749481</v>
      </c>
      <c r="AA3032" s="41">
        <v>554098.15195071872</v>
      </c>
      <c r="AB3032" s="41">
        <v>37241.48514948615</v>
      </c>
      <c r="AC3032" s="41">
        <f t="shared" si="1323"/>
        <v>591339.63710020483</v>
      </c>
      <c r="AD3032" s="42">
        <f t="shared" si="1324"/>
        <v>148354.00410677609</v>
      </c>
      <c r="AE3032" s="41">
        <f t="shared" si="1325"/>
        <v>739693.64120698092</v>
      </c>
      <c r="AF3032" s="42">
        <f t="shared" si="1326"/>
        <v>740806.35879301908</v>
      </c>
      <c r="AG3032" s="43">
        <f>(365.25/30.4375*(IF(E3032=12002,1/3%,IF(E3032=12003,1/3%,IF(E3032=12004,1/3%,IF(E3032=12006,1/2%,IF(E3032=12007,1/10%,IF(E3032=12008,1/3%,IF(E3032=12009,1/10%,IF(E3032=12010,1/10%,IF(E3032=12011,1/20%,IF(E3032=12012,1/3%,IF(E3032=12099,1/10%)))))))))))))</f>
        <v>120</v>
      </c>
      <c r="AH3032" s="44">
        <f t="shared" si="1328"/>
        <v>63.063655030800824</v>
      </c>
      <c r="AI3032" s="36">
        <f t="shared" si="1329"/>
        <v>56.936344969199176</v>
      </c>
      <c r="AJ3032" s="36">
        <f t="shared" si="1330"/>
        <v>1733</v>
      </c>
      <c r="AK3032" s="45">
        <v>45657</v>
      </c>
    </row>
    <row r="3033" spans="1:37" s="79" customFormat="1" ht="12.75" customHeight="1" x14ac:dyDescent="0.25">
      <c r="A3033" s="36">
        <v>3027</v>
      </c>
      <c r="B3033" s="45">
        <v>43927</v>
      </c>
      <c r="C3033" s="36" t="s">
        <v>533</v>
      </c>
      <c r="D3033" s="36"/>
      <c r="E3033" s="36">
        <v>12003</v>
      </c>
      <c r="F3033" s="36" t="s">
        <v>2040</v>
      </c>
      <c r="G3033" s="36" t="s">
        <v>1474</v>
      </c>
      <c r="H3033" s="38">
        <v>3</v>
      </c>
      <c r="I3033" s="48">
        <v>142875</v>
      </c>
      <c r="J3033" s="39">
        <f t="shared" si="1305"/>
        <v>0</v>
      </c>
      <c r="K3033" s="39">
        <f t="shared" si="1306"/>
        <v>142875</v>
      </c>
      <c r="L3033" s="39">
        <f t="shared" si="1307"/>
        <v>0</v>
      </c>
      <c r="M3033" s="39">
        <f>IF(C3033=12006,H3033,IF(C3033&lt;&gt;12006,0))</f>
        <v>0</v>
      </c>
      <c r="N3033" s="39">
        <f t="shared" si="1331"/>
        <v>0</v>
      </c>
      <c r="O3033" s="39">
        <f t="shared" si="1308"/>
        <v>0</v>
      </c>
      <c r="P3033" s="39">
        <f t="shared" si="1309"/>
        <v>0</v>
      </c>
      <c r="Q3033" s="39">
        <f t="shared" si="1310"/>
        <v>0</v>
      </c>
      <c r="R3033" s="39">
        <f t="shared" si="1311"/>
        <v>0</v>
      </c>
      <c r="S3033" s="39">
        <f t="shared" si="1312"/>
        <v>0</v>
      </c>
      <c r="T3033" s="39"/>
      <c r="U3033" s="39">
        <f t="shared" si="1313"/>
        <v>0</v>
      </c>
      <c r="V3033" s="39"/>
      <c r="W3033" s="39"/>
      <c r="X3033" s="39">
        <f t="shared" si="1318"/>
        <v>11.735112936344969</v>
      </c>
      <c r="Y3033" s="39">
        <f t="shared" si="1319"/>
        <v>357.1875</v>
      </c>
      <c r="Z3033" s="41">
        <f t="shared" si="1320"/>
        <v>20301.745379876797</v>
      </c>
      <c r="AA3033" s="41">
        <v>16006.694045174538</v>
      </c>
      <c r="AB3033" s="41">
        <v>-431.69552868201089</v>
      </c>
      <c r="AC3033" s="41">
        <f t="shared" si="1323"/>
        <v>15574.998516492527</v>
      </c>
      <c r="AD3033" s="42">
        <f t="shared" si="1324"/>
        <v>4295.0513347022588</v>
      </c>
      <c r="AE3033" s="41">
        <f t="shared" si="1325"/>
        <v>19870.049851194788</v>
      </c>
      <c r="AF3033" s="42">
        <f t="shared" si="1326"/>
        <v>123004.95014880522</v>
      </c>
      <c r="AG3033" s="43">
        <f>(365.25/30.4375*(IF(E3033=12002,1/3%,IF(E3033=12003,1/3%,IF(E3033=12004,1/3%,IF(E3033=12006,1/2%,IF(E3033=12007,1/10%,IF(E3033=12008,1/3%,IF(E3033=12009,1/10%,IF(E3033=12010,1/10%,IF(E3033=12011,1/20%,IF(E3033=12012,1/3%))))))))))))</f>
        <v>400</v>
      </c>
      <c r="AH3033" s="44">
        <f t="shared" si="1328"/>
        <v>343.16221765913758</v>
      </c>
      <c r="AI3033" s="36">
        <f t="shared" si="1329"/>
        <v>56.837782340862425</v>
      </c>
      <c r="AJ3033" s="36">
        <f t="shared" si="1330"/>
        <v>1730</v>
      </c>
      <c r="AK3033" s="45">
        <v>45657</v>
      </c>
    </row>
    <row r="3034" spans="1:37" s="79" customFormat="1" ht="12.75" customHeight="1" x14ac:dyDescent="0.25">
      <c r="A3034" s="36">
        <v>3028</v>
      </c>
      <c r="B3034" s="45">
        <v>43927</v>
      </c>
      <c r="C3034" s="36" t="s">
        <v>533</v>
      </c>
      <c r="D3034" s="36"/>
      <c r="E3034" s="36">
        <v>12003</v>
      </c>
      <c r="F3034" s="36" t="s">
        <v>2041</v>
      </c>
      <c r="G3034" s="36" t="s">
        <v>1474</v>
      </c>
      <c r="H3034" s="38">
        <v>1</v>
      </c>
      <c r="I3034" s="48">
        <v>36875</v>
      </c>
      <c r="J3034" s="39">
        <f t="shared" si="1305"/>
        <v>0</v>
      </c>
      <c r="K3034" s="39">
        <f t="shared" si="1306"/>
        <v>36875</v>
      </c>
      <c r="L3034" s="39">
        <f t="shared" si="1307"/>
        <v>0</v>
      </c>
      <c r="M3034" s="39">
        <f>IF(C3034=12006,H3034,IF(C3034&lt;&gt;12006,0))</f>
        <v>0</v>
      </c>
      <c r="N3034" s="39">
        <f t="shared" si="1331"/>
        <v>0</v>
      </c>
      <c r="O3034" s="39">
        <f t="shared" si="1308"/>
        <v>0</v>
      </c>
      <c r="P3034" s="39">
        <f t="shared" si="1309"/>
        <v>0</v>
      </c>
      <c r="Q3034" s="39">
        <f t="shared" si="1310"/>
        <v>0</v>
      </c>
      <c r="R3034" s="39">
        <f t="shared" si="1311"/>
        <v>0</v>
      </c>
      <c r="S3034" s="39">
        <f t="shared" si="1312"/>
        <v>0</v>
      </c>
      <c r="T3034" s="39"/>
      <c r="U3034" s="39">
        <f t="shared" si="1313"/>
        <v>0</v>
      </c>
      <c r="V3034" s="39"/>
      <c r="W3034" s="39"/>
      <c r="X3034" s="39">
        <f t="shared" si="1318"/>
        <v>3.0287474332648872</v>
      </c>
      <c r="Y3034" s="39">
        <f t="shared" si="1319"/>
        <v>92.1875</v>
      </c>
      <c r="Z3034" s="41">
        <f t="shared" si="1320"/>
        <v>5239.7330595482545</v>
      </c>
      <c r="AA3034" s="41">
        <v>4131.2114989733063</v>
      </c>
      <c r="AB3034" s="41">
        <v>-111.41748115589958</v>
      </c>
      <c r="AC3034" s="41">
        <f t="shared" si="1323"/>
        <v>4019.7940178174067</v>
      </c>
      <c r="AD3034" s="42">
        <f t="shared" si="1324"/>
        <v>1108.5215605749481</v>
      </c>
      <c r="AE3034" s="41">
        <f t="shared" si="1325"/>
        <v>5128.3155783923548</v>
      </c>
      <c r="AF3034" s="42">
        <f t="shared" si="1326"/>
        <v>31746.684421607646</v>
      </c>
      <c r="AG3034" s="43">
        <f>(365.25/30.4375*(IF(E3034=12002,1/3%,IF(E3034=12003,1/3%,IF(E3034=12004,1/3%,IF(E3034=12006,1/2%,IF(E3034=12007,1/10%,IF(E3034=12008,1/3%,IF(E3034=12009,1/10%,IF(E3034=12010,1/10%,IF(E3034=12011,1/20%,IF(E3034=12012,1/3%))))))))))))</f>
        <v>400</v>
      </c>
      <c r="AH3034" s="44">
        <f t="shared" si="1328"/>
        <v>343.16221765913758</v>
      </c>
      <c r="AI3034" s="36">
        <f t="shared" si="1329"/>
        <v>56.837782340862425</v>
      </c>
      <c r="AJ3034" s="36">
        <f t="shared" si="1330"/>
        <v>1730</v>
      </c>
      <c r="AK3034" s="45">
        <v>45657</v>
      </c>
    </row>
    <row r="3035" spans="1:37" s="79" customFormat="1" ht="12.75" customHeight="1" x14ac:dyDescent="0.25">
      <c r="A3035" s="36">
        <v>3029</v>
      </c>
      <c r="B3035" s="45">
        <v>43927</v>
      </c>
      <c r="C3035" s="36" t="s">
        <v>533</v>
      </c>
      <c r="D3035" s="36"/>
      <c r="E3035" s="36">
        <v>12003</v>
      </c>
      <c r="F3035" s="36" t="s">
        <v>2040</v>
      </c>
      <c r="G3035" s="36" t="s">
        <v>62</v>
      </c>
      <c r="H3035" s="38">
        <v>16</v>
      </c>
      <c r="I3035" s="48">
        <v>774839.50617283955</v>
      </c>
      <c r="J3035" s="39">
        <f t="shared" si="1305"/>
        <v>0</v>
      </c>
      <c r="K3035" s="39">
        <f t="shared" si="1306"/>
        <v>774839.50617283955</v>
      </c>
      <c r="L3035" s="39">
        <f t="shared" si="1307"/>
        <v>0</v>
      </c>
      <c r="M3035" s="39">
        <f>IF(C3035=12006,H3035,IF(C3035&lt;&gt;12006,0))</f>
        <v>0</v>
      </c>
      <c r="N3035" s="39">
        <f t="shared" si="1331"/>
        <v>0</v>
      </c>
      <c r="O3035" s="39">
        <f t="shared" si="1308"/>
        <v>0</v>
      </c>
      <c r="P3035" s="39">
        <f t="shared" si="1309"/>
        <v>0</v>
      </c>
      <c r="Q3035" s="39">
        <f t="shared" si="1310"/>
        <v>0</v>
      </c>
      <c r="R3035" s="39">
        <f t="shared" si="1311"/>
        <v>0</v>
      </c>
      <c r="S3035" s="39">
        <f t="shared" si="1312"/>
        <v>0</v>
      </c>
      <c r="T3035" s="39"/>
      <c r="U3035" s="39">
        <f t="shared" si="1313"/>
        <v>0</v>
      </c>
      <c r="V3035" s="39"/>
      <c r="W3035" s="39"/>
      <c r="X3035" s="39">
        <f t="shared" si="1318"/>
        <v>63.641848556290718</v>
      </c>
      <c r="Y3035" s="39">
        <f t="shared" si="1319"/>
        <v>1937.0987654320986</v>
      </c>
      <c r="Z3035" s="41">
        <f t="shared" si="1320"/>
        <v>110100.39800238294</v>
      </c>
      <c r="AA3035" s="41">
        <v>86807.481430780535</v>
      </c>
      <c r="AB3035" s="41">
        <v>-2341.1706055012578</v>
      </c>
      <c r="AC3035" s="41">
        <f t="shared" si="1323"/>
        <v>84466.310825279274</v>
      </c>
      <c r="AD3035" s="42">
        <f t="shared" si="1324"/>
        <v>23292.9165716024</v>
      </c>
      <c r="AE3035" s="41">
        <f t="shared" si="1325"/>
        <v>107759.22739688167</v>
      </c>
      <c r="AF3035" s="42">
        <f t="shared" si="1326"/>
        <v>667080.27877595788</v>
      </c>
      <c r="AG3035" s="43">
        <f>(365.25/30.4375*(IF(E3035=12002,1/3%,IF(E3035=12003,1/3%,IF(E3035=12004,1/3%,IF(E3035=12006,1/2%,IF(E3035=12007,1/10%,IF(E3035=12008,1/3%,IF(E3035=12009,1/10%,IF(E3035=12010,1/10%,IF(E3035=12011,1/20%,IF(E3035=12012,1/3%))))))))))))</f>
        <v>400</v>
      </c>
      <c r="AH3035" s="44">
        <f t="shared" si="1328"/>
        <v>343.16221765913758</v>
      </c>
      <c r="AI3035" s="36">
        <f t="shared" si="1329"/>
        <v>56.837782340862425</v>
      </c>
      <c r="AJ3035" s="36">
        <f t="shared" si="1330"/>
        <v>1730</v>
      </c>
      <c r="AK3035" s="45">
        <v>45657</v>
      </c>
    </row>
    <row r="3036" spans="1:37" s="79" customFormat="1" ht="12.75" customHeight="1" x14ac:dyDescent="0.25">
      <c r="A3036" s="36">
        <v>3030</v>
      </c>
      <c r="B3036" s="45">
        <v>43927</v>
      </c>
      <c r="C3036" s="36" t="s">
        <v>533</v>
      </c>
      <c r="D3036" s="36"/>
      <c r="E3036" s="36">
        <v>12003</v>
      </c>
      <c r="F3036" s="36" t="s">
        <v>2041</v>
      </c>
      <c r="G3036" s="36" t="s">
        <v>62</v>
      </c>
      <c r="H3036" s="38">
        <v>10</v>
      </c>
      <c r="I3036" s="48">
        <v>345910.49382716045</v>
      </c>
      <c r="J3036" s="39">
        <f t="shared" si="1305"/>
        <v>0</v>
      </c>
      <c r="K3036" s="39">
        <f t="shared" si="1306"/>
        <v>345910.49382716045</v>
      </c>
      <c r="L3036" s="39">
        <f t="shared" si="1307"/>
        <v>0</v>
      </c>
      <c r="M3036" s="39">
        <f>IF(C3036=12006,H3036,IF(C3036&lt;&gt;12006,0))</f>
        <v>0</v>
      </c>
      <c r="N3036" s="39">
        <f t="shared" si="1331"/>
        <v>0</v>
      </c>
      <c r="O3036" s="39">
        <f t="shared" si="1308"/>
        <v>0</v>
      </c>
      <c r="P3036" s="39">
        <f t="shared" si="1309"/>
        <v>0</v>
      </c>
      <c r="Q3036" s="39">
        <f t="shared" si="1310"/>
        <v>0</v>
      </c>
      <c r="R3036" s="39">
        <f t="shared" si="1311"/>
        <v>0</v>
      </c>
      <c r="S3036" s="39">
        <f t="shared" si="1312"/>
        <v>0</v>
      </c>
      <c r="T3036" s="39"/>
      <c r="U3036" s="39">
        <f t="shared" si="1313"/>
        <v>0</v>
      </c>
      <c r="V3036" s="39"/>
      <c r="W3036" s="39"/>
      <c r="X3036" s="39">
        <f t="shared" si="1318"/>
        <v>28.411539534058353</v>
      </c>
      <c r="Y3036" s="39">
        <f t="shared" si="1319"/>
        <v>864.77623456790116</v>
      </c>
      <c r="Z3036" s="41">
        <f t="shared" si="1320"/>
        <v>49151.963393920953</v>
      </c>
      <c r="AA3036" s="41">
        <v>38753.339924455599</v>
      </c>
      <c r="AB3036" s="41">
        <v>-1045.1654488844902</v>
      </c>
      <c r="AC3036" s="41">
        <f t="shared" si="1323"/>
        <v>37708.174475571112</v>
      </c>
      <c r="AD3036" s="42">
        <f t="shared" si="1324"/>
        <v>10398.623469465354</v>
      </c>
      <c r="AE3036" s="41">
        <f t="shared" si="1325"/>
        <v>48106.797945036466</v>
      </c>
      <c r="AF3036" s="42">
        <f t="shared" si="1326"/>
        <v>297803.69588212401</v>
      </c>
      <c r="AG3036" s="43">
        <f>(365.25/30.4375*(IF(E3036=12002,1/3%,IF(E3036=12003,1/3%,IF(E3036=12004,1/3%,IF(E3036=12006,1/2%,IF(E3036=12007,1/10%,IF(E3036=12008,1/3%,IF(E3036=12009,1/10%,IF(E3036=12010,1/10%,IF(E3036=12011,1/20%,IF(E3036=12012,1/3%))))))))))))</f>
        <v>400</v>
      </c>
      <c r="AH3036" s="44">
        <f t="shared" si="1328"/>
        <v>343.16221765913758</v>
      </c>
      <c r="AI3036" s="36">
        <f t="shared" si="1329"/>
        <v>56.837782340862425</v>
      </c>
      <c r="AJ3036" s="36">
        <f t="shared" si="1330"/>
        <v>1730</v>
      </c>
      <c r="AK3036" s="45">
        <v>45657</v>
      </c>
    </row>
    <row r="3037" spans="1:37" s="79" customFormat="1" ht="12.75" customHeight="1" x14ac:dyDescent="0.25">
      <c r="A3037" s="36">
        <v>3031</v>
      </c>
      <c r="B3037" s="45">
        <v>43927</v>
      </c>
      <c r="C3037" s="36" t="s">
        <v>533</v>
      </c>
      <c r="D3037" s="36"/>
      <c r="E3037" s="36">
        <v>12003</v>
      </c>
      <c r="F3037" s="36" t="s">
        <v>2041</v>
      </c>
      <c r="G3037" s="36" t="s">
        <v>62</v>
      </c>
      <c r="H3037" s="38">
        <v>5</v>
      </c>
      <c r="I3037" s="48">
        <v>184375</v>
      </c>
      <c r="J3037" s="39">
        <f t="shared" si="1305"/>
        <v>0</v>
      </c>
      <c r="K3037" s="39">
        <f t="shared" si="1306"/>
        <v>184375</v>
      </c>
      <c r="L3037" s="39">
        <f t="shared" si="1307"/>
        <v>0</v>
      </c>
      <c r="M3037" s="39">
        <f>IF(C3037=12006,H3037,IF(C3037&lt;&gt;12006,0))</f>
        <v>0</v>
      </c>
      <c r="N3037" s="39">
        <f t="shared" si="1331"/>
        <v>0</v>
      </c>
      <c r="O3037" s="39">
        <f t="shared" si="1308"/>
        <v>0</v>
      </c>
      <c r="P3037" s="39">
        <f t="shared" si="1309"/>
        <v>0</v>
      </c>
      <c r="Q3037" s="39">
        <f t="shared" si="1310"/>
        <v>0</v>
      </c>
      <c r="R3037" s="39">
        <f t="shared" si="1311"/>
        <v>0</v>
      </c>
      <c r="S3037" s="39">
        <f t="shared" si="1312"/>
        <v>0</v>
      </c>
      <c r="T3037" s="39"/>
      <c r="U3037" s="39">
        <f t="shared" si="1313"/>
        <v>0</v>
      </c>
      <c r="V3037" s="39"/>
      <c r="W3037" s="39"/>
      <c r="X3037" s="39">
        <f t="shared" si="1318"/>
        <v>15.143737166324435</v>
      </c>
      <c r="Y3037" s="39">
        <f t="shared" si="1319"/>
        <v>460.9375</v>
      </c>
      <c r="Z3037" s="41">
        <f t="shared" si="1320"/>
        <v>26198.665297741274</v>
      </c>
      <c r="AA3037" s="41">
        <v>20656.057494866531</v>
      </c>
      <c r="AB3037" s="41">
        <v>-557.08740577949789</v>
      </c>
      <c r="AC3037" s="41">
        <f t="shared" si="1323"/>
        <v>20098.970089087034</v>
      </c>
      <c r="AD3037" s="42">
        <f t="shared" si="1324"/>
        <v>5542.6078028747434</v>
      </c>
      <c r="AE3037" s="41">
        <f t="shared" si="1325"/>
        <v>25641.577891961777</v>
      </c>
      <c r="AF3037" s="42">
        <f t="shared" si="1326"/>
        <v>158733.42210803821</v>
      </c>
      <c r="AG3037" s="43">
        <f>(365.25/30.4375*(IF(E3037=12002,1/3%,IF(E3037=12003,1/3%,IF(E3037=12004,1/3%,IF(E3037=12006,1/2%,IF(E3037=12007,1/10%,IF(E3037=12008,1/3%,IF(E3037=12009,1/10%,IF(E3037=12010,1/10%,IF(E3037=12011,1/20%,IF(E3037=12012,1/3%))))))))))))</f>
        <v>400</v>
      </c>
      <c r="AH3037" s="44">
        <f t="shared" si="1328"/>
        <v>343.16221765913758</v>
      </c>
      <c r="AI3037" s="36">
        <f t="shared" si="1329"/>
        <v>56.837782340862425</v>
      </c>
      <c r="AJ3037" s="36">
        <f t="shared" si="1330"/>
        <v>1730</v>
      </c>
      <c r="AK3037" s="45">
        <v>45657</v>
      </c>
    </row>
    <row r="3038" spans="1:37" s="79" customFormat="1" ht="12.75" customHeight="1" x14ac:dyDescent="0.25">
      <c r="A3038" s="36">
        <v>3032</v>
      </c>
      <c r="B3038" s="45">
        <v>43935</v>
      </c>
      <c r="C3038" s="49" t="s">
        <v>272</v>
      </c>
      <c r="D3038" s="49"/>
      <c r="E3038" s="49">
        <v>12010</v>
      </c>
      <c r="F3038" s="36" t="s">
        <v>2321</v>
      </c>
      <c r="G3038" s="56" t="s">
        <v>435</v>
      </c>
      <c r="H3038" s="38">
        <v>4</v>
      </c>
      <c r="I3038" s="50">
        <v>138607.30747611017</v>
      </c>
      <c r="J3038" s="39">
        <f t="shared" si="1305"/>
        <v>0</v>
      </c>
      <c r="K3038" s="39">
        <f t="shared" si="1306"/>
        <v>0</v>
      </c>
      <c r="L3038" s="39">
        <f t="shared" si="1307"/>
        <v>0</v>
      </c>
      <c r="M3038" s="39">
        <f t="shared" ref="M3038:M3045" si="1332">IF(E3038=12005,I3038,IF(E3038&lt;&gt;12005,0))</f>
        <v>0</v>
      </c>
      <c r="N3038" s="39">
        <f t="shared" si="1331"/>
        <v>0</v>
      </c>
      <c r="O3038" s="39">
        <f t="shared" si="1308"/>
        <v>0</v>
      </c>
      <c r="P3038" s="39">
        <f t="shared" si="1309"/>
        <v>0</v>
      </c>
      <c r="Q3038" s="39">
        <f t="shared" si="1310"/>
        <v>0</v>
      </c>
      <c r="R3038" s="39">
        <f t="shared" si="1311"/>
        <v>138607.30747611017</v>
      </c>
      <c r="S3038" s="39">
        <f t="shared" si="1312"/>
        <v>0</v>
      </c>
      <c r="T3038" s="39"/>
      <c r="U3038" s="39">
        <f t="shared" si="1313"/>
        <v>0</v>
      </c>
      <c r="V3038" s="39"/>
      <c r="W3038" s="39">
        <f t="shared" ref="W3038:W3045" si="1333">IF(E3038=12099,I3038,IF(E3038&lt;&gt;12099,0))</f>
        <v>0</v>
      </c>
      <c r="X3038" s="39">
        <f t="shared" si="1318"/>
        <v>37.948612587572946</v>
      </c>
      <c r="Y3038" s="39">
        <f t="shared" si="1319"/>
        <v>1155.0608956342514</v>
      </c>
      <c r="Z3038" s="41">
        <f t="shared" si="1320"/>
        <v>65347.510875800603</v>
      </c>
      <c r="AA3038" s="41">
        <v>51458.318668748914</v>
      </c>
      <c r="AB3038" s="41">
        <v>3458.5645228612516</v>
      </c>
      <c r="AC3038" s="41">
        <f t="shared" si="1323"/>
        <v>54916.883191610163</v>
      </c>
      <c r="AD3038" s="42">
        <f t="shared" si="1324"/>
        <v>13889.192207051688</v>
      </c>
      <c r="AE3038" s="41">
        <f t="shared" si="1325"/>
        <v>68806.075398661851</v>
      </c>
      <c r="AF3038" s="42">
        <f t="shared" si="1326"/>
        <v>69801.232077448323</v>
      </c>
      <c r="AG3038" s="43">
        <f t="shared" ref="AG3038:AG3045" si="1334">(365.25/30.4375*(IF(E3038=12002,1/3%,IF(E3038=12003,1/3%,IF(E3038=12004,1/3%,IF(E3038=12006,1/2%,IF(E3038=12007,1/10%,IF(E3038=12008,1/3%,IF(E3038=12009,1/10%,IF(E3038=12010,1/10%,IF(E3038=12011,1/20%,IF(E3038=12012,1/3%,IF(E3038=12099,1/10%)))))))))))))</f>
        <v>120</v>
      </c>
      <c r="AH3038" s="44">
        <f t="shared" si="1328"/>
        <v>63.42505133470226</v>
      </c>
      <c r="AI3038" s="36">
        <f t="shared" si="1329"/>
        <v>56.57494866529774</v>
      </c>
      <c r="AJ3038" s="36">
        <f t="shared" si="1330"/>
        <v>1722</v>
      </c>
      <c r="AK3038" s="45">
        <v>45657</v>
      </c>
    </row>
    <row r="3039" spans="1:37" s="79" customFormat="1" ht="12.75" customHeight="1" x14ac:dyDescent="0.25">
      <c r="A3039" s="36">
        <v>3033</v>
      </c>
      <c r="B3039" s="45">
        <v>43935</v>
      </c>
      <c r="C3039" s="49" t="s">
        <v>272</v>
      </c>
      <c r="D3039" s="49"/>
      <c r="E3039" s="49">
        <v>12010</v>
      </c>
      <c r="F3039" s="36" t="s">
        <v>2225</v>
      </c>
      <c r="G3039" s="56" t="s">
        <v>435</v>
      </c>
      <c r="H3039" s="38">
        <v>1</v>
      </c>
      <c r="I3039" s="50">
        <v>223071.13546936482</v>
      </c>
      <c r="J3039" s="39">
        <f t="shared" si="1305"/>
        <v>0</v>
      </c>
      <c r="K3039" s="39">
        <f t="shared" si="1306"/>
        <v>0</v>
      </c>
      <c r="L3039" s="39">
        <f t="shared" si="1307"/>
        <v>0</v>
      </c>
      <c r="M3039" s="39">
        <f t="shared" si="1332"/>
        <v>0</v>
      </c>
      <c r="N3039" s="39">
        <f t="shared" si="1331"/>
        <v>0</v>
      </c>
      <c r="O3039" s="39">
        <f t="shared" si="1308"/>
        <v>0</v>
      </c>
      <c r="P3039" s="39">
        <f t="shared" si="1309"/>
        <v>0</v>
      </c>
      <c r="Q3039" s="39">
        <f t="shared" si="1310"/>
        <v>0</v>
      </c>
      <c r="R3039" s="39">
        <f t="shared" si="1311"/>
        <v>223071.13546936482</v>
      </c>
      <c r="S3039" s="39">
        <f t="shared" si="1312"/>
        <v>0</v>
      </c>
      <c r="T3039" s="39"/>
      <c r="U3039" s="39">
        <f t="shared" si="1313"/>
        <v>0</v>
      </c>
      <c r="V3039" s="39"/>
      <c r="W3039" s="39">
        <f t="shared" si="1333"/>
        <v>0</v>
      </c>
      <c r="X3039" s="39">
        <f t="shared" si="1318"/>
        <v>61.073548383125207</v>
      </c>
      <c r="Y3039" s="39">
        <f t="shared" si="1319"/>
        <v>1858.9261289113736</v>
      </c>
      <c r="Z3039" s="41">
        <f t="shared" si="1320"/>
        <v>105168.6503157416</v>
      </c>
      <c r="AA3039" s="41">
        <v>82815.731607517795</v>
      </c>
      <c r="AB3039" s="41">
        <v>5566.1272789798277</v>
      </c>
      <c r="AC3039" s="41">
        <f t="shared" si="1323"/>
        <v>88381.858886497619</v>
      </c>
      <c r="AD3039" s="42">
        <f t="shared" si="1324"/>
        <v>22352.918708223806</v>
      </c>
      <c r="AE3039" s="41">
        <f t="shared" si="1325"/>
        <v>110734.77759472142</v>
      </c>
      <c r="AF3039" s="42">
        <f t="shared" si="1326"/>
        <v>112336.35787464339</v>
      </c>
      <c r="AG3039" s="43">
        <f t="shared" si="1334"/>
        <v>120</v>
      </c>
      <c r="AH3039" s="44">
        <f t="shared" si="1328"/>
        <v>63.42505133470226</v>
      </c>
      <c r="AI3039" s="36">
        <f t="shared" si="1329"/>
        <v>56.57494866529774</v>
      </c>
      <c r="AJ3039" s="36">
        <f t="shared" si="1330"/>
        <v>1722</v>
      </c>
      <c r="AK3039" s="45">
        <v>45657</v>
      </c>
    </row>
    <row r="3040" spans="1:37" s="79" customFormat="1" ht="12.75" customHeight="1" x14ac:dyDescent="0.25">
      <c r="A3040" s="36">
        <v>3034</v>
      </c>
      <c r="B3040" s="45">
        <v>43935</v>
      </c>
      <c r="C3040" s="49" t="s">
        <v>272</v>
      </c>
      <c r="D3040" s="49"/>
      <c r="E3040" s="49">
        <v>12010</v>
      </c>
      <c r="F3040" s="36" t="s">
        <v>2322</v>
      </c>
      <c r="G3040" s="56" t="s">
        <v>435</v>
      </c>
      <c r="H3040" s="38">
        <v>1</v>
      </c>
      <c r="I3040" s="50">
        <v>252308.61439010681</v>
      </c>
      <c r="J3040" s="39">
        <f t="shared" si="1305"/>
        <v>0</v>
      </c>
      <c r="K3040" s="39">
        <f t="shared" si="1306"/>
        <v>0</v>
      </c>
      <c r="L3040" s="39">
        <f t="shared" si="1307"/>
        <v>0</v>
      </c>
      <c r="M3040" s="39">
        <f t="shared" si="1332"/>
        <v>0</v>
      </c>
      <c r="N3040" s="39">
        <f t="shared" si="1331"/>
        <v>0</v>
      </c>
      <c r="O3040" s="39">
        <f t="shared" si="1308"/>
        <v>0</v>
      </c>
      <c r="P3040" s="39">
        <f t="shared" si="1309"/>
        <v>0</v>
      </c>
      <c r="Q3040" s="39">
        <f t="shared" si="1310"/>
        <v>0</v>
      </c>
      <c r="R3040" s="39">
        <f t="shared" si="1311"/>
        <v>252308.61439010681</v>
      </c>
      <c r="S3040" s="39">
        <f t="shared" si="1312"/>
        <v>0</v>
      </c>
      <c r="T3040" s="39"/>
      <c r="U3040" s="39">
        <f t="shared" si="1313"/>
        <v>0</v>
      </c>
      <c r="V3040" s="39"/>
      <c r="W3040" s="39">
        <f t="shared" si="1333"/>
        <v>0</v>
      </c>
      <c r="X3040" s="39">
        <f t="shared" si="1318"/>
        <v>69.078333850816378</v>
      </c>
      <c r="Y3040" s="39">
        <f t="shared" si="1319"/>
        <v>2102.5717865842234</v>
      </c>
      <c r="Z3040" s="41">
        <f t="shared" si="1320"/>
        <v>118952.8908911058</v>
      </c>
      <c r="AA3040" s="41">
        <v>93670.220701707018</v>
      </c>
      <c r="AB3040" s="41">
        <v>6295.6682330208732</v>
      </c>
      <c r="AC3040" s="41">
        <f t="shared" si="1323"/>
        <v>99965.888934727889</v>
      </c>
      <c r="AD3040" s="42">
        <f t="shared" si="1324"/>
        <v>25282.670189398777</v>
      </c>
      <c r="AE3040" s="41">
        <f t="shared" si="1325"/>
        <v>125248.55912412667</v>
      </c>
      <c r="AF3040" s="42">
        <f t="shared" si="1326"/>
        <v>127060.05526598015</v>
      </c>
      <c r="AG3040" s="43">
        <f t="shared" si="1334"/>
        <v>120</v>
      </c>
      <c r="AH3040" s="44">
        <f t="shared" si="1328"/>
        <v>63.42505133470226</v>
      </c>
      <c r="AI3040" s="36">
        <f t="shared" si="1329"/>
        <v>56.57494866529774</v>
      </c>
      <c r="AJ3040" s="36">
        <f t="shared" si="1330"/>
        <v>1722</v>
      </c>
      <c r="AK3040" s="45">
        <v>45657</v>
      </c>
    </row>
    <row r="3041" spans="1:37" s="79" customFormat="1" ht="12.75" customHeight="1" x14ac:dyDescent="0.25">
      <c r="A3041" s="36">
        <v>3035</v>
      </c>
      <c r="B3041" s="45">
        <v>43935</v>
      </c>
      <c r="C3041" s="49" t="s">
        <v>272</v>
      </c>
      <c r="D3041" s="49"/>
      <c r="E3041" s="49">
        <v>12010</v>
      </c>
      <c r="F3041" s="36" t="s">
        <v>2323</v>
      </c>
      <c r="G3041" s="56" t="s">
        <v>435</v>
      </c>
      <c r="H3041" s="38">
        <v>1</v>
      </c>
      <c r="I3041" s="50">
        <v>419070.53119730187</v>
      </c>
      <c r="J3041" s="39">
        <f t="shared" si="1305"/>
        <v>0</v>
      </c>
      <c r="K3041" s="39">
        <f t="shared" si="1306"/>
        <v>0</v>
      </c>
      <c r="L3041" s="39">
        <f t="shared" si="1307"/>
        <v>0</v>
      </c>
      <c r="M3041" s="39">
        <f t="shared" si="1332"/>
        <v>0</v>
      </c>
      <c r="N3041" s="39">
        <f t="shared" si="1331"/>
        <v>0</v>
      </c>
      <c r="O3041" s="39">
        <f t="shared" si="1308"/>
        <v>0</v>
      </c>
      <c r="P3041" s="39">
        <f t="shared" si="1309"/>
        <v>0</v>
      </c>
      <c r="Q3041" s="39">
        <f t="shared" si="1310"/>
        <v>0</v>
      </c>
      <c r="R3041" s="39">
        <f t="shared" si="1311"/>
        <v>419070.53119730187</v>
      </c>
      <c r="S3041" s="39">
        <f t="shared" si="1312"/>
        <v>0</v>
      </c>
      <c r="T3041" s="39"/>
      <c r="U3041" s="39">
        <f t="shared" si="1313"/>
        <v>0</v>
      </c>
      <c r="V3041" s="39"/>
      <c r="W3041" s="39">
        <f t="shared" si="1333"/>
        <v>0</v>
      </c>
      <c r="X3041" s="39">
        <f t="shared" si="1318"/>
        <v>114.73525837024008</v>
      </c>
      <c r="Y3041" s="39">
        <f t="shared" si="1319"/>
        <v>3492.2544266441823</v>
      </c>
      <c r="Z3041" s="41">
        <f t="shared" si="1320"/>
        <v>197574.11491355341</v>
      </c>
      <c r="AA3041" s="41">
        <v>155581.01035004554</v>
      </c>
      <c r="AB3041" s="41">
        <v>10456.753674588315</v>
      </c>
      <c r="AC3041" s="41">
        <f t="shared" si="1323"/>
        <v>166037.76402463386</v>
      </c>
      <c r="AD3041" s="42">
        <f t="shared" si="1324"/>
        <v>41993.104563507863</v>
      </c>
      <c r="AE3041" s="41">
        <f t="shared" si="1325"/>
        <v>208030.86858814172</v>
      </c>
      <c r="AF3041" s="42">
        <f t="shared" si="1326"/>
        <v>211039.66260916015</v>
      </c>
      <c r="AG3041" s="43">
        <f t="shared" si="1334"/>
        <v>120</v>
      </c>
      <c r="AH3041" s="44">
        <f t="shared" si="1328"/>
        <v>63.42505133470226</v>
      </c>
      <c r="AI3041" s="36">
        <f t="shared" si="1329"/>
        <v>56.57494866529774</v>
      </c>
      <c r="AJ3041" s="36">
        <f t="shared" si="1330"/>
        <v>1722</v>
      </c>
      <c r="AK3041" s="45">
        <v>45657</v>
      </c>
    </row>
    <row r="3042" spans="1:37" s="79" customFormat="1" ht="12.75" customHeight="1" x14ac:dyDescent="0.25">
      <c r="A3042" s="36">
        <v>3036</v>
      </c>
      <c r="B3042" s="45">
        <v>43935</v>
      </c>
      <c r="C3042" s="49" t="s">
        <v>272</v>
      </c>
      <c r="D3042" s="49"/>
      <c r="E3042" s="49">
        <v>12010</v>
      </c>
      <c r="F3042" s="36" t="s">
        <v>2324</v>
      </c>
      <c r="G3042" s="56" t="s">
        <v>435</v>
      </c>
      <c r="H3042" s="38">
        <v>5</v>
      </c>
      <c r="I3042" s="50">
        <v>487291.31534569984</v>
      </c>
      <c r="J3042" s="39">
        <f t="shared" si="1305"/>
        <v>0</v>
      </c>
      <c r="K3042" s="39">
        <f t="shared" si="1306"/>
        <v>0</v>
      </c>
      <c r="L3042" s="39">
        <f t="shared" si="1307"/>
        <v>0</v>
      </c>
      <c r="M3042" s="39">
        <f t="shared" si="1332"/>
        <v>0</v>
      </c>
      <c r="N3042" s="39">
        <f t="shared" si="1331"/>
        <v>0</v>
      </c>
      <c r="O3042" s="39">
        <f t="shared" si="1308"/>
        <v>0</v>
      </c>
      <c r="P3042" s="39">
        <f t="shared" si="1309"/>
        <v>0</v>
      </c>
      <c r="Q3042" s="39">
        <f t="shared" si="1310"/>
        <v>0</v>
      </c>
      <c r="R3042" s="39">
        <f t="shared" si="1311"/>
        <v>487291.31534569984</v>
      </c>
      <c r="S3042" s="39">
        <f t="shared" si="1312"/>
        <v>0</v>
      </c>
      <c r="T3042" s="39"/>
      <c r="U3042" s="39">
        <f t="shared" si="1313"/>
        <v>0</v>
      </c>
      <c r="V3042" s="39"/>
      <c r="W3042" s="39">
        <f t="shared" si="1333"/>
        <v>0</v>
      </c>
      <c r="X3042" s="39">
        <f t="shared" si="1318"/>
        <v>133.41309112818612</v>
      </c>
      <c r="Y3042" s="39">
        <f t="shared" si="1319"/>
        <v>4060.760961214165</v>
      </c>
      <c r="Z3042" s="41">
        <f t="shared" si="1320"/>
        <v>229737.34292273648</v>
      </c>
      <c r="AA3042" s="41">
        <v>180908.15156982039</v>
      </c>
      <c r="AB3042" s="41">
        <v>12159.015900684088</v>
      </c>
      <c r="AC3042" s="41">
        <f t="shared" si="1323"/>
        <v>193067.16747050447</v>
      </c>
      <c r="AD3042" s="42">
        <f t="shared" si="1324"/>
        <v>48829.191352916096</v>
      </c>
      <c r="AE3042" s="41">
        <f t="shared" si="1325"/>
        <v>241896.35882342057</v>
      </c>
      <c r="AF3042" s="42">
        <f t="shared" si="1326"/>
        <v>245394.95652227927</v>
      </c>
      <c r="AG3042" s="43">
        <f t="shared" si="1334"/>
        <v>120</v>
      </c>
      <c r="AH3042" s="44">
        <f t="shared" si="1328"/>
        <v>63.42505133470226</v>
      </c>
      <c r="AI3042" s="36">
        <f t="shared" si="1329"/>
        <v>56.57494866529774</v>
      </c>
      <c r="AJ3042" s="36">
        <f t="shared" si="1330"/>
        <v>1722</v>
      </c>
      <c r="AK3042" s="45">
        <v>45657</v>
      </c>
    </row>
    <row r="3043" spans="1:37" s="79" customFormat="1" ht="12.75" customHeight="1" x14ac:dyDescent="0.25">
      <c r="A3043" s="36">
        <v>3037</v>
      </c>
      <c r="B3043" s="45">
        <v>43935</v>
      </c>
      <c r="C3043" s="49" t="s">
        <v>272</v>
      </c>
      <c r="D3043" s="49"/>
      <c r="E3043" s="49">
        <v>12010</v>
      </c>
      <c r="F3043" s="36" t="s">
        <v>2325</v>
      </c>
      <c r="G3043" s="56" t="s">
        <v>435</v>
      </c>
      <c r="H3043" s="38">
        <v>6</v>
      </c>
      <c r="I3043" s="50">
        <v>701634.52192242839</v>
      </c>
      <c r="J3043" s="39">
        <f t="shared" si="1305"/>
        <v>0</v>
      </c>
      <c r="K3043" s="39">
        <f t="shared" si="1306"/>
        <v>0</v>
      </c>
      <c r="L3043" s="39">
        <f t="shared" si="1307"/>
        <v>0</v>
      </c>
      <c r="M3043" s="39">
        <f t="shared" si="1332"/>
        <v>0</v>
      </c>
      <c r="N3043" s="39">
        <f t="shared" si="1331"/>
        <v>0</v>
      </c>
      <c r="O3043" s="39">
        <f t="shared" si="1308"/>
        <v>0</v>
      </c>
      <c r="P3043" s="39">
        <f t="shared" si="1309"/>
        <v>0</v>
      </c>
      <c r="Q3043" s="39">
        <f t="shared" si="1310"/>
        <v>0</v>
      </c>
      <c r="R3043" s="39">
        <f t="shared" si="1311"/>
        <v>701634.52192242839</v>
      </c>
      <c r="S3043" s="39">
        <f t="shared" si="1312"/>
        <v>0</v>
      </c>
      <c r="T3043" s="39"/>
      <c r="U3043" s="39">
        <f t="shared" si="1313"/>
        <v>0</v>
      </c>
      <c r="V3043" s="39"/>
      <c r="W3043" s="39">
        <f t="shared" si="1333"/>
        <v>0</v>
      </c>
      <c r="X3043" s="39">
        <f t="shared" si="1318"/>
        <v>192.0970628124376</v>
      </c>
      <c r="Y3043" s="39">
        <f t="shared" si="1319"/>
        <v>5846.9543493535693</v>
      </c>
      <c r="Z3043" s="41">
        <f t="shared" si="1320"/>
        <v>330791.14216301753</v>
      </c>
      <c r="AA3043" s="41">
        <v>260483.61717366541</v>
      </c>
      <c r="AB3043" s="41">
        <v>17507.361694864998</v>
      </c>
      <c r="AC3043" s="41">
        <f t="shared" si="1323"/>
        <v>277990.97886853042</v>
      </c>
      <c r="AD3043" s="42">
        <f t="shared" si="1324"/>
        <v>70307.524989352125</v>
      </c>
      <c r="AE3043" s="41">
        <f t="shared" si="1325"/>
        <v>348298.50385788258</v>
      </c>
      <c r="AF3043" s="42">
        <f t="shared" si="1326"/>
        <v>353336.01806454582</v>
      </c>
      <c r="AG3043" s="43">
        <f t="shared" si="1334"/>
        <v>120</v>
      </c>
      <c r="AH3043" s="44">
        <f t="shared" si="1328"/>
        <v>63.42505133470226</v>
      </c>
      <c r="AI3043" s="36">
        <f t="shared" si="1329"/>
        <v>56.57494866529774</v>
      </c>
      <c r="AJ3043" s="36">
        <f t="shared" si="1330"/>
        <v>1722</v>
      </c>
      <c r="AK3043" s="45">
        <v>45657</v>
      </c>
    </row>
    <row r="3044" spans="1:37" s="79" customFormat="1" ht="12.75" customHeight="1" x14ac:dyDescent="0.25">
      <c r="A3044" s="36">
        <v>3038</v>
      </c>
      <c r="B3044" s="45">
        <v>43935</v>
      </c>
      <c r="C3044" s="49" t="s">
        <v>272</v>
      </c>
      <c r="D3044" s="49"/>
      <c r="E3044" s="49">
        <v>12010</v>
      </c>
      <c r="F3044" s="36" t="s">
        <v>2326</v>
      </c>
      <c r="G3044" s="56" t="s">
        <v>435</v>
      </c>
      <c r="H3044" s="38">
        <v>9</v>
      </c>
      <c r="I3044" s="50">
        <v>2548533.5792580103</v>
      </c>
      <c r="J3044" s="39">
        <f t="shared" si="1305"/>
        <v>0</v>
      </c>
      <c r="K3044" s="39">
        <f t="shared" si="1306"/>
        <v>0</v>
      </c>
      <c r="L3044" s="39">
        <f t="shared" si="1307"/>
        <v>0</v>
      </c>
      <c r="M3044" s="39">
        <f t="shared" si="1332"/>
        <v>0</v>
      </c>
      <c r="N3044" s="39">
        <f t="shared" si="1331"/>
        <v>0</v>
      </c>
      <c r="O3044" s="39">
        <f t="shared" si="1308"/>
        <v>0</v>
      </c>
      <c r="P3044" s="39">
        <f t="shared" si="1309"/>
        <v>0</v>
      </c>
      <c r="Q3044" s="39">
        <f t="shared" si="1310"/>
        <v>0</v>
      </c>
      <c r="R3044" s="39">
        <f t="shared" si="1311"/>
        <v>2548533.5792580103</v>
      </c>
      <c r="S3044" s="39">
        <f t="shared" si="1312"/>
        <v>0</v>
      </c>
      <c r="T3044" s="39"/>
      <c r="U3044" s="39">
        <f t="shared" si="1313"/>
        <v>0</v>
      </c>
      <c r="V3044" s="39"/>
      <c r="W3044" s="39">
        <f t="shared" si="1333"/>
        <v>0</v>
      </c>
      <c r="X3044" s="39">
        <f t="shared" si="1318"/>
        <v>697.75046660041357</v>
      </c>
      <c r="Y3044" s="39">
        <f t="shared" si="1319"/>
        <v>21237.779827150087</v>
      </c>
      <c r="Z3044" s="41">
        <f t="shared" si="1320"/>
        <v>1201526.303485912</v>
      </c>
      <c r="AA3044" s="41">
        <v>946149.6327101608</v>
      </c>
      <c r="AB3044" s="41">
        <v>63591.653160577785</v>
      </c>
      <c r="AC3044" s="41">
        <f t="shared" si="1323"/>
        <v>1009741.2858707386</v>
      </c>
      <c r="AD3044" s="42">
        <f t="shared" si="1324"/>
        <v>255376.67077575123</v>
      </c>
      <c r="AE3044" s="41">
        <f t="shared" si="1325"/>
        <v>1265117.9566464899</v>
      </c>
      <c r="AF3044" s="42">
        <f t="shared" si="1326"/>
        <v>1283415.6226115203</v>
      </c>
      <c r="AG3044" s="43">
        <f t="shared" si="1334"/>
        <v>120</v>
      </c>
      <c r="AH3044" s="44">
        <f t="shared" si="1328"/>
        <v>63.42505133470226</v>
      </c>
      <c r="AI3044" s="36">
        <f t="shared" si="1329"/>
        <v>56.57494866529774</v>
      </c>
      <c r="AJ3044" s="36">
        <f t="shared" si="1330"/>
        <v>1722</v>
      </c>
      <c r="AK3044" s="45">
        <v>45657</v>
      </c>
    </row>
    <row r="3045" spans="1:37" s="79" customFormat="1" ht="12.75" customHeight="1" x14ac:dyDescent="0.25">
      <c r="A3045" s="36">
        <v>3039</v>
      </c>
      <c r="B3045" s="45">
        <v>43938</v>
      </c>
      <c r="C3045" s="49" t="s">
        <v>272</v>
      </c>
      <c r="D3045" s="49"/>
      <c r="E3045" s="49">
        <v>12010</v>
      </c>
      <c r="F3045" s="36" t="s">
        <v>2326</v>
      </c>
      <c r="G3045" s="56" t="s">
        <v>435</v>
      </c>
      <c r="H3045" s="38">
        <v>4</v>
      </c>
      <c r="I3045" s="50">
        <v>1199870</v>
      </c>
      <c r="J3045" s="39">
        <f t="shared" si="1305"/>
        <v>0</v>
      </c>
      <c r="K3045" s="39">
        <f t="shared" si="1306"/>
        <v>0</v>
      </c>
      <c r="L3045" s="39">
        <f t="shared" si="1307"/>
        <v>0</v>
      </c>
      <c r="M3045" s="39">
        <f t="shared" si="1332"/>
        <v>0</v>
      </c>
      <c r="N3045" s="39">
        <f t="shared" si="1331"/>
        <v>0</v>
      </c>
      <c r="O3045" s="39">
        <f t="shared" si="1308"/>
        <v>0</v>
      </c>
      <c r="P3045" s="39">
        <f t="shared" si="1309"/>
        <v>0</v>
      </c>
      <c r="Q3045" s="39">
        <f t="shared" si="1310"/>
        <v>0</v>
      </c>
      <c r="R3045" s="39">
        <f t="shared" si="1311"/>
        <v>1199870</v>
      </c>
      <c r="S3045" s="39">
        <f t="shared" si="1312"/>
        <v>0</v>
      </c>
      <c r="T3045" s="39"/>
      <c r="U3045" s="39">
        <f t="shared" si="1313"/>
        <v>0</v>
      </c>
      <c r="V3045" s="39"/>
      <c r="W3045" s="39">
        <f t="shared" si="1333"/>
        <v>0</v>
      </c>
      <c r="X3045" s="39">
        <f t="shared" si="1318"/>
        <v>328.50650239561941</v>
      </c>
      <c r="Y3045" s="39">
        <f t="shared" si="1319"/>
        <v>9998.9166666666661</v>
      </c>
      <c r="Z3045" s="41">
        <f t="shared" si="1320"/>
        <v>564702.67761806981</v>
      </c>
      <c r="AA3045" s="41">
        <v>444469.29774127307</v>
      </c>
      <c r="AB3045" s="41">
        <v>29873.221365131627</v>
      </c>
      <c r="AC3045" s="41">
        <f t="shared" si="1323"/>
        <v>474342.51910640468</v>
      </c>
      <c r="AD3045" s="42">
        <f t="shared" si="1324"/>
        <v>120233.37987679674</v>
      </c>
      <c r="AE3045" s="41">
        <f t="shared" si="1325"/>
        <v>594575.89898320148</v>
      </c>
      <c r="AF3045" s="42">
        <f t="shared" si="1326"/>
        <v>605294.10101679852</v>
      </c>
      <c r="AG3045" s="43">
        <f t="shared" si="1334"/>
        <v>120</v>
      </c>
      <c r="AH3045" s="44">
        <f t="shared" si="1328"/>
        <v>63.523613963039011</v>
      </c>
      <c r="AI3045" s="36">
        <f t="shared" si="1329"/>
        <v>56.476386036960989</v>
      </c>
      <c r="AJ3045" s="36">
        <f t="shared" si="1330"/>
        <v>1719</v>
      </c>
      <c r="AK3045" s="45">
        <v>45657</v>
      </c>
    </row>
    <row r="3046" spans="1:37" s="79" customFormat="1" ht="12.75" customHeight="1" x14ac:dyDescent="0.25">
      <c r="A3046" s="36">
        <v>3040</v>
      </c>
      <c r="B3046" s="45">
        <v>43945</v>
      </c>
      <c r="C3046" s="36" t="s">
        <v>533</v>
      </c>
      <c r="D3046" s="36"/>
      <c r="E3046" s="36">
        <v>12003</v>
      </c>
      <c r="F3046" s="36" t="s">
        <v>2041</v>
      </c>
      <c r="G3046" s="36" t="s">
        <v>836</v>
      </c>
      <c r="H3046" s="38">
        <v>3</v>
      </c>
      <c r="I3046" s="48">
        <v>110625</v>
      </c>
      <c r="J3046" s="39">
        <f t="shared" si="1305"/>
        <v>0</v>
      </c>
      <c r="K3046" s="39">
        <f t="shared" si="1306"/>
        <v>110625</v>
      </c>
      <c r="L3046" s="39">
        <f t="shared" si="1307"/>
        <v>0</v>
      </c>
      <c r="M3046" s="39">
        <f t="shared" ref="M3046:M3065" si="1335">IF(C3046=12006,H3046,IF(C3046&lt;&gt;12006,0))</f>
        <v>0</v>
      </c>
      <c r="N3046" s="39">
        <f t="shared" si="1331"/>
        <v>0</v>
      </c>
      <c r="O3046" s="39">
        <f t="shared" si="1308"/>
        <v>0</v>
      </c>
      <c r="P3046" s="39">
        <f t="shared" si="1309"/>
        <v>0</v>
      </c>
      <c r="Q3046" s="39">
        <f t="shared" si="1310"/>
        <v>0</v>
      </c>
      <c r="R3046" s="39">
        <f t="shared" si="1311"/>
        <v>0</v>
      </c>
      <c r="S3046" s="39">
        <f t="shared" si="1312"/>
        <v>0</v>
      </c>
      <c r="T3046" s="39"/>
      <c r="U3046" s="39">
        <f t="shared" si="1313"/>
        <v>0</v>
      </c>
      <c r="V3046" s="39"/>
      <c r="W3046" s="39"/>
      <c r="X3046" s="39">
        <f t="shared" si="1318"/>
        <v>9.0862422997946606</v>
      </c>
      <c r="Y3046" s="39">
        <f t="shared" si="1319"/>
        <v>276.5625</v>
      </c>
      <c r="Z3046" s="41">
        <f t="shared" si="1320"/>
        <v>15555.64681724846</v>
      </c>
      <c r="AA3046" s="41">
        <v>12230.082135523615</v>
      </c>
      <c r="AB3046" s="41">
        <v>-329.84148746885819</v>
      </c>
      <c r="AC3046" s="41">
        <f t="shared" si="1323"/>
        <v>11900.240648054756</v>
      </c>
      <c r="AD3046" s="42">
        <f t="shared" si="1324"/>
        <v>3325.5646817248453</v>
      </c>
      <c r="AE3046" s="41">
        <f t="shared" si="1325"/>
        <v>15225.805329779601</v>
      </c>
      <c r="AF3046" s="42">
        <f t="shared" si="1326"/>
        <v>95399.1946702204</v>
      </c>
      <c r="AG3046" s="43">
        <f t="shared" ref="AG3046:AG3065" si="1336">(365.25/30.4375*(IF(E3046=12002,1/3%,IF(E3046=12003,1/3%,IF(E3046=12004,1/3%,IF(E3046=12006,1/2%,IF(E3046=12007,1/10%,IF(E3046=12008,1/3%,IF(E3046=12009,1/10%,IF(E3046=12010,1/10%,IF(E3046=12011,1/20%,IF(E3046=12012,1/3%))))))))))))</f>
        <v>400</v>
      </c>
      <c r="AH3046" s="44">
        <f t="shared" si="1328"/>
        <v>343.75359342915812</v>
      </c>
      <c r="AI3046" s="36">
        <f t="shared" si="1329"/>
        <v>56.246406570841891</v>
      </c>
      <c r="AJ3046" s="36">
        <f t="shared" si="1330"/>
        <v>1712</v>
      </c>
      <c r="AK3046" s="45">
        <v>45657</v>
      </c>
    </row>
    <row r="3047" spans="1:37" s="79" customFormat="1" ht="38.25" customHeight="1" x14ac:dyDescent="0.25">
      <c r="A3047" s="36">
        <v>3041</v>
      </c>
      <c r="B3047" s="45">
        <v>43945</v>
      </c>
      <c r="C3047" s="36" t="s">
        <v>533</v>
      </c>
      <c r="D3047" s="36"/>
      <c r="E3047" s="36">
        <v>12003</v>
      </c>
      <c r="F3047" s="36" t="s">
        <v>2040</v>
      </c>
      <c r="G3047" s="36" t="s">
        <v>836</v>
      </c>
      <c r="H3047" s="38">
        <v>1</v>
      </c>
      <c r="I3047" s="48">
        <v>47625</v>
      </c>
      <c r="J3047" s="39">
        <f t="shared" si="1305"/>
        <v>0</v>
      </c>
      <c r="K3047" s="39">
        <f t="shared" si="1306"/>
        <v>47625</v>
      </c>
      <c r="L3047" s="39">
        <f t="shared" si="1307"/>
        <v>0</v>
      </c>
      <c r="M3047" s="39">
        <f t="shared" si="1335"/>
        <v>0</v>
      </c>
      <c r="N3047" s="39">
        <f t="shared" si="1331"/>
        <v>0</v>
      </c>
      <c r="O3047" s="39">
        <f t="shared" si="1308"/>
        <v>0</v>
      </c>
      <c r="P3047" s="39">
        <f t="shared" si="1309"/>
        <v>0</v>
      </c>
      <c r="Q3047" s="39">
        <f t="shared" si="1310"/>
        <v>0</v>
      </c>
      <c r="R3047" s="39">
        <f t="shared" si="1311"/>
        <v>0</v>
      </c>
      <c r="S3047" s="39">
        <f t="shared" si="1312"/>
        <v>0</v>
      </c>
      <c r="T3047" s="39"/>
      <c r="U3047" s="39">
        <f t="shared" si="1313"/>
        <v>0</v>
      </c>
      <c r="V3047" s="39"/>
      <c r="W3047" s="39"/>
      <c r="X3047" s="39">
        <f t="shared" si="1318"/>
        <v>3.9117043121149897</v>
      </c>
      <c r="Y3047" s="39">
        <f t="shared" si="1319"/>
        <v>119.0625</v>
      </c>
      <c r="Z3047" s="41">
        <f t="shared" si="1320"/>
        <v>6696.8377823408628</v>
      </c>
      <c r="AA3047" s="41">
        <v>5265.1540041067765</v>
      </c>
      <c r="AB3047" s="41">
        <v>-141.99955562218642</v>
      </c>
      <c r="AC3047" s="41">
        <f t="shared" si="1323"/>
        <v>5123.1544484845899</v>
      </c>
      <c r="AD3047" s="42">
        <f t="shared" si="1324"/>
        <v>1431.6837782340863</v>
      </c>
      <c r="AE3047" s="41">
        <f t="shared" si="1325"/>
        <v>6554.8382267186762</v>
      </c>
      <c r="AF3047" s="42">
        <f t="shared" si="1326"/>
        <v>41070.161773281325</v>
      </c>
      <c r="AG3047" s="43">
        <f t="shared" si="1336"/>
        <v>400</v>
      </c>
      <c r="AH3047" s="44">
        <f t="shared" si="1328"/>
        <v>343.75359342915812</v>
      </c>
      <c r="AI3047" s="36">
        <f t="shared" si="1329"/>
        <v>56.246406570841891</v>
      </c>
      <c r="AJ3047" s="36">
        <f t="shared" si="1330"/>
        <v>1712</v>
      </c>
      <c r="AK3047" s="45">
        <v>45657</v>
      </c>
    </row>
    <row r="3048" spans="1:37" s="79" customFormat="1" ht="38.25" customHeight="1" x14ac:dyDescent="0.25">
      <c r="A3048" s="36">
        <v>3042</v>
      </c>
      <c r="B3048" s="45">
        <v>43945</v>
      </c>
      <c r="C3048" s="36" t="s">
        <v>533</v>
      </c>
      <c r="D3048" s="36"/>
      <c r="E3048" s="36">
        <v>12003</v>
      </c>
      <c r="F3048" s="36" t="s">
        <v>2041</v>
      </c>
      <c r="G3048" s="36" t="s">
        <v>1477</v>
      </c>
      <c r="H3048" s="38">
        <v>7</v>
      </c>
      <c r="I3048" s="48">
        <v>258125</v>
      </c>
      <c r="J3048" s="39">
        <f t="shared" si="1305"/>
        <v>0</v>
      </c>
      <c r="K3048" s="39">
        <f t="shared" si="1306"/>
        <v>258125</v>
      </c>
      <c r="L3048" s="39">
        <f t="shared" si="1307"/>
        <v>0</v>
      </c>
      <c r="M3048" s="39">
        <f t="shared" si="1335"/>
        <v>0</v>
      </c>
      <c r="N3048" s="39">
        <f t="shared" si="1331"/>
        <v>0</v>
      </c>
      <c r="O3048" s="39">
        <f t="shared" si="1308"/>
        <v>0</v>
      </c>
      <c r="P3048" s="39">
        <f t="shared" si="1309"/>
        <v>0</v>
      </c>
      <c r="Q3048" s="39">
        <f t="shared" si="1310"/>
        <v>0</v>
      </c>
      <c r="R3048" s="39">
        <f t="shared" si="1311"/>
        <v>0</v>
      </c>
      <c r="S3048" s="39">
        <f t="shared" si="1312"/>
        <v>0</v>
      </c>
      <c r="T3048" s="39"/>
      <c r="U3048" s="39">
        <f t="shared" si="1313"/>
        <v>0</v>
      </c>
      <c r="V3048" s="39"/>
      <c r="W3048" s="39"/>
      <c r="X3048" s="39">
        <f t="shared" si="1318"/>
        <v>21.201232032854207</v>
      </c>
      <c r="Y3048" s="39">
        <f t="shared" si="1319"/>
        <v>645.31249999999989</v>
      </c>
      <c r="Z3048" s="41">
        <f t="shared" si="1320"/>
        <v>36296.5092402464</v>
      </c>
      <c r="AA3048" s="41">
        <v>28536.858316221762</v>
      </c>
      <c r="AB3048" s="41">
        <v>-769.63013742733551</v>
      </c>
      <c r="AC3048" s="41">
        <f t="shared" si="1323"/>
        <v>27767.228178794427</v>
      </c>
      <c r="AD3048" s="42">
        <f t="shared" si="1324"/>
        <v>7759.6509240246378</v>
      </c>
      <c r="AE3048" s="41">
        <f t="shared" si="1325"/>
        <v>35526.879102819061</v>
      </c>
      <c r="AF3048" s="42">
        <f t="shared" si="1326"/>
        <v>222598.12089718092</v>
      </c>
      <c r="AG3048" s="43">
        <f t="shared" si="1336"/>
        <v>400</v>
      </c>
      <c r="AH3048" s="44">
        <f t="shared" si="1328"/>
        <v>343.75359342915812</v>
      </c>
      <c r="AI3048" s="36">
        <f t="shared" si="1329"/>
        <v>56.246406570841891</v>
      </c>
      <c r="AJ3048" s="36">
        <f t="shared" si="1330"/>
        <v>1712</v>
      </c>
      <c r="AK3048" s="45">
        <v>45657</v>
      </c>
    </row>
    <row r="3049" spans="1:37" s="79" customFormat="1" ht="38.25" customHeight="1" x14ac:dyDescent="0.25">
      <c r="A3049" s="36">
        <v>3043</v>
      </c>
      <c r="B3049" s="45">
        <v>43945</v>
      </c>
      <c r="C3049" s="36" t="s">
        <v>533</v>
      </c>
      <c r="D3049" s="36"/>
      <c r="E3049" s="36">
        <v>12003</v>
      </c>
      <c r="F3049" s="36" t="s">
        <v>2040</v>
      </c>
      <c r="G3049" s="36" t="s">
        <v>1477</v>
      </c>
      <c r="H3049" s="38">
        <v>9</v>
      </c>
      <c r="I3049" s="48">
        <v>428625</v>
      </c>
      <c r="J3049" s="39">
        <f t="shared" si="1305"/>
        <v>0</v>
      </c>
      <c r="K3049" s="39">
        <f t="shared" si="1306"/>
        <v>428625</v>
      </c>
      <c r="L3049" s="39">
        <f t="shared" si="1307"/>
        <v>0</v>
      </c>
      <c r="M3049" s="39">
        <f t="shared" si="1335"/>
        <v>0</v>
      </c>
      <c r="N3049" s="39">
        <f t="shared" si="1331"/>
        <v>0</v>
      </c>
      <c r="O3049" s="39">
        <f t="shared" si="1308"/>
        <v>0</v>
      </c>
      <c r="P3049" s="39">
        <f t="shared" si="1309"/>
        <v>0</v>
      </c>
      <c r="Q3049" s="39">
        <f t="shared" si="1310"/>
        <v>0</v>
      </c>
      <c r="R3049" s="39">
        <f t="shared" si="1311"/>
        <v>0</v>
      </c>
      <c r="S3049" s="39">
        <f t="shared" si="1312"/>
        <v>0</v>
      </c>
      <c r="T3049" s="39"/>
      <c r="U3049" s="39">
        <f t="shared" si="1313"/>
        <v>0</v>
      </c>
      <c r="V3049" s="39"/>
      <c r="W3049" s="39"/>
      <c r="X3049" s="39">
        <f t="shared" si="1318"/>
        <v>35.205338809034906</v>
      </c>
      <c r="Y3049" s="39">
        <f t="shared" si="1319"/>
        <v>1071.5625</v>
      </c>
      <c r="Z3049" s="41">
        <f t="shared" si="1320"/>
        <v>60271.540041067761</v>
      </c>
      <c r="AA3049" s="41">
        <v>47386.386036960983</v>
      </c>
      <c r="AB3049" s="41">
        <v>-1277.9960005996775</v>
      </c>
      <c r="AC3049" s="41">
        <f t="shared" si="1323"/>
        <v>46108.390036361307</v>
      </c>
      <c r="AD3049" s="42">
        <f t="shared" si="1324"/>
        <v>12885.154004106778</v>
      </c>
      <c r="AE3049" s="41">
        <f t="shared" si="1325"/>
        <v>58993.544040468085</v>
      </c>
      <c r="AF3049" s="42">
        <f t="shared" si="1326"/>
        <v>369631.45595953194</v>
      </c>
      <c r="AG3049" s="43">
        <f t="shared" si="1336"/>
        <v>400</v>
      </c>
      <c r="AH3049" s="44">
        <f t="shared" si="1328"/>
        <v>343.75359342915812</v>
      </c>
      <c r="AI3049" s="36">
        <f t="shared" si="1329"/>
        <v>56.246406570841891</v>
      </c>
      <c r="AJ3049" s="36">
        <f t="shared" si="1330"/>
        <v>1712</v>
      </c>
      <c r="AK3049" s="45">
        <v>45657</v>
      </c>
    </row>
    <row r="3050" spans="1:37" s="79" customFormat="1" ht="38.25" customHeight="1" x14ac:dyDescent="0.25">
      <c r="A3050" s="36">
        <v>3044</v>
      </c>
      <c r="B3050" s="45">
        <v>43948</v>
      </c>
      <c r="C3050" s="36" t="s">
        <v>533</v>
      </c>
      <c r="D3050" s="36"/>
      <c r="E3050" s="36">
        <v>12003</v>
      </c>
      <c r="F3050" s="36" t="s">
        <v>2041</v>
      </c>
      <c r="G3050" s="36" t="s">
        <v>1470</v>
      </c>
      <c r="H3050" s="38">
        <v>2</v>
      </c>
      <c r="I3050" s="48">
        <v>74926.470588235301</v>
      </c>
      <c r="J3050" s="39">
        <f t="shared" si="1305"/>
        <v>0</v>
      </c>
      <c r="K3050" s="39">
        <f t="shared" si="1306"/>
        <v>74926.470588235301</v>
      </c>
      <c r="L3050" s="39">
        <f t="shared" si="1307"/>
        <v>0</v>
      </c>
      <c r="M3050" s="39">
        <f t="shared" si="1335"/>
        <v>0</v>
      </c>
      <c r="N3050" s="39">
        <f t="shared" si="1331"/>
        <v>0</v>
      </c>
      <c r="O3050" s="39">
        <f t="shared" si="1308"/>
        <v>0</v>
      </c>
      <c r="P3050" s="39">
        <f t="shared" si="1309"/>
        <v>0</v>
      </c>
      <c r="Q3050" s="39">
        <f t="shared" si="1310"/>
        <v>0</v>
      </c>
      <c r="R3050" s="39">
        <f t="shared" si="1311"/>
        <v>0</v>
      </c>
      <c r="S3050" s="39">
        <f t="shared" si="1312"/>
        <v>0</v>
      </c>
      <c r="T3050" s="39"/>
      <c r="U3050" s="39">
        <f t="shared" si="1313"/>
        <v>0</v>
      </c>
      <c r="V3050" s="39"/>
      <c r="W3050" s="39"/>
      <c r="X3050" s="39">
        <f t="shared" si="1318"/>
        <v>6.1541248943109075</v>
      </c>
      <c r="Y3050" s="39">
        <f t="shared" si="1319"/>
        <v>187.31617647058826</v>
      </c>
      <c r="Z3050" s="41">
        <f t="shared" si="1320"/>
        <v>10517.399444377341</v>
      </c>
      <c r="AA3050" s="41">
        <v>8264.9897330595486</v>
      </c>
      <c r="AB3050" s="41">
        <v>-222.90418635446773</v>
      </c>
      <c r="AC3050" s="41">
        <f t="shared" si="1323"/>
        <v>8042.0855467050806</v>
      </c>
      <c r="AD3050" s="42">
        <f t="shared" si="1324"/>
        <v>2252.4097113177922</v>
      </c>
      <c r="AE3050" s="41">
        <f t="shared" si="1325"/>
        <v>10294.495258022873</v>
      </c>
      <c r="AF3050" s="42">
        <f t="shared" si="1326"/>
        <v>64631.97533021243</v>
      </c>
      <c r="AG3050" s="43">
        <f t="shared" si="1336"/>
        <v>400</v>
      </c>
      <c r="AH3050" s="44">
        <f t="shared" si="1328"/>
        <v>343.85215605749488</v>
      </c>
      <c r="AI3050" s="36">
        <f t="shared" si="1329"/>
        <v>56.147843942505133</v>
      </c>
      <c r="AJ3050" s="36">
        <f t="shared" si="1330"/>
        <v>1709</v>
      </c>
      <c r="AK3050" s="45">
        <v>45657</v>
      </c>
    </row>
    <row r="3051" spans="1:37" s="79" customFormat="1" ht="38.25" customHeight="1" x14ac:dyDescent="0.25">
      <c r="A3051" s="36">
        <v>3045</v>
      </c>
      <c r="B3051" s="45">
        <v>43948</v>
      </c>
      <c r="C3051" s="36" t="s">
        <v>533</v>
      </c>
      <c r="D3051" s="36"/>
      <c r="E3051" s="36">
        <v>12003</v>
      </c>
      <c r="F3051" s="36" t="s">
        <v>2040</v>
      </c>
      <c r="G3051" s="36" t="s">
        <v>1470</v>
      </c>
      <c r="H3051" s="38">
        <v>1</v>
      </c>
      <c r="I3051" s="48">
        <v>52448.529411764706</v>
      </c>
      <c r="J3051" s="39">
        <f t="shared" si="1305"/>
        <v>0</v>
      </c>
      <c r="K3051" s="39">
        <f t="shared" si="1306"/>
        <v>52448.529411764706</v>
      </c>
      <c r="L3051" s="39">
        <f t="shared" si="1307"/>
        <v>0</v>
      </c>
      <c r="M3051" s="39">
        <f t="shared" si="1335"/>
        <v>0</v>
      </c>
      <c r="N3051" s="39">
        <f t="shared" si="1331"/>
        <v>0</v>
      </c>
      <c r="O3051" s="39">
        <f t="shared" si="1308"/>
        <v>0</v>
      </c>
      <c r="P3051" s="39">
        <f t="shared" si="1309"/>
        <v>0</v>
      </c>
      <c r="Q3051" s="39">
        <f t="shared" si="1310"/>
        <v>0</v>
      </c>
      <c r="R3051" s="39">
        <f t="shared" si="1311"/>
        <v>0</v>
      </c>
      <c r="S3051" s="39">
        <f t="shared" si="1312"/>
        <v>0</v>
      </c>
      <c r="T3051" s="39"/>
      <c r="U3051" s="39">
        <f t="shared" si="1313"/>
        <v>0</v>
      </c>
      <c r="V3051" s="39"/>
      <c r="W3051" s="39"/>
      <c r="X3051" s="39">
        <f t="shared" si="1318"/>
        <v>4.3078874260176354</v>
      </c>
      <c r="Y3051" s="39">
        <f t="shared" si="1319"/>
        <v>131.12132352941177</v>
      </c>
      <c r="Z3051" s="41">
        <f t="shared" si="1320"/>
        <v>7362.179611064138</v>
      </c>
      <c r="AA3051" s="41">
        <v>5785.4928131416837</v>
      </c>
      <c r="AB3051" s="41">
        <v>-156.03293044812739</v>
      </c>
      <c r="AC3051" s="41">
        <f t="shared" si="1323"/>
        <v>5629.4598826935562</v>
      </c>
      <c r="AD3051" s="42">
        <f t="shared" si="1324"/>
        <v>1576.6867979224544</v>
      </c>
      <c r="AE3051" s="41">
        <f t="shared" si="1325"/>
        <v>7206.1466806160106</v>
      </c>
      <c r="AF3051" s="42">
        <f t="shared" si="1326"/>
        <v>45242.382731148697</v>
      </c>
      <c r="AG3051" s="43">
        <f t="shared" si="1336"/>
        <v>400</v>
      </c>
      <c r="AH3051" s="44">
        <f t="shared" si="1328"/>
        <v>343.85215605749488</v>
      </c>
      <c r="AI3051" s="36">
        <f t="shared" si="1329"/>
        <v>56.147843942505133</v>
      </c>
      <c r="AJ3051" s="36">
        <f t="shared" si="1330"/>
        <v>1709</v>
      </c>
      <c r="AK3051" s="45">
        <v>45657</v>
      </c>
    </row>
    <row r="3052" spans="1:37" s="79" customFormat="1" ht="25.5" customHeight="1" x14ac:dyDescent="0.25">
      <c r="A3052" s="36">
        <v>3046</v>
      </c>
      <c r="B3052" s="45">
        <v>43948</v>
      </c>
      <c r="C3052" s="36" t="s">
        <v>33</v>
      </c>
      <c r="D3052" s="36"/>
      <c r="E3052" s="36">
        <v>12012</v>
      </c>
      <c r="F3052" s="36" t="s">
        <v>2327</v>
      </c>
      <c r="G3052" s="38" t="s">
        <v>322</v>
      </c>
      <c r="H3052" s="61">
        <v>9</v>
      </c>
      <c r="I3052" s="39">
        <v>513000</v>
      </c>
      <c r="J3052" s="39">
        <f t="shared" si="1305"/>
        <v>0</v>
      </c>
      <c r="K3052" s="39">
        <f t="shared" si="1306"/>
        <v>0</v>
      </c>
      <c r="L3052" s="39">
        <f t="shared" si="1307"/>
        <v>0</v>
      </c>
      <c r="M3052" s="39">
        <f t="shared" si="1335"/>
        <v>0</v>
      </c>
      <c r="N3052" s="39">
        <f t="shared" si="1331"/>
        <v>0</v>
      </c>
      <c r="O3052" s="39">
        <f t="shared" si="1308"/>
        <v>0</v>
      </c>
      <c r="P3052" s="39">
        <f t="shared" si="1309"/>
        <v>0</v>
      </c>
      <c r="Q3052" s="39">
        <f t="shared" si="1310"/>
        <v>0</v>
      </c>
      <c r="R3052" s="39">
        <f t="shared" si="1311"/>
        <v>0</v>
      </c>
      <c r="S3052" s="39">
        <f t="shared" si="1312"/>
        <v>0</v>
      </c>
      <c r="T3052" s="39"/>
      <c r="U3052" s="39">
        <f t="shared" si="1313"/>
        <v>513000</v>
      </c>
      <c r="V3052" s="39"/>
      <c r="W3052" s="39"/>
      <c r="X3052" s="39">
        <f t="shared" si="1318"/>
        <v>42.135523613963038</v>
      </c>
      <c r="Y3052" s="39">
        <f t="shared" si="1319"/>
        <v>1282.5</v>
      </c>
      <c r="Z3052" s="41">
        <f t="shared" si="1320"/>
        <v>72009.609856262832</v>
      </c>
      <c r="AA3052" s="41">
        <v>56588.008213552355</v>
      </c>
      <c r="AB3052" s="41">
        <v>0</v>
      </c>
      <c r="AC3052" s="41">
        <f t="shared" si="1323"/>
        <v>56588.008213552355</v>
      </c>
      <c r="AD3052" s="42">
        <f t="shared" si="1324"/>
        <v>15421.601642710477</v>
      </c>
      <c r="AE3052" s="41">
        <f t="shared" si="1325"/>
        <v>72009.609856262832</v>
      </c>
      <c r="AF3052" s="42">
        <f t="shared" si="1326"/>
        <v>440990.3901437372</v>
      </c>
      <c r="AG3052" s="43">
        <f t="shared" si="1336"/>
        <v>400</v>
      </c>
      <c r="AH3052" s="44">
        <f t="shared" si="1328"/>
        <v>343.85215605749488</v>
      </c>
      <c r="AI3052" s="36">
        <f t="shared" si="1329"/>
        <v>56.147843942505133</v>
      </c>
      <c r="AJ3052" s="36">
        <f t="shared" si="1330"/>
        <v>1709</v>
      </c>
      <c r="AK3052" s="45">
        <v>45657</v>
      </c>
    </row>
    <row r="3053" spans="1:37" s="79" customFormat="1" ht="25.5" customHeight="1" x14ac:dyDescent="0.25">
      <c r="A3053" s="36">
        <v>3047</v>
      </c>
      <c r="B3053" s="45">
        <v>43948</v>
      </c>
      <c r="C3053" s="53" t="s">
        <v>533</v>
      </c>
      <c r="D3053" s="53"/>
      <c r="E3053" s="36">
        <v>12003</v>
      </c>
      <c r="F3053" s="36" t="s">
        <v>2299</v>
      </c>
      <c r="G3053" s="36" t="s">
        <v>558</v>
      </c>
      <c r="H3053" s="38">
        <v>10</v>
      </c>
      <c r="I3053" s="50">
        <v>368750</v>
      </c>
      <c r="J3053" s="39">
        <f t="shared" si="1305"/>
        <v>0</v>
      </c>
      <c r="K3053" s="39">
        <f t="shared" si="1306"/>
        <v>368750</v>
      </c>
      <c r="L3053" s="39">
        <f t="shared" si="1307"/>
        <v>0</v>
      </c>
      <c r="M3053" s="39">
        <f t="shared" si="1335"/>
        <v>0</v>
      </c>
      <c r="N3053" s="39">
        <f t="shared" si="1331"/>
        <v>0</v>
      </c>
      <c r="O3053" s="39">
        <f t="shared" si="1308"/>
        <v>0</v>
      </c>
      <c r="P3053" s="39">
        <f t="shared" si="1309"/>
        <v>0</v>
      </c>
      <c r="Q3053" s="39">
        <f t="shared" si="1310"/>
        <v>0</v>
      </c>
      <c r="R3053" s="39">
        <f t="shared" si="1311"/>
        <v>0</v>
      </c>
      <c r="S3053" s="39">
        <f t="shared" si="1312"/>
        <v>0</v>
      </c>
      <c r="T3053" s="39"/>
      <c r="U3053" s="39">
        <f t="shared" si="1313"/>
        <v>0</v>
      </c>
      <c r="V3053" s="39"/>
      <c r="W3053" s="39"/>
      <c r="X3053" s="39">
        <f t="shared" si="1318"/>
        <v>30.28747433264887</v>
      </c>
      <c r="Y3053" s="39">
        <f t="shared" si="1319"/>
        <v>921.875</v>
      </c>
      <c r="Z3053" s="41">
        <f t="shared" si="1320"/>
        <v>51761.29363449692</v>
      </c>
      <c r="AA3053" s="41">
        <v>39767.453798767972</v>
      </c>
      <c r="AB3053" s="41">
        <v>-1072.5157826682059</v>
      </c>
      <c r="AC3053" s="41">
        <f t="shared" si="1323"/>
        <v>38694.938016099768</v>
      </c>
      <c r="AD3053" s="42">
        <f t="shared" si="1324"/>
        <v>11993.839835728948</v>
      </c>
      <c r="AE3053" s="41">
        <f t="shared" si="1325"/>
        <v>50688.777851828716</v>
      </c>
      <c r="AF3053" s="42">
        <f t="shared" si="1326"/>
        <v>318061.22214817128</v>
      </c>
      <c r="AG3053" s="43">
        <f t="shared" si="1336"/>
        <v>400</v>
      </c>
      <c r="AH3053" s="44">
        <f t="shared" si="1328"/>
        <v>343.85215605749488</v>
      </c>
      <c r="AI3053" s="36">
        <f t="shared" si="1329"/>
        <v>56.147843942505133</v>
      </c>
      <c r="AJ3053" s="36">
        <f t="shared" si="1330"/>
        <v>1709</v>
      </c>
      <c r="AK3053" s="45">
        <v>45657</v>
      </c>
    </row>
    <row r="3054" spans="1:37" s="79" customFormat="1" ht="25.5" customHeight="1" x14ac:dyDescent="0.25">
      <c r="A3054" s="36">
        <v>3048</v>
      </c>
      <c r="B3054" s="45">
        <v>43948</v>
      </c>
      <c r="C3054" s="53" t="s">
        <v>533</v>
      </c>
      <c r="D3054" s="53"/>
      <c r="E3054" s="36">
        <v>12003</v>
      </c>
      <c r="F3054" s="36" t="s">
        <v>2298</v>
      </c>
      <c r="G3054" s="36" t="s">
        <v>558</v>
      </c>
      <c r="H3054" s="38">
        <v>6</v>
      </c>
      <c r="I3054" s="50">
        <v>285750</v>
      </c>
      <c r="J3054" s="39">
        <f t="shared" si="1305"/>
        <v>0</v>
      </c>
      <c r="K3054" s="39">
        <f t="shared" si="1306"/>
        <v>285750</v>
      </c>
      <c r="L3054" s="39">
        <f t="shared" si="1307"/>
        <v>0</v>
      </c>
      <c r="M3054" s="39">
        <f t="shared" si="1335"/>
        <v>0</v>
      </c>
      <c r="N3054" s="39">
        <f t="shared" si="1331"/>
        <v>0</v>
      </c>
      <c r="O3054" s="39">
        <f t="shared" si="1308"/>
        <v>0</v>
      </c>
      <c r="P3054" s="39">
        <f t="shared" si="1309"/>
        <v>0</v>
      </c>
      <c r="Q3054" s="39">
        <f t="shared" si="1310"/>
        <v>0</v>
      </c>
      <c r="R3054" s="39">
        <f t="shared" si="1311"/>
        <v>0</v>
      </c>
      <c r="S3054" s="39">
        <f t="shared" si="1312"/>
        <v>0</v>
      </c>
      <c r="T3054" s="39"/>
      <c r="U3054" s="39">
        <f t="shared" si="1313"/>
        <v>0</v>
      </c>
      <c r="V3054" s="39"/>
      <c r="W3054" s="39"/>
      <c r="X3054" s="39">
        <f t="shared" si="1318"/>
        <v>23.470225872689937</v>
      </c>
      <c r="Y3054" s="39">
        <f t="shared" si="1319"/>
        <v>714.375</v>
      </c>
      <c r="Z3054" s="41">
        <f t="shared" si="1320"/>
        <v>40110.616016427106</v>
      </c>
      <c r="AA3054" s="41">
        <v>30816.406570841889</v>
      </c>
      <c r="AB3054" s="41">
        <v>-831.10884039983682</v>
      </c>
      <c r="AC3054" s="41">
        <f t="shared" si="1323"/>
        <v>29985.297730442053</v>
      </c>
      <c r="AD3054" s="42">
        <f t="shared" si="1324"/>
        <v>9294.2094455852166</v>
      </c>
      <c r="AE3054" s="41">
        <f t="shared" si="1325"/>
        <v>39279.507176027269</v>
      </c>
      <c r="AF3054" s="42">
        <f t="shared" si="1326"/>
        <v>246470.49282397272</v>
      </c>
      <c r="AG3054" s="43">
        <f t="shared" si="1336"/>
        <v>400</v>
      </c>
      <c r="AH3054" s="44">
        <f t="shared" si="1328"/>
        <v>343.85215605749488</v>
      </c>
      <c r="AI3054" s="36">
        <f t="shared" si="1329"/>
        <v>56.147843942505133</v>
      </c>
      <c r="AJ3054" s="36">
        <f t="shared" si="1330"/>
        <v>1709</v>
      </c>
      <c r="AK3054" s="45">
        <v>45657</v>
      </c>
    </row>
    <row r="3055" spans="1:37" s="79" customFormat="1" ht="25.5" customHeight="1" x14ac:dyDescent="0.25">
      <c r="A3055" s="36">
        <v>3049</v>
      </c>
      <c r="B3055" s="45">
        <v>43948</v>
      </c>
      <c r="C3055" s="53" t="s">
        <v>533</v>
      </c>
      <c r="D3055" s="53"/>
      <c r="E3055" s="36">
        <v>12003</v>
      </c>
      <c r="F3055" s="36" t="s">
        <v>2299</v>
      </c>
      <c r="G3055" s="36" t="s">
        <v>558</v>
      </c>
      <c r="H3055" s="38">
        <v>14</v>
      </c>
      <c r="I3055" s="50">
        <v>516250</v>
      </c>
      <c r="J3055" s="39">
        <f t="shared" si="1305"/>
        <v>0</v>
      </c>
      <c r="K3055" s="39">
        <f t="shared" si="1306"/>
        <v>516250</v>
      </c>
      <c r="L3055" s="39">
        <f t="shared" si="1307"/>
        <v>0</v>
      </c>
      <c r="M3055" s="39">
        <f t="shared" si="1335"/>
        <v>0</v>
      </c>
      <c r="N3055" s="39">
        <f t="shared" si="1331"/>
        <v>0</v>
      </c>
      <c r="O3055" s="39">
        <f t="shared" si="1308"/>
        <v>0</v>
      </c>
      <c r="P3055" s="39">
        <f t="shared" si="1309"/>
        <v>0</v>
      </c>
      <c r="Q3055" s="39">
        <f t="shared" si="1310"/>
        <v>0</v>
      </c>
      <c r="R3055" s="39">
        <f t="shared" si="1311"/>
        <v>0</v>
      </c>
      <c r="S3055" s="39">
        <f t="shared" si="1312"/>
        <v>0</v>
      </c>
      <c r="T3055" s="39"/>
      <c r="U3055" s="39">
        <f t="shared" si="1313"/>
        <v>0</v>
      </c>
      <c r="V3055" s="39"/>
      <c r="W3055" s="39"/>
      <c r="X3055" s="39">
        <f t="shared" si="1318"/>
        <v>42.402464065708415</v>
      </c>
      <c r="Y3055" s="39">
        <f t="shared" si="1319"/>
        <v>1290.6249999999998</v>
      </c>
      <c r="Z3055" s="41">
        <f t="shared" si="1320"/>
        <v>72465.811088295668</v>
      </c>
      <c r="AA3055" s="41">
        <v>55674.435318275151</v>
      </c>
      <c r="AB3055" s="41">
        <v>-1501.5220957354882</v>
      </c>
      <c r="AC3055" s="41">
        <f t="shared" si="1323"/>
        <v>54172.913222539661</v>
      </c>
      <c r="AD3055" s="42">
        <f t="shared" si="1324"/>
        <v>16791.375770020517</v>
      </c>
      <c r="AE3055" s="41">
        <f t="shared" si="1325"/>
        <v>70964.288992560178</v>
      </c>
      <c r="AF3055" s="42">
        <f t="shared" si="1326"/>
        <v>445285.71100743982</v>
      </c>
      <c r="AG3055" s="43">
        <f t="shared" si="1336"/>
        <v>400</v>
      </c>
      <c r="AH3055" s="44">
        <f t="shared" si="1328"/>
        <v>343.85215605749488</v>
      </c>
      <c r="AI3055" s="36">
        <f t="shared" si="1329"/>
        <v>56.147843942505133</v>
      </c>
      <c r="AJ3055" s="36">
        <f t="shared" si="1330"/>
        <v>1709</v>
      </c>
      <c r="AK3055" s="45">
        <v>45657</v>
      </c>
    </row>
    <row r="3056" spans="1:37" s="79" customFormat="1" ht="38.25" customHeight="1" x14ac:dyDescent="0.25">
      <c r="A3056" s="36">
        <v>3050</v>
      </c>
      <c r="B3056" s="45">
        <v>43948</v>
      </c>
      <c r="C3056" s="53" t="s">
        <v>533</v>
      </c>
      <c r="D3056" s="53"/>
      <c r="E3056" s="36">
        <v>12003</v>
      </c>
      <c r="F3056" s="36" t="s">
        <v>2298</v>
      </c>
      <c r="G3056" s="36" t="s">
        <v>558</v>
      </c>
      <c r="H3056" s="38">
        <v>5</v>
      </c>
      <c r="I3056" s="50">
        <v>238125</v>
      </c>
      <c r="J3056" s="39">
        <f t="shared" ref="J3056:J3119" si="1337">IF(E3056=12002,I3056,IF(E3056&lt;&gt;12002,0))</f>
        <v>0</v>
      </c>
      <c r="K3056" s="39">
        <f t="shared" ref="K3056:K3119" si="1338">IF(E3056=12003,I3056,IF(E3056&lt;&gt;12003,0))</f>
        <v>238125</v>
      </c>
      <c r="L3056" s="39">
        <f t="shared" ref="L3056:L3119" si="1339">IF(E3056=12004,I3056,IF(E3056&lt;&gt;12004,0))</f>
        <v>0</v>
      </c>
      <c r="M3056" s="39">
        <f t="shared" si="1335"/>
        <v>0</v>
      </c>
      <c r="N3056" s="39">
        <f t="shared" si="1331"/>
        <v>0</v>
      </c>
      <c r="O3056" s="39">
        <f t="shared" ref="O3056:O3119" si="1340">IF(E3056=12007,I3056,IF(E3056&lt;&gt;12007,0))</f>
        <v>0</v>
      </c>
      <c r="P3056" s="39">
        <f t="shared" ref="P3056:P3119" si="1341">IF(E3056=12008,I3056,IF(E3056&lt;&gt;12008,0))</f>
        <v>0</v>
      </c>
      <c r="Q3056" s="39">
        <f t="shared" ref="Q3056:Q3119" si="1342">IF(E3056=12009,I3056,IF(E3056&lt;&gt;12009,0))</f>
        <v>0</v>
      </c>
      <c r="R3056" s="39">
        <f t="shared" ref="R3056:R3119" si="1343">IF(E3056=12010,I3056,IF(E3056&lt;&gt;12010,0))</f>
        <v>0</v>
      </c>
      <c r="S3056" s="39">
        <f t="shared" ref="S3056:S3119" si="1344">IF(E3056=12011,I3056,IF(E3056&lt;&gt;12011,0))</f>
        <v>0</v>
      </c>
      <c r="T3056" s="39"/>
      <c r="U3056" s="39">
        <f t="shared" ref="U3056:U3119" si="1345">IF(E3056=12012,I3056,IF(E3056&lt;&gt;12012,0))</f>
        <v>0</v>
      </c>
      <c r="V3056" s="39"/>
      <c r="W3056" s="39"/>
      <c r="X3056" s="39">
        <f t="shared" si="1318"/>
        <v>19.558521560574949</v>
      </c>
      <c r="Y3056" s="39">
        <f t="shared" si="1319"/>
        <v>595.3125</v>
      </c>
      <c r="Z3056" s="41">
        <f t="shared" si="1320"/>
        <v>33425.513347022585</v>
      </c>
      <c r="AA3056" s="41">
        <v>25680.338809034911</v>
      </c>
      <c r="AB3056" s="41">
        <v>-692.59070033319745</v>
      </c>
      <c r="AC3056" s="41">
        <f t="shared" si="1323"/>
        <v>24987.748108701715</v>
      </c>
      <c r="AD3056" s="42">
        <f t="shared" si="1324"/>
        <v>7745.1745379876738</v>
      </c>
      <c r="AE3056" s="41">
        <f t="shared" si="1325"/>
        <v>32732.922646689389</v>
      </c>
      <c r="AF3056" s="42">
        <f t="shared" si="1326"/>
        <v>205392.0773533106</v>
      </c>
      <c r="AG3056" s="43">
        <f t="shared" si="1336"/>
        <v>400</v>
      </c>
      <c r="AH3056" s="44">
        <f t="shared" si="1328"/>
        <v>343.85215605749488</v>
      </c>
      <c r="AI3056" s="36">
        <f t="shared" si="1329"/>
        <v>56.147843942505133</v>
      </c>
      <c r="AJ3056" s="36">
        <f t="shared" si="1330"/>
        <v>1709</v>
      </c>
      <c r="AK3056" s="45">
        <v>45657</v>
      </c>
    </row>
    <row r="3057" spans="1:37" s="79" customFormat="1" ht="38.25" customHeight="1" x14ac:dyDescent="0.25">
      <c r="A3057" s="36">
        <v>3051</v>
      </c>
      <c r="B3057" s="45">
        <v>43948</v>
      </c>
      <c r="C3057" s="36" t="s">
        <v>823</v>
      </c>
      <c r="D3057" s="36"/>
      <c r="E3057" s="36">
        <v>12004</v>
      </c>
      <c r="F3057" s="36" t="s">
        <v>2328</v>
      </c>
      <c r="G3057" s="36" t="s">
        <v>558</v>
      </c>
      <c r="H3057" s="38">
        <v>500</v>
      </c>
      <c r="I3057" s="48">
        <v>12910000</v>
      </c>
      <c r="J3057" s="39">
        <f t="shared" si="1337"/>
        <v>0</v>
      </c>
      <c r="K3057" s="39">
        <f t="shared" si="1338"/>
        <v>0</v>
      </c>
      <c r="L3057" s="39">
        <f t="shared" si="1339"/>
        <v>12910000</v>
      </c>
      <c r="M3057" s="39">
        <f t="shared" si="1335"/>
        <v>0</v>
      </c>
      <c r="N3057" s="39">
        <f t="shared" si="1331"/>
        <v>0</v>
      </c>
      <c r="O3057" s="39">
        <f t="shared" si="1340"/>
        <v>0</v>
      </c>
      <c r="P3057" s="39">
        <f t="shared" si="1341"/>
        <v>0</v>
      </c>
      <c r="Q3057" s="39">
        <f t="shared" si="1342"/>
        <v>0</v>
      </c>
      <c r="R3057" s="39">
        <f t="shared" si="1343"/>
        <v>0</v>
      </c>
      <c r="S3057" s="39">
        <f t="shared" si="1344"/>
        <v>0</v>
      </c>
      <c r="T3057" s="39"/>
      <c r="U3057" s="39">
        <f t="shared" si="1345"/>
        <v>0</v>
      </c>
      <c r="V3057" s="39"/>
      <c r="W3057" s="39"/>
      <c r="X3057" s="39">
        <f t="shared" si="1318"/>
        <v>1060.3696098562627</v>
      </c>
      <c r="Y3057" s="39">
        <f t="shared" si="1319"/>
        <v>32274.999999999996</v>
      </c>
      <c r="Z3057" s="41">
        <f t="shared" si="1320"/>
        <v>1812171.6632443529</v>
      </c>
      <c r="AA3057" s="41">
        <v>1392265.297741273</v>
      </c>
      <c r="AB3057" s="41">
        <v>-37548.959333549938</v>
      </c>
      <c r="AC3057" s="41">
        <f t="shared" si="1323"/>
        <v>1354716.338407723</v>
      </c>
      <c r="AD3057" s="42">
        <f t="shared" si="1324"/>
        <v>419906.36550307996</v>
      </c>
      <c r="AE3057" s="41">
        <f t="shared" si="1325"/>
        <v>1774622.703910803</v>
      </c>
      <c r="AF3057" s="42">
        <f t="shared" si="1326"/>
        <v>11135377.296089197</v>
      </c>
      <c r="AG3057" s="43">
        <f t="shared" si="1336"/>
        <v>400</v>
      </c>
      <c r="AH3057" s="44">
        <f t="shared" si="1328"/>
        <v>343.85215605749488</v>
      </c>
      <c r="AI3057" s="36">
        <f t="shared" si="1329"/>
        <v>56.147843942505133</v>
      </c>
      <c r="AJ3057" s="36">
        <f t="shared" si="1330"/>
        <v>1709</v>
      </c>
      <c r="AK3057" s="45">
        <v>45657</v>
      </c>
    </row>
    <row r="3058" spans="1:37" s="79" customFormat="1" ht="12.75" customHeight="1" x14ac:dyDescent="0.25">
      <c r="A3058" s="36">
        <v>3052</v>
      </c>
      <c r="B3058" s="45">
        <v>43951</v>
      </c>
      <c r="C3058" s="36" t="s">
        <v>823</v>
      </c>
      <c r="D3058" s="36"/>
      <c r="E3058" s="36">
        <v>12004</v>
      </c>
      <c r="F3058" s="36" t="s">
        <v>2329</v>
      </c>
      <c r="G3058" s="36" t="s">
        <v>58</v>
      </c>
      <c r="H3058" s="38">
        <v>1</v>
      </c>
      <c r="I3058" s="48">
        <v>10213500</v>
      </c>
      <c r="J3058" s="39">
        <f t="shared" si="1337"/>
        <v>0</v>
      </c>
      <c r="K3058" s="39">
        <f t="shared" si="1338"/>
        <v>0</v>
      </c>
      <c r="L3058" s="39">
        <f t="shared" si="1339"/>
        <v>10213500</v>
      </c>
      <c r="M3058" s="39">
        <f t="shared" si="1335"/>
        <v>0</v>
      </c>
      <c r="N3058" s="39">
        <f t="shared" si="1331"/>
        <v>0</v>
      </c>
      <c r="O3058" s="39">
        <f t="shared" si="1340"/>
        <v>0</v>
      </c>
      <c r="P3058" s="39">
        <f t="shared" si="1341"/>
        <v>0</v>
      </c>
      <c r="Q3058" s="39">
        <f t="shared" si="1342"/>
        <v>0</v>
      </c>
      <c r="R3058" s="39">
        <f t="shared" si="1343"/>
        <v>0</v>
      </c>
      <c r="S3058" s="39">
        <f t="shared" si="1344"/>
        <v>0</v>
      </c>
      <c r="T3058" s="39"/>
      <c r="U3058" s="39">
        <f t="shared" si="1345"/>
        <v>0</v>
      </c>
      <c r="V3058" s="39"/>
      <c r="W3058" s="39"/>
      <c r="X3058" s="39">
        <f t="shared" si="1318"/>
        <v>838.89117043121144</v>
      </c>
      <c r="Y3058" s="39">
        <f t="shared" si="1319"/>
        <v>25533.749999999996</v>
      </c>
      <c r="Z3058" s="41">
        <f t="shared" si="1320"/>
        <v>1431148.3367556466</v>
      </c>
      <c r="AA3058" s="41">
        <v>1124114.1683778232</v>
      </c>
      <c r="AB3058" s="41">
        <v>-30317.007300023768</v>
      </c>
      <c r="AC3058" s="41">
        <f t="shared" si="1323"/>
        <v>1093797.1610777995</v>
      </c>
      <c r="AD3058" s="42">
        <f t="shared" si="1324"/>
        <v>307034.16837782343</v>
      </c>
      <c r="AE3058" s="41">
        <f t="shared" si="1325"/>
        <v>1400831.3294556229</v>
      </c>
      <c r="AF3058" s="42">
        <f t="shared" si="1326"/>
        <v>8812668.6705443766</v>
      </c>
      <c r="AG3058" s="43">
        <f t="shared" si="1336"/>
        <v>400</v>
      </c>
      <c r="AH3058" s="44">
        <f t="shared" si="1328"/>
        <v>343.95071868583165</v>
      </c>
      <c r="AI3058" s="36">
        <f t="shared" si="1329"/>
        <v>56.049281314168375</v>
      </c>
      <c r="AJ3058" s="36">
        <f t="shared" si="1330"/>
        <v>1706</v>
      </c>
      <c r="AK3058" s="45">
        <v>45657</v>
      </c>
    </row>
    <row r="3059" spans="1:37" s="79" customFormat="1" ht="38.25" customHeight="1" x14ac:dyDescent="0.25">
      <c r="A3059" s="36">
        <v>3053</v>
      </c>
      <c r="B3059" s="45">
        <v>43951</v>
      </c>
      <c r="C3059" s="36" t="s">
        <v>823</v>
      </c>
      <c r="D3059" s="36"/>
      <c r="E3059" s="36">
        <v>12004</v>
      </c>
      <c r="F3059" s="36" t="s">
        <v>2330</v>
      </c>
      <c r="G3059" s="38" t="s">
        <v>318</v>
      </c>
      <c r="H3059" s="61">
        <v>1</v>
      </c>
      <c r="I3059" s="48">
        <v>4290800</v>
      </c>
      <c r="J3059" s="39">
        <f t="shared" si="1337"/>
        <v>0</v>
      </c>
      <c r="K3059" s="39">
        <f t="shared" si="1338"/>
        <v>0</v>
      </c>
      <c r="L3059" s="39">
        <f t="shared" si="1339"/>
        <v>4290800</v>
      </c>
      <c r="M3059" s="39">
        <f t="shared" si="1335"/>
        <v>0</v>
      </c>
      <c r="N3059" s="39">
        <f t="shared" si="1331"/>
        <v>0</v>
      </c>
      <c r="O3059" s="39">
        <f t="shared" si="1340"/>
        <v>0</v>
      </c>
      <c r="P3059" s="39">
        <f t="shared" si="1341"/>
        <v>0</v>
      </c>
      <c r="Q3059" s="39">
        <f t="shared" si="1342"/>
        <v>0</v>
      </c>
      <c r="R3059" s="39">
        <f t="shared" si="1343"/>
        <v>0</v>
      </c>
      <c r="S3059" s="39">
        <f t="shared" si="1344"/>
        <v>0</v>
      </c>
      <c r="T3059" s="39"/>
      <c r="U3059" s="39">
        <f t="shared" si="1345"/>
        <v>0</v>
      </c>
      <c r="V3059" s="39"/>
      <c r="W3059" s="39"/>
      <c r="X3059" s="39">
        <f t="shared" si="1318"/>
        <v>352.42710472279259</v>
      </c>
      <c r="Y3059" s="39">
        <f t="shared" si="1319"/>
        <v>10727</v>
      </c>
      <c r="Z3059" s="41">
        <f t="shared" si="1320"/>
        <v>601240.64065708418</v>
      </c>
      <c r="AA3059" s="41">
        <v>472252.32032854215</v>
      </c>
      <c r="AB3059" s="41">
        <v>0</v>
      </c>
      <c r="AC3059" s="41">
        <f t="shared" si="1323"/>
        <v>472252.32032854215</v>
      </c>
      <c r="AD3059" s="42">
        <f t="shared" si="1324"/>
        <v>128988.32032854203</v>
      </c>
      <c r="AE3059" s="41">
        <f t="shared" si="1325"/>
        <v>601240.64065708418</v>
      </c>
      <c r="AF3059" s="42">
        <f t="shared" si="1326"/>
        <v>3689559.3593429159</v>
      </c>
      <c r="AG3059" s="43">
        <f t="shared" si="1336"/>
        <v>400</v>
      </c>
      <c r="AH3059" s="44">
        <f t="shared" si="1328"/>
        <v>343.95071868583165</v>
      </c>
      <c r="AI3059" s="36">
        <f t="shared" si="1329"/>
        <v>56.049281314168375</v>
      </c>
      <c r="AJ3059" s="36">
        <f t="shared" si="1330"/>
        <v>1706</v>
      </c>
      <c r="AK3059" s="45">
        <v>45657</v>
      </c>
    </row>
    <row r="3060" spans="1:37" s="79" customFormat="1" ht="12.75" x14ac:dyDescent="0.25">
      <c r="A3060" s="36">
        <v>3054</v>
      </c>
      <c r="B3060" s="45">
        <v>43955</v>
      </c>
      <c r="C3060" s="36" t="s">
        <v>823</v>
      </c>
      <c r="D3060" s="36"/>
      <c r="E3060" s="36">
        <v>12004</v>
      </c>
      <c r="F3060" s="36" t="s">
        <v>2331</v>
      </c>
      <c r="G3060" s="36" t="s">
        <v>62</v>
      </c>
      <c r="H3060" s="38">
        <v>15</v>
      </c>
      <c r="I3060" s="48">
        <v>2547750</v>
      </c>
      <c r="J3060" s="39">
        <f t="shared" si="1337"/>
        <v>0</v>
      </c>
      <c r="K3060" s="39">
        <f t="shared" si="1338"/>
        <v>0</v>
      </c>
      <c r="L3060" s="39">
        <f t="shared" si="1339"/>
        <v>2547750</v>
      </c>
      <c r="M3060" s="39">
        <f t="shared" si="1335"/>
        <v>0</v>
      </c>
      <c r="N3060" s="39">
        <f t="shared" si="1331"/>
        <v>0</v>
      </c>
      <c r="O3060" s="39">
        <f t="shared" si="1340"/>
        <v>0</v>
      </c>
      <c r="P3060" s="39">
        <f t="shared" si="1341"/>
        <v>0</v>
      </c>
      <c r="Q3060" s="39">
        <f t="shared" si="1342"/>
        <v>0</v>
      </c>
      <c r="R3060" s="39">
        <f t="shared" si="1343"/>
        <v>0</v>
      </c>
      <c r="S3060" s="39">
        <f t="shared" si="1344"/>
        <v>0</v>
      </c>
      <c r="T3060" s="39"/>
      <c r="U3060" s="39">
        <f t="shared" si="1345"/>
        <v>0</v>
      </c>
      <c r="V3060" s="39"/>
      <c r="W3060" s="39"/>
      <c r="X3060" s="39">
        <f t="shared" si="1318"/>
        <v>209.26078028747432</v>
      </c>
      <c r="Y3060" s="39">
        <f t="shared" si="1319"/>
        <v>6369.375</v>
      </c>
      <c r="Z3060" s="41">
        <f t="shared" si="1320"/>
        <v>356161.84804928128</v>
      </c>
      <c r="AA3060" s="41">
        <v>279572.4024640657</v>
      </c>
      <c r="AB3060" s="41">
        <v>-7539.9801949115572</v>
      </c>
      <c r="AC3060" s="41">
        <f t="shared" si="1323"/>
        <v>272032.42226915417</v>
      </c>
      <c r="AD3060" s="42">
        <f t="shared" si="1324"/>
        <v>76589.445585215581</v>
      </c>
      <c r="AE3060" s="41">
        <f t="shared" si="1325"/>
        <v>348621.86785436975</v>
      </c>
      <c r="AF3060" s="42">
        <f t="shared" si="1326"/>
        <v>2199128.1321456302</v>
      </c>
      <c r="AG3060" s="43">
        <f t="shared" si="1336"/>
        <v>400</v>
      </c>
      <c r="AH3060" s="44">
        <f t="shared" si="1328"/>
        <v>344.08213552361394</v>
      </c>
      <c r="AI3060" s="36">
        <f t="shared" si="1329"/>
        <v>55.917864476386036</v>
      </c>
      <c r="AJ3060" s="36">
        <f t="shared" si="1330"/>
        <v>1702</v>
      </c>
      <c r="AK3060" s="45">
        <v>45657</v>
      </c>
    </row>
    <row r="3061" spans="1:37" s="79" customFormat="1" ht="12.75" x14ac:dyDescent="0.25">
      <c r="A3061" s="36">
        <v>3055</v>
      </c>
      <c r="B3061" s="45">
        <v>43957</v>
      </c>
      <c r="C3061" s="36" t="s">
        <v>533</v>
      </c>
      <c r="D3061" s="36"/>
      <c r="E3061" s="36">
        <v>12003</v>
      </c>
      <c r="F3061" s="36" t="s">
        <v>2040</v>
      </c>
      <c r="G3061" s="36" t="s">
        <v>62</v>
      </c>
      <c r="H3061" s="38">
        <v>13</v>
      </c>
      <c r="I3061" s="48">
        <v>619125</v>
      </c>
      <c r="J3061" s="39">
        <f t="shared" si="1337"/>
        <v>0</v>
      </c>
      <c r="K3061" s="39">
        <f t="shared" si="1338"/>
        <v>619125</v>
      </c>
      <c r="L3061" s="39">
        <f t="shared" si="1339"/>
        <v>0</v>
      </c>
      <c r="M3061" s="39">
        <f t="shared" si="1335"/>
        <v>0</v>
      </c>
      <c r="N3061" s="39">
        <f t="shared" si="1331"/>
        <v>0</v>
      </c>
      <c r="O3061" s="39">
        <f t="shared" si="1340"/>
        <v>0</v>
      </c>
      <c r="P3061" s="39">
        <f t="shared" si="1341"/>
        <v>0</v>
      </c>
      <c r="Q3061" s="39">
        <f t="shared" si="1342"/>
        <v>0</v>
      </c>
      <c r="R3061" s="39">
        <f t="shared" si="1343"/>
        <v>0</v>
      </c>
      <c r="S3061" s="39">
        <f t="shared" si="1344"/>
        <v>0</v>
      </c>
      <c r="T3061" s="39"/>
      <c r="U3061" s="39">
        <f t="shared" si="1345"/>
        <v>0</v>
      </c>
      <c r="V3061" s="39"/>
      <c r="W3061" s="39"/>
      <c r="X3061" s="39">
        <f t="shared" si="1318"/>
        <v>50.852156057494867</v>
      </c>
      <c r="Y3061" s="39">
        <f t="shared" si="1319"/>
        <v>1547.8125</v>
      </c>
      <c r="Z3061" s="41">
        <f t="shared" si="1320"/>
        <v>86448.665297741274</v>
      </c>
      <c r="AA3061" s="41">
        <v>67836.776180698143</v>
      </c>
      <c r="AB3061" s="41">
        <v>-1829.536622288229</v>
      </c>
      <c r="AC3061" s="41">
        <f t="shared" si="1323"/>
        <v>66007.239558409914</v>
      </c>
      <c r="AD3061" s="42">
        <f t="shared" si="1324"/>
        <v>18611.889117043131</v>
      </c>
      <c r="AE3061" s="41">
        <f t="shared" si="1325"/>
        <v>84619.128675453045</v>
      </c>
      <c r="AF3061" s="42">
        <f t="shared" si="1326"/>
        <v>534505.87132454698</v>
      </c>
      <c r="AG3061" s="43">
        <f t="shared" si="1336"/>
        <v>400</v>
      </c>
      <c r="AH3061" s="44">
        <f t="shared" si="1328"/>
        <v>344.14784394250512</v>
      </c>
      <c r="AI3061" s="36">
        <f t="shared" si="1329"/>
        <v>55.852156057494867</v>
      </c>
      <c r="AJ3061" s="36">
        <f t="shared" si="1330"/>
        <v>1700</v>
      </c>
      <c r="AK3061" s="45">
        <v>45657</v>
      </c>
    </row>
    <row r="3062" spans="1:37" s="79" customFormat="1" ht="15.75" customHeight="1" x14ac:dyDescent="0.25">
      <c r="A3062" s="36">
        <v>3056</v>
      </c>
      <c r="B3062" s="45">
        <v>43957</v>
      </c>
      <c r="C3062" s="36" t="s">
        <v>533</v>
      </c>
      <c r="D3062" s="36"/>
      <c r="E3062" s="36">
        <v>12003</v>
      </c>
      <c r="F3062" s="36" t="s">
        <v>2041</v>
      </c>
      <c r="G3062" s="36" t="s">
        <v>62</v>
      </c>
      <c r="H3062" s="38">
        <v>16</v>
      </c>
      <c r="I3062" s="48">
        <v>590000</v>
      </c>
      <c r="J3062" s="39">
        <f t="shared" si="1337"/>
        <v>0</v>
      </c>
      <c r="K3062" s="39">
        <f t="shared" si="1338"/>
        <v>590000</v>
      </c>
      <c r="L3062" s="39">
        <f t="shared" si="1339"/>
        <v>0</v>
      </c>
      <c r="M3062" s="39">
        <f t="shared" si="1335"/>
        <v>0</v>
      </c>
      <c r="N3062" s="39">
        <f t="shared" si="1331"/>
        <v>0</v>
      </c>
      <c r="O3062" s="39">
        <f t="shared" si="1340"/>
        <v>0</v>
      </c>
      <c r="P3062" s="39">
        <f t="shared" si="1341"/>
        <v>0</v>
      </c>
      <c r="Q3062" s="39">
        <f t="shared" si="1342"/>
        <v>0</v>
      </c>
      <c r="R3062" s="39">
        <f t="shared" si="1343"/>
        <v>0</v>
      </c>
      <c r="S3062" s="39">
        <f t="shared" si="1344"/>
        <v>0</v>
      </c>
      <c r="T3062" s="39"/>
      <c r="U3062" s="39">
        <f t="shared" si="1345"/>
        <v>0</v>
      </c>
      <c r="V3062" s="39"/>
      <c r="W3062" s="39"/>
      <c r="X3062" s="39">
        <f t="shared" si="1318"/>
        <v>48.459958932238195</v>
      </c>
      <c r="Y3062" s="39">
        <f t="shared" si="1319"/>
        <v>1475</v>
      </c>
      <c r="Z3062" s="41">
        <f t="shared" si="1320"/>
        <v>82381.930184804922</v>
      </c>
      <c r="AA3062" s="41">
        <v>64645.585215605744</v>
      </c>
      <c r="AB3062" s="41">
        <v>-1743.4712007269211</v>
      </c>
      <c r="AC3062" s="41">
        <f t="shared" si="1323"/>
        <v>62902.114014878825</v>
      </c>
      <c r="AD3062" s="42">
        <f t="shared" si="1324"/>
        <v>17736.344969199177</v>
      </c>
      <c r="AE3062" s="41">
        <f t="shared" si="1325"/>
        <v>80638.458984077995</v>
      </c>
      <c r="AF3062" s="42">
        <f t="shared" si="1326"/>
        <v>509361.54101592198</v>
      </c>
      <c r="AG3062" s="43">
        <f t="shared" si="1336"/>
        <v>400</v>
      </c>
      <c r="AH3062" s="44">
        <f t="shared" si="1328"/>
        <v>344.14784394250512</v>
      </c>
      <c r="AI3062" s="36">
        <f t="shared" si="1329"/>
        <v>55.852156057494867</v>
      </c>
      <c r="AJ3062" s="36">
        <f t="shared" si="1330"/>
        <v>1700</v>
      </c>
      <c r="AK3062" s="45">
        <v>45657</v>
      </c>
    </row>
    <row r="3063" spans="1:37" s="79" customFormat="1" ht="38.25" customHeight="1" x14ac:dyDescent="0.25">
      <c r="A3063" s="36">
        <v>3057</v>
      </c>
      <c r="B3063" s="45">
        <v>43957</v>
      </c>
      <c r="C3063" s="36" t="s">
        <v>533</v>
      </c>
      <c r="D3063" s="36"/>
      <c r="E3063" s="36">
        <v>12003</v>
      </c>
      <c r="F3063" s="36" t="s">
        <v>2040</v>
      </c>
      <c r="G3063" s="36" t="s">
        <v>836</v>
      </c>
      <c r="H3063" s="38">
        <v>31</v>
      </c>
      <c r="I3063" s="48">
        <v>1483125</v>
      </c>
      <c r="J3063" s="39">
        <f t="shared" si="1337"/>
        <v>0</v>
      </c>
      <c r="K3063" s="39">
        <f t="shared" si="1338"/>
        <v>1483125</v>
      </c>
      <c r="L3063" s="39">
        <f t="shared" si="1339"/>
        <v>0</v>
      </c>
      <c r="M3063" s="39">
        <f t="shared" si="1335"/>
        <v>0</v>
      </c>
      <c r="N3063" s="39">
        <f t="shared" si="1331"/>
        <v>0</v>
      </c>
      <c r="O3063" s="39">
        <f t="shared" si="1340"/>
        <v>0</v>
      </c>
      <c r="P3063" s="39">
        <f t="shared" si="1341"/>
        <v>0</v>
      </c>
      <c r="Q3063" s="39">
        <f t="shared" si="1342"/>
        <v>0</v>
      </c>
      <c r="R3063" s="39">
        <f t="shared" si="1343"/>
        <v>0</v>
      </c>
      <c r="S3063" s="39">
        <f t="shared" si="1344"/>
        <v>0</v>
      </c>
      <c r="T3063" s="39"/>
      <c r="U3063" s="39">
        <f t="shared" si="1345"/>
        <v>0</v>
      </c>
      <c r="V3063" s="39"/>
      <c r="W3063" s="39"/>
      <c r="X3063" s="39">
        <f t="shared" si="1318"/>
        <v>121.81724845995893</v>
      </c>
      <c r="Y3063" s="39">
        <f t="shared" si="1319"/>
        <v>3707.8125</v>
      </c>
      <c r="Z3063" s="41">
        <f t="shared" si="1320"/>
        <v>207089.32238193019</v>
      </c>
      <c r="AA3063" s="41">
        <v>162504.20944558521</v>
      </c>
      <c r="AB3063" s="41">
        <v>-4382.6876687764661</v>
      </c>
      <c r="AC3063" s="41">
        <f t="shared" si="1323"/>
        <v>158121.52177680875</v>
      </c>
      <c r="AD3063" s="42">
        <f t="shared" si="1324"/>
        <v>44585.112936344987</v>
      </c>
      <c r="AE3063" s="41">
        <f t="shared" si="1325"/>
        <v>202706.63471315373</v>
      </c>
      <c r="AF3063" s="42">
        <f t="shared" si="1326"/>
        <v>1280418.3652868462</v>
      </c>
      <c r="AG3063" s="43">
        <f t="shared" si="1336"/>
        <v>400</v>
      </c>
      <c r="AH3063" s="44">
        <f t="shared" si="1328"/>
        <v>344.14784394250512</v>
      </c>
      <c r="AI3063" s="36">
        <f t="shared" si="1329"/>
        <v>55.852156057494867</v>
      </c>
      <c r="AJ3063" s="36">
        <f t="shared" si="1330"/>
        <v>1700</v>
      </c>
      <c r="AK3063" s="45">
        <v>45657</v>
      </c>
    </row>
    <row r="3064" spans="1:37" s="79" customFormat="1" ht="12.75" customHeight="1" x14ac:dyDescent="0.25">
      <c r="A3064" s="36">
        <v>3058</v>
      </c>
      <c r="B3064" s="45">
        <v>43957</v>
      </c>
      <c r="C3064" s="36" t="s">
        <v>533</v>
      </c>
      <c r="D3064" s="36"/>
      <c r="E3064" s="36">
        <v>12003</v>
      </c>
      <c r="F3064" s="36" t="s">
        <v>2041</v>
      </c>
      <c r="G3064" s="36" t="s">
        <v>836</v>
      </c>
      <c r="H3064" s="38">
        <v>4</v>
      </c>
      <c r="I3064" s="48">
        <v>136693.54838709679</v>
      </c>
      <c r="J3064" s="39">
        <f t="shared" si="1337"/>
        <v>0</v>
      </c>
      <c r="K3064" s="39">
        <f t="shared" si="1338"/>
        <v>136693.54838709679</v>
      </c>
      <c r="L3064" s="39">
        <f t="shared" si="1339"/>
        <v>0</v>
      </c>
      <c r="M3064" s="39">
        <f t="shared" si="1335"/>
        <v>0</v>
      </c>
      <c r="N3064" s="39">
        <f t="shared" si="1331"/>
        <v>0</v>
      </c>
      <c r="O3064" s="39">
        <f t="shared" si="1340"/>
        <v>0</v>
      </c>
      <c r="P3064" s="39">
        <f t="shared" si="1341"/>
        <v>0</v>
      </c>
      <c r="Q3064" s="39">
        <f t="shared" si="1342"/>
        <v>0</v>
      </c>
      <c r="R3064" s="39">
        <f t="shared" si="1343"/>
        <v>0</v>
      </c>
      <c r="S3064" s="39">
        <f t="shared" si="1344"/>
        <v>0</v>
      </c>
      <c r="T3064" s="39"/>
      <c r="U3064" s="39">
        <f t="shared" si="1345"/>
        <v>0</v>
      </c>
      <c r="V3064" s="39"/>
      <c r="W3064" s="39"/>
      <c r="X3064" s="39">
        <f t="shared" si="1318"/>
        <v>11.227396171424786</v>
      </c>
      <c r="Y3064" s="39">
        <f t="shared" si="1319"/>
        <v>341.73387096774195</v>
      </c>
      <c r="Z3064" s="41">
        <f t="shared" si="1320"/>
        <v>19086.573491422139</v>
      </c>
      <c r="AA3064" s="41">
        <v>14977.346492680665</v>
      </c>
      <c r="AB3064" s="41">
        <v>-403.9343473526697</v>
      </c>
      <c r="AC3064" s="41">
        <f t="shared" si="1323"/>
        <v>14573.412145327995</v>
      </c>
      <c r="AD3064" s="42">
        <f t="shared" si="1324"/>
        <v>4109.2269987414747</v>
      </c>
      <c r="AE3064" s="41">
        <f t="shared" si="1325"/>
        <v>18682.639144069472</v>
      </c>
      <c r="AF3064" s="42">
        <f t="shared" si="1326"/>
        <v>118010.90924302732</v>
      </c>
      <c r="AG3064" s="43">
        <f t="shared" si="1336"/>
        <v>400</v>
      </c>
      <c r="AH3064" s="44">
        <f t="shared" si="1328"/>
        <v>344.14784394250512</v>
      </c>
      <c r="AI3064" s="36">
        <f t="shared" si="1329"/>
        <v>55.852156057494867</v>
      </c>
      <c r="AJ3064" s="36">
        <f t="shared" si="1330"/>
        <v>1700</v>
      </c>
      <c r="AK3064" s="45">
        <v>45657</v>
      </c>
    </row>
    <row r="3065" spans="1:37" s="79" customFormat="1" ht="12.75" customHeight="1" x14ac:dyDescent="0.25">
      <c r="A3065" s="36">
        <v>3059</v>
      </c>
      <c r="B3065" s="45">
        <v>43957</v>
      </c>
      <c r="C3065" s="36" t="s">
        <v>533</v>
      </c>
      <c r="D3065" s="36"/>
      <c r="E3065" s="36">
        <v>12003</v>
      </c>
      <c r="F3065" s="36" t="s">
        <v>2171</v>
      </c>
      <c r="G3065" s="36" t="s">
        <v>836</v>
      </c>
      <c r="H3065" s="38">
        <v>1</v>
      </c>
      <c r="I3065" s="48">
        <v>75181.451612903227</v>
      </c>
      <c r="J3065" s="39">
        <f t="shared" si="1337"/>
        <v>0</v>
      </c>
      <c r="K3065" s="39">
        <f t="shared" si="1338"/>
        <v>75181.451612903227</v>
      </c>
      <c r="L3065" s="39">
        <f t="shared" si="1339"/>
        <v>0</v>
      </c>
      <c r="M3065" s="39">
        <f t="shared" si="1335"/>
        <v>0</v>
      </c>
      <c r="N3065" s="39">
        <f t="shared" si="1331"/>
        <v>0</v>
      </c>
      <c r="O3065" s="39">
        <f t="shared" si="1340"/>
        <v>0</v>
      </c>
      <c r="P3065" s="39">
        <f t="shared" si="1341"/>
        <v>0</v>
      </c>
      <c r="Q3065" s="39">
        <f t="shared" si="1342"/>
        <v>0</v>
      </c>
      <c r="R3065" s="39">
        <f t="shared" si="1343"/>
        <v>0</v>
      </c>
      <c r="S3065" s="39">
        <f t="shared" si="1344"/>
        <v>0</v>
      </c>
      <c r="T3065" s="39"/>
      <c r="U3065" s="39">
        <f t="shared" si="1345"/>
        <v>0</v>
      </c>
      <c r="V3065" s="39"/>
      <c r="W3065" s="39"/>
      <c r="X3065" s="39">
        <f t="shared" si="1318"/>
        <v>6.1750678942836323</v>
      </c>
      <c r="Y3065" s="39">
        <f t="shared" si="1319"/>
        <v>187.95362903225805</v>
      </c>
      <c r="Z3065" s="41">
        <f t="shared" si="1320"/>
        <v>10497.615420282174</v>
      </c>
      <c r="AA3065" s="41">
        <v>8237.5405709743645</v>
      </c>
      <c r="AB3065" s="41">
        <v>-222.16389104396828</v>
      </c>
      <c r="AC3065" s="41">
        <f t="shared" si="1323"/>
        <v>8015.3766799303967</v>
      </c>
      <c r="AD3065" s="42">
        <f t="shared" si="1324"/>
        <v>2260.0748493078099</v>
      </c>
      <c r="AE3065" s="41">
        <f t="shared" si="1325"/>
        <v>10275.451529238206</v>
      </c>
      <c r="AF3065" s="42">
        <f t="shared" si="1326"/>
        <v>64906.000083665022</v>
      </c>
      <c r="AG3065" s="43">
        <f t="shared" si="1336"/>
        <v>400</v>
      </c>
      <c r="AH3065" s="44">
        <f t="shared" si="1328"/>
        <v>344.14784394250512</v>
      </c>
      <c r="AI3065" s="36">
        <f t="shared" si="1329"/>
        <v>55.852156057494867</v>
      </c>
      <c r="AJ3065" s="36">
        <f t="shared" si="1330"/>
        <v>1700</v>
      </c>
      <c r="AK3065" s="45">
        <v>45657</v>
      </c>
    </row>
    <row r="3066" spans="1:37" s="79" customFormat="1" ht="12.75" x14ac:dyDescent="0.25">
      <c r="A3066" s="36">
        <v>3060</v>
      </c>
      <c r="B3066" s="91">
        <v>43958</v>
      </c>
      <c r="C3066" s="49" t="s">
        <v>265</v>
      </c>
      <c r="D3066" s="49"/>
      <c r="E3066" s="49">
        <v>12007</v>
      </c>
      <c r="F3066" s="56" t="s">
        <v>2332</v>
      </c>
      <c r="G3066" s="73" t="s">
        <v>435</v>
      </c>
      <c r="H3066" s="62">
        <v>50</v>
      </c>
      <c r="I3066" s="96">
        <v>3137500</v>
      </c>
      <c r="J3066" s="39">
        <f t="shared" si="1337"/>
        <v>0</v>
      </c>
      <c r="K3066" s="39">
        <f t="shared" si="1338"/>
        <v>0</v>
      </c>
      <c r="L3066" s="39">
        <f t="shared" si="1339"/>
        <v>0</v>
      </c>
      <c r="M3066" s="39">
        <f>IF(E3066=12005,I3066,IF(E3066&lt;&gt;12005,0))</f>
        <v>0</v>
      </c>
      <c r="N3066" s="39">
        <f t="shared" si="1331"/>
        <v>0</v>
      </c>
      <c r="O3066" s="39">
        <f t="shared" si="1340"/>
        <v>3137500</v>
      </c>
      <c r="P3066" s="39">
        <f t="shared" si="1341"/>
        <v>0</v>
      </c>
      <c r="Q3066" s="39">
        <f t="shared" si="1342"/>
        <v>0</v>
      </c>
      <c r="R3066" s="39">
        <f t="shared" si="1343"/>
        <v>0</v>
      </c>
      <c r="S3066" s="39">
        <f t="shared" si="1344"/>
        <v>0</v>
      </c>
      <c r="T3066" s="39"/>
      <c r="U3066" s="39">
        <f t="shared" si="1345"/>
        <v>0</v>
      </c>
      <c r="V3066" s="39"/>
      <c r="W3066" s="39">
        <f>IF(E3066=12099,I3066,IF(E3066&lt;&gt;12099,0))</f>
        <v>0</v>
      </c>
      <c r="X3066" s="39">
        <f t="shared" si="1318"/>
        <v>859.00068446269677</v>
      </c>
      <c r="Y3066" s="39">
        <f t="shared" si="1319"/>
        <v>26145.833333333332</v>
      </c>
      <c r="Z3066" s="41">
        <f t="shared" si="1320"/>
        <v>1459442.1629021217</v>
      </c>
      <c r="AA3066" s="41">
        <v>1145047.9123887748</v>
      </c>
      <c r="AB3066" s="41">
        <v>35878.005802950931</v>
      </c>
      <c r="AC3066" s="41">
        <f t="shared" si="1323"/>
        <v>1180925.9181917256</v>
      </c>
      <c r="AD3066" s="42">
        <f t="shared" si="1324"/>
        <v>314394.25051334687</v>
      </c>
      <c r="AE3066" s="41">
        <f t="shared" si="1325"/>
        <v>1495320.1687050725</v>
      </c>
      <c r="AF3066" s="42">
        <f t="shared" si="1326"/>
        <v>1642179.8312949275</v>
      </c>
      <c r="AG3066" s="43">
        <f>(365.25/30.4375*(IF(E3066=12002,1/3%,IF(E3066=12003,1/3%,IF(E3066=12004,1/3%,IF(E3066=12006,1/2%,IF(E3066=12007,1/10%,IF(E3066=12008,1/3%,IF(E3066=12009,1/10%,IF(E3066=12010,1/10%,IF(E3066=12011,1/20%,IF(E3066=12012,1/3%,IF(E3066=12099,1/10%)))))))))))))</f>
        <v>120</v>
      </c>
      <c r="AH3066" s="44">
        <f t="shared" si="1328"/>
        <v>64.180698151950722</v>
      </c>
      <c r="AI3066" s="36">
        <f t="shared" si="1329"/>
        <v>55.819301848049278</v>
      </c>
      <c r="AJ3066" s="36">
        <f t="shared" si="1330"/>
        <v>1699</v>
      </c>
      <c r="AK3066" s="45">
        <v>45657</v>
      </c>
    </row>
    <row r="3067" spans="1:37" s="79" customFormat="1" ht="38.25" customHeight="1" x14ac:dyDescent="0.25">
      <c r="A3067" s="36">
        <v>3061</v>
      </c>
      <c r="B3067" s="45">
        <v>43958</v>
      </c>
      <c r="C3067" s="53" t="s">
        <v>533</v>
      </c>
      <c r="D3067" s="53"/>
      <c r="E3067" s="36">
        <v>12003</v>
      </c>
      <c r="F3067" s="36" t="s">
        <v>2040</v>
      </c>
      <c r="G3067" s="36" t="s">
        <v>540</v>
      </c>
      <c r="H3067" s="38">
        <v>19</v>
      </c>
      <c r="I3067" s="48">
        <v>904875</v>
      </c>
      <c r="J3067" s="39">
        <f t="shared" si="1337"/>
        <v>0</v>
      </c>
      <c r="K3067" s="39">
        <f t="shared" si="1338"/>
        <v>904875</v>
      </c>
      <c r="L3067" s="39">
        <f t="shared" si="1339"/>
        <v>0</v>
      </c>
      <c r="M3067" s="39">
        <f t="shared" ref="M3067:M3072" si="1346">IF(C3067=12006,H3067,IF(C3067&lt;&gt;12006,0))</f>
        <v>0</v>
      </c>
      <c r="N3067" s="39">
        <f t="shared" si="1331"/>
        <v>0</v>
      </c>
      <c r="O3067" s="39">
        <f t="shared" si="1340"/>
        <v>0</v>
      </c>
      <c r="P3067" s="39">
        <f t="shared" si="1341"/>
        <v>0</v>
      </c>
      <c r="Q3067" s="39">
        <f t="shared" si="1342"/>
        <v>0</v>
      </c>
      <c r="R3067" s="39">
        <f t="shared" si="1343"/>
        <v>0</v>
      </c>
      <c r="S3067" s="39">
        <f t="shared" si="1344"/>
        <v>0</v>
      </c>
      <c r="T3067" s="39"/>
      <c r="U3067" s="39">
        <f t="shared" si="1345"/>
        <v>0</v>
      </c>
      <c r="V3067" s="39"/>
      <c r="W3067" s="39"/>
      <c r="X3067" s="39">
        <f t="shared" si="1318"/>
        <v>74.322381930184804</v>
      </c>
      <c r="Y3067" s="39">
        <f t="shared" si="1319"/>
        <v>2262.1875</v>
      </c>
      <c r="Z3067" s="41">
        <f t="shared" si="1320"/>
        <v>126273.72689938398</v>
      </c>
      <c r="AA3067" s="41">
        <v>96842.063655030797</v>
      </c>
      <c r="AB3067" s="41">
        <v>-2611.8001474712819</v>
      </c>
      <c r="AC3067" s="41">
        <f t="shared" si="1323"/>
        <v>94230.263507559517</v>
      </c>
      <c r="AD3067" s="42">
        <f t="shared" si="1324"/>
        <v>29431.663244353185</v>
      </c>
      <c r="AE3067" s="41">
        <f t="shared" si="1325"/>
        <v>123661.9267519127</v>
      </c>
      <c r="AF3067" s="42">
        <f t="shared" si="1326"/>
        <v>781213.07324808731</v>
      </c>
      <c r="AG3067" s="43">
        <f t="shared" ref="AG3067:AG3072" si="1347">(365.25/30.4375*(IF(E3067=12002,1/3%,IF(E3067=12003,1/3%,IF(E3067=12004,1/3%,IF(E3067=12006,1/2%,IF(E3067=12007,1/10%,IF(E3067=12008,1/3%,IF(E3067=12009,1/10%,IF(E3067=12010,1/10%,IF(E3067=12011,1/20%,IF(E3067=12012,1/3%))))))))))))</f>
        <v>400</v>
      </c>
      <c r="AH3067" s="44">
        <f t="shared" si="1328"/>
        <v>344.18069815195071</v>
      </c>
      <c r="AI3067" s="36">
        <f t="shared" si="1329"/>
        <v>55.819301848049278</v>
      </c>
      <c r="AJ3067" s="36">
        <f t="shared" si="1330"/>
        <v>1699</v>
      </c>
      <c r="AK3067" s="45">
        <v>45657</v>
      </c>
    </row>
    <row r="3068" spans="1:37" s="79" customFormat="1" ht="25.5" x14ac:dyDescent="0.25">
      <c r="A3068" s="36">
        <v>3062</v>
      </c>
      <c r="B3068" s="45">
        <v>43958</v>
      </c>
      <c r="C3068" s="53" t="s">
        <v>533</v>
      </c>
      <c r="D3068" s="53"/>
      <c r="E3068" s="36">
        <v>12003</v>
      </c>
      <c r="F3068" s="36" t="s">
        <v>2041</v>
      </c>
      <c r="G3068" s="36" t="s">
        <v>540</v>
      </c>
      <c r="H3068" s="38">
        <v>4</v>
      </c>
      <c r="I3068" s="48">
        <v>147500</v>
      </c>
      <c r="J3068" s="39">
        <f t="shared" si="1337"/>
        <v>0</v>
      </c>
      <c r="K3068" s="39">
        <f t="shared" si="1338"/>
        <v>147500</v>
      </c>
      <c r="L3068" s="39">
        <f t="shared" si="1339"/>
        <v>0</v>
      </c>
      <c r="M3068" s="39">
        <f t="shared" si="1346"/>
        <v>0</v>
      </c>
      <c r="N3068" s="39">
        <f t="shared" si="1331"/>
        <v>0</v>
      </c>
      <c r="O3068" s="39">
        <f t="shared" si="1340"/>
        <v>0</v>
      </c>
      <c r="P3068" s="39">
        <f t="shared" si="1341"/>
        <v>0</v>
      </c>
      <c r="Q3068" s="39">
        <f t="shared" si="1342"/>
        <v>0</v>
      </c>
      <c r="R3068" s="39">
        <f t="shared" si="1343"/>
        <v>0</v>
      </c>
      <c r="S3068" s="39">
        <f t="shared" si="1344"/>
        <v>0</v>
      </c>
      <c r="T3068" s="39"/>
      <c r="U3068" s="39">
        <f t="shared" si="1345"/>
        <v>0</v>
      </c>
      <c r="V3068" s="39"/>
      <c r="W3068" s="39"/>
      <c r="X3068" s="39">
        <f t="shared" si="1318"/>
        <v>12.114989733059549</v>
      </c>
      <c r="Y3068" s="39">
        <f t="shared" si="1319"/>
        <v>368.75</v>
      </c>
      <c r="Z3068" s="41">
        <f t="shared" si="1320"/>
        <v>20583.367556468173</v>
      </c>
      <c r="AA3068" s="41">
        <v>15785.831622176591</v>
      </c>
      <c r="AB3068" s="41">
        <v>-425.73893825336552</v>
      </c>
      <c r="AC3068" s="41">
        <f t="shared" si="1323"/>
        <v>15360.092683923225</v>
      </c>
      <c r="AD3068" s="42">
        <f t="shared" si="1324"/>
        <v>4797.5359342915817</v>
      </c>
      <c r="AE3068" s="41">
        <f t="shared" si="1325"/>
        <v>20157.628618214807</v>
      </c>
      <c r="AF3068" s="42">
        <f t="shared" si="1326"/>
        <v>127342.3713817852</v>
      </c>
      <c r="AG3068" s="43">
        <f t="shared" si="1347"/>
        <v>400</v>
      </c>
      <c r="AH3068" s="44">
        <f t="shared" si="1328"/>
        <v>344.18069815195071</v>
      </c>
      <c r="AI3068" s="36">
        <f t="shared" si="1329"/>
        <v>55.819301848049278</v>
      </c>
      <c r="AJ3068" s="36">
        <f t="shared" si="1330"/>
        <v>1699</v>
      </c>
      <c r="AK3068" s="45">
        <v>45657</v>
      </c>
    </row>
    <row r="3069" spans="1:37" s="79" customFormat="1" ht="38.25" customHeight="1" x14ac:dyDescent="0.25">
      <c r="A3069" s="36">
        <v>3063</v>
      </c>
      <c r="B3069" s="45">
        <v>43959</v>
      </c>
      <c r="C3069" s="53" t="s">
        <v>533</v>
      </c>
      <c r="D3069" s="53"/>
      <c r="E3069" s="36">
        <v>12003</v>
      </c>
      <c r="F3069" s="36" t="s">
        <v>2041</v>
      </c>
      <c r="G3069" s="36" t="s">
        <v>540</v>
      </c>
      <c r="H3069" s="38">
        <v>10</v>
      </c>
      <c r="I3069" s="48">
        <v>368750</v>
      </c>
      <c r="J3069" s="39">
        <f t="shared" si="1337"/>
        <v>0</v>
      </c>
      <c r="K3069" s="39">
        <f t="shared" si="1338"/>
        <v>368750</v>
      </c>
      <c r="L3069" s="39">
        <f t="shared" si="1339"/>
        <v>0</v>
      </c>
      <c r="M3069" s="39">
        <f t="shared" si="1346"/>
        <v>0</v>
      </c>
      <c r="N3069" s="39">
        <f t="shared" si="1331"/>
        <v>0</v>
      </c>
      <c r="O3069" s="39">
        <f t="shared" si="1340"/>
        <v>0</v>
      </c>
      <c r="P3069" s="39">
        <f t="shared" si="1341"/>
        <v>0</v>
      </c>
      <c r="Q3069" s="39">
        <f t="shared" si="1342"/>
        <v>0</v>
      </c>
      <c r="R3069" s="39">
        <f t="shared" si="1343"/>
        <v>0</v>
      </c>
      <c r="S3069" s="39">
        <f t="shared" si="1344"/>
        <v>0</v>
      </c>
      <c r="T3069" s="39"/>
      <c r="U3069" s="39">
        <f t="shared" si="1345"/>
        <v>0</v>
      </c>
      <c r="V3069" s="39"/>
      <c r="W3069" s="39"/>
      <c r="X3069" s="39">
        <f t="shared" si="1318"/>
        <v>30.28747433264887</v>
      </c>
      <c r="Y3069" s="39">
        <f t="shared" si="1319"/>
        <v>921.875</v>
      </c>
      <c r="Z3069" s="41">
        <f t="shared" si="1320"/>
        <v>51428.131416837787</v>
      </c>
      <c r="AA3069" s="41">
        <v>39434.291581108831</v>
      </c>
      <c r="AB3069" s="41">
        <v>-1063.5305019299346</v>
      </c>
      <c r="AC3069" s="41">
        <f t="shared" si="1323"/>
        <v>38370.761079178897</v>
      </c>
      <c r="AD3069" s="42">
        <f t="shared" si="1324"/>
        <v>11993.839835728955</v>
      </c>
      <c r="AE3069" s="41">
        <f t="shared" si="1325"/>
        <v>50364.600914907853</v>
      </c>
      <c r="AF3069" s="42">
        <f t="shared" si="1326"/>
        <v>318385.39908509213</v>
      </c>
      <c r="AG3069" s="43">
        <f t="shared" si="1347"/>
        <v>400</v>
      </c>
      <c r="AH3069" s="44">
        <f t="shared" si="1328"/>
        <v>344.2135523613963</v>
      </c>
      <c r="AI3069" s="36">
        <f t="shared" si="1329"/>
        <v>55.786447638603697</v>
      </c>
      <c r="AJ3069" s="36">
        <f t="shared" si="1330"/>
        <v>1698</v>
      </c>
      <c r="AK3069" s="45">
        <v>45657</v>
      </c>
    </row>
    <row r="3070" spans="1:37" s="79" customFormat="1" ht="38.25" customHeight="1" x14ac:dyDescent="0.25">
      <c r="A3070" s="36">
        <v>3064</v>
      </c>
      <c r="B3070" s="45">
        <v>43959</v>
      </c>
      <c r="C3070" s="53" t="s">
        <v>533</v>
      </c>
      <c r="D3070" s="53"/>
      <c r="E3070" s="36">
        <v>12003</v>
      </c>
      <c r="F3070" s="36" t="s">
        <v>2040</v>
      </c>
      <c r="G3070" s="36" t="s">
        <v>540</v>
      </c>
      <c r="H3070" s="38">
        <v>9</v>
      </c>
      <c r="I3070" s="48">
        <v>428625</v>
      </c>
      <c r="J3070" s="39">
        <f t="shared" si="1337"/>
        <v>0</v>
      </c>
      <c r="K3070" s="39">
        <f t="shared" si="1338"/>
        <v>428625</v>
      </c>
      <c r="L3070" s="39">
        <f t="shared" si="1339"/>
        <v>0</v>
      </c>
      <c r="M3070" s="39">
        <f t="shared" si="1346"/>
        <v>0</v>
      </c>
      <c r="N3070" s="39">
        <f t="shared" si="1331"/>
        <v>0</v>
      </c>
      <c r="O3070" s="39">
        <f t="shared" si="1340"/>
        <v>0</v>
      </c>
      <c r="P3070" s="39">
        <f t="shared" si="1341"/>
        <v>0</v>
      </c>
      <c r="Q3070" s="39">
        <f t="shared" si="1342"/>
        <v>0</v>
      </c>
      <c r="R3070" s="39">
        <f t="shared" si="1343"/>
        <v>0</v>
      </c>
      <c r="S3070" s="39">
        <f t="shared" si="1344"/>
        <v>0</v>
      </c>
      <c r="T3070" s="39"/>
      <c r="U3070" s="39">
        <f t="shared" si="1345"/>
        <v>0</v>
      </c>
      <c r="V3070" s="39"/>
      <c r="W3070" s="39"/>
      <c r="X3070" s="39">
        <f t="shared" si="1318"/>
        <v>35.205338809034906</v>
      </c>
      <c r="Y3070" s="39">
        <f t="shared" si="1319"/>
        <v>1071.5625</v>
      </c>
      <c r="Z3070" s="41">
        <f t="shared" si="1320"/>
        <v>59778.665297741274</v>
      </c>
      <c r="AA3070" s="41">
        <v>45837.351129363451</v>
      </c>
      <c r="AB3070" s="41">
        <v>-1236.2190139382189</v>
      </c>
      <c r="AC3070" s="41">
        <f t="shared" si="1323"/>
        <v>44601.132115425229</v>
      </c>
      <c r="AD3070" s="42">
        <f t="shared" si="1324"/>
        <v>13941.314168377823</v>
      </c>
      <c r="AE3070" s="41">
        <f t="shared" si="1325"/>
        <v>58542.446283803052</v>
      </c>
      <c r="AF3070" s="42">
        <f t="shared" si="1326"/>
        <v>370082.55371619697</v>
      </c>
      <c r="AG3070" s="43">
        <f t="shared" si="1347"/>
        <v>400</v>
      </c>
      <c r="AH3070" s="44">
        <f t="shared" si="1328"/>
        <v>344.2135523613963</v>
      </c>
      <c r="AI3070" s="36">
        <f t="shared" si="1329"/>
        <v>55.786447638603697</v>
      </c>
      <c r="AJ3070" s="36">
        <f t="shared" si="1330"/>
        <v>1698</v>
      </c>
      <c r="AK3070" s="45">
        <v>45657</v>
      </c>
    </row>
    <row r="3071" spans="1:37" s="79" customFormat="1" ht="12.75" customHeight="1" x14ac:dyDescent="0.25">
      <c r="A3071" s="36">
        <v>3065</v>
      </c>
      <c r="B3071" s="45">
        <v>43962</v>
      </c>
      <c r="C3071" s="36" t="s">
        <v>533</v>
      </c>
      <c r="D3071" s="36"/>
      <c r="E3071" s="36">
        <v>12003</v>
      </c>
      <c r="F3071" s="36" t="s">
        <v>2040</v>
      </c>
      <c r="G3071" s="36" t="s">
        <v>836</v>
      </c>
      <c r="H3071" s="38">
        <v>7</v>
      </c>
      <c r="I3071" s="48">
        <v>333375</v>
      </c>
      <c r="J3071" s="39">
        <f t="shared" si="1337"/>
        <v>0</v>
      </c>
      <c r="K3071" s="39">
        <f t="shared" si="1338"/>
        <v>333375</v>
      </c>
      <c r="L3071" s="39">
        <f t="shared" si="1339"/>
        <v>0</v>
      </c>
      <c r="M3071" s="39">
        <f t="shared" si="1346"/>
        <v>0</v>
      </c>
      <c r="N3071" s="39">
        <f t="shared" si="1331"/>
        <v>0</v>
      </c>
      <c r="O3071" s="39">
        <f t="shared" si="1340"/>
        <v>0</v>
      </c>
      <c r="P3071" s="39">
        <f t="shared" si="1341"/>
        <v>0</v>
      </c>
      <c r="Q3071" s="39">
        <f t="shared" si="1342"/>
        <v>0</v>
      </c>
      <c r="R3071" s="39">
        <f t="shared" si="1343"/>
        <v>0</v>
      </c>
      <c r="S3071" s="39">
        <f t="shared" si="1344"/>
        <v>0</v>
      </c>
      <c r="T3071" s="39"/>
      <c r="U3071" s="39">
        <f t="shared" si="1345"/>
        <v>0</v>
      </c>
      <c r="V3071" s="39"/>
      <c r="W3071" s="39"/>
      <c r="X3071" s="39">
        <f t="shared" si="1318"/>
        <v>27.381930184804929</v>
      </c>
      <c r="Y3071" s="39">
        <f t="shared" si="1319"/>
        <v>833.4375</v>
      </c>
      <c r="Z3071" s="41">
        <f t="shared" si="1320"/>
        <v>46412.371663244354</v>
      </c>
      <c r="AA3071" s="41">
        <v>36390.585215605752</v>
      </c>
      <c r="AB3071" s="41">
        <v>-981.44269387310555</v>
      </c>
      <c r="AC3071" s="41">
        <f t="shared" si="1323"/>
        <v>35409.142521732647</v>
      </c>
      <c r="AD3071" s="42">
        <f t="shared" si="1324"/>
        <v>10021.786447638602</v>
      </c>
      <c r="AE3071" s="41">
        <f t="shared" si="1325"/>
        <v>45430.928969371249</v>
      </c>
      <c r="AF3071" s="42">
        <f t="shared" si="1326"/>
        <v>287944.07103062875</v>
      </c>
      <c r="AG3071" s="43">
        <f t="shared" si="1347"/>
        <v>400</v>
      </c>
      <c r="AH3071" s="44">
        <f t="shared" si="1328"/>
        <v>344.31211498973306</v>
      </c>
      <c r="AI3071" s="36">
        <f t="shared" si="1329"/>
        <v>55.687885010266939</v>
      </c>
      <c r="AJ3071" s="36">
        <f t="shared" si="1330"/>
        <v>1695</v>
      </c>
      <c r="AK3071" s="45">
        <v>45657</v>
      </c>
    </row>
    <row r="3072" spans="1:37" s="79" customFormat="1" ht="12.75" customHeight="1" x14ac:dyDescent="0.25">
      <c r="A3072" s="36">
        <v>3066</v>
      </c>
      <c r="B3072" s="45">
        <v>43962</v>
      </c>
      <c r="C3072" s="36" t="s">
        <v>533</v>
      </c>
      <c r="D3072" s="36"/>
      <c r="E3072" s="36">
        <v>12003</v>
      </c>
      <c r="F3072" s="36" t="s">
        <v>2041</v>
      </c>
      <c r="G3072" s="36" t="s">
        <v>836</v>
      </c>
      <c r="H3072" s="38">
        <v>6</v>
      </c>
      <c r="I3072" s="48">
        <v>221250</v>
      </c>
      <c r="J3072" s="39">
        <f t="shared" si="1337"/>
        <v>0</v>
      </c>
      <c r="K3072" s="39">
        <f t="shared" si="1338"/>
        <v>221250</v>
      </c>
      <c r="L3072" s="39">
        <f t="shared" si="1339"/>
        <v>0</v>
      </c>
      <c r="M3072" s="39">
        <f t="shared" si="1346"/>
        <v>0</v>
      </c>
      <c r="N3072" s="39">
        <f t="shared" si="1331"/>
        <v>0</v>
      </c>
      <c r="O3072" s="39">
        <f t="shared" si="1340"/>
        <v>0</v>
      </c>
      <c r="P3072" s="39">
        <f t="shared" si="1341"/>
        <v>0</v>
      </c>
      <c r="Q3072" s="39">
        <f t="shared" si="1342"/>
        <v>0</v>
      </c>
      <c r="R3072" s="39">
        <f t="shared" si="1343"/>
        <v>0</v>
      </c>
      <c r="S3072" s="39">
        <f t="shared" si="1344"/>
        <v>0</v>
      </c>
      <c r="T3072" s="39"/>
      <c r="U3072" s="39">
        <f t="shared" si="1345"/>
        <v>0</v>
      </c>
      <c r="V3072" s="39"/>
      <c r="W3072" s="39"/>
      <c r="X3072" s="39">
        <f t="shared" si="1318"/>
        <v>18.172484599589321</v>
      </c>
      <c r="Y3072" s="39">
        <f t="shared" si="1319"/>
        <v>553.125</v>
      </c>
      <c r="Z3072" s="41">
        <f t="shared" si="1320"/>
        <v>30802.361396303899</v>
      </c>
      <c r="AA3072" s="41">
        <v>24151.232032854212</v>
      </c>
      <c r="AB3072" s="41">
        <v>-651.35116916212849</v>
      </c>
      <c r="AC3072" s="41">
        <f t="shared" si="1323"/>
        <v>23499.880863692084</v>
      </c>
      <c r="AD3072" s="42">
        <f t="shared" si="1324"/>
        <v>6651.1293634496869</v>
      </c>
      <c r="AE3072" s="41">
        <f t="shared" si="1325"/>
        <v>30151.010227141771</v>
      </c>
      <c r="AF3072" s="42">
        <f t="shared" si="1326"/>
        <v>191098.98977285821</v>
      </c>
      <c r="AG3072" s="43">
        <f t="shared" si="1347"/>
        <v>400</v>
      </c>
      <c r="AH3072" s="44">
        <f t="shared" si="1328"/>
        <v>344.31211498973306</v>
      </c>
      <c r="AI3072" s="36">
        <f t="shared" si="1329"/>
        <v>55.687885010266939</v>
      </c>
      <c r="AJ3072" s="36">
        <f t="shared" si="1330"/>
        <v>1695</v>
      </c>
      <c r="AK3072" s="45">
        <v>45657</v>
      </c>
    </row>
    <row r="3073" spans="1:37" s="79" customFormat="1" ht="12.75" customHeight="1" x14ac:dyDescent="0.25">
      <c r="A3073" s="36">
        <v>3067</v>
      </c>
      <c r="B3073" s="45">
        <v>43962</v>
      </c>
      <c r="C3073" s="49" t="s">
        <v>272</v>
      </c>
      <c r="D3073" s="49"/>
      <c r="E3073" s="49">
        <v>12010</v>
      </c>
      <c r="F3073" s="36" t="s">
        <v>2333</v>
      </c>
      <c r="G3073" s="56" t="s">
        <v>435</v>
      </c>
      <c r="H3073" s="38">
        <v>1</v>
      </c>
      <c r="I3073" s="50">
        <v>385000</v>
      </c>
      <c r="J3073" s="39">
        <f t="shared" si="1337"/>
        <v>0</v>
      </c>
      <c r="K3073" s="39">
        <f t="shared" si="1338"/>
        <v>0</v>
      </c>
      <c r="L3073" s="39">
        <f t="shared" si="1339"/>
        <v>0</v>
      </c>
      <c r="M3073" s="39">
        <f>IF(E3073=12005,I3073,IF(E3073&lt;&gt;12005,0))</f>
        <v>0</v>
      </c>
      <c r="N3073" s="39">
        <f t="shared" si="1331"/>
        <v>0</v>
      </c>
      <c r="O3073" s="39">
        <f t="shared" si="1340"/>
        <v>0</v>
      </c>
      <c r="P3073" s="39">
        <f t="shared" si="1341"/>
        <v>0</v>
      </c>
      <c r="Q3073" s="39">
        <f t="shared" si="1342"/>
        <v>0</v>
      </c>
      <c r="R3073" s="39">
        <f t="shared" si="1343"/>
        <v>385000</v>
      </c>
      <c r="S3073" s="39">
        <f t="shared" si="1344"/>
        <v>0</v>
      </c>
      <c r="T3073" s="39"/>
      <c r="U3073" s="39">
        <f t="shared" si="1345"/>
        <v>0</v>
      </c>
      <c r="V3073" s="39"/>
      <c r="W3073" s="39">
        <f>IF(E3073=12099,I3073,IF(E3073&lt;&gt;12099,0))</f>
        <v>0</v>
      </c>
      <c r="X3073" s="39">
        <f t="shared" si="1318"/>
        <v>105.4072553045859</v>
      </c>
      <c r="Y3073" s="39">
        <f t="shared" si="1319"/>
        <v>3208.3333333333335</v>
      </c>
      <c r="Z3073" s="41">
        <f t="shared" si="1320"/>
        <v>178665.2977412731</v>
      </c>
      <c r="AA3073" s="41">
        <v>140086.24229979469</v>
      </c>
      <c r="AB3073" s="41">
        <v>9415.3349797115425</v>
      </c>
      <c r="AC3073" s="41">
        <f t="shared" si="1323"/>
        <v>149501.57727950622</v>
      </c>
      <c r="AD3073" s="42">
        <f t="shared" si="1324"/>
        <v>38579.055441478413</v>
      </c>
      <c r="AE3073" s="41">
        <f t="shared" si="1325"/>
        <v>188080.63272098463</v>
      </c>
      <c r="AF3073" s="42">
        <f t="shared" si="1326"/>
        <v>196919.36727901537</v>
      </c>
      <c r="AG3073" s="43">
        <f>(365.25/30.4375*(IF(E3073=12002,1/3%,IF(E3073=12003,1/3%,IF(E3073=12004,1/3%,IF(E3073=12006,1/2%,IF(E3073=12007,1/10%,IF(E3073=12008,1/3%,IF(E3073=12009,1/10%,IF(E3073=12010,1/10%,IF(E3073=12011,1/20%,IF(E3073=12012,1/3%,IF(E3073=12099,1/10%)))))))))))))</f>
        <v>120</v>
      </c>
      <c r="AH3073" s="44">
        <f t="shared" si="1328"/>
        <v>64.312114989733061</v>
      </c>
      <c r="AI3073" s="36">
        <f t="shared" si="1329"/>
        <v>55.687885010266939</v>
      </c>
      <c r="AJ3073" s="36">
        <f t="shared" si="1330"/>
        <v>1695</v>
      </c>
      <c r="AK3073" s="45">
        <v>45657</v>
      </c>
    </row>
    <row r="3074" spans="1:37" s="79" customFormat="1" ht="12.75" customHeight="1" x14ac:dyDescent="0.25">
      <c r="A3074" s="36">
        <v>3068</v>
      </c>
      <c r="B3074" s="91">
        <v>43964</v>
      </c>
      <c r="C3074" s="36" t="s">
        <v>315</v>
      </c>
      <c r="D3074" s="36"/>
      <c r="E3074" s="36">
        <v>12008</v>
      </c>
      <c r="F3074" s="56" t="s">
        <v>1792</v>
      </c>
      <c r="G3074" s="38" t="s">
        <v>322</v>
      </c>
      <c r="H3074" s="63">
        <v>1</v>
      </c>
      <c r="I3074" s="98">
        <v>218000</v>
      </c>
      <c r="J3074" s="39">
        <f t="shared" si="1337"/>
        <v>0</v>
      </c>
      <c r="K3074" s="39">
        <f t="shared" si="1338"/>
        <v>0</v>
      </c>
      <c r="L3074" s="39">
        <f t="shared" si="1339"/>
        <v>0</v>
      </c>
      <c r="M3074" s="39">
        <f>IF(C3074=12006,H3074,IF(C3074&lt;&gt;12006,0))</f>
        <v>0</v>
      </c>
      <c r="N3074" s="39">
        <f t="shared" si="1331"/>
        <v>0</v>
      </c>
      <c r="O3074" s="39">
        <f t="shared" si="1340"/>
        <v>0</v>
      </c>
      <c r="P3074" s="39">
        <f t="shared" si="1341"/>
        <v>218000</v>
      </c>
      <c r="Q3074" s="39">
        <f t="shared" si="1342"/>
        <v>0</v>
      </c>
      <c r="R3074" s="39">
        <f t="shared" si="1343"/>
        <v>0</v>
      </c>
      <c r="S3074" s="39">
        <f t="shared" si="1344"/>
        <v>0</v>
      </c>
      <c r="T3074" s="39"/>
      <c r="U3074" s="39">
        <f t="shared" si="1345"/>
        <v>0</v>
      </c>
      <c r="V3074" s="39"/>
      <c r="W3074" s="39"/>
      <c r="X3074" s="39">
        <f t="shared" si="1318"/>
        <v>17.905544147843941</v>
      </c>
      <c r="Y3074" s="39">
        <f t="shared" si="1319"/>
        <v>544.99999999999989</v>
      </c>
      <c r="Z3074" s="41">
        <f t="shared" si="1320"/>
        <v>30314.086242299789</v>
      </c>
      <c r="AA3074" s="41">
        <v>23760.657084188904</v>
      </c>
      <c r="AB3074" s="41">
        <v>0</v>
      </c>
      <c r="AC3074" s="41">
        <f t="shared" si="1323"/>
        <v>23760.657084188904</v>
      </c>
      <c r="AD3074" s="42">
        <f t="shared" si="1324"/>
        <v>6553.4291581108846</v>
      </c>
      <c r="AE3074" s="41">
        <f t="shared" si="1325"/>
        <v>30314.086242299789</v>
      </c>
      <c r="AF3074" s="42">
        <f t="shared" si="1326"/>
        <v>187685.91375770021</v>
      </c>
      <c r="AG3074" s="43">
        <f>(365.25/30.4375*(IF(E3074=12002,1/3%,IF(E3074=12003,1/3%,IF(E3074=12004,1/3%,IF(E3074=12006,1/2%,IF(E3074=12007,1/10%,IF(E3074=12008,1/3%,IF(E3074=12009,1/10%,IF(E3074=12010,1/10%,IF(E3074=12011,1/20%,IF(E3074=12012,1/3%))))))))))))</f>
        <v>400</v>
      </c>
      <c r="AH3074" s="44">
        <f t="shared" si="1328"/>
        <v>344.37782340862424</v>
      </c>
      <c r="AI3074" s="36">
        <f t="shared" si="1329"/>
        <v>55.622176591375769</v>
      </c>
      <c r="AJ3074" s="36">
        <f t="shared" si="1330"/>
        <v>1693</v>
      </c>
      <c r="AK3074" s="45">
        <v>45657</v>
      </c>
    </row>
    <row r="3075" spans="1:37" s="79" customFormat="1" ht="12.75" customHeight="1" x14ac:dyDescent="0.25">
      <c r="A3075" s="36">
        <v>3069</v>
      </c>
      <c r="B3075" s="45">
        <v>43966</v>
      </c>
      <c r="C3075" s="53" t="s">
        <v>533</v>
      </c>
      <c r="D3075" s="53"/>
      <c r="E3075" s="36">
        <v>12003</v>
      </c>
      <c r="F3075" s="36" t="s">
        <v>2298</v>
      </c>
      <c r="G3075" s="36" t="s">
        <v>1750</v>
      </c>
      <c r="H3075" s="38">
        <v>15</v>
      </c>
      <c r="I3075" s="50">
        <v>774375</v>
      </c>
      <c r="J3075" s="39">
        <f t="shared" si="1337"/>
        <v>0</v>
      </c>
      <c r="K3075" s="39">
        <f t="shared" si="1338"/>
        <v>774375</v>
      </c>
      <c r="L3075" s="39">
        <f t="shared" si="1339"/>
        <v>0</v>
      </c>
      <c r="M3075" s="39">
        <f>IF(C3075=12006,H3075,IF(C3075&lt;&gt;12006,0))</f>
        <v>0</v>
      </c>
      <c r="N3075" s="39">
        <f t="shared" si="1331"/>
        <v>0</v>
      </c>
      <c r="O3075" s="39">
        <f t="shared" si="1340"/>
        <v>0</v>
      </c>
      <c r="P3075" s="39">
        <f t="shared" si="1341"/>
        <v>0</v>
      </c>
      <c r="Q3075" s="39">
        <f t="shared" si="1342"/>
        <v>0</v>
      </c>
      <c r="R3075" s="39">
        <f t="shared" si="1343"/>
        <v>0</v>
      </c>
      <c r="S3075" s="39">
        <f t="shared" si="1344"/>
        <v>0</v>
      </c>
      <c r="T3075" s="39"/>
      <c r="U3075" s="39">
        <f t="shared" si="1345"/>
        <v>0</v>
      </c>
      <c r="V3075" s="39"/>
      <c r="W3075" s="39"/>
      <c r="X3075" s="39">
        <f t="shared" si="1318"/>
        <v>63.603696098562629</v>
      </c>
      <c r="Y3075" s="39">
        <f t="shared" si="1319"/>
        <v>1935.9375</v>
      </c>
      <c r="Z3075" s="41">
        <f t="shared" si="1320"/>
        <v>107553.8501026694</v>
      </c>
      <c r="AA3075" s="41">
        <v>82366.786447638602</v>
      </c>
      <c r="AB3075" s="41">
        <v>-2221.4064516117182</v>
      </c>
      <c r="AC3075" s="41">
        <f t="shared" si="1323"/>
        <v>80145.379996026881</v>
      </c>
      <c r="AD3075" s="42">
        <f t="shared" si="1324"/>
        <v>25187.063655030797</v>
      </c>
      <c r="AE3075" s="41">
        <f t="shared" si="1325"/>
        <v>105332.44365105768</v>
      </c>
      <c r="AF3075" s="42">
        <f t="shared" si="1326"/>
        <v>669042.55634894234</v>
      </c>
      <c r="AG3075" s="43">
        <f>(365.25/30.4375*(IF(E3075=12002,1/3%,IF(E3075=12003,1/3%,IF(E3075=12004,1/3%,IF(E3075=12006,1/2%,IF(E3075=12007,1/10%,IF(E3075=12008,1/3%,IF(E3075=12009,1/10%,IF(E3075=12010,1/10%,IF(E3075=12011,1/20%,IF(E3075=12012,1/3%))))))))))))</f>
        <v>400</v>
      </c>
      <c r="AH3075" s="44">
        <f t="shared" si="1328"/>
        <v>344.44353182751541</v>
      </c>
      <c r="AI3075" s="36">
        <f t="shared" si="1329"/>
        <v>55.5564681724846</v>
      </c>
      <c r="AJ3075" s="36">
        <f t="shared" si="1330"/>
        <v>1691</v>
      </c>
      <c r="AK3075" s="45">
        <v>45657</v>
      </c>
    </row>
    <row r="3076" spans="1:37" s="79" customFormat="1" ht="25.5" customHeight="1" x14ac:dyDescent="0.25">
      <c r="A3076" s="36">
        <v>3070</v>
      </c>
      <c r="B3076" s="45">
        <v>43966</v>
      </c>
      <c r="C3076" s="53" t="s">
        <v>533</v>
      </c>
      <c r="D3076" s="53"/>
      <c r="E3076" s="36">
        <v>12003</v>
      </c>
      <c r="F3076" s="36" t="s">
        <v>2299</v>
      </c>
      <c r="G3076" s="36" t="s">
        <v>1750</v>
      </c>
      <c r="H3076" s="38">
        <v>15</v>
      </c>
      <c r="I3076" s="50">
        <v>553125</v>
      </c>
      <c r="J3076" s="39">
        <f t="shared" si="1337"/>
        <v>0</v>
      </c>
      <c r="K3076" s="39">
        <f t="shared" si="1338"/>
        <v>553125</v>
      </c>
      <c r="L3076" s="39">
        <f t="shared" si="1339"/>
        <v>0</v>
      </c>
      <c r="M3076" s="39">
        <f>IF(C3076=12006,H3076,IF(C3076&lt;&gt;12006,0))</f>
        <v>0</v>
      </c>
      <c r="N3076" s="39">
        <f t="shared" si="1331"/>
        <v>0</v>
      </c>
      <c r="O3076" s="39">
        <f t="shared" si="1340"/>
        <v>0</v>
      </c>
      <c r="P3076" s="39">
        <f t="shared" si="1341"/>
        <v>0</v>
      </c>
      <c r="Q3076" s="39">
        <f t="shared" si="1342"/>
        <v>0</v>
      </c>
      <c r="R3076" s="39">
        <f t="shared" si="1343"/>
        <v>0</v>
      </c>
      <c r="S3076" s="39">
        <f t="shared" si="1344"/>
        <v>0</v>
      </c>
      <c r="T3076" s="39"/>
      <c r="U3076" s="39">
        <f t="shared" si="1345"/>
        <v>0</v>
      </c>
      <c r="V3076" s="39"/>
      <c r="W3076" s="39"/>
      <c r="X3076" s="39">
        <f t="shared" si="1318"/>
        <v>45.431211498973305</v>
      </c>
      <c r="Y3076" s="39">
        <f t="shared" si="1319"/>
        <v>1382.8125</v>
      </c>
      <c r="Z3076" s="41">
        <f t="shared" si="1320"/>
        <v>76824.178644763859</v>
      </c>
      <c r="AA3076" s="41">
        <v>58833.418891170433</v>
      </c>
      <c r="AB3076" s="41">
        <v>-1586.7188940083704</v>
      </c>
      <c r="AC3076" s="41">
        <f t="shared" si="1323"/>
        <v>57246.699997162061</v>
      </c>
      <c r="AD3076" s="42">
        <f t="shared" si="1324"/>
        <v>17990.759753593426</v>
      </c>
      <c r="AE3076" s="41">
        <f t="shared" si="1325"/>
        <v>75237.459750755486</v>
      </c>
      <c r="AF3076" s="42">
        <f t="shared" si="1326"/>
        <v>477887.54024924454</v>
      </c>
      <c r="AG3076" s="43">
        <f>(365.25/30.4375*(IF(E3076=12002,1/3%,IF(E3076=12003,1/3%,IF(E3076=12004,1/3%,IF(E3076=12006,1/2%,IF(E3076=12007,1/10%,IF(E3076=12008,1/3%,IF(E3076=12009,1/10%,IF(E3076=12010,1/10%,IF(E3076=12011,1/20%,IF(E3076=12012,1/3%))))))))))))</f>
        <v>400</v>
      </c>
      <c r="AH3076" s="44">
        <f t="shared" si="1328"/>
        <v>344.44353182751541</v>
      </c>
      <c r="AI3076" s="36">
        <f t="shared" si="1329"/>
        <v>55.5564681724846</v>
      </c>
      <c r="AJ3076" s="36">
        <f t="shared" si="1330"/>
        <v>1691</v>
      </c>
      <c r="AK3076" s="45">
        <v>45657</v>
      </c>
    </row>
    <row r="3077" spans="1:37" s="79" customFormat="1" ht="25.5" customHeight="1" x14ac:dyDescent="0.25">
      <c r="A3077" s="36">
        <v>3071</v>
      </c>
      <c r="B3077" s="45">
        <v>43969</v>
      </c>
      <c r="C3077" s="49" t="s">
        <v>272</v>
      </c>
      <c r="D3077" s="49"/>
      <c r="E3077" s="49">
        <v>12010</v>
      </c>
      <c r="F3077" s="36" t="s">
        <v>2334</v>
      </c>
      <c r="G3077" s="56" t="s">
        <v>435</v>
      </c>
      <c r="H3077" s="38">
        <v>1</v>
      </c>
      <c r="I3077" s="50">
        <v>1444006.25</v>
      </c>
      <c r="J3077" s="39">
        <f t="shared" si="1337"/>
        <v>0</v>
      </c>
      <c r="K3077" s="39">
        <f t="shared" si="1338"/>
        <v>0</v>
      </c>
      <c r="L3077" s="39">
        <f t="shared" si="1339"/>
        <v>0</v>
      </c>
      <c r="M3077" s="39">
        <f>IF(E3077=12005,I3077,IF(E3077&lt;&gt;12005,0))</f>
        <v>0</v>
      </c>
      <c r="N3077" s="39">
        <f t="shared" si="1331"/>
        <v>0</v>
      </c>
      <c r="O3077" s="39">
        <f t="shared" si="1340"/>
        <v>0</v>
      </c>
      <c r="P3077" s="39">
        <f t="shared" si="1341"/>
        <v>0</v>
      </c>
      <c r="Q3077" s="39">
        <f t="shared" si="1342"/>
        <v>0</v>
      </c>
      <c r="R3077" s="39">
        <f t="shared" si="1343"/>
        <v>1444006.25</v>
      </c>
      <c r="S3077" s="39">
        <f t="shared" si="1344"/>
        <v>0</v>
      </c>
      <c r="T3077" s="39"/>
      <c r="U3077" s="39">
        <f t="shared" si="1345"/>
        <v>0</v>
      </c>
      <c r="V3077" s="39"/>
      <c r="W3077" s="39">
        <f>IF(E3077=12099,I3077,IF(E3077&lt;&gt;12099,0))</f>
        <v>0</v>
      </c>
      <c r="X3077" s="39">
        <f t="shared" si="1318"/>
        <v>395.34736481861739</v>
      </c>
      <c r="Y3077" s="39">
        <f t="shared" si="1319"/>
        <v>12033.385416666666</v>
      </c>
      <c r="Z3077" s="41">
        <f t="shared" si="1320"/>
        <v>667346.35181382613</v>
      </c>
      <c r="AA3077" s="41">
        <v>522649.21629021218</v>
      </c>
      <c r="AB3077" s="41">
        <v>35127.771060665174</v>
      </c>
      <c r="AC3077" s="41">
        <f t="shared" si="1323"/>
        <v>557776.98735087737</v>
      </c>
      <c r="AD3077" s="42">
        <f t="shared" si="1324"/>
        <v>144697.13552361395</v>
      </c>
      <c r="AE3077" s="41">
        <f t="shared" si="1325"/>
        <v>702474.12287449138</v>
      </c>
      <c r="AF3077" s="42">
        <f t="shared" si="1326"/>
        <v>741532.12712550862</v>
      </c>
      <c r="AG3077" s="43">
        <f>(365.25/30.4375*(IF(E3077=12002,1/3%,IF(E3077=12003,1/3%,IF(E3077=12004,1/3%,IF(E3077=12006,1/2%,IF(E3077=12007,1/10%,IF(E3077=12008,1/3%,IF(E3077=12009,1/10%,IF(E3077=12010,1/10%,IF(E3077=12011,1/20%,IF(E3077=12012,1/3%,IF(E3077=12099,1/10%)))))))))))))</f>
        <v>120</v>
      </c>
      <c r="AH3077" s="44">
        <f t="shared" si="1328"/>
        <v>64.542094455852151</v>
      </c>
      <c r="AI3077" s="36">
        <f t="shared" si="1329"/>
        <v>55.457905544147842</v>
      </c>
      <c r="AJ3077" s="36">
        <f t="shared" si="1330"/>
        <v>1688</v>
      </c>
      <c r="AK3077" s="45">
        <v>45657</v>
      </c>
    </row>
    <row r="3078" spans="1:37" s="79" customFormat="1" ht="38.25" customHeight="1" x14ac:dyDescent="0.25">
      <c r="A3078" s="36">
        <v>3072</v>
      </c>
      <c r="B3078" s="45">
        <v>43969</v>
      </c>
      <c r="C3078" s="53" t="s">
        <v>533</v>
      </c>
      <c r="D3078" s="53"/>
      <c r="E3078" s="36">
        <v>12003</v>
      </c>
      <c r="F3078" s="36" t="s">
        <v>2299</v>
      </c>
      <c r="G3078" s="36" t="s">
        <v>1700</v>
      </c>
      <c r="H3078" s="38">
        <v>13</v>
      </c>
      <c r="I3078" s="50">
        <v>454213.70967741933</v>
      </c>
      <c r="J3078" s="39">
        <f t="shared" si="1337"/>
        <v>0</v>
      </c>
      <c r="K3078" s="39">
        <f t="shared" si="1338"/>
        <v>454213.70967741933</v>
      </c>
      <c r="L3078" s="39">
        <f t="shared" si="1339"/>
        <v>0</v>
      </c>
      <c r="M3078" s="39">
        <f>IF(C3078=12006,H3078,IF(C3078&lt;&gt;12006,0))</f>
        <v>0</v>
      </c>
      <c r="N3078" s="39">
        <f t="shared" si="1331"/>
        <v>0</v>
      </c>
      <c r="O3078" s="39">
        <f t="shared" si="1340"/>
        <v>0</v>
      </c>
      <c r="P3078" s="39">
        <f t="shared" si="1341"/>
        <v>0</v>
      </c>
      <c r="Q3078" s="39">
        <f t="shared" si="1342"/>
        <v>0</v>
      </c>
      <c r="R3078" s="39">
        <f t="shared" si="1343"/>
        <v>0</v>
      </c>
      <c r="S3078" s="39">
        <f t="shared" si="1344"/>
        <v>0</v>
      </c>
      <c r="T3078" s="39"/>
      <c r="U3078" s="39">
        <f t="shared" si="1345"/>
        <v>0</v>
      </c>
      <c r="V3078" s="39"/>
      <c r="W3078" s="39"/>
      <c r="X3078" s="39">
        <f t="shared" si="1318"/>
        <v>37.307080876995428</v>
      </c>
      <c r="Y3078" s="39">
        <f t="shared" si="1319"/>
        <v>1135.5342741935483</v>
      </c>
      <c r="Z3078" s="41">
        <f t="shared" si="1320"/>
        <v>62974.35252036828</v>
      </c>
      <c r="AA3078" s="41">
        <v>48200.748493078092</v>
      </c>
      <c r="AB3078" s="41">
        <v>-1299.9591011494074</v>
      </c>
      <c r="AC3078" s="41">
        <f t="shared" si="1323"/>
        <v>46900.789391928687</v>
      </c>
      <c r="AD3078" s="42">
        <f t="shared" si="1324"/>
        <v>14773.604027290188</v>
      </c>
      <c r="AE3078" s="41">
        <f t="shared" si="1325"/>
        <v>61674.393419218875</v>
      </c>
      <c r="AF3078" s="42">
        <f t="shared" si="1326"/>
        <v>392539.31625820044</v>
      </c>
      <c r="AG3078" s="43">
        <f>(365.25/30.4375*(IF(E3078=12002,1/3%,IF(E3078=12003,1/3%,IF(E3078=12004,1/3%,IF(E3078=12006,1/2%,IF(E3078=12007,1/10%,IF(E3078=12008,1/3%,IF(E3078=12009,1/10%,IF(E3078=12010,1/10%,IF(E3078=12011,1/20%,IF(E3078=12012,1/3%))))))))))))</f>
        <v>400</v>
      </c>
      <c r="AH3078" s="44">
        <f t="shared" si="1328"/>
        <v>344.54209445585218</v>
      </c>
      <c r="AI3078" s="36">
        <f t="shared" si="1329"/>
        <v>55.457905544147842</v>
      </c>
      <c r="AJ3078" s="36">
        <f t="shared" si="1330"/>
        <v>1688</v>
      </c>
      <c r="AK3078" s="45">
        <v>45657</v>
      </c>
    </row>
    <row r="3079" spans="1:37" s="79" customFormat="1" ht="12.75" customHeight="1" x14ac:dyDescent="0.25">
      <c r="A3079" s="36">
        <v>3073</v>
      </c>
      <c r="B3079" s="45">
        <v>43969</v>
      </c>
      <c r="C3079" s="53" t="s">
        <v>533</v>
      </c>
      <c r="D3079" s="53"/>
      <c r="E3079" s="36">
        <v>12003</v>
      </c>
      <c r="F3079" s="36" t="s">
        <v>2298</v>
      </c>
      <c r="G3079" s="36" t="s">
        <v>1700</v>
      </c>
      <c r="H3079" s="38">
        <v>4</v>
      </c>
      <c r="I3079" s="50">
        <v>195661.29032258064</v>
      </c>
      <c r="J3079" s="39">
        <f t="shared" si="1337"/>
        <v>0</v>
      </c>
      <c r="K3079" s="39">
        <f t="shared" si="1338"/>
        <v>195661.29032258064</v>
      </c>
      <c r="L3079" s="39">
        <f t="shared" si="1339"/>
        <v>0</v>
      </c>
      <c r="M3079" s="39">
        <f>IF(C3079=12006,H3079,IF(C3079&lt;&gt;12006,0))</f>
        <v>0</v>
      </c>
      <c r="N3079" s="39">
        <f t="shared" si="1331"/>
        <v>0</v>
      </c>
      <c r="O3079" s="39">
        <f t="shared" si="1340"/>
        <v>0</v>
      </c>
      <c r="P3079" s="39">
        <f t="shared" si="1341"/>
        <v>0</v>
      </c>
      <c r="Q3079" s="39">
        <f t="shared" si="1342"/>
        <v>0</v>
      </c>
      <c r="R3079" s="39">
        <f t="shared" si="1343"/>
        <v>0</v>
      </c>
      <c r="S3079" s="39">
        <f t="shared" si="1344"/>
        <v>0</v>
      </c>
      <c r="T3079" s="39"/>
      <c r="U3079" s="39">
        <f t="shared" si="1345"/>
        <v>0</v>
      </c>
      <c r="V3079" s="39"/>
      <c r="W3079" s="39"/>
      <c r="X3079" s="39">
        <f t="shared" ref="X3079:X3142" si="1348">IF(I3079&lt;0,0,IF(I3079&gt;0,((1/365.25*(IF(E3079=12002,I3079*3%,IF(E3079=12003,I3079*3%,IF(E3079=12004,I3079*3%,IF(E3079=12006,I3079*2%,IF(E3079=12007,I3079*10%,IF(E3079=12008,I3079*3%,IF(E3079=12009,I3079*10%,IF(E3079=12010,I3079*10%,IF(E3079=12011,I3079*20%,IF(E3079=12012,I3079*3%,IF(E3079=12099,I3079*10%))))))))))))))))</f>
        <v>16.070742531628799</v>
      </c>
      <c r="Y3079" s="39">
        <f t="shared" ref="Y3079:Y3142" si="1349">X3079*30.4375</f>
        <v>489.15322580645159</v>
      </c>
      <c r="Z3079" s="41">
        <f t="shared" ref="Z3079:Z3142" si="1350">IF(I3079&lt;0,0,IF(I3079&gt;0,(IF(AI3079*Y3079&lt;=I3079,Y3079*AI3079,IF(Y3079*AI3079&gt;I3079,I3079,IF(AI3079*Y3079=I3079,I3079))))))</f>
        <v>27127.413393389412</v>
      </c>
      <c r="AA3079" s="41">
        <v>20763.399350864409</v>
      </c>
      <c r="AB3079" s="41">
        <v>-559.98238203359097</v>
      </c>
      <c r="AC3079" s="41">
        <f t="shared" si="1323"/>
        <v>20203.416968830817</v>
      </c>
      <c r="AD3079" s="42">
        <f t="shared" si="1324"/>
        <v>6364.0140425250029</v>
      </c>
      <c r="AE3079" s="41">
        <f t="shared" si="1325"/>
        <v>26567.43101135582</v>
      </c>
      <c r="AF3079" s="42">
        <f t="shared" si="1326"/>
        <v>169093.85931122481</v>
      </c>
      <c r="AG3079" s="43">
        <f>(365.25/30.4375*(IF(E3079=12002,1/3%,IF(E3079=12003,1/3%,IF(E3079=12004,1/3%,IF(E3079=12006,1/2%,IF(E3079=12007,1/10%,IF(E3079=12008,1/3%,IF(E3079=12009,1/10%,IF(E3079=12010,1/10%,IF(E3079=12011,1/20%,IF(E3079=12012,1/3%))))))))))))</f>
        <v>400</v>
      </c>
      <c r="AH3079" s="44">
        <f t="shared" si="1328"/>
        <v>344.54209445585218</v>
      </c>
      <c r="AI3079" s="36">
        <f t="shared" si="1329"/>
        <v>55.457905544147842</v>
      </c>
      <c r="AJ3079" s="36">
        <f t="shared" si="1330"/>
        <v>1688</v>
      </c>
      <c r="AK3079" s="45">
        <v>45657</v>
      </c>
    </row>
    <row r="3080" spans="1:37" s="79" customFormat="1" ht="12.75" customHeight="1" x14ac:dyDescent="0.25">
      <c r="A3080" s="36">
        <v>3074</v>
      </c>
      <c r="B3080" s="45">
        <v>43969</v>
      </c>
      <c r="C3080" s="53" t="s">
        <v>533</v>
      </c>
      <c r="D3080" s="53"/>
      <c r="E3080" s="36">
        <v>12003</v>
      </c>
      <c r="F3080" s="36" t="s">
        <v>2299</v>
      </c>
      <c r="G3080" s="36" t="s">
        <v>1700</v>
      </c>
      <c r="H3080" s="38">
        <v>21</v>
      </c>
      <c r="I3080" s="50">
        <v>774375</v>
      </c>
      <c r="J3080" s="39">
        <f t="shared" si="1337"/>
        <v>0</v>
      </c>
      <c r="K3080" s="39">
        <f t="shared" si="1338"/>
        <v>774375</v>
      </c>
      <c r="L3080" s="39">
        <f t="shared" si="1339"/>
        <v>0</v>
      </c>
      <c r="M3080" s="39">
        <f>IF(C3080=12006,H3080,IF(C3080&lt;&gt;12006,0))</f>
        <v>0</v>
      </c>
      <c r="N3080" s="39">
        <f t="shared" si="1331"/>
        <v>0</v>
      </c>
      <c r="O3080" s="39">
        <f t="shared" si="1340"/>
        <v>0</v>
      </c>
      <c r="P3080" s="39">
        <f t="shared" si="1341"/>
        <v>0</v>
      </c>
      <c r="Q3080" s="39">
        <f t="shared" si="1342"/>
        <v>0</v>
      </c>
      <c r="R3080" s="39">
        <f t="shared" si="1343"/>
        <v>0</v>
      </c>
      <c r="S3080" s="39">
        <f t="shared" si="1344"/>
        <v>0</v>
      </c>
      <c r="T3080" s="39"/>
      <c r="U3080" s="39">
        <f t="shared" si="1345"/>
        <v>0</v>
      </c>
      <c r="V3080" s="39"/>
      <c r="W3080" s="39"/>
      <c r="X3080" s="39">
        <f t="shared" si="1348"/>
        <v>63.603696098562629</v>
      </c>
      <c r="Y3080" s="39">
        <f t="shared" si="1349"/>
        <v>1935.9375</v>
      </c>
      <c r="Z3080" s="41">
        <f t="shared" si="1350"/>
        <v>107363.03901437372</v>
      </c>
      <c r="AA3080" s="41">
        <v>82175.97535934292</v>
      </c>
      <c r="AB3080" s="41">
        <v>-2216.260336279799</v>
      </c>
      <c r="AC3080" s="41">
        <f t="shared" si="1323"/>
        <v>79959.715023063123</v>
      </c>
      <c r="AD3080" s="42">
        <f t="shared" si="1324"/>
        <v>25187.063655030797</v>
      </c>
      <c r="AE3080" s="41">
        <f t="shared" si="1325"/>
        <v>105146.77867809392</v>
      </c>
      <c r="AF3080" s="42">
        <f t="shared" si="1326"/>
        <v>669228.22132190608</v>
      </c>
      <c r="AG3080" s="43">
        <f>(365.25/30.4375*(IF(E3080=12002,1/3%,IF(E3080=12003,1/3%,IF(E3080=12004,1/3%,IF(E3080=12006,1/2%,IF(E3080=12007,1/10%,IF(E3080=12008,1/3%,IF(E3080=12009,1/10%,IF(E3080=12010,1/10%,IF(E3080=12011,1/20%,IF(E3080=12012,1/3%))))))))))))</f>
        <v>400</v>
      </c>
      <c r="AH3080" s="44">
        <f t="shared" si="1328"/>
        <v>344.54209445585218</v>
      </c>
      <c r="AI3080" s="36">
        <f t="shared" si="1329"/>
        <v>55.457905544147842</v>
      </c>
      <c r="AJ3080" s="36">
        <f t="shared" si="1330"/>
        <v>1688</v>
      </c>
      <c r="AK3080" s="45">
        <v>45657</v>
      </c>
    </row>
    <row r="3081" spans="1:37" s="79" customFormat="1" ht="12.75" customHeight="1" x14ac:dyDescent="0.25">
      <c r="A3081" s="36">
        <v>3075</v>
      </c>
      <c r="B3081" s="45">
        <v>43969</v>
      </c>
      <c r="C3081" s="53" t="s">
        <v>533</v>
      </c>
      <c r="D3081" s="53"/>
      <c r="E3081" s="36">
        <v>12003</v>
      </c>
      <c r="F3081" s="36" t="s">
        <v>2298</v>
      </c>
      <c r="G3081" s="36" t="s">
        <v>1700</v>
      </c>
      <c r="H3081" s="38">
        <v>3</v>
      </c>
      <c r="I3081" s="50">
        <v>142875</v>
      </c>
      <c r="J3081" s="39">
        <f t="shared" si="1337"/>
        <v>0</v>
      </c>
      <c r="K3081" s="39">
        <f t="shared" si="1338"/>
        <v>142875</v>
      </c>
      <c r="L3081" s="39">
        <f t="shared" si="1339"/>
        <v>0</v>
      </c>
      <c r="M3081" s="39">
        <f>IF(C3081=12006,H3081,IF(C3081&lt;&gt;12006,0))</f>
        <v>0</v>
      </c>
      <c r="N3081" s="39">
        <f t="shared" si="1331"/>
        <v>0</v>
      </c>
      <c r="O3081" s="39">
        <f t="shared" si="1340"/>
        <v>0</v>
      </c>
      <c r="P3081" s="39">
        <f t="shared" si="1341"/>
        <v>0</v>
      </c>
      <c r="Q3081" s="39">
        <f t="shared" si="1342"/>
        <v>0</v>
      </c>
      <c r="R3081" s="39">
        <f t="shared" si="1343"/>
        <v>0</v>
      </c>
      <c r="S3081" s="39">
        <f t="shared" si="1344"/>
        <v>0</v>
      </c>
      <c r="T3081" s="39"/>
      <c r="U3081" s="39">
        <f t="shared" si="1345"/>
        <v>0</v>
      </c>
      <c r="V3081" s="39"/>
      <c r="W3081" s="39"/>
      <c r="X3081" s="39">
        <f t="shared" si="1348"/>
        <v>11.735112936344969</v>
      </c>
      <c r="Y3081" s="39">
        <f t="shared" si="1349"/>
        <v>357.1875</v>
      </c>
      <c r="Z3081" s="41">
        <f t="shared" si="1350"/>
        <v>19808.870636550306</v>
      </c>
      <c r="AA3081" s="41">
        <v>15161.765913757701</v>
      </c>
      <c r="AB3081" s="41">
        <v>-408.90808141530437</v>
      </c>
      <c r="AC3081" s="41">
        <f t="shared" ref="AC3081:AC3144" si="1351">AA3081+AB3081</f>
        <v>14752.857832342397</v>
      </c>
      <c r="AD3081" s="42">
        <f t="shared" ref="AD3081:AD3144" si="1352">Z3081-AA3081</f>
        <v>4647.1047227926047</v>
      </c>
      <c r="AE3081" s="41">
        <f t="shared" ref="AE3081:AE3144" si="1353">AC3081+AD3081</f>
        <v>19399.962555135004</v>
      </c>
      <c r="AF3081" s="42">
        <f t="shared" ref="AF3081:AF3144" si="1354">I3081-AE3081</f>
        <v>123475.037444865</v>
      </c>
      <c r="AG3081" s="43">
        <f>(365.25/30.4375*(IF(E3081=12002,1/3%,IF(E3081=12003,1/3%,IF(E3081=12004,1/3%,IF(E3081=12006,1/2%,IF(E3081=12007,1/10%,IF(E3081=12008,1/3%,IF(E3081=12009,1/10%,IF(E3081=12010,1/10%,IF(E3081=12011,1/20%,IF(E3081=12012,1/3%))))))))))))</f>
        <v>400</v>
      </c>
      <c r="AH3081" s="44">
        <f t="shared" ref="AH3081:AH3144" si="1355">IF(AG3081&gt;AI3081,AG3081-AI3081,IF(AG3081&lt;=AI3081,0))</f>
        <v>344.54209445585218</v>
      </c>
      <c r="AI3081" s="36">
        <f t="shared" ref="AI3081:AI3144" si="1356">AJ3081/30.4375</f>
        <v>55.457905544147842</v>
      </c>
      <c r="AJ3081" s="36">
        <f t="shared" ref="AJ3081:AJ3144" si="1357">AK3081-B3081</f>
        <v>1688</v>
      </c>
      <c r="AK3081" s="45">
        <v>45657</v>
      </c>
    </row>
    <row r="3082" spans="1:37" s="79" customFormat="1" ht="12.75" customHeight="1" x14ac:dyDescent="0.25">
      <c r="A3082" s="36">
        <v>3076</v>
      </c>
      <c r="B3082" s="45">
        <v>43970</v>
      </c>
      <c r="C3082" s="49" t="s">
        <v>272</v>
      </c>
      <c r="D3082" s="49"/>
      <c r="E3082" s="49">
        <v>12010</v>
      </c>
      <c r="F3082" s="36" t="s">
        <v>2335</v>
      </c>
      <c r="G3082" s="56" t="s">
        <v>435</v>
      </c>
      <c r="H3082" s="38">
        <v>1</v>
      </c>
      <c r="I3082" s="50">
        <v>298000</v>
      </c>
      <c r="J3082" s="39">
        <f t="shared" si="1337"/>
        <v>0</v>
      </c>
      <c r="K3082" s="39">
        <f t="shared" si="1338"/>
        <v>0</v>
      </c>
      <c r="L3082" s="39">
        <f t="shared" si="1339"/>
        <v>0</v>
      </c>
      <c r="M3082" s="39">
        <f>IF(E3082=12005,I3082,IF(E3082&lt;&gt;12005,0))</f>
        <v>0</v>
      </c>
      <c r="N3082" s="39">
        <f t="shared" si="1331"/>
        <v>0</v>
      </c>
      <c r="O3082" s="39">
        <f t="shared" si="1340"/>
        <v>0</v>
      </c>
      <c r="P3082" s="39">
        <f t="shared" si="1341"/>
        <v>0</v>
      </c>
      <c r="Q3082" s="39">
        <f t="shared" si="1342"/>
        <v>0</v>
      </c>
      <c r="R3082" s="39">
        <f t="shared" si="1343"/>
        <v>298000</v>
      </c>
      <c r="S3082" s="39">
        <f t="shared" si="1344"/>
        <v>0</v>
      </c>
      <c r="T3082" s="39"/>
      <c r="U3082" s="39">
        <f t="shared" si="1345"/>
        <v>0</v>
      </c>
      <c r="V3082" s="39"/>
      <c r="W3082" s="39">
        <f>IF(E3082=12099,I3082,IF(E3082&lt;&gt;12099,0))</f>
        <v>0</v>
      </c>
      <c r="X3082" s="39">
        <f t="shared" si="1348"/>
        <v>81.587953456536624</v>
      </c>
      <c r="Y3082" s="39">
        <f t="shared" si="1349"/>
        <v>2483.3333333333335</v>
      </c>
      <c r="Z3082" s="41">
        <f t="shared" si="1350"/>
        <v>137638.87748117727</v>
      </c>
      <c r="AA3082" s="41">
        <v>107777.68651608488</v>
      </c>
      <c r="AB3082" s="41">
        <v>7243.8449716968826</v>
      </c>
      <c r="AC3082" s="41">
        <f t="shared" si="1351"/>
        <v>115021.53148778176</v>
      </c>
      <c r="AD3082" s="42">
        <f t="shared" si="1352"/>
        <v>29861.190965092392</v>
      </c>
      <c r="AE3082" s="41">
        <f t="shared" si="1353"/>
        <v>144882.72245287415</v>
      </c>
      <c r="AF3082" s="42">
        <f t="shared" si="1354"/>
        <v>153117.27754712585</v>
      </c>
      <c r="AG3082" s="43">
        <f>(365.25/30.4375*(IF(E3082=12002,1/3%,IF(E3082=12003,1/3%,IF(E3082=12004,1/3%,IF(E3082=12006,1/2%,IF(E3082=12007,1/10%,IF(E3082=12008,1/3%,IF(E3082=12009,1/10%,IF(E3082=12010,1/10%,IF(E3082=12011,1/20%,IF(E3082=12012,1/3%,IF(E3082=12099,1/10%)))))))))))))</f>
        <v>120</v>
      </c>
      <c r="AH3082" s="44">
        <f t="shared" si="1355"/>
        <v>64.57494866529774</v>
      </c>
      <c r="AI3082" s="36">
        <f t="shared" si="1356"/>
        <v>55.42505133470226</v>
      </c>
      <c r="AJ3082" s="36">
        <f t="shared" si="1357"/>
        <v>1687</v>
      </c>
      <c r="AK3082" s="45">
        <v>45657</v>
      </c>
    </row>
    <row r="3083" spans="1:37" s="79" customFormat="1" ht="38.25" customHeight="1" x14ac:dyDescent="0.25">
      <c r="A3083" s="36">
        <v>3077</v>
      </c>
      <c r="B3083" s="45">
        <v>43971</v>
      </c>
      <c r="C3083" s="36" t="s">
        <v>533</v>
      </c>
      <c r="D3083" s="36"/>
      <c r="E3083" s="36">
        <v>12003</v>
      </c>
      <c r="F3083" s="36" t="s">
        <v>2040</v>
      </c>
      <c r="G3083" s="36" t="s">
        <v>1472</v>
      </c>
      <c r="H3083" s="38">
        <v>6</v>
      </c>
      <c r="I3083" s="48">
        <v>285750</v>
      </c>
      <c r="J3083" s="39">
        <f t="shared" si="1337"/>
        <v>0</v>
      </c>
      <c r="K3083" s="39">
        <f t="shared" si="1338"/>
        <v>285750</v>
      </c>
      <c r="L3083" s="39">
        <f t="shared" si="1339"/>
        <v>0</v>
      </c>
      <c r="M3083" s="39">
        <f>IF(C3083=12006,H3083,IF(C3083&lt;&gt;12006,0))</f>
        <v>0</v>
      </c>
      <c r="N3083" s="39">
        <f t="shared" si="1331"/>
        <v>0</v>
      </c>
      <c r="O3083" s="39">
        <f t="shared" si="1340"/>
        <v>0</v>
      </c>
      <c r="P3083" s="39">
        <f t="shared" si="1341"/>
        <v>0</v>
      </c>
      <c r="Q3083" s="39">
        <f t="shared" si="1342"/>
        <v>0</v>
      </c>
      <c r="R3083" s="39">
        <f t="shared" si="1343"/>
        <v>0</v>
      </c>
      <c r="S3083" s="39">
        <f t="shared" si="1344"/>
        <v>0</v>
      </c>
      <c r="T3083" s="39"/>
      <c r="U3083" s="39">
        <f t="shared" si="1345"/>
        <v>0</v>
      </c>
      <c r="V3083" s="39"/>
      <c r="W3083" s="39"/>
      <c r="X3083" s="39">
        <f t="shared" si="1348"/>
        <v>23.470225872689937</v>
      </c>
      <c r="Y3083" s="39">
        <f t="shared" si="1349"/>
        <v>714.375</v>
      </c>
      <c r="Z3083" s="41">
        <f t="shared" si="1350"/>
        <v>39570.800821355238</v>
      </c>
      <c r="AA3083" s="41">
        <v>30980.698151950721</v>
      </c>
      <c r="AB3083" s="41">
        <v>-835.53973293292449</v>
      </c>
      <c r="AC3083" s="41">
        <f t="shared" si="1351"/>
        <v>30145.158419017796</v>
      </c>
      <c r="AD3083" s="42">
        <f t="shared" si="1352"/>
        <v>8590.1026694045177</v>
      </c>
      <c r="AE3083" s="41">
        <f t="shared" si="1353"/>
        <v>38735.26108842231</v>
      </c>
      <c r="AF3083" s="42">
        <f t="shared" si="1354"/>
        <v>247014.73891157768</v>
      </c>
      <c r="AG3083" s="43">
        <f>(365.25/30.4375*(IF(E3083=12002,1/3%,IF(E3083=12003,1/3%,IF(E3083=12004,1/3%,IF(E3083=12006,1/2%,IF(E3083=12007,1/10%,IF(E3083=12008,1/3%,IF(E3083=12009,1/10%,IF(E3083=12010,1/10%,IF(E3083=12011,1/20%,IF(E3083=12012,1/3%))))))))))))</f>
        <v>400</v>
      </c>
      <c r="AH3083" s="44">
        <f t="shared" si="1355"/>
        <v>344.60780287474336</v>
      </c>
      <c r="AI3083" s="36">
        <f t="shared" si="1356"/>
        <v>55.392197125256672</v>
      </c>
      <c r="AJ3083" s="36">
        <f t="shared" si="1357"/>
        <v>1686</v>
      </c>
      <c r="AK3083" s="45">
        <v>45657</v>
      </c>
    </row>
    <row r="3084" spans="1:37" s="79" customFormat="1" ht="38.25" customHeight="1" x14ac:dyDescent="0.25">
      <c r="A3084" s="36">
        <v>3078</v>
      </c>
      <c r="B3084" s="45">
        <v>43971</v>
      </c>
      <c r="C3084" s="36" t="s">
        <v>533</v>
      </c>
      <c r="D3084" s="36"/>
      <c r="E3084" s="36">
        <v>12003</v>
      </c>
      <c r="F3084" s="36" t="s">
        <v>2041</v>
      </c>
      <c r="G3084" s="36" t="s">
        <v>1472</v>
      </c>
      <c r="H3084" s="38">
        <v>1</v>
      </c>
      <c r="I3084" s="48">
        <v>36875</v>
      </c>
      <c r="J3084" s="39">
        <f t="shared" si="1337"/>
        <v>0</v>
      </c>
      <c r="K3084" s="39">
        <f t="shared" si="1338"/>
        <v>36875</v>
      </c>
      <c r="L3084" s="39">
        <f t="shared" si="1339"/>
        <v>0</v>
      </c>
      <c r="M3084" s="39">
        <f>IF(C3084=12006,H3084,IF(C3084&lt;&gt;12006,0))</f>
        <v>0</v>
      </c>
      <c r="N3084" s="39">
        <f t="shared" si="1331"/>
        <v>0</v>
      </c>
      <c r="O3084" s="39">
        <f t="shared" si="1340"/>
        <v>0</v>
      </c>
      <c r="P3084" s="39">
        <f t="shared" si="1341"/>
        <v>0</v>
      </c>
      <c r="Q3084" s="39">
        <f t="shared" si="1342"/>
        <v>0</v>
      </c>
      <c r="R3084" s="39">
        <f t="shared" si="1343"/>
        <v>0</v>
      </c>
      <c r="S3084" s="39">
        <f t="shared" si="1344"/>
        <v>0</v>
      </c>
      <c r="T3084" s="39"/>
      <c r="U3084" s="39">
        <f t="shared" si="1345"/>
        <v>0</v>
      </c>
      <c r="V3084" s="39"/>
      <c r="W3084" s="39"/>
      <c r="X3084" s="39">
        <f t="shared" si="1348"/>
        <v>3.0287474332648872</v>
      </c>
      <c r="Y3084" s="39">
        <f t="shared" si="1349"/>
        <v>92.1875</v>
      </c>
      <c r="Z3084" s="41">
        <f t="shared" si="1350"/>
        <v>5106.4681724845996</v>
      </c>
      <c r="AA3084" s="41">
        <v>3997.9466119096514</v>
      </c>
      <c r="AB3084" s="41">
        <v>-107.823368860548</v>
      </c>
      <c r="AC3084" s="41">
        <f t="shared" si="1351"/>
        <v>3890.1232430491036</v>
      </c>
      <c r="AD3084" s="42">
        <f t="shared" si="1352"/>
        <v>1108.5215605749481</v>
      </c>
      <c r="AE3084" s="41">
        <f t="shared" si="1353"/>
        <v>4998.6448036240517</v>
      </c>
      <c r="AF3084" s="42">
        <f t="shared" si="1354"/>
        <v>31876.355196375949</v>
      </c>
      <c r="AG3084" s="43">
        <f>(365.25/30.4375*(IF(E3084=12002,1/3%,IF(E3084=12003,1/3%,IF(E3084=12004,1/3%,IF(E3084=12006,1/2%,IF(E3084=12007,1/10%,IF(E3084=12008,1/3%,IF(E3084=12009,1/10%,IF(E3084=12010,1/10%,IF(E3084=12011,1/20%,IF(E3084=12012,1/3%))))))))))))</f>
        <v>400</v>
      </c>
      <c r="AH3084" s="44">
        <f t="shared" si="1355"/>
        <v>344.60780287474336</v>
      </c>
      <c r="AI3084" s="36">
        <f t="shared" si="1356"/>
        <v>55.392197125256672</v>
      </c>
      <c r="AJ3084" s="36">
        <f t="shared" si="1357"/>
        <v>1686</v>
      </c>
      <c r="AK3084" s="45">
        <v>45657</v>
      </c>
    </row>
    <row r="3085" spans="1:37" s="79" customFormat="1" ht="38.25" customHeight="1" x14ac:dyDescent="0.25">
      <c r="A3085" s="36">
        <v>3079</v>
      </c>
      <c r="B3085" s="45">
        <v>43971</v>
      </c>
      <c r="C3085" s="36" t="s">
        <v>533</v>
      </c>
      <c r="D3085" s="36"/>
      <c r="E3085" s="36">
        <v>12003</v>
      </c>
      <c r="F3085" s="36" t="s">
        <v>2040</v>
      </c>
      <c r="G3085" s="36" t="s">
        <v>1472</v>
      </c>
      <c r="H3085" s="38">
        <v>9</v>
      </c>
      <c r="I3085" s="48">
        <v>428625</v>
      </c>
      <c r="J3085" s="39">
        <f t="shared" si="1337"/>
        <v>0</v>
      </c>
      <c r="K3085" s="39">
        <f t="shared" si="1338"/>
        <v>428625</v>
      </c>
      <c r="L3085" s="39">
        <f t="shared" si="1339"/>
        <v>0</v>
      </c>
      <c r="M3085" s="39">
        <f>IF(C3085=12006,H3085,IF(C3085&lt;&gt;12006,0))</f>
        <v>0</v>
      </c>
      <c r="N3085" s="39">
        <f t="shared" si="1331"/>
        <v>0</v>
      </c>
      <c r="O3085" s="39">
        <f t="shared" si="1340"/>
        <v>0</v>
      </c>
      <c r="P3085" s="39">
        <f t="shared" si="1341"/>
        <v>0</v>
      </c>
      <c r="Q3085" s="39">
        <f t="shared" si="1342"/>
        <v>0</v>
      </c>
      <c r="R3085" s="39">
        <f t="shared" si="1343"/>
        <v>0</v>
      </c>
      <c r="S3085" s="39">
        <f t="shared" si="1344"/>
        <v>0</v>
      </c>
      <c r="T3085" s="39"/>
      <c r="U3085" s="39">
        <f t="shared" si="1345"/>
        <v>0</v>
      </c>
      <c r="V3085" s="39"/>
      <c r="W3085" s="39"/>
      <c r="X3085" s="39">
        <f t="shared" si="1348"/>
        <v>35.205338809034906</v>
      </c>
      <c r="Y3085" s="39">
        <f t="shared" si="1349"/>
        <v>1071.5625</v>
      </c>
      <c r="Z3085" s="41">
        <f t="shared" si="1350"/>
        <v>59356.20123203285</v>
      </c>
      <c r="AA3085" s="41">
        <v>46471.047227926079</v>
      </c>
      <c r="AB3085" s="41">
        <v>-1253.3095993993866</v>
      </c>
      <c r="AC3085" s="41">
        <f t="shared" si="1351"/>
        <v>45217.737628526695</v>
      </c>
      <c r="AD3085" s="42">
        <f t="shared" si="1352"/>
        <v>12885.154004106771</v>
      </c>
      <c r="AE3085" s="41">
        <f t="shared" si="1353"/>
        <v>58102.891632633466</v>
      </c>
      <c r="AF3085" s="42">
        <f t="shared" si="1354"/>
        <v>370522.10836736654</v>
      </c>
      <c r="AG3085" s="43">
        <f>(365.25/30.4375*(IF(E3085=12002,1/3%,IF(E3085=12003,1/3%,IF(E3085=12004,1/3%,IF(E3085=12006,1/2%,IF(E3085=12007,1/10%,IF(E3085=12008,1/3%,IF(E3085=12009,1/10%,IF(E3085=12010,1/10%,IF(E3085=12011,1/20%,IF(E3085=12012,1/3%))))))))))))</f>
        <v>400</v>
      </c>
      <c r="AH3085" s="44">
        <f t="shared" si="1355"/>
        <v>344.60780287474336</v>
      </c>
      <c r="AI3085" s="36">
        <f t="shared" si="1356"/>
        <v>55.392197125256672</v>
      </c>
      <c r="AJ3085" s="36">
        <f t="shared" si="1357"/>
        <v>1686</v>
      </c>
      <c r="AK3085" s="45">
        <v>45657</v>
      </c>
    </row>
    <row r="3086" spans="1:37" s="79" customFormat="1" ht="51" customHeight="1" x14ac:dyDescent="0.25">
      <c r="A3086" s="36">
        <v>3080</v>
      </c>
      <c r="B3086" s="45">
        <v>43971</v>
      </c>
      <c r="C3086" s="49" t="s">
        <v>272</v>
      </c>
      <c r="D3086" s="49"/>
      <c r="E3086" s="49">
        <v>12010</v>
      </c>
      <c r="F3086" s="36" t="s">
        <v>2336</v>
      </c>
      <c r="G3086" s="56" t="s">
        <v>435</v>
      </c>
      <c r="H3086" s="38">
        <v>5</v>
      </c>
      <c r="I3086" s="50">
        <v>168000</v>
      </c>
      <c r="J3086" s="39">
        <f t="shared" si="1337"/>
        <v>0</v>
      </c>
      <c r="K3086" s="39">
        <f t="shared" si="1338"/>
        <v>0</v>
      </c>
      <c r="L3086" s="39">
        <f t="shared" si="1339"/>
        <v>0</v>
      </c>
      <c r="M3086" s="39">
        <f>IF(E3086=12005,I3086,IF(E3086&lt;&gt;12005,0))</f>
        <v>0</v>
      </c>
      <c r="N3086" s="39">
        <f t="shared" ref="N3086:N3146" si="1358">IF(E3086=12006,I3086,IF(E3086&lt;&gt;12006,0))</f>
        <v>0</v>
      </c>
      <c r="O3086" s="39">
        <f t="shared" si="1340"/>
        <v>0</v>
      </c>
      <c r="P3086" s="39">
        <f t="shared" si="1341"/>
        <v>0</v>
      </c>
      <c r="Q3086" s="39">
        <f t="shared" si="1342"/>
        <v>0</v>
      </c>
      <c r="R3086" s="39">
        <f t="shared" si="1343"/>
        <v>168000</v>
      </c>
      <c r="S3086" s="39">
        <f t="shared" si="1344"/>
        <v>0</v>
      </c>
      <c r="T3086" s="39"/>
      <c r="U3086" s="39">
        <f t="shared" si="1345"/>
        <v>0</v>
      </c>
      <c r="V3086" s="39"/>
      <c r="W3086" s="39">
        <f>IF(E3086=12099,I3086,IF(E3086&lt;&gt;12099,0))</f>
        <v>0</v>
      </c>
      <c r="X3086" s="39">
        <f t="shared" si="1348"/>
        <v>45.995893223819301</v>
      </c>
      <c r="Y3086" s="39">
        <f t="shared" si="1349"/>
        <v>1400</v>
      </c>
      <c r="Z3086" s="41">
        <f t="shared" si="1350"/>
        <v>77549.075975359345</v>
      </c>
      <c r="AA3086" s="41">
        <v>60714.579055441485</v>
      </c>
      <c r="AB3086" s="41">
        <v>4080.6869438027443</v>
      </c>
      <c r="AC3086" s="41">
        <f t="shared" si="1351"/>
        <v>64795.265999244228</v>
      </c>
      <c r="AD3086" s="42">
        <f t="shared" si="1352"/>
        <v>16834.496919917859</v>
      </c>
      <c r="AE3086" s="41">
        <f t="shared" si="1353"/>
        <v>81629.76291916208</v>
      </c>
      <c r="AF3086" s="42">
        <f t="shared" si="1354"/>
        <v>86370.23708083792</v>
      </c>
      <c r="AG3086" s="43">
        <f>(365.25/30.4375*(IF(E3086=12002,1/3%,IF(E3086=12003,1/3%,IF(E3086=12004,1/3%,IF(E3086=12006,1/2%,IF(E3086=12007,1/10%,IF(E3086=12008,1/3%,IF(E3086=12009,1/10%,IF(E3086=12010,1/10%,IF(E3086=12011,1/20%,IF(E3086=12012,1/3%,IF(E3086=12099,1/10%)))))))))))))</f>
        <v>120</v>
      </c>
      <c r="AH3086" s="44">
        <f t="shared" si="1355"/>
        <v>64.607802874743328</v>
      </c>
      <c r="AI3086" s="36">
        <f t="shared" si="1356"/>
        <v>55.392197125256672</v>
      </c>
      <c r="AJ3086" s="36">
        <f t="shared" si="1357"/>
        <v>1686</v>
      </c>
      <c r="AK3086" s="45">
        <v>45657</v>
      </c>
    </row>
    <row r="3087" spans="1:37" s="79" customFormat="1" ht="12.75" x14ac:dyDescent="0.25">
      <c r="A3087" s="36">
        <v>3081</v>
      </c>
      <c r="B3087" s="45">
        <v>43972</v>
      </c>
      <c r="C3087" s="49" t="s">
        <v>431</v>
      </c>
      <c r="D3087" s="49"/>
      <c r="E3087" s="49">
        <v>12009</v>
      </c>
      <c r="F3087" s="36" t="s">
        <v>2337</v>
      </c>
      <c r="G3087" s="36" t="s">
        <v>56</v>
      </c>
      <c r="H3087" s="38">
        <v>1</v>
      </c>
      <c r="I3087" s="48">
        <v>140000</v>
      </c>
      <c r="J3087" s="39">
        <f t="shared" si="1337"/>
        <v>0</v>
      </c>
      <c r="K3087" s="39">
        <f t="shared" si="1338"/>
        <v>0</v>
      </c>
      <c r="L3087" s="39">
        <f t="shared" si="1339"/>
        <v>0</v>
      </c>
      <c r="M3087" s="39">
        <f>IF(C3087=12006,H3087,IF(C3087&lt;&gt;12006,0))</f>
        <v>0</v>
      </c>
      <c r="N3087" s="39">
        <f t="shared" si="1358"/>
        <v>0</v>
      </c>
      <c r="O3087" s="39">
        <f t="shared" si="1340"/>
        <v>0</v>
      </c>
      <c r="P3087" s="39">
        <f t="shared" si="1341"/>
        <v>0</v>
      </c>
      <c r="Q3087" s="39">
        <f t="shared" si="1342"/>
        <v>140000</v>
      </c>
      <c r="R3087" s="39">
        <f t="shared" si="1343"/>
        <v>0</v>
      </c>
      <c r="S3087" s="39">
        <f t="shared" si="1344"/>
        <v>0</v>
      </c>
      <c r="T3087" s="39"/>
      <c r="U3087" s="39">
        <f t="shared" si="1345"/>
        <v>0</v>
      </c>
      <c r="V3087" s="39"/>
      <c r="W3087" s="39"/>
      <c r="X3087" s="39">
        <f t="shared" si="1348"/>
        <v>38.329911019849419</v>
      </c>
      <c r="Y3087" s="39">
        <f t="shared" si="1349"/>
        <v>1166.6666666666667</v>
      </c>
      <c r="Z3087" s="41">
        <f t="shared" si="1350"/>
        <v>64585.900068446274</v>
      </c>
      <c r="AA3087" s="41">
        <v>50557.152635181388</v>
      </c>
      <c r="AB3087" s="41">
        <v>5850.9911815276209</v>
      </c>
      <c r="AC3087" s="41">
        <f t="shared" si="1351"/>
        <v>56408.143816709009</v>
      </c>
      <c r="AD3087" s="42">
        <f t="shared" si="1352"/>
        <v>14028.747433264885</v>
      </c>
      <c r="AE3087" s="41">
        <f t="shared" si="1353"/>
        <v>70436.891249973894</v>
      </c>
      <c r="AF3087" s="42">
        <f t="shared" si="1354"/>
        <v>69563.108750026106</v>
      </c>
      <c r="AG3087" s="43">
        <f>(365.25/30.4375*(IF(E3087=12002,1/3%,IF(E3087=12003,1/3%,IF(E3087=12004,1/3%,IF(E3087=12006,1/2%,IF(E3087=12007,1/10%,IF(E3087=12008,1/3%,IF(E3087=12009,1/10%,IF(E3087=12010,1/10%,IF(E3087=12011,1/20%,IF(E3087=12012,1/3%))))))))))))</f>
        <v>120</v>
      </c>
      <c r="AH3087" s="44">
        <f t="shared" si="1355"/>
        <v>64.640657084188916</v>
      </c>
      <c r="AI3087" s="36">
        <f t="shared" si="1356"/>
        <v>55.359342915811091</v>
      </c>
      <c r="AJ3087" s="36">
        <f t="shared" si="1357"/>
        <v>1685</v>
      </c>
      <c r="AK3087" s="45">
        <v>45657</v>
      </c>
    </row>
    <row r="3088" spans="1:37" s="79" customFormat="1" ht="51" customHeight="1" x14ac:dyDescent="0.25">
      <c r="A3088" s="36">
        <v>3082</v>
      </c>
      <c r="B3088" s="45">
        <v>43973</v>
      </c>
      <c r="C3088" s="36" t="s">
        <v>721</v>
      </c>
      <c r="D3088" s="36"/>
      <c r="E3088" s="36">
        <v>12003</v>
      </c>
      <c r="F3088" s="36" t="s">
        <v>2338</v>
      </c>
      <c r="G3088" s="38" t="s">
        <v>1431</v>
      </c>
      <c r="H3088" s="61">
        <v>12</v>
      </c>
      <c r="I3088" s="48">
        <v>580447.36842105258</v>
      </c>
      <c r="J3088" s="39">
        <f t="shared" si="1337"/>
        <v>0</v>
      </c>
      <c r="K3088" s="39">
        <f t="shared" si="1338"/>
        <v>580447.36842105258</v>
      </c>
      <c r="L3088" s="39">
        <f t="shared" si="1339"/>
        <v>0</v>
      </c>
      <c r="M3088" s="39">
        <f>IF(C3088=12006,H3088,IF(C3088&lt;&gt;12006,0))</f>
        <v>0</v>
      </c>
      <c r="N3088" s="39">
        <f t="shared" si="1358"/>
        <v>0</v>
      </c>
      <c r="O3088" s="39">
        <f t="shared" si="1340"/>
        <v>0</v>
      </c>
      <c r="P3088" s="39">
        <f t="shared" si="1341"/>
        <v>0</v>
      </c>
      <c r="Q3088" s="39">
        <f t="shared" si="1342"/>
        <v>0</v>
      </c>
      <c r="R3088" s="39">
        <f t="shared" si="1343"/>
        <v>0</v>
      </c>
      <c r="S3088" s="39">
        <f t="shared" si="1344"/>
        <v>0</v>
      </c>
      <c r="T3088" s="39"/>
      <c r="U3088" s="39">
        <f t="shared" si="1345"/>
        <v>0</v>
      </c>
      <c r="V3088" s="39"/>
      <c r="W3088" s="39"/>
      <c r="X3088" s="39">
        <f t="shared" si="1348"/>
        <v>47.675348535610063</v>
      </c>
      <c r="Y3088" s="39">
        <f t="shared" si="1349"/>
        <v>1451.1184210526312</v>
      </c>
      <c r="Z3088" s="41">
        <f t="shared" si="1350"/>
        <v>80285.286933967334</v>
      </c>
      <c r="AA3088" s="41">
        <v>62836.109369934056</v>
      </c>
      <c r="AB3088" s="41">
        <v>0</v>
      </c>
      <c r="AC3088" s="41">
        <f t="shared" si="1351"/>
        <v>62836.109369934056</v>
      </c>
      <c r="AD3088" s="42">
        <f t="shared" si="1352"/>
        <v>17449.177564033278</v>
      </c>
      <c r="AE3088" s="41">
        <f t="shared" si="1353"/>
        <v>80285.286933967334</v>
      </c>
      <c r="AF3088" s="42">
        <f t="shared" si="1354"/>
        <v>500162.08148708526</v>
      </c>
      <c r="AG3088" s="43">
        <f>(365.25/30.4375*(IF(E3088=12002,1/3%,IF(E3088=12003,1/3%,IF(E3088=12004,1/3%,IF(E3088=12006,1/2%,IF(E3088=12007,1/10%,IF(E3088=12008,1/3%,IF(E3088=12009,1/10%,IF(E3088=12010,1/10%,IF(E3088=12011,1/20%,IF(E3088=12012,1/3%))))))))))))</f>
        <v>400</v>
      </c>
      <c r="AH3088" s="44">
        <f t="shared" si="1355"/>
        <v>344.67351129363448</v>
      </c>
      <c r="AI3088" s="36">
        <f t="shared" si="1356"/>
        <v>55.326488706365502</v>
      </c>
      <c r="AJ3088" s="36">
        <f t="shared" si="1357"/>
        <v>1684</v>
      </c>
      <c r="AK3088" s="45">
        <v>45657</v>
      </c>
    </row>
    <row r="3089" spans="1:37" s="79" customFormat="1" ht="63.75" customHeight="1" x14ac:dyDescent="0.25">
      <c r="A3089" s="36">
        <v>3083</v>
      </c>
      <c r="B3089" s="45">
        <v>43973</v>
      </c>
      <c r="C3089" s="36" t="s">
        <v>721</v>
      </c>
      <c r="D3089" s="36"/>
      <c r="E3089" s="36">
        <v>12003</v>
      </c>
      <c r="F3089" s="36" t="s">
        <v>2299</v>
      </c>
      <c r="G3089" s="38" t="s">
        <v>1431</v>
      </c>
      <c r="H3089" s="61">
        <v>6</v>
      </c>
      <c r="I3089" s="48">
        <v>207302.63157894736</v>
      </c>
      <c r="J3089" s="39">
        <f t="shared" si="1337"/>
        <v>0</v>
      </c>
      <c r="K3089" s="39">
        <f t="shared" si="1338"/>
        <v>207302.63157894736</v>
      </c>
      <c r="L3089" s="39">
        <f t="shared" si="1339"/>
        <v>0</v>
      </c>
      <c r="M3089" s="39">
        <f>IF(C3089=12006,H3089,IF(C3089&lt;&gt;12006,0))</f>
        <v>0</v>
      </c>
      <c r="N3089" s="39">
        <f t="shared" si="1358"/>
        <v>0</v>
      </c>
      <c r="O3089" s="39">
        <f t="shared" si="1340"/>
        <v>0</v>
      </c>
      <c r="P3089" s="39">
        <f t="shared" si="1341"/>
        <v>0</v>
      </c>
      <c r="Q3089" s="39">
        <f t="shared" si="1342"/>
        <v>0</v>
      </c>
      <c r="R3089" s="39">
        <f t="shared" si="1343"/>
        <v>0</v>
      </c>
      <c r="S3089" s="39">
        <f t="shared" si="1344"/>
        <v>0</v>
      </c>
      <c r="T3089" s="39"/>
      <c r="U3089" s="39">
        <f t="shared" si="1345"/>
        <v>0</v>
      </c>
      <c r="V3089" s="39"/>
      <c r="W3089" s="39"/>
      <c r="X3089" s="39">
        <f t="shared" si="1348"/>
        <v>17.026910191289311</v>
      </c>
      <c r="Y3089" s="39">
        <f t="shared" si="1349"/>
        <v>518.25657894736844</v>
      </c>
      <c r="Z3089" s="41">
        <f t="shared" si="1350"/>
        <v>28673.316762131202</v>
      </c>
      <c r="AA3089" s="41">
        <v>22441.467632119311</v>
      </c>
      <c r="AB3089" s="41">
        <v>0</v>
      </c>
      <c r="AC3089" s="41">
        <f t="shared" si="1351"/>
        <v>22441.467632119311</v>
      </c>
      <c r="AD3089" s="42">
        <f t="shared" si="1352"/>
        <v>6231.8491300118912</v>
      </c>
      <c r="AE3089" s="41">
        <f t="shared" si="1353"/>
        <v>28673.316762131202</v>
      </c>
      <c r="AF3089" s="42">
        <f t="shared" si="1354"/>
        <v>178629.31481681616</v>
      </c>
      <c r="AG3089" s="43">
        <f>(365.25/30.4375*(IF(E3089=12002,1/3%,IF(E3089=12003,1/3%,IF(E3089=12004,1/3%,IF(E3089=12006,1/2%,IF(E3089=12007,1/10%,IF(E3089=12008,1/3%,IF(E3089=12009,1/10%,IF(E3089=12010,1/10%,IF(E3089=12011,1/20%,IF(E3089=12012,1/3%))))))))))))</f>
        <v>400</v>
      </c>
      <c r="AH3089" s="44">
        <f t="shared" si="1355"/>
        <v>344.67351129363448</v>
      </c>
      <c r="AI3089" s="36">
        <f t="shared" si="1356"/>
        <v>55.326488706365502</v>
      </c>
      <c r="AJ3089" s="36">
        <f t="shared" si="1357"/>
        <v>1684</v>
      </c>
      <c r="AK3089" s="45">
        <v>45657</v>
      </c>
    </row>
    <row r="3090" spans="1:37" s="79" customFormat="1" ht="12.75" customHeight="1" x14ac:dyDescent="0.25">
      <c r="A3090" s="36">
        <v>3084</v>
      </c>
      <c r="B3090" s="45">
        <v>43973</v>
      </c>
      <c r="C3090" s="49" t="s">
        <v>272</v>
      </c>
      <c r="D3090" s="49"/>
      <c r="E3090" s="49">
        <v>12010</v>
      </c>
      <c r="F3090" s="36" t="s">
        <v>2335</v>
      </c>
      <c r="G3090" s="56" t="s">
        <v>435</v>
      </c>
      <c r="H3090" s="38">
        <v>1</v>
      </c>
      <c r="I3090" s="50">
        <v>298000</v>
      </c>
      <c r="J3090" s="39">
        <f t="shared" si="1337"/>
        <v>0</v>
      </c>
      <c r="K3090" s="39">
        <f t="shared" si="1338"/>
        <v>0</v>
      </c>
      <c r="L3090" s="39">
        <f t="shared" si="1339"/>
        <v>0</v>
      </c>
      <c r="M3090" s="39">
        <f>IF(E3090=12005,I3090,IF(E3090&lt;&gt;12005,0))</f>
        <v>0</v>
      </c>
      <c r="N3090" s="39">
        <f t="shared" si="1358"/>
        <v>0</v>
      </c>
      <c r="O3090" s="39">
        <f t="shared" si="1340"/>
        <v>0</v>
      </c>
      <c r="P3090" s="39">
        <f t="shared" si="1341"/>
        <v>0</v>
      </c>
      <c r="Q3090" s="39">
        <f t="shared" si="1342"/>
        <v>0</v>
      </c>
      <c r="R3090" s="39">
        <f t="shared" si="1343"/>
        <v>298000</v>
      </c>
      <c r="S3090" s="39">
        <f t="shared" si="1344"/>
        <v>0</v>
      </c>
      <c r="T3090" s="39"/>
      <c r="U3090" s="39">
        <f t="shared" si="1345"/>
        <v>0</v>
      </c>
      <c r="V3090" s="39"/>
      <c r="W3090" s="39">
        <f>IF(E3090=12099,I3090,IF(E3090&lt;&gt;12099,0))</f>
        <v>0</v>
      </c>
      <c r="X3090" s="39">
        <f t="shared" si="1348"/>
        <v>81.587953456536624</v>
      </c>
      <c r="Y3090" s="39">
        <f t="shared" si="1349"/>
        <v>2483.3333333333335</v>
      </c>
      <c r="Z3090" s="41">
        <f t="shared" si="1350"/>
        <v>137394.11362080768</v>
      </c>
      <c r="AA3090" s="41">
        <v>107532.92265571526</v>
      </c>
      <c r="AB3090" s="41">
        <v>7227.3941504136947</v>
      </c>
      <c r="AC3090" s="41">
        <f t="shared" si="1351"/>
        <v>114760.31680612895</v>
      </c>
      <c r="AD3090" s="42">
        <f t="shared" si="1352"/>
        <v>29861.190965092421</v>
      </c>
      <c r="AE3090" s="41">
        <f t="shared" si="1353"/>
        <v>144621.50777122137</v>
      </c>
      <c r="AF3090" s="42">
        <f t="shared" si="1354"/>
        <v>153378.49222877863</v>
      </c>
      <c r="AG3090" s="43">
        <f>(365.25/30.4375*(IF(E3090=12002,1/3%,IF(E3090=12003,1/3%,IF(E3090=12004,1/3%,IF(E3090=12006,1/2%,IF(E3090=12007,1/10%,IF(E3090=12008,1/3%,IF(E3090=12009,1/10%,IF(E3090=12010,1/10%,IF(E3090=12011,1/20%,IF(E3090=12012,1/3%,IF(E3090=12099,1/10%)))))))))))))</f>
        <v>120</v>
      </c>
      <c r="AH3090" s="44">
        <f t="shared" si="1355"/>
        <v>64.673511293634505</v>
      </c>
      <c r="AI3090" s="36">
        <f t="shared" si="1356"/>
        <v>55.326488706365502</v>
      </c>
      <c r="AJ3090" s="36">
        <f t="shared" si="1357"/>
        <v>1684</v>
      </c>
      <c r="AK3090" s="45">
        <v>45657</v>
      </c>
    </row>
    <row r="3091" spans="1:37" s="79" customFormat="1" ht="12.75" customHeight="1" x14ac:dyDescent="0.25">
      <c r="A3091" s="36">
        <v>3085</v>
      </c>
      <c r="B3091" s="45">
        <v>43978</v>
      </c>
      <c r="C3091" s="53" t="s">
        <v>533</v>
      </c>
      <c r="D3091" s="53"/>
      <c r="E3091" s="36">
        <v>12003</v>
      </c>
      <c r="F3091" s="36" t="s">
        <v>2299</v>
      </c>
      <c r="G3091" s="36" t="s">
        <v>558</v>
      </c>
      <c r="H3091" s="38">
        <v>4</v>
      </c>
      <c r="I3091" s="50">
        <v>147500</v>
      </c>
      <c r="J3091" s="39">
        <f t="shared" si="1337"/>
        <v>0</v>
      </c>
      <c r="K3091" s="39">
        <f t="shared" si="1338"/>
        <v>147500</v>
      </c>
      <c r="L3091" s="39">
        <f t="shared" si="1339"/>
        <v>0</v>
      </c>
      <c r="M3091" s="39">
        <f>IF(C3091=12006,H3091,IF(C3091&lt;&gt;12006,0))</f>
        <v>0</v>
      </c>
      <c r="N3091" s="39">
        <f t="shared" si="1358"/>
        <v>0</v>
      </c>
      <c r="O3091" s="39">
        <f t="shared" si="1340"/>
        <v>0</v>
      </c>
      <c r="P3091" s="39">
        <f t="shared" si="1341"/>
        <v>0</v>
      </c>
      <c r="Q3091" s="39">
        <f t="shared" si="1342"/>
        <v>0</v>
      </c>
      <c r="R3091" s="39">
        <f t="shared" si="1343"/>
        <v>0</v>
      </c>
      <c r="S3091" s="39">
        <f t="shared" si="1344"/>
        <v>0</v>
      </c>
      <c r="T3091" s="39"/>
      <c r="U3091" s="39">
        <f t="shared" si="1345"/>
        <v>0</v>
      </c>
      <c r="V3091" s="39"/>
      <c r="W3091" s="39"/>
      <c r="X3091" s="39">
        <f t="shared" si="1348"/>
        <v>12.114989733059549</v>
      </c>
      <c r="Y3091" s="39">
        <f t="shared" si="1349"/>
        <v>368.75</v>
      </c>
      <c r="Z3091" s="41">
        <f t="shared" si="1350"/>
        <v>20341.067761806982</v>
      </c>
      <c r="AA3091" s="41">
        <v>15543.5318275154</v>
      </c>
      <c r="AB3091" s="41">
        <v>-419.2041886255318</v>
      </c>
      <c r="AC3091" s="41">
        <f t="shared" si="1351"/>
        <v>15124.327638889868</v>
      </c>
      <c r="AD3091" s="42">
        <f t="shared" si="1352"/>
        <v>4797.5359342915817</v>
      </c>
      <c r="AE3091" s="41">
        <f t="shared" si="1353"/>
        <v>19921.86357318145</v>
      </c>
      <c r="AF3091" s="42">
        <f t="shared" si="1354"/>
        <v>127578.13642681856</v>
      </c>
      <c r="AG3091" s="43">
        <f>(365.25/30.4375*(IF(E3091=12002,1/3%,IF(E3091=12003,1/3%,IF(E3091=12004,1/3%,IF(E3091=12006,1/2%,IF(E3091=12007,1/10%,IF(E3091=12008,1/3%,IF(E3091=12009,1/10%,IF(E3091=12010,1/10%,IF(E3091=12011,1/20%,IF(E3091=12012,1/3%))))))))))))</f>
        <v>400</v>
      </c>
      <c r="AH3091" s="44">
        <f t="shared" si="1355"/>
        <v>344.83778234086242</v>
      </c>
      <c r="AI3091" s="36">
        <f t="shared" si="1356"/>
        <v>55.162217659137575</v>
      </c>
      <c r="AJ3091" s="36">
        <f t="shared" si="1357"/>
        <v>1679</v>
      </c>
      <c r="AK3091" s="45">
        <v>45657</v>
      </c>
    </row>
    <row r="3092" spans="1:37" s="79" customFormat="1" ht="38.25" customHeight="1" x14ac:dyDescent="0.25">
      <c r="A3092" s="36">
        <v>3086</v>
      </c>
      <c r="B3092" s="45">
        <v>43978</v>
      </c>
      <c r="C3092" s="53" t="s">
        <v>533</v>
      </c>
      <c r="D3092" s="53"/>
      <c r="E3092" s="36">
        <v>12003</v>
      </c>
      <c r="F3092" s="36" t="s">
        <v>2298</v>
      </c>
      <c r="G3092" s="36" t="s">
        <v>558</v>
      </c>
      <c r="H3092" s="38">
        <v>2</v>
      </c>
      <c r="I3092" s="50">
        <v>95250</v>
      </c>
      <c r="J3092" s="39">
        <f t="shared" si="1337"/>
        <v>0</v>
      </c>
      <c r="K3092" s="39">
        <f t="shared" si="1338"/>
        <v>95250</v>
      </c>
      <c r="L3092" s="39">
        <f t="shared" si="1339"/>
        <v>0</v>
      </c>
      <c r="M3092" s="39">
        <f>IF(C3092=12006,H3092,IF(C3092&lt;&gt;12006,0))</f>
        <v>0</v>
      </c>
      <c r="N3092" s="39">
        <f t="shared" si="1358"/>
        <v>0</v>
      </c>
      <c r="O3092" s="39">
        <f t="shared" si="1340"/>
        <v>0</v>
      </c>
      <c r="P3092" s="39">
        <f t="shared" si="1341"/>
        <v>0</v>
      </c>
      <c r="Q3092" s="39">
        <f t="shared" si="1342"/>
        <v>0</v>
      </c>
      <c r="R3092" s="39">
        <f t="shared" si="1343"/>
        <v>0</v>
      </c>
      <c r="S3092" s="39">
        <f t="shared" si="1344"/>
        <v>0</v>
      </c>
      <c r="T3092" s="39"/>
      <c r="U3092" s="39">
        <f t="shared" si="1345"/>
        <v>0</v>
      </c>
      <c r="V3092" s="39"/>
      <c r="W3092" s="39"/>
      <c r="X3092" s="39">
        <f t="shared" si="1348"/>
        <v>7.8234086242299794</v>
      </c>
      <c r="Y3092" s="39">
        <f t="shared" si="1349"/>
        <v>238.125</v>
      </c>
      <c r="Z3092" s="41">
        <f t="shared" si="1350"/>
        <v>13135.503080082135</v>
      </c>
      <c r="AA3092" s="41">
        <v>10037.433264887064</v>
      </c>
      <c r="AB3092" s="41">
        <v>-270.70643367174176</v>
      </c>
      <c r="AC3092" s="41">
        <f t="shared" si="1351"/>
        <v>9766.7268312153228</v>
      </c>
      <c r="AD3092" s="42">
        <f t="shared" si="1352"/>
        <v>3098.069815195071</v>
      </c>
      <c r="AE3092" s="41">
        <f t="shared" si="1353"/>
        <v>12864.796646410394</v>
      </c>
      <c r="AF3092" s="42">
        <f t="shared" si="1354"/>
        <v>82385.203353589604</v>
      </c>
      <c r="AG3092" s="43">
        <f>(365.25/30.4375*(IF(E3092=12002,1/3%,IF(E3092=12003,1/3%,IF(E3092=12004,1/3%,IF(E3092=12006,1/2%,IF(E3092=12007,1/10%,IF(E3092=12008,1/3%,IF(E3092=12009,1/10%,IF(E3092=12010,1/10%,IF(E3092=12011,1/20%,IF(E3092=12012,1/3%))))))))))))</f>
        <v>400</v>
      </c>
      <c r="AH3092" s="44">
        <f t="shared" si="1355"/>
        <v>344.83778234086242</v>
      </c>
      <c r="AI3092" s="36">
        <f t="shared" si="1356"/>
        <v>55.162217659137575</v>
      </c>
      <c r="AJ3092" s="36">
        <f t="shared" si="1357"/>
        <v>1679</v>
      </c>
      <c r="AK3092" s="45">
        <v>45657</v>
      </c>
    </row>
    <row r="3093" spans="1:37" s="79" customFormat="1" ht="38.25" customHeight="1" x14ac:dyDescent="0.25">
      <c r="A3093" s="36">
        <v>3087</v>
      </c>
      <c r="B3093" s="45">
        <v>43980</v>
      </c>
      <c r="C3093" s="56" t="s">
        <v>1043</v>
      </c>
      <c r="D3093" s="56"/>
      <c r="E3093" s="36">
        <v>12002</v>
      </c>
      <c r="F3093" s="36" t="s">
        <v>2339</v>
      </c>
      <c r="G3093" s="38" t="s">
        <v>335</v>
      </c>
      <c r="H3093" s="61">
        <v>1</v>
      </c>
      <c r="I3093" s="50">
        <v>6443497.5</v>
      </c>
      <c r="J3093" s="39">
        <f t="shared" si="1337"/>
        <v>6443497.5</v>
      </c>
      <c r="K3093" s="39">
        <f t="shared" si="1338"/>
        <v>0</v>
      </c>
      <c r="L3093" s="39">
        <f t="shared" si="1339"/>
        <v>0</v>
      </c>
      <c r="M3093" s="39">
        <f>IF(C3093=12006,H3093,IF(C3093&lt;&gt;12006,0))</f>
        <v>0</v>
      </c>
      <c r="N3093" s="39">
        <f t="shared" si="1358"/>
        <v>0</v>
      </c>
      <c r="O3093" s="39">
        <f t="shared" si="1340"/>
        <v>0</v>
      </c>
      <c r="P3093" s="39">
        <f t="shared" si="1341"/>
        <v>0</v>
      </c>
      <c r="Q3093" s="39">
        <f t="shared" si="1342"/>
        <v>0</v>
      </c>
      <c r="R3093" s="39">
        <f t="shared" si="1343"/>
        <v>0</v>
      </c>
      <c r="S3093" s="39">
        <f t="shared" si="1344"/>
        <v>0</v>
      </c>
      <c r="T3093" s="39"/>
      <c r="U3093" s="39">
        <f t="shared" si="1345"/>
        <v>0</v>
      </c>
      <c r="V3093" s="39"/>
      <c r="W3093" s="39"/>
      <c r="X3093" s="39">
        <f t="shared" si="1348"/>
        <v>529.24004106776181</v>
      </c>
      <c r="Y3093" s="39">
        <f t="shared" si="1349"/>
        <v>16108.74375</v>
      </c>
      <c r="Z3093" s="41">
        <f t="shared" si="1350"/>
        <v>887535.5488706365</v>
      </c>
      <c r="AA3093" s="41">
        <v>693833.69383983582</v>
      </c>
      <c r="AB3093" s="41">
        <v>0</v>
      </c>
      <c r="AC3093" s="41">
        <f t="shared" si="1351"/>
        <v>693833.69383983582</v>
      </c>
      <c r="AD3093" s="42">
        <f t="shared" si="1352"/>
        <v>193701.85503080068</v>
      </c>
      <c r="AE3093" s="41">
        <f t="shared" si="1353"/>
        <v>887535.5488706365</v>
      </c>
      <c r="AF3093" s="42">
        <f t="shared" si="1354"/>
        <v>5555961.9511293638</v>
      </c>
      <c r="AG3093" s="43">
        <f>(365.25/30.4375*(IF(E3093=12002,1/3%,IF(E3093=12003,1/3%,IF(E3093=12004,1/3%,IF(E3093=12006,1/2%,IF(E3093=12007,1/10%,IF(E3093=12008,1/3%,IF(E3093=12009,1/10%,IF(E3093=12010,1/10%,IF(E3093=12011,1/20%,IF(E3093=12012,1/3%))))))))))))</f>
        <v>400</v>
      </c>
      <c r="AH3093" s="44">
        <f t="shared" si="1355"/>
        <v>344.90349075975359</v>
      </c>
      <c r="AI3093" s="36">
        <f t="shared" si="1356"/>
        <v>55.096509240246405</v>
      </c>
      <c r="AJ3093" s="36">
        <f t="shared" si="1357"/>
        <v>1677</v>
      </c>
      <c r="AK3093" s="45">
        <v>45657</v>
      </c>
    </row>
    <row r="3094" spans="1:37" s="79" customFormat="1" ht="12.75" x14ac:dyDescent="0.25">
      <c r="A3094" s="36">
        <v>3088</v>
      </c>
      <c r="B3094" s="45">
        <v>43980</v>
      </c>
      <c r="C3094" s="49" t="s">
        <v>754</v>
      </c>
      <c r="D3094" s="49"/>
      <c r="E3094" s="49">
        <v>12011</v>
      </c>
      <c r="F3094" s="36" t="s">
        <v>2269</v>
      </c>
      <c r="G3094" s="36" t="s">
        <v>435</v>
      </c>
      <c r="H3094" s="38">
        <v>10</v>
      </c>
      <c r="I3094" s="50">
        <v>9100000</v>
      </c>
      <c r="J3094" s="39">
        <f t="shared" si="1337"/>
        <v>0</v>
      </c>
      <c r="K3094" s="39">
        <f t="shared" si="1338"/>
        <v>0</v>
      </c>
      <c r="L3094" s="39">
        <f t="shared" si="1339"/>
        <v>0</v>
      </c>
      <c r="M3094" s="39">
        <f>IF(E3094=12005,I3094,IF(E3094&lt;&gt;12005,0))</f>
        <v>0</v>
      </c>
      <c r="N3094" s="39">
        <f t="shared" si="1358"/>
        <v>0</v>
      </c>
      <c r="O3094" s="39">
        <f t="shared" si="1340"/>
        <v>0</v>
      </c>
      <c r="P3094" s="39">
        <f t="shared" si="1341"/>
        <v>0</v>
      </c>
      <c r="Q3094" s="39">
        <f t="shared" si="1342"/>
        <v>0</v>
      </c>
      <c r="R3094" s="39">
        <f t="shared" si="1343"/>
        <v>0</v>
      </c>
      <c r="S3094" s="39">
        <f t="shared" si="1344"/>
        <v>9100000</v>
      </c>
      <c r="T3094" s="39"/>
      <c r="U3094" s="39">
        <f t="shared" si="1345"/>
        <v>0</v>
      </c>
      <c r="V3094" s="39"/>
      <c r="W3094" s="39">
        <f>IF(E3094=12099,I3094,IF(E3094&lt;&gt;12099,0))</f>
        <v>0</v>
      </c>
      <c r="X3094" s="39">
        <f t="shared" si="1348"/>
        <v>4982.8884325804247</v>
      </c>
      <c r="Y3094" s="39">
        <f t="shared" si="1349"/>
        <v>151666.66666666669</v>
      </c>
      <c r="Z3094" s="41">
        <f t="shared" si="1350"/>
        <v>8356303.9014373729</v>
      </c>
      <c r="AA3094" s="41">
        <v>6532566.7351129381</v>
      </c>
      <c r="AB3094" s="41">
        <v>0</v>
      </c>
      <c r="AC3094" s="41">
        <f t="shared" si="1351"/>
        <v>6532566.7351129381</v>
      </c>
      <c r="AD3094" s="42">
        <f t="shared" si="1352"/>
        <v>1823737.1663244348</v>
      </c>
      <c r="AE3094" s="41">
        <f t="shared" si="1353"/>
        <v>8356303.9014373729</v>
      </c>
      <c r="AF3094" s="42">
        <f t="shared" si="1354"/>
        <v>743696.0985626271</v>
      </c>
      <c r="AG3094" s="43">
        <f>(365.25/30.4375*(IF(E3094=12002,1/3%,IF(E3094=12003,1/3%,IF(E3094=12004,1/3%,IF(E3094=12006,1/2%,IF(E3094=12007,1/10%,IF(E3094=12008,1/3%,IF(E3094=12009,1/10%,IF(E3094=12010,1/10%,IF(E3094=12011,1/20%,IF(E3094=12012,1/3%,IF(E3094=12099,1/10%)))))))))))))</f>
        <v>60</v>
      </c>
      <c r="AH3094" s="44">
        <f t="shared" si="1355"/>
        <v>4.9034907597535948</v>
      </c>
      <c r="AI3094" s="36">
        <f t="shared" si="1356"/>
        <v>55.096509240246405</v>
      </c>
      <c r="AJ3094" s="36">
        <f t="shared" si="1357"/>
        <v>1677</v>
      </c>
      <c r="AK3094" s="45">
        <v>45657</v>
      </c>
    </row>
    <row r="3095" spans="1:37" s="79" customFormat="1" ht="38.25" customHeight="1" x14ac:dyDescent="0.25">
      <c r="A3095" s="36">
        <v>3089</v>
      </c>
      <c r="B3095" s="45">
        <v>43982</v>
      </c>
      <c r="C3095" s="36" t="s">
        <v>823</v>
      </c>
      <c r="D3095" s="36"/>
      <c r="E3095" s="36">
        <v>12004</v>
      </c>
      <c r="F3095" s="36" t="s">
        <v>2340</v>
      </c>
      <c r="G3095" s="36" t="s">
        <v>58</v>
      </c>
      <c r="H3095" s="38">
        <v>1</v>
      </c>
      <c r="I3095" s="48">
        <v>5364.8</v>
      </c>
      <c r="J3095" s="39">
        <f t="shared" si="1337"/>
        <v>0</v>
      </c>
      <c r="K3095" s="39">
        <f t="shared" si="1338"/>
        <v>0</v>
      </c>
      <c r="L3095" s="39">
        <f t="shared" si="1339"/>
        <v>5364.8</v>
      </c>
      <c r="M3095" s="39">
        <f>IF(C3095=12006,H3095,IF(C3095&lt;&gt;12006,0))</f>
        <v>0</v>
      </c>
      <c r="N3095" s="39">
        <f t="shared" si="1358"/>
        <v>0</v>
      </c>
      <c r="O3095" s="39">
        <f t="shared" si="1340"/>
        <v>0</v>
      </c>
      <c r="P3095" s="39">
        <f t="shared" si="1341"/>
        <v>0</v>
      </c>
      <c r="Q3095" s="39">
        <f t="shared" si="1342"/>
        <v>0</v>
      </c>
      <c r="R3095" s="39">
        <f t="shared" si="1343"/>
        <v>0</v>
      </c>
      <c r="S3095" s="39">
        <f t="shared" si="1344"/>
        <v>0</v>
      </c>
      <c r="T3095" s="39"/>
      <c r="U3095" s="39">
        <f t="shared" si="1345"/>
        <v>0</v>
      </c>
      <c r="V3095" s="39"/>
      <c r="W3095" s="39"/>
      <c r="X3095" s="39">
        <f t="shared" si="1348"/>
        <v>0.44064065708418887</v>
      </c>
      <c r="Y3095" s="39">
        <f t="shared" si="1349"/>
        <v>13.411999999999999</v>
      </c>
      <c r="Z3095" s="41">
        <f t="shared" si="1350"/>
        <v>738.0731006160164</v>
      </c>
      <c r="AA3095" s="41">
        <v>576.79862012320325</v>
      </c>
      <c r="AB3095" s="41">
        <v>-15.556078260407926</v>
      </c>
      <c r="AC3095" s="41">
        <f t="shared" si="1351"/>
        <v>561.24254186279529</v>
      </c>
      <c r="AD3095" s="42">
        <f t="shared" si="1352"/>
        <v>161.27448049281315</v>
      </c>
      <c r="AE3095" s="41">
        <f t="shared" si="1353"/>
        <v>722.51702235560845</v>
      </c>
      <c r="AF3095" s="42">
        <f t="shared" si="1354"/>
        <v>4642.2829776443914</v>
      </c>
      <c r="AG3095" s="43">
        <f>(365.25/30.4375*(IF(E3095=12002,1/3%,IF(E3095=12003,1/3%,IF(E3095=12004,1/3%,IF(E3095=12006,1/2%,IF(E3095=12007,1/10%,IF(E3095=12008,1/3%,IF(E3095=12009,1/10%,IF(E3095=12010,1/10%,IF(E3095=12011,1/20%,IF(E3095=12012,1/3%))))))))))))</f>
        <v>400</v>
      </c>
      <c r="AH3095" s="44">
        <f t="shared" si="1355"/>
        <v>344.96919917864477</v>
      </c>
      <c r="AI3095" s="36">
        <f t="shared" si="1356"/>
        <v>55.030800821355236</v>
      </c>
      <c r="AJ3095" s="36">
        <f t="shared" si="1357"/>
        <v>1675</v>
      </c>
      <c r="AK3095" s="45">
        <v>45657</v>
      </c>
    </row>
    <row r="3096" spans="1:37" s="79" customFormat="1" ht="12.75" x14ac:dyDescent="0.25">
      <c r="A3096" s="36">
        <v>3090</v>
      </c>
      <c r="B3096" s="45">
        <v>43982</v>
      </c>
      <c r="C3096" s="36" t="s">
        <v>823</v>
      </c>
      <c r="D3096" s="36"/>
      <c r="E3096" s="36">
        <v>12004</v>
      </c>
      <c r="F3096" s="36" t="s">
        <v>2341</v>
      </c>
      <c r="G3096" s="36" t="s">
        <v>52</v>
      </c>
      <c r="H3096" s="38">
        <f>VLOOKUP(F3096,'[1]Feeder Assets'!$F$1338:$K$2140,6,0)</f>
        <v>46</v>
      </c>
      <c r="I3096" s="48">
        <v>5010750</v>
      </c>
      <c r="J3096" s="39">
        <f t="shared" si="1337"/>
        <v>0</v>
      </c>
      <c r="K3096" s="39">
        <f t="shared" si="1338"/>
        <v>0</v>
      </c>
      <c r="L3096" s="39">
        <f t="shared" si="1339"/>
        <v>5010750</v>
      </c>
      <c r="M3096" s="39">
        <f>IF(C3096=12006,H3096,IF(C3096&lt;&gt;12006,0))</f>
        <v>0</v>
      </c>
      <c r="N3096" s="39">
        <f t="shared" si="1358"/>
        <v>0</v>
      </c>
      <c r="O3096" s="39">
        <f t="shared" si="1340"/>
        <v>0</v>
      </c>
      <c r="P3096" s="39">
        <f t="shared" si="1341"/>
        <v>0</v>
      </c>
      <c r="Q3096" s="39">
        <f t="shared" si="1342"/>
        <v>0</v>
      </c>
      <c r="R3096" s="39">
        <f t="shared" si="1343"/>
        <v>0</v>
      </c>
      <c r="S3096" s="39">
        <f t="shared" si="1344"/>
        <v>0</v>
      </c>
      <c r="T3096" s="39"/>
      <c r="U3096" s="39">
        <f t="shared" si="1345"/>
        <v>0</v>
      </c>
      <c r="V3096" s="39"/>
      <c r="W3096" s="39"/>
      <c r="X3096" s="39">
        <f t="shared" si="1348"/>
        <v>411.56057494866531</v>
      </c>
      <c r="Y3096" s="39">
        <f t="shared" si="1349"/>
        <v>12526.875</v>
      </c>
      <c r="Z3096" s="41">
        <f t="shared" si="1350"/>
        <v>689363.96303901437</v>
      </c>
      <c r="AA3096" s="41">
        <v>538732.79260780278</v>
      </c>
      <c r="AB3096" s="41">
        <v>-14529.454806020542</v>
      </c>
      <c r="AC3096" s="41">
        <f t="shared" si="1351"/>
        <v>524203.33780178224</v>
      </c>
      <c r="AD3096" s="42">
        <f t="shared" si="1352"/>
        <v>150631.17043121159</v>
      </c>
      <c r="AE3096" s="41">
        <f t="shared" si="1353"/>
        <v>674834.50823299377</v>
      </c>
      <c r="AF3096" s="42">
        <f t="shared" si="1354"/>
        <v>4335915.491767006</v>
      </c>
      <c r="AG3096" s="43">
        <f>(365.25/30.4375*(IF(E3096=12002,1/3%,IF(E3096=12003,1/3%,IF(E3096=12004,1/3%,IF(E3096=12006,1/2%,IF(E3096=12007,1/10%,IF(E3096=12008,1/3%,IF(E3096=12009,1/10%,IF(E3096=12010,1/10%,IF(E3096=12011,1/20%,IF(E3096=12012,1/3%))))))))))))</f>
        <v>400</v>
      </c>
      <c r="AH3096" s="44">
        <f t="shared" si="1355"/>
        <v>344.96919917864477</v>
      </c>
      <c r="AI3096" s="36">
        <f t="shared" si="1356"/>
        <v>55.030800821355236</v>
      </c>
      <c r="AJ3096" s="36">
        <f t="shared" si="1357"/>
        <v>1675</v>
      </c>
      <c r="AK3096" s="45">
        <v>45657</v>
      </c>
    </row>
    <row r="3097" spans="1:37" s="79" customFormat="1" ht="38.25" customHeight="1" x14ac:dyDescent="0.25">
      <c r="A3097" s="36">
        <v>3091</v>
      </c>
      <c r="B3097" s="45">
        <v>43982</v>
      </c>
      <c r="C3097" s="36" t="s">
        <v>721</v>
      </c>
      <c r="D3097" s="36"/>
      <c r="E3097" s="36">
        <v>12003</v>
      </c>
      <c r="F3097" s="36" t="s">
        <v>2342</v>
      </c>
      <c r="G3097" s="38" t="s">
        <v>953</v>
      </c>
      <c r="H3097" s="61">
        <v>1</v>
      </c>
      <c r="I3097" s="48">
        <v>743250</v>
      </c>
      <c r="J3097" s="39">
        <f t="shared" si="1337"/>
        <v>0</v>
      </c>
      <c r="K3097" s="39">
        <f t="shared" si="1338"/>
        <v>743250</v>
      </c>
      <c r="L3097" s="39">
        <f t="shared" si="1339"/>
        <v>0</v>
      </c>
      <c r="M3097" s="39">
        <f>IF(C3097=12006,H3097,IF(C3097&lt;&gt;12006,0))</f>
        <v>0</v>
      </c>
      <c r="N3097" s="39">
        <f t="shared" si="1358"/>
        <v>0</v>
      </c>
      <c r="O3097" s="39">
        <f t="shared" si="1340"/>
        <v>0</v>
      </c>
      <c r="P3097" s="39">
        <f t="shared" si="1341"/>
        <v>0</v>
      </c>
      <c r="Q3097" s="39">
        <f t="shared" si="1342"/>
        <v>0</v>
      </c>
      <c r="R3097" s="39">
        <f t="shared" si="1343"/>
        <v>0</v>
      </c>
      <c r="S3097" s="39">
        <f t="shared" si="1344"/>
        <v>0</v>
      </c>
      <c r="T3097" s="39"/>
      <c r="U3097" s="39">
        <f t="shared" si="1345"/>
        <v>0</v>
      </c>
      <c r="V3097" s="39"/>
      <c r="W3097" s="39"/>
      <c r="X3097" s="39">
        <f t="shared" si="1348"/>
        <v>61.04722792607803</v>
      </c>
      <c r="Y3097" s="39">
        <f t="shared" si="1349"/>
        <v>1858.125</v>
      </c>
      <c r="Z3097" s="41">
        <f t="shared" si="1350"/>
        <v>102254.10677618069</v>
      </c>
      <c r="AA3097" s="41">
        <v>79910.821355236141</v>
      </c>
      <c r="AB3097" s="41">
        <v>0</v>
      </c>
      <c r="AC3097" s="41">
        <f t="shared" si="1351"/>
        <v>79910.821355236141</v>
      </c>
      <c r="AD3097" s="42">
        <f t="shared" si="1352"/>
        <v>22343.28542094455</v>
      </c>
      <c r="AE3097" s="41">
        <f t="shared" si="1353"/>
        <v>102254.10677618069</v>
      </c>
      <c r="AF3097" s="42">
        <f t="shared" si="1354"/>
        <v>640995.89322381932</v>
      </c>
      <c r="AG3097" s="43">
        <f>(365.25/30.4375*(IF(E3097=12002,1/3%,IF(E3097=12003,1/3%,IF(E3097=12004,1/3%,IF(E3097=12006,1/2%,IF(E3097=12007,1/10%,IF(E3097=12008,1/3%,IF(E3097=12009,1/10%,IF(E3097=12010,1/10%,IF(E3097=12011,1/20%,IF(E3097=12012,1/3%))))))))))))</f>
        <v>400</v>
      </c>
      <c r="AH3097" s="44">
        <f t="shared" si="1355"/>
        <v>344.96919917864477</v>
      </c>
      <c r="AI3097" s="36">
        <f t="shared" si="1356"/>
        <v>55.030800821355236</v>
      </c>
      <c r="AJ3097" s="36">
        <f t="shared" si="1357"/>
        <v>1675</v>
      </c>
      <c r="AK3097" s="45">
        <v>45657</v>
      </c>
    </row>
    <row r="3098" spans="1:37" s="79" customFormat="1" ht="38.25" customHeight="1" x14ac:dyDescent="0.25">
      <c r="A3098" s="36">
        <v>3092</v>
      </c>
      <c r="B3098" s="45">
        <v>43983</v>
      </c>
      <c r="C3098" s="49" t="s">
        <v>272</v>
      </c>
      <c r="D3098" s="49"/>
      <c r="E3098" s="49">
        <v>12010</v>
      </c>
      <c r="F3098" s="36" t="s">
        <v>2343</v>
      </c>
      <c r="G3098" s="56" t="s">
        <v>435</v>
      </c>
      <c r="H3098" s="38">
        <v>1</v>
      </c>
      <c r="I3098" s="50">
        <v>327000</v>
      </c>
      <c r="J3098" s="39">
        <f t="shared" si="1337"/>
        <v>0</v>
      </c>
      <c r="K3098" s="39">
        <f t="shared" si="1338"/>
        <v>0</v>
      </c>
      <c r="L3098" s="39">
        <f t="shared" si="1339"/>
        <v>0</v>
      </c>
      <c r="M3098" s="39">
        <f>IF(E3098=12005,I3098,IF(E3098&lt;&gt;12005,0))</f>
        <v>0</v>
      </c>
      <c r="N3098" s="39">
        <f t="shared" si="1358"/>
        <v>0</v>
      </c>
      <c r="O3098" s="39">
        <f t="shared" si="1340"/>
        <v>0</v>
      </c>
      <c r="P3098" s="39">
        <f t="shared" si="1341"/>
        <v>0</v>
      </c>
      <c r="Q3098" s="39">
        <f t="shared" si="1342"/>
        <v>0</v>
      </c>
      <c r="R3098" s="39">
        <f t="shared" si="1343"/>
        <v>327000</v>
      </c>
      <c r="S3098" s="39">
        <f t="shared" si="1344"/>
        <v>0</v>
      </c>
      <c r="T3098" s="39"/>
      <c r="U3098" s="39">
        <f t="shared" si="1345"/>
        <v>0</v>
      </c>
      <c r="V3098" s="39"/>
      <c r="W3098" s="39">
        <f>IF(E3098=12099,I3098,IF(E3098&lt;&gt;12099,0))</f>
        <v>0</v>
      </c>
      <c r="X3098" s="39">
        <f t="shared" si="1348"/>
        <v>89.527720739219717</v>
      </c>
      <c r="Y3098" s="39">
        <f t="shared" si="1349"/>
        <v>2725</v>
      </c>
      <c r="Z3098" s="41">
        <f t="shared" si="1350"/>
        <v>149869.4045174538</v>
      </c>
      <c r="AA3098" s="41">
        <v>117102.25872689938</v>
      </c>
      <c r="AB3098" s="41">
        <v>7870.558697941623</v>
      </c>
      <c r="AC3098" s="41">
        <f t="shared" si="1351"/>
        <v>124972.81742484101</v>
      </c>
      <c r="AD3098" s="42">
        <f t="shared" si="1352"/>
        <v>32767.145790554423</v>
      </c>
      <c r="AE3098" s="41">
        <f t="shared" si="1353"/>
        <v>157739.96321539543</v>
      </c>
      <c r="AF3098" s="42">
        <f t="shared" si="1354"/>
        <v>169260.03678460457</v>
      </c>
      <c r="AG3098" s="43">
        <f>(365.25/30.4375*(IF(E3098=12002,1/3%,IF(E3098=12003,1/3%,IF(E3098=12004,1/3%,IF(E3098=12006,1/2%,IF(E3098=12007,1/10%,IF(E3098=12008,1/3%,IF(E3098=12009,1/10%,IF(E3098=12010,1/10%,IF(E3098=12011,1/20%,IF(E3098=12012,1/3%,IF(E3098=12099,1/10%)))))))))))))</f>
        <v>120</v>
      </c>
      <c r="AH3098" s="44">
        <f t="shared" si="1355"/>
        <v>65.002053388090346</v>
      </c>
      <c r="AI3098" s="36">
        <f t="shared" si="1356"/>
        <v>54.997946611909654</v>
      </c>
      <c r="AJ3098" s="36">
        <f t="shared" si="1357"/>
        <v>1674</v>
      </c>
      <c r="AK3098" s="45">
        <v>45657</v>
      </c>
    </row>
    <row r="3099" spans="1:37" s="79" customFormat="1" ht="25.5" x14ac:dyDescent="0.25">
      <c r="A3099" s="36">
        <v>3093</v>
      </c>
      <c r="B3099" s="45">
        <v>43983</v>
      </c>
      <c r="C3099" s="53" t="s">
        <v>533</v>
      </c>
      <c r="D3099" s="53"/>
      <c r="E3099" s="36">
        <v>12003</v>
      </c>
      <c r="F3099" s="36" t="s">
        <v>2040</v>
      </c>
      <c r="G3099" s="36" t="s">
        <v>540</v>
      </c>
      <c r="H3099" s="38">
        <v>3</v>
      </c>
      <c r="I3099" s="48">
        <v>142875</v>
      </c>
      <c r="J3099" s="39">
        <f t="shared" si="1337"/>
        <v>0</v>
      </c>
      <c r="K3099" s="39">
        <f t="shared" si="1338"/>
        <v>142875</v>
      </c>
      <c r="L3099" s="39">
        <f t="shared" si="1339"/>
        <v>0</v>
      </c>
      <c r="M3099" s="39">
        <f t="shared" ref="M3099:M3106" si="1359">IF(C3099=12006,H3099,IF(C3099&lt;&gt;12006,0))</f>
        <v>0</v>
      </c>
      <c r="N3099" s="39">
        <f t="shared" si="1358"/>
        <v>0</v>
      </c>
      <c r="O3099" s="39">
        <f t="shared" si="1340"/>
        <v>0</v>
      </c>
      <c r="P3099" s="39">
        <f t="shared" si="1341"/>
        <v>0</v>
      </c>
      <c r="Q3099" s="39">
        <f t="shared" si="1342"/>
        <v>0</v>
      </c>
      <c r="R3099" s="39">
        <f t="shared" si="1343"/>
        <v>0</v>
      </c>
      <c r="S3099" s="39">
        <f t="shared" si="1344"/>
        <v>0</v>
      </c>
      <c r="T3099" s="39"/>
      <c r="U3099" s="39">
        <f t="shared" si="1345"/>
        <v>0</v>
      </c>
      <c r="V3099" s="39"/>
      <c r="W3099" s="39"/>
      <c r="X3099" s="39">
        <f t="shared" si="1348"/>
        <v>11.735112936344969</v>
      </c>
      <c r="Y3099" s="39">
        <f t="shared" si="1349"/>
        <v>357.1875</v>
      </c>
      <c r="Z3099" s="41">
        <f t="shared" si="1350"/>
        <v>19644.579055441478</v>
      </c>
      <c r="AA3099" s="41">
        <v>14997.47433264887</v>
      </c>
      <c r="AB3099" s="41">
        <v>-404.47718889222824</v>
      </c>
      <c r="AC3099" s="41">
        <f t="shared" si="1351"/>
        <v>14592.997143756642</v>
      </c>
      <c r="AD3099" s="42">
        <f t="shared" si="1352"/>
        <v>4647.1047227926083</v>
      </c>
      <c r="AE3099" s="41">
        <f t="shared" si="1353"/>
        <v>19240.101866549252</v>
      </c>
      <c r="AF3099" s="42">
        <f t="shared" si="1354"/>
        <v>123634.89813345074</v>
      </c>
      <c r="AG3099" s="43">
        <f t="shared" ref="AG3099:AG3106" si="1360">(365.25/30.4375*(IF(E3099=12002,1/3%,IF(E3099=12003,1/3%,IF(E3099=12004,1/3%,IF(E3099=12006,1/2%,IF(E3099=12007,1/10%,IF(E3099=12008,1/3%,IF(E3099=12009,1/10%,IF(E3099=12010,1/10%,IF(E3099=12011,1/20%,IF(E3099=12012,1/3%))))))))))))</f>
        <v>400</v>
      </c>
      <c r="AH3099" s="44">
        <f t="shared" si="1355"/>
        <v>345.00205338809036</v>
      </c>
      <c r="AI3099" s="36">
        <f t="shared" si="1356"/>
        <v>54.997946611909654</v>
      </c>
      <c r="AJ3099" s="36">
        <f t="shared" si="1357"/>
        <v>1674</v>
      </c>
      <c r="AK3099" s="45">
        <v>45657</v>
      </c>
    </row>
    <row r="3100" spans="1:37" s="79" customFormat="1" ht="12.75" customHeight="1" x14ac:dyDescent="0.25">
      <c r="A3100" s="36">
        <v>3094</v>
      </c>
      <c r="B3100" s="45">
        <v>43983</v>
      </c>
      <c r="C3100" s="53" t="s">
        <v>533</v>
      </c>
      <c r="D3100" s="53"/>
      <c r="E3100" s="36">
        <v>12003</v>
      </c>
      <c r="F3100" s="36" t="s">
        <v>2041</v>
      </c>
      <c r="G3100" s="36" t="s">
        <v>540</v>
      </c>
      <c r="H3100" s="38">
        <v>3</v>
      </c>
      <c r="I3100" s="48">
        <v>110625</v>
      </c>
      <c r="J3100" s="39">
        <f t="shared" si="1337"/>
        <v>0</v>
      </c>
      <c r="K3100" s="39">
        <f t="shared" si="1338"/>
        <v>110625</v>
      </c>
      <c r="L3100" s="39">
        <f t="shared" si="1339"/>
        <v>0</v>
      </c>
      <c r="M3100" s="39">
        <f t="shared" si="1359"/>
        <v>0</v>
      </c>
      <c r="N3100" s="39">
        <f t="shared" si="1358"/>
        <v>0</v>
      </c>
      <c r="O3100" s="39">
        <f t="shared" si="1340"/>
        <v>0</v>
      </c>
      <c r="P3100" s="39">
        <f t="shared" si="1341"/>
        <v>0</v>
      </c>
      <c r="Q3100" s="39">
        <f t="shared" si="1342"/>
        <v>0</v>
      </c>
      <c r="R3100" s="39">
        <f t="shared" si="1343"/>
        <v>0</v>
      </c>
      <c r="S3100" s="39">
        <f t="shared" si="1344"/>
        <v>0</v>
      </c>
      <c r="T3100" s="39"/>
      <c r="U3100" s="39">
        <f t="shared" si="1345"/>
        <v>0</v>
      </c>
      <c r="V3100" s="39"/>
      <c r="W3100" s="39"/>
      <c r="X3100" s="39">
        <f t="shared" si="1348"/>
        <v>9.0862422997946606</v>
      </c>
      <c r="Y3100" s="39">
        <f t="shared" si="1349"/>
        <v>276.5625</v>
      </c>
      <c r="Z3100" s="41">
        <f t="shared" si="1350"/>
        <v>15210.369609856263</v>
      </c>
      <c r="AA3100" s="41">
        <v>11612.217659137577</v>
      </c>
      <c r="AB3100" s="41">
        <v>-313.17787591393005</v>
      </c>
      <c r="AC3100" s="41">
        <f t="shared" si="1351"/>
        <v>11299.039783223647</v>
      </c>
      <c r="AD3100" s="42">
        <f t="shared" si="1352"/>
        <v>3598.1519507186858</v>
      </c>
      <c r="AE3100" s="41">
        <f t="shared" si="1353"/>
        <v>14897.191733942333</v>
      </c>
      <c r="AF3100" s="42">
        <f t="shared" si="1354"/>
        <v>95727.808266057662</v>
      </c>
      <c r="AG3100" s="43">
        <f t="shared" si="1360"/>
        <v>400</v>
      </c>
      <c r="AH3100" s="44">
        <f t="shared" si="1355"/>
        <v>345.00205338809036</v>
      </c>
      <c r="AI3100" s="36">
        <f t="shared" si="1356"/>
        <v>54.997946611909654</v>
      </c>
      <c r="AJ3100" s="36">
        <f t="shared" si="1357"/>
        <v>1674</v>
      </c>
      <c r="AK3100" s="45">
        <v>45657</v>
      </c>
    </row>
    <row r="3101" spans="1:37" s="79" customFormat="1" ht="12.75" customHeight="1" x14ac:dyDescent="0.25">
      <c r="A3101" s="36">
        <v>3095</v>
      </c>
      <c r="B3101" s="45">
        <v>43984</v>
      </c>
      <c r="C3101" s="53" t="s">
        <v>533</v>
      </c>
      <c r="D3101" s="53"/>
      <c r="E3101" s="36">
        <v>12003</v>
      </c>
      <c r="F3101" s="36" t="s">
        <v>2040</v>
      </c>
      <c r="G3101" s="36" t="s">
        <v>540</v>
      </c>
      <c r="H3101" s="38">
        <v>15</v>
      </c>
      <c r="I3101" s="48">
        <v>714375</v>
      </c>
      <c r="J3101" s="39">
        <f t="shared" si="1337"/>
        <v>0</v>
      </c>
      <c r="K3101" s="39">
        <f t="shared" si="1338"/>
        <v>714375</v>
      </c>
      <c r="L3101" s="39">
        <f t="shared" si="1339"/>
        <v>0</v>
      </c>
      <c r="M3101" s="39">
        <f t="shared" si="1359"/>
        <v>0</v>
      </c>
      <c r="N3101" s="39">
        <f t="shared" si="1358"/>
        <v>0</v>
      </c>
      <c r="O3101" s="39">
        <f t="shared" si="1340"/>
        <v>0</v>
      </c>
      <c r="P3101" s="39">
        <f t="shared" si="1341"/>
        <v>0</v>
      </c>
      <c r="Q3101" s="39">
        <f t="shared" si="1342"/>
        <v>0</v>
      </c>
      <c r="R3101" s="39">
        <f t="shared" si="1343"/>
        <v>0</v>
      </c>
      <c r="S3101" s="39">
        <f t="shared" si="1344"/>
        <v>0</v>
      </c>
      <c r="T3101" s="39"/>
      <c r="U3101" s="39">
        <f t="shared" si="1345"/>
        <v>0</v>
      </c>
      <c r="V3101" s="39"/>
      <c r="W3101" s="39"/>
      <c r="X3101" s="39">
        <f t="shared" si="1348"/>
        <v>58.675564681724843</v>
      </c>
      <c r="Y3101" s="39">
        <f t="shared" si="1349"/>
        <v>1785.9375</v>
      </c>
      <c r="Z3101" s="41">
        <f t="shared" si="1350"/>
        <v>98164.219712525664</v>
      </c>
      <c r="AA3101" s="41">
        <v>74928.696098562636</v>
      </c>
      <c r="AB3101" s="41">
        <v>-2020.8034828457573</v>
      </c>
      <c r="AC3101" s="41">
        <f t="shared" si="1351"/>
        <v>72907.892615716875</v>
      </c>
      <c r="AD3101" s="42">
        <f t="shared" si="1352"/>
        <v>23235.523613963029</v>
      </c>
      <c r="AE3101" s="41">
        <f t="shared" si="1353"/>
        <v>96143.416229679904</v>
      </c>
      <c r="AF3101" s="42">
        <f t="shared" si="1354"/>
        <v>618231.58377032005</v>
      </c>
      <c r="AG3101" s="43">
        <f t="shared" si="1360"/>
        <v>400</v>
      </c>
      <c r="AH3101" s="44">
        <f t="shared" si="1355"/>
        <v>345.03490759753595</v>
      </c>
      <c r="AI3101" s="36">
        <f t="shared" si="1356"/>
        <v>54.965092402464066</v>
      </c>
      <c r="AJ3101" s="36">
        <f t="shared" si="1357"/>
        <v>1673</v>
      </c>
      <c r="AK3101" s="45">
        <v>45657</v>
      </c>
    </row>
    <row r="3102" spans="1:37" s="79" customFormat="1" ht="12.75" customHeight="1" x14ac:dyDescent="0.25">
      <c r="A3102" s="36">
        <v>3096</v>
      </c>
      <c r="B3102" s="45">
        <v>43984</v>
      </c>
      <c r="C3102" s="53" t="s">
        <v>533</v>
      </c>
      <c r="D3102" s="53"/>
      <c r="E3102" s="36">
        <v>12003</v>
      </c>
      <c r="F3102" s="36" t="s">
        <v>2041</v>
      </c>
      <c r="G3102" s="36" t="s">
        <v>540</v>
      </c>
      <c r="H3102" s="38">
        <v>7</v>
      </c>
      <c r="I3102" s="48">
        <v>258125</v>
      </c>
      <c r="J3102" s="39">
        <f t="shared" si="1337"/>
        <v>0</v>
      </c>
      <c r="K3102" s="39">
        <f t="shared" si="1338"/>
        <v>258125</v>
      </c>
      <c r="L3102" s="39">
        <f t="shared" si="1339"/>
        <v>0</v>
      </c>
      <c r="M3102" s="39">
        <f t="shared" si="1359"/>
        <v>0</v>
      </c>
      <c r="N3102" s="39">
        <f t="shared" si="1358"/>
        <v>0</v>
      </c>
      <c r="O3102" s="39">
        <f t="shared" si="1340"/>
        <v>0</v>
      </c>
      <c r="P3102" s="39">
        <f t="shared" si="1341"/>
        <v>0</v>
      </c>
      <c r="Q3102" s="39">
        <f t="shared" si="1342"/>
        <v>0</v>
      </c>
      <c r="R3102" s="39">
        <f t="shared" si="1343"/>
        <v>0</v>
      </c>
      <c r="S3102" s="39">
        <f t="shared" si="1344"/>
        <v>0</v>
      </c>
      <c r="T3102" s="39"/>
      <c r="U3102" s="39">
        <f t="shared" si="1345"/>
        <v>0</v>
      </c>
      <c r="V3102" s="39"/>
      <c r="W3102" s="39"/>
      <c r="X3102" s="39">
        <f t="shared" si="1348"/>
        <v>21.201232032854207</v>
      </c>
      <c r="Y3102" s="39">
        <f t="shared" si="1349"/>
        <v>645.31249999999989</v>
      </c>
      <c r="Z3102" s="41">
        <f t="shared" si="1350"/>
        <v>35469.661190965089</v>
      </c>
      <c r="AA3102" s="41">
        <v>27073.973305954823</v>
      </c>
      <c r="AB3102" s="41">
        <v>-730.176586540068</v>
      </c>
      <c r="AC3102" s="41">
        <f t="shared" si="1351"/>
        <v>26343.796719414757</v>
      </c>
      <c r="AD3102" s="42">
        <f t="shared" si="1352"/>
        <v>8395.6878850102657</v>
      </c>
      <c r="AE3102" s="41">
        <f t="shared" si="1353"/>
        <v>34739.484604425023</v>
      </c>
      <c r="AF3102" s="42">
        <f t="shared" si="1354"/>
        <v>223385.51539557497</v>
      </c>
      <c r="AG3102" s="43">
        <f t="shared" si="1360"/>
        <v>400</v>
      </c>
      <c r="AH3102" s="44">
        <f t="shared" si="1355"/>
        <v>345.03490759753595</v>
      </c>
      <c r="AI3102" s="36">
        <f t="shared" si="1356"/>
        <v>54.965092402464066</v>
      </c>
      <c r="AJ3102" s="36">
        <f t="shared" si="1357"/>
        <v>1673</v>
      </c>
      <c r="AK3102" s="45">
        <v>45657</v>
      </c>
    </row>
    <row r="3103" spans="1:37" s="79" customFormat="1" ht="12.75" customHeight="1" x14ac:dyDescent="0.25">
      <c r="A3103" s="36">
        <v>3097</v>
      </c>
      <c r="B3103" s="45">
        <v>43991</v>
      </c>
      <c r="C3103" s="36" t="s">
        <v>533</v>
      </c>
      <c r="D3103" s="36"/>
      <c r="E3103" s="36">
        <v>12003</v>
      </c>
      <c r="F3103" s="36" t="s">
        <v>2041</v>
      </c>
      <c r="G3103" s="36" t="s">
        <v>836</v>
      </c>
      <c r="H3103" s="38">
        <v>7</v>
      </c>
      <c r="I3103" s="48">
        <v>258125</v>
      </c>
      <c r="J3103" s="39">
        <f t="shared" si="1337"/>
        <v>0</v>
      </c>
      <c r="K3103" s="39">
        <f t="shared" si="1338"/>
        <v>258125</v>
      </c>
      <c r="L3103" s="39">
        <f t="shared" si="1339"/>
        <v>0</v>
      </c>
      <c r="M3103" s="39">
        <f t="shared" si="1359"/>
        <v>0</v>
      </c>
      <c r="N3103" s="39">
        <f t="shared" si="1358"/>
        <v>0</v>
      </c>
      <c r="O3103" s="39">
        <f t="shared" si="1340"/>
        <v>0</v>
      </c>
      <c r="P3103" s="39">
        <f t="shared" si="1341"/>
        <v>0</v>
      </c>
      <c r="Q3103" s="39">
        <f t="shared" si="1342"/>
        <v>0</v>
      </c>
      <c r="R3103" s="39">
        <f t="shared" si="1343"/>
        <v>0</v>
      </c>
      <c r="S3103" s="39">
        <f t="shared" si="1344"/>
        <v>0</v>
      </c>
      <c r="T3103" s="39"/>
      <c r="U3103" s="39">
        <f t="shared" si="1345"/>
        <v>0</v>
      </c>
      <c r="V3103" s="39"/>
      <c r="W3103" s="39"/>
      <c r="X3103" s="39">
        <f t="shared" si="1348"/>
        <v>21.201232032854207</v>
      </c>
      <c r="Y3103" s="39">
        <f t="shared" si="1349"/>
        <v>645.31249999999989</v>
      </c>
      <c r="Z3103" s="41">
        <f t="shared" si="1350"/>
        <v>35321.252566735107</v>
      </c>
      <c r="AA3103" s="41">
        <v>27561.601642710466</v>
      </c>
      <c r="AB3103" s="41">
        <v>-743.32777017498972</v>
      </c>
      <c r="AC3103" s="41">
        <f t="shared" si="1351"/>
        <v>26818.273872535476</v>
      </c>
      <c r="AD3103" s="42">
        <f t="shared" si="1352"/>
        <v>7759.6509240246414</v>
      </c>
      <c r="AE3103" s="41">
        <f t="shared" si="1353"/>
        <v>34577.924796560117</v>
      </c>
      <c r="AF3103" s="42">
        <f t="shared" si="1354"/>
        <v>223547.07520343989</v>
      </c>
      <c r="AG3103" s="43">
        <f t="shared" si="1360"/>
        <v>400</v>
      </c>
      <c r="AH3103" s="44">
        <f t="shared" si="1355"/>
        <v>345.26488706365501</v>
      </c>
      <c r="AI3103" s="36">
        <f t="shared" si="1356"/>
        <v>54.735112936344969</v>
      </c>
      <c r="AJ3103" s="36">
        <f t="shared" si="1357"/>
        <v>1666</v>
      </c>
      <c r="AK3103" s="45">
        <v>45657</v>
      </c>
    </row>
    <row r="3104" spans="1:37" s="79" customFormat="1" ht="12.75" customHeight="1" x14ac:dyDescent="0.25">
      <c r="A3104" s="36">
        <v>3098</v>
      </c>
      <c r="B3104" s="45">
        <v>43991</v>
      </c>
      <c r="C3104" s="36" t="s">
        <v>533</v>
      </c>
      <c r="D3104" s="36"/>
      <c r="E3104" s="36">
        <v>12003</v>
      </c>
      <c r="F3104" s="36" t="s">
        <v>2040</v>
      </c>
      <c r="G3104" s="36" t="s">
        <v>836</v>
      </c>
      <c r="H3104" s="38">
        <v>14</v>
      </c>
      <c r="I3104" s="48">
        <v>666750</v>
      </c>
      <c r="J3104" s="39">
        <f t="shared" si="1337"/>
        <v>0</v>
      </c>
      <c r="K3104" s="39">
        <f t="shared" si="1338"/>
        <v>666750</v>
      </c>
      <c r="L3104" s="39">
        <f t="shared" si="1339"/>
        <v>0</v>
      </c>
      <c r="M3104" s="39">
        <f t="shared" si="1359"/>
        <v>0</v>
      </c>
      <c r="N3104" s="39">
        <f t="shared" si="1358"/>
        <v>0</v>
      </c>
      <c r="O3104" s="39">
        <f t="shared" si="1340"/>
        <v>0</v>
      </c>
      <c r="P3104" s="39">
        <f t="shared" si="1341"/>
        <v>0</v>
      </c>
      <c r="Q3104" s="39">
        <f t="shared" si="1342"/>
        <v>0</v>
      </c>
      <c r="R3104" s="39">
        <f t="shared" si="1343"/>
        <v>0</v>
      </c>
      <c r="S3104" s="39">
        <f t="shared" si="1344"/>
        <v>0</v>
      </c>
      <c r="T3104" s="39"/>
      <c r="U3104" s="39">
        <f t="shared" si="1345"/>
        <v>0</v>
      </c>
      <c r="V3104" s="39"/>
      <c r="W3104" s="39"/>
      <c r="X3104" s="39">
        <f t="shared" si="1348"/>
        <v>54.763860369609858</v>
      </c>
      <c r="Y3104" s="39">
        <f t="shared" si="1349"/>
        <v>1666.875</v>
      </c>
      <c r="Z3104" s="41">
        <f t="shared" si="1350"/>
        <v>91236.591375770018</v>
      </c>
      <c r="AA3104" s="41">
        <v>71193.018480492814</v>
      </c>
      <c r="AB3104" s="41">
        <v>-1920.053426689296</v>
      </c>
      <c r="AC3104" s="41">
        <f t="shared" si="1351"/>
        <v>69272.96505380352</v>
      </c>
      <c r="AD3104" s="42">
        <f t="shared" si="1352"/>
        <v>20043.572895277204</v>
      </c>
      <c r="AE3104" s="41">
        <f t="shared" si="1353"/>
        <v>89316.537949080725</v>
      </c>
      <c r="AF3104" s="42">
        <f t="shared" si="1354"/>
        <v>577433.4620509193</v>
      </c>
      <c r="AG3104" s="43">
        <f t="shared" si="1360"/>
        <v>400</v>
      </c>
      <c r="AH3104" s="44">
        <f t="shared" si="1355"/>
        <v>345.26488706365501</v>
      </c>
      <c r="AI3104" s="36">
        <f t="shared" si="1356"/>
        <v>54.735112936344969</v>
      </c>
      <c r="AJ3104" s="36">
        <f t="shared" si="1357"/>
        <v>1666</v>
      </c>
      <c r="AK3104" s="45">
        <v>45657</v>
      </c>
    </row>
    <row r="3105" spans="1:37" s="79" customFormat="1" ht="12.75" customHeight="1" x14ac:dyDescent="0.25">
      <c r="A3105" s="36">
        <v>3099</v>
      </c>
      <c r="B3105" s="91">
        <v>43991</v>
      </c>
      <c r="C3105" s="36" t="s">
        <v>315</v>
      </c>
      <c r="D3105" s="36"/>
      <c r="E3105" s="36">
        <v>12008</v>
      </c>
      <c r="F3105" s="56" t="s">
        <v>1443</v>
      </c>
      <c r="G3105" s="38" t="s">
        <v>958</v>
      </c>
      <c r="H3105" s="63">
        <v>17</v>
      </c>
      <c r="I3105" s="98">
        <v>2337129.0729247481</v>
      </c>
      <c r="J3105" s="39">
        <f t="shared" si="1337"/>
        <v>0</v>
      </c>
      <c r="K3105" s="39">
        <f t="shared" si="1338"/>
        <v>0</v>
      </c>
      <c r="L3105" s="39">
        <f t="shared" si="1339"/>
        <v>0</v>
      </c>
      <c r="M3105" s="39">
        <f t="shared" si="1359"/>
        <v>0</v>
      </c>
      <c r="N3105" s="39">
        <f t="shared" si="1358"/>
        <v>0</v>
      </c>
      <c r="O3105" s="39">
        <f t="shared" si="1340"/>
        <v>0</v>
      </c>
      <c r="P3105" s="39">
        <f t="shared" si="1341"/>
        <v>2337129.0729247481</v>
      </c>
      <c r="Q3105" s="39">
        <f t="shared" si="1342"/>
        <v>0</v>
      </c>
      <c r="R3105" s="39">
        <f t="shared" si="1343"/>
        <v>0</v>
      </c>
      <c r="S3105" s="39">
        <f t="shared" si="1344"/>
        <v>0</v>
      </c>
      <c r="T3105" s="39"/>
      <c r="U3105" s="39">
        <f t="shared" si="1345"/>
        <v>0</v>
      </c>
      <c r="V3105" s="39"/>
      <c r="W3105" s="39"/>
      <c r="X3105" s="39">
        <f t="shared" si="1348"/>
        <v>191.96132015809019</v>
      </c>
      <c r="Y3105" s="39">
        <f t="shared" si="1349"/>
        <v>5842.8226823118703</v>
      </c>
      <c r="Z3105" s="41">
        <f t="shared" si="1350"/>
        <v>319807.55938337825</v>
      </c>
      <c r="AA3105" s="41">
        <v>249549.71620551724</v>
      </c>
      <c r="AB3105" s="41">
        <v>0</v>
      </c>
      <c r="AC3105" s="41">
        <f t="shared" si="1351"/>
        <v>249549.71620551724</v>
      </c>
      <c r="AD3105" s="42">
        <f t="shared" si="1352"/>
        <v>70257.84317786101</v>
      </c>
      <c r="AE3105" s="41">
        <f t="shared" si="1353"/>
        <v>319807.55938337825</v>
      </c>
      <c r="AF3105" s="42">
        <f t="shared" si="1354"/>
        <v>2017321.5135413697</v>
      </c>
      <c r="AG3105" s="43">
        <f t="shared" si="1360"/>
        <v>400</v>
      </c>
      <c r="AH3105" s="44">
        <f t="shared" si="1355"/>
        <v>345.26488706365501</v>
      </c>
      <c r="AI3105" s="36">
        <f t="shared" si="1356"/>
        <v>54.735112936344969</v>
      </c>
      <c r="AJ3105" s="36">
        <f t="shared" si="1357"/>
        <v>1666</v>
      </c>
      <c r="AK3105" s="45">
        <v>45657</v>
      </c>
    </row>
    <row r="3106" spans="1:37" s="79" customFormat="1" ht="12.75" customHeight="1" x14ac:dyDescent="0.25">
      <c r="A3106" s="36">
        <v>3100</v>
      </c>
      <c r="B3106" s="91">
        <v>43991</v>
      </c>
      <c r="C3106" s="36" t="s">
        <v>315</v>
      </c>
      <c r="D3106" s="36"/>
      <c r="E3106" s="36">
        <v>12008</v>
      </c>
      <c r="F3106" s="56" t="s">
        <v>1497</v>
      </c>
      <c r="G3106" s="38" t="s">
        <v>958</v>
      </c>
      <c r="H3106" s="63">
        <v>2</v>
      </c>
      <c r="I3106" s="98">
        <v>351944.14274631499</v>
      </c>
      <c r="J3106" s="39">
        <f t="shared" si="1337"/>
        <v>0</v>
      </c>
      <c r="K3106" s="39">
        <f t="shared" si="1338"/>
        <v>0</v>
      </c>
      <c r="L3106" s="39">
        <f t="shared" si="1339"/>
        <v>0</v>
      </c>
      <c r="M3106" s="39">
        <f t="shared" si="1359"/>
        <v>0</v>
      </c>
      <c r="N3106" s="39">
        <f t="shared" si="1358"/>
        <v>0</v>
      </c>
      <c r="O3106" s="39">
        <f t="shared" si="1340"/>
        <v>0</v>
      </c>
      <c r="P3106" s="39">
        <f t="shared" si="1341"/>
        <v>351944.14274631499</v>
      </c>
      <c r="Q3106" s="39">
        <f t="shared" si="1342"/>
        <v>0</v>
      </c>
      <c r="R3106" s="39">
        <f t="shared" si="1343"/>
        <v>0</v>
      </c>
      <c r="S3106" s="39">
        <f t="shared" si="1344"/>
        <v>0</v>
      </c>
      <c r="T3106" s="39"/>
      <c r="U3106" s="39">
        <f t="shared" si="1345"/>
        <v>0</v>
      </c>
      <c r="V3106" s="39"/>
      <c r="W3106" s="39"/>
      <c r="X3106" s="39">
        <f t="shared" si="1348"/>
        <v>28.90711644733593</v>
      </c>
      <c r="Y3106" s="39">
        <f t="shared" si="1349"/>
        <v>879.86035686578737</v>
      </c>
      <c r="Z3106" s="41">
        <f t="shared" si="1350"/>
        <v>48159.25600126166</v>
      </c>
      <c r="AA3106" s="41">
        <v>37579.251381536706</v>
      </c>
      <c r="AB3106" s="41">
        <v>0</v>
      </c>
      <c r="AC3106" s="41">
        <f t="shared" si="1351"/>
        <v>37579.251381536706</v>
      </c>
      <c r="AD3106" s="42">
        <f t="shared" si="1352"/>
        <v>10580.004619724954</v>
      </c>
      <c r="AE3106" s="41">
        <f t="shared" si="1353"/>
        <v>48159.25600126166</v>
      </c>
      <c r="AF3106" s="42">
        <f t="shared" si="1354"/>
        <v>303784.88674505334</v>
      </c>
      <c r="AG3106" s="43">
        <f t="shared" si="1360"/>
        <v>400</v>
      </c>
      <c r="AH3106" s="44">
        <f t="shared" si="1355"/>
        <v>345.26488706365501</v>
      </c>
      <c r="AI3106" s="36">
        <f t="shared" si="1356"/>
        <v>54.735112936344969</v>
      </c>
      <c r="AJ3106" s="36">
        <f t="shared" si="1357"/>
        <v>1666</v>
      </c>
      <c r="AK3106" s="45">
        <v>45657</v>
      </c>
    </row>
    <row r="3107" spans="1:37" s="79" customFormat="1" ht="12.75" customHeight="1" x14ac:dyDescent="0.25">
      <c r="A3107" s="36">
        <v>3101</v>
      </c>
      <c r="B3107" s="45">
        <v>43991</v>
      </c>
      <c r="C3107" s="49" t="s">
        <v>272</v>
      </c>
      <c r="D3107" s="49"/>
      <c r="E3107" s="49">
        <v>12010</v>
      </c>
      <c r="F3107" s="36" t="s">
        <v>2326</v>
      </c>
      <c r="G3107" s="56" t="s">
        <v>435</v>
      </c>
      <c r="H3107" s="38">
        <v>1</v>
      </c>
      <c r="I3107" s="50">
        <v>356843.41085271316</v>
      </c>
      <c r="J3107" s="39">
        <f t="shared" si="1337"/>
        <v>0</v>
      </c>
      <c r="K3107" s="39">
        <f t="shared" si="1338"/>
        <v>0</v>
      </c>
      <c r="L3107" s="39">
        <f t="shared" si="1339"/>
        <v>0</v>
      </c>
      <c r="M3107" s="39">
        <f>IF(E3107=12005,I3107,IF(E3107&lt;&gt;12005,0))</f>
        <v>0</v>
      </c>
      <c r="N3107" s="39">
        <f t="shared" si="1358"/>
        <v>0</v>
      </c>
      <c r="O3107" s="39">
        <f t="shared" si="1340"/>
        <v>0</v>
      </c>
      <c r="P3107" s="39">
        <f t="shared" si="1341"/>
        <v>0</v>
      </c>
      <c r="Q3107" s="39">
        <f t="shared" si="1342"/>
        <v>0</v>
      </c>
      <c r="R3107" s="39">
        <f t="shared" si="1343"/>
        <v>356843.41085271316</v>
      </c>
      <c r="S3107" s="39">
        <f t="shared" si="1344"/>
        <v>0</v>
      </c>
      <c r="T3107" s="39"/>
      <c r="U3107" s="39">
        <f t="shared" si="1345"/>
        <v>0</v>
      </c>
      <c r="V3107" s="39"/>
      <c r="W3107" s="39">
        <f>IF(E3107=12099,I3107,IF(E3107&lt;&gt;12099,0))</f>
        <v>0</v>
      </c>
      <c r="X3107" s="39">
        <f t="shared" si="1348"/>
        <v>97.698401328600468</v>
      </c>
      <c r="Y3107" s="39">
        <f t="shared" si="1349"/>
        <v>2973.6950904392766</v>
      </c>
      <c r="Z3107" s="41">
        <f t="shared" si="1350"/>
        <v>162765.53661344838</v>
      </c>
      <c r="AA3107" s="41">
        <v>127007.9217271806</v>
      </c>
      <c r="AB3107" s="41">
        <v>8536.3281112162549</v>
      </c>
      <c r="AC3107" s="41">
        <f t="shared" si="1351"/>
        <v>135544.24983839685</v>
      </c>
      <c r="AD3107" s="42">
        <f t="shared" si="1352"/>
        <v>35757.61488626778</v>
      </c>
      <c r="AE3107" s="41">
        <f t="shared" si="1353"/>
        <v>171301.86472466463</v>
      </c>
      <c r="AF3107" s="42">
        <f t="shared" si="1354"/>
        <v>185541.54612804853</v>
      </c>
      <c r="AG3107" s="43">
        <f>(365.25/30.4375*(IF(E3107=12002,1/3%,IF(E3107=12003,1/3%,IF(E3107=12004,1/3%,IF(E3107=12006,1/2%,IF(E3107=12007,1/10%,IF(E3107=12008,1/3%,IF(E3107=12009,1/10%,IF(E3107=12010,1/10%,IF(E3107=12011,1/20%,IF(E3107=12012,1/3%,IF(E3107=12099,1/10%)))))))))))))</f>
        <v>120</v>
      </c>
      <c r="AH3107" s="44">
        <f t="shared" si="1355"/>
        <v>65.264887063655038</v>
      </c>
      <c r="AI3107" s="36">
        <f t="shared" si="1356"/>
        <v>54.735112936344969</v>
      </c>
      <c r="AJ3107" s="36">
        <f t="shared" si="1357"/>
        <v>1666</v>
      </c>
      <c r="AK3107" s="45">
        <v>45657</v>
      </c>
    </row>
    <row r="3108" spans="1:37" s="79" customFormat="1" ht="38.25" customHeight="1" x14ac:dyDescent="0.25">
      <c r="A3108" s="36">
        <v>3102</v>
      </c>
      <c r="B3108" s="45">
        <v>43991</v>
      </c>
      <c r="C3108" s="36" t="s">
        <v>479</v>
      </c>
      <c r="D3108" s="36"/>
      <c r="E3108" s="36">
        <v>12005</v>
      </c>
      <c r="F3108" s="36" t="s">
        <v>2344</v>
      </c>
      <c r="G3108" s="36" t="s">
        <v>435</v>
      </c>
      <c r="H3108" s="38">
        <v>1</v>
      </c>
      <c r="I3108" s="50">
        <v>78550467.730000004</v>
      </c>
      <c r="J3108" s="39">
        <f t="shared" si="1337"/>
        <v>0</v>
      </c>
      <c r="K3108" s="39">
        <f t="shared" si="1338"/>
        <v>0</v>
      </c>
      <c r="L3108" s="39">
        <f t="shared" si="1339"/>
        <v>0</v>
      </c>
      <c r="M3108" s="39">
        <f>IF(E3108=12005,I3108,IF(E3108&lt;&gt;12005,0))</f>
        <v>78550467.730000004</v>
      </c>
      <c r="N3108" s="39">
        <f t="shared" si="1358"/>
        <v>0</v>
      </c>
      <c r="O3108" s="39">
        <f t="shared" si="1340"/>
        <v>0</v>
      </c>
      <c r="P3108" s="39">
        <f t="shared" si="1341"/>
        <v>0</v>
      </c>
      <c r="Q3108" s="39">
        <f t="shared" si="1342"/>
        <v>0</v>
      </c>
      <c r="R3108" s="39">
        <f t="shared" si="1343"/>
        <v>0</v>
      </c>
      <c r="S3108" s="39">
        <f t="shared" si="1344"/>
        <v>0</v>
      </c>
      <c r="T3108" s="39"/>
      <c r="U3108" s="39">
        <f t="shared" si="1345"/>
        <v>0</v>
      </c>
      <c r="V3108" s="39"/>
      <c r="W3108" s="39">
        <f>IF(E3108=12099,I3108,IF(E3108&lt;&gt;12099,0))</f>
        <v>0</v>
      </c>
      <c r="X3108" s="39">
        <f t="shared" si="1348"/>
        <v>0</v>
      </c>
      <c r="Y3108" s="39">
        <f t="shared" si="1349"/>
        <v>0</v>
      </c>
      <c r="Z3108" s="41">
        <f t="shared" si="1350"/>
        <v>0</v>
      </c>
      <c r="AA3108" s="41">
        <v>0</v>
      </c>
      <c r="AB3108" s="41">
        <v>0</v>
      </c>
      <c r="AC3108" s="41">
        <f t="shared" si="1351"/>
        <v>0</v>
      </c>
      <c r="AD3108" s="42">
        <f t="shared" si="1352"/>
        <v>0</v>
      </c>
      <c r="AE3108" s="41">
        <f t="shared" si="1353"/>
        <v>0</v>
      </c>
      <c r="AF3108" s="42">
        <f t="shared" si="1354"/>
        <v>78550467.730000004</v>
      </c>
      <c r="AG3108" s="43">
        <f>(365.25/30.4375*(IF(E3108=12002,1/3%,IF(E3108=12003,1/3%,IF(E3108=12004,1/3%,IF(E3108=12006,1/2%,IF(E3108=12007,1/10%,IF(E3108=12008,1/3%,IF(E3108=12009,1/10%,IF(E3108=12010,1/10%,IF(E3108=12011,1/20%,IF(E3108=12012,1/3%,IF(E3108=12099,1/10%)))))))))))))</f>
        <v>0</v>
      </c>
      <c r="AH3108" s="44">
        <f t="shared" si="1355"/>
        <v>0</v>
      </c>
      <c r="AI3108" s="36">
        <f t="shared" si="1356"/>
        <v>54.735112936344969</v>
      </c>
      <c r="AJ3108" s="36">
        <f t="shared" si="1357"/>
        <v>1666</v>
      </c>
      <c r="AK3108" s="45">
        <v>45657</v>
      </c>
    </row>
    <row r="3109" spans="1:37" s="79" customFormat="1" ht="38.25" customHeight="1" x14ac:dyDescent="0.25">
      <c r="A3109" s="36">
        <v>3103</v>
      </c>
      <c r="B3109" s="45">
        <v>43992</v>
      </c>
      <c r="C3109" s="53" t="s">
        <v>533</v>
      </c>
      <c r="D3109" s="53"/>
      <c r="E3109" s="36">
        <v>12003</v>
      </c>
      <c r="F3109" s="36" t="s">
        <v>2299</v>
      </c>
      <c r="G3109" s="36" t="s">
        <v>558</v>
      </c>
      <c r="H3109" s="38">
        <v>3</v>
      </c>
      <c r="I3109" s="50">
        <v>110625</v>
      </c>
      <c r="J3109" s="39">
        <f t="shared" si="1337"/>
        <v>0</v>
      </c>
      <c r="K3109" s="39">
        <f t="shared" si="1338"/>
        <v>110625</v>
      </c>
      <c r="L3109" s="39">
        <f t="shared" si="1339"/>
        <v>0</v>
      </c>
      <c r="M3109" s="39">
        <f>IF(C3109=12006,H3109,IF(C3109&lt;&gt;12006,0))</f>
        <v>0</v>
      </c>
      <c r="N3109" s="39">
        <f t="shared" si="1358"/>
        <v>0</v>
      </c>
      <c r="O3109" s="39">
        <f t="shared" si="1340"/>
        <v>0</v>
      </c>
      <c r="P3109" s="39">
        <f t="shared" si="1341"/>
        <v>0</v>
      </c>
      <c r="Q3109" s="39">
        <f t="shared" si="1342"/>
        <v>0</v>
      </c>
      <c r="R3109" s="39">
        <f t="shared" si="1343"/>
        <v>0</v>
      </c>
      <c r="S3109" s="39">
        <f t="shared" si="1344"/>
        <v>0</v>
      </c>
      <c r="T3109" s="39"/>
      <c r="U3109" s="39">
        <f t="shared" si="1345"/>
        <v>0</v>
      </c>
      <c r="V3109" s="39"/>
      <c r="W3109" s="39"/>
      <c r="X3109" s="39">
        <f t="shared" si="1348"/>
        <v>9.0862422997946606</v>
      </c>
      <c r="Y3109" s="39">
        <f t="shared" si="1349"/>
        <v>276.5625</v>
      </c>
      <c r="Z3109" s="41">
        <f t="shared" si="1350"/>
        <v>15128.593429158112</v>
      </c>
      <c r="AA3109" s="41">
        <v>11530.441478439425</v>
      </c>
      <c r="AB3109" s="41">
        <v>-310.9723979145362</v>
      </c>
      <c r="AC3109" s="41">
        <f t="shared" si="1351"/>
        <v>11219.469080524888</v>
      </c>
      <c r="AD3109" s="42">
        <f t="shared" si="1352"/>
        <v>3598.1519507186877</v>
      </c>
      <c r="AE3109" s="41">
        <f t="shared" si="1353"/>
        <v>14817.621031243576</v>
      </c>
      <c r="AF3109" s="42">
        <f t="shared" si="1354"/>
        <v>95807.378968756428</v>
      </c>
      <c r="AG3109" s="43">
        <f>(365.25/30.4375*(IF(E3109=12002,1/3%,IF(E3109=12003,1/3%,IF(E3109=12004,1/3%,IF(E3109=12006,1/2%,IF(E3109=12007,1/10%,IF(E3109=12008,1/3%,IF(E3109=12009,1/10%,IF(E3109=12010,1/10%,IF(E3109=12011,1/20%,IF(E3109=12012,1/3%))))))))))))</f>
        <v>400</v>
      </c>
      <c r="AH3109" s="44">
        <f t="shared" si="1355"/>
        <v>345.2977412731006</v>
      </c>
      <c r="AI3109" s="36">
        <f t="shared" si="1356"/>
        <v>54.702258726899387</v>
      </c>
      <c r="AJ3109" s="36">
        <f t="shared" si="1357"/>
        <v>1665</v>
      </c>
      <c r="AK3109" s="45">
        <v>45657</v>
      </c>
    </row>
    <row r="3110" spans="1:37" s="79" customFormat="1" ht="38.25" customHeight="1" x14ac:dyDescent="0.25">
      <c r="A3110" s="36">
        <v>3104</v>
      </c>
      <c r="B3110" s="45">
        <v>43997</v>
      </c>
      <c r="C3110" s="36" t="s">
        <v>533</v>
      </c>
      <c r="D3110" s="36"/>
      <c r="E3110" s="36">
        <v>12003</v>
      </c>
      <c r="F3110" s="36" t="s">
        <v>2040</v>
      </c>
      <c r="G3110" s="36" t="s">
        <v>1470</v>
      </c>
      <c r="H3110" s="38">
        <v>4</v>
      </c>
      <c r="I3110" s="48">
        <v>190500</v>
      </c>
      <c r="J3110" s="39">
        <f t="shared" si="1337"/>
        <v>0</v>
      </c>
      <c r="K3110" s="39">
        <f t="shared" si="1338"/>
        <v>190500</v>
      </c>
      <c r="L3110" s="39">
        <f t="shared" si="1339"/>
        <v>0</v>
      </c>
      <c r="M3110" s="39">
        <f>IF(C3110=12006,H3110,IF(C3110&lt;&gt;12006,0))</f>
        <v>0</v>
      </c>
      <c r="N3110" s="39">
        <f t="shared" si="1358"/>
        <v>0</v>
      </c>
      <c r="O3110" s="39">
        <f t="shared" si="1340"/>
        <v>0</v>
      </c>
      <c r="P3110" s="39">
        <f t="shared" si="1341"/>
        <v>0</v>
      </c>
      <c r="Q3110" s="39">
        <f t="shared" si="1342"/>
        <v>0</v>
      </c>
      <c r="R3110" s="39">
        <f t="shared" si="1343"/>
        <v>0</v>
      </c>
      <c r="S3110" s="39">
        <f t="shared" si="1344"/>
        <v>0</v>
      </c>
      <c r="T3110" s="39"/>
      <c r="U3110" s="39">
        <f t="shared" si="1345"/>
        <v>0</v>
      </c>
      <c r="V3110" s="39"/>
      <c r="W3110" s="39"/>
      <c r="X3110" s="39">
        <f t="shared" si="1348"/>
        <v>15.646817248459959</v>
      </c>
      <c r="Y3110" s="39">
        <f t="shared" si="1349"/>
        <v>476.25</v>
      </c>
      <c r="Z3110" s="41">
        <f t="shared" si="1350"/>
        <v>25973.716632443531</v>
      </c>
      <c r="AA3110" s="41">
        <v>20246.981519507186</v>
      </c>
      <c r="AB3110" s="41">
        <v>-546.05475475515357</v>
      </c>
      <c r="AC3110" s="41">
        <f t="shared" si="1351"/>
        <v>19700.926764752032</v>
      </c>
      <c r="AD3110" s="42">
        <f t="shared" si="1352"/>
        <v>5726.7351129363451</v>
      </c>
      <c r="AE3110" s="41">
        <f t="shared" si="1353"/>
        <v>25427.661877688377</v>
      </c>
      <c r="AF3110" s="42">
        <f t="shared" si="1354"/>
        <v>165072.33812231163</v>
      </c>
      <c r="AG3110" s="43">
        <f>(365.25/30.4375*(IF(E3110=12002,1/3%,IF(E3110=12003,1/3%,IF(E3110=12004,1/3%,IF(E3110=12006,1/2%,IF(E3110=12007,1/10%,IF(E3110=12008,1/3%,IF(E3110=12009,1/10%,IF(E3110=12010,1/10%,IF(E3110=12011,1/20%,IF(E3110=12012,1/3%))))))))))))</f>
        <v>400</v>
      </c>
      <c r="AH3110" s="44">
        <f t="shared" si="1355"/>
        <v>345.46201232032854</v>
      </c>
      <c r="AI3110" s="36">
        <f t="shared" si="1356"/>
        <v>54.53798767967146</v>
      </c>
      <c r="AJ3110" s="36">
        <f t="shared" si="1357"/>
        <v>1660</v>
      </c>
      <c r="AK3110" s="45">
        <v>45657</v>
      </c>
    </row>
    <row r="3111" spans="1:37" s="79" customFormat="1" ht="51" customHeight="1" x14ac:dyDescent="0.25">
      <c r="A3111" s="36">
        <v>3105</v>
      </c>
      <c r="B3111" s="45">
        <v>43997</v>
      </c>
      <c r="C3111" s="49" t="s">
        <v>431</v>
      </c>
      <c r="D3111" s="49"/>
      <c r="E3111" s="49">
        <v>12009</v>
      </c>
      <c r="F3111" s="36" t="s">
        <v>2345</v>
      </c>
      <c r="G3111" s="56" t="s">
        <v>435</v>
      </c>
      <c r="H3111" s="38">
        <v>40</v>
      </c>
      <c r="I3111" s="48">
        <v>188000</v>
      </c>
      <c r="J3111" s="39">
        <f t="shared" si="1337"/>
        <v>0</v>
      </c>
      <c r="K3111" s="39">
        <f t="shared" si="1338"/>
        <v>0</v>
      </c>
      <c r="L3111" s="39">
        <f t="shared" si="1339"/>
        <v>0</v>
      </c>
      <c r="M3111" s="39">
        <f>IF(E3111=12005,I3111,IF(E3111&lt;&gt;12005,0))</f>
        <v>0</v>
      </c>
      <c r="N3111" s="39">
        <f t="shared" si="1358"/>
        <v>0</v>
      </c>
      <c r="O3111" s="39">
        <f t="shared" si="1340"/>
        <v>0</v>
      </c>
      <c r="P3111" s="39">
        <f t="shared" si="1341"/>
        <v>0</v>
      </c>
      <c r="Q3111" s="39">
        <f t="shared" si="1342"/>
        <v>188000</v>
      </c>
      <c r="R3111" s="39">
        <f t="shared" si="1343"/>
        <v>0</v>
      </c>
      <c r="S3111" s="39">
        <f t="shared" si="1344"/>
        <v>0</v>
      </c>
      <c r="T3111" s="39"/>
      <c r="U3111" s="39">
        <f t="shared" si="1345"/>
        <v>0</v>
      </c>
      <c r="V3111" s="39"/>
      <c r="W3111" s="39">
        <f>IF(E3111=12099,I3111,IF(E3111&lt;&gt;12099,0))</f>
        <v>0</v>
      </c>
      <c r="X3111" s="39">
        <f t="shared" si="1348"/>
        <v>51.471594798083501</v>
      </c>
      <c r="Y3111" s="39">
        <f t="shared" si="1349"/>
        <v>1566.6666666666665</v>
      </c>
      <c r="Z3111" s="41">
        <f t="shared" si="1350"/>
        <v>85442.847364818619</v>
      </c>
      <c r="AA3111" s="41">
        <v>66604.243668720053</v>
      </c>
      <c r="AB3111" s="41">
        <v>0</v>
      </c>
      <c r="AC3111" s="41">
        <f t="shared" si="1351"/>
        <v>66604.243668720053</v>
      </c>
      <c r="AD3111" s="42">
        <f t="shared" si="1352"/>
        <v>18838.603696098566</v>
      </c>
      <c r="AE3111" s="41">
        <f t="shared" si="1353"/>
        <v>85442.847364818619</v>
      </c>
      <c r="AF3111" s="42">
        <f t="shared" si="1354"/>
        <v>102557.15263518138</v>
      </c>
      <c r="AG3111" s="43">
        <f>(365.25/30.4375*(IF(E3111=12002,1/3%,IF(E3111=12003,1/3%,IF(E3111=12004,1/3%,IF(E3111=12006,1/2%,IF(E3111=12007,1/10%,IF(E3111=12008,1/3%,IF(E3111=12009,1/10%,IF(E3111=12010,1/10%,IF(E3111=12011,1/20%,IF(E3111=12012,1/3%,IF(E3111=12099,1/10%)))))))))))))</f>
        <v>120</v>
      </c>
      <c r="AH3111" s="44">
        <f t="shared" si="1355"/>
        <v>65.46201232032854</v>
      </c>
      <c r="AI3111" s="36">
        <f t="shared" si="1356"/>
        <v>54.53798767967146</v>
      </c>
      <c r="AJ3111" s="36">
        <f t="shared" si="1357"/>
        <v>1660</v>
      </c>
      <c r="AK3111" s="45">
        <v>45657</v>
      </c>
    </row>
    <row r="3112" spans="1:37" s="79" customFormat="1" ht="12.75" x14ac:dyDescent="0.25">
      <c r="A3112" s="36">
        <v>3106</v>
      </c>
      <c r="B3112" s="45">
        <v>43997</v>
      </c>
      <c r="C3112" s="36" t="s">
        <v>823</v>
      </c>
      <c r="D3112" s="36"/>
      <c r="E3112" s="36">
        <v>12004</v>
      </c>
      <c r="F3112" s="36" t="s">
        <v>2346</v>
      </c>
      <c r="G3112" s="36" t="s">
        <v>561</v>
      </c>
      <c r="H3112" s="38">
        <v>5</v>
      </c>
      <c r="I3112" s="48">
        <v>523850</v>
      </c>
      <c r="J3112" s="39">
        <f t="shared" si="1337"/>
        <v>0</v>
      </c>
      <c r="K3112" s="39">
        <f t="shared" si="1338"/>
        <v>0</v>
      </c>
      <c r="L3112" s="39">
        <f t="shared" si="1339"/>
        <v>523850</v>
      </c>
      <c r="M3112" s="39">
        <f>IF(C3112=12006,H3112,IF(C3112&lt;&gt;12006,0))</f>
        <v>0</v>
      </c>
      <c r="N3112" s="39">
        <f t="shared" si="1358"/>
        <v>0</v>
      </c>
      <c r="O3112" s="39">
        <f t="shared" si="1340"/>
        <v>0</v>
      </c>
      <c r="P3112" s="39">
        <f t="shared" si="1341"/>
        <v>0</v>
      </c>
      <c r="Q3112" s="39">
        <f t="shared" si="1342"/>
        <v>0</v>
      </c>
      <c r="R3112" s="39">
        <f t="shared" si="1343"/>
        <v>0</v>
      </c>
      <c r="S3112" s="39">
        <f t="shared" si="1344"/>
        <v>0</v>
      </c>
      <c r="T3112" s="39"/>
      <c r="U3112" s="39">
        <f t="shared" si="1345"/>
        <v>0</v>
      </c>
      <c r="V3112" s="39"/>
      <c r="W3112" s="39"/>
      <c r="X3112" s="39">
        <f t="shared" si="1348"/>
        <v>43.026694045174537</v>
      </c>
      <c r="Y3112" s="39">
        <f t="shared" si="1349"/>
        <v>1309.625</v>
      </c>
      <c r="Z3112" s="41">
        <f t="shared" si="1350"/>
        <v>71424.312114989734</v>
      </c>
      <c r="AA3112" s="41">
        <v>54385.741273100612</v>
      </c>
      <c r="AB3112" s="41">
        <v>-1466.7664206682794</v>
      </c>
      <c r="AC3112" s="41">
        <f t="shared" si="1351"/>
        <v>52918.974852432329</v>
      </c>
      <c r="AD3112" s="42">
        <f t="shared" si="1352"/>
        <v>17038.570841889123</v>
      </c>
      <c r="AE3112" s="41">
        <f t="shared" si="1353"/>
        <v>69957.545694321452</v>
      </c>
      <c r="AF3112" s="42">
        <f t="shared" si="1354"/>
        <v>453892.45430567855</v>
      </c>
      <c r="AG3112" s="43">
        <f>(365.25/30.4375*(IF(E3112=12002,1/3%,IF(E3112=12003,1/3%,IF(E3112=12004,1/3%,IF(E3112=12006,1/2%,IF(E3112=12007,1/10%,IF(E3112=12008,1/3%,IF(E3112=12009,1/10%,IF(E3112=12010,1/10%,IF(E3112=12011,1/20%,IF(E3112=12012,1/3%))))))))))))</f>
        <v>400</v>
      </c>
      <c r="AH3112" s="44">
        <f t="shared" si="1355"/>
        <v>345.46201232032854</v>
      </c>
      <c r="AI3112" s="36">
        <f t="shared" si="1356"/>
        <v>54.53798767967146</v>
      </c>
      <c r="AJ3112" s="36">
        <f t="shared" si="1357"/>
        <v>1660</v>
      </c>
      <c r="AK3112" s="45">
        <v>45657</v>
      </c>
    </row>
    <row r="3113" spans="1:37" s="79" customFormat="1" ht="51" customHeight="1" x14ac:dyDescent="0.25">
      <c r="A3113" s="36">
        <v>3107</v>
      </c>
      <c r="B3113" s="45">
        <v>43997</v>
      </c>
      <c r="C3113" s="36" t="s">
        <v>980</v>
      </c>
      <c r="D3113" s="36"/>
      <c r="E3113" s="36">
        <v>12002</v>
      </c>
      <c r="F3113" s="36" t="s">
        <v>2347</v>
      </c>
      <c r="G3113" s="36" t="s">
        <v>655</v>
      </c>
      <c r="H3113" s="38">
        <v>1</v>
      </c>
      <c r="I3113" s="50">
        <v>1531246.26</v>
      </c>
      <c r="J3113" s="39">
        <f t="shared" si="1337"/>
        <v>1531246.26</v>
      </c>
      <c r="K3113" s="39">
        <f t="shared" si="1338"/>
        <v>0</v>
      </c>
      <c r="L3113" s="39">
        <f t="shared" si="1339"/>
        <v>0</v>
      </c>
      <c r="M3113" s="39">
        <f>IF(C3113=12006,H3113,IF(C3113&lt;&gt;12006,0))</f>
        <v>0</v>
      </c>
      <c r="N3113" s="39">
        <f t="shared" si="1358"/>
        <v>0</v>
      </c>
      <c r="O3113" s="39">
        <f t="shared" si="1340"/>
        <v>0</v>
      </c>
      <c r="P3113" s="39">
        <f t="shared" si="1341"/>
        <v>0</v>
      </c>
      <c r="Q3113" s="39">
        <f t="shared" si="1342"/>
        <v>0</v>
      </c>
      <c r="R3113" s="39">
        <f t="shared" si="1343"/>
        <v>0</v>
      </c>
      <c r="S3113" s="39">
        <f t="shared" si="1344"/>
        <v>0</v>
      </c>
      <c r="T3113" s="39"/>
      <c r="U3113" s="39">
        <f t="shared" si="1345"/>
        <v>0</v>
      </c>
      <c r="V3113" s="39"/>
      <c r="W3113" s="39"/>
      <c r="X3113" s="39">
        <f t="shared" si="1348"/>
        <v>125.76971334702257</v>
      </c>
      <c r="Y3113" s="39">
        <f t="shared" si="1349"/>
        <v>3828.1156499999997</v>
      </c>
      <c r="Z3113" s="41">
        <f t="shared" si="1350"/>
        <v>208777.72415605749</v>
      </c>
      <c r="AA3113" s="41">
        <v>158972.91767063653</v>
      </c>
      <c r="AB3113" s="41">
        <v>-4287.4498347654653</v>
      </c>
      <c r="AC3113" s="41">
        <f t="shared" si="1351"/>
        <v>154685.46783587107</v>
      </c>
      <c r="AD3113" s="42">
        <f t="shared" si="1352"/>
        <v>49804.806485420966</v>
      </c>
      <c r="AE3113" s="41">
        <f t="shared" si="1353"/>
        <v>204490.27432129203</v>
      </c>
      <c r="AF3113" s="42">
        <f t="shared" si="1354"/>
        <v>1326755.9856787079</v>
      </c>
      <c r="AG3113" s="43">
        <f>(365.25/30.4375*(IF(E3113=12002,1/3%,IF(E3113=12003,1/3%,IF(E3113=12004,1/3%,IF(E3113=12006,1/2%,IF(E3113=12007,1/10%,IF(E3113=12008,1/3%,IF(E3113=12009,1/10%,IF(E3113=12010,1/10%,IF(E3113=12011,1/20%,IF(E3113=12012,1/3%))))))))))))</f>
        <v>400</v>
      </c>
      <c r="AH3113" s="44">
        <f t="shared" si="1355"/>
        <v>345.46201232032854</v>
      </c>
      <c r="AI3113" s="36">
        <f t="shared" si="1356"/>
        <v>54.53798767967146</v>
      </c>
      <c r="AJ3113" s="36">
        <f t="shared" si="1357"/>
        <v>1660</v>
      </c>
      <c r="AK3113" s="45">
        <v>45657</v>
      </c>
    </row>
    <row r="3114" spans="1:37" s="79" customFormat="1" ht="63.75" customHeight="1" x14ac:dyDescent="0.25">
      <c r="A3114" s="36">
        <v>3108</v>
      </c>
      <c r="B3114" s="45">
        <v>43998</v>
      </c>
      <c r="C3114" s="53" t="s">
        <v>533</v>
      </c>
      <c r="D3114" s="53"/>
      <c r="E3114" s="36">
        <v>12003</v>
      </c>
      <c r="F3114" s="36" t="s">
        <v>2299</v>
      </c>
      <c r="G3114" s="36" t="s">
        <v>1750</v>
      </c>
      <c r="H3114" s="38">
        <v>15</v>
      </c>
      <c r="I3114" s="50">
        <v>583125</v>
      </c>
      <c r="J3114" s="39">
        <f t="shared" si="1337"/>
        <v>0</v>
      </c>
      <c r="K3114" s="39">
        <f t="shared" si="1338"/>
        <v>583125</v>
      </c>
      <c r="L3114" s="39">
        <f t="shared" si="1339"/>
        <v>0</v>
      </c>
      <c r="M3114" s="39">
        <f>IF(C3114=12006,H3114,IF(C3114&lt;&gt;12006,0))</f>
        <v>0</v>
      </c>
      <c r="N3114" s="39">
        <f t="shared" si="1358"/>
        <v>0</v>
      </c>
      <c r="O3114" s="39">
        <f t="shared" si="1340"/>
        <v>0</v>
      </c>
      <c r="P3114" s="39">
        <f t="shared" si="1341"/>
        <v>0</v>
      </c>
      <c r="Q3114" s="39">
        <f t="shared" si="1342"/>
        <v>0</v>
      </c>
      <c r="R3114" s="39">
        <f t="shared" si="1343"/>
        <v>0</v>
      </c>
      <c r="S3114" s="39">
        <f t="shared" si="1344"/>
        <v>0</v>
      </c>
      <c r="T3114" s="39"/>
      <c r="U3114" s="39">
        <f t="shared" si="1345"/>
        <v>0</v>
      </c>
      <c r="V3114" s="39"/>
      <c r="W3114" s="39"/>
      <c r="X3114" s="39">
        <f t="shared" si="1348"/>
        <v>47.895277207392198</v>
      </c>
      <c r="Y3114" s="39">
        <f t="shared" si="1349"/>
        <v>1457.8125</v>
      </c>
      <c r="Z3114" s="41">
        <f t="shared" si="1350"/>
        <v>79458.264887063648</v>
      </c>
      <c r="AA3114" s="41">
        <v>60491.735112936345</v>
      </c>
      <c r="AB3114" s="41">
        <v>-1631.443163495137</v>
      </c>
      <c r="AC3114" s="41">
        <f t="shared" si="1351"/>
        <v>58860.291949441205</v>
      </c>
      <c r="AD3114" s="42">
        <f t="shared" si="1352"/>
        <v>18966.529774127303</v>
      </c>
      <c r="AE3114" s="41">
        <f t="shared" si="1353"/>
        <v>77826.821723568515</v>
      </c>
      <c r="AF3114" s="42">
        <f t="shared" si="1354"/>
        <v>505298.17827643151</v>
      </c>
      <c r="AG3114" s="43">
        <f>(365.25/30.4375*(IF(E3114=12002,1/3%,IF(E3114=12003,1/3%,IF(E3114=12004,1/3%,IF(E3114=12006,1/2%,IF(E3114=12007,1/10%,IF(E3114=12008,1/3%,IF(E3114=12009,1/10%,IF(E3114=12010,1/10%,IF(E3114=12011,1/20%,IF(E3114=12012,1/3%))))))))))))</f>
        <v>400</v>
      </c>
      <c r="AH3114" s="44">
        <f t="shared" si="1355"/>
        <v>345.49486652977413</v>
      </c>
      <c r="AI3114" s="36">
        <f t="shared" si="1356"/>
        <v>54.505133470225871</v>
      </c>
      <c r="AJ3114" s="36">
        <f t="shared" si="1357"/>
        <v>1659</v>
      </c>
      <c r="AK3114" s="45">
        <v>45657</v>
      </c>
    </row>
    <row r="3115" spans="1:37" s="79" customFormat="1" ht="12.75" customHeight="1" x14ac:dyDescent="0.25">
      <c r="A3115" s="36">
        <v>3109</v>
      </c>
      <c r="B3115" s="45">
        <v>43999</v>
      </c>
      <c r="C3115" s="49" t="s">
        <v>272</v>
      </c>
      <c r="D3115" s="49"/>
      <c r="E3115" s="49">
        <v>12010</v>
      </c>
      <c r="F3115" s="36" t="s">
        <v>2348</v>
      </c>
      <c r="G3115" s="56" t="s">
        <v>435</v>
      </c>
      <c r="H3115" s="38">
        <v>1</v>
      </c>
      <c r="I3115" s="50">
        <v>103333.33333333333</v>
      </c>
      <c r="J3115" s="39">
        <f t="shared" si="1337"/>
        <v>0</v>
      </c>
      <c r="K3115" s="39">
        <f t="shared" si="1338"/>
        <v>0</v>
      </c>
      <c r="L3115" s="39">
        <f t="shared" si="1339"/>
        <v>0</v>
      </c>
      <c r="M3115" s="39">
        <f>IF(E3115=12005,I3115,IF(E3115&lt;&gt;12005,0))</f>
        <v>0</v>
      </c>
      <c r="N3115" s="39">
        <f t="shared" si="1358"/>
        <v>0</v>
      </c>
      <c r="O3115" s="39">
        <f t="shared" si="1340"/>
        <v>0</v>
      </c>
      <c r="P3115" s="39">
        <f t="shared" si="1341"/>
        <v>0</v>
      </c>
      <c r="Q3115" s="39">
        <f t="shared" si="1342"/>
        <v>0</v>
      </c>
      <c r="R3115" s="39">
        <f t="shared" si="1343"/>
        <v>103333.33333333333</v>
      </c>
      <c r="S3115" s="39">
        <f t="shared" si="1344"/>
        <v>0</v>
      </c>
      <c r="T3115" s="39"/>
      <c r="U3115" s="39">
        <f t="shared" si="1345"/>
        <v>0</v>
      </c>
      <c r="V3115" s="39"/>
      <c r="W3115" s="39">
        <f>IF(E3115=12099,I3115,IF(E3115&lt;&gt;12099,0))</f>
        <v>0</v>
      </c>
      <c r="X3115" s="39">
        <f t="shared" si="1348"/>
        <v>28.291124800365047</v>
      </c>
      <c r="Y3115" s="39">
        <f t="shared" si="1349"/>
        <v>861.11111111111109</v>
      </c>
      <c r="Z3115" s="41">
        <f t="shared" si="1350"/>
        <v>46906.684919005245</v>
      </c>
      <c r="AA3115" s="41">
        <v>36552.133242071643</v>
      </c>
      <c r="AB3115" s="41">
        <v>2456.7050485988984</v>
      </c>
      <c r="AC3115" s="41">
        <f t="shared" si="1351"/>
        <v>39008.838290670537</v>
      </c>
      <c r="AD3115" s="42">
        <f t="shared" si="1352"/>
        <v>10354.551676933603</v>
      </c>
      <c r="AE3115" s="41">
        <f t="shared" si="1353"/>
        <v>49363.38996760414</v>
      </c>
      <c r="AF3115" s="42">
        <f t="shared" si="1354"/>
        <v>53969.943365729188</v>
      </c>
      <c r="AG3115" s="43">
        <f>(365.25/30.4375*(IF(E3115=12002,1/3%,IF(E3115=12003,1/3%,IF(E3115=12004,1/3%,IF(E3115=12006,1/2%,IF(E3115=12007,1/10%,IF(E3115=12008,1/3%,IF(E3115=12009,1/10%,IF(E3115=12010,1/10%,IF(E3115=12011,1/20%,IF(E3115=12012,1/3%,IF(E3115=12099,1/10%)))))))))))))</f>
        <v>120</v>
      </c>
      <c r="AH3115" s="44">
        <f t="shared" si="1355"/>
        <v>65.527720739219717</v>
      </c>
      <c r="AI3115" s="36">
        <f t="shared" si="1356"/>
        <v>54.47227926078029</v>
      </c>
      <c r="AJ3115" s="36">
        <f t="shared" si="1357"/>
        <v>1658</v>
      </c>
      <c r="AK3115" s="45">
        <v>45657</v>
      </c>
    </row>
    <row r="3116" spans="1:37" s="79" customFormat="1" ht="12.75" customHeight="1" x14ac:dyDescent="0.25">
      <c r="A3116" s="36">
        <v>3110</v>
      </c>
      <c r="B3116" s="45">
        <v>43999</v>
      </c>
      <c r="C3116" s="49" t="s">
        <v>272</v>
      </c>
      <c r="D3116" s="49"/>
      <c r="E3116" s="49">
        <v>12010</v>
      </c>
      <c r="F3116" s="36" t="s">
        <v>2225</v>
      </c>
      <c r="G3116" s="56" t="s">
        <v>435</v>
      </c>
      <c r="H3116" s="38">
        <v>2</v>
      </c>
      <c r="I3116" s="50">
        <v>479466.66666666669</v>
      </c>
      <c r="J3116" s="39">
        <f t="shared" si="1337"/>
        <v>0</v>
      </c>
      <c r="K3116" s="39">
        <f t="shared" si="1338"/>
        <v>0</v>
      </c>
      <c r="L3116" s="39">
        <f t="shared" si="1339"/>
        <v>0</v>
      </c>
      <c r="M3116" s="39">
        <f>IF(E3116=12005,I3116,IF(E3116&lt;&gt;12005,0))</f>
        <v>0</v>
      </c>
      <c r="N3116" s="39">
        <f t="shared" si="1358"/>
        <v>0</v>
      </c>
      <c r="O3116" s="39">
        <f t="shared" si="1340"/>
        <v>0</v>
      </c>
      <c r="P3116" s="39">
        <f t="shared" si="1341"/>
        <v>0</v>
      </c>
      <c r="Q3116" s="39">
        <f t="shared" si="1342"/>
        <v>0</v>
      </c>
      <c r="R3116" s="39">
        <f t="shared" si="1343"/>
        <v>479466.66666666669</v>
      </c>
      <c r="S3116" s="39">
        <f t="shared" si="1344"/>
        <v>0</v>
      </c>
      <c r="T3116" s="39"/>
      <c r="U3116" s="39">
        <f t="shared" si="1345"/>
        <v>0</v>
      </c>
      <c r="V3116" s="39"/>
      <c r="W3116" s="39">
        <f>IF(E3116=12099,I3116,IF(E3116&lt;&gt;12099,0))</f>
        <v>0</v>
      </c>
      <c r="X3116" s="39">
        <f t="shared" si="1348"/>
        <v>131.27081907369381</v>
      </c>
      <c r="Y3116" s="39">
        <f t="shared" si="1349"/>
        <v>3995.5555555555557</v>
      </c>
      <c r="Z3116" s="41">
        <f t="shared" si="1350"/>
        <v>217647.01802418436</v>
      </c>
      <c r="AA3116" s="41">
        <v>169601.8982432124</v>
      </c>
      <c r="AB3116" s="41">
        <v>11399.111425498886</v>
      </c>
      <c r="AC3116" s="41">
        <f t="shared" si="1351"/>
        <v>181001.00966871128</v>
      </c>
      <c r="AD3116" s="42">
        <f t="shared" si="1352"/>
        <v>48045.11978097196</v>
      </c>
      <c r="AE3116" s="41">
        <f t="shared" si="1353"/>
        <v>229046.12944968324</v>
      </c>
      <c r="AF3116" s="42">
        <f t="shared" si="1354"/>
        <v>250420.53721698344</v>
      </c>
      <c r="AG3116" s="43">
        <f>(365.25/30.4375*(IF(E3116=12002,1/3%,IF(E3116=12003,1/3%,IF(E3116=12004,1/3%,IF(E3116=12006,1/2%,IF(E3116=12007,1/10%,IF(E3116=12008,1/3%,IF(E3116=12009,1/10%,IF(E3116=12010,1/10%,IF(E3116=12011,1/20%,IF(E3116=12012,1/3%,IF(E3116=12099,1/10%)))))))))))))</f>
        <v>120</v>
      </c>
      <c r="AH3116" s="44">
        <f t="shared" si="1355"/>
        <v>65.527720739219717</v>
      </c>
      <c r="AI3116" s="36">
        <f t="shared" si="1356"/>
        <v>54.47227926078029</v>
      </c>
      <c r="AJ3116" s="36">
        <f t="shared" si="1357"/>
        <v>1658</v>
      </c>
      <c r="AK3116" s="45">
        <v>45657</v>
      </c>
    </row>
    <row r="3117" spans="1:37" s="79" customFormat="1" ht="38.25" customHeight="1" x14ac:dyDescent="0.25">
      <c r="A3117" s="36">
        <v>3111</v>
      </c>
      <c r="B3117" s="45">
        <v>44000</v>
      </c>
      <c r="C3117" s="53" t="s">
        <v>533</v>
      </c>
      <c r="D3117" s="53"/>
      <c r="E3117" s="36">
        <v>12003</v>
      </c>
      <c r="F3117" s="36" t="s">
        <v>2040</v>
      </c>
      <c r="G3117" s="36" t="s">
        <v>1700</v>
      </c>
      <c r="H3117" s="38">
        <v>11</v>
      </c>
      <c r="I3117" s="48">
        <v>523875</v>
      </c>
      <c r="J3117" s="39">
        <f t="shared" si="1337"/>
        <v>0</v>
      </c>
      <c r="K3117" s="39">
        <f t="shared" si="1338"/>
        <v>523875</v>
      </c>
      <c r="L3117" s="39">
        <f t="shared" si="1339"/>
        <v>0</v>
      </c>
      <c r="M3117" s="39">
        <f t="shared" ref="M3117:M3140" si="1361">IF(C3117=12006,H3117,IF(C3117&lt;&gt;12006,0))</f>
        <v>0</v>
      </c>
      <c r="N3117" s="39">
        <f t="shared" si="1358"/>
        <v>0</v>
      </c>
      <c r="O3117" s="39">
        <f t="shared" si="1340"/>
        <v>0</v>
      </c>
      <c r="P3117" s="39">
        <f t="shared" si="1341"/>
        <v>0</v>
      </c>
      <c r="Q3117" s="39">
        <f t="shared" si="1342"/>
        <v>0</v>
      </c>
      <c r="R3117" s="39">
        <f t="shared" si="1343"/>
        <v>0</v>
      </c>
      <c r="S3117" s="39">
        <f t="shared" si="1344"/>
        <v>0</v>
      </c>
      <c r="T3117" s="39"/>
      <c r="U3117" s="39">
        <f t="shared" si="1345"/>
        <v>0</v>
      </c>
      <c r="V3117" s="39"/>
      <c r="W3117" s="39"/>
      <c r="X3117" s="39">
        <f t="shared" si="1348"/>
        <v>43.02874743326489</v>
      </c>
      <c r="Y3117" s="39">
        <f t="shared" si="1349"/>
        <v>1309.6875</v>
      </c>
      <c r="Z3117" s="41">
        <f t="shared" si="1350"/>
        <v>71298.634496919913</v>
      </c>
      <c r="AA3117" s="41">
        <v>54259.250513347026</v>
      </c>
      <c r="AB3117" s="41">
        <v>-1463.3550044663793</v>
      </c>
      <c r="AC3117" s="41">
        <f t="shared" si="1351"/>
        <v>52795.895508880647</v>
      </c>
      <c r="AD3117" s="42">
        <f t="shared" si="1352"/>
        <v>17039.383983572887</v>
      </c>
      <c r="AE3117" s="41">
        <f t="shared" si="1353"/>
        <v>69835.279492453526</v>
      </c>
      <c r="AF3117" s="42">
        <f t="shared" si="1354"/>
        <v>454039.72050754644</v>
      </c>
      <c r="AG3117" s="43">
        <f t="shared" ref="AG3117:AG3140" si="1362">(365.25/30.4375*(IF(E3117=12002,1/3%,IF(E3117=12003,1/3%,IF(E3117=12004,1/3%,IF(E3117=12006,1/2%,IF(E3117=12007,1/10%,IF(E3117=12008,1/3%,IF(E3117=12009,1/10%,IF(E3117=12010,1/10%,IF(E3117=12011,1/20%,IF(E3117=12012,1/3%))))))))))))</f>
        <v>400</v>
      </c>
      <c r="AH3117" s="44">
        <f t="shared" si="1355"/>
        <v>345.56057494866531</v>
      </c>
      <c r="AI3117" s="36">
        <f t="shared" si="1356"/>
        <v>54.439425051334702</v>
      </c>
      <c r="AJ3117" s="36">
        <f t="shared" si="1357"/>
        <v>1657</v>
      </c>
      <c r="AK3117" s="45">
        <v>45657</v>
      </c>
    </row>
    <row r="3118" spans="1:37" s="79" customFormat="1" ht="38.25" customHeight="1" x14ac:dyDescent="0.25">
      <c r="A3118" s="36">
        <v>3112</v>
      </c>
      <c r="B3118" s="45">
        <v>44000</v>
      </c>
      <c r="C3118" s="53" t="s">
        <v>533</v>
      </c>
      <c r="D3118" s="53"/>
      <c r="E3118" s="36">
        <v>12003</v>
      </c>
      <c r="F3118" s="36" t="s">
        <v>2041</v>
      </c>
      <c r="G3118" s="36" t="s">
        <v>1700</v>
      </c>
      <c r="H3118" s="38">
        <v>20</v>
      </c>
      <c r="I3118" s="48">
        <v>737500</v>
      </c>
      <c r="J3118" s="39">
        <f t="shared" si="1337"/>
        <v>0</v>
      </c>
      <c r="K3118" s="39">
        <f t="shared" si="1338"/>
        <v>737500</v>
      </c>
      <c r="L3118" s="39">
        <f t="shared" si="1339"/>
        <v>0</v>
      </c>
      <c r="M3118" s="39">
        <f t="shared" si="1361"/>
        <v>0</v>
      </c>
      <c r="N3118" s="39">
        <f t="shared" si="1358"/>
        <v>0</v>
      </c>
      <c r="O3118" s="39">
        <f t="shared" si="1340"/>
        <v>0</v>
      </c>
      <c r="P3118" s="39">
        <f t="shared" si="1341"/>
        <v>0</v>
      </c>
      <c r="Q3118" s="39">
        <f t="shared" si="1342"/>
        <v>0</v>
      </c>
      <c r="R3118" s="39">
        <f t="shared" si="1343"/>
        <v>0</v>
      </c>
      <c r="S3118" s="39">
        <f t="shared" si="1344"/>
        <v>0</v>
      </c>
      <c r="T3118" s="39"/>
      <c r="U3118" s="39">
        <f t="shared" si="1345"/>
        <v>0</v>
      </c>
      <c r="V3118" s="39"/>
      <c r="W3118" s="39"/>
      <c r="X3118" s="39">
        <f t="shared" si="1348"/>
        <v>60.57494866529774</v>
      </c>
      <c r="Y3118" s="39">
        <f t="shared" si="1349"/>
        <v>1843.75</v>
      </c>
      <c r="Z3118" s="41">
        <f t="shared" si="1350"/>
        <v>100372.68993839835</v>
      </c>
      <c r="AA3118" s="41">
        <v>76385.010266940459</v>
      </c>
      <c r="AB3118" s="41">
        <v>-2060.0798201745743</v>
      </c>
      <c r="AC3118" s="41">
        <f t="shared" si="1351"/>
        <v>74324.93044676588</v>
      </c>
      <c r="AD3118" s="42">
        <f t="shared" si="1352"/>
        <v>23987.679671457896</v>
      </c>
      <c r="AE3118" s="41">
        <f t="shared" si="1353"/>
        <v>98312.610118223776</v>
      </c>
      <c r="AF3118" s="42">
        <f t="shared" si="1354"/>
        <v>639187.38988177618</v>
      </c>
      <c r="AG3118" s="43">
        <f t="shared" si="1362"/>
        <v>400</v>
      </c>
      <c r="AH3118" s="44">
        <f t="shared" si="1355"/>
        <v>345.56057494866531</v>
      </c>
      <c r="AI3118" s="36">
        <f t="shared" si="1356"/>
        <v>54.439425051334702</v>
      </c>
      <c r="AJ3118" s="36">
        <f t="shared" si="1357"/>
        <v>1657</v>
      </c>
      <c r="AK3118" s="45">
        <v>45657</v>
      </c>
    </row>
    <row r="3119" spans="1:37" s="79" customFormat="1" ht="12.75" x14ac:dyDescent="0.25">
      <c r="A3119" s="36">
        <v>3113</v>
      </c>
      <c r="B3119" s="45">
        <v>44001</v>
      </c>
      <c r="C3119" s="36" t="s">
        <v>721</v>
      </c>
      <c r="D3119" s="36"/>
      <c r="E3119" s="36">
        <v>12003</v>
      </c>
      <c r="F3119" s="36" t="s">
        <v>2040</v>
      </c>
      <c r="G3119" s="38" t="s">
        <v>1431</v>
      </c>
      <c r="H3119" s="61">
        <v>8</v>
      </c>
      <c r="I3119" s="48">
        <v>381000</v>
      </c>
      <c r="J3119" s="39">
        <f t="shared" si="1337"/>
        <v>0</v>
      </c>
      <c r="K3119" s="39">
        <f t="shared" si="1338"/>
        <v>381000</v>
      </c>
      <c r="L3119" s="39">
        <f t="shared" si="1339"/>
        <v>0</v>
      </c>
      <c r="M3119" s="39">
        <f t="shared" si="1361"/>
        <v>0</v>
      </c>
      <c r="N3119" s="39">
        <f t="shared" si="1358"/>
        <v>0</v>
      </c>
      <c r="O3119" s="39">
        <f t="shared" si="1340"/>
        <v>0</v>
      </c>
      <c r="P3119" s="39">
        <f t="shared" si="1341"/>
        <v>0</v>
      </c>
      <c r="Q3119" s="39">
        <f t="shared" si="1342"/>
        <v>0</v>
      </c>
      <c r="R3119" s="39">
        <f t="shared" si="1343"/>
        <v>0</v>
      </c>
      <c r="S3119" s="39">
        <f t="shared" si="1344"/>
        <v>0</v>
      </c>
      <c r="T3119" s="39"/>
      <c r="U3119" s="39">
        <f t="shared" si="1345"/>
        <v>0</v>
      </c>
      <c r="V3119" s="39"/>
      <c r="W3119" s="39"/>
      <c r="X3119" s="39">
        <f t="shared" si="1348"/>
        <v>31.293634496919918</v>
      </c>
      <c r="Y3119" s="39">
        <f t="shared" si="1349"/>
        <v>952.5</v>
      </c>
      <c r="Z3119" s="41">
        <f t="shared" si="1350"/>
        <v>51822.258726899388</v>
      </c>
      <c r="AA3119" s="41">
        <v>40368.788501026698</v>
      </c>
      <c r="AB3119" s="41">
        <v>0</v>
      </c>
      <c r="AC3119" s="41">
        <f t="shared" si="1351"/>
        <v>40368.788501026698</v>
      </c>
      <c r="AD3119" s="42">
        <f t="shared" si="1352"/>
        <v>11453.47022587269</v>
      </c>
      <c r="AE3119" s="41">
        <f t="shared" si="1353"/>
        <v>51822.258726899388</v>
      </c>
      <c r="AF3119" s="42">
        <f t="shared" si="1354"/>
        <v>329177.7412731006</v>
      </c>
      <c r="AG3119" s="43">
        <f t="shared" si="1362"/>
        <v>400</v>
      </c>
      <c r="AH3119" s="44">
        <f t="shared" si="1355"/>
        <v>345.59342915811089</v>
      </c>
      <c r="AI3119" s="36">
        <f t="shared" si="1356"/>
        <v>54.406570841889121</v>
      </c>
      <c r="AJ3119" s="36">
        <f t="shared" si="1357"/>
        <v>1656</v>
      </c>
      <c r="AK3119" s="45">
        <v>45657</v>
      </c>
    </row>
    <row r="3120" spans="1:37" s="79" customFormat="1" ht="38.25" customHeight="1" x14ac:dyDescent="0.25">
      <c r="A3120" s="36">
        <v>3114</v>
      </c>
      <c r="B3120" s="45">
        <v>44001</v>
      </c>
      <c r="C3120" s="36" t="s">
        <v>721</v>
      </c>
      <c r="D3120" s="36"/>
      <c r="E3120" s="36">
        <v>12003</v>
      </c>
      <c r="F3120" s="36" t="s">
        <v>2041</v>
      </c>
      <c r="G3120" s="38" t="s">
        <v>1431</v>
      </c>
      <c r="H3120" s="61">
        <v>1</v>
      </c>
      <c r="I3120" s="48">
        <v>36875</v>
      </c>
      <c r="J3120" s="39">
        <f t="shared" ref="J3120:J3146" si="1363">IF(E3120=12002,I3120,IF(E3120&lt;&gt;12002,0))</f>
        <v>0</v>
      </c>
      <c r="K3120" s="39">
        <f t="shared" ref="K3120:K3146" si="1364">IF(E3120=12003,I3120,IF(E3120&lt;&gt;12003,0))</f>
        <v>36875</v>
      </c>
      <c r="L3120" s="39">
        <f t="shared" ref="L3120:L3146" si="1365">IF(E3120=12004,I3120,IF(E3120&lt;&gt;12004,0))</f>
        <v>0</v>
      </c>
      <c r="M3120" s="39">
        <f t="shared" si="1361"/>
        <v>0</v>
      </c>
      <c r="N3120" s="39">
        <f t="shared" si="1358"/>
        <v>0</v>
      </c>
      <c r="O3120" s="39">
        <f t="shared" ref="O3120:O3146" si="1366">IF(E3120=12007,I3120,IF(E3120&lt;&gt;12007,0))</f>
        <v>0</v>
      </c>
      <c r="P3120" s="39">
        <f t="shared" ref="P3120:P3146" si="1367">IF(E3120=12008,I3120,IF(E3120&lt;&gt;12008,0))</f>
        <v>0</v>
      </c>
      <c r="Q3120" s="39">
        <f t="shared" ref="Q3120:Q3146" si="1368">IF(E3120=12009,I3120,IF(E3120&lt;&gt;12009,0))</f>
        <v>0</v>
      </c>
      <c r="R3120" s="39">
        <f t="shared" ref="R3120:R3146" si="1369">IF(E3120=12010,I3120,IF(E3120&lt;&gt;12010,0))</f>
        <v>0</v>
      </c>
      <c r="S3120" s="39">
        <f t="shared" ref="S3120:S3146" si="1370">IF(E3120=12011,I3120,IF(E3120&lt;&gt;12011,0))</f>
        <v>0</v>
      </c>
      <c r="T3120" s="39"/>
      <c r="U3120" s="39">
        <f t="shared" ref="U3120:U3146" si="1371">IF(E3120=12012,I3120,IF(E3120&lt;&gt;12012,0))</f>
        <v>0</v>
      </c>
      <c r="V3120" s="39"/>
      <c r="W3120" s="39"/>
      <c r="X3120" s="39">
        <f t="shared" si="1348"/>
        <v>3.0287474332648872</v>
      </c>
      <c r="Y3120" s="39">
        <f t="shared" si="1349"/>
        <v>92.1875</v>
      </c>
      <c r="Z3120" s="41">
        <f t="shared" si="1350"/>
        <v>5015.6057494866536</v>
      </c>
      <c r="AA3120" s="41">
        <v>3907.0841889117046</v>
      </c>
      <c r="AB3120" s="41">
        <v>0</v>
      </c>
      <c r="AC3120" s="41">
        <f t="shared" si="1351"/>
        <v>3907.0841889117046</v>
      </c>
      <c r="AD3120" s="42">
        <f t="shared" si="1352"/>
        <v>1108.521560574949</v>
      </c>
      <c r="AE3120" s="41">
        <f t="shared" si="1353"/>
        <v>5015.6057494866536</v>
      </c>
      <c r="AF3120" s="42">
        <f t="shared" si="1354"/>
        <v>31859.394250513345</v>
      </c>
      <c r="AG3120" s="43">
        <f t="shared" si="1362"/>
        <v>400</v>
      </c>
      <c r="AH3120" s="44">
        <f t="shared" si="1355"/>
        <v>345.59342915811089</v>
      </c>
      <c r="AI3120" s="36">
        <f t="shared" si="1356"/>
        <v>54.406570841889121</v>
      </c>
      <c r="AJ3120" s="36">
        <f t="shared" si="1357"/>
        <v>1656</v>
      </c>
      <c r="AK3120" s="45">
        <v>45657</v>
      </c>
    </row>
    <row r="3121" spans="1:37" s="79" customFormat="1" ht="38.25" customHeight="1" x14ac:dyDescent="0.25">
      <c r="A3121" s="36">
        <v>3115</v>
      </c>
      <c r="B3121" s="45">
        <v>44001</v>
      </c>
      <c r="C3121" s="36" t="s">
        <v>823</v>
      </c>
      <c r="D3121" s="36"/>
      <c r="E3121" s="36">
        <v>12004</v>
      </c>
      <c r="F3121" s="36" t="s">
        <v>2349</v>
      </c>
      <c r="G3121" s="36" t="s">
        <v>561</v>
      </c>
      <c r="H3121" s="38">
        <v>1</v>
      </c>
      <c r="I3121" s="48">
        <v>160750</v>
      </c>
      <c r="J3121" s="39">
        <f t="shared" si="1363"/>
        <v>0</v>
      </c>
      <c r="K3121" s="39">
        <f t="shared" si="1364"/>
        <v>0</v>
      </c>
      <c r="L3121" s="39">
        <f t="shared" si="1365"/>
        <v>160750</v>
      </c>
      <c r="M3121" s="39">
        <f t="shared" si="1361"/>
        <v>0</v>
      </c>
      <c r="N3121" s="39">
        <f t="shared" si="1358"/>
        <v>0</v>
      </c>
      <c r="O3121" s="39">
        <f t="shared" si="1366"/>
        <v>0</v>
      </c>
      <c r="P3121" s="39">
        <f t="shared" si="1367"/>
        <v>0</v>
      </c>
      <c r="Q3121" s="39">
        <f t="shared" si="1368"/>
        <v>0</v>
      </c>
      <c r="R3121" s="39">
        <f t="shared" si="1369"/>
        <v>0</v>
      </c>
      <c r="S3121" s="39">
        <f t="shared" si="1370"/>
        <v>0</v>
      </c>
      <c r="T3121" s="39"/>
      <c r="U3121" s="39">
        <f t="shared" si="1371"/>
        <v>0</v>
      </c>
      <c r="V3121" s="39"/>
      <c r="W3121" s="39"/>
      <c r="X3121" s="39">
        <f t="shared" si="1348"/>
        <v>13.203285420944558</v>
      </c>
      <c r="Y3121" s="39">
        <f t="shared" si="1349"/>
        <v>401.875</v>
      </c>
      <c r="Z3121" s="41">
        <f t="shared" si="1350"/>
        <v>21864.64065708419</v>
      </c>
      <c r="AA3121" s="41">
        <v>16636.139630390142</v>
      </c>
      <c r="AB3121" s="41">
        <v>-448.67147910833103</v>
      </c>
      <c r="AC3121" s="41">
        <f t="shared" si="1351"/>
        <v>16187.468151281812</v>
      </c>
      <c r="AD3121" s="42">
        <f t="shared" si="1352"/>
        <v>5228.5010266940481</v>
      </c>
      <c r="AE3121" s="41">
        <f t="shared" si="1353"/>
        <v>21415.969177975858</v>
      </c>
      <c r="AF3121" s="42">
        <f t="shared" si="1354"/>
        <v>139334.03082202416</v>
      </c>
      <c r="AG3121" s="43">
        <f t="shared" si="1362"/>
        <v>400</v>
      </c>
      <c r="AH3121" s="44">
        <f t="shared" si="1355"/>
        <v>345.59342915811089</v>
      </c>
      <c r="AI3121" s="36">
        <f t="shared" si="1356"/>
        <v>54.406570841889121</v>
      </c>
      <c r="AJ3121" s="36">
        <f t="shared" si="1357"/>
        <v>1656</v>
      </c>
      <c r="AK3121" s="45">
        <v>45657</v>
      </c>
    </row>
    <row r="3122" spans="1:37" s="79" customFormat="1" ht="12.75" x14ac:dyDescent="0.25">
      <c r="A3122" s="36">
        <v>3116</v>
      </c>
      <c r="B3122" s="45">
        <v>44006</v>
      </c>
      <c r="C3122" s="36" t="s">
        <v>823</v>
      </c>
      <c r="D3122" s="36"/>
      <c r="E3122" s="36">
        <v>12004</v>
      </c>
      <c r="F3122" s="36" t="s">
        <v>2350</v>
      </c>
      <c r="G3122" s="36" t="s">
        <v>52</v>
      </c>
      <c r="H3122" s="38">
        <f>VLOOKUP(F3122,'[1]Feeder Assets'!$F$1338:$K$2140,6,0)</f>
        <v>5</v>
      </c>
      <c r="I3122" s="48">
        <v>465750</v>
      </c>
      <c r="J3122" s="39">
        <f t="shared" si="1363"/>
        <v>0</v>
      </c>
      <c r="K3122" s="39">
        <f t="shared" si="1364"/>
        <v>0</v>
      </c>
      <c r="L3122" s="39">
        <f t="shared" si="1365"/>
        <v>465750</v>
      </c>
      <c r="M3122" s="39">
        <f t="shared" si="1361"/>
        <v>0</v>
      </c>
      <c r="N3122" s="39">
        <f t="shared" si="1358"/>
        <v>0</v>
      </c>
      <c r="O3122" s="39">
        <f t="shared" si="1366"/>
        <v>0</v>
      </c>
      <c r="P3122" s="39">
        <f t="shared" si="1367"/>
        <v>0</v>
      </c>
      <c r="Q3122" s="39">
        <f t="shared" si="1368"/>
        <v>0</v>
      </c>
      <c r="R3122" s="39">
        <f t="shared" si="1369"/>
        <v>0</v>
      </c>
      <c r="S3122" s="39">
        <f t="shared" si="1370"/>
        <v>0</v>
      </c>
      <c r="T3122" s="39"/>
      <c r="U3122" s="39">
        <f t="shared" si="1371"/>
        <v>0</v>
      </c>
      <c r="V3122" s="39"/>
      <c r="W3122" s="39"/>
      <c r="X3122" s="39">
        <f t="shared" si="1348"/>
        <v>38.254620123203281</v>
      </c>
      <c r="Y3122" s="39">
        <f t="shared" si="1349"/>
        <v>1164.3749999999998</v>
      </c>
      <c r="Z3122" s="41">
        <f t="shared" si="1350"/>
        <v>63158.377823408613</v>
      </c>
      <c r="AA3122" s="41">
        <v>49157.186858316214</v>
      </c>
      <c r="AB3122" s="41">
        <v>-1325.7539445328871</v>
      </c>
      <c r="AC3122" s="41">
        <f t="shared" si="1351"/>
        <v>47831.432913783327</v>
      </c>
      <c r="AD3122" s="42">
        <f t="shared" si="1352"/>
        <v>14001.190965092399</v>
      </c>
      <c r="AE3122" s="41">
        <f t="shared" si="1353"/>
        <v>61832.623878875725</v>
      </c>
      <c r="AF3122" s="42">
        <f t="shared" si="1354"/>
        <v>403917.37612112425</v>
      </c>
      <c r="AG3122" s="43">
        <f t="shared" si="1362"/>
        <v>400</v>
      </c>
      <c r="AH3122" s="44">
        <f t="shared" si="1355"/>
        <v>345.75770020533878</v>
      </c>
      <c r="AI3122" s="36">
        <f t="shared" si="1356"/>
        <v>54.242299794661193</v>
      </c>
      <c r="AJ3122" s="36">
        <f t="shared" si="1357"/>
        <v>1651</v>
      </c>
      <c r="AK3122" s="45">
        <v>45657</v>
      </c>
    </row>
    <row r="3123" spans="1:37" s="79" customFormat="1" ht="38.25" customHeight="1" x14ac:dyDescent="0.25">
      <c r="A3123" s="36">
        <v>3117</v>
      </c>
      <c r="B3123" s="45">
        <v>44006</v>
      </c>
      <c r="C3123" s="53" t="s">
        <v>533</v>
      </c>
      <c r="D3123" s="53"/>
      <c r="E3123" s="36">
        <v>12003</v>
      </c>
      <c r="F3123" s="36" t="s">
        <v>2040</v>
      </c>
      <c r="G3123" s="36" t="s">
        <v>540</v>
      </c>
      <c r="H3123" s="38">
        <v>6</v>
      </c>
      <c r="I3123" s="48">
        <v>295581.32530120481</v>
      </c>
      <c r="J3123" s="39">
        <f t="shared" si="1363"/>
        <v>0</v>
      </c>
      <c r="K3123" s="39">
        <f t="shared" si="1364"/>
        <v>295581.32530120481</v>
      </c>
      <c r="L3123" s="39">
        <f t="shared" si="1365"/>
        <v>0</v>
      </c>
      <c r="M3123" s="39">
        <f t="shared" si="1361"/>
        <v>0</v>
      </c>
      <c r="N3123" s="39">
        <f t="shared" si="1358"/>
        <v>0</v>
      </c>
      <c r="O3123" s="39">
        <f t="shared" si="1366"/>
        <v>0</v>
      </c>
      <c r="P3123" s="39">
        <f t="shared" si="1367"/>
        <v>0</v>
      </c>
      <c r="Q3123" s="39">
        <f t="shared" si="1368"/>
        <v>0</v>
      </c>
      <c r="R3123" s="39">
        <f t="shared" si="1369"/>
        <v>0</v>
      </c>
      <c r="S3123" s="39">
        <f t="shared" si="1370"/>
        <v>0</v>
      </c>
      <c r="T3123" s="39"/>
      <c r="U3123" s="39">
        <f t="shared" si="1371"/>
        <v>0</v>
      </c>
      <c r="V3123" s="39"/>
      <c r="W3123" s="39"/>
      <c r="X3123" s="39">
        <f t="shared" si="1348"/>
        <v>24.277726924123598</v>
      </c>
      <c r="Y3123" s="39">
        <f t="shared" si="1349"/>
        <v>738.95331325301208</v>
      </c>
      <c r="Z3123" s="41">
        <f t="shared" si="1350"/>
        <v>40082.527151728063</v>
      </c>
      <c r="AA3123" s="41">
        <v>30468.547289775117</v>
      </c>
      <c r="AB3123" s="41">
        <v>-821.72718446129932</v>
      </c>
      <c r="AC3123" s="41">
        <f t="shared" si="1351"/>
        <v>29646.820105313818</v>
      </c>
      <c r="AD3123" s="42">
        <f t="shared" si="1352"/>
        <v>9613.9798619529465</v>
      </c>
      <c r="AE3123" s="41">
        <f t="shared" si="1353"/>
        <v>39260.799967266765</v>
      </c>
      <c r="AF3123" s="42">
        <f t="shared" si="1354"/>
        <v>256320.52533393804</v>
      </c>
      <c r="AG3123" s="43">
        <f t="shared" si="1362"/>
        <v>400</v>
      </c>
      <c r="AH3123" s="44">
        <f t="shared" si="1355"/>
        <v>345.75770020533878</v>
      </c>
      <c r="AI3123" s="36">
        <f t="shared" si="1356"/>
        <v>54.242299794661193</v>
      </c>
      <c r="AJ3123" s="36">
        <f t="shared" si="1357"/>
        <v>1651</v>
      </c>
      <c r="AK3123" s="45">
        <v>45657</v>
      </c>
    </row>
    <row r="3124" spans="1:37" s="79" customFormat="1" ht="38.25" customHeight="1" x14ac:dyDescent="0.25">
      <c r="A3124" s="36">
        <v>3118</v>
      </c>
      <c r="B3124" s="45">
        <v>44006</v>
      </c>
      <c r="C3124" s="53" t="s">
        <v>533</v>
      </c>
      <c r="D3124" s="53"/>
      <c r="E3124" s="36">
        <v>12003</v>
      </c>
      <c r="F3124" s="36" t="s">
        <v>2041</v>
      </c>
      <c r="G3124" s="36" t="s">
        <v>540</v>
      </c>
      <c r="H3124" s="38">
        <v>6</v>
      </c>
      <c r="I3124" s="48">
        <v>211129.51807228918</v>
      </c>
      <c r="J3124" s="39">
        <f t="shared" si="1363"/>
        <v>0</v>
      </c>
      <c r="K3124" s="39">
        <f t="shared" si="1364"/>
        <v>211129.51807228918</v>
      </c>
      <c r="L3124" s="39">
        <f t="shared" si="1365"/>
        <v>0</v>
      </c>
      <c r="M3124" s="39">
        <f t="shared" si="1361"/>
        <v>0</v>
      </c>
      <c r="N3124" s="39">
        <f t="shared" si="1358"/>
        <v>0</v>
      </c>
      <c r="O3124" s="39">
        <f t="shared" si="1366"/>
        <v>0</v>
      </c>
      <c r="P3124" s="39">
        <f t="shared" si="1367"/>
        <v>0</v>
      </c>
      <c r="Q3124" s="39">
        <f t="shared" si="1368"/>
        <v>0</v>
      </c>
      <c r="R3124" s="39">
        <f t="shared" si="1369"/>
        <v>0</v>
      </c>
      <c r="S3124" s="39">
        <f t="shared" si="1370"/>
        <v>0</v>
      </c>
      <c r="T3124" s="39"/>
      <c r="U3124" s="39">
        <f t="shared" si="1371"/>
        <v>0</v>
      </c>
      <c r="V3124" s="39"/>
      <c r="W3124" s="39"/>
      <c r="X3124" s="39">
        <f t="shared" si="1348"/>
        <v>17.341233517231142</v>
      </c>
      <c r="Y3124" s="39">
        <f t="shared" si="1349"/>
        <v>527.82379518072287</v>
      </c>
      <c r="Z3124" s="41">
        <f t="shared" si="1350"/>
        <v>28630.376536948617</v>
      </c>
      <c r="AA3124" s="41">
        <v>21763.24806412508</v>
      </c>
      <c r="AB3124" s="41">
        <v>-586.94798890092795</v>
      </c>
      <c r="AC3124" s="41">
        <f t="shared" si="1351"/>
        <v>21176.300075224153</v>
      </c>
      <c r="AD3124" s="42">
        <f t="shared" si="1352"/>
        <v>6867.1284728235369</v>
      </c>
      <c r="AE3124" s="41">
        <f t="shared" si="1353"/>
        <v>28043.42854804769</v>
      </c>
      <c r="AF3124" s="42">
        <f t="shared" si="1354"/>
        <v>183086.08952424148</v>
      </c>
      <c r="AG3124" s="43">
        <f t="shared" si="1362"/>
        <v>400</v>
      </c>
      <c r="AH3124" s="44">
        <f t="shared" si="1355"/>
        <v>345.75770020533878</v>
      </c>
      <c r="AI3124" s="36">
        <f t="shared" si="1356"/>
        <v>54.242299794661193</v>
      </c>
      <c r="AJ3124" s="36">
        <f t="shared" si="1357"/>
        <v>1651</v>
      </c>
      <c r="AK3124" s="45">
        <v>45657</v>
      </c>
    </row>
    <row r="3125" spans="1:37" s="79" customFormat="1" ht="25.5" x14ac:dyDescent="0.25">
      <c r="A3125" s="36">
        <v>3119</v>
      </c>
      <c r="B3125" s="45">
        <v>44006</v>
      </c>
      <c r="C3125" s="53" t="s">
        <v>533</v>
      </c>
      <c r="D3125" s="53"/>
      <c r="E3125" s="36">
        <v>12003</v>
      </c>
      <c r="F3125" s="36" t="s">
        <v>2171</v>
      </c>
      <c r="G3125" s="36" t="s">
        <v>540</v>
      </c>
      <c r="H3125" s="38">
        <v>1</v>
      </c>
      <c r="I3125" s="48">
        <v>77414.156626506025</v>
      </c>
      <c r="J3125" s="39">
        <f t="shared" si="1363"/>
        <v>0</v>
      </c>
      <c r="K3125" s="39">
        <f t="shared" si="1364"/>
        <v>77414.156626506025</v>
      </c>
      <c r="L3125" s="39">
        <f t="shared" si="1365"/>
        <v>0</v>
      </c>
      <c r="M3125" s="39">
        <f t="shared" si="1361"/>
        <v>0</v>
      </c>
      <c r="N3125" s="39">
        <f t="shared" si="1358"/>
        <v>0</v>
      </c>
      <c r="O3125" s="39">
        <f t="shared" si="1366"/>
        <v>0</v>
      </c>
      <c r="P3125" s="39">
        <f t="shared" si="1367"/>
        <v>0</v>
      </c>
      <c r="Q3125" s="39">
        <f t="shared" si="1368"/>
        <v>0</v>
      </c>
      <c r="R3125" s="39">
        <f t="shared" si="1369"/>
        <v>0</v>
      </c>
      <c r="S3125" s="39">
        <f t="shared" si="1370"/>
        <v>0</v>
      </c>
      <c r="T3125" s="39"/>
      <c r="U3125" s="39">
        <f t="shared" si="1371"/>
        <v>0</v>
      </c>
      <c r="V3125" s="39"/>
      <c r="W3125" s="39"/>
      <c r="X3125" s="39">
        <f t="shared" si="1348"/>
        <v>6.3584522896514182</v>
      </c>
      <c r="Y3125" s="39">
        <f t="shared" si="1349"/>
        <v>193.53539156626505</v>
      </c>
      <c r="Z3125" s="41">
        <f t="shared" si="1350"/>
        <v>10497.804730214491</v>
      </c>
      <c r="AA3125" s="41">
        <v>7979.8576235125292</v>
      </c>
      <c r="AB3125" s="41">
        <v>-215.21426259700692</v>
      </c>
      <c r="AC3125" s="41">
        <f t="shared" si="1351"/>
        <v>7764.643360915522</v>
      </c>
      <c r="AD3125" s="42">
        <f t="shared" si="1352"/>
        <v>2517.9471067019622</v>
      </c>
      <c r="AE3125" s="41">
        <f t="shared" si="1353"/>
        <v>10282.590467617483</v>
      </c>
      <c r="AF3125" s="42">
        <f t="shared" si="1354"/>
        <v>67131.566158888541</v>
      </c>
      <c r="AG3125" s="43">
        <f t="shared" si="1362"/>
        <v>400</v>
      </c>
      <c r="AH3125" s="44">
        <f t="shared" si="1355"/>
        <v>345.75770020533878</v>
      </c>
      <c r="AI3125" s="36">
        <f t="shared" si="1356"/>
        <v>54.242299794661193</v>
      </c>
      <c r="AJ3125" s="36">
        <f t="shared" si="1357"/>
        <v>1651</v>
      </c>
      <c r="AK3125" s="45">
        <v>45657</v>
      </c>
    </row>
    <row r="3126" spans="1:37" s="79" customFormat="1" ht="12.75" x14ac:dyDescent="0.25">
      <c r="A3126" s="36">
        <v>3120</v>
      </c>
      <c r="B3126" s="45">
        <v>44007</v>
      </c>
      <c r="C3126" s="36" t="s">
        <v>721</v>
      </c>
      <c r="D3126" s="36"/>
      <c r="E3126" s="36">
        <v>12003</v>
      </c>
      <c r="F3126" s="36" t="s">
        <v>2040</v>
      </c>
      <c r="G3126" s="38" t="s">
        <v>955</v>
      </c>
      <c r="H3126" s="61">
        <v>28</v>
      </c>
      <c r="I3126" s="48">
        <v>1193500</v>
      </c>
      <c r="J3126" s="39">
        <f t="shared" si="1363"/>
        <v>0</v>
      </c>
      <c r="K3126" s="39">
        <f t="shared" si="1364"/>
        <v>1193500</v>
      </c>
      <c r="L3126" s="39">
        <f t="shared" si="1365"/>
        <v>0</v>
      </c>
      <c r="M3126" s="39">
        <f t="shared" si="1361"/>
        <v>0</v>
      </c>
      <c r="N3126" s="39">
        <f t="shared" si="1358"/>
        <v>0</v>
      </c>
      <c r="O3126" s="39">
        <f t="shared" si="1366"/>
        <v>0</v>
      </c>
      <c r="P3126" s="39">
        <f t="shared" si="1367"/>
        <v>0</v>
      </c>
      <c r="Q3126" s="39">
        <f t="shared" si="1368"/>
        <v>0</v>
      </c>
      <c r="R3126" s="39">
        <f t="shared" si="1369"/>
        <v>0</v>
      </c>
      <c r="S3126" s="39">
        <f t="shared" si="1370"/>
        <v>0</v>
      </c>
      <c r="T3126" s="39"/>
      <c r="U3126" s="39">
        <f t="shared" si="1371"/>
        <v>0</v>
      </c>
      <c r="V3126" s="39"/>
      <c r="W3126" s="39"/>
      <c r="X3126" s="39">
        <f t="shared" si="1348"/>
        <v>98.028747433264883</v>
      </c>
      <c r="Y3126" s="39">
        <f t="shared" si="1349"/>
        <v>2983.75</v>
      </c>
      <c r="Z3126" s="41">
        <f t="shared" si="1350"/>
        <v>161747.43326488705</v>
      </c>
      <c r="AA3126" s="41">
        <v>125868.91170431212</v>
      </c>
      <c r="AB3126" s="41">
        <v>0</v>
      </c>
      <c r="AC3126" s="41">
        <f t="shared" si="1351"/>
        <v>125868.91170431212</v>
      </c>
      <c r="AD3126" s="42">
        <f t="shared" si="1352"/>
        <v>35878.521560574925</v>
      </c>
      <c r="AE3126" s="41">
        <f t="shared" si="1353"/>
        <v>161747.43326488705</v>
      </c>
      <c r="AF3126" s="42">
        <f t="shared" si="1354"/>
        <v>1031752.5667351129</v>
      </c>
      <c r="AG3126" s="43">
        <f t="shared" si="1362"/>
        <v>400</v>
      </c>
      <c r="AH3126" s="44">
        <f t="shared" si="1355"/>
        <v>345.79055441478442</v>
      </c>
      <c r="AI3126" s="36">
        <f t="shared" si="1356"/>
        <v>54.209445585215605</v>
      </c>
      <c r="AJ3126" s="36">
        <f t="shared" si="1357"/>
        <v>1650</v>
      </c>
      <c r="AK3126" s="45">
        <v>45657</v>
      </c>
    </row>
    <row r="3127" spans="1:37" s="79" customFormat="1" ht="12.75" x14ac:dyDescent="0.25">
      <c r="A3127" s="36">
        <v>3121</v>
      </c>
      <c r="B3127" s="45">
        <v>44007</v>
      </c>
      <c r="C3127" s="36" t="s">
        <v>721</v>
      </c>
      <c r="D3127" s="36"/>
      <c r="E3127" s="36">
        <v>12003</v>
      </c>
      <c r="F3127" s="36" t="s">
        <v>2041</v>
      </c>
      <c r="G3127" s="38" t="s">
        <v>955</v>
      </c>
      <c r="H3127" s="61">
        <v>20</v>
      </c>
      <c r="I3127" s="48">
        <v>637500</v>
      </c>
      <c r="J3127" s="39">
        <f t="shared" si="1363"/>
        <v>0</v>
      </c>
      <c r="K3127" s="39">
        <f t="shared" si="1364"/>
        <v>637500</v>
      </c>
      <c r="L3127" s="39">
        <f t="shared" si="1365"/>
        <v>0</v>
      </c>
      <c r="M3127" s="39">
        <f t="shared" si="1361"/>
        <v>0</v>
      </c>
      <c r="N3127" s="39">
        <f t="shared" si="1358"/>
        <v>0</v>
      </c>
      <c r="O3127" s="39">
        <f t="shared" si="1366"/>
        <v>0</v>
      </c>
      <c r="P3127" s="39">
        <f t="shared" si="1367"/>
        <v>0</v>
      </c>
      <c r="Q3127" s="39">
        <f t="shared" si="1368"/>
        <v>0</v>
      </c>
      <c r="R3127" s="39">
        <f t="shared" si="1369"/>
        <v>0</v>
      </c>
      <c r="S3127" s="39">
        <f t="shared" si="1370"/>
        <v>0</v>
      </c>
      <c r="T3127" s="39"/>
      <c r="U3127" s="39">
        <f t="shared" si="1371"/>
        <v>0</v>
      </c>
      <c r="V3127" s="39"/>
      <c r="W3127" s="39"/>
      <c r="X3127" s="39">
        <f t="shared" si="1348"/>
        <v>52.361396303901437</v>
      </c>
      <c r="Y3127" s="39">
        <f t="shared" si="1349"/>
        <v>1593.75</v>
      </c>
      <c r="Z3127" s="41">
        <f t="shared" si="1350"/>
        <v>86396.303901437364</v>
      </c>
      <c r="AA3127" s="41">
        <v>67232.03285420945</v>
      </c>
      <c r="AB3127" s="41">
        <v>0</v>
      </c>
      <c r="AC3127" s="41">
        <f t="shared" si="1351"/>
        <v>67232.03285420945</v>
      </c>
      <c r="AD3127" s="42">
        <f t="shared" si="1352"/>
        <v>19164.271047227914</v>
      </c>
      <c r="AE3127" s="41">
        <f t="shared" si="1353"/>
        <v>86396.303901437364</v>
      </c>
      <c r="AF3127" s="42">
        <f t="shared" si="1354"/>
        <v>551103.69609856268</v>
      </c>
      <c r="AG3127" s="43">
        <f t="shared" si="1362"/>
        <v>400</v>
      </c>
      <c r="AH3127" s="44">
        <f t="shared" si="1355"/>
        <v>345.79055441478442</v>
      </c>
      <c r="AI3127" s="36">
        <f t="shared" si="1356"/>
        <v>54.209445585215605</v>
      </c>
      <c r="AJ3127" s="36">
        <f t="shared" si="1357"/>
        <v>1650</v>
      </c>
      <c r="AK3127" s="45">
        <v>45657</v>
      </c>
    </row>
    <row r="3128" spans="1:37" s="79" customFormat="1" ht="12.75" x14ac:dyDescent="0.25">
      <c r="A3128" s="36">
        <v>3122</v>
      </c>
      <c r="B3128" s="45">
        <v>44007</v>
      </c>
      <c r="C3128" s="36" t="s">
        <v>721</v>
      </c>
      <c r="D3128" s="36"/>
      <c r="E3128" s="36">
        <v>12003</v>
      </c>
      <c r="F3128" s="36" t="s">
        <v>2338</v>
      </c>
      <c r="G3128" s="38" t="s">
        <v>953</v>
      </c>
      <c r="H3128" s="61">
        <v>10</v>
      </c>
      <c r="I3128" s="48">
        <v>476250</v>
      </c>
      <c r="J3128" s="39">
        <f t="shared" si="1363"/>
        <v>0</v>
      </c>
      <c r="K3128" s="39">
        <f t="shared" si="1364"/>
        <v>476250</v>
      </c>
      <c r="L3128" s="39">
        <f t="shared" si="1365"/>
        <v>0</v>
      </c>
      <c r="M3128" s="39">
        <f t="shared" si="1361"/>
        <v>0</v>
      </c>
      <c r="N3128" s="39">
        <f t="shared" si="1358"/>
        <v>0</v>
      </c>
      <c r="O3128" s="39">
        <f t="shared" si="1366"/>
        <v>0</v>
      </c>
      <c r="P3128" s="39">
        <f t="shared" si="1367"/>
        <v>0</v>
      </c>
      <c r="Q3128" s="39">
        <f t="shared" si="1368"/>
        <v>0</v>
      </c>
      <c r="R3128" s="39">
        <f t="shared" si="1369"/>
        <v>0</v>
      </c>
      <c r="S3128" s="39">
        <f t="shared" si="1370"/>
        <v>0</v>
      </c>
      <c r="T3128" s="39"/>
      <c r="U3128" s="39">
        <f t="shared" si="1371"/>
        <v>0</v>
      </c>
      <c r="V3128" s="39"/>
      <c r="W3128" s="39"/>
      <c r="X3128" s="39">
        <f t="shared" si="1348"/>
        <v>39.117043121149898</v>
      </c>
      <c r="Y3128" s="39">
        <f t="shared" si="1349"/>
        <v>1190.625</v>
      </c>
      <c r="Z3128" s="41">
        <f t="shared" si="1350"/>
        <v>64543.121149897328</v>
      </c>
      <c r="AA3128" s="41">
        <v>50226.283367556469</v>
      </c>
      <c r="AB3128" s="41">
        <v>0</v>
      </c>
      <c r="AC3128" s="41">
        <f t="shared" si="1351"/>
        <v>50226.283367556469</v>
      </c>
      <c r="AD3128" s="42">
        <f t="shared" si="1352"/>
        <v>14316.837782340859</v>
      </c>
      <c r="AE3128" s="41">
        <f t="shared" si="1353"/>
        <v>64543.121149897328</v>
      </c>
      <c r="AF3128" s="42">
        <f t="shared" si="1354"/>
        <v>411706.87885010266</v>
      </c>
      <c r="AG3128" s="43">
        <f t="shared" si="1362"/>
        <v>400</v>
      </c>
      <c r="AH3128" s="44">
        <f t="shared" si="1355"/>
        <v>345.79055441478442</v>
      </c>
      <c r="AI3128" s="36">
        <f t="shared" si="1356"/>
        <v>54.209445585215605</v>
      </c>
      <c r="AJ3128" s="36">
        <f t="shared" si="1357"/>
        <v>1650</v>
      </c>
      <c r="AK3128" s="45">
        <v>45657</v>
      </c>
    </row>
    <row r="3129" spans="1:37" s="79" customFormat="1" ht="12.75" x14ac:dyDescent="0.25">
      <c r="A3129" s="36">
        <v>3123</v>
      </c>
      <c r="B3129" s="45">
        <v>44007</v>
      </c>
      <c r="C3129" s="36" t="s">
        <v>980</v>
      </c>
      <c r="D3129" s="36"/>
      <c r="E3129" s="36">
        <v>12002</v>
      </c>
      <c r="F3129" s="36" t="s">
        <v>2351</v>
      </c>
      <c r="G3129" s="36" t="s">
        <v>544</v>
      </c>
      <c r="H3129" s="38">
        <v>1</v>
      </c>
      <c r="I3129" s="50">
        <v>135000</v>
      </c>
      <c r="J3129" s="39">
        <f t="shared" si="1363"/>
        <v>135000</v>
      </c>
      <c r="K3129" s="39">
        <f t="shared" si="1364"/>
        <v>0</v>
      </c>
      <c r="L3129" s="39">
        <f t="shared" si="1365"/>
        <v>0</v>
      </c>
      <c r="M3129" s="39">
        <f t="shared" si="1361"/>
        <v>0</v>
      </c>
      <c r="N3129" s="39">
        <f t="shared" si="1358"/>
        <v>0</v>
      </c>
      <c r="O3129" s="39">
        <f t="shared" si="1366"/>
        <v>0</v>
      </c>
      <c r="P3129" s="39">
        <f t="shared" si="1367"/>
        <v>0</v>
      </c>
      <c r="Q3129" s="39">
        <f t="shared" si="1368"/>
        <v>0</v>
      </c>
      <c r="R3129" s="39">
        <f t="shared" si="1369"/>
        <v>0</v>
      </c>
      <c r="S3129" s="39">
        <f t="shared" si="1370"/>
        <v>0</v>
      </c>
      <c r="T3129" s="39"/>
      <c r="U3129" s="39">
        <f t="shared" si="1371"/>
        <v>0</v>
      </c>
      <c r="V3129" s="39"/>
      <c r="W3129" s="39"/>
      <c r="X3129" s="39">
        <f t="shared" si="1348"/>
        <v>11.08829568788501</v>
      </c>
      <c r="Y3129" s="39">
        <f t="shared" si="1349"/>
        <v>337.5</v>
      </c>
      <c r="Z3129" s="41">
        <f t="shared" si="1350"/>
        <v>18295.687885010266</v>
      </c>
      <c r="AA3129" s="41">
        <v>13904.722792607803</v>
      </c>
      <c r="AB3129" s="41">
        <v>-375.00602186303968</v>
      </c>
      <c r="AC3129" s="41">
        <f t="shared" si="1351"/>
        <v>13529.716770744762</v>
      </c>
      <c r="AD3129" s="42">
        <f t="shared" si="1352"/>
        <v>4390.9650924024627</v>
      </c>
      <c r="AE3129" s="41">
        <f t="shared" si="1353"/>
        <v>17920.681863147227</v>
      </c>
      <c r="AF3129" s="42">
        <f t="shared" si="1354"/>
        <v>117079.31813685277</v>
      </c>
      <c r="AG3129" s="43">
        <f t="shared" si="1362"/>
        <v>400</v>
      </c>
      <c r="AH3129" s="44">
        <f t="shared" si="1355"/>
        <v>345.79055441478442</v>
      </c>
      <c r="AI3129" s="36">
        <f t="shared" si="1356"/>
        <v>54.209445585215605</v>
      </c>
      <c r="AJ3129" s="36">
        <f t="shared" si="1357"/>
        <v>1650</v>
      </c>
      <c r="AK3129" s="45">
        <v>45657</v>
      </c>
    </row>
    <row r="3130" spans="1:37" s="79" customFormat="1" ht="12.75" customHeight="1" x14ac:dyDescent="0.2">
      <c r="A3130" s="36">
        <v>3124</v>
      </c>
      <c r="B3130" s="69">
        <v>44011</v>
      </c>
      <c r="C3130" s="70" t="s">
        <v>272</v>
      </c>
      <c r="D3130" s="70"/>
      <c r="E3130" s="70">
        <v>12010</v>
      </c>
      <c r="F3130" s="68" t="s">
        <v>2225</v>
      </c>
      <c r="G3130" s="68" t="s">
        <v>655</v>
      </c>
      <c r="H3130" s="71">
        <v>1</v>
      </c>
      <c r="I3130" s="72">
        <v>142000</v>
      </c>
      <c r="J3130" s="39">
        <f t="shared" si="1363"/>
        <v>0</v>
      </c>
      <c r="K3130" s="39">
        <f t="shared" si="1364"/>
        <v>0</v>
      </c>
      <c r="L3130" s="39">
        <f t="shared" si="1365"/>
        <v>0</v>
      </c>
      <c r="M3130" s="39">
        <f t="shared" si="1361"/>
        <v>0</v>
      </c>
      <c r="N3130" s="39">
        <f t="shared" si="1358"/>
        <v>0</v>
      </c>
      <c r="O3130" s="39">
        <f t="shared" si="1366"/>
        <v>0</v>
      </c>
      <c r="P3130" s="39">
        <f t="shared" si="1367"/>
        <v>0</v>
      </c>
      <c r="Q3130" s="39">
        <f t="shared" si="1368"/>
        <v>0</v>
      </c>
      <c r="R3130" s="39">
        <f t="shared" si="1369"/>
        <v>142000</v>
      </c>
      <c r="S3130" s="39">
        <f t="shared" si="1370"/>
        <v>0</v>
      </c>
      <c r="T3130" s="39"/>
      <c r="U3130" s="39">
        <f t="shared" si="1371"/>
        <v>0</v>
      </c>
      <c r="V3130" s="39"/>
      <c r="W3130" s="39"/>
      <c r="X3130" s="39">
        <f t="shared" si="1348"/>
        <v>38.87748117727584</v>
      </c>
      <c r="Y3130" s="39">
        <f t="shared" si="1349"/>
        <v>1183.3333333333335</v>
      </c>
      <c r="Z3130" s="41">
        <f t="shared" si="1350"/>
        <v>63992.334017796042</v>
      </c>
      <c r="AA3130" s="41">
        <v>48596.851471594811</v>
      </c>
      <c r="AB3130" s="41">
        <v>7545.5449753470321</v>
      </c>
      <c r="AC3130" s="41">
        <f t="shared" si="1351"/>
        <v>56142.396446941842</v>
      </c>
      <c r="AD3130" s="42">
        <f t="shared" si="1352"/>
        <v>15395.48254620123</v>
      </c>
      <c r="AE3130" s="41">
        <f t="shared" si="1353"/>
        <v>71537.878993143066</v>
      </c>
      <c r="AF3130" s="42">
        <f t="shared" si="1354"/>
        <v>70462.121006856934</v>
      </c>
      <c r="AG3130" s="43">
        <f t="shared" si="1362"/>
        <v>120</v>
      </c>
      <c r="AH3130" s="44">
        <f t="shared" si="1355"/>
        <v>65.921971252566735</v>
      </c>
      <c r="AI3130" s="36">
        <f t="shared" si="1356"/>
        <v>54.078028747433265</v>
      </c>
      <c r="AJ3130" s="36">
        <f t="shared" si="1357"/>
        <v>1646</v>
      </c>
      <c r="AK3130" s="45">
        <v>45657</v>
      </c>
    </row>
    <row r="3131" spans="1:37" s="79" customFormat="1" ht="12.75" x14ac:dyDescent="0.25">
      <c r="A3131" s="36">
        <v>3125</v>
      </c>
      <c r="B3131" s="45">
        <v>44012</v>
      </c>
      <c r="C3131" s="36" t="s">
        <v>823</v>
      </c>
      <c r="D3131" s="36"/>
      <c r="E3131" s="36">
        <v>12004</v>
      </c>
      <c r="F3131" s="36" t="s">
        <v>2352</v>
      </c>
      <c r="G3131" s="36" t="s">
        <v>56</v>
      </c>
      <c r="H3131" s="38">
        <v>25</v>
      </c>
      <c r="I3131" s="48">
        <v>9421125.5</v>
      </c>
      <c r="J3131" s="39">
        <f t="shared" si="1363"/>
        <v>0</v>
      </c>
      <c r="K3131" s="39">
        <f t="shared" si="1364"/>
        <v>0</v>
      </c>
      <c r="L3131" s="39">
        <f t="shared" si="1365"/>
        <v>9421125.5</v>
      </c>
      <c r="M3131" s="39">
        <f t="shared" si="1361"/>
        <v>0</v>
      </c>
      <c r="N3131" s="39">
        <f t="shared" si="1358"/>
        <v>0</v>
      </c>
      <c r="O3131" s="39">
        <f t="shared" si="1366"/>
        <v>0</v>
      </c>
      <c r="P3131" s="39">
        <f t="shared" si="1367"/>
        <v>0</v>
      </c>
      <c r="Q3131" s="39">
        <f t="shared" si="1368"/>
        <v>0</v>
      </c>
      <c r="R3131" s="39">
        <f t="shared" si="1369"/>
        <v>0</v>
      </c>
      <c r="S3131" s="39">
        <f t="shared" si="1370"/>
        <v>0</v>
      </c>
      <c r="T3131" s="39"/>
      <c r="U3131" s="39">
        <f t="shared" si="1371"/>
        <v>0</v>
      </c>
      <c r="V3131" s="39"/>
      <c r="W3131" s="39"/>
      <c r="X3131" s="39">
        <f t="shared" si="1348"/>
        <v>773.80907597535941</v>
      </c>
      <c r="Y3131" s="39">
        <f t="shared" si="1349"/>
        <v>23552.813750000001</v>
      </c>
      <c r="Z3131" s="41">
        <f t="shared" si="1350"/>
        <v>1272915.9299794661</v>
      </c>
      <c r="AA3131" s="41">
        <v>989701.80817248474</v>
      </c>
      <c r="AB3131" s="41">
        <v>-26691.948013172896</v>
      </c>
      <c r="AC3131" s="41">
        <f t="shared" si="1351"/>
        <v>963009.86015931179</v>
      </c>
      <c r="AD3131" s="42">
        <f t="shared" si="1352"/>
        <v>283214.12180698139</v>
      </c>
      <c r="AE3131" s="41">
        <f t="shared" si="1353"/>
        <v>1246223.9819662932</v>
      </c>
      <c r="AF3131" s="42">
        <f t="shared" si="1354"/>
        <v>8174901.5180337066</v>
      </c>
      <c r="AG3131" s="43">
        <f t="shared" si="1362"/>
        <v>400</v>
      </c>
      <c r="AH3131" s="44">
        <f t="shared" si="1355"/>
        <v>345.95482546201231</v>
      </c>
      <c r="AI3131" s="36">
        <f t="shared" si="1356"/>
        <v>54.045174537987677</v>
      </c>
      <c r="AJ3131" s="36">
        <f t="shared" si="1357"/>
        <v>1645</v>
      </c>
      <c r="AK3131" s="45">
        <v>45657</v>
      </c>
    </row>
    <row r="3132" spans="1:37" s="79" customFormat="1" ht="12.75" x14ac:dyDescent="0.25">
      <c r="A3132" s="36">
        <v>3126</v>
      </c>
      <c r="B3132" s="45">
        <v>44012</v>
      </c>
      <c r="C3132" s="36" t="s">
        <v>823</v>
      </c>
      <c r="D3132" s="36"/>
      <c r="E3132" s="36">
        <v>12004</v>
      </c>
      <c r="F3132" s="36" t="s">
        <v>2353</v>
      </c>
      <c r="G3132" s="36" t="s">
        <v>561</v>
      </c>
      <c r="H3132" s="38">
        <v>1</v>
      </c>
      <c r="I3132" s="48">
        <v>1495500</v>
      </c>
      <c r="J3132" s="39">
        <f t="shared" si="1363"/>
        <v>0</v>
      </c>
      <c r="K3132" s="39">
        <f t="shared" si="1364"/>
        <v>0</v>
      </c>
      <c r="L3132" s="39">
        <f t="shared" si="1365"/>
        <v>1495500</v>
      </c>
      <c r="M3132" s="39">
        <f t="shared" si="1361"/>
        <v>0</v>
      </c>
      <c r="N3132" s="39">
        <f t="shared" si="1358"/>
        <v>0</v>
      </c>
      <c r="O3132" s="39">
        <f t="shared" si="1366"/>
        <v>0</v>
      </c>
      <c r="P3132" s="39">
        <f t="shared" si="1367"/>
        <v>0</v>
      </c>
      <c r="Q3132" s="39">
        <f t="shared" si="1368"/>
        <v>0</v>
      </c>
      <c r="R3132" s="39">
        <f t="shared" si="1369"/>
        <v>0</v>
      </c>
      <c r="S3132" s="39">
        <f t="shared" si="1370"/>
        <v>0</v>
      </c>
      <c r="T3132" s="39"/>
      <c r="U3132" s="39">
        <f t="shared" si="1371"/>
        <v>0</v>
      </c>
      <c r="V3132" s="39"/>
      <c r="W3132" s="39"/>
      <c r="X3132" s="39">
        <f t="shared" si="1348"/>
        <v>122.83367556468173</v>
      </c>
      <c r="Y3132" s="39">
        <f t="shared" si="1349"/>
        <v>3738.75</v>
      </c>
      <c r="Z3132" s="41">
        <f t="shared" si="1350"/>
        <v>202061.39630390142</v>
      </c>
      <c r="AA3132" s="41">
        <v>153419.26078028747</v>
      </c>
      <c r="AB3132" s="41">
        <v>-4137.6694465976934</v>
      </c>
      <c r="AC3132" s="41">
        <f t="shared" si="1351"/>
        <v>149281.59133368978</v>
      </c>
      <c r="AD3132" s="42">
        <f t="shared" si="1352"/>
        <v>48642.13552361395</v>
      </c>
      <c r="AE3132" s="41">
        <f t="shared" si="1353"/>
        <v>197923.72685730373</v>
      </c>
      <c r="AF3132" s="42">
        <f t="shared" si="1354"/>
        <v>1297576.2731426964</v>
      </c>
      <c r="AG3132" s="43">
        <f t="shared" si="1362"/>
        <v>400</v>
      </c>
      <c r="AH3132" s="44">
        <f t="shared" si="1355"/>
        <v>345.95482546201231</v>
      </c>
      <c r="AI3132" s="36">
        <f t="shared" si="1356"/>
        <v>54.045174537987677</v>
      </c>
      <c r="AJ3132" s="36">
        <f t="shared" si="1357"/>
        <v>1645</v>
      </c>
      <c r="AK3132" s="45">
        <v>45657</v>
      </c>
    </row>
    <row r="3133" spans="1:37" s="79" customFormat="1" ht="12.75" x14ac:dyDescent="0.25">
      <c r="A3133" s="36">
        <v>3127</v>
      </c>
      <c r="B3133" s="45">
        <v>44013</v>
      </c>
      <c r="C3133" s="36" t="s">
        <v>721</v>
      </c>
      <c r="D3133" s="36"/>
      <c r="E3133" s="36">
        <v>12003</v>
      </c>
      <c r="F3133" s="36" t="s">
        <v>2040</v>
      </c>
      <c r="G3133" s="38" t="s">
        <v>387</v>
      </c>
      <c r="H3133" s="61">
        <v>3</v>
      </c>
      <c r="I3133" s="48">
        <v>142875</v>
      </c>
      <c r="J3133" s="39">
        <f t="shared" si="1363"/>
        <v>0</v>
      </c>
      <c r="K3133" s="39">
        <f t="shared" si="1364"/>
        <v>142875</v>
      </c>
      <c r="L3133" s="39">
        <f t="shared" si="1365"/>
        <v>0</v>
      </c>
      <c r="M3133" s="39">
        <f t="shared" si="1361"/>
        <v>0</v>
      </c>
      <c r="N3133" s="39">
        <f t="shared" si="1358"/>
        <v>0</v>
      </c>
      <c r="O3133" s="39">
        <f t="shared" si="1366"/>
        <v>0</v>
      </c>
      <c r="P3133" s="39">
        <f t="shared" si="1367"/>
        <v>0</v>
      </c>
      <c r="Q3133" s="39">
        <f t="shared" si="1368"/>
        <v>0</v>
      </c>
      <c r="R3133" s="39">
        <f t="shared" si="1369"/>
        <v>0</v>
      </c>
      <c r="S3133" s="39">
        <f t="shared" si="1370"/>
        <v>0</v>
      </c>
      <c r="T3133" s="39"/>
      <c r="U3133" s="39">
        <f t="shared" si="1371"/>
        <v>0</v>
      </c>
      <c r="V3133" s="39"/>
      <c r="W3133" s="39"/>
      <c r="X3133" s="39">
        <f t="shared" si="1348"/>
        <v>11.735112936344969</v>
      </c>
      <c r="Y3133" s="39">
        <f t="shared" si="1349"/>
        <v>357.1875</v>
      </c>
      <c r="Z3133" s="41">
        <f t="shared" si="1350"/>
        <v>19292.525667351129</v>
      </c>
      <c r="AA3133" s="41">
        <v>14997.47433264887</v>
      </c>
      <c r="AB3133" s="41">
        <v>0</v>
      </c>
      <c r="AC3133" s="41">
        <f t="shared" si="1351"/>
        <v>14997.47433264887</v>
      </c>
      <c r="AD3133" s="42">
        <f t="shared" si="1352"/>
        <v>4295.0513347022588</v>
      </c>
      <c r="AE3133" s="41">
        <f t="shared" si="1353"/>
        <v>19292.525667351129</v>
      </c>
      <c r="AF3133" s="42">
        <f t="shared" si="1354"/>
        <v>123582.47433264887</v>
      </c>
      <c r="AG3133" s="43">
        <f t="shared" si="1362"/>
        <v>400</v>
      </c>
      <c r="AH3133" s="44">
        <f t="shared" si="1355"/>
        <v>345.9876796714579</v>
      </c>
      <c r="AI3133" s="36">
        <f t="shared" si="1356"/>
        <v>54.012320328542096</v>
      </c>
      <c r="AJ3133" s="36">
        <f t="shared" si="1357"/>
        <v>1644</v>
      </c>
      <c r="AK3133" s="45">
        <v>45657</v>
      </c>
    </row>
    <row r="3134" spans="1:37" s="79" customFormat="1" ht="12.75" x14ac:dyDescent="0.25">
      <c r="A3134" s="36">
        <v>3128</v>
      </c>
      <c r="B3134" s="45">
        <v>44013</v>
      </c>
      <c r="C3134" s="36" t="s">
        <v>721</v>
      </c>
      <c r="D3134" s="36"/>
      <c r="E3134" s="36">
        <v>12003</v>
      </c>
      <c r="F3134" s="36" t="s">
        <v>2041</v>
      </c>
      <c r="G3134" s="38" t="s">
        <v>387</v>
      </c>
      <c r="H3134" s="61">
        <v>1</v>
      </c>
      <c r="I3134" s="48">
        <v>36875</v>
      </c>
      <c r="J3134" s="39">
        <f t="shared" si="1363"/>
        <v>0</v>
      </c>
      <c r="K3134" s="39">
        <f t="shared" si="1364"/>
        <v>36875</v>
      </c>
      <c r="L3134" s="39">
        <f t="shared" si="1365"/>
        <v>0</v>
      </c>
      <c r="M3134" s="39">
        <f t="shared" si="1361"/>
        <v>0</v>
      </c>
      <c r="N3134" s="39">
        <f t="shared" si="1358"/>
        <v>0</v>
      </c>
      <c r="O3134" s="39">
        <f t="shared" si="1366"/>
        <v>0</v>
      </c>
      <c r="P3134" s="39">
        <f t="shared" si="1367"/>
        <v>0</v>
      </c>
      <c r="Q3134" s="39">
        <f t="shared" si="1368"/>
        <v>0</v>
      </c>
      <c r="R3134" s="39">
        <f t="shared" si="1369"/>
        <v>0</v>
      </c>
      <c r="S3134" s="39">
        <f t="shared" si="1370"/>
        <v>0</v>
      </c>
      <c r="T3134" s="39"/>
      <c r="U3134" s="39">
        <f t="shared" si="1371"/>
        <v>0</v>
      </c>
      <c r="V3134" s="39"/>
      <c r="W3134" s="39"/>
      <c r="X3134" s="39">
        <f t="shared" si="1348"/>
        <v>3.0287474332648872</v>
      </c>
      <c r="Y3134" s="39">
        <f t="shared" si="1349"/>
        <v>92.1875</v>
      </c>
      <c r="Z3134" s="41">
        <f t="shared" si="1350"/>
        <v>4979.2607802874745</v>
      </c>
      <c r="AA3134" s="41">
        <v>3870.7392197125255</v>
      </c>
      <c r="AB3134" s="41">
        <v>0</v>
      </c>
      <c r="AC3134" s="41">
        <f t="shared" si="1351"/>
        <v>3870.7392197125255</v>
      </c>
      <c r="AD3134" s="42">
        <f t="shared" si="1352"/>
        <v>1108.521560574949</v>
      </c>
      <c r="AE3134" s="41">
        <f t="shared" si="1353"/>
        <v>4979.2607802874745</v>
      </c>
      <c r="AF3134" s="42">
        <f t="shared" si="1354"/>
        <v>31895.739219712526</v>
      </c>
      <c r="AG3134" s="43">
        <f t="shared" si="1362"/>
        <v>400</v>
      </c>
      <c r="AH3134" s="44">
        <f t="shared" si="1355"/>
        <v>345.9876796714579</v>
      </c>
      <c r="AI3134" s="36">
        <f t="shared" si="1356"/>
        <v>54.012320328542096</v>
      </c>
      <c r="AJ3134" s="36">
        <f t="shared" si="1357"/>
        <v>1644</v>
      </c>
      <c r="AK3134" s="45">
        <v>45657</v>
      </c>
    </row>
    <row r="3135" spans="1:37" s="79" customFormat="1" ht="12.75" x14ac:dyDescent="0.25">
      <c r="A3135" s="36">
        <v>3129</v>
      </c>
      <c r="B3135" s="45">
        <v>44014</v>
      </c>
      <c r="C3135" s="36" t="s">
        <v>533</v>
      </c>
      <c r="D3135" s="36"/>
      <c r="E3135" s="36">
        <v>12003</v>
      </c>
      <c r="F3135" s="36" t="s">
        <v>2040</v>
      </c>
      <c r="G3135" s="36" t="s">
        <v>1480</v>
      </c>
      <c r="H3135" s="38">
        <v>2</v>
      </c>
      <c r="I3135" s="48">
        <v>95250</v>
      </c>
      <c r="J3135" s="39">
        <f t="shared" si="1363"/>
        <v>0</v>
      </c>
      <c r="K3135" s="39">
        <f t="shared" si="1364"/>
        <v>95250</v>
      </c>
      <c r="L3135" s="39">
        <f t="shared" si="1365"/>
        <v>0</v>
      </c>
      <c r="M3135" s="39">
        <f t="shared" si="1361"/>
        <v>0</v>
      </c>
      <c r="N3135" s="39">
        <f t="shared" si="1358"/>
        <v>0</v>
      </c>
      <c r="O3135" s="39">
        <f t="shared" si="1366"/>
        <v>0</v>
      </c>
      <c r="P3135" s="39">
        <f t="shared" si="1367"/>
        <v>0</v>
      </c>
      <c r="Q3135" s="39">
        <f t="shared" si="1368"/>
        <v>0</v>
      </c>
      <c r="R3135" s="39">
        <f t="shared" si="1369"/>
        <v>0</v>
      </c>
      <c r="S3135" s="39">
        <f t="shared" si="1370"/>
        <v>0</v>
      </c>
      <c r="T3135" s="39"/>
      <c r="U3135" s="39">
        <f t="shared" si="1371"/>
        <v>0</v>
      </c>
      <c r="V3135" s="39"/>
      <c r="W3135" s="39"/>
      <c r="X3135" s="39">
        <f t="shared" si="1348"/>
        <v>7.8234086242299794</v>
      </c>
      <c r="Y3135" s="39">
        <f t="shared" si="1349"/>
        <v>238.125</v>
      </c>
      <c r="Z3135" s="41">
        <f t="shared" si="1350"/>
        <v>12853.860369609856</v>
      </c>
      <c r="AA3135" s="41">
        <v>9990.4928131416837</v>
      </c>
      <c r="AB3135" s="41">
        <v>-269.44046438266275</v>
      </c>
      <c r="AC3135" s="41">
        <f t="shared" si="1351"/>
        <v>9721.0523487590217</v>
      </c>
      <c r="AD3135" s="42">
        <f t="shared" si="1352"/>
        <v>2863.3675564681726</v>
      </c>
      <c r="AE3135" s="41">
        <f t="shared" si="1353"/>
        <v>12584.419905227194</v>
      </c>
      <c r="AF3135" s="42">
        <f t="shared" si="1354"/>
        <v>82665.580094772798</v>
      </c>
      <c r="AG3135" s="43">
        <f t="shared" si="1362"/>
        <v>400</v>
      </c>
      <c r="AH3135" s="44">
        <f t="shared" si="1355"/>
        <v>346.02053388090349</v>
      </c>
      <c r="AI3135" s="36">
        <f t="shared" si="1356"/>
        <v>53.979466119096507</v>
      </c>
      <c r="AJ3135" s="36">
        <f t="shared" si="1357"/>
        <v>1643</v>
      </c>
      <c r="AK3135" s="45">
        <v>45657</v>
      </c>
    </row>
    <row r="3136" spans="1:37" s="79" customFormat="1" ht="12.75" x14ac:dyDescent="0.25">
      <c r="A3136" s="36">
        <v>3130</v>
      </c>
      <c r="B3136" s="45">
        <v>44014</v>
      </c>
      <c r="C3136" s="36" t="s">
        <v>533</v>
      </c>
      <c r="D3136" s="36"/>
      <c r="E3136" s="36">
        <v>12003</v>
      </c>
      <c r="F3136" s="36" t="s">
        <v>2210</v>
      </c>
      <c r="G3136" s="36" t="s">
        <v>1480</v>
      </c>
      <c r="H3136" s="38">
        <v>4</v>
      </c>
      <c r="I3136" s="48">
        <v>147500</v>
      </c>
      <c r="J3136" s="39">
        <f t="shared" si="1363"/>
        <v>0</v>
      </c>
      <c r="K3136" s="39">
        <f t="shared" si="1364"/>
        <v>147500</v>
      </c>
      <c r="L3136" s="39">
        <f t="shared" si="1365"/>
        <v>0</v>
      </c>
      <c r="M3136" s="39">
        <f t="shared" si="1361"/>
        <v>0</v>
      </c>
      <c r="N3136" s="39">
        <f t="shared" si="1358"/>
        <v>0</v>
      </c>
      <c r="O3136" s="39">
        <f t="shared" si="1366"/>
        <v>0</v>
      </c>
      <c r="P3136" s="39">
        <f t="shared" si="1367"/>
        <v>0</v>
      </c>
      <c r="Q3136" s="39">
        <f t="shared" si="1368"/>
        <v>0</v>
      </c>
      <c r="R3136" s="39">
        <f t="shared" si="1369"/>
        <v>0</v>
      </c>
      <c r="S3136" s="39">
        <f t="shared" si="1370"/>
        <v>0</v>
      </c>
      <c r="T3136" s="39"/>
      <c r="U3136" s="39">
        <f t="shared" si="1371"/>
        <v>0</v>
      </c>
      <c r="V3136" s="39"/>
      <c r="W3136" s="39"/>
      <c r="X3136" s="39">
        <f t="shared" si="1348"/>
        <v>12.114989733059549</v>
      </c>
      <c r="Y3136" s="39">
        <f t="shared" si="1349"/>
        <v>368.75</v>
      </c>
      <c r="Z3136" s="41">
        <f t="shared" si="1350"/>
        <v>19904.928131416837</v>
      </c>
      <c r="AA3136" s="41">
        <v>15470.841889117044</v>
      </c>
      <c r="AB3136" s="41">
        <v>-417.24376374218116</v>
      </c>
      <c r="AC3136" s="41">
        <f t="shared" si="1351"/>
        <v>15053.598125374863</v>
      </c>
      <c r="AD3136" s="42">
        <f t="shared" si="1352"/>
        <v>4434.0862422997925</v>
      </c>
      <c r="AE3136" s="41">
        <f t="shared" si="1353"/>
        <v>19487.684367674658</v>
      </c>
      <c r="AF3136" s="42">
        <f t="shared" si="1354"/>
        <v>128012.31563232534</v>
      </c>
      <c r="AG3136" s="43">
        <f t="shared" si="1362"/>
        <v>400</v>
      </c>
      <c r="AH3136" s="44">
        <f t="shared" si="1355"/>
        <v>346.02053388090349</v>
      </c>
      <c r="AI3136" s="36">
        <f t="shared" si="1356"/>
        <v>53.979466119096507</v>
      </c>
      <c r="AJ3136" s="36">
        <f t="shared" si="1357"/>
        <v>1643</v>
      </c>
      <c r="AK3136" s="45">
        <v>45657</v>
      </c>
    </row>
    <row r="3137" spans="1:37" s="79" customFormat="1" ht="38.25" customHeight="1" x14ac:dyDescent="0.25">
      <c r="A3137" s="36">
        <v>3131</v>
      </c>
      <c r="B3137" s="45">
        <v>44014</v>
      </c>
      <c r="C3137" s="53" t="s">
        <v>533</v>
      </c>
      <c r="D3137" s="53"/>
      <c r="E3137" s="36">
        <v>12003</v>
      </c>
      <c r="F3137" s="36" t="s">
        <v>2298</v>
      </c>
      <c r="G3137" s="36" t="s">
        <v>1750</v>
      </c>
      <c r="H3137" s="38">
        <v>10</v>
      </c>
      <c r="I3137" s="50">
        <v>516250</v>
      </c>
      <c r="J3137" s="39">
        <f t="shared" si="1363"/>
        <v>0</v>
      </c>
      <c r="K3137" s="39">
        <f t="shared" si="1364"/>
        <v>516250</v>
      </c>
      <c r="L3137" s="39">
        <f t="shared" si="1365"/>
        <v>0</v>
      </c>
      <c r="M3137" s="39">
        <f t="shared" si="1361"/>
        <v>0</v>
      </c>
      <c r="N3137" s="39">
        <f t="shared" si="1358"/>
        <v>0</v>
      </c>
      <c r="O3137" s="39">
        <f t="shared" si="1366"/>
        <v>0</v>
      </c>
      <c r="P3137" s="39">
        <f t="shared" si="1367"/>
        <v>0</v>
      </c>
      <c r="Q3137" s="39">
        <f t="shared" si="1368"/>
        <v>0</v>
      </c>
      <c r="R3137" s="39">
        <f t="shared" si="1369"/>
        <v>0</v>
      </c>
      <c r="S3137" s="39">
        <f t="shared" si="1370"/>
        <v>0</v>
      </c>
      <c r="T3137" s="39"/>
      <c r="U3137" s="39">
        <f t="shared" si="1371"/>
        <v>0</v>
      </c>
      <c r="V3137" s="39"/>
      <c r="W3137" s="39"/>
      <c r="X3137" s="39">
        <f t="shared" si="1348"/>
        <v>42.402464065708415</v>
      </c>
      <c r="Y3137" s="39">
        <f t="shared" si="1349"/>
        <v>1290.6249999999998</v>
      </c>
      <c r="Z3137" s="41">
        <f t="shared" si="1350"/>
        <v>69667.248459958922</v>
      </c>
      <c r="AA3137" s="41">
        <v>52875.872689938391</v>
      </c>
      <c r="AB3137" s="41">
        <v>-1426.045737534009</v>
      </c>
      <c r="AC3137" s="41">
        <f t="shared" si="1351"/>
        <v>51449.826952404379</v>
      </c>
      <c r="AD3137" s="42">
        <f t="shared" si="1352"/>
        <v>16791.375770020531</v>
      </c>
      <c r="AE3137" s="41">
        <f t="shared" si="1353"/>
        <v>68241.202722424903</v>
      </c>
      <c r="AF3137" s="42">
        <f t="shared" si="1354"/>
        <v>448008.79727757513</v>
      </c>
      <c r="AG3137" s="43">
        <f t="shared" si="1362"/>
        <v>400</v>
      </c>
      <c r="AH3137" s="44">
        <f t="shared" si="1355"/>
        <v>346.02053388090349</v>
      </c>
      <c r="AI3137" s="36">
        <f t="shared" si="1356"/>
        <v>53.979466119096507</v>
      </c>
      <c r="AJ3137" s="36">
        <f t="shared" si="1357"/>
        <v>1643</v>
      </c>
      <c r="AK3137" s="45">
        <v>45657</v>
      </c>
    </row>
    <row r="3138" spans="1:37" s="79" customFormat="1" ht="12.75" customHeight="1" x14ac:dyDescent="0.25">
      <c r="A3138" s="36">
        <v>3132</v>
      </c>
      <c r="B3138" s="45">
        <v>44014</v>
      </c>
      <c r="C3138" s="53" t="s">
        <v>533</v>
      </c>
      <c r="D3138" s="53"/>
      <c r="E3138" s="36">
        <v>12003</v>
      </c>
      <c r="F3138" s="36" t="s">
        <v>2299</v>
      </c>
      <c r="G3138" s="36" t="s">
        <v>1750</v>
      </c>
      <c r="H3138" s="38">
        <v>10</v>
      </c>
      <c r="I3138" s="50">
        <v>368750</v>
      </c>
      <c r="J3138" s="39">
        <f t="shared" si="1363"/>
        <v>0</v>
      </c>
      <c r="K3138" s="39">
        <f t="shared" si="1364"/>
        <v>368750</v>
      </c>
      <c r="L3138" s="39">
        <f t="shared" si="1365"/>
        <v>0</v>
      </c>
      <c r="M3138" s="39">
        <f t="shared" si="1361"/>
        <v>0</v>
      </c>
      <c r="N3138" s="39">
        <f t="shared" si="1358"/>
        <v>0</v>
      </c>
      <c r="O3138" s="39">
        <f t="shared" si="1366"/>
        <v>0</v>
      </c>
      <c r="P3138" s="39">
        <f t="shared" si="1367"/>
        <v>0</v>
      </c>
      <c r="Q3138" s="39">
        <f t="shared" si="1368"/>
        <v>0</v>
      </c>
      <c r="R3138" s="39">
        <f t="shared" si="1369"/>
        <v>0</v>
      </c>
      <c r="S3138" s="39">
        <f t="shared" si="1370"/>
        <v>0</v>
      </c>
      <c r="T3138" s="39"/>
      <c r="U3138" s="39">
        <f t="shared" si="1371"/>
        <v>0</v>
      </c>
      <c r="V3138" s="39"/>
      <c r="W3138" s="39"/>
      <c r="X3138" s="39">
        <f t="shared" si="1348"/>
        <v>30.28747433264887</v>
      </c>
      <c r="Y3138" s="39">
        <f t="shared" si="1349"/>
        <v>921.875</v>
      </c>
      <c r="Z3138" s="41">
        <f t="shared" si="1350"/>
        <v>49762.32032854209</v>
      </c>
      <c r="AA3138" s="41">
        <v>37768.480492813142</v>
      </c>
      <c r="AB3138" s="41">
        <v>-1018.6040982385779</v>
      </c>
      <c r="AC3138" s="41">
        <f t="shared" si="1351"/>
        <v>36749.876394574567</v>
      </c>
      <c r="AD3138" s="42">
        <f t="shared" si="1352"/>
        <v>11993.839835728948</v>
      </c>
      <c r="AE3138" s="41">
        <f t="shared" si="1353"/>
        <v>48743.716230303515</v>
      </c>
      <c r="AF3138" s="42">
        <f t="shared" si="1354"/>
        <v>320006.28376969649</v>
      </c>
      <c r="AG3138" s="43">
        <f t="shared" si="1362"/>
        <v>400</v>
      </c>
      <c r="AH3138" s="44">
        <f t="shared" si="1355"/>
        <v>346.02053388090349</v>
      </c>
      <c r="AI3138" s="36">
        <f t="shared" si="1356"/>
        <v>53.979466119096507</v>
      </c>
      <c r="AJ3138" s="36">
        <f t="shared" si="1357"/>
        <v>1643</v>
      </c>
      <c r="AK3138" s="45">
        <v>45657</v>
      </c>
    </row>
    <row r="3139" spans="1:37" s="79" customFormat="1" ht="38.25" customHeight="1" x14ac:dyDescent="0.25">
      <c r="A3139" s="36">
        <v>3133</v>
      </c>
      <c r="B3139" s="91">
        <v>44018</v>
      </c>
      <c r="C3139" s="36" t="s">
        <v>315</v>
      </c>
      <c r="D3139" s="36"/>
      <c r="E3139" s="36">
        <v>12008</v>
      </c>
      <c r="F3139" s="56" t="s">
        <v>2354</v>
      </c>
      <c r="G3139" s="38" t="s">
        <v>322</v>
      </c>
      <c r="H3139" s="63">
        <v>15</v>
      </c>
      <c r="I3139" s="98">
        <v>5607954.5454545449</v>
      </c>
      <c r="J3139" s="39">
        <f t="shared" si="1363"/>
        <v>0</v>
      </c>
      <c r="K3139" s="39">
        <f t="shared" si="1364"/>
        <v>0</v>
      </c>
      <c r="L3139" s="39">
        <f t="shared" si="1365"/>
        <v>0</v>
      </c>
      <c r="M3139" s="39">
        <f t="shared" si="1361"/>
        <v>0</v>
      </c>
      <c r="N3139" s="39">
        <f t="shared" si="1358"/>
        <v>0</v>
      </c>
      <c r="O3139" s="39">
        <f t="shared" si="1366"/>
        <v>0</v>
      </c>
      <c r="P3139" s="39">
        <f t="shared" si="1367"/>
        <v>5607954.5454545449</v>
      </c>
      <c r="Q3139" s="39">
        <f t="shared" si="1368"/>
        <v>0</v>
      </c>
      <c r="R3139" s="39">
        <f t="shared" si="1369"/>
        <v>0</v>
      </c>
      <c r="S3139" s="39">
        <f t="shared" si="1370"/>
        <v>0</v>
      </c>
      <c r="T3139" s="39"/>
      <c r="U3139" s="39">
        <f t="shared" si="1371"/>
        <v>0</v>
      </c>
      <c r="V3139" s="39"/>
      <c r="W3139" s="39"/>
      <c r="X3139" s="39">
        <f t="shared" si="1348"/>
        <v>460.61228299421316</v>
      </c>
      <c r="Y3139" s="39">
        <f t="shared" si="1349"/>
        <v>14019.886363636364</v>
      </c>
      <c r="Z3139" s="41">
        <f t="shared" si="1350"/>
        <v>754943.53182751546</v>
      </c>
      <c r="AA3139" s="41">
        <v>586359.43625163333</v>
      </c>
      <c r="AB3139" s="41">
        <v>0</v>
      </c>
      <c r="AC3139" s="41">
        <f t="shared" si="1351"/>
        <v>586359.43625163333</v>
      </c>
      <c r="AD3139" s="42">
        <f t="shared" si="1352"/>
        <v>168584.09557588212</v>
      </c>
      <c r="AE3139" s="41">
        <f t="shared" si="1353"/>
        <v>754943.53182751546</v>
      </c>
      <c r="AF3139" s="42">
        <f t="shared" si="1354"/>
        <v>4853011.01362703</v>
      </c>
      <c r="AG3139" s="43">
        <f t="shared" si="1362"/>
        <v>400</v>
      </c>
      <c r="AH3139" s="44">
        <f t="shared" si="1355"/>
        <v>346.15195071868584</v>
      </c>
      <c r="AI3139" s="36">
        <f t="shared" si="1356"/>
        <v>53.848049281314168</v>
      </c>
      <c r="AJ3139" s="36">
        <f t="shared" si="1357"/>
        <v>1639</v>
      </c>
      <c r="AK3139" s="45">
        <v>45657</v>
      </c>
    </row>
    <row r="3140" spans="1:37" s="79" customFormat="1" ht="12.75" customHeight="1" x14ac:dyDescent="0.25">
      <c r="A3140" s="36">
        <v>3134</v>
      </c>
      <c r="B3140" s="91">
        <v>44018</v>
      </c>
      <c r="C3140" s="36" t="s">
        <v>315</v>
      </c>
      <c r="D3140" s="36"/>
      <c r="E3140" s="36">
        <v>12008</v>
      </c>
      <c r="F3140" s="56" t="s">
        <v>1830</v>
      </c>
      <c r="G3140" s="38" t="s">
        <v>958</v>
      </c>
      <c r="H3140" s="63">
        <v>2</v>
      </c>
      <c r="I3140" s="98">
        <v>3204545.4545454546</v>
      </c>
      <c r="J3140" s="39">
        <f t="shared" si="1363"/>
        <v>0</v>
      </c>
      <c r="K3140" s="39">
        <f t="shared" si="1364"/>
        <v>0</v>
      </c>
      <c r="L3140" s="39">
        <f t="shared" si="1365"/>
        <v>0</v>
      </c>
      <c r="M3140" s="39">
        <f t="shared" si="1361"/>
        <v>0</v>
      </c>
      <c r="N3140" s="39">
        <f t="shared" si="1358"/>
        <v>0</v>
      </c>
      <c r="O3140" s="39">
        <f t="shared" si="1366"/>
        <v>0</v>
      </c>
      <c r="P3140" s="39">
        <f t="shared" si="1367"/>
        <v>3204545.4545454546</v>
      </c>
      <c r="Q3140" s="39">
        <f t="shared" si="1368"/>
        <v>0</v>
      </c>
      <c r="R3140" s="39">
        <f t="shared" si="1369"/>
        <v>0</v>
      </c>
      <c r="S3140" s="39">
        <f t="shared" si="1370"/>
        <v>0</v>
      </c>
      <c r="T3140" s="39"/>
      <c r="U3140" s="39">
        <f t="shared" si="1371"/>
        <v>0</v>
      </c>
      <c r="V3140" s="39"/>
      <c r="W3140" s="39"/>
      <c r="X3140" s="39">
        <f t="shared" si="1348"/>
        <v>263.20701885383608</v>
      </c>
      <c r="Y3140" s="39">
        <f t="shared" si="1349"/>
        <v>8011.3636363636351</v>
      </c>
      <c r="Z3140" s="41">
        <f t="shared" si="1350"/>
        <v>431396.30390143732</v>
      </c>
      <c r="AA3140" s="41">
        <v>335062.53500093328</v>
      </c>
      <c r="AB3140" s="41">
        <v>0</v>
      </c>
      <c r="AC3140" s="41">
        <f t="shared" si="1351"/>
        <v>335062.53500093328</v>
      </c>
      <c r="AD3140" s="42">
        <f t="shared" si="1352"/>
        <v>96333.768900504045</v>
      </c>
      <c r="AE3140" s="41">
        <f t="shared" si="1353"/>
        <v>431396.30390143732</v>
      </c>
      <c r="AF3140" s="42">
        <f t="shared" si="1354"/>
        <v>2773149.1506440174</v>
      </c>
      <c r="AG3140" s="43">
        <f t="shared" si="1362"/>
        <v>400</v>
      </c>
      <c r="AH3140" s="44">
        <f t="shared" si="1355"/>
        <v>346.15195071868584</v>
      </c>
      <c r="AI3140" s="36">
        <f t="shared" si="1356"/>
        <v>53.848049281314168</v>
      </c>
      <c r="AJ3140" s="36">
        <f t="shared" si="1357"/>
        <v>1639</v>
      </c>
      <c r="AK3140" s="45">
        <v>45657</v>
      </c>
    </row>
    <row r="3141" spans="1:37" s="79" customFormat="1" ht="12.75" x14ac:dyDescent="0.25">
      <c r="A3141" s="36">
        <v>3135</v>
      </c>
      <c r="B3141" s="91">
        <v>44018</v>
      </c>
      <c r="C3141" s="49" t="s">
        <v>265</v>
      </c>
      <c r="D3141" s="49"/>
      <c r="E3141" s="36">
        <v>12007</v>
      </c>
      <c r="F3141" s="56" t="s">
        <v>2355</v>
      </c>
      <c r="G3141" s="73" t="s">
        <v>435</v>
      </c>
      <c r="H3141" s="38">
        <v>1</v>
      </c>
      <c r="I3141" s="50">
        <v>116000</v>
      </c>
      <c r="J3141" s="39">
        <f t="shared" si="1363"/>
        <v>0</v>
      </c>
      <c r="K3141" s="39">
        <f t="shared" si="1364"/>
        <v>0</v>
      </c>
      <c r="L3141" s="39">
        <f t="shared" si="1365"/>
        <v>0</v>
      </c>
      <c r="M3141" s="39">
        <f>IF(E3141=12005,I3141,IF(E3141&lt;&gt;12005,0))</f>
        <v>0</v>
      </c>
      <c r="N3141" s="39">
        <f t="shared" si="1358"/>
        <v>0</v>
      </c>
      <c r="O3141" s="39">
        <f t="shared" si="1366"/>
        <v>116000</v>
      </c>
      <c r="P3141" s="39">
        <f t="shared" si="1367"/>
        <v>0</v>
      </c>
      <c r="Q3141" s="39">
        <f t="shared" si="1368"/>
        <v>0</v>
      </c>
      <c r="R3141" s="39">
        <f t="shared" si="1369"/>
        <v>0</v>
      </c>
      <c r="S3141" s="39">
        <f t="shared" si="1370"/>
        <v>0</v>
      </c>
      <c r="T3141" s="39"/>
      <c r="U3141" s="39">
        <f t="shared" si="1371"/>
        <v>0</v>
      </c>
      <c r="V3141" s="39"/>
      <c r="W3141" s="39">
        <f>IF(E3141=12099,I3141,IF(E3141&lt;&gt;12099,0))</f>
        <v>0</v>
      </c>
      <c r="X3141" s="39">
        <f t="shared" si="1348"/>
        <v>31.759069130732374</v>
      </c>
      <c r="Y3141" s="39">
        <f t="shared" si="1349"/>
        <v>966.66666666666663</v>
      </c>
      <c r="Z3141" s="41">
        <f t="shared" si="1350"/>
        <v>52053.114305270363</v>
      </c>
      <c r="AA3141" s="41">
        <v>40429.29500342231</v>
      </c>
      <c r="AB3141" s="41">
        <v>1266.7788526996671</v>
      </c>
      <c r="AC3141" s="41">
        <f t="shared" si="1351"/>
        <v>41696.073856121977</v>
      </c>
      <c r="AD3141" s="42">
        <f t="shared" si="1352"/>
        <v>11623.819301848052</v>
      </c>
      <c r="AE3141" s="41">
        <f t="shared" si="1353"/>
        <v>53319.893157970029</v>
      </c>
      <c r="AF3141" s="42">
        <f t="shared" si="1354"/>
        <v>62680.106842029971</v>
      </c>
      <c r="AG3141" s="43">
        <f>(365.25/30.4375*(IF(E3141=12002,1/3%,IF(E3141=12003,1/3%,IF(E3141=12004,1/3%,IF(E3141=12006,1/2%,IF(E3141=12007,1/10%,IF(E3141=12008,1/3%,IF(E3141=12009,1/10%,IF(E3141=12010,1/10%,IF(E3141=12011,1/20%,IF(E3141=12012,1/3%,IF(E3141=12099,1/10%)))))))))))))</f>
        <v>120</v>
      </c>
      <c r="AH3141" s="44">
        <f t="shared" si="1355"/>
        <v>66.151950718685839</v>
      </c>
      <c r="AI3141" s="36">
        <f t="shared" si="1356"/>
        <v>53.848049281314168</v>
      </c>
      <c r="AJ3141" s="36">
        <f t="shared" si="1357"/>
        <v>1639</v>
      </c>
      <c r="AK3141" s="45">
        <v>45657</v>
      </c>
    </row>
    <row r="3142" spans="1:37" s="79" customFormat="1" ht="12.75" x14ac:dyDescent="0.25">
      <c r="A3142" s="36">
        <v>3136</v>
      </c>
      <c r="B3142" s="91">
        <v>44018</v>
      </c>
      <c r="C3142" s="49" t="s">
        <v>265</v>
      </c>
      <c r="D3142" s="49"/>
      <c r="E3142" s="36">
        <v>12007</v>
      </c>
      <c r="F3142" s="56" t="s">
        <v>2356</v>
      </c>
      <c r="G3142" s="73" t="s">
        <v>435</v>
      </c>
      <c r="H3142" s="38">
        <v>3</v>
      </c>
      <c r="I3142" s="50">
        <v>390000</v>
      </c>
      <c r="J3142" s="39">
        <f t="shared" si="1363"/>
        <v>0</v>
      </c>
      <c r="K3142" s="39">
        <f t="shared" si="1364"/>
        <v>0</v>
      </c>
      <c r="L3142" s="39">
        <f t="shared" si="1365"/>
        <v>0</v>
      </c>
      <c r="M3142" s="39">
        <f>IF(E3142=12005,I3142,IF(E3142&lt;&gt;12005,0))</f>
        <v>0</v>
      </c>
      <c r="N3142" s="39">
        <f t="shared" si="1358"/>
        <v>0</v>
      </c>
      <c r="O3142" s="39">
        <f t="shared" si="1366"/>
        <v>390000</v>
      </c>
      <c r="P3142" s="39">
        <f t="shared" si="1367"/>
        <v>0</v>
      </c>
      <c r="Q3142" s="39">
        <f t="shared" si="1368"/>
        <v>0</v>
      </c>
      <c r="R3142" s="39">
        <f t="shared" si="1369"/>
        <v>0</v>
      </c>
      <c r="S3142" s="39">
        <f t="shared" si="1370"/>
        <v>0</v>
      </c>
      <c r="T3142" s="39"/>
      <c r="U3142" s="39">
        <f t="shared" si="1371"/>
        <v>0</v>
      </c>
      <c r="V3142" s="39"/>
      <c r="W3142" s="39">
        <f>IF(E3142=12099,I3142,IF(E3142&lt;&gt;12099,0))</f>
        <v>0</v>
      </c>
      <c r="X3142" s="39">
        <f t="shared" si="1348"/>
        <v>106.77618069815195</v>
      </c>
      <c r="Y3142" s="39">
        <f t="shared" si="1349"/>
        <v>3250</v>
      </c>
      <c r="Z3142" s="41">
        <f t="shared" si="1350"/>
        <v>175006.16016427104</v>
      </c>
      <c r="AA3142" s="41">
        <v>135926.07802874743</v>
      </c>
      <c r="AB3142" s="41">
        <v>4258.9978668350868</v>
      </c>
      <c r="AC3142" s="41">
        <f t="shared" si="1351"/>
        <v>140185.07589558253</v>
      </c>
      <c r="AD3142" s="42">
        <f t="shared" si="1352"/>
        <v>39080.082135523611</v>
      </c>
      <c r="AE3142" s="41">
        <f t="shared" si="1353"/>
        <v>179265.15803110614</v>
      </c>
      <c r="AF3142" s="42">
        <f t="shared" si="1354"/>
        <v>210734.84196889386</v>
      </c>
      <c r="AG3142" s="43">
        <f>(365.25/30.4375*(IF(E3142=12002,1/3%,IF(E3142=12003,1/3%,IF(E3142=12004,1/3%,IF(E3142=12006,1/2%,IF(E3142=12007,1/10%,IF(E3142=12008,1/3%,IF(E3142=12009,1/10%,IF(E3142=12010,1/10%,IF(E3142=12011,1/20%,IF(E3142=12012,1/3%,IF(E3142=12099,1/10%)))))))))))))</f>
        <v>120</v>
      </c>
      <c r="AH3142" s="44">
        <f t="shared" si="1355"/>
        <v>66.151950718685839</v>
      </c>
      <c r="AI3142" s="36">
        <f t="shared" si="1356"/>
        <v>53.848049281314168</v>
      </c>
      <c r="AJ3142" s="36">
        <f t="shared" si="1357"/>
        <v>1639</v>
      </c>
      <c r="AK3142" s="45">
        <v>45657</v>
      </c>
    </row>
    <row r="3143" spans="1:37" s="79" customFormat="1" ht="38.25" customHeight="1" x14ac:dyDescent="0.25">
      <c r="A3143" s="36">
        <v>3137</v>
      </c>
      <c r="B3143" s="45">
        <v>44018</v>
      </c>
      <c r="C3143" s="49" t="s">
        <v>431</v>
      </c>
      <c r="D3143" s="49"/>
      <c r="E3143" s="49">
        <v>12009</v>
      </c>
      <c r="F3143" s="36" t="s">
        <v>2357</v>
      </c>
      <c r="G3143" s="56" t="s">
        <v>435</v>
      </c>
      <c r="H3143" s="38">
        <v>50</v>
      </c>
      <c r="I3143" s="48">
        <v>2012500</v>
      </c>
      <c r="J3143" s="39">
        <f t="shared" si="1363"/>
        <v>0</v>
      </c>
      <c r="K3143" s="39">
        <f t="shared" si="1364"/>
        <v>0</v>
      </c>
      <c r="L3143" s="39">
        <f t="shared" si="1365"/>
        <v>0</v>
      </c>
      <c r="M3143" s="39">
        <f>IF(E3143=12005,I3143,IF(E3143&lt;&gt;12005,0))</f>
        <v>0</v>
      </c>
      <c r="N3143" s="39">
        <f t="shared" si="1358"/>
        <v>0</v>
      </c>
      <c r="O3143" s="39">
        <f t="shared" si="1366"/>
        <v>0</v>
      </c>
      <c r="P3143" s="39">
        <f t="shared" si="1367"/>
        <v>0</v>
      </c>
      <c r="Q3143" s="39">
        <f t="shared" si="1368"/>
        <v>2012500</v>
      </c>
      <c r="R3143" s="39">
        <f t="shared" si="1369"/>
        <v>0</v>
      </c>
      <c r="S3143" s="39">
        <f t="shared" si="1370"/>
        <v>0</v>
      </c>
      <c r="T3143" s="39"/>
      <c r="U3143" s="39">
        <f t="shared" si="1371"/>
        <v>0</v>
      </c>
      <c r="V3143" s="39"/>
      <c r="W3143" s="39">
        <f>IF(E3143=12099,I3143,IF(E3143&lt;&gt;12099,0))</f>
        <v>0</v>
      </c>
      <c r="X3143" s="39">
        <f t="shared" ref="X3143:X3206" si="1372">IF(I3143&lt;0,0,IF(I3143&gt;0,((1/365.25*(IF(E3143=12002,I3143*3%,IF(E3143=12003,I3143*3%,IF(E3143=12004,I3143*3%,IF(E3143=12006,I3143*2%,IF(E3143=12007,I3143*10%,IF(E3143=12008,I3143*3%,IF(E3143=12009,I3143*10%,IF(E3143=12010,I3143*10%,IF(E3143=12011,I3143*20%,IF(E3143=12012,I3143*3%,IF(E3143=12099,I3143*10%))))))))))))))))</f>
        <v>550.99247091033533</v>
      </c>
      <c r="Y3143" s="39">
        <f t="shared" ref="Y3143:Y3206" si="1373">X3143*30.4375</f>
        <v>16770.833333333332</v>
      </c>
      <c r="Z3143" s="41">
        <f t="shared" ref="Z3143:Z3206" si="1374">IF(I3143&lt;0,0,IF(I3143&gt;0,(IF(AI3143*Y3143&lt;=I3143,Y3143*AI3143,IF(Y3143*AI3143&gt;I3143,I3143,IF(AI3143*Y3143=I3143,I3143))))))</f>
        <v>903076.65982203966</v>
      </c>
      <c r="AA3143" s="41">
        <v>701413.41546885681</v>
      </c>
      <c r="AB3143" s="41">
        <v>0</v>
      </c>
      <c r="AC3143" s="41">
        <f t="shared" si="1351"/>
        <v>701413.41546885681</v>
      </c>
      <c r="AD3143" s="42">
        <f t="shared" si="1352"/>
        <v>201663.24435318285</v>
      </c>
      <c r="AE3143" s="41">
        <f t="shared" si="1353"/>
        <v>903076.65982203966</v>
      </c>
      <c r="AF3143" s="42">
        <f t="shared" si="1354"/>
        <v>1109423.3401779602</v>
      </c>
      <c r="AG3143" s="43">
        <f>(365.25/30.4375*(IF(E3143=12002,1/3%,IF(E3143=12003,1/3%,IF(E3143=12004,1/3%,IF(E3143=12006,1/2%,IF(E3143=12007,1/10%,IF(E3143=12008,1/3%,IF(E3143=12009,1/10%,IF(E3143=12010,1/10%,IF(E3143=12011,1/20%,IF(E3143=12012,1/3%,IF(E3143=12099,1/10%)))))))))))))</f>
        <v>120</v>
      </c>
      <c r="AH3143" s="44">
        <f t="shared" si="1355"/>
        <v>66.151950718685839</v>
      </c>
      <c r="AI3143" s="36">
        <f t="shared" si="1356"/>
        <v>53.848049281314168</v>
      </c>
      <c r="AJ3143" s="36">
        <f t="shared" si="1357"/>
        <v>1639</v>
      </c>
      <c r="AK3143" s="45">
        <v>45657</v>
      </c>
    </row>
    <row r="3144" spans="1:37" s="79" customFormat="1" ht="12.75" x14ac:dyDescent="0.25">
      <c r="A3144" s="36">
        <v>3138</v>
      </c>
      <c r="B3144" s="45">
        <v>44019</v>
      </c>
      <c r="C3144" s="36" t="s">
        <v>721</v>
      </c>
      <c r="D3144" s="36"/>
      <c r="E3144" s="36">
        <v>12003</v>
      </c>
      <c r="F3144" s="36" t="s">
        <v>2040</v>
      </c>
      <c r="G3144" s="38" t="s">
        <v>1431</v>
      </c>
      <c r="H3144" s="61">
        <v>8</v>
      </c>
      <c r="I3144" s="48">
        <v>365262.2950819672</v>
      </c>
      <c r="J3144" s="39">
        <f t="shared" si="1363"/>
        <v>0</v>
      </c>
      <c r="K3144" s="39">
        <f t="shared" si="1364"/>
        <v>365262.2950819672</v>
      </c>
      <c r="L3144" s="39">
        <f t="shared" si="1365"/>
        <v>0</v>
      </c>
      <c r="M3144" s="39">
        <f>IF(C3144=12006,H3144,IF(C3144&lt;&gt;12006,0))</f>
        <v>0</v>
      </c>
      <c r="N3144" s="39">
        <f t="shared" si="1358"/>
        <v>0</v>
      </c>
      <c r="O3144" s="39">
        <f t="shared" si="1366"/>
        <v>0</v>
      </c>
      <c r="P3144" s="39">
        <f t="shared" si="1367"/>
        <v>0</v>
      </c>
      <c r="Q3144" s="39">
        <f t="shared" si="1368"/>
        <v>0</v>
      </c>
      <c r="R3144" s="39">
        <f t="shared" si="1369"/>
        <v>0</v>
      </c>
      <c r="S3144" s="39">
        <f t="shared" si="1370"/>
        <v>0</v>
      </c>
      <c r="T3144" s="39"/>
      <c r="U3144" s="39">
        <f t="shared" si="1371"/>
        <v>0</v>
      </c>
      <c r="V3144" s="39"/>
      <c r="W3144" s="39"/>
      <c r="X3144" s="39">
        <f t="shared" si="1372"/>
        <v>30.001009862995254</v>
      </c>
      <c r="Y3144" s="39">
        <f t="shared" si="1373"/>
        <v>913.15573770491801</v>
      </c>
      <c r="Z3144" s="41">
        <f t="shared" si="1374"/>
        <v>49141.65415558622</v>
      </c>
      <c r="AA3144" s="41">
        <v>38161.284545729963</v>
      </c>
      <c r="AB3144" s="41">
        <v>0</v>
      </c>
      <c r="AC3144" s="41">
        <f t="shared" si="1351"/>
        <v>38161.284545729963</v>
      </c>
      <c r="AD3144" s="42">
        <f t="shared" si="1352"/>
        <v>10980.369609856258</v>
      </c>
      <c r="AE3144" s="41">
        <f t="shared" si="1353"/>
        <v>49141.65415558622</v>
      </c>
      <c r="AF3144" s="42">
        <f t="shared" si="1354"/>
        <v>316120.64092638099</v>
      </c>
      <c r="AG3144" s="43">
        <f>(365.25/30.4375*(IF(E3144=12002,1/3%,IF(E3144=12003,1/3%,IF(E3144=12004,1/3%,IF(E3144=12006,1/2%,IF(E3144=12007,1/10%,IF(E3144=12008,1/3%,IF(E3144=12009,1/10%,IF(E3144=12010,1/10%,IF(E3144=12011,1/20%,IF(E3144=12012,1/3%))))))))))))</f>
        <v>400</v>
      </c>
      <c r="AH3144" s="44">
        <f t="shared" si="1355"/>
        <v>346.18480492813143</v>
      </c>
      <c r="AI3144" s="36">
        <f t="shared" si="1356"/>
        <v>53.81519507186858</v>
      </c>
      <c r="AJ3144" s="36">
        <f t="shared" si="1357"/>
        <v>1638</v>
      </c>
      <c r="AK3144" s="45">
        <v>45657</v>
      </c>
    </row>
    <row r="3145" spans="1:37" s="79" customFormat="1" ht="12.75" customHeight="1" x14ac:dyDescent="0.25">
      <c r="A3145" s="36">
        <v>3139</v>
      </c>
      <c r="B3145" s="45">
        <v>44019</v>
      </c>
      <c r="C3145" s="36" t="s">
        <v>721</v>
      </c>
      <c r="D3145" s="36"/>
      <c r="E3145" s="36">
        <v>12003</v>
      </c>
      <c r="F3145" s="36" t="s">
        <v>2041</v>
      </c>
      <c r="G3145" s="38" t="s">
        <v>1431</v>
      </c>
      <c r="H3145" s="61">
        <v>1</v>
      </c>
      <c r="I3145" s="48">
        <v>32612.704918032789</v>
      </c>
      <c r="J3145" s="39">
        <f t="shared" si="1363"/>
        <v>0</v>
      </c>
      <c r="K3145" s="39">
        <f t="shared" si="1364"/>
        <v>32612.704918032789</v>
      </c>
      <c r="L3145" s="39">
        <f t="shared" si="1365"/>
        <v>0</v>
      </c>
      <c r="M3145" s="39">
        <f>IF(C3145=12006,H3145,IF(C3145&lt;&gt;12006,0))</f>
        <v>0</v>
      </c>
      <c r="N3145" s="39">
        <f t="shared" si="1358"/>
        <v>0</v>
      </c>
      <c r="O3145" s="39">
        <f t="shared" si="1366"/>
        <v>0</v>
      </c>
      <c r="P3145" s="39">
        <f t="shared" si="1367"/>
        <v>0</v>
      </c>
      <c r="Q3145" s="39">
        <f t="shared" si="1368"/>
        <v>0</v>
      </c>
      <c r="R3145" s="39">
        <f t="shared" si="1369"/>
        <v>0</v>
      </c>
      <c r="S3145" s="39">
        <f t="shared" si="1370"/>
        <v>0</v>
      </c>
      <c r="T3145" s="39"/>
      <c r="U3145" s="39">
        <f t="shared" si="1371"/>
        <v>0</v>
      </c>
      <c r="V3145" s="39"/>
      <c r="W3145" s="39"/>
      <c r="X3145" s="39">
        <f t="shared" si="1372"/>
        <v>2.6786615949102908</v>
      </c>
      <c r="Y3145" s="39">
        <f t="shared" si="1373"/>
        <v>81.531762295081975</v>
      </c>
      <c r="Z3145" s="41">
        <f t="shared" si="1374"/>
        <v>4387.647692463056</v>
      </c>
      <c r="AA3145" s="41">
        <v>3407.25754872589</v>
      </c>
      <c r="AB3145" s="41">
        <v>0</v>
      </c>
      <c r="AC3145" s="41">
        <f t="shared" ref="AC3145:AC3208" si="1375">AA3145+AB3145</f>
        <v>3407.25754872589</v>
      </c>
      <c r="AD3145" s="42">
        <f t="shared" ref="AD3145:AD3208" si="1376">Z3145-AA3145</f>
        <v>980.390143737166</v>
      </c>
      <c r="AE3145" s="41">
        <f t="shared" ref="AE3145:AE3208" si="1377">AC3145+AD3145</f>
        <v>4387.647692463056</v>
      </c>
      <c r="AF3145" s="42">
        <f t="shared" ref="AF3145:AF3208" si="1378">I3145-AE3145</f>
        <v>28225.057225569733</v>
      </c>
      <c r="AG3145" s="43">
        <f>(365.25/30.4375*(IF(E3145=12002,1/3%,IF(E3145=12003,1/3%,IF(E3145=12004,1/3%,IF(E3145=12006,1/2%,IF(E3145=12007,1/10%,IF(E3145=12008,1/3%,IF(E3145=12009,1/10%,IF(E3145=12010,1/10%,IF(E3145=12011,1/20%,IF(E3145=12012,1/3%))))))))))))</f>
        <v>400</v>
      </c>
      <c r="AH3145" s="44">
        <f t="shared" ref="AH3145:AH3208" si="1379">IF(AG3145&gt;AI3145,AG3145-AI3145,IF(AG3145&lt;=AI3145,0))</f>
        <v>346.18480492813143</v>
      </c>
      <c r="AI3145" s="36">
        <f t="shared" ref="AI3145:AI3208" si="1380">AJ3145/30.4375</f>
        <v>53.81519507186858</v>
      </c>
      <c r="AJ3145" s="36">
        <f t="shared" ref="AJ3145:AJ3208" si="1381">AK3145-B3145</f>
        <v>1638</v>
      </c>
      <c r="AK3145" s="45">
        <v>45657</v>
      </c>
    </row>
    <row r="3146" spans="1:37" s="79" customFormat="1" ht="12.75" x14ac:dyDescent="0.25">
      <c r="A3146" s="36">
        <v>3140</v>
      </c>
      <c r="B3146" s="45">
        <v>44019</v>
      </c>
      <c r="C3146" s="49" t="s">
        <v>272</v>
      </c>
      <c r="D3146" s="49"/>
      <c r="E3146" s="49">
        <v>12010</v>
      </c>
      <c r="F3146" s="36" t="s">
        <v>2358</v>
      </c>
      <c r="G3146" s="56" t="s">
        <v>435</v>
      </c>
      <c r="H3146" s="38">
        <v>30</v>
      </c>
      <c r="I3146" s="50">
        <v>7795000</v>
      </c>
      <c r="J3146" s="39">
        <f t="shared" si="1363"/>
        <v>0</v>
      </c>
      <c r="K3146" s="39">
        <f t="shared" si="1364"/>
        <v>0</v>
      </c>
      <c r="L3146" s="39">
        <f t="shared" si="1365"/>
        <v>0</v>
      </c>
      <c r="M3146" s="39">
        <f>IF(E3146=12005,I3146,IF(E3146&lt;&gt;12005,0))</f>
        <v>0</v>
      </c>
      <c r="N3146" s="39">
        <f t="shared" si="1358"/>
        <v>0</v>
      </c>
      <c r="O3146" s="39">
        <f t="shared" si="1366"/>
        <v>0</v>
      </c>
      <c r="P3146" s="39">
        <f t="shared" si="1367"/>
        <v>0</v>
      </c>
      <c r="Q3146" s="39">
        <f t="shared" si="1368"/>
        <v>0</v>
      </c>
      <c r="R3146" s="39">
        <f t="shared" si="1369"/>
        <v>7795000</v>
      </c>
      <c r="S3146" s="39">
        <f t="shared" si="1370"/>
        <v>0</v>
      </c>
      <c r="T3146" s="39"/>
      <c r="U3146" s="39">
        <f t="shared" si="1371"/>
        <v>0</v>
      </c>
      <c r="V3146" s="39"/>
      <c r="W3146" s="39">
        <f>IF(E3146=12099,I3146,IF(E3146&lt;&gt;12099,0))</f>
        <v>0</v>
      </c>
      <c r="X3146" s="39">
        <f t="shared" si="1372"/>
        <v>2134.1546885694729</v>
      </c>
      <c r="Y3146" s="39">
        <f t="shared" si="1373"/>
        <v>64958.333333333328</v>
      </c>
      <c r="Z3146" s="41">
        <f t="shared" si="1374"/>
        <v>3495745.3798767962</v>
      </c>
      <c r="AA3146" s="41">
        <v>2714644.7638603696</v>
      </c>
      <c r="AB3146" s="41">
        <v>182453.96109609812</v>
      </c>
      <c r="AC3146" s="41">
        <f t="shared" si="1375"/>
        <v>2897098.7249564677</v>
      </c>
      <c r="AD3146" s="42">
        <f t="shared" si="1376"/>
        <v>781100.61601642659</v>
      </c>
      <c r="AE3146" s="41">
        <f t="shared" si="1377"/>
        <v>3678199.3409728943</v>
      </c>
      <c r="AF3146" s="42">
        <f t="shared" si="1378"/>
        <v>4116800.6590271057</v>
      </c>
      <c r="AG3146" s="43">
        <f>(365.25/30.4375*(IF(E3146=12002,1/3%,IF(E3146=12003,1/3%,IF(E3146=12004,1/3%,IF(E3146=12006,1/2%,IF(E3146=12007,1/10%,IF(E3146=12008,1/3%,IF(E3146=12009,1/10%,IF(E3146=12010,1/10%,IF(E3146=12011,1/20%,IF(E3146=12012,1/3%,IF(E3146=12099,1/10%)))))))))))))</f>
        <v>120</v>
      </c>
      <c r="AH3146" s="44">
        <f t="shared" si="1379"/>
        <v>66.184804928131427</v>
      </c>
      <c r="AI3146" s="36">
        <f t="shared" si="1380"/>
        <v>53.81519507186858</v>
      </c>
      <c r="AJ3146" s="36">
        <f t="shared" si="1381"/>
        <v>1638</v>
      </c>
      <c r="AK3146" s="45">
        <v>45657</v>
      </c>
    </row>
    <row r="3147" spans="1:37" s="79" customFormat="1" ht="38.25" customHeight="1" x14ac:dyDescent="0.25">
      <c r="A3147" s="36">
        <v>3141</v>
      </c>
      <c r="B3147" s="37">
        <v>44019</v>
      </c>
      <c r="C3147" s="37" t="s">
        <v>533</v>
      </c>
      <c r="D3147" s="37"/>
      <c r="E3147" s="36">
        <v>12003</v>
      </c>
      <c r="F3147" s="53" t="s">
        <v>2040</v>
      </c>
      <c r="G3147" s="36" t="s">
        <v>491</v>
      </c>
      <c r="H3147" s="49">
        <v>23</v>
      </c>
      <c r="I3147" s="39">
        <v>1095375</v>
      </c>
      <c r="J3147" s="39"/>
      <c r="K3147" s="39">
        <v>1095375</v>
      </c>
      <c r="L3147" s="39"/>
      <c r="M3147" s="39"/>
      <c r="N3147" s="39"/>
      <c r="O3147" s="39"/>
      <c r="P3147" s="39"/>
      <c r="Q3147" s="39"/>
      <c r="R3147" s="39"/>
      <c r="S3147" s="39"/>
      <c r="T3147" s="39"/>
      <c r="U3147" s="39"/>
      <c r="V3147" s="39"/>
      <c r="W3147" s="39"/>
      <c r="X3147" s="39">
        <f t="shared" si="1372"/>
        <v>89.969199178644757</v>
      </c>
      <c r="Y3147" s="39">
        <f t="shared" si="1373"/>
        <v>2738.4375</v>
      </c>
      <c r="Z3147" s="41">
        <f t="shared" si="1374"/>
        <v>147369.54825462011</v>
      </c>
      <c r="AA3147" s="41">
        <v>114440.82135523614</v>
      </c>
      <c r="AB3147" s="41">
        <v>0</v>
      </c>
      <c r="AC3147" s="41">
        <f t="shared" si="1375"/>
        <v>114440.82135523614</v>
      </c>
      <c r="AD3147" s="42">
        <f t="shared" si="1376"/>
        <v>32928.726899383968</v>
      </c>
      <c r="AE3147" s="41">
        <f t="shared" si="1377"/>
        <v>147369.54825462011</v>
      </c>
      <c r="AF3147" s="42">
        <f t="shared" si="1378"/>
        <v>948005.45174537995</v>
      </c>
      <c r="AG3147" s="43">
        <f t="shared" ref="AG3147:AG3162" si="1382">(365.25/30.4375*(IF(E3147=12002,1/3%,IF(E3147=12003,1/3%,IF(E3147=12004,1/3%,IF(E3147=12006,1/2%,IF(E3147=12007,1/10%,IF(E3147=12008,1/3%,IF(E3147=12009,1/10%,IF(E3147=12010,1/10%,IF(E3147=12011,1/20%,IF(E3147=12012,1/3%))))))))))))</f>
        <v>400</v>
      </c>
      <c r="AH3147" s="44">
        <f t="shared" si="1379"/>
        <v>346.18480492813143</v>
      </c>
      <c r="AI3147" s="36">
        <f t="shared" si="1380"/>
        <v>53.81519507186858</v>
      </c>
      <c r="AJ3147" s="36">
        <f t="shared" si="1381"/>
        <v>1638</v>
      </c>
      <c r="AK3147" s="45">
        <v>45657</v>
      </c>
    </row>
    <row r="3148" spans="1:37" s="79" customFormat="1" ht="12.75" customHeight="1" x14ac:dyDescent="0.25">
      <c r="A3148" s="36">
        <v>3142</v>
      </c>
      <c r="B3148" s="37">
        <v>44019</v>
      </c>
      <c r="C3148" s="37" t="s">
        <v>533</v>
      </c>
      <c r="D3148" s="37"/>
      <c r="E3148" s="36">
        <v>12003</v>
      </c>
      <c r="F3148" s="53" t="s">
        <v>2040</v>
      </c>
      <c r="G3148" s="36" t="s">
        <v>491</v>
      </c>
      <c r="H3148" s="49">
        <v>4</v>
      </c>
      <c r="I3148" s="39">
        <v>190500</v>
      </c>
      <c r="J3148" s="39"/>
      <c r="K3148" s="39">
        <v>190500</v>
      </c>
      <c r="L3148" s="39"/>
      <c r="M3148" s="39"/>
      <c r="N3148" s="39"/>
      <c r="O3148" s="39"/>
      <c r="P3148" s="39"/>
      <c r="Q3148" s="39"/>
      <c r="R3148" s="39"/>
      <c r="S3148" s="39"/>
      <c r="T3148" s="39"/>
      <c r="U3148" s="39"/>
      <c r="V3148" s="39"/>
      <c r="W3148" s="39"/>
      <c r="X3148" s="39">
        <f t="shared" si="1372"/>
        <v>15.646817248459959</v>
      </c>
      <c r="Y3148" s="39">
        <f t="shared" si="1373"/>
        <v>476.25</v>
      </c>
      <c r="Z3148" s="41">
        <f t="shared" si="1374"/>
        <v>25629.486652977412</v>
      </c>
      <c r="AA3148" s="41">
        <v>19902.751540041067</v>
      </c>
      <c r="AB3148" s="41">
        <v>0</v>
      </c>
      <c r="AC3148" s="41">
        <f t="shared" si="1375"/>
        <v>19902.751540041067</v>
      </c>
      <c r="AD3148" s="42">
        <f t="shared" si="1376"/>
        <v>5726.7351129363451</v>
      </c>
      <c r="AE3148" s="41">
        <f t="shared" si="1377"/>
        <v>25629.486652977412</v>
      </c>
      <c r="AF3148" s="42">
        <f t="shared" si="1378"/>
        <v>164870.51334702258</v>
      </c>
      <c r="AG3148" s="43">
        <f t="shared" si="1382"/>
        <v>400</v>
      </c>
      <c r="AH3148" s="44">
        <f t="shared" si="1379"/>
        <v>346.18480492813143</v>
      </c>
      <c r="AI3148" s="36">
        <f t="shared" si="1380"/>
        <v>53.81519507186858</v>
      </c>
      <c r="AJ3148" s="36">
        <f t="shared" si="1381"/>
        <v>1638</v>
      </c>
      <c r="AK3148" s="45">
        <v>45657</v>
      </c>
    </row>
    <row r="3149" spans="1:37" s="79" customFormat="1" ht="12.75" x14ac:dyDescent="0.25">
      <c r="A3149" s="36">
        <v>3143</v>
      </c>
      <c r="B3149" s="37">
        <v>44019</v>
      </c>
      <c r="C3149" s="37" t="s">
        <v>533</v>
      </c>
      <c r="D3149" s="37"/>
      <c r="E3149" s="36">
        <v>12003</v>
      </c>
      <c r="F3149" s="53" t="s">
        <v>2040</v>
      </c>
      <c r="G3149" s="36" t="s">
        <v>491</v>
      </c>
      <c r="H3149" s="49">
        <v>18</v>
      </c>
      <c r="I3149" s="39">
        <v>893250</v>
      </c>
      <c r="J3149" s="39"/>
      <c r="K3149" s="39">
        <v>893250</v>
      </c>
      <c r="L3149" s="39"/>
      <c r="M3149" s="39"/>
      <c r="N3149" s="39"/>
      <c r="O3149" s="39"/>
      <c r="P3149" s="39"/>
      <c r="Q3149" s="39"/>
      <c r="R3149" s="39"/>
      <c r="S3149" s="39"/>
      <c r="T3149" s="39"/>
      <c r="U3149" s="39"/>
      <c r="V3149" s="39"/>
      <c r="W3149" s="39"/>
      <c r="X3149" s="39">
        <f t="shared" si="1372"/>
        <v>73.367556468172481</v>
      </c>
      <c r="Y3149" s="39">
        <f t="shared" si="1373"/>
        <v>2233.125</v>
      </c>
      <c r="Z3149" s="41">
        <f t="shared" si="1374"/>
        <v>120176.05749486652</v>
      </c>
      <c r="AA3149" s="41">
        <v>93323.531827515399</v>
      </c>
      <c r="AB3149" s="41">
        <v>0</v>
      </c>
      <c r="AC3149" s="41">
        <f t="shared" si="1375"/>
        <v>93323.531827515399</v>
      </c>
      <c r="AD3149" s="42">
        <f t="shared" si="1376"/>
        <v>26852.525667351118</v>
      </c>
      <c r="AE3149" s="41">
        <f t="shared" si="1377"/>
        <v>120176.05749486652</v>
      </c>
      <c r="AF3149" s="42">
        <f t="shared" si="1378"/>
        <v>773073.94250513345</v>
      </c>
      <c r="AG3149" s="43">
        <f t="shared" si="1382"/>
        <v>400</v>
      </c>
      <c r="AH3149" s="44">
        <f t="shared" si="1379"/>
        <v>346.18480492813143</v>
      </c>
      <c r="AI3149" s="36">
        <f t="shared" si="1380"/>
        <v>53.81519507186858</v>
      </c>
      <c r="AJ3149" s="36">
        <f t="shared" si="1381"/>
        <v>1638</v>
      </c>
      <c r="AK3149" s="45">
        <v>45657</v>
      </c>
    </row>
    <row r="3150" spans="1:37" s="79" customFormat="1" ht="12.75" x14ac:dyDescent="0.25">
      <c r="A3150" s="36">
        <v>3144</v>
      </c>
      <c r="B3150" s="37">
        <v>44019</v>
      </c>
      <c r="C3150" s="37" t="s">
        <v>533</v>
      </c>
      <c r="D3150" s="37"/>
      <c r="E3150" s="36">
        <v>12003</v>
      </c>
      <c r="F3150" s="53" t="s">
        <v>2040</v>
      </c>
      <c r="G3150" s="36" t="s">
        <v>491</v>
      </c>
      <c r="H3150" s="49">
        <v>10</v>
      </c>
      <c r="I3150" s="39">
        <v>488250</v>
      </c>
      <c r="J3150" s="39"/>
      <c r="K3150" s="39">
        <v>488250</v>
      </c>
      <c r="L3150" s="39"/>
      <c r="M3150" s="39"/>
      <c r="N3150" s="39"/>
      <c r="O3150" s="39"/>
      <c r="P3150" s="39"/>
      <c r="Q3150" s="39"/>
      <c r="R3150" s="39"/>
      <c r="S3150" s="39"/>
      <c r="T3150" s="39"/>
      <c r="U3150" s="39"/>
      <c r="V3150" s="39"/>
      <c r="W3150" s="39"/>
      <c r="X3150" s="39">
        <f t="shared" si="1372"/>
        <v>40.102669404517457</v>
      </c>
      <c r="Y3150" s="39">
        <f t="shared" si="1373"/>
        <v>1220.625</v>
      </c>
      <c r="Z3150" s="41">
        <f t="shared" si="1374"/>
        <v>65688.172484599592</v>
      </c>
      <c r="AA3150" s="41">
        <v>51010.595482546203</v>
      </c>
      <c r="AB3150" s="41">
        <v>0</v>
      </c>
      <c r="AC3150" s="41">
        <f t="shared" si="1375"/>
        <v>51010.595482546203</v>
      </c>
      <c r="AD3150" s="42">
        <f t="shared" si="1376"/>
        <v>14677.577002053389</v>
      </c>
      <c r="AE3150" s="41">
        <f t="shared" si="1377"/>
        <v>65688.172484599592</v>
      </c>
      <c r="AF3150" s="42">
        <f t="shared" si="1378"/>
        <v>422561.82751540042</v>
      </c>
      <c r="AG3150" s="43">
        <f t="shared" si="1382"/>
        <v>400</v>
      </c>
      <c r="AH3150" s="44">
        <f t="shared" si="1379"/>
        <v>346.18480492813143</v>
      </c>
      <c r="AI3150" s="36">
        <f t="shared" si="1380"/>
        <v>53.81519507186858</v>
      </c>
      <c r="AJ3150" s="36">
        <f t="shared" si="1381"/>
        <v>1638</v>
      </c>
      <c r="AK3150" s="45">
        <v>45657</v>
      </c>
    </row>
    <row r="3151" spans="1:37" s="79" customFormat="1" ht="12.75" x14ac:dyDescent="0.25">
      <c r="A3151" s="36">
        <v>3145</v>
      </c>
      <c r="B3151" s="37">
        <v>44019</v>
      </c>
      <c r="C3151" s="37" t="s">
        <v>533</v>
      </c>
      <c r="D3151" s="37"/>
      <c r="E3151" s="36">
        <v>12003</v>
      </c>
      <c r="F3151" s="53" t="s">
        <v>2041</v>
      </c>
      <c r="G3151" s="36" t="s">
        <v>491</v>
      </c>
      <c r="H3151" s="49">
        <v>2</v>
      </c>
      <c r="I3151" s="39">
        <v>69750</v>
      </c>
      <c r="J3151" s="39"/>
      <c r="K3151" s="39">
        <v>69750</v>
      </c>
      <c r="L3151" s="39"/>
      <c r="M3151" s="39"/>
      <c r="N3151" s="39"/>
      <c r="O3151" s="39"/>
      <c r="P3151" s="39"/>
      <c r="Q3151" s="39"/>
      <c r="R3151" s="39"/>
      <c r="S3151" s="39"/>
      <c r="T3151" s="39"/>
      <c r="U3151" s="39"/>
      <c r="V3151" s="39"/>
      <c r="W3151" s="39"/>
      <c r="X3151" s="39">
        <f t="shared" si="1372"/>
        <v>5.7289527720739217</v>
      </c>
      <c r="Y3151" s="39">
        <f t="shared" si="1373"/>
        <v>174.375</v>
      </c>
      <c r="Z3151" s="41">
        <f t="shared" si="1374"/>
        <v>9384.0246406570841</v>
      </c>
      <c r="AA3151" s="41">
        <v>7287.2279260780288</v>
      </c>
      <c r="AB3151" s="41">
        <v>0</v>
      </c>
      <c r="AC3151" s="41">
        <f t="shared" si="1375"/>
        <v>7287.2279260780288</v>
      </c>
      <c r="AD3151" s="42">
        <f t="shared" si="1376"/>
        <v>2096.7967145790553</v>
      </c>
      <c r="AE3151" s="41">
        <f t="shared" si="1377"/>
        <v>9384.0246406570841</v>
      </c>
      <c r="AF3151" s="42">
        <f t="shared" si="1378"/>
        <v>60365.97535934292</v>
      </c>
      <c r="AG3151" s="43">
        <f t="shared" si="1382"/>
        <v>400</v>
      </c>
      <c r="AH3151" s="44">
        <f t="shared" si="1379"/>
        <v>346.18480492813143</v>
      </c>
      <c r="AI3151" s="36">
        <f t="shared" si="1380"/>
        <v>53.81519507186858</v>
      </c>
      <c r="AJ3151" s="36">
        <f t="shared" si="1381"/>
        <v>1638</v>
      </c>
      <c r="AK3151" s="45">
        <v>45657</v>
      </c>
    </row>
    <row r="3152" spans="1:37" s="79" customFormat="1" ht="25.5" x14ac:dyDescent="0.25">
      <c r="A3152" s="36">
        <v>3146</v>
      </c>
      <c r="B3152" s="45">
        <v>44019</v>
      </c>
      <c r="C3152" s="53" t="s">
        <v>533</v>
      </c>
      <c r="D3152" s="53"/>
      <c r="E3152" s="36">
        <v>12003</v>
      </c>
      <c r="F3152" s="36" t="s">
        <v>2040</v>
      </c>
      <c r="G3152" s="36" t="s">
        <v>1750</v>
      </c>
      <c r="H3152" s="38">
        <v>23</v>
      </c>
      <c r="I3152" s="48">
        <v>1095375</v>
      </c>
      <c r="J3152" s="39">
        <f t="shared" ref="J3152:J3215" si="1383">IF(E3152=12002,I3152,IF(E3152&lt;&gt;12002,0))</f>
        <v>0</v>
      </c>
      <c r="K3152" s="39">
        <f t="shared" ref="K3152:K3215" si="1384">IF(E3152=12003,I3152,IF(E3152&lt;&gt;12003,0))</f>
        <v>1095375</v>
      </c>
      <c r="L3152" s="39">
        <f t="shared" ref="L3152:L3215" si="1385">IF(E3152=12004,I3152,IF(E3152&lt;&gt;12004,0))</f>
        <v>0</v>
      </c>
      <c r="M3152" s="39">
        <f>IF(C3152=12006,H3152,IF(C3152&lt;&gt;12006,0))</f>
        <v>0</v>
      </c>
      <c r="N3152" s="39">
        <f t="shared" ref="N3152:N3167" si="1386">IF(E3152=12006,I3152,IF(E3152&lt;&gt;12006,0))</f>
        <v>0</v>
      </c>
      <c r="O3152" s="39">
        <f t="shared" ref="O3152:O3215" si="1387">IF(E3152=12007,I3152,IF(E3152&lt;&gt;12007,0))</f>
        <v>0</v>
      </c>
      <c r="P3152" s="39">
        <f t="shared" ref="P3152:P3215" si="1388">IF(E3152=12008,I3152,IF(E3152&lt;&gt;12008,0))</f>
        <v>0</v>
      </c>
      <c r="Q3152" s="39">
        <f t="shared" ref="Q3152:Q3215" si="1389">IF(E3152=12009,I3152,IF(E3152&lt;&gt;12009,0))</f>
        <v>0</v>
      </c>
      <c r="R3152" s="39">
        <f t="shared" ref="R3152:R3215" si="1390">IF(E3152=12010,I3152,IF(E3152&lt;&gt;12010,0))</f>
        <v>0</v>
      </c>
      <c r="S3152" s="39">
        <f t="shared" ref="S3152:S3215" si="1391">IF(E3152=12011,I3152,IF(E3152&lt;&gt;12011,0))</f>
        <v>0</v>
      </c>
      <c r="T3152" s="39"/>
      <c r="U3152" s="39">
        <f t="shared" ref="U3152:U3215" si="1392">IF(E3152=12012,I3152,IF(E3152&lt;&gt;12012,0))</f>
        <v>0</v>
      </c>
      <c r="V3152" s="39"/>
      <c r="W3152" s="39"/>
      <c r="X3152" s="39">
        <f t="shared" si="1372"/>
        <v>89.969199178644757</v>
      </c>
      <c r="Y3152" s="39">
        <f t="shared" si="1373"/>
        <v>2738.4375</v>
      </c>
      <c r="Z3152" s="41">
        <f t="shared" si="1374"/>
        <v>147369.54825462011</v>
      </c>
      <c r="AA3152" s="41">
        <v>111741.7453798768</v>
      </c>
      <c r="AB3152" s="41">
        <v>-3013.6399003378697</v>
      </c>
      <c r="AC3152" s="41">
        <f t="shared" si="1375"/>
        <v>108728.10547953892</v>
      </c>
      <c r="AD3152" s="42">
        <f t="shared" si="1376"/>
        <v>35627.802874743313</v>
      </c>
      <c r="AE3152" s="41">
        <f t="shared" si="1377"/>
        <v>144355.90835428223</v>
      </c>
      <c r="AF3152" s="42">
        <f t="shared" si="1378"/>
        <v>951019.09164571774</v>
      </c>
      <c r="AG3152" s="43">
        <f t="shared" si="1382"/>
        <v>400</v>
      </c>
      <c r="AH3152" s="44">
        <f t="shared" si="1379"/>
        <v>346.18480492813143</v>
      </c>
      <c r="AI3152" s="36">
        <f t="shared" si="1380"/>
        <v>53.81519507186858</v>
      </c>
      <c r="AJ3152" s="36">
        <f t="shared" si="1381"/>
        <v>1638</v>
      </c>
      <c r="AK3152" s="45">
        <v>45657</v>
      </c>
    </row>
    <row r="3153" spans="1:37" s="79" customFormat="1" ht="25.5" x14ac:dyDescent="0.25">
      <c r="A3153" s="36">
        <v>3147</v>
      </c>
      <c r="B3153" s="45">
        <v>44019</v>
      </c>
      <c r="C3153" s="53" t="s">
        <v>533</v>
      </c>
      <c r="D3153" s="53"/>
      <c r="E3153" s="36">
        <v>12003</v>
      </c>
      <c r="F3153" s="36" t="s">
        <v>2040</v>
      </c>
      <c r="G3153" s="36" t="s">
        <v>1750</v>
      </c>
      <c r="H3153" s="38">
        <v>4</v>
      </c>
      <c r="I3153" s="48">
        <v>190500</v>
      </c>
      <c r="J3153" s="39">
        <f t="shared" si="1383"/>
        <v>0</v>
      </c>
      <c r="K3153" s="39">
        <f t="shared" si="1384"/>
        <v>190500</v>
      </c>
      <c r="L3153" s="39">
        <f t="shared" si="1385"/>
        <v>0</v>
      </c>
      <c r="M3153" s="39">
        <f>IF(C3153=12006,H3153,IF(C3153&lt;&gt;12006,0))</f>
        <v>0</v>
      </c>
      <c r="N3153" s="39">
        <f t="shared" si="1386"/>
        <v>0</v>
      </c>
      <c r="O3153" s="39">
        <f t="shared" si="1387"/>
        <v>0</v>
      </c>
      <c r="P3153" s="39">
        <f t="shared" si="1388"/>
        <v>0</v>
      </c>
      <c r="Q3153" s="39">
        <f t="shared" si="1389"/>
        <v>0</v>
      </c>
      <c r="R3153" s="39">
        <f t="shared" si="1390"/>
        <v>0</v>
      </c>
      <c r="S3153" s="39">
        <f t="shared" si="1391"/>
        <v>0</v>
      </c>
      <c r="T3153" s="39"/>
      <c r="U3153" s="39">
        <f t="shared" si="1392"/>
        <v>0</v>
      </c>
      <c r="V3153" s="39"/>
      <c r="W3153" s="39"/>
      <c r="X3153" s="39">
        <f t="shared" si="1372"/>
        <v>15.646817248459959</v>
      </c>
      <c r="Y3153" s="39">
        <f t="shared" si="1373"/>
        <v>476.25</v>
      </c>
      <c r="Z3153" s="41">
        <f t="shared" si="1374"/>
        <v>25629.486652977412</v>
      </c>
      <c r="AA3153" s="41">
        <v>19433.34702258727</v>
      </c>
      <c r="AB3153" s="41">
        <v>-524.11128701528173</v>
      </c>
      <c r="AC3153" s="41">
        <f t="shared" si="1375"/>
        <v>18909.235735571987</v>
      </c>
      <c r="AD3153" s="42">
        <f t="shared" si="1376"/>
        <v>6196.139630390142</v>
      </c>
      <c r="AE3153" s="41">
        <f t="shared" si="1377"/>
        <v>25105.375365962129</v>
      </c>
      <c r="AF3153" s="42">
        <f t="shared" si="1378"/>
        <v>165394.62463403787</v>
      </c>
      <c r="AG3153" s="43">
        <f t="shared" si="1382"/>
        <v>400</v>
      </c>
      <c r="AH3153" s="44">
        <f t="shared" si="1379"/>
        <v>346.18480492813143</v>
      </c>
      <c r="AI3153" s="36">
        <f t="shared" si="1380"/>
        <v>53.81519507186858</v>
      </c>
      <c r="AJ3153" s="36">
        <f t="shared" si="1381"/>
        <v>1638</v>
      </c>
      <c r="AK3153" s="45">
        <v>45657</v>
      </c>
    </row>
    <row r="3154" spans="1:37" s="79" customFormat="1" ht="25.5" x14ac:dyDescent="0.25">
      <c r="A3154" s="36">
        <v>3148</v>
      </c>
      <c r="B3154" s="45">
        <v>44019</v>
      </c>
      <c r="C3154" s="53" t="s">
        <v>533</v>
      </c>
      <c r="D3154" s="53"/>
      <c r="E3154" s="36">
        <v>12003</v>
      </c>
      <c r="F3154" s="36" t="s">
        <v>2040</v>
      </c>
      <c r="G3154" s="36" t="s">
        <v>1750</v>
      </c>
      <c r="H3154" s="38">
        <v>18</v>
      </c>
      <c r="I3154" s="48">
        <v>893250</v>
      </c>
      <c r="J3154" s="39">
        <f t="shared" si="1383"/>
        <v>0</v>
      </c>
      <c r="K3154" s="39">
        <f t="shared" si="1384"/>
        <v>893250</v>
      </c>
      <c r="L3154" s="39">
        <f t="shared" si="1385"/>
        <v>0</v>
      </c>
      <c r="M3154" s="39">
        <f>IF(C3154=12006,H3154,IF(C3154&lt;&gt;12006,0))</f>
        <v>0</v>
      </c>
      <c r="N3154" s="39">
        <f t="shared" si="1386"/>
        <v>0</v>
      </c>
      <c r="O3154" s="39">
        <f t="shared" si="1387"/>
        <v>0</v>
      </c>
      <c r="P3154" s="39">
        <f t="shared" si="1388"/>
        <v>0</v>
      </c>
      <c r="Q3154" s="39">
        <f t="shared" si="1389"/>
        <v>0</v>
      </c>
      <c r="R3154" s="39">
        <f t="shared" si="1390"/>
        <v>0</v>
      </c>
      <c r="S3154" s="39">
        <f t="shared" si="1391"/>
        <v>0</v>
      </c>
      <c r="T3154" s="39"/>
      <c r="U3154" s="39">
        <f t="shared" si="1392"/>
        <v>0</v>
      </c>
      <c r="V3154" s="39"/>
      <c r="W3154" s="39"/>
      <c r="X3154" s="39">
        <f t="shared" si="1372"/>
        <v>73.367556468172481</v>
      </c>
      <c r="Y3154" s="39">
        <f t="shared" si="1373"/>
        <v>2233.125</v>
      </c>
      <c r="Z3154" s="41">
        <f t="shared" si="1374"/>
        <v>120176.05749486652</v>
      </c>
      <c r="AA3154" s="41">
        <v>91122.505133470229</v>
      </c>
      <c r="AB3154" s="41">
        <v>-2457.5454442330733</v>
      </c>
      <c r="AC3154" s="41">
        <f t="shared" si="1375"/>
        <v>88664.959689237163</v>
      </c>
      <c r="AD3154" s="42">
        <f t="shared" si="1376"/>
        <v>29053.552361396287</v>
      </c>
      <c r="AE3154" s="41">
        <f t="shared" si="1377"/>
        <v>117718.51205063345</v>
      </c>
      <c r="AF3154" s="42">
        <f t="shared" si="1378"/>
        <v>775531.48794936656</v>
      </c>
      <c r="AG3154" s="43">
        <f t="shared" si="1382"/>
        <v>400</v>
      </c>
      <c r="AH3154" s="44">
        <f t="shared" si="1379"/>
        <v>346.18480492813143</v>
      </c>
      <c r="AI3154" s="36">
        <f t="shared" si="1380"/>
        <v>53.81519507186858</v>
      </c>
      <c r="AJ3154" s="36">
        <f t="shared" si="1381"/>
        <v>1638</v>
      </c>
      <c r="AK3154" s="45">
        <v>45657</v>
      </c>
    </row>
    <row r="3155" spans="1:37" s="79" customFormat="1" ht="25.5" x14ac:dyDescent="0.25">
      <c r="A3155" s="36">
        <v>3149</v>
      </c>
      <c r="B3155" s="45">
        <v>44019</v>
      </c>
      <c r="C3155" s="53" t="s">
        <v>533</v>
      </c>
      <c r="D3155" s="53"/>
      <c r="E3155" s="36">
        <v>12003</v>
      </c>
      <c r="F3155" s="36" t="s">
        <v>2040</v>
      </c>
      <c r="G3155" s="36" t="s">
        <v>1750</v>
      </c>
      <c r="H3155" s="38">
        <v>10</v>
      </c>
      <c r="I3155" s="48">
        <v>488250</v>
      </c>
      <c r="J3155" s="39">
        <f t="shared" si="1383"/>
        <v>0</v>
      </c>
      <c r="K3155" s="39">
        <f t="shared" si="1384"/>
        <v>488250</v>
      </c>
      <c r="L3155" s="39">
        <f t="shared" si="1385"/>
        <v>0</v>
      </c>
      <c r="M3155" s="39">
        <f>IF(C3155=12006,H3155,IF(C3155&lt;&gt;12006,0))</f>
        <v>0</v>
      </c>
      <c r="N3155" s="39">
        <f t="shared" si="1386"/>
        <v>0</v>
      </c>
      <c r="O3155" s="39">
        <f t="shared" si="1387"/>
        <v>0</v>
      </c>
      <c r="P3155" s="39">
        <f t="shared" si="1388"/>
        <v>0</v>
      </c>
      <c r="Q3155" s="39">
        <f t="shared" si="1389"/>
        <v>0</v>
      </c>
      <c r="R3155" s="39">
        <f t="shared" si="1390"/>
        <v>0</v>
      </c>
      <c r="S3155" s="39">
        <f t="shared" si="1391"/>
        <v>0</v>
      </c>
      <c r="T3155" s="39"/>
      <c r="U3155" s="39">
        <f t="shared" si="1392"/>
        <v>0</v>
      </c>
      <c r="V3155" s="39"/>
      <c r="W3155" s="39"/>
      <c r="X3155" s="39">
        <f t="shared" si="1372"/>
        <v>40.102669404517457</v>
      </c>
      <c r="Y3155" s="39">
        <f t="shared" si="1373"/>
        <v>1220.625</v>
      </c>
      <c r="Z3155" s="41">
        <f t="shared" si="1374"/>
        <v>65688.172484599592</v>
      </c>
      <c r="AA3155" s="41">
        <v>49807.515400410673</v>
      </c>
      <c r="AB3155" s="41">
        <v>-1343.2931017596393</v>
      </c>
      <c r="AC3155" s="41">
        <f t="shared" si="1375"/>
        <v>48464.222298651031</v>
      </c>
      <c r="AD3155" s="42">
        <f t="shared" si="1376"/>
        <v>15880.657084188919</v>
      </c>
      <c r="AE3155" s="41">
        <f t="shared" si="1377"/>
        <v>64344.87938283995</v>
      </c>
      <c r="AF3155" s="42">
        <f t="shared" si="1378"/>
        <v>423905.12061716005</v>
      </c>
      <c r="AG3155" s="43">
        <f t="shared" si="1382"/>
        <v>400</v>
      </c>
      <c r="AH3155" s="44">
        <f t="shared" si="1379"/>
        <v>346.18480492813143</v>
      </c>
      <c r="AI3155" s="36">
        <f t="shared" si="1380"/>
        <v>53.81519507186858</v>
      </c>
      <c r="AJ3155" s="36">
        <f t="shared" si="1381"/>
        <v>1638</v>
      </c>
      <c r="AK3155" s="45">
        <v>45657</v>
      </c>
    </row>
    <row r="3156" spans="1:37" s="79" customFormat="1" ht="25.5" x14ac:dyDescent="0.25">
      <c r="A3156" s="36">
        <v>3150</v>
      </c>
      <c r="B3156" s="45">
        <v>44019</v>
      </c>
      <c r="C3156" s="53" t="s">
        <v>533</v>
      </c>
      <c r="D3156" s="53"/>
      <c r="E3156" s="36">
        <v>12003</v>
      </c>
      <c r="F3156" s="36" t="s">
        <v>2041</v>
      </c>
      <c r="G3156" s="36" t="s">
        <v>1750</v>
      </c>
      <c r="H3156" s="38">
        <v>2</v>
      </c>
      <c r="I3156" s="48">
        <v>69750</v>
      </c>
      <c r="J3156" s="39">
        <f t="shared" si="1383"/>
        <v>0</v>
      </c>
      <c r="K3156" s="39">
        <f t="shared" si="1384"/>
        <v>69750</v>
      </c>
      <c r="L3156" s="39">
        <f t="shared" si="1385"/>
        <v>0</v>
      </c>
      <c r="M3156" s="39">
        <f>IF(C3156=12006,H3156,IF(C3156&lt;&gt;12006,0))</f>
        <v>0</v>
      </c>
      <c r="N3156" s="39">
        <f t="shared" si="1386"/>
        <v>0</v>
      </c>
      <c r="O3156" s="39">
        <f t="shared" si="1387"/>
        <v>0</v>
      </c>
      <c r="P3156" s="39">
        <f t="shared" si="1388"/>
        <v>0</v>
      </c>
      <c r="Q3156" s="39">
        <f t="shared" si="1389"/>
        <v>0</v>
      </c>
      <c r="R3156" s="39">
        <f t="shared" si="1390"/>
        <v>0</v>
      </c>
      <c r="S3156" s="39">
        <f t="shared" si="1391"/>
        <v>0</v>
      </c>
      <c r="T3156" s="39"/>
      <c r="U3156" s="39">
        <f t="shared" si="1392"/>
        <v>0</v>
      </c>
      <c r="V3156" s="39"/>
      <c r="W3156" s="39"/>
      <c r="X3156" s="39">
        <f t="shared" si="1372"/>
        <v>5.7289527720739217</v>
      </c>
      <c r="Y3156" s="39">
        <f t="shared" si="1373"/>
        <v>174.375</v>
      </c>
      <c r="Z3156" s="41">
        <f t="shared" si="1374"/>
        <v>9384.0246406570841</v>
      </c>
      <c r="AA3156" s="41">
        <v>7115.3593429158109</v>
      </c>
      <c r="AB3156" s="41">
        <v>-191.89901453709132</v>
      </c>
      <c r="AC3156" s="41">
        <f t="shared" si="1375"/>
        <v>6923.4603283787192</v>
      </c>
      <c r="AD3156" s="42">
        <f t="shared" si="1376"/>
        <v>2268.6652977412732</v>
      </c>
      <c r="AE3156" s="41">
        <f t="shared" si="1377"/>
        <v>9192.1256261199924</v>
      </c>
      <c r="AF3156" s="42">
        <f t="shared" si="1378"/>
        <v>60557.874373880011</v>
      </c>
      <c r="AG3156" s="43">
        <f t="shared" si="1382"/>
        <v>400</v>
      </c>
      <c r="AH3156" s="44">
        <f t="shared" si="1379"/>
        <v>346.18480492813143</v>
      </c>
      <c r="AI3156" s="36">
        <f t="shared" si="1380"/>
        <v>53.81519507186858</v>
      </c>
      <c r="AJ3156" s="36">
        <f t="shared" si="1381"/>
        <v>1638</v>
      </c>
      <c r="AK3156" s="45">
        <v>45657</v>
      </c>
    </row>
    <row r="3157" spans="1:37" s="79" customFormat="1" ht="12.75" x14ac:dyDescent="0.25">
      <c r="A3157" s="36">
        <v>3151</v>
      </c>
      <c r="B3157" s="45">
        <v>44020</v>
      </c>
      <c r="C3157" s="36" t="s">
        <v>823</v>
      </c>
      <c r="D3157" s="36"/>
      <c r="E3157" s="36">
        <v>12004</v>
      </c>
      <c r="F3157" s="36" t="s">
        <v>2359</v>
      </c>
      <c r="G3157" s="36" t="s">
        <v>558</v>
      </c>
      <c r="H3157" s="38">
        <v>1</v>
      </c>
      <c r="I3157" s="48">
        <v>6527969</v>
      </c>
      <c r="J3157" s="39">
        <f t="shared" si="1383"/>
        <v>0</v>
      </c>
      <c r="K3157" s="39">
        <f t="shared" si="1384"/>
        <v>0</v>
      </c>
      <c r="L3157" s="39">
        <f t="shared" si="1385"/>
        <v>6527969</v>
      </c>
      <c r="M3157" s="39">
        <f>IF(C3157=12006,H3157,IF(C3157&lt;&gt;12006,0))</f>
        <v>0</v>
      </c>
      <c r="N3157" s="39">
        <f t="shared" si="1386"/>
        <v>0</v>
      </c>
      <c r="O3157" s="39">
        <f t="shared" si="1387"/>
        <v>0</v>
      </c>
      <c r="P3157" s="39">
        <f t="shared" si="1388"/>
        <v>0</v>
      </c>
      <c r="Q3157" s="39">
        <f t="shared" si="1389"/>
        <v>0</v>
      </c>
      <c r="R3157" s="39">
        <f t="shared" si="1390"/>
        <v>0</v>
      </c>
      <c r="S3157" s="39">
        <f t="shared" si="1391"/>
        <v>0</v>
      </c>
      <c r="T3157" s="39"/>
      <c r="U3157" s="39">
        <f t="shared" si="1392"/>
        <v>0</v>
      </c>
      <c r="V3157" s="39"/>
      <c r="W3157" s="39"/>
      <c r="X3157" s="39">
        <f t="shared" si="1372"/>
        <v>536.17815195071864</v>
      </c>
      <c r="Y3157" s="39">
        <f t="shared" si="1373"/>
        <v>16319.922499999999</v>
      </c>
      <c r="Z3157" s="41">
        <f t="shared" si="1374"/>
        <v>877723.63474332646</v>
      </c>
      <c r="AA3157" s="41">
        <v>665397.08657084184</v>
      </c>
      <c r="AB3157" s="41">
        <v>-17945.551171062903</v>
      </c>
      <c r="AC3157" s="41">
        <f t="shared" si="1375"/>
        <v>647451.53539977898</v>
      </c>
      <c r="AD3157" s="42">
        <f t="shared" si="1376"/>
        <v>212326.54817248462</v>
      </c>
      <c r="AE3157" s="41">
        <f t="shared" si="1377"/>
        <v>859778.0835722636</v>
      </c>
      <c r="AF3157" s="42">
        <f t="shared" si="1378"/>
        <v>5668190.9164277362</v>
      </c>
      <c r="AG3157" s="43">
        <f t="shared" si="1382"/>
        <v>400</v>
      </c>
      <c r="AH3157" s="44">
        <f t="shared" si="1379"/>
        <v>346.21765913757702</v>
      </c>
      <c r="AI3157" s="36">
        <f t="shared" si="1380"/>
        <v>53.782340862422998</v>
      </c>
      <c r="AJ3157" s="36">
        <f t="shared" si="1381"/>
        <v>1637</v>
      </c>
      <c r="AK3157" s="45">
        <v>45657</v>
      </c>
    </row>
    <row r="3158" spans="1:37" s="79" customFormat="1" ht="12.75" x14ac:dyDescent="0.25">
      <c r="A3158" s="36">
        <v>3152</v>
      </c>
      <c r="B3158" s="45">
        <v>44025</v>
      </c>
      <c r="C3158" s="36" t="s">
        <v>315</v>
      </c>
      <c r="D3158" s="36"/>
      <c r="E3158" s="36">
        <v>12008</v>
      </c>
      <c r="F3158" s="36" t="s">
        <v>2360</v>
      </c>
      <c r="G3158" s="38" t="s">
        <v>387</v>
      </c>
      <c r="H3158" s="61">
        <v>1</v>
      </c>
      <c r="I3158" s="50">
        <v>415800</v>
      </c>
      <c r="J3158" s="39">
        <f t="shared" si="1383"/>
        <v>0</v>
      </c>
      <c r="K3158" s="39">
        <f t="shared" si="1384"/>
        <v>0</v>
      </c>
      <c r="L3158" s="39">
        <f t="shared" si="1385"/>
        <v>0</v>
      </c>
      <c r="M3158" s="39">
        <f>IF(C3158=12006,H3158,IF(C3158&lt;&gt;12006,0))</f>
        <v>0</v>
      </c>
      <c r="N3158" s="39">
        <f t="shared" si="1386"/>
        <v>0</v>
      </c>
      <c r="O3158" s="39">
        <f t="shared" si="1387"/>
        <v>0</v>
      </c>
      <c r="P3158" s="39">
        <f t="shared" si="1388"/>
        <v>415800</v>
      </c>
      <c r="Q3158" s="39">
        <f t="shared" si="1389"/>
        <v>0</v>
      </c>
      <c r="R3158" s="39">
        <f t="shared" si="1390"/>
        <v>0</v>
      </c>
      <c r="S3158" s="39">
        <f t="shared" si="1391"/>
        <v>0</v>
      </c>
      <c r="T3158" s="39"/>
      <c r="U3158" s="39">
        <f t="shared" si="1392"/>
        <v>0</v>
      </c>
      <c r="V3158" s="39"/>
      <c r="W3158" s="39"/>
      <c r="X3158" s="39">
        <f t="shared" si="1372"/>
        <v>34.151950718685832</v>
      </c>
      <c r="Y3158" s="39">
        <f t="shared" si="1373"/>
        <v>1039.5</v>
      </c>
      <c r="Z3158" s="41">
        <f t="shared" si="1374"/>
        <v>55735.983572895275</v>
      </c>
      <c r="AA3158" s="41">
        <v>43236.369609856258</v>
      </c>
      <c r="AB3158" s="41">
        <v>0</v>
      </c>
      <c r="AC3158" s="41">
        <f t="shared" si="1375"/>
        <v>43236.369609856258</v>
      </c>
      <c r="AD3158" s="42">
        <f t="shared" si="1376"/>
        <v>12499.613963039017</v>
      </c>
      <c r="AE3158" s="41">
        <f t="shared" si="1377"/>
        <v>55735.983572895275</v>
      </c>
      <c r="AF3158" s="42">
        <f t="shared" si="1378"/>
        <v>360064.01642710471</v>
      </c>
      <c r="AG3158" s="43">
        <f t="shared" si="1382"/>
        <v>400</v>
      </c>
      <c r="AH3158" s="44">
        <f t="shared" si="1379"/>
        <v>346.3819301848049</v>
      </c>
      <c r="AI3158" s="36">
        <f t="shared" si="1380"/>
        <v>53.618069815195071</v>
      </c>
      <c r="AJ3158" s="36">
        <f t="shared" si="1381"/>
        <v>1632</v>
      </c>
      <c r="AK3158" s="45">
        <v>45657</v>
      </c>
    </row>
    <row r="3159" spans="1:37" s="79" customFormat="1" ht="12.75" x14ac:dyDescent="0.25">
      <c r="A3159" s="36">
        <v>3153</v>
      </c>
      <c r="B3159" s="45">
        <v>44026</v>
      </c>
      <c r="C3159" s="36" t="s">
        <v>533</v>
      </c>
      <c r="D3159" s="36"/>
      <c r="E3159" s="36">
        <v>12003</v>
      </c>
      <c r="F3159" s="36" t="s">
        <v>2040</v>
      </c>
      <c r="G3159" s="36" t="s">
        <v>1472</v>
      </c>
      <c r="H3159" s="38">
        <v>1</v>
      </c>
      <c r="I3159" s="48">
        <v>53180.555555555555</v>
      </c>
      <c r="J3159" s="39">
        <f t="shared" si="1383"/>
        <v>0</v>
      </c>
      <c r="K3159" s="39">
        <f t="shared" si="1384"/>
        <v>53180.555555555555</v>
      </c>
      <c r="L3159" s="39">
        <f t="shared" si="1385"/>
        <v>0</v>
      </c>
      <c r="M3159" s="39">
        <f>IF(C3159=12006,H3159,IF(C3159&lt;&gt;12006,0))</f>
        <v>0</v>
      </c>
      <c r="N3159" s="39">
        <f t="shared" si="1386"/>
        <v>0</v>
      </c>
      <c r="O3159" s="39">
        <f t="shared" si="1387"/>
        <v>0</v>
      </c>
      <c r="P3159" s="39">
        <f t="shared" si="1388"/>
        <v>0</v>
      </c>
      <c r="Q3159" s="39">
        <f t="shared" si="1389"/>
        <v>0</v>
      </c>
      <c r="R3159" s="39">
        <f t="shared" si="1390"/>
        <v>0</v>
      </c>
      <c r="S3159" s="39">
        <f t="shared" si="1391"/>
        <v>0</v>
      </c>
      <c r="T3159" s="39"/>
      <c r="U3159" s="39">
        <f t="shared" si="1392"/>
        <v>0</v>
      </c>
      <c r="V3159" s="39"/>
      <c r="W3159" s="39"/>
      <c r="X3159" s="39">
        <f t="shared" si="1372"/>
        <v>4.3680127766370065</v>
      </c>
      <c r="Y3159" s="39">
        <f t="shared" si="1373"/>
        <v>132.95138888888889</v>
      </c>
      <c r="Z3159" s="41">
        <f t="shared" si="1374"/>
        <v>7124.2288386949576</v>
      </c>
      <c r="AA3159" s="41">
        <v>5525.5361624458137</v>
      </c>
      <c r="AB3159" s="41">
        <v>-149.0219809391381</v>
      </c>
      <c r="AC3159" s="41">
        <f t="shared" si="1375"/>
        <v>5376.5141815066754</v>
      </c>
      <c r="AD3159" s="42">
        <f t="shared" si="1376"/>
        <v>1598.6926762491439</v>
      </c>
      <c r="AE3159" s="41">
        <f t="shared" si="1377"/>
        <v>6975.2068577558193</v>
      </c>
      <c r="AF3159" s="42">
        <f t="shared" si="1378"/>
        <v>46205.348697799738</v>
      </c>
      <c r="AG3159" s="43">
        <f t="shared" si="1382"/>
        <v>400</v>
      </c>
      <c r="AH3159" s="44">
        <f t="shared" si="1379"/>
        <v>346.41478439425049</v>
      </c>
      <c r="AI3159" s="36">
        <f t="shared" si="1380"/>
        <v>53.585215605749489</v>
      </c>
      <c r="AJ3159" s="36">
        <f t="shared" si="1381"/>
        <v>1631</v>
      </c>
      <c r="AK3159" s="45">
        <v>45657</v>
      </c>
    </row>
    <row r="3160" spans="1:37" s="79" customFormat="1" ht="12.75" x14ac:dyDescent="0.25">
      <c r="A3160" s="36">
        <v>3154</v>
      </c>
      <c r="B3160" s="45">
        <v>44026</v>
      </c>
      <c r="C3160" s="36" t="s">
        <v>533</v>
      </c>
      <c r="D3160" s="36"/>
      <c r="E3160" s="36">
        <v>12003</v>
      </c>
      <c r="F3160" s="36" t="s">
        <v>2041</v>
      </c>
      <c r="G3160" s="36" t="s">
        <v>1472</v>
      </c>
      <c r="H3160" s="38">
        <v>4</v>
      </c>
      <c r="I3160" s="48">
        <v>151944.44444444444</v>
      </c>
      <c r="J3160" s="39">
        <f t="shared" si="1383"/>
        <v>0</v>
      </c>
      <c r="K3160" s="39">
        <f t="shared" si="1384"/>
        <v>151944.44444444444</v>
      </c>
      <c r="L3160" s="39">
        <f t="shared" si="1385"/>
        <v>0</v>
      </c>
      <c r="M3160" s="39">
        <f>IF(C3160=12006,H3160,IF(C3160&lt;&gt;12006,0))</f>
        <v>0</v>
      </c>
      <c r="N3160" s="39">
        <f t="shared" si="1386"/>
        <v>0</v>
      </c>
      <c r="O3160" s="39">
        <f t="shared" si="1387"/>
        <v>0</v>
      </c>
      <c r="P3160" s="39">
        <f t="shared" si="1388"/>
        <v>0</v>
      </c>
      <c r="Q3160" s="39">
        <f t="shared" si="1389"/>
        <v>0</v>
      </c>
      <c r="R3160" s="39">
        <f t="shared" si="1390"/>
        <v>0</v>
      </c>
      <c r="S3160" s="39">
        <f t="shared" si="1391"/>
        <v>0</v>
      </c>
      <c r="T3160" s="39"/>
      <c r="U3160" s="39">
        <f t="shared" si="1392"/>
        <v>0</v>
      </c>
      <c r="V3160" s="39"/>
      <c r="W3160" s="39"/>
      <c r="X3160" s="39">
        <f t="shared" si="1372"/>
        <v>12.480036504677161</v>
      </c>
      <c r="Y3160" s="39">
        <f t="shared" si="1373"/>
        <v>379.86111111111109</v>
      </c>
      <c r="Z3160" s="41">
        <f t="shared" si="1374"/>
        <v>20354.939539128449</v>
      </c>
      <c r="AA3160" s="41">
        <v>15787.246178416608</v>
      </c>
      <c r="AB3160" s="41">
        <v>-425.77708839753734</v>
      </c>
      <c r="AC3160" s="41">
        <f t="shared" si="1375"/>
        <v>15361.469090019071</v>
      </c>
      <c r="AD3160" s="42">
        <f t="shared" si="1376"/>
        <v>4567.6933607118408</v>
      </c>
      <c r="AE3160" s="41">
        <f t="shared" si="1377"/>
        <v>19929.16245073091</v>
      </c>
      <c r="AF3160" s="42">
        <f t="shared" si="1378"/>
        <v>132015.28199371352</v>
      </c>
      <c r="AG3160" s="43">
        <f t="shared" si="1382"/>
        <v>400</v>
      </c>
      <c r="AH3160" s="44">
        <f t="shared" si="1379"/>
        <v>346.41478439425049</v>
      </c>
      <c r="AI3160" s="36">
        <f t="shared" si="1380"/>
        <v>53.585215605749489</v>
      </c>
      <c r="AJ3160" s="36">
        <f t="shared" si="1381"/>
        <v>1631</v>
      </c>
      <c r="AK3160" s="45">
        <v>45657</v>
      </c>
    </row>
    <row r="3161" spans="1:37" s="79" customFormat="1" ht="25.5" x14ac:dyDescent="0.25">
      <c r="A3161" s="36">
        <v>3155</v>
      </c>
      <c r="B3161" s="45">
        <v>44027</v>
      </c>
      <c r="C3161" s="53" t="s">
        <v>533</v>
      </c>
      <c r="D3161" s="53"/>
      <c r="E3161" s="36">
        <v>12003</v>
      </c>
      <c r="F3161" s="36" t="s">
        <v>2299</v>
      </c>
      <c r="G3161" s="36" t="s">
        <v>1700</v>
      </c>
      <c r="H3161" s="38">
        <v>15</v>
      </c>
      <c r="I3161" s="50">
        <v>553125</v>
      </c>
      <c r="J3161" s="39">
        <f t="shared" si="1383"/>
        <v>0</v>
      </c>
      <c r="K3161" s="39">
        <f t="shared" si="1384"/>
        <v>553125</v>
      </c>
      <c r="L3161" s="39">
        <f t="shared" si="1385"/>
        <v>0</v>
      </c>
      <c r="M3161" s="39">
        <f>IF(C3161=12006,H3161,IF(C3161&lt;&gt;12006,0))</f>
        <v>0</v>
      </c>
      <c r="N3161" s="39">
        <f t="shared" si="1386"/>
        <v>0</v>
      </c>
      <c r="O3161" s="39">
        <f t="shared" si="1387"/>
        <v>0</v>
      </c>
      <c r="P3161" s="39">
        <f t="shared" si="1388"/>
        <v>0</v>
      </c>
      <c r="Q3161" s="39">
        <f t="shared" si="1389"/>
        <v>0</v>
      </c>
      <c r="R3161" s="39">
        <f t="shared" si="1390"/>
        <v>0</v>
      </c>
      <c r="S3161" s="39">
        <f t="shared" si="1391"/>
        <v>0</v>
      </c>
      <c r="T3161" s="39"/>
      <c r="U3161" s="39">
        <f t="shared" si="1392"/>
        <v>0</v>
      </c>
      <c r="V3161" s="39"/>
      <c r="W3161" s="39"/>
      <c r="X3161" s="39">
        <f t="shared" si="1372"/>
        <v>45.431211498973305</v>
      </c>
      <c r="Y3161" s="39">
        <f t="shared" si="1373"/>
        <v>1382.8125</v>
      </c>
      <c r="Z3161" s="41">
        <f t="shared" si="1374"/>
        <v>74052.874743326494</v>
      </c>
      <c r="AA3161" s="41">
        <v>56062.114989733062</v>
      </c>
      <c r="AB3161" s="41">
        <v>-1511.9776951400222</v>
      </c>
      <c r="AC3161" s="41">
        <f t="shared" si="1375"/>
        <v>54550.137294593042</v>
      </c>
      <c r="AD3161" s="42">
        <f t="shared" si="1376"/>
        <v>17990.759753593433</v>
      </c>
      <c r="AE3161" s="41">
        <f t="shared" si="1377"/>
        <v>72540.897048186482</v>
      </c>
      <c r="AF3161" s="42">
        <f t="shared" si="1378"/>
        <v>480584.10295181349</v>
      </c>
      <c r="AG3161" s="43">
        <f t="shared" si="1382"/>
        <v>400</v>
      </c>
      <c r="AH3161" s="44">
        <f t="shared" si="1379"/>
        <v>346.44763860369608</v>
      </c>
      <c r="AI3161" s="36">
        <f t="shared" si="1380"/>
        <v>53.552361396303901</v>
      </c>
      <c r="AJ3161" s="36">
        <f t="shared" si="1381"/>
        <v>1630</v>
      </c>
      <c r="AK3161" s="45">
        <v>45657</v>
      </c>
    </row>
    <row r="3162" spans="1:37" s="79" customFormat="1" ht="25.5" x14ac:dyDescent="0.25">
      <c r="A3162" s="36">
        <v>3156</v>
      </c>
      <c r="B3162" s="45">
        <v>44027</v>
      </c>
      <c r="C3162" s="53" t="s">
        <v>533</v>
      </c>
      <c r="D3162" s="53"/>
      <c r="E3162" s="36">
        <v>12003</v>
      </c>
      <c r="F3162" s="36" t="s">
        <v>2298</v>
      </c>
      <c r="G3162" s="36" t="s">
        <v>1700</v>
      </c>
      <c r="H3162" s="38">
        <v>6</v>
      </c>
      <c r="I3162" s="50">
        <v>285750</v>
      </c>
      <c r="J3162" s="39">
        <f t="shared" si="1383"/>
        <v>0</v>
      </c>
      <c r="K3162" s="39">
        <f t="shared" si="1384"/>
        <v>285750</v>
      </c>
      <c r="L3162" s="39">
        <f t="shared" si="1385"/>
        <v>0</v>
      </c>
      <c r="M3162" s="39">
        <f>IF(C3162=12006,H3162,IF(C3162&lt;&gt;12006,0))</f>
        <v>0</v>
      </c>
      <c r="N3162" s="39">
        <f t="shared" si="1386"/>
        <v>0</v>
      </c>
      <c r="O3162" s="39">
        <f t="shared" si="1387"/>
        <v>0</v>
      </c>
      <c r="P3162" s="39">
        <f t="shared" si="1388"/>
        <v>0</v>
      </c>
      <c r="Q3162" s="39">
        <f t="shared" si="1389"/>
        <v>0</v>
      </c>
      <c r="R3162" s="39">
        <f t="shared" si="1390"/>
        <v>0</v>
      </c>
      <c r="S3162" s="39">
        <f t="shared" si="1391"/>
        <v>0</v>
      </c>
      <c r="T3162" s="39"/>
      <c r="U3162" s="39">
        <f t="shared" si="1392"/>
        <v>0</v>
      </c>
      <c r="V3162" s="39"/>
      <c r="W3162" s="39"/>
      <c r="X3162" s="39">
        <f t="shared" si="1372"/>
        <v>23.470225872689937</v>
      </c>
      <c r="Y3162" s="39">
        <f t="shared" si="1373"/>
        <v>714.375</v>
      </c>
      <c r="Z3162" s="41">
        <f t="shared" si="1374"/>
        <v>38256.468172484601</v>
      </c>
      <c r="AA3162" s="41">
        <v>28962.258726899385</v>
      </c>
      <c r="AB3162" s="41">
        <v>-781.10305335369287</v>
      </c>
      <c r="AC3162" s="41">
        <f t="shared" si="1375"/>
        <v>28181.155673545691</v>
      </c>
      <c r="AD3162" s="42">
        <f t="shared" si="1376"/>
        <v>9294.2094455852166</v>
      </c>
      <c r="AE3162" s="41">
        <f t="shared" si="1377"/>
        <v>37475.365119130904</v>
      </c>
      <c r="AF3162" s="42">
        <f t="shared" si="1378"/>
        <v>248274.6348808691</v>
      </c>
      <c r="AG3162" s="43">
        <f t="shared" si="1382"/>
        <v>400</v>
      </c>
      <c r="AH3162" s="44">
        <f t="shared" si="1379"/>
        <v>346.44763860369608</v>
      </c>
      <c r="AI3162" s="36">
        <f t="shared" si="1380"/>
        <v>53.552361396303901</v>
      </c>
      <c r="AJ3162" s="36">
        <f t="shared" si="1381"/>
        <v>1630</v>
      </c>
      <c r="AK3162" s="45">
        <v>45657</v>
      </c>
    </row>
    <row r="3163" spans="1:37" s="79" customFormat="1" ht="12.75" x14ac:dyDescent="0.25">
      <c r="A3163" s="36">
        <v>3157</v>
      </c>
      <c r="B3163" s="45">
        <v>44028</v>
      </c>
      <c r="C3163" s="49" t="s">
        <v>272</v>
      </c>
      <c r="D3163" s="49"/>
      <c r="E3163" s="49">
        <v>12010</v>
      </c>
      <c r="F3163" s="36" t="s">
        <v>2361</v>
      </c>
      <c r="G3163" s="56" t="s">
        <v>435</v>
      </c>
      <c r="H3163" s="38">
        <v>2</v>
      </c>
      <c r="I3163" s="75">
        <v>234339.62264150943</v>
      </c>
      <c r="J3163" s="39">
        <f t="shared" si="1383"/>
        <v>0</v>
      </c>
      <c r="K3163" s="39">
        <f t="shared" si="1384"/>
        <v>0</v>
      </c>
      <c r="L3163" s="39">
        <f t="shared" si="1385"/>
        <v>0</v>
      </c>
      <c r="M3163" s="39">
        <f>IF(E3163=12005,I3163,IF(E3163&lt;&gt;12005,0))</f>
        <v>0</v>
      </c>
      <c r="N3163" s="39">
        <f t="shared" si="1386"/>
        <v>0</v>
      </c>
      <c r="O3163" s="39">
        <f t="shared" si="1387"/>
        <v>0</v>
      </c>
      <c r="P3163" s="39">
        <f t="shared" si="1388"/>
        <v>0</v>
      </c>
      <c r="Q3163" s="39">
        <f t="shared" si="1389"/>
        <v>0</v>
      </c>
      <c r="R3163" s="39">
        <f t="shared" si="1390"/>
        <v>234339.62264150943</v>
      </c>
      <c r="S3163" s="39">
        <f t="shared" si="1391"/>
        <v>0</v>
      </c>
      <c r="T3163" s="39"/>
      <c r="U3163" s="39">
        <f t="shared" si="1392"/>
        <v>0</v>
      </c>
      <c r="V3163" s="39"/>
      <c r="W3163" s="39">
        <f>IF(E3163=12099,I3163,IF(E3163&lt;&gt;12099,0))</f>
        <v>0</v>
      </c>
      <c r="X3163" s="39">
        <f t="shared" si="1372"/>
        <v>64.158692030529622</v>
      </c>
      <c r="Y3163" s="39">
        <f t="shared" si="1373"/>
        <v>1952.8301886792453</v>
      </c>
      <c r="Z3163" s="41">
        <f t="shared" si="1374"/>
        <v>104514.50931773275</v>
      </c>
      <c r="AA3163" s="41">
        <v>81032.428034558907</v>
      </c>
      <c r="AB3163" s="41">
        <v>5446.2696810153411</v>
      </c>
      <c r="AC3163" s="41">
        <f t="shared" si="1375"/>
        <v>86478.69771557425</v>
      </c>
      <c r="AD3163" s="42">
        <f t="shared" si="1376"/>
        <v>23482.081283173844</v>
      </c>
      <c r="AE3163" s="41">
        <f t="shared" si="1377"/>
        <v>109960.77899874809</v>
      </c>
      <c r="AF3163" s="42">
        <f t="shared" si="1378"/>
        <v>124378.84364276133</v>
      </c>
      <c r="AG3163" s="43">
        <f>(365.25/30.4375*(IF(E3163=12002,1/3%,IF(E3163=12003,1/3%,IF(E3163=12004,1/3%,IF(E3163=12006,1/2%,IF(E3163=12007,1/10%,IF(E3163=12008,1/3%,IF(E3163=12009,1/10%,IF(E3163=12010,1/10%,IF(E3163=12011,1/20%,IF(E3163=12012,1/3%,IF(E3163=12099,1/10%)))))))))))))</f>
        <v>120</v>
      </c>
      <c r="AH3163" s="44">
        <f t="shared" si="1379"/>
        <v>66.480492813141694</v>
      </c>
      <c r="AI3163" s="36">
        <f t="shared" si="1380"/>
        <v>53.519507186858313</v>
      </c>
      <c r="AJ3163" s="36">
        <f t="shared" si="1381"/>
        <v>1629</v>
      </c>
      <c r="AK3163" s="45">
        <v>45657</v>
      </c>
    </row>
    <row r="3164" spans="1:37" s="79" customFormat="1" ht="38.25" customHeight="1" x14ac:dyDescent="0.25">
      <c r="A3164" s="36">
        <v>3158</v>
      </c>
      <c r="B3164" s="45">
        <v>44028</v>
      </c>
      <c r="C3164" s="49" t="s">
        <v>272</v>
      </c>
      <c r="D3164" s="49"/>
      <c r="E3164" s="49">
        <v>12010</v>
      </c>
      <c r="F3164" s="36" t="s">
        <v>2362</v>
      </c>
      <c r="G3164" s="56" t="s">
        <v>435</v>
      </c>
      <c r="H3164" s="38">
        <v>3</v>
      </c>
      <c r="I3164" s="50">
        <v>305660.3773584906</v>
      </c>
      <c r="J3164" s="39">
        <f t="shared" si="1383"/>
        <v>0</v>
      </c>
      <c r="K3164" s="39">
        <f t="shared" si="1384"/>
        <v>0</v>
      </c>
      <c r="L3164" s="39">
        <f t="shared" si="1385"/>
        <v>0</v>
      </c>
      <c r="M3164" s="39">
        <f>IF(E3164=12005,I3164,IF(E3164&lt;&gt;12005,0))</f>
        <v>0</v>
      </c>
      <c r="N3164" s="39">
        <f t="shared" si="1386"/>
        <v>0</v>
      </c>
      <c r="O3164" s="39">
        <f t="shared" si="1387"/>
        <v>0</v>
      </c>
      <c r="P3164" s="39">
        <f t="shared" si="1388"/>
        <v>0</v>
      </c>
      <c r="Q3164" s="39">
        <f t="shared" si="1389"/>
        <v>0</v>
      </c>
      <c r="R3164" s="39">
        <f t="shared" si="1390"/>
        <v>305660.3773584906</v>
      </c>
      <c r="S3164" s="39">
        <f t="shared" si="1391"/>
        <v>0</v>
      </c>
      <c r="T3164" s="39"/>
      <c r="U3164" s="39">
        <f t="shared" si="1392"/>
        <v>0</v>
      </c>
      <c r="V3164" s="39"/>
      <c r="W3164" s="39">
        <f>IF(E3164=12099,I3164,IF(E3164&lt;&gt;12099,0))</f>
        <v>0</v>
      </c>
      <c r="X3164" s="39">
        <f t="shared" si="1372"/>
        <v>83.685250474603862</v>
      </c>
      <c r="Y3164" s="39">
        <f t="shared" si="1373"/>
        <v>2547.1698113207549</v>
      </c>
      <c r="Z3164" s="41">
        <f t="shared" si="1374"/>
        <v>136323.27302312967</v>
      </c>
      <c r="AA3164" s="41">
        <v>105694.47134942467</v>
      </c>
      <c r="AB3164" s="41">
        <v>7103.8300187156619</v>
      </c>
      <c r="AC3164" s="41">
        <f t="shared" si="1375"/>
        <v>112798.30136814032</v>
      </c>
      <c r="AD3164" s="42">
        <f t="shared" si="1376"/>
        <v>30628.801673705006</v>
      </c>
      <c r="AE3164" s="41">
        <f t="shared" si="1377"/>
        <v>143427.10304184532</v>
      </c>
      <c r="AF3164" s="42">
        <f t="shared" si="1378"/>
        <v>162233.27431664529</v>
      </c>
      <c r="AG3164" s="43">
        <f>(365.25/30.4375*(IF(E3164=12002,1/3%,IF(E3164=12003,1/3%,IF(E3164=12004,1/3%,IF(E3164=12006,1/2%,IF(E3164=12007,1/10%,IF(E3164=12008,1/3%,IF(E3164=12009,1/10%,IF(E3164=12010,1/10%,IF(E3164=12011,1/20%,IF(E3164=12012,1/3%,IF(E3164=12099,1/10%)))))))))))))</f>
        <v>120</v>
      </c>
      <c r="AH3164" s="44">
        <f t="shared" si="1379"/>
        <v>66.480492813141694</v>
      </c>
      <c r="AI3164" s="36">
        <f t="shared" si="1380"/>
        <v>53.519507186858313</v>
      </c>
      <c r="AJ3164" s="36">
        <f t="shared" si="1381"/>
        <v>1629</v>
      </c>
      <c r="AK3164" s="45">
        <v>45657</v>
      </c>
    </row>
    <row r="3165" spans="1:37" s="79" customFormat="1" ht="38.25" customHeight="1" x14ac:dyDescent="0.25">
      <c r="A3165" s="36">
        <v>3159</v>
      </c>
      <c r="B3165" s="45">
        <v>44029</v>
      </c>
      <c r="C3165" s="36" t="s">
        <v>533</v>
      </c>
      <c r="D3165" s="36"/>
      <c r="E3165" s="36">
        <v>12003</v>
      </c>
      <c r="F3165" s="36" t="s">
        <v>2041</v>
      </c>
      <c r="G3165" s="36" t="s">
        <v>1474</v>
      </c>
      <c r="H3165" s="38">
        <v>6</v>
      </c>
      <c r="I3165" s="48">
        <v>221250</v>
      </c>
      <c r="J3165" s="39">
        <f t="shared" si="1383"/>
        <v>0</v>
      </c>
      <c r="K3165" s="39">
        <f t="shared" si="1384"/>
        <v>221250</v>
      </c>
      <c r="L3165" s="39">
        <f t="shared" si="1385"/>
        <v>0</v>
      </c>
      <c r="M3165" s="39">
        <f>IF(C3165=12006,H3165,IF(C3165&lt;&gt;12006,0))</f>
        <v>0</v>
      </c>
      <c r="N3165" s="39">
        <f t="shared" si="1386"/>
        <v>0</v>
      </c>
      <c r="O3165" s="39">
        <f t="shared" si="1387"/>
        <v>0</v>
      </c>
      <c r="P3165" s="39">
        <f t="shared" si="1388"/>
        <v>0</v>
      </c>
      <c r="Q3165" s="39">
        <f t="shared" si="1389"/>
        <v>0</v>
      </c>
      <c r="R3165" s="39">
        <f t="shared" si="1390"/>
        <v>0</v>
      </c>
      <c r="S3165" s="39">
        <f t="shared" si="1391"/>
        <v>0</v>
      </c>
      <c r="T3165" s="39"/>
      <c r="U3165" s="39">
        <f t="shared" si="1392"/>
        <v>0</v>
      </c>
      <c r="V3165" s="39"/>
      <c r="W3165" s="39"/>
      <c r="X3165" s="39">
        <f t="shared" si="1372"/>
        <v>18.172484599589321</v>
      </c>
      <c r="Y3165" s="39">
        <f t="shared" si="1373"/>
        <v>553.125</v>
      </c>
      <c r="Z3165" s="41">
        <f t="shared" si="1374"/>
        <v>29584.804928131416</v>
      </c>
      <c r="AA3165" s="41">
        <v>22933.675564681726</v>
      </c>
      <c r="AB3165" s="41">
        <v>-618.51405228187082</v>
      </c>
      <c r="AC3165" s="41">
        <f t="shared" si="1375"/>
        <v>22315.161512399856</v>
      </c>
      <c r="AD3165" s="42">
        <f t="shared" si="1376"/>
        <v>6651.1293634496906</v>
      </c>
      <c r="AE3165" s="41">
        <f t="shared" si="1377"/>
        <v>28966.290875849547</v>
      </c>
      <c r="AF3165" s="42">
        <f t="shared" si="1378"/>
        <v>192283.70912415045</v>
      </c>
      <c r="AG3165" s="43">
        <f>(365.25/30.4375*(IF(E3165=12002,1/3%,IF(E3165=12003,1/3%,IF(E3165=12004,1/3%,IF(E3165=12006,1/2%,IF(E3165=12007,1/10%,IF(E3165=12008,1/3%,IF(E3165=12009,1/10%,IF(E3165=12010,1/10%,IF(E3165=12011,1/20%,IF(E3165=12012,1/3%))))))))))))</f>
        <v>400</v>
      </c>
      <c r="AH3165" s="44">
        <f t="shared" si="1379"/>
        <v>346.51334702258725</v>
      </c>
      <c r="AI3165" s="36">
        <f t="shared" si="1380"/>
        <v>53.486652977412732</v>
      </c>
      <c r="AJ3165" s="36">
        <f t="shared" si="1381"/>
        <v>1628</v>
      </c>
      <c r="AK3165" s="45">
        <v>45657</v>
      </c>
    </row>
    <row r="3166" spans="1:37" s="79" customFormat="1" ht="38.25" customHeight="1" x14ac:dyDescent="0.25">
      <c r="A3166" s="36">
        <v>3160</v>
      </c>
      <c r="B3166" s="45">
        <v>44029</v>
      </c>
      <c r="C3166" s="36" t="s">
        <v>533</v>
      </c>
      <c r="D3166" s="36"/>
      <c r="E3166" s="36">
        <v>12003</v>
      </c>
      <c r="F3166" s="36" t="s">
        <v>2040</v>
      </c>
      <c r="G3166" s="36" t="s">
        <v>836</v>
      </c>
      <c r="H3166" s="38">
        <v>2</v>
      </c>
      <c r="I3166" s="48">
        <v>95250</v>
      </c>
      <c r="J3166" s="39">
        <f t="shared" si="1383"/>
        <v>0</v>
      </c>
      <c r="K3166" s="39">
        <f t="shared" si="1384"/>
        <v>95250</v>
      </c>
      <c r="L3166" s="39">
        <f t="shared" si="1385"/>
        <v>0</v>
      </c>
      <c r="M3166" s="39">
        <f>IF(C3166=12006,H3166,IF(C3166&lt;&gt;12006,0))</f>
        <v>0</v>
      </c>
      <c r="N3166" s="39">
        <f t="shared" si="1386"/>
        <v>0</v>
      </c>
      <c r="O3166" s="39">
        <f t="shared" si="1387"/>
        <v>0</v>
      </c>
      <c r="P3166" s="39">
        <f t="shared" si="1388"/>
        <v>0</v>
      </c>
      <c r="Q3166" s="39">
        <f t="shared" si="1389"/>
        <v>0</v>
      </c>
      <c r="R3166" s="39">
        <f t="shared" si="1390"/>
        <v>0</v>
      </c>
      <c r="S3166" s="39">
        <f t="shared" si="1391"/>
        <v>0</v>
      </c>
      <c r="T3166" s="39"/>
      <c r="U3166" s="39">
        <f t="shared" si="1392"/>
        <v>0</v>
      </c>
      <c r="V3166" s="39"/>
      <c r="W3166" s="39"/>
      <c r="X3166" s="39">
        <f t="shared" si="1372"/>
        <v>7.8234086242299794</v>
      </c>
      <c r="Y3166" s="39">
        <f t="shared" si="1373"/>
        <v>238.125</v>
      </c>
      <c r="Z3166" s="41">
        <f t="shared" si="1374"/>
        <v>12736.509240246407</v>
      </c>
      <c r="AA3166" s="41">
        <v>9873.1416837782344</v>
      </c>
      <c r="AB3166" s="41">
        <v>-266.2755411518562</v>
      </c>
      <c r="AC3166" s="41">
        <f t="shared" si="1375"/>
        <v>9606.8661426263789</v>
      </c>
      <c r="AD3166" s="42">
        <f t="shared" si="1376"/>
        <v>2863.3675564681726</v>
      </c>
      <c r="AE3166" s="41">
        <f t="shared" si="1377"/>
        <v>12470.233699094551</v>
      </c>
      <c r="AF3166" s="42">
        <f t="shared" si="1378"/>
        <v>82779.766300905452</v>
      </c>
      <c r="AG3166" s="43">
        <f>(365.25/30.4375*(IF(E3166=12002,1/3%,IF(E3166=12003,1/3%,IF(E3166=12004,1/3%,IF(E3166=12006,1/2%,IF(E3166=12007,1/10%,IF(E3166=12008,1/3%,IF(E3166=12009,1/10%,IF(E3166=12010,1/10%,IF(E3166=12011,1/20%,IF(E3166=12012,1/3%))))))))))))</f>
        <v>400</v>
      </c>
      <c r="AH3166" s="44">
        <f t="shared" si="1379"/>
        <v>346.51334702258725</v>
      </c>
      <c r="AI3166" s="36">
        <f t="shared" si="1380"/>
        <v>53.486652977412732</v>
      </c>
      <c r="AJ3166" s="36">
        <f t="shared" si="1381"/>
        <v>1628</v>
      </c>
      <c r="AK3166" s="45">
        <v>45657</v>
      </c>
    </row>
    <row r="3167" spans="1:37" s="79" customFormat="1" ht="38.25" customHeight="1" x14ac:dyDescent="0.25">
      <c r="A3167" s="36">
        <v>3161</v>
      </c>
      <c r="B3167" s="45">
        <v>44029</v>
      </c>
      <c r="C3167" s="36" t="s">
        <v>533</v>
      </c>
      <c r="D3167" s="36"/>
      <c r="E3167" s="36">
        <v>12003</v>
      </c>
      <c r="F3167" s="36" t="s">
        <v>2041</v>
      </c>
      <c r="G3167" s="36" t="s">
        <v>836</v>
      </c>
      <c r="H3167" s="38">
        <v>4</v>
      </c>
      <c r="I3167" s="48">
        <v>147500</v>
      </c>
      <c r="J3167" s="39">
        <f t="shared" si="1383"/>
        <v>0</v>
      </c>
      <c r="K3167" s="39">
        <f t="shared" si="1384"/>
        <v>147500</v>
      </c>
      <c r="L3167" s="39">
        <f t="shared" si="1385"/>
        <v>0</v>
      </c>
      <c r="M3167" s="39">
        <f>IF(C3167=12006,H3167,IF(C3167&lt;&gt;12006,0))</f>
        <v>0</v>
      </c>
      <c r="N3167" s="39">
        <f t="shared" si="1386"/>
        <v>0</v>
      </c>
      <c r="O3167" s="39">
        <f t="shared" si="1387"/>
        <v>0</v>
      </c>
      <c r="P3167" s="39">
        <f t="shared" si="1388"/>
        <v>0</v>
      </c>
      <c r="Q3167" s="39">
        <f t="shared" si="1389"/>
        <v>0</v>
      </c>
      <c r="R3167" s="39">
        <f t="shared" si="1390"/>
        <v>0</v>
      </c>
      <c r="S3167" s="39">
        <f t="shared" si="1391"/>
        <v>0</v>
      </c>
      <c r="T3167" s="39"/>
      <c r="U3167" s="39">
        <f t="shared" si="1392"/>
        <v>0</v>
      </c>
      <c r="V3167" s="39"/>
      <c r="W3167" s="39"/>
      <c r="X3167" s="39">
        <f t="shared" si="1372"/>
        <v>12.114989733059549</v>
      </c>
      <c r="Y3167" s="39">
        <f t="shared" si="1373"/>
        <v>368.75</v>
      </c>
      <c r="Z3167" s="41">
        <f t="shared" si="1374"/>
        <v>19723.203285420946</v>
      </c>
      <c r="AA3167" s="41">
        <v>15289.117043121149</v>
      </c>
      <c r="AB3167" s="41">
        <v>-412.34270152124708</v>
      </c>
      <c r="AC3167" s="41">
        <f t="shared" si="1375"/>
        <v>14876.774341599901</v>
      </c>
      <c r="AD3167" s="42">
        <f t="shared" si="1376"/>
        <v>4434.086242299798</v>
      </c>
      <c r="AE3167" s="41">
        <f t="shared" si="1377"/>
        <v>19310.860583899699</v>
      </c>
      <c r="AF3167" s="42">
        <f t="shared" si="1378"/>
        <v>128189.1394161003</v>
      </c>
      <c r="AG3167" s="43">
        <f>(365.25/30.4375*(IF(E3167=12002,1/3%,IF(E3167=12003,1/3%,IF(E3167=12004,1/3%,IF(E3167=12006,1/2%,IF(E3167=12007,1/10%,IF(E3167=12008,1/3%,IF(E3167=12009,1/10%,IF(E3167=12010,1/10%,IF(E3167=12011,1/20%,IF(E3167=12012,1/3%))))))))))))</f>
        <v>400</v>
      </c>
      <c r="AH3167" s="44">
        <f t="shared" si="1379"/>
        <v>346.51334702258725</v>
      </c>
      <c r="AI3167" s="36">
        <f t="shared" si="1380"/>
        <v>53.486652977412732</v>
      </c>
      <c r="AJ3167" s="36">
        <f t="shared" si="1381"/>
        <v>1628</v>
      </c>
      <c r="AK3167" s="45">
        <v>45657</v>
      </c>
    </row>
    <row r="3168" spans="1:37" s="79" customFormat="1" ht="25.5" x14ac:dyDescent="0.25">
      <c r="A3168" s="36">
        <v>3162</v>
      </c>
      <c r="B3168" s="45">
        <v>44032</v>
      </c>
      <c r="C3168" s="53" t="s">
        <v>533</v>
      </c>
      <c r="D3168" s="53"/>
      <c r="E3168" s="36">
        <v>12003</v>
      </c>
      <c r="F3168" s="36" t="s">
        <v>2040</v>
      </c>
      <c r="G3168" s="36" t="s">
        <v>540</v>
      </c>
      <c r="H3168" s="38">
        <v>8</v>
      </c>
      <c r="I3168" s="48">
        <v>381000</v>
      </c>
      <c r="J3168" s="39">
        <f t="shared" si="1383"/>
        <v>0</v>
      </c>
      <c r="K3168" s="39">
        <f t="shared" si="1384"/>
        <v>381000</v>
      </c>
      <c r="L3168" s="39">
        <f t="shared" si="1385"/>
        <v>0</v>
      </c>
      <c r="M3168" s="39">
        <f>IF(C3168=12006,H3168,IF(C3168&lt;&gt;12006,0))</f>
        <v>0</v>
      </c>
      <c r="N3168" s="39">
        <f t="shared" ref="N3168:N3231" si="1393">IF(E3168=12006,I3168,IF(E3168&lt;&gt;12006,0))</f>
        <v>0</v>
      </c>
      <c r="O3168" s="39">
        <f t="shared" si="1387"/>
        <v>0</v>
      </c>
      <c r="P3168" s="39">
        <f t="shared" si="1388"/>
        <v>0</v>
      </c>
      <c r="Q3168" s="39">
        <f t="shared" si="1389"/>
        <v>0</v>
      </c>
      <c r="R3168" s="39">
        <f t="shared" si="1390"/>
        <v>0</v>
      </c>
      <c r="S3168" s="39">
        <f t="shared" si="1391"/>
        <v>0</v>
      </c>
      <c r="T3168" s="39"/>
      <c r="U3168" s="39">
        <f t="shared" si="1392"/>
        <v>0</v>
      </c>
      <c r="V3168" s="39"/>
      <c r="W3168" s="39"/>
      <c r="X3168" s="39">
        <f t="shared" si="1372"/>
        <v>31.293634496919918</v>
      </c>
      <c r="Y3168" s="39">
        <f t="shared" si="1373"/>
        <v>952.5</v>
      </c>
      <c r="Z3168" s="41">
        <f t="shared" si="1374"/>
        <v>50852.156057494867</v>
      </c>
      <c r="AA3168" s="41">
        <v>38459.876796714583</v>
      </c>
      <c r="AB3168" s="41">
        <v>-1037.2508401638991</v>
      </c>
      <c r="AC3168" s="41">
        <f t="shared" si="1375"/>
        <v>37422.625956550684</v>
      </c>
      <c r="AD3168" s="42">
        <f t="shared" si="1376"/>
        <v>12392.279260780284</v>
      </c>
      <c r="AE3168" s="41">
        <f t="shared" si="1377"/>
        <v>49814.905217330968</v>
      </c>
      <c r="AF3168" s="42">
        <f t="shared" si="1378"/>
        <v>331185.09478266904</v>
      </c>
      <c r="AG3168" s="43">
        <f>(365.25/30.4375*(IF(E3168=12002,1/3%,IF(E3168=12003,1/3%,IF(E3168=12004,1/3%,IF(E3168=12006,1/2%,IF(E3168=12007,1/10%,IF(E3168=12008,1/3%,IF(E3168=12009,1/10%,IF(E3168=12010,1/10%,IF(E3168=12011,1/20%,IF(E3168=12012,1/3%))))))))))))</f>
        <v>400</v>
      </c>
      <c r="AH3168" s="44">
        <f t="shared" si="1379"/>
        <v>346.61190965092402</v>
      </c>
      <c r="AI3168" s="36">
        <f t="shared" si="1380"/>
        <v>53.388090349075974</v>
      </c>
      <c r="AJ3168" s="36">
        <f t="shared" si="1381"/>
        <v>1625</v>
      </c>
      <c r="AK3168" s="45">
        <v>45657</v>
      </c>
    </row>
    <row r="3169" spans="1:37" s="79" customFormat="1" ht="25.5" x14ac:dyDescent="0.25">
      <c r="A3169" s="36">
        <v>3163</v>
      </c>
      <c r="B3169" s="45">
        <v>44032</v>
      </c>
      <c r="C3169" s="53" t="s">
        <v>533</v>
      </c>
      <c r="D3169" s="53"/>
      <c r="E3169" s="36">
        <v>12003</v>
      </c>
      <c r="F3169" s="36" t="s">
        <v>2041</v>
      </c>
      <c r="G3169" s="36" t="s">
        <v>540</v>
      </c>
      <c r="H3169" s="38">
        <v>11</v>
      </c>
      <c r="I3169" s="48">
        <v>405625</v>
      </c>
      <c r="J3169" s="39">
        <f t="shared" si="1383"/>
        <v>0</v>
      </c>
      <c r="K3169" s="39">
        <f t="shared" si="1384"/>
        <v>405625</v>
      </c>
      <c r="L3169" s="39">
        <f t="shared" si="1385"/>
        <v>0</v>
      </c>
      <c r="M3169" s="39">
        <f>IF(C3169=12006,H3169,IF(C3169&lt;&gt;12006,0))</f>
        <v>0</v>
      </c>
      <c r="N3169" s="39">
        <f t="shared" si="1393"/>
        <v>0</v>
      </c>
      <c r="O3169" s="39">
        <f t="shared" si="1387"/>
        <v>0</v>
      </c>
      <c r="P3169" s="39">
        <f t="shared" si="1388"/>
        <v>0</v>
      </c>
      <c r="Q3169" s="39">
        <f t="shared" si="1389"/>
        <v>0</v>
      </c>
      <c r="R3169" s="39">
        <f t="shared" si="1390"/>
        <v>0</v>
      </c>
      <c r="S3169" s="39">
        <f t="shared" si="1391"/>
        <v>0</v>
      </c>
      <c r="T3169" s="39"/>
      <c r="U3169" s="39">
        <f t="shared" si="1392"/>
        <v>0</v>
      </c>
      <c r="V3169" s="39"/>
      <c r="W3169" s="39"/>
      <c r="X3169" s="39">
        <f t="shared" si="1372"/>
        <v>33.31622176591376</v>
      </c>
      <c r="Y3169" s="39">
        <f t="shared" si="1373"/>
        <v>1014.0625000000001</v>
      </c>
      <c r="Z3169" s="41">
        <f t="shared" si="1374"/>
        <v>54138.860369609858</v>
      </c>
      <c r="AA3169" s="41">
        <v>40945.636550308016</v>
      </c>
      <c r="AB3169" s="41">
        <v>-1104.2910027335474</v>
      </c>
      <c r="AC3169" s="41">
        <f t="shared" si="1375"/>
        <v>39841.34554757447</v>
      </c>
      <c r="AD3169" s="42">
        <f t="shared" si="1376"/>
        <v>13193.223819301842</v>
      </c>
      <c r="AE3169" s="41">
        <f t="shared" si="1377"/>
        <v>53034.569366876312</v>
      </c>
      <c r="AF3169" s="42">
        <f t="shared" si="1378"/>
        <v>352590.43063312367</v>
      </c>
      <c r="AG3169" s="43">
        <f>(365.25/30.4375*(IF(E3169=12002,1/3%,IF(E3169=12003,1/3%,IF(E3169=12004,1/3%,IF(E3169=12006,1/2%,IF(E3169=12007,1/10%,IF(E3169=12008,1/3%,IF(E3169=12009,1/10%,IF(E3169=12010,1/10%,IF(E3169=12011,1/20%,IF(E3169=12012,1/3%))))))))))))</f>
        <v>400</v>
      </c>
      <c r="AH3169" s="44">
        <f t="shared" si="1379"/>
        <v>346.61190965092402</v>
      </c>
      <c r="AI3169" s="36">
        <f t="shared" si="1380"/>
        <v>53.388090349075974</v>
      </c>
      <c r="AJ3169" s="36">
        <f t="shared" si="1381"/>
        <v>1625</v>
      </c>
      <c r="AK3169" s="45">
        <v>45657</v>
      </c>
    </row>
    <row r="3170" spans="1:37" s="79" customFormat="1" ht="38.25" customHeight="1" x14ac:dyDescent="0.25">
      <c r="A3170" s="36">
        <v>3164</v>
      </c>
      <c r="B3170" s="45">
        <v>44034</v>
      </c>
      <c r="C3170" s="49" t="s">
        <v>431</v>
      </c>
      <c r="D3170" s="49"/>
      <c r="E3170" s="49">
        <v>12009</v>
      </c>
      <c r="F3170" s="36" t="s">
        <v>2363</v>
      </c>
      <c r="G3170" s="56" t="s">
        <v>435</v>
      </c>
      <c r="H3170" s="38">
        <v>1</v>
      </c>
      <c r="I3170" s="48">
        <v>109550</v>
      </c>
      <c r="J3170" s="39">
        <f t="shared" si="1383"/>
        <v>0</v>
      </c>
      <c r="K3170" s="39">
        <f t="shared" si="1384"/>
        <v>0</v>
      </c>
      <c r="L3170" s="39">
        <f t="shared" si="1385"/>
        <v>0</v>
      </c>
      <c r="M3170" s="39">
        <f>IF(E3170=12005,I3170,IF(E3170&lt;&gt;12005,0))</f>
        <v>0</v>
      </c>
      <c r="N3170" s="39">
        <f t="shared" si="1393"/>
        <v>0</v>
      </c>
      <c r="O3170" s="39">
        <f t="shared" si="1387"/>
        <v>0</v>
      </c>
      <c r="P3170" s="39">
        <f t="shared" si="1388"/>
        <v>0</v>
      </c>
      <c r="Q3170" s="39">
        <f t="shared" si="1389"/>
        <v>109550</v>
      </c>
      <c r="R3170" s="39">
        <f t="shared" si="1390"/>
        <v>0</v>
      </c>
      <c r="S3170" s="39">
        <f t="shared" si="1391"/>
        <v>0</v>
      </c>
      <c r="T3170" s="39"/>
      <c r="U3170" s="39">
        <f t="shared" si="1392"/>
        <v>0</v>
      </c>
      <c r="V3170" s="39"/>
      <c r="W3170" s="39">
        <f>IF(E3170=12099,I3170,IF(E3170&lt;&gt;12099,0))</f>
        <v>0</v>
      </c>
      <c r="X3170" s="39">
        <f t="shared" si="1372"/>
        <v>29.99315537303217</v>
      </c>
      <c r="Y3170" s="39">
        <f t="shared" si="1373"/>
        <v>912.91666666666663</v>
      </c>
      <c r="Z3170" s="41">
        <f t="shared" si="1374"/>
        <v>48678.891170431205</v>
      </c>
      <c r="AA3170" s="41">
        <v>37701.396303901434</v>
      </c>
      <c r="AB3170" s="41">
        <v>0</v>
      </c>
      <c r="AC3170" s="41">
        <f t="shared" si="1375"/>
        <v>37701.396303901434</v>
      </c>
      <c r="AD3170" s="42">
        <f t="shared" si="1376"/>
        <v>10977.494866529771</v>
      </c>
      <c r="AE3170" s="41">
        <f t="shared" si="1377"/>
        <v>48678.891170431205</v>
      </c>
      <c r="AF3170" s="42">
        <f t="shared" si="1378"/>
        <v>60871.108829568795</v>
      </c>
      <c r="AG3170" s="43">
        <f>(365.25/30.4375*(IF(E3170=12002,1/3%,IF(E3170=12003,1/3%,IF(E3170=12004,1/3%,IF(E3170=12006,1/2%,IF(E3170=12007,1/10%,IF(E3170=12008,1/3%,IF(E3170=12009,1/10%,IF(E3170=12010,1/10%,IF(E3170=12011,1/20%,IF(E3170=12012,1/3%,IF(E3170=12099,1/10%)))))))))))))</f>
        <v>120</v>
      </c>
      <c r="AH3170" s="44">
        <f t="shared" si="1379"/>
        <v>66.677618069815196</v>
      </c>
      <c r="AI3170" s="36">
        <f t="shared" si="1380"/>
        <v>53.322381930184804</v>
      </c>
      <c r="AJ3170" s="36">
        <f t="shared" si="1381"/>
        <v>1623</v>
      </c>
      <c r="AK3170" s="45">
        <v>45657</v>
      </c>
    </row>
    <row r="3171" spans="1:37" s="79" customFormat="1" ht="38.25" customHeight="1" x14ac:dyDescent="0.25">
      <c r="A3171" s="36">
        <v>3165</v>
      </c>
      <c r="B3171" s="45">
        <v>44035</v>
      </c>
      <c r="C3171" s="53" t="s">
        <v>533</v>
      </c>
      <c r="D3171" s="53"/>
      <c r="E3171" s="36">
        <v>12003</v>
      </c>
      <c r="F3171" s="36" t="s">
        <v>2040</v>
      </c>
      <c r="G3171" s="36" t="s">
        <v>1750</v>
      </c>
      <c r="H3171" s="38">
        <v>7</v>
      </c>
      <c r="I3171" s="48">
        <v>333375</v>
      </c>
      <c r="J3171" s="39">
        <f t="shared" si="1383"/>
        <v>0</v>
      </c>
      <c r="K3171" s="39">
        <f t="shared" si="1384"/>
        <v>333375</v>
      </c>
      <c r="L3171" s="39">
        <f t="shared" si="1385"/>
        <v>0</v>
      </c>
      <c r="M3171" s="39">
        <f>IF(C3171=12006,H3171,IF(C3171&lt;&gt;12006,0))</f>
        <v>0</v>
      </c>
      <c r="N3171" s="39">
        <f t="shared" si="1393"/>
        <v>0</v>
      </c>
      <c r="O3171" s="39">
        <f t="shared" si="1387"/>
        <v>0</v>
      </c>
      <c r="P3171" s="39">
        <f t="shared" si="1388"/>
        <v>0</v>
      </c>
      <c r="Q3171" s="39">
        <f t="shared" si="1389"/>
        <v>0</v>
      </c>
      <c r="R3171" s="39">
        <f t="shared" si="1390"/>
        <v>0</v>
      </c>
      <c r="S3171" s="39">
        <f t="shared" si="1391"/>
        <v>0</v>
      </c>
      <c r="T3171" s="39"/>
      <c r="U3171" s="39">
        <f t="shared" si="1392"/>
        <v>0</v>
      </c>
      <c r="V3171" s="39"/>
      <c r="W3171" s="39"/>
      <c r="X3171" s="39">
        <f t="shared" si="1372"/>
        <v>27.381930184804929</v>
      </c>
      <c r="Y3171" s="39">
        <f t="shared" si="1373"/>
        <v>833.4375</v>
      </c>
      <c r="Z3171" s="41">
        <f t="shared" si="1374"/>
        <v>44413.490759753593</v>
      </c>
      <c r="AA3171" s="41">
        <v>33570.246406570841</v>
      </c>
      <c r="AB3171" s="41">
        <v>-905.3790388818735</v>
      </c>
      <c r="AC3171" s="41">
        <f t="shared" si="1375"/>
        <v>32664.867367688967</v>
      </c>
      <c r="AD3171" s="42">
        <f t="shared" si="1376"/>
        <v>10843.244353182752</v>
      </c>
      <c r="AE3171" s="41">
        <f t="shared" si="1377"/>
        <v>43508.111720871719</v>
      </c>
      <c r="AF3171" s="42">
        <f t="shared" si="1378"/>
        <v>289866.8882791283</v>
      </c>
      <c r="AG3171" s="43">
        <f>(365.25/30.4375*(IF(E3171=12002,1/3%,IF(E3171=12003,1/3%,IF(E3171=12004,1/3%,IF(E3171=12006,1/2%,IF(E3171=12007,1/10%,IF(E3171=12008,1/3%,IF(E3171=12009,1/10%,IF(E3171=12010,1/10%,IF(E3171=12011,1/20%,IF(E3171=12012,1/3%))))))))))))</f>
        <v>400</v>
      </c>
      <c r="AH3171" s="44">
        <f t="shared" si="1379"/>
        <v>346.71047227926078</v>
      </c>
      <c r="AI3171" s="36">
        <f t="shared" si="1380"/>
        <v>53.289527720739223</v>
      </c>
      <c r="AJ3171" s="36">
        <f t="shared" si="1381"/>
        <v>1622</v>
      </c>
      <c r="AK3171" s="45">
        <v>45657</v>
      </c>
    </row>
    <row r="3172" spans="1:37" s="79" customFormat="1" ht="25.5" customHeight="1" x14ac:dyDescent="0.25">
      <c r="A3172" s="36">
        <v>3166</v>
      </c>
      <c r="B3172" s="45">
        <v>44035</v>
      </c>
      <c r="C3172" s="53" t="s">
        <v>533</v>
      </c>
      <c r="D3172" s="53"/>
      <c r="E3172" s="36">
        <v>12003</v>
      </c>
      <c r="F3172" s="36" t="s">
        <v>2041</v>
      </c>
      <c r="G3172" s="36" t="s">
        <v>1750</v>
      </c>
      <c r="H3172" s="38">
        <v>12</v>
      </c>
      <c r="I3172" s="48">
        <v>442500</v>
      </c>
      <c r="J3172" s="39">
        <f t="shared" si="1383"/>
        <v>0</v>
      </c>
      <c r="K3172" s="39">
        <f t="shared" si="1384"/>
        <v>442500</v>
      </c>
      <c r="L3172" s="39">
        <f t="shared" si="1385"/>
        <v>0</v>
      </c>
      <c r="M3172" s="39">
        <f>IF(C3172=12006,H3172,IF(C3172&lt;&gt;12006,0))</f>
        <v>0</v>
      </c>
      <c r="N3172" s="39">
        <f t="shared" si="1393"/>
        <v>0</v>
      </c>
      <c r="O3172" s="39">
        <f t="shared" si="1387"/>
        <v>0</v>
      </c>
      <c r="P3172" s="39">
        <f t="shared" si="1388"/>
        <v>0</v>
      </c>
      <c r="Q3172" s="39">
        <f t="shared" si="1389"/>
        <v>0</v>
      </c>
      <c r="R3172" s="39">
        <f t="shared" si="1390"/>
        <v>0</v>
      </c>
      <c r="S3172" s="39">
        <f t="shared" si="1391"/>
        <v>0</v>
      </c>
      <c r="T3172" s="39"/>
      <c r="U3172" s="39">
        <f t="shared" si="1392"/>
        <v>0</v>
      </c>
      <c r="V3172" s="39"/>
      <c r="W3172" s="39"/>
      <c r="X3172" s="39">
        <f t="shared" si="1372"/>
        <v>36.344969199178642</v>
      </c>
      <c r="Y3172" s="39">
        <f t="shared" si="1373"/>
        <v>1106.25</v>
      </c>
      <c r="Z3172" s="41">
        <f t="shared" si="1374"/>
        <v>58951.540041067768</v>
      </c>
      <c r="AA3172" s="41">
        <v>44558.932238193018</v>
      </c>
      <c r="AB3172" s="41">
        <v>-1201.7404565586173</v>
      </c>
      <c r="AC3172" s="41">
        <f t="shared" si="1375"/>
        <v>43357.191781634399</v>
      </c>
      <c r="AD3172" s="42">
        <f t="shared" si="1376"/>
        <v>14392.607802874751</v>
      </c>
      <c r="AE3172" s="41">
        <f t="shared" si="1377"/>
        <v>57749.79958450915</v>
      </c>
      <c r="AF3172" s="42">
        <f t="shared" si="1378"/>
        <v>384750.20041549084</v>
      </c>
      <c r="AG3172" s="43">
        <f>(365.25/30.4375*(IF(E3172=12002,1/3%,IF(E3172=12003,1/3%,IF(E3172=12004,1/3%,IF(E3172=12006,1/2%,IF(E3172=12007,1/10%,IF(E3172=12008,1/3%,IF(E3172=12009,1/10%,IF(E3172=12010,1/10%,IF(E3172=12011,1/20%,IF(E3172=12012,1/3%))))))))))))</f>
        <v>400</v>
      </c>
      <c r="AH3172" s="44">
        <f t="shared" si="1379"/>
        <v>346.71047227926078</v>
      </c>
      <c r="AI3172" s="36">
        <f t="shared" si="1380"/>
        <v>53.289527720739223</v>
      </c>
      <c r="AJ3172" s="36">
        <f t="shared" si="1381"/>
        <v>1622</v>
      </c>
      <c r="AK3172" s="45">
        <v>45657</v>
      </c>
    </row>
    <row r="3173" spans="1:37" s="79" customFormat="1" ht="12.75" x14ac:dyDescent="0.25">
      <c r="A3173" s="36">
        <v>3167</v>
      </c>
      <c r="B3173" s="45">
        <v>44036</v>
      </c>
      <c r="C3173" s="36" t="s">
        <v>533</v>
      </c>
      <c r="D3173" s="36"/>
      <c r="E3173" s="36">
        <v>12003</v>
      </c>
      <c r="F3173" s="36" t="s">
        <v>2040</v>
      </c>
      <c r="G3173" s="36" t="s">
        <v>1477</v>
      </c>
      <c r="H3173" s="38">
        <v>14</v>
      </c>
      <c r="I3173" s="48">
        <v>666750</v>
      </c>
      <c r="J3173" s="39">
        <f t="shared" si="1383"/>
        <v>0</v>
      </c>
      <c r="K3173" s="39">
        <f t="shared" si="1384"/>
        <v>666750</v>
      </c>
      <c r="L3173" s="39">
        <f t="shared" si="1385"/>
        <v>0</v>
      </c>
      <c r="M3173" s="39">
        <f>IF(C3173=12006,H3173,IF(C3173&lt;&gt;12006,0))</f>
        <v>0</v>
      </c>
      <c r="N3173" s="39">
        <f t="shared" si="1393"/>
        <v>0</v>
      </c>
      <c r="O3173" s="39">
        <f t="shared" si="1387"/>
        <v>0</v>
      </c>
      <c r="P3173" s="39">
        <f t="shared" si="1388"/>
        <v>0</v>
      </c>
      <c r="Q3173" s="39">
        <f t="shared" si="1389"/>
        <v>0</v>
      </c>
      <c r="R3173" s="39">
        <f t="shared" si="1390"/>
        <v>0</v>
      </c>
      <c r="S3173" s="39">
        <f t="shared" si="1391"/>
        <v>0</v>
      </c>
      <c r="T3173" s="39"/>
      <c r="U3173" s="39">
        <f t="shared" si="1392"/>
        <v>0</v>
      </c>
      <c r="V3173" s="39"/>
      <c r="W3173" s="39"/>
      <c r="X3173" s="39">
        <f t="shared" si="1372"/>
        <v>54.763860369609858</v>
      </c>
      <c r="Y3173" s="39">
        <f t="shared" si="1373"/>
        <v>1666.875</v>
      </c>
      <c r="Z3173" s="41">
        <f t="shared" si="1374"/>
        <v>88772.217659137576</v>
      </c>
      <c r="AA3173" s="41">
        <v>68728.644763860371</v>
      </c>
      <c r="AB3173" s="41">
        <v>-1853.5900388423588</v>
      </c>
      <c r="AC3173" s="41">
        <f t="shared" si="1375"/>
        <v>66875.05472501801</v>
      </c>
      <c r="AD3173" s="42">
        <f t="shared" si="1376"/>
        <v>20043.572895277204</v>
      </c>
      <c r="AE3173" s="41">
        <f t="shared" si="1377"/>
        <v>86918.627620295214</v>
      </c>
      <c r="AF3173" s="42">
        <f t="shared" si="1378"/>
        <v>579831.37237970484</v>
      </c>
      <c r="AG3173" s="43">
        <f>(365.25/30.4375*(IF(E3173=12002,1/3%,IF(E3173=12003,1/3%,IF(E3173=12004,1/3%,IF(E3173=12006,1/2%,IF(E3173=12007,1/10%,IF(E3173=12008,1/3%,IF(E3173=12009,1/10%,IF(E3173=12010,1/10%,IF(E3173=12011,1/20%,IF(E3173=12012,1/3%))))))))))))</f>
        <v>400</v>
      </c>
      <c r="AH3173" s="44">
        <f t="shared" si="1379"/>
        <v>346.74332648870637</v>
      </c>
      <c r="AI3173" s="36">
        <f t="shared" si="1380"/>
        <v>53.256673511293634</v>
      </c>
      <c r="AJ3173" s="36">
        <f t="shared" si="1381"/>
        <v>1621</v>
      </c>
      <c r="AK3173" s="45">
        <v>45657</v>
      </c>
    </row>
    <row r="3174" spans="1:37" s="79" customFormat="1" ht="12.75" x14ac:dyDescent="0.25">
      <c r="A3174" s="36">
        <v>3168</v>
      </c>
      <c r="B3174" s="45">
        <v>44036</v>
      </c>
      <c r="C3174" s="36" t="s">
        <v>533</v>
      </c>
      <c r="D3174" s="36"/>
      <c r="E3174" s="36">
        <v>12003</v>
      </c>
      <c r="F3174" s="36" t="s">
        <v>2041</v>
      </c>
      <c r="G3174" s="36" t="s">
        <v>1477</v>
      </c>
      <c r="H3174" s="38">
        <v>3</v>
      </c>
      <c r="I3174" s="48">
        <v>110625</v>
      </c>
      <c r="J3174" s="39">
        <f t="shared" si="1383"/>
        <v>0</v>
      </c>
      <c r="K3174" s="39">
        <f t="shared" si="1384"/>
        <v>110625</v>
      </c>
      <c r="L3174" s="39">
        <f t="shared" si="1385"/>
        <v>0</v>
      </c>
      <c r="M3174" s="39">
        <f>IF(C3174=12006,H3174,IF(C3174&lt;&gt;12006,0))</f>
        <v>0</v>
      </c>
      <c r="N3174" s="39">
        <f t="shared" si="1393"/>
        <v>0</v>
      </c>
      <c r="O3174" s="39">
        <f t="shared" si="1387"/>
        <v>0</v>
      </c>
      <c r="P3174" s="39">
        <f t="shared" si="1388"/>
        <v>0</v>
      </c>
      <c r="Q3174" s="39">
        <f t="shared" si="1389"/>
        <v>0</v>
      </c>
      <c r="R3174" s="39">
        <f t="shared" si="1390"/>
        <v>0</v>
      </c>
      <c r="S3174" s="39">
        <f t="shared" si="1391"/>
        <v>0</v>
      </c>
      <c r="T3174" s="39"/>
      <c r="U3174" s="39">
        <f t="shared" si="1392"/>
        <v>0</v>
      </c>
      <c r="V3174" s="39"/>
      <c r="W3174" s="39"/>
      <c r="X3174" s="39">
        <f t="shared" si="1372"/>
        <v>9.0862422997946606</v>
      </c>
      <c r="Y3174" s="39">
        <f t="shared" si="1373"/>
        <v>276.5625</v>
      </c>
      <c r="Z3174" s="41">
        <f t="shared" si="1374"/>
        <v>14728.798767967146</v>
      </c>
      <c r="AA3174" s="41">
        <v>11403.234086242299</v>
      </c>
      <c r="AB3174" s="41">
        <v>-307.54165436360842</v>
      </c>
      <c r="AC3174" s="41">
        <f t="shared" si="1375"/>
        <v>11095.69243187869</v>
      </c>
      <c r="AD3174" s="42">
        <f t="shared" si="1376"/>
        <v>3325.5646817248471</v>
      </c>
      <c r="AE3174" s="41">
        <f t="shared" si="1377"/>
        <v>14421.257113603537</v>
      </c>
      <c r="AF3174" s="42">
        <f t="shared" si="1378"/>
        <v>96203.74288639646</v>
      </c>
      <c r="AG3174" s="43">
        <f>(365.25/30.4375*(IF(E3174=12002,1/3%,IF(E3174=12003,1/3%,IF(E3174=12004,1/3%,IF(E3174=12006,1/2%,IF(E3174=12007,1/10%,IF(E3174=12008,1/3%,IF(E3174=12009,1/10%,IF(E3174=12010,1/10%,IF(E3174=12011,1/20%,IF(E3174=12012,1/3%))))))))))))</f>
        <v>400</v>
      </c>
      <c r="AH3174" s="44">
        <f t="shared" si="1379"/>
        <v>346.74332648870637</v>
      </c>
      <c r="AI3174" s="36">
        <f t="shared" si="1380"/>
        <v>53.256673511293634</v>
      </c>
      <c r="AJ3174" s="36">
        <f t="shared" si="1381"/>
        <v>1621</v>
      </c>
      <c r="AK3174" s="45">
        <v>45657</v>
      </c>
    </row>
    <row r="3175" spans="1:37" s="79" customFormat="1" ht="12.75" x14ac:dyDescent="0.25">
      <c r="A3175" s="36">
        <v>3169</v>
      </c>
      <c r="B3175" s="45">
        <v>44036</v>
      </c>
      <c r="C3175" s="49" t="s">
        <v>272</v>
      </c>
      <c r="D3175" s="49"/>
      <c r="E3175" s="49">
        <v>12010</v>
      </c>
      <c r="F3175" s="36" t="s">
        <v>2305</v>
      </c>
      <c r="G3175" s="56" t="s">
        <v>435</v>
      </c>
      <c r="H3175" s="38">
        <v>18</v>
      </c>
      <c r="I3175" s="50">
        <v>943475</v>
      </c>
      <c r="J3175" s="39">
        <f t="shared" si="1383"/>
        <v>0</v>
      </c>
      <c r="K3175" s="39">
        <f t="shared" si="1384"/>
        <v>0</v>
      </c>
      <c r="L3175" s="39">
        <f t="shared" si="1385"/>
        <v>0</v>
      </c>
      <c r="M3175" s="39">
        <f>IF(E3175=12005,I3175,IF(E3175&lt;&gt;12005,0))</f>
        <v>0</v>
      </c>
      <c r="N3175" s="39">
        <f t="shared" si="1393"/>
        <v>0</v>
      </c>
      <c r="O3175" s="39">
        <f t="shared" si="1387"/>
        <v>0</v>
      </c>
      <c r="P3175" s="39">
        <f t="shared" si="1388"/>
        <v>0</v>
      </c>
      <c r="Q3175" s="39">
        <f t="shared" si="1389"/>
        <v>0</v>
      </c>
      <c r="R3175" s="39">
        <f t="shared" si="1390"/>
        <v>943475</v>
      </c>
      <c r="S3175" s="39">
        <f t="shared" si="1391"/>
        <v>0</v>
      </c>
      <c r="T3175" s="39"/>
      <c r="U3175" s="39">
        <f t="shared" si="1392"/>
        <v>0</v>
      </c>
      <c r="V3175" s="39"/>
      <c r="W3175" s="39">
        <f>IF(E3175=12099,I3175,IF(E3175&lt;&gt;12099,0))</f>
        <v>0</v>
      </c>
      <c r="X3175" s="39">
        <f t="shared" si="1372"/>
        <v>258.30937713894593</v>
      </c>
      <c r="Y3175" s="39">
        <f t="shared" si="1373"/>
        <v>7862.291666666667</v>
      </c>
      <c r="Z3175" s="41">
        <f t="shared" si="1374"/>
        <v>418719.50034223136</v>
      </c>
      <c r="AA3175" s="41">
        <v>324178.26830937713</v>
      </c>
      <c r="AB3175" s="41">
        <v>21788.342232376843</v>
      </c>
      <c r="AC3175" s="41">
        <f t="shared" si="1375"/>
        <v>345966.61054175399</v>
      </c>
      <c r="AD3175" s="42">
        <f t="shared" si="1376"/>
        <v>94541.232032854226</v>
      </c>
      <c r="AE3175" s="41">
        <f t="shared" si="1377"/>
        <v>440507.84257460822</v>
      </c>
      <c r="AF3175" s="42">
        <f t="shared" si="1378"/>
        <v>502967.15742539178</v>
      </c>
      <c r="AG3175" s="43">
        <f>(365.25/30.4375*(IF(E3175=12002,1/3%,IF(E3175=12003,1/3%,IF(E3175=12004,1/3%,IF(E3175=12006,1/2%,IF(E3175=12007,1/10%,IF(E3175=12008,1/3%,IF(E3175=12009,1/10%,IF(E3175=12010,1/10%,IF(E3175=12011,1/20%,IF(E3175=12012,1/3%,IF(E3175=12099,1/10%)))))))))))))</f>
        <v>120</v>
      </c>
      <c r="AH3175" s="44">
        <f t="shared" si="1379"/>
        <v>66.743326488706373</v>
      </c>
      <c r="AI3175" s="36">
        <f t="shared" si="1380"/>
        <v>53.256673511293634</v>
      </c>
      <c r="AJ3175" s="36">
        <f t="shared" si="1381"/>
        <v>1621</v>
      </c>
      <c r="AK3175" s="45">
        <v>45657</v>
      </c>
    </row>
    <row r="3176" spans="1:37" s="79" customFormat="1" ht="38.25" customHeight="1" x14ac:dyDescent="0.25">
      <c r="A3176" s="36">
        <v>3170</v>
      </c>
      <c r="B3176" s="91">
        <v>44039</v>
      </c>
      <c r="C3176" s="49" t="s">
        <v>265</v>
      </c>
      <c r="D3176" s="49"/>
      <c r="E3176" s="49">
        <v>12007</v>
      </c>
      <c r="F3176" s="56" t="s">
        <v>2364</v>
      </c>
      <c r="G3176" s="73" t="s">
        <v>435</v>
      </c>
      <c r="H3176" s="62">
        <v>1</v>
      </c>
      <c r="I3176" s="96">
        <v>122050</v>
      </c>
      <c r="J3176" s="39">
        <f t="shared" si="1383"/>
        <v>0</v>
      </c>
      <c r="K3176" s="39">
        <f t="shared" si="1384"/>
        <v>0</v>
      </c>
      <c r="L3176" s="39">
        <f t="shared" si="1385"/>
        <v>0</v>
      </c>
      <c r="M3176" s="39">
        <f>IF(E3176=12005,I3176,IF(E3176&lt;&gt;12005,0))</f>
        <v>0</v>
      </c>
      <c r="N3176" s="39">
        <f t="shared" si="1393"/>
        <v>0</v>
      </c>
      <c r="O3176" s="39">
        <f t="shared" si="1387"/>
        <v>122050</v>
      </c>
      <c r="P3176" s="39">
        <f t="shared" si="1388"/>
        <v>0</v>
      </c>
      <c r="Q3176" s="39">
        <f t="shared" si="1389"/>
        <v>0</v>
      </c>
      <c r="R3176" s="39">
        <f t="shared" si="1390"/>
        <v>0</v>
      </c>
      <c r="S3176" s="39">
        <f t="shared" si="1391"/>
        <v>0</v>
      </c>
      <c r="T3176" s="39"/>
      <c r="U3176" s="39">
        <f t="shared" si="1392"/>
        <v>0</v>
      </c>
      <c r="V3176" s="39"/>
      <c r="W3176" s="39">
        <f>IF(E3176=12099,I3176,IF(E3176&lt;&gt;12099,0))</f>
        <v>0</v>
      </c>
      <c r="X3176" s="39">
        <f t="shared" si="1372"/>
        <v>33.415468856947292</v>
      </c>
      <c r="Y3176" s="39">
        <f t="shared" si="1373"/>
        <v>1017.0833333333333</v>
      </c>
      <c r="Z3176" s="41">
        <f t="shared" si="1374"/>
        <v>54066.228610540718</v>
      </c>
      <c r="AA3176" s="41">
        <v>41836.167008898017</v>
      </c>
      <c r="AB3176" s="41">
        <v>1310.86064301634</v>
      </c>
      <c r="AC3176" s="41">
        <f t="shared" si="1375"/>
        <v>43147.027651914359</v>
      </c>
      <c r="AD3176" s="42">
        <f t="shared" si="1376"/>
        <v>12230.061601642701</v>
      </c>
      <c r="AE3176" s="41">
        <f t="shared" si="1377"/>
        <v>55377.08925355706</v>
      </c>
      <c r="AF3176" s="42">
        <f t="shared" si="1378"/>
        <v>66672.91074644294</v>
      </c>
      <c r="AG3176" s="43">
        <f>(365.25/30.4375*(IF(E3176=12002,1/3%,IF(E3176=12003,1/3%,IF(E3176=12004,1/3%,IF(E3176=12006,1/2%,IF(E3176=12007,1/10%,IF(E3176=12008,1/3%,IF(E3176=12009,1/10%,IF(E3176=12010,1/10%,IF(E3176=12011,1/20%,IF(E3176=12012,1/3%,IF(E3176=12099,1/10%)))))))))))))</f>
        <v>120</v>
      </c>
      <c r="AH3176" s="44">
        <f t="shared" si="1379"/>
        <v>66.841889117043124</v>
      </c>
      <c r="AI3176" s="36">
        <f t="shared" si="1380"/>
        <v>53.158110882956876</v>
      </c>
      <c r="AJ3176" s="36">
        <f t="shared" si="1381"/>
        <v>1618</v>
      </c>
      <c r="AK3176" s="45">
        <v>45657</v>
      </c>
    </row>
    <row r="3177" spans="1:37" s="79" customFormat="1" ht="38.25" customHeight="1" x14ac:dyDescent="0.25">
      <c r="A3177" s="36">
        <v>3171</v>
      </c>
      <c r="B3177" s="45">
        <v>44039</v>
      </c>
      <c r="C3177" s="49" t="s">
        <v>272</v>
      </c>
      <c r="D3177" s="49"/>
      <c r="E3177" s="49">
        <v>12010</v>
      </c>
      <c r="F3177" s="36" t="s">
        <v>2326</v>
      </c>
      <c r="G3177" s="56" t="s">
        <v>435</v>
      </c>
      <c r="H3177" s="38">
        <v>1</v>
      </c>
      <c r="I3177" s="50">
        <v>350000</v>
      </c>
      <c r="J3177" s="39">
        <f t="shared" si="1383"/>
        <v>0</v>
      </c>
      <c r="K3177" s="39">
        <f t="shared" si="1384"/>
        <v>0</v>
      </c>
      <c r="L3177" s="39">
        <f t="shared" si="1385"/>
        <v>0</v>
      </c>
      <c r="M3177" s="39">
        <f>IF(E3177=12005,I3177,IF(E3177&lt;&gt;12005,0))</f>
        <v>0</v>
      </c>
      <c r="N3177" s="39">
        <f t="shared" si="1393"/>
        <v>0</v>
      </c>
      <c r="O3177" s="39">
        <f t="shared" si="1387"/>
        <v>0</v>
      </c>
      <c r="P3177" s="39">
        <f t="shared" si="1388"/>
        <v>0</v>
      </c>
      <c r="Q3177" s="39">
        <f t="shared" si="1389"/>
        <v>0</v>
      </c>
      <c r="R3177" s="39">
        <f t="shared" si="1390"/>
        <v>350000</v>
      </c>
      <c r="S3177" s="39">
        <f t="shared" si="1391"/>
        <v>0</v>
      </c>
      <c r="T3177" s="39"/>
      <c r="U3177" s="39">
        <f t="shared" si="1392"/>
        <v>0</v>
      </c>
      <c r="V3177" s="39"/>
      <c r="W3177" s="39">
        <f>IF(E3177=12099,I3177,IF(E3177&lt;&gt;12099,0))</f>
        <v>0</v>
      </c>
      <c r="X3177" s="39">
        <f t="shared" si="1372"/>
        <v>95.824777549623548</v>
      </c>
      <c r="Y3177" s="39">
        <f t="shared" si="1373"/>
        <v>2916.6666666666665</v>
      </c>
      <c r="Z3177" s="41">
        <f t="shared" si="1374"/>
        <v>155044.49007529087</v>
      </c>
      <c r="AA3177" s="41">
        <v>119972.62149212867</v>
      </c>
      <c r="AB3177" s="41">
        <v>8063.4786200142607</v>
      </c>
      <c r="AC3177" s="41">
        <f t="shared" si="1375"/>
        <v>128036.10011214293</v>
      </c>
      <c r="AD3177" s="42">
        <f t="shared" si="1376"/>
        <v>35071.868583162199</v>
      </c>
      <c r="AE3177" s="41">
        <f t="shared" si="1377"/>
        <v>163107.96869530511</v>
      </c>
      <c r="AF3177" s="42">
        <f t="shared" si="1378"/>
        <v>186892.03130469489</v>
      </c>
      <c r="AG3177" s="43">
        <f>(365.25/30.4375*(IF(E3177=12002,1/3%,IF(E3177=12003,1/3%,IF(E3177=12004,1/3%,IF(E3177=12006,1/2%,IF(E3177=12007,1/10%,IF(E3177=12008,1/3%,IF(E3177=12009,1/10%,IF(E3177=12010,1/10%,IF(E3177=12011,1/20%,IF(E3177=12012,1/3%,IF(E3177=12099,1/10%)))))))))))))</f>
        <v>120</v>
      </c>
      <c r="AH3177" s="44">
        <f t="shared" si="1379"/>
        <v>66.841889117043124</v>
      </c>
      <c r="AI3177" s="36">
        <f t="shared" si="1380"/>
        <v>53.158110882956876</v>
      </c>
      <c r="AJ3177" s="36">
        <f t="shared" si="1381"/>
        <v>1618</v>
      </c>
      <c r="AK3177" s="45">
        <v>45657</v>
      </c>
    </row>
    <row r="3178" spans="1:37" s="79" customFormat="1" ht="25.5" customHeight="1" x14ac:dyDescent="0.25">
      <c r="A3178" s="36">
        <v>3172</v>
      </c>
      <c r="B3178" s="45">
        <v>44039</v>
      </c>
      <c r="C3178" s="53" t="s">
        <v>533</v>
      </c>
      <c r="D3178" s="53"/>
      <c r="E3178" s="36">
        <v>12003</v>
      </c>
      <c r="F3178" s="36" t="s">
        <v>2298</v>
      </c>
      <c r="G3178" s="36" t="s">
        <v>1700</v>
      </c>
      <c r="H3178" s="38">
        <v>17</v>
      </c>
      <c r="I3178" s="50">
        <v>809625</v>
      </c>
      <c r="J3178" s="39">
        <f t="shared" si="1383"/>
        <v>0</v>
      </c>
      <c r="K3178" s="39">
        <f t="shared" si="1384"/>
        <v>809625</v>
      </c>
      <c r="L3178" s="39">
        <f t="shared" si="1385"/>
        <v>0</v>
      </c>
      <c r="M3178" s="39">
        <f t="shared" ref="M3178:M3195" si="1394">IF(C3178=12006,H3178,IF(C3178&lt;&gt;12006,0))</f>
        <v>0</v>
      </c>
      <c r="N3178" s="39">
        <f t="shared" si="1393"/>
        <v>0</v>
      </c>
      <c r="O3178" s="39">
        <f t="shared" si="1387"/>
        <v>0</v>
      </c>
      <c r="P3178" s="39">
        <f t="shared" si="1388"/>
        <v>0</v>
      </c>
      <c r="Q3178" s="39">
        <f t="shared" si="1389"/>
        <v>0</v>
      </c>
      <c r="R3178" s="39">
        <f t="shared" si="1390"/>
        <v>0</v>
      </c>
      <c r="S3178" s="39">
        <f t="shared" si="1391"/>
        <v>0</v>
      </c>
      <c r="T3178" s="39"/>
      <c r="U3178" s="39">
        <f t="shared" si="1392"/>
        <v>0</v>
      </c>
      <c r="V3178" s="39"/>
      <c r="W3178" s="39"/>
      <c r="X3178" s="39">
        <f t="shared" si="1372"/>
        <v>66.49897330595482</v>
      </c>
      <c r="Y3178" s="39">
        <f t="shared" si="1373"/>
        <v>2024.0624999999998</v>
      </c>
      <c r="Z3178" s="41">
        <f t="shared" si="1374"/>
        <v>107595.33880903489</v>
      </c>
      <c r="AA3178" s="41">
        <v>81261.745379876782</v>
      </c>
      <c r="AB3178" s="41">
        <v>-2191.6038398662363</v>
      </c>
      <c r="AC3178" s="41">
        <f t="shared" si="1375"/>
        <v>79070.141540010547</v>
      </c>
      <c r="AD3178" s="42">
        <f t="shared" si="1376"/>
        <v>26333.593429158107</v>
      </c>
      <c r="AE3178" s="41">
        <f t="shared" si="1377"/>
        <v>105403.73496916865</v>
      </c>
      <c r="AF3178" s="42">
        <f t="shared" si="1378"/>
        <v>704221.26503083133</v>
      </c>
      <c r="AG3178" s="43">
        <f t="shared" ref="AG3178:AG3195" si="1395">(365.25/30.4375*(IF(E3178=12002,1/3%,IF(E3178=12003,1/3%,IF(E3178=12004,1/3%,IF(E3178=12006,1/2%,IF(E3178=12007,1/10%,IF(E3178=12008,1/3%,IF(E3178=12009,1/10%,IF(E3178=12010,1/10%,IF(E3178=12011,1/20%,IF(E3178=12012,1/3%))))))))))))</f>
        <v>400</v>
      </c>
      <c r="AH3178" s="44">
        <f t="shared" si="1379"/>
        <v>346.84188911704314</v>
      </c>
      <c r="AI3178" s="36">
        <f t="shared" si="1380"/>
        <v>53.158110882956876</v>
      </c>
      <c r="AJ3178" s="36">
        <f t="shared" si="1381"/>
        <v>1618</v>
      </c>
      <c r="AK3178" s="45">
        <v>45657</v>
      </c>
    </row>
    <row r="3179" spans="1:37" s="79" customFormat="1" ht="25.5" x14ac:dyDescent="0.25">
      <c r="A3179" s="36">
        <v>3173</v>
      </c>
      <c r="B3179" s="45">
        <v>44041</v>
      </c>
      <c r="C3179" s="53" t="s">
        <v>533</v>
      </c>
      <c r="D3179" s="53"/>
      <c r="E3179" s="36">
        <v>12003</v>
      </c>
      <c r="F3179" s="36" t="s">
        <v>2171</v>
      </c>
      <c r="G3179" s="36" t="s">
        <v>1700</v>
      </c>
      <c r="H3179" s="38">
        <v>3</v>
      </c>
      <c r="I3179" s="48">
        <v>224577.53164556963</v>
      </c>
      <c r="J3179" s="39">
        <f t="shared" si="1383"/>
        <v>0</v>
      </c>
      <c r="K3179" s="39">
        <f t="shared" si="1384"/>
        <v>224577.53164556963</v>
      </c>
      <c r="L3179" s="39">
        <f t="shared" si="1385"/>
        <v>0</v>
      </c>
      <c r="M3179" s="39">
        <f t="shared" si="1394"/>
        <v>0</v>
      </c>
      <c r="N3179" s="39">
        <f t="shared" si="1393"/>
        <v>0</v>
      </c>
      <c r="O3179" s="39">
        <f t="shared" si="1387"/>
        <v>0</v>
      </c>
      <c r="P3179" s="39">
        <f t="shared" si="1388"/>
        <v>0</v>
      </c>
      <c r="Q3179" s="39">
        <f t="shared" si="1389"/>
        <v>0</v>
      </c>
      <c r="R3179" s="39">
        <f t="shared" si="1390"/>
        <v>0</v>
      </c>
      <c r="S3179" s="39">
        <f t="shared" si="1391"/>
        <v>0</v>
      </c>
      <c r="T3179" s="39"/>
      <c r="U3179" s="39">
        <f t="shared" si="1392"/>
        <v>0</v>
      </c>
      <c r="V3179" s="39"/>
      <c r="W3179" s="39"/>
      <c r="X3179" s="39">
        <f t="shared" si="1372"/>
        <v>18.445793153640214</v>
      </c>
      <c r="Y3179" s="39">
        <f t="shared" si="1373"/>
        <v>561.44382911392404</v>
      </c>
      <c r="Z3179" s="41">
        <f t="shared" si="1374"/>
        <v>29808.401736282587</v>
      </c>
      <c r="AA3179" s="41">
        <v>22503.867647441064</v>
      </c>
      <c r="AB3179" s="41">
        <v>-606.92226726632214</v>
      </c>
      <c r="AC3179" s="41">
        <f t="shared" si="1375"/>
        <v>21896.94538017474</v>
      </c>
      <c r="AD3179" s="42">
        <f t="shared" si="1376"/>
        <v>7304.534088841523</v>
      </c>
      <c r="AE3179" s="41">
        <f t="shared" si="1377"/>
        <v>29201.479469016263</v>
      </c>
      <c r="AF3179" s="42">
        <f t="shared" si="1378"/>
        <v>195376.05217655338</v>
      </c>
      <c r="AG3179" s="43">
        <f t="shared" si="1395"/>
        <v>400</v>
      </c>
      <c r="AH3179" s="44">
        <f t="shared" si="1379"/>
        <v>346.90759753593431</v>
      </c>
      <c r="AI3179" s="36">
        <f t="shared" si="1380"/>
        <v>53.092402464065707</v>
      </c>
      <c r="AJ3179" s="36">
        <f t="shared" si="1381"/>
        <v>1616</v>
      </c>
      <c r="AK3179" s="45">
        <v>45657</v>
      </c>
    </row>
    <row r="3180" spans="1:37" s="79" customFormat="1" ht="25.5" x14ac:dyDescent="0.25">
      <c r="A3180" s="36">
        <v>3174</v>
      </c>
      <c r="B3180" s="45">
        <v>44041</v>
      </c>
      <c r="C3180" s="53" t="s">
        <v>533</v>
      </c>
      <c r="D3180" s="53"/>
      <c r="E3180" s="36">
        <v>12003</v>
      </c>
      <c r="F3180" s="36" t="s">
        <v>2040</v>
      </c>
      <c r="G3180" s="36" t="s">
        <v>1700</v>
      </c>
      <c r="H3180" s="38">
        <v>15</v>
      </c>
      <c r="I3180" s="99">
        <v>714564.87341772148</v>
      </c>
      <c r="J3180" s="39">
        <f t="shared" si="1383"/>
        <v>0</v>
      </c>
      <c r="K3180" s="39">
        <f t="shared" si="1384"/>
        <v>714564.87341772148</v>
      </c>
      <c r="L3180" s="39">
        <f t="shared" si="1385"/>
        <v>0</v>
      </c>
      <c r="M3180" s="39">
        <f t="shared" si="1394"/>
        <v>0</v>
      </c>
      <c r="N3180" s="39">
        <f t="shared" si="1393"/>
        <v>0</v>
      </c>
      <c r="O3180" s="39">
        <f t="shared" si="1387"/>
        <v>0</v>
      </c>
      <c r="P3180" s="39">
        <f t="shared" si="1388"/>
        <v>0</v>
      </c>
      <c r="Q3180" s="39">
        <f t="shared" si="1389"/>
        <v>0</v>
      </c>
      <c r="R3180" s="39">
        <f t="shared" si="1390"/>
        <v>0</v>
      </c>
      <c r="S3180" s="39">
        <f t="shared" si="1391"/>
        <v>0</v>
      </c>
      <c r="T3180" s="39"/>
      <c r="U3180" s="39">
        <f t="shared" si="1392"/>
        <v>0</v>
      </c>
      <c r="V3180" s="39"/>
      <c r="W3180" s="39"/>
      <c r="X3180" s="39">
        <f t="shared" si="1372"/>
        <v>58.691160034309767</v>
      </c>
      <c r="Y3180" s="39">
        <f t="shared" si="1373"/>
        <v>1786.4121835443036</v>
      </c>
      <c r="Z3180" s="41">
        <f t="shared" si="1374"/>
        <v>94844.914615444592</v>
      </c>
      <c r="AA3180" s="41">
        <v>71603.215241857921</v>
      </c>
      <c r="AB3180" s="41">
        <v>-1931.1163049382974</v>
      </c>
      <c r="AC3180" s="41">
        <f t="shared" si="1375"/>
        <v>69672.098936919618</v>
      </c>
      <c r="AD3180" s="42">
        <f t="shared" si="1376"/>
        <v>23241.699373586671</v>
      </c>
      <c r="AE3180" s="41">
        <f t="shared" si="1377"/>
        <v>92913.798310506289</v>
      </c>
      <c r="AF3180" s="42">
        <f t="shared" si="1378"/>
        <v>621651.07510721521</v>
      </c>
      <c r="AG3180" s="43">
        <f t="shared" si="1395"/>
        <v>400</v>
      </c>
      <c r="AH3180" s="44">
        <f t="shared" si="1379"/>
        <v>346.90759753593431</v>
      </c>
      <c r="AI3180" s="36">
        <f t="shared" si="1380"/>
        <v>53.092402464065707</v>
      </c>
      <c r="AJ3180" s="36">
        <f t="shared" si="1381"/>
        <v>1616</v>
      </c>
      <c r="AK3180" s="45">
        <v>45657</v>
      </c>
    </row>
    <row r="3181" spans="1:37" s="79" customFormat="1" ht="38.25" customHeight="1" x14ac:dyDescent="0.25">
      <c r="A3181" s="36">
        <v>3175</v>
      </c>
      <c r="B3181" s="45">
        <v>44041</v>
      </c>
      <c r="C3181" s="53" t="s">
        <v>533</v>
      </c>
      <c r="D3181" s="53"/>
      <c r="E3181" s="36">
        <v>12003</v>
      </c>
      <c r="F3181" s="36" t="s">
        <v>2041</v>
      </c>
      <c r="G3181" s="36" t="s">
        <v>1700</v>
      </c>
      <c r="H3181" s="38">
        <v>4</v>
      </c>
      <c r="I3181" s="48">
        <v>136107.59493670886</v>
      </c>
      <c r="J3181" s="39">
        <f t="shared" si="1383"/>
        <v>0</v>
      </c>
      <c r="K3181" s="39">
        <f t="shared" si="1384"/>
        <v>136107.59493670886</v>
      </c>
      <c r="L3181" s="39">
        <f t="shared" si="1385"/>
        <v>0</v>
      </c>
      <c r="M3181" s="39">
        <f t="shared" si="1394"/>
        <v>0</v>
      </c>
      <c r="N3181" s="39">
        <f t="shared" si="1393"/>
        <v>0</v>
      </c>
      <c r="O3181" s="39">
        <f t="shared" si="1387"/>
        <v>0</v>
      </c>
      <c r="P3181" s="39">
        <f t="shared" si="1388"/>
        <v>0</v>
      </c>
      <c r="Q3181" s="39">
        <f t="shared" si="1389"/>
        <v>0</v>
      </c>
      <c r="R3181" s="39">
        <f t="shared" si="1390"/>
        <v>0</v>
      </c>
      <c r="S3181" s="39">
        <f t="shared" si="1391"/>
        <v>0</v>
      </c>
      <c r="T3181" s="39"/>
      <c r="U3181" s="39">
        <f t="shared" si="1392"/>
        <v>0</v>
      </c>
      <c r="V3181" s="39"/>
      <c r="W3181" s="39"/>
      <c r="X3181" s="39">
        <f t="shared" si="1372"/>
        <v>11.179268577963766</v>
      </c>
      <c r="Y3181" s="39">
        <f t="shared" si="1373"/>
        <v>340.26898734177212</v>
      </c>
      <c r="Z3181" s="41">
        <f t="shared" si="1374"/>
        <v>18065.698021989443</v>
      </c>
      <c r="AA3181" s="41">
        <v>13638.707665115795</v>
      </c>
      <c r="AB3181" s="41">
        <v>-367.8316771311043</v>
      </c>
      <c r="AC3181" s="41">
        <f t="shared" si="1375"/>
        <v>13270.875987984691</v>
      </c>
      <c r="AD3181" s="42">
        <f t="shared" si="1376"/>
        <v>4426.9903568736481</v>
      </c>
      <c r="AE3181" s="41">
        <f t="shared" si="1377"/>
        <v>17697.866344858339</v>
      </c>
      <c r="AF3181" s="42">
        <f t="shared" si="1378"/>
        <v>118409.72859185052</v>
      </c>
      <c r="AG3181" s="43">
        <f t="shared" si="1395"/>
        <v>400</v>
      </c>
      <c r="AH3181" s="44">
        <f t="shared" si="1379"/>
        <v>346.90759753593431</v>
      </c>
      <c r="AI3181" s="36">
        <f t="shared" si="1380"/>
        <v>53.092402464065707</v>
      </c>
      <c r="AJ3181" s="36">
        <f t="shared" si="1381"/>
        <v>1616</v>
      </c>
      <c r="AK3181" s="45">
        <v>45657</v>
      </c>
    </row>
    <row r="3182" spans="1:37" s="79" customFormat="1" ht="38.25" customHeight="1" x14ac:dyDescent="0.25">
      <c r="A3182" s="36">
        <v>3176</v>
      </c>
      <c r="B3182" s="45">
        <v>44043</v>
      </c>
      <c r="C3182" s="36" t="s">
        <v>823</v>
      </c>
      <c r="D3182" s="36"/>
      <c r="E3182" s="36">
        <v>12004</v>
      </c>
      <c r="F3182" s="36" t="s">
        <v>2365</v>
      </c>
      <c r="G3182" s="36" t="s">
        <v>52</v>
      </c>
      <c r="H3182" s="38">
        <f>VLOOKUP(F3182,'[1]Feeder Assets'!$F$1338:$K$2140,6,0)</f>
        <v>28</v>
      </c>
      <c r="I3182" s="48">
        <v>2895317.76</v>
      </c>
      <c r="J3182" s="39">
        <f t="shared" si="1383"/>
        <v>0</v>
      </c>
      <c r="K3182" s="39">
        <f t="shared" si="1384"/>
        <v>0</v>
      </c>
      <c r="L3182" s="39">
        <f t="shared" si="1385"/>
        <v>2895317.76</v>
      </c>
      <c r="M3182" s="39">
        <f t="shared" si="1394"/>
        <v>0</v>
      </c>
      <c r="N3182" s="39">
        <f t="shared" si="1393"/>
        <v>0</v>
      </c>
      <c r="O3182" s="39">
        <f t="shared" si="1387"/>
        <v>0</v>
      </c>
      <c r="P3182" s="39">
        <f t="shared" si="1388"/>
        <v>0</v>
      </c>
      <c r="Q3182" s="39">
        <f t="shared" si="1389"/>
        <v>0</v>
      </c>
      <c r="R3182" s="39">
        <f t="shared" si="1390"/>
        <v>0</v>
      </c>
      <c r="S3182" s="39">
        <f t="shared" si="1391"/>
        <v>0</v>
      </c>
      <c r="T3182" s="39"/>
      <c r="U3182" s="39">
        <f t="shared" si="1392"/>
        <v>0</v>
      </c>
      <c r="V3182" s="39"/>
      <c r="W3182" s="39"/>
      <c r="X3182" s="39">
        <f t="shared" si="1372"/>
        <v>237.80844024640652</v>
      </c>
      <c r="Y3182" s="39">
        <f t="shared" si="1373"/>
        <v>7238.2943999999989</v>
      </c>
      <c r="Z3182" s="41">
        <f t="shared" si="1374"/>
        <v>383822.82255770016</v>
      </c>
      <c r="AA3182" s="41">
        <v>296784.93342751532</v>
      </c>
      <c r="AB3182" s="41">
        <v>-8004.1967678810342</v>
      </c>
      <c r="AC3182" s="41">
        <f t="shared" si="1375"/>
        <v>288780.73665963428</v>
      </c>
      <c r="AD3182" s="42">
        <f t="shared" si="1376"/>
        <v>87037.889130184834</v>
      </c>
      <c r="AE3182" s="41">
        <f t="shared" si="1377"/>
        <v>375818.62578981911</v>
      </c>
      <c r="AF3182" s="42">
        <f t="shared" si="1378"/>
        <v>2519499.1342101805</v>
      </c>
      <c r="AG3182" s="43">
        <f t="shared" si="1395"/>
        <v>400</v>
      </c>
      <c r="AH3182" s="44">
        <f t="shared" si="1379"/>
        <v>346.97330595482549</v>
      </c>
      <c r="AI3182" s="36">
        <f t="shared" si="1380"/>
        <v>53.026694045174537</v>
      </c>
      <c r="AJ3182" s="36">
        <f t="shared" si="1381"/>
        <v>1614</v>
      </c>
      <c r="AK3182" s="45">
        <v>45657</v>
      </c>
    </row>
    <row r="3183" spans="1:37" s="79" customFormat="1" ht="38.25" customHeight="1" x14ac:dyDescent="0.25">
      <c r="A3183" s="36">
        <v>3177</v>
      </c>
      <c r="B3183" s="45">
        <v>44043</v>
      </c>
      <c r="C3183" s="36" t="s">
        <v>823</v>
      </c>
      <c r="D3183" s="36"/>
      <c r="E3183" s="36">
        <v>12004</v>
      </c>
      <c r="F3183" s="36" t="s">
        <v>2366</v>
      </c>
      <c r="G3183" s="36" t="s">
        <v>561</v>
      </c>
      <c r="H3183" s="38">
        <v>1</v>
      </c>
      <c r="I3183" s="48">
        <v>16000</v>
      </c>
      <c r="J3183" s="39">
        <f t="shared" si="1383"/>
        <v>0</v>
      </c>
      <c r="K3183" s="39">
        <f t="shared" si="1384"/>
        <v>0</v>
      </c>
      <c r="L3183" s="39">
        <f t="shared" si="1385"/>
        <v>16000</v>
      </c>
      <c r="M3183" s="39">
        <f t="shared" si="1394"/>
        <v>0</v>
      </c>
      <c r="N3183" s="39">
        <f t="shared" si="1393"/>
        <v>0</v>
      </c>
      <c r="O3183" s="39">
        <f t="shared" si="1387"/>
        <v>0</v>
      </c>
      <c r="P3183" s="39">
        <f t="shared" si="1388"/>
        <v>0</v>
      </c>
      <c r="Q3183" s="39">
        <f t="shared" si="1389"/>
        <v>0</v>
      </c>
      <c r="R3183" s="39">
        <f t="shared" si="1390"/>
        <v>0</v>
      </c>
      <c r="S3183" s="39">
        <f t="shared" si="1391"/>
        <v>0</v>
      </c>
      <c r="T3183" s="39"/>
      <c r="U3183" s="39">
        <f t="shared" si="1392"/>
        <v>0</v>
      </c>
      <c r="V3183" s="39"/>
      <c r="W3183" s="39"/>
      <c r="X3183" s="39">
        <f t="shared" si="1372"/>
        <v>1.3141683778234086</v>
      </c>
      <c r="Y3183" s="39">
        <f t="shared" si="1373"/>
        <v>40</v>
      </c>
      <c r="Z3183" s="41">
        <f t="shared" si="1374"/>
        <v>2121.0677618069813</v>
      </c>
      <c r="AA3183" s="41">
        <v>1600.6570841889118</v>
      </c>
      <c r="AB3183" s="41">
        <v>-43.169220592279032</v>
      </c>
      <c r="AC3183" s="41">
        <f t="shared" si="1375"/>
        <v>1557.4878635966327</v>
      </c>
      <c r="AD3183" s="42">
        <f t="shared" si="1376"/>
        <v>520.41067761806949</v>
      </c>
      <c r="AE3183" s="41">
        <f t="shared" si="1377"/>
        <v>2077.8985412147022</v>
      </c>
      <c r="AF3183" s="42">
        <f t="shared" si="1378"/>
        <v>13922.101458785299</v>
      </c>
      <c r="AG3183" s="43">
        <f t="shared" si="1395"/>
        <v>400</v>
      </c>
      <c r="AH3183" s="44">
        <f t="shared" si="1379"/>
        <v>346.97330595482549</v>
      </c>
      <c r="AI3183" s="36">
        <f t="shared" si="1380"/>
        <v>53.026694045174537</v>
      </c>
      <c r="AJ3183" s="36">
        <f t="shared" si="1381"/>
        <v>1614</v>
      </c>
      <c r="AK3183" s="45">
        <v>45657</v>
      </c>
    </row>
    <row r="3184" spans="1:37" s="79" customFormat="1" ht="12.75" x14ac:dyDescent="0.25">
      <c r="A3184" s="36">
        <v>3178</v>
      </c>
      <c r="B3184" s="45">
        <v>44046</v>
      </c>
      <c r="C3184" s="36" t="s">
        <v>533</v>
      </c>
      <c r="D3184" s="36"/>
      <c r="E3184" s="36">
        <v>12003</v>
      </c>
      <c r="F3184" s="36" t="s">
        <v>2041</v>
      </c>
      <c r="G3184" s="36" t="s">
        <v>836</v>
      </c>
      <c r="H3184" s="38">
        <v>3</v>
      </c>
      <c r="I3184" s="48">
        <v>110625</v>
      </c>
      <c r="J3184" s="39">
        <f t="shared" si="1383"/>
        <v>0</v>
      </c>
      <c r="K3184" s="39">
        <f t="shared" si="1384"/>
        <v>110625</v>
      </c>
      <c r="L3184" s="39">
        <f t="shared" si="1385"/>
        <v>0</v>
      </c>
      <c r="M3184" s="39">
        <f t="shared" si="1394"/>
        <v>0</v>
      </c>
      <c r="N3184" s="39">
        <f t="shared" si="1393"/>
        <v>0</v>
      </c>
      <c r="O3184" s="39">
        <f t="shared" si="1387"/>
        <v>0</v>
      </c>
      <c r="P3184" s="39">
        <f t="shared" si="1388"/>
        <v>0</v>
      </c>
      <c r="Q3184" s="39">
        <f t="shared" si="1389"/>
        <v>0</v>
      </c>
      <c r="R3184" s="39">
        <f t="shared" si="1390"/>
        <v>0</v>
      </c>
      <c r="S3184" s="39">
        <f t="shared" si="1391"/>
        <v>0</v>
      </c>
      <c r="T3184" s="39"/>
      <c r="U3184" s="39">
        <f t="shared" si="1392"/>
        <v>0</v>
      </c>
      <c r="V3184" s="39"/>
      <c r="W3184" s="39"/>
      <c r="X3184" s="39">
        <f t="shared" si="1372"/>
        <v>9.0862422997946606</v>
      </c>
      <c r="Y3184" s="39">
        <f t="shared" si="1373"/>
        <v>276.5625</v>
      </c>
      <c r="Z3184" s="41">
        <f t="shared" si="1374"/>
        <v>14637.936344969199</v>
      </c>
      <c r="AA3184" s="41">
        <v>11312.371663244354</v>
      </c>
      <c r="AB3184" s="41">
        <v>-305.09112325314146</v>
      </c>
      <c r="AC3184" s="41">
        <f t="shared" si="1375"/>
        <v>11007.280539991212</v>
      </c>
      <c r="AD3184" s="42">
        <f t="shared" si="1376"/>
        <v>3325.5646817248453</v>
      </c>
      <c r="AE3184" s="41">
        <f t="shared" si="1377"/>
        <v>14332.845221716057</v>
      </c>
      <c r="AF3184" s="42">
        <f t="shared" si="1378"/>
        <v>96292.154778283948</v>
      </c>
      <c r="AG3184" s="43">
        <f t="shared" si="1395"/>
        <v>400</v>
      </c>
      <c r="AH3184" s="44">
        <f t="shared" si="1379"/>
        <v>347.0718685831622</v>
      </c>
      <c r="AI3184" s="36">
        <f t="shared" si="1380"/>
        <v>52.928131416837779</v>
      </c>
      <c r="AJ3184" s="36">
        <f t="shared" si="1381"/>
        <v>1611</v>
      </c>
      <c r="AK3184" s="45">
        <v>45657</v>
      </c>
    </row>
    <row r="3185" spans="1:37" s="79" customFormat="1" ht="25.5" x14ac:dyDescent="0.25">
      <c r="A3185" s="36">
        <v>3179</v>
      </c>
      <c r="B3185" s="45">
        <v>44046</v>
      </c>
      <c r="C3185" s="53" t="s">
        <v>533</v>
      </c>
      <c r="D3185" s="53"/>
      <c r="E3185" s="36">
        <v>12003</v>
      </c>
      <c r="F3185" s="36" t="s">
        <v>2299</v>
      </c>
      <c r="G3185" s="36" t="s">
        <v>1700</v>
      </c>
      <c r="H3185" s="38">
        <v>5</v>
      </c>
      <c r="I3185" s="75">
        <v>184375</v>
      </c>
      <c r="J3185" s="39">
        <f t="shared" si="1383"/>
        <v>0</v>
      </c>
      <c r="K3185" s="39">
        <f t="shared" si="1384"/>
        <v>184375</v>
      </c>
      <c r="L3185" s="39">
        <f t="shared" si="1385"/>
        <v>0</v>
      </c>
      <c r="M3185" s="39">
        <f t="shared" si="1394"/>
        <v>0</v>
      </c>
      <c r="N3185" s="39">
        <f t="shared" si="1393"/>
        <v>0</v>
      </c>
      <c r="O3185" s="39">
        <f t="shared" si="1387"/>
        <v>0</v>
      </c>
      <c r="P3185" s="39">
        <f t="shared" si="1388"/>
        <v>0</v>
      </c>
      <c r="Q3185" s="39">
        <f t="shared" si="1389"/>
        <v>0</v>
      </c>
      <c r="R3185" s="39">
        <f t="shared" si="1390"/>
        <v>0</v>
      </c>
      <c r="S3185" s="39">
        <f t="shared" si="1391"/>
        <v>0</v>
      </c>
      <c r="T3185" s="39"/>
      <c r="U3185" s="39">
        <f t="shared" si="1392"/>
        <v>0</v>
      </c>
      <c r="V3185" s="39"/>
      <c r="W3185" s="39"/>
      <c r="X3185" s="39">
        <f t="shared" si="1372"/>
        <v>15.143737166324435</v>
      </c>
      <c r="Y3185" s="39">
        <f t="shared" si="1373"/>
        <v>460.9375</v>
      </c>
      <c r="Z3185" s="41">
        <f t="shared" si="1374"/>
        <v>24396.560574948664</v>
      </c>
      <c r="AA3185" s="41">
        <v>18399.64065708419</v>
      </c>
      <c r="AB3185" s="41">
        <v>-496.23254986362156</v>
      </c>
      <c r="AC3185" s="41">
        <f t="shared" si="1375"/>
        <v>17903.40810722057</v>
      </c>
      <c r="AD3185" s="42">
        <f t="shared" si="1376"/>
        <v>5996.919917864474</v>
      </c>
      <c r="AE3185" s="41">
        <f t="shared" si="1377"/>
        <v>23900.328025085044</v>
      </c>
      <c r="AF3185" s="42">
        <f t="shared" si="1378"/>
        <v>160474.67197491496</v>
      </c>
      <c r="AG3185" s="43">
        <f t="shared" si="1395"/>
        <v>400</v>
      </c>
      <c r="AH3185" s="44">
        <f t="shared" si="1379"/>
        <v>347.0718685831622</v>
      </c>
      <c r="AI3185" s="36">
        <f t="shared" si="1380"/>
        <v>52.928131416837779</v>
      </c>
      <c r="AJ3185" s="36">
        <f t="shared" si="1381"/>
        <v>1611</v>
      </c>
      <c r="AK3185" s="45">
        <v>45657</v>
      </c>
    </row>
    <row r="3186" spans="1:37" s="79" customFormat="1" ht="38.25" customHeight="1" x14ac:dyDescent="0.25">
      <c r="A3186" s="36">
        <v>3180</v>
      </c>
      <c r="B3186" s="45">
        <v>44046</v>
      </c>
      <c r="C3186" s="53" t="s">
        <v>533</v>
      </c>
      <c r="D3186" s="53"/>
      <c r="E3186" s="36">
        <v>12003</v>
      </c>
      <c r="F3186" s="36" t="s">
        <v>2298</v>
      </c>
      <c r="G3186" s="36" t="s">
        <v>1700</v>
      </c>
      <c r="H3186" s="38">
        <v>2</v>
      </c>
      <c r="I3186" s="50">
        <v>95250</v>
      </c>
      <c r="J3186" s="39">
        <f t="shared" si="1383"/>
        <v>0</v>
      </c>
      <c r="K3186" s="39">
        <f t="shared" si="1384"/>
        <v>95250</v>
      </c>
      <c r="L3186" s="39">
        <f t="shared" si="1385"/>
        <v>0</v>
      </c>
      <c r="M3186" s="39">
        <f t="shared" si="1394"/>
        <v>0</v>
      </c>
      <c r="N3186" s="39">
        <f t="shared" si="1393"/>
        <v>0</v>
      </c>
      <c r="O3186" s="39">
        <f t="shared" si="1387"/>
        <v>0</v>
      </c>
      <c r="P3186" s="39">
        <f t="shared" si="1388"/>
        <v>0</v>
      </c>
      <c r="Q3186" s="39">
        <f t="shared" si="1389"/>
        <v>0</v>
      </c>
      <c r="R3186" s="39">
        <f t="shared" si="1390"/>
        <v>0</v>
      </c>
      <c r="S3186" s="39">
        <f t="shared" si="1391"/>
        <v>0</v>
      </c>
      <c r="T3186" s="39"/>
      <c r="U3186" s="39">
        <f t="shared" si="1392"/>
        <v>0</v>
      </c>
      <c r="V3186" s="39"/>
      <c r="W3186" s="39"/>
      <c r="X3186" s="39">
        <f t="shared" si="1372"/>
        <v>7.8234086242299794</v>
      </c>
      <c r="Y3186" s="39">
        <f t="shared" si="1373"/>
        <v>238.125</v>
      </c>
      <c r="Z3186" s="41">
        <f t="shared" si="1374"/>
        <v>12603.511293634496</v>
      </c>
      <c r="AA3186" s="41">
        <v>9505.4414784394248</v>
      </c>
      <c r="AB3186" s="41">
        <v>-256.35878169225737</v>
      </c>
      <c r="AC3186" s="41">
        <f t="shared" si="1375"/>
        <v>9249.0826967471676</v>
      </c>
      <c r="AD3186" s="42">
        <f t="shared" si="1376"/>
        <v>3098.069815195071</v>
      </c>
      <c r="AE3186" s="41">
        <f t="shared" si="1377"/>
        <v>12347.152511942239</v>
      </c>
      <c r="AF3186" s="42">
        <f t="shared" si="1378"/>
        <v>82902.847488057756</v>
      </c>
      <c r="AG3186" s="43">
        <f t="shared" si="1395"/>
        <v>400</v>
      </c>
      <c r="AH3186" s="44">
        <f t="shared" si="1379"/>
        <v>347.0718685831622</v>
      </c>
      <c r="AI3186" s="36">
        <f t="shared" si="1380"/>
        <v>52.928131416837779</v>
      </c>
      <c r="AJ3186" s="36">
        <f t="shared" si="1381"/>
        <v>1611</v>
      </c>
      <c r="AK3186" s="45">
        <v>45657</v>
      </c>
    </row>
    <row r="3187" spans="1:37" s="79" customFormat="1" ht="25.5" x14ac:dyDescent="0.25">
      <c r="A3187" s="36">
        <v>3181</v>
      </c>
      <c r="B3187" s="45">
        <v>44046</v>
      </c>
      <c r="C3187" s="53" t="s">
        <v>533</v>
      </c>
      <c r="D3187" s="53"/>
      <c r="E3187" s="36">
        <v>12003</v>
      </c>
      <c r="F3187" s="36" t="s">
        <v>2299</v>
      </c>
      <c r="G3187" s="36" t="s">
        <v>1700</v>
      </c>
      <c r="H3187" s="38">
        <v>12</v>
      </c>
      <c r="I3187" s="50">
        <v>427500</v>
      </c>
      <c r="J3187" s="39">
        <f t="shared" si="1383"/>
        <v>0</v>
      </c>
      <c r="K3187" s="39">
        <f t="shared" si="1384"/>
        <v>427500</v>
      </c>
      <c r="L3187" s="39">
        <f t="shared" si="1385"/>
        <v>0</v>
      </c>
      <c r="M3187" s="39">
        <f t="shared" si="1394"/>
        <v>0</v>
      </c>
      <c r="N3187" s="39">
        <f t="shared" si="1393"/>
        <v>0</v>
      </c>
      <c r="O3187" s="39">
        <f t="shared" si="1387"/>
        <v>0</v>
      </c>
      <c r="P3187" s="39">
        <f t="shared" si="1388"/>
        <v>0</v>
      </c>
      <c r="Q3187" s="39">
        <f t="shared" si="1389"/>
        <v>0</v>
      </c>
      <c r="R3187" s="39">
        <f t="shared" si="1390"/>
        <v>0</v>
      </c>
      <c r="S3187" s="39">
        <f t="shared" si="1391"/>
        <v>0</v>
      </c>
      <c r="T3187" s="39"/>
      <c r="U3187" s="39">
        <f t="shared" si="1392"/>
        <v>0</v>
      </c>
      <c r="V3187" s="39"/>
      <c r="W3187" s="39"/>
      <c r="X3187" s="39">
        <f t="shared" si="1372"/>
        <v>35.112936344969199</v>
      </c>
      <c r="Y3187" s="39">
        <f t="shared" si="1373"/>
        <v>1068.75</v>
      </c>
      <c r="Z3187" s="41">
        <f t="shared" si="1374"/>
        <v>56566.940451745373</v>
      </c>
      <c r="AA3187" s="41">
        <v>42662.217659137576</v>
      </c>
      <c r="AB3187" s="41">
        <v>-1150.5866579888716</v>
      </c>
      <c r="AC3187" s="41">
        <f t="shared" si="1375"/>
        <v>41511.631001148708</v>
      </c>
      <c r="AD3187" s="42">
        <f t="shared" si="1376"/>
        <v>13904.722792607798</v>
      </c>
      <c r="AE3187" s="41">
        <f t="shared" si="1377"/>
        <v>55416.353793756505</v>
      </c>
      <c r="AF3187" s="42">
        <f t="shared" si="1378"/>
        <v>372083.64620624349</v>
      </c>
      <c r="AG3187" s="43">
        <f t="shared" si="1395"/>
        <v>400</v>
      </c>
      <c r="AH3187" s="44">
        <f t="shared" si="1379"/>
        <v>347.0718685831622</v>
      </c>
      <c r="AI3187" s="36">
        <f t="shared" si="1380"/>
        <v>52.928131416837779</v>
      </c>
      <c r="AJ3187" s="36">
        <f t="shared" si="1381"/>
        <v>1611</v>
      </c>
      <c r="AK3187" s="45">
        <v>45657</v>
      </c>
    </row>
    <row r="3188" spans="1:37" s="79" customFormat="1" ht="25.5" x14ac:dyDescent="0.25">
      <c r="A3188" s="36">
        <v>3182</v>
      </c>
      <c r="B3188" s="45">
        <v>44047</v>
      </c>
      <c r="C3188" s="53" t="s">
        <v>533</v>
      </c>
      <c r="D3188" s="53"/>
      <c r="E3188" s="36">
        <v>12003</v>
      </c>
      <c r="F3188" s="36" t="s">
        <v>2040</v>
      </c>
      <c r="G3188" s="36" t="s">
        <v>1750</v>
      </c>
      <c r="H3188" s="38">
        <v>11</v>
      </c>
      <c r="I3188" s="99">
        <v>523875</v>
      </c>
      <c r="J3188" s="39">
        <f t="shared" si="1383"/>
        <v>0</v>
      </c>
      <c r="K3188" s="39">
        <f t="shared" si="1384"/>
        <v>523875</v>
      </c>
      <c r="L3188" s="39">
        <f t="shared" si="1385"/>
        <v>0</v>
      </c>
      <c r="M3188" s="39">
        <f t="shared" si="1394"/>
        <v>0</v>
      </c>
      <c r="N3188" s="39">
        <f t="shared" si="1393"/>
        <v>0</v>
      </c>
      <c r="O3188" s="39">
        <f t="shared" si="1387"/>
        <v>0</v>
      </c>
      <c r="P3188" s="39">
        <f t="shared" si="1388"/>
        <v>0</v>
      </c>
      <c r="Q3188" s="39">
        <f t="shared" si="1389"/>
        <v>0</v>
      </c>
      <c r="R3188" s="39">
        <f t="shared" si="1390"/>
        <v>0</v>
      </c>
      <c r="S3188" s="39">
        <f t="shared" si="1391"/>
        <v>0</v>
      </c>
      <c r="T3188" s="39"/>
      <c r="U3188" s="39">
        <f t="shared" si="1392"/>
        <v>0</v>
      </c>
      <c r="V3188" s="39"/>
      <c r="W3188" s="39"/>
      <c r="X3188" s="39">
        <f t="shared" si="1372"/>
        <v>43.02874743326489</v>
      </c>
      <c r="Y3188" s="39">
        <f t="shared" si="1373"/>
        <v>1309.6875</v>
      </c>
      <c r="Z3188" s="41">
        <f t="shared" si="1374"/>
        <v>69276.283367556476</v>
      </c>
      <c r="AA3188" s="41">
        <v>52236.899383983575</v>
      </c>
      <c r="AB3188" s="41">
        <v>-1408.8128274561338</v>
      </c>
      <c r="AC3188" s="41">
        <f t="shared" si="1375"/>
        <v>50828.086556527443</v>
      </c>
      <c r="AD3188" s="42">
        <f t="shared" si="1376"/>
        <v>17039.383983572901</v>
      </c>
      <c r="AE3188" s="41">
        <f t="shared" si="1377"/>
        <v>67867.470540100345</v>
      </c>
      <c r="AF3188" s="42">
        <f t="shared" si="1378"/>
        <v>456007.52945989964</v>
      </c>
      <c r="AG3188" s="43">
        <f t="shared" si="1395"/>
        <v>400</v>
      </c>
      <c r="AH3188" s="44">
        <f t="shared" si="1379"/>
        <v>347.10472279260779</v>
      </c>
      <c r="AI3188" s="36">
        <f t="shared" si="1380"/>
        <v>52.895277207392198</v>
      </c>
      <c r="AJ3188" s="36">
        <f t="shared" si="1381"/>
        <v>1610</v>
      </c>
      <c r="AK3188" s="45">
        <v>45657</v>
      </c>
    </row>
    <row r="3189" spans="1:37" s="79" customFormat="1" ht="130.5" customHeight="1" x14ac:dyDescent="0.25">
      <c r="A3189" s="36">
        <v>3183</v>
      </c>
      <c r="B3189" s="45">
        <v>44047</v>
      </c>
      <c r="C3189" s="53" t="s">
        <v>533</v>
      </c>
      <c r="D3189" s="53"/>
      <c r="E3189" s="36">
        <v>12003</v>
      </c>
      <c r="F3189" s="36" t="s">
        <v>2041</v>
      </c>
      <c r="G3189" s="36" t="s">
        <v>1750</v>
      </c>
      <c r="H3189" s="38">
        <v>2</v>
      </c>
      <c r="I3189" s="48">
        <v>73750</v>
      </c>
      <c r="J3189" s="39">
        <f t="shared" si="1383"/>
        <v>0</v>
      </c>
      <c r="K3189" s="39">
        <f t="shared" si="1384"/>
        <v>73750</v>
      </c>
      <c r="L3189" s="39">
        <f t="shared" si="1385"/>
        <v>0</v>
      </c>
      <c r="M3189" s="39">
        <f t="shared" si="1394"/>
        <v>0</v>
      </c>
      <c r="N3189" s="39">
        <f t="shared" si="1393"/>
        <v>0</v>
      </c>
      <c r="O3189" s="39">
        <f t="shared" si="1387"/>
        <v>0</v>
      </c>
      <c r="P3189" s="39">
        <f t="shared" si="1388"/>
        <v>0</v>
      </c>
      <c r="Q3189" s="39">
        <f t="shared" si="1389"/>
        <v>0</v>
      </c>
      <c r="R3189" s="39">
        <f t="shared" si="1390"/>
        <v>0</v>
      </c>
      <c r="S3189" s="39">
        <f t="shared" si="1391"/>
        <v>0</v>
      </c>
      <c r="T3189" s="39"/>
      <c r="U3189" s="39">
        <f t="shared" si="1392"/>
        <v>0</v>
      </c>
      <c r="V3189" s="39"/>
      <c r="W3189" s="39"/>
      <c r="X3189" s="39">
        <f t="shared" si="1372"/>
        <v>6.0574948665297743</v>
      </c>
      <c r="Y3189" s="39">
        <f t="shared" si="1373"/>
        <v>184.375</v>
      </c>
      <c r="Z3189" s="41">
        <f t="shared" si="1374"/>
        <v>9752.5667351129359</v>
      </c>
      <c r="AA3189" s="41">
        <v>7353.798767967146</v>
      </c>
      <c r="AB3189" s="41">
        <v>-198.32965120475279</v>
      </c>
      <c r="AC3189" s="41">
        <f t="shared" si="1375"/>
        <v>7155.4691167623932</v>
      </c>
      <c r="AD3189" s="42">
        <f t="shared" si="1376"/>
        <v>2398.76796714579</v>
      </c>
      <c r="AE3189" s="41">
        <f t="shared" si="1377"/>
        <v>9554.2370839081832</v>
      </c>
      <c r="AF3189" s="42">
        <f t="shared" si="1378"/>
        <v>64195.762916091815</v>
      </c>
      <c r="AG3189" s="43">
        <f t="shared" si="1395"/>
        <v>400</v>
      </c>
      <c r="AH3189" s="44">
        <f t="shared" si="1379"/>
        <v>347.10472279260779</v>
      </c>
      <c r="AI3189" s="36">
        <f t="shared" si="1380"/>
        <v>52.895277207392198</v>
      </c>
      <c r="AJ3189" s="36">
        <f t="shared" si="1381"/>
        <v>1610</v>
      </c>
      <c r="AK3189" s="45">
        <v>45657</v>
      </c>
    </row>
    <row r="3190" spans="1:37" s="79" customFormat="1" ht="25.5" x14ac:dyDescent="0.25">
      <c r="A3190" s="36">
        <v>3184</v>
      </c>
      <c r="B3190" s="45">
        <v>44048</v>
      </c>
      <c r="C3190" s="53" t="s">
        <v>533</v>
      </c>
      <c r="D3190" s="53"/>
      <c r="E3190" s="36">
        <v>12003</v>
      </c>
      <c r="F3190" s="36" t="s">
        <v>2298</v>
      </c>
      <c r="G3190" s="36" t="s">
        <v>558</v>
      </c>
      <c r="H3190" s="38">
        <v>5</v>
      </c>
      <c r="I3190" s="50">
        <v>238125</v>
      </c>
      <c r="J3190" s="39">
        <f t="shared" si="1383"/>
        <v>0</v>
      </c>
      <c r="K3190" s="39">
        <f t="shared" si="1384"/>
        <v>238125</v>
      </c>
      <c r="L3190" s="39">
        <f t="shared" si="1385"/>
        <v>0</v>
      </c>
      <c r="M3190" s="39">
        <f t="shared" si="1394"/>
        <v>0</v>
      </c>
      <c r="N3190" s="39">
        <f t="shared" si="1393"/>
        <v>0</v>
      </c>
      <c r="O3190" s="39">
        <f t="shared" si="1387"/>
        <v>0</v>
      </c>
      <c r="P3190" s="39">
        <f t="shared" si="1388"/>
        <v>0</v>
      </c>
      <c r="Q3190" s="39">
        <f t="shared" si="1389"/>
        <v>0</v>
      </c>
      <c r="R3190" s="39">
        <f t="shared" si="1390"/>
        <v>0</v>
      </c>
      <c r="S3190" s="39">
        <f t="shared" si="1391"/>
        <v>0</v>
      </c>
      <c r="T3190" s="39"/>
      <c r="U3190" s="39">
        <f t="shared" si="1392"/>
        <v>0</v>
      </c>
      <c r="V3190" s="39"/>
      <c r="W3190" s="39"/>
      <c r="X3190" s="39">
        <f t="shared" si="1372"/>
        <v>19.558521560574949</v>
      </c>
      <c r="Y3190" s="39">
        <f t="shared" si="1373"/>
        <v>595.3125</v>
      </c>
      <c r="Z3190" s="41">
        <f t="shared" si="1374"/>
        <v>31469.661190965089</v>
      </c>
      <c r="AA3190" s="41">
        <v>23724.486652977412</v>
      </c>
      <c r="AB3190" s="41">
        <v>-639.84197982038722</v>
      </c>
      <c r="AC3190" s="41">
        <f t="shared" si="1375"/>
        <v>23084.644673157025</v>
      </c>
      <c r="AD3190" s="42">
        <f t="shared" si="1376"/>
        <v>7745.1745379876775</v>
      </c>
      <c r="AE3190" s="41">
        <f t="shared" si="1377"/>
        <v>30829.819211144702</v>
      </c>
      <c r="AF3190" s="42">
        <f t="shared" si="1378"/>
        <v>207295.1807888553</v>
      </c>
      <c r="AG3190" s="43">
        <f t="shared" si="1395"/>
        <v>400</v>
      </c>
      <c r="AH3190" s="44">
        <f t="shared" si="1379"/>
        <v>347.13757700205338</v>
      </c>
      <c r="AI3190" s="36">
        <f t="shared" si="1380"/>
        <v>52.862422997946609</v>
      </c>
      <c r="AJ3190" s="36">
        <f t="shared" si="1381"/>
        <v>1609</v>
      </c>
      <c r="AK3190" s="45">
        <v>45657</v>
      </c>
    </row>
    <row r="3191" spans="1:37" s="79" customFormat="1" ht="25.5" x14ac:dyDescent="0.25">
      <c r="A3191" s="36">
        <v>3185</v>
      </c>
      <c r="B3191" s="45">
        <v>44048</v>
      </c>
      <c r="C3191" s="53" t="s">
        <v>533</v>
      </c>
      <c r="D3191" s="53"/>
      <c r="E3191" s="36">
        <v>12003</v>
      </c>
      <c r="F3191" s="36" t="s">
        <v>2299</v>
      </c>
      <c r="G3191" s="36" t="s">
        <v>558</v>
      </c>
      <c r="H3191" s="38">
        <v>3</v>
      </c>
      <c r="I3191" s="50">
        <v>110625</v>
      </c>
      <c r="J3191" s="39">
        <f t="shared" si="1383"/>
        <v>0</v>
      </c>
      <c r="K3191" s="39">
        <f t="shared" si="1384"/>
        <v>110625</v>
      </c>
      <c r="L3191" s="39">
        <f t="shared" si="1385"/>
        <v>0</v>
      </c>
      <c r="M3191" s="39">
        <f t="shared" si="1394"/>
        <v>0</v>
      </c>
      <c r="N3191" s="39">
        <f t="shared" si="1393"/>
        <v>0</v>
      </c>
      <c r="O3191" s="39">
        <f t="shared" si="1387"/>
        <v>0</v>
      </c>
      <c r="P3191" s="39">
        <f t="shared" si="1388"/>
        <v>0</v>
      </c>
      <c r="Q3191" s="39">
        <f t="shared" si="1389"/>
        <v>0</v>
      </c>
      <c r="R3191" s="39">
        <f t="shared" si="1390"/>
        <v>0</v>
      </c>
      <c r="S3191" s="39">
        <f t="shared" si="1391"/>
        <v>0</v>
      </c>
      <c r="T3191" s="39"/>
      <c r="U3191" s="39">
        <f t="shared" si="1392"/>
        <v>0</v>
      </c>
      <c r="V3191" s="39"/>
      <c r="W3191" s="39"/>
      <c r="X3191" s="39">
        <f t="shared" si="1372"/>
        <v>9.0862422997946606</v>
      </c>
      <c r="Y3191" s="39">
        <f t="shared" si="1373"/>
        <v>276.5625</v>
      </c>
      <c r="Z3191" s="41">
        <f t="shared" si="1374"/>
        <v>14619.763860369609</v>
      </c>
      <c r="AA3191" s="41">
        <v>11021.611909650925</v>
      </c>
      <c r="AB3191" s="41">
        <v>-297.24942369608544</v>
      </c>
      <c r="AC3191" s="41">
        <f t="shared" si="1375"/>
        <v>10724.36248595484</v>
      </c>
      <c r="AD3191" s="42">
        <f t="shared" si="1376"/>
        <v>3598.151950718684</v>
      </c>
      <c r="AE3191" s="41">
        <f t="shared" si="1377"/>
        <v>14322.514436673524</v>
      </c>
      <c r="AF3191" s="42">
        <f t="shared" si="1378"/>
        <v>96302.485563326481</v>
      </c>
      <c r="AG3191" s="43">
        <f t="shared" si="1395"/>
        <v>400</v>
      </c>
      <c r="AH3191" s="44">
        <f t="shared" si="1379"/>
        <v>347.13757700205338</v>
      </c>
      <c r="AI3191" s="36">
        <f t="shared" si="1380"/>
        <v>52.862422997946609</v>
      </c>
      <c r="AJ3191" s="36">
        <f t="shared" si="1381"/>
        <v>1609</v>
      </c>
      <c r="AK3191" s="45">
        <v>45657</v>
      </c>
    </row>
    <row r="3192" spans="1:37" s="79" customFormat="1" ht="12.75" x14ac:dyDescent="0.25">
      <c r="A3192" s="36">
        <v>3186</v>
      </c>
      <c r="B3192" s="45">
        <v>44050</v>
      </c>
      <c r="C3192" s="36" t="s">
        <v>533</v>
      </c>
      <c r="D3192" s="36"/>
      <c r="E3192" s="36">
        <v>12003</v>
      </c>
      <c r="F3192" s="36" t="s">
        <v>2210</v>
      </c>
      <c r="G3192" s="36" t="s">
        <v>1474</v>
      </c>
      <c r="H3192" s="38">
        <v>7</v>
      </c>
      <c r="I3192" s="48">
        <v>258125</v>
      </c>
      <c r="J3192" s="39">
        <f t="shared" si="1383"/>
        <v>0</v>
      </c>
      <c r="K3192" s="39">
        <f t="shared" si="1384"/>
        <v>258125</v>
      </c>
      <c r="L3192" s="39">
        <f t="shared" si="1385"/>
        <v>0</v>
      </c>
      <c r="M3192" s="39">
        <f t="shared" si="1394"/>
        <v>0</v>
      </c>
      <c r="N3192" s="39">
        <f t="shared" si="1393"/>
        <v>0</v>
      </c>
      <c r="O3192" s="39">
        <f t="shared" si="1387"/>
        <v>0</v>
      </c>
      <c r="P3192" s="39">
        <f t="shared" si="1388"/>
        <v>0</v>
      </c>
      <c r="Q3192" s="39">
        <f t="shared" si="1389"/>
        <v>0</v>
      </c>
      <c r="R3192" s="39">
        <f t="shared" si="1390"/>
        <v>0</v>
      </c>
      <c r="S3192" s="39">
        <f t="shared" si="1391"/>
        <v>0</v>
      </c>
      <c r="T3192" s="39"/>
      <c r="U3192" s="39">
        <f t="shared" si="1392"/>
        <v>0</v>
      </c>
      <c r="V3192" s="39"/>
      <c r="W3192" s="39"/>
      <c r="X3192" s="39">
        <f t="shared" si="1372"/>
        <v>21.201232032854207</v>
      </c>
      <c r="Y3192" s="39">
        <f t="shared" si="1373"/>
        <v>645.31249999999989</v>
      </c>
      <c r="Z3192" s="41">
        <f t="shared" si="1374"/>
        <v>34070.379876796709</v>
      </c>
      <c r="AA3192" s="41">
        <v>26310.728952772071</v>
      </c>
      <c r="AB3192" s="41">
        <v>-709.5921252208941</v>
      </c>
      <c r="AC3192" s="41">
        <f t="shared" si="1375"/>
        <v>25601.136827551178</v>
      </c>
      <c r="AD3192" s="42">
        <f t="shared" si="1376"/>
        <v>7759.6509240246378</v>
      </c>
      <c r="AE3192" s="41">
        <f t="shared" si="1377"/>
        <v>33360.787751575815</v>
      </c>
      <c r="AF3192" s="42">
        <f t="shared" si="1378"/>
        <v>224764.21224842418</v>
      </c>
      <c r="AG3192" s="43">
        <f t="shared" si="1395"/>
        <v>400</v>
      </c>
      <c r="AH3192" s="44">
        <f t="shared" si="1379"/>
        <v>347.20328542094455</v>
      </c>
      <c r="AI3192" s="36">
        <f t="shared" si="1380"/>
        <v>52.79671457905544</v>
      </c>
      <c r="AJ3192" s="36">
        <f t="shared" si="1381"/>
        <v>1607</v>
      </c>
      <c r="AK3192" s="45">
        <v>45657</v>
      </c>
    </row>
    <row r="3193" spans="1:37" s="79" customFormat="1" ht="12.75" x14ac:dyDescent="0.25">
      <c r="A3193" s="36">
        <v>3187</v>
      </c>
      <c r="B3193" s="45">
        <v>44050</v>
      </c>
      <c r="C3193" s="36" t="s">
        <v>533</v>
      </c>
      <c r="D3193" s="36"/>
      <c r="E3193" s="36">
        <v>12003</v>
      </c>
      <c r="F3193" s="36" t="s">
        <v>2210</v>
      </c>
      <c r="G3193" s="36" t="s">
        <v>1474</v>
      </c>
      <c r="H3193" s="38">
        <v>3</v>
      </c>
      <c r="I3193" s="48">
        <v>110625</v>
      </c>
      <c r="J3193" s="39">
        <f t="shared" si="1383"/>
        <v>0</v>
      </c>
      <c r="K3193" s="39">
        <f t="shared" si="1384"/>
        <v>110625</v>
      </c>
      <c r="L3193" s="39">
        <f t="shared" si="1385"/>
        <v>0</v>
      </c>
      <c r="M3193" s="39">
        <f t="shared" si="1394"/>
        <v>0</v>
      </c>
      <c r="N3193" s="39">
        <f t="shared" si="1393"/>
        <v>0</v>
      </c>
      <c r="O3193" s="39">
        <f t="shared" si="1387"/>
        <v>0</v>
      </c>
      <c r="P3193" s="39">
        <f t="shared" si="1388"/>
        <v>0</v>
      </c>
      <c r="Q3193" s="39">
        <f t="shared" si="1389"/>
        <v>0</v>
      </c>
      <c r="R3193" s="39">
        <f t="shared" si="1390"/>
        <v>0</v>
      </c>
      <c r="S3193" s="39">
        <f t="shared" si="1391"/>
        <v>0</v>
      </c>
      <c r="T3193" s="39"/>
      <c r="U3193" s="39">
        <f t="shared" si="1392"/>
        <v>0</v>
      </c>
      <c r="V3193" s="39"/>
      <c r="W3193" s="39"/>
      <c r="X3193" s="39">
        <f t="shared" si="1372"/>
        <v>9.0862422997946606</v>
      </c>
      <c r="Y3193" s="39">
        <f t="shared" si="1373"/>
        <v>276.5625</v>
      </c>
      <c r="Z3193" s="41">
        <f t="shared" si="1374"/>
        <v>14601.59137577002</v>
      </c>
      <c r="AA3193" s="41">
        <v>11276.026694045175</v>
      </c>
      <c r="AB3193" s="41">
        <v>-304.11091080895466</v>
      </c>
      <c r="AC3193" s="41">
        <f t="shared" si="1375"/>
        <v>10971.91578323622</v>
      </c>
      <c r="AD3193" s="42">
        <f t="shared" si="1376"/>
        <v>3325.5646817248453</v>
      </c>
      <c r="AE3193" s="41">
        <f t="shared" si="1377"/>
        <v>14297.480464961065</v>
      </c>
      <c r="AF3193" s="42">
        <f t="shared" si="1378"/>
        <v>96327.51953503894</v>
      </c>
      <c r="AG3193" s="43">
        <f t="shared" si="1395"/>
        <v>400</v>
      </c>
      <c r="AH3193" s="44">
        <f t="shared" si="1379"/>
        <v>347.20328542094455</v>
      </c>
      <c r="AI3193" s="36">
        <f t="shared" si="1380"/>
        <v>52.79671457905544</v>
      </c>
      <c r="AJ3193" s="36">
        <f t="shared" si="1381"/>
        <v>1607</v>
      </c>
      <c r="AK3193" s="45">
        <v>45657</v>
      </c>
    </row>
    <row r="3194" spans="1:37" s="79" customFormat="1" ht="12.75" x14ac:dyDescent="0.25">
      <c r="A3194" s="36">
        <v>3188</v>
      </c>
      <c r="B3194" s="45">
        <v>44050</v>
      </c>
      <c r="C3194" s="36" t="s">
        <v>533</v>
      </c>
      <c r="D3194" s="36"/>
      <c r="E3194" s="36">
        <v>12003</v>
      </c>
      <c r="F3194" s="36" t="s">
        <v>2210</v>
      </c>
      <c r="G3194" s="36" t="s">
        <v>1474</v>
      </c>
      <c r="H3194" s="38">
        <v>3</v>
      </c>
      <c r="I3194" s="48">
        <v>110625</v>
      </c>
      <c r="J3194" s="39">
        <f t="shared" si="1383"/>
        <v>0</v>
      </c>
      <c r="K3194" s="39">
        <f t="shared" si="1384"/>
        <v>110625</v>
      </c>
      <c r="L3194" s="39">
        <f t="shared" si="1385"/>
        <v>0</v>
      </c>
      <c r="M3194" s="39">
        <f t="shared" si="1394"/>
        <v>0</v>
      </c>
      <c r="N3194" s="39">
        <f t="shared" si="1393"/>
        <v>0</v>
      </c>
      <c r="O3194" s="39">
        <f t="shared" si="1387"/>
        <v>0</v>
      </c>
      <c r="P3194" s="39">
        <f t="shared" si="1388"/>
        <v>0</v>
      </c>
      <c r="Q3194" s="39">
        <f t="shared" si="1389"/>
        <v>0</v>
      </c>
      <c r="R3194" s="39">
        <f t="shared" si="1390"/>
        <v>0</v>
      </c>
      <c r="S3194" s="39">
        <f t="shared" si="1391"/>
        <v>0</v>
      </c>
      <c r="T3194" s="39"/>
      <c r="U3194" s="39">
        <f t="shared" si="1392"/>
        <v>0</v>
      </c>
      <c r="V3194" s="39"/>
      <c r="W3194" s="39"/>
      <c r="X3194" s="39">
        <f t="shared" si="1372"/>
        <v>9.0862422997946606</v>
      </c>
      <c r="Y3194" s="39">
        <f t="shared" si="1373"/>
        <v>276.5625</v>
      </c>
      <c r="Z3194" s="41">
        <f t="shared" si="1374"/>
        <v>14601.59137577002</v>
      </c>
      <c r="AA3194" s="41">
        <v>11276.026694045175</v>
      </c>
      <c r="AB3194" s="41">
        <v>-304.11091080895466</v>
      </c>
      <c r="AC3194" s="41">
        <f t="shared" si="1375"/>
        <v>10971.91578323622</v>
      </c>
      <c r="AD3194" s="42">
        <f t="shared" si="1376"/>
        <v>3325.5646817248453</v>
      </c>
      <c r="AE3194" s="41">
        <f t="shared" si="1377"/>
        <v>14297.480464961065</v>
      </c>
      <c r="AF3194" s="42">
        <f t="shared" si="1378"/>
        <v>96327.51953503894</v>
      </c>
      <c r="AG3194" s="43">
        <f t="shared" si="1395"/>
        <v>400</v>
      </c>
      <c r="AH3194" s="44">
        <f t="shared" si="1379"/>
        <v>347.20328542094455</v>
      </c>
      <c r="AI3194" s="36">
        <f t="shared" si="1380"/>
        <v>52.79671457905544</v>
      </c>
      <c r="AJ3194" s="36">
        <f t="shared" si="1381"/>
        <v>1607</v>
      </c>
      <c r="AK3194" s="45">
        <v>45657</v>
      </c>
    </row>
    <row r="3195" spans="1:37" s="79" customFormat="1" ht="12.75" x14ac:dyDescent="0.25">
      <c r="A3195" s="36">
        <v>3189</v>
      </c>
      <c r="B3195" s="91">
        <v>44050</v>
      </c>
      <c r="C3195" s="36" t="s">
        <v>315</v>
      </c>
      <c r="D3195" s="36"/>
      <c r="E3195" s="36">
        <v>12008</v>
      </c>
      <c r="F3195" s="56" t="s">
        <v>1497</v>
      </c>
      <c r="G3195" s="38" t="s">
        <v>958</v>
      </c>
      <c r="H3195" s="63">
        <v>6</v>
      </c>
      <c r="I3195" s="98">
        <v>1114250</v>
      </c>
      <c r="J3195" s="39">
        <f t="shared" si="1383"/>
        <v>0</v>
      </c>
      <c r="K3195" s="39">
        <f t="shared" si="1384"/>
        <v>0</v>
      </c>
      <c r="L3195" s="39">
        <f t="shared" si="1385"/>
        <v>0</v>
      </c>
      <c r="M3195" s="39">
        <f t="shared" si="1394"/>
        <v>0</v>
      </c>
      <c r="N3195" s="39">
        <f t="shared" si="1393"/>
        <v>0</v>
      </c>
      <c r="O3195" s="39">
        <f t="shared" si="1387"/>
        <v>0</v>
      </c>
      <c r="P3195" s="39">
        <f t="shared" si="1388"/>
        <v>1114250</v>
      </c>
      <c r="Q3195" s="39">
        <f t="shared" si="1389"/>
        <v>0</v>
      </c>
      <c r="R3195" s="39">
        <f t="shared" si="1390"/>
        <v>0</v>
      </c>
      <c r="S3195" s="39">
        <f t="shared" si="1391"/>
        <v>0</v>
      </c>
      <c r="T3195" s="39"/>
      <c r="U3195" s="39">
        <f t="shared" si="1392"/>
        <v>0</v>
      </c>
      <c r="V3195" s="39"/>
      <c r="W3195" s="39"/>
      <c r="X3195" s="39">
        <f t="shared" si="1372"/>
        <v>91.51950718685832</v>
      </c>
      <c r="Y3195" s="39">
        <f t="shared" si="1373"/>
        <v>2785.625</v>
      </c>
      <c r="Z3195" s="41">
        <f t="shared" si="1374"/>
        <v>147071.84804928131</v>
      </c>
      <c r="AA3195" s="41">
        <v>113575.70841889118</v>
      </c>
      <c r="AB3195" s="41">
        <v>0</v>
      </c>
      <c r="AC3195" s="41">
        <f t="shared" si="1375"/>
        <v>113575.70841889118</v>
      </c>
      <c r="AD3195" s="42">
        <f t="shared" si="1376"/>
        <v>33496.139630390127</v>
      </c>
      <c r="AE3195" s="41">
        <f t="shared" si="1377"/>
        <v>147071.84804928131</v>
      </c>
      <c r="AF3195" s="42">
        <f t="shared" si="1378"/>
        <v>967178.15195071872</v>
      </c>
      <c r="AG3195" s="43">
        <f t="shared" si="1395"/>
        <v>400</v>
      </c>
      <c r="AH3195" s="44">
        <f t="shared" si="1379"/>
        <v>347.20328542094455</v>
      </c>
      <c r="AI3195" s="36">
        <f t="shared" si="1380"/>
        <v>52.79671457905544</v>
      </c>
      <c r="AJ3195" s="36">
        <f t="shared" si="1381"/>
        <v>1607</v>
      </c>
      <c r="AK3195" s="45">
        <v>45657</v>
      </c>
    </row>
    <row r="3196" spans="1:37" s="79" customFormat="1" ht="12.75" x14ac:dyDescent="0.25">
      <c r="A3196" s="36">
        <v>3190</v>
      </c>
      <c r="B3196" s="45">
        <v>44050</v>
      </c>
      <c r="C3196" s="49" t="s">
        <v>272</v>
      </c>
      <c r="D3196" s="49"/>
      <c r="E3196" s="49">
        <v>12010</v>
      </c>
      <c r="F3196" s="36" t="s">
        <v>2367</v>
      </c>
      <c r="G3196" s="56" t="s">
        <v>435</v>
      </c>
      <c r="H3196" s="38">
        <v>1</v>
      </c>
      <c r="I3196" s="50">
        <v>120000</v>
      </c>
      <c r="J3196" s="39">
        <f t="shared" si="1383"/>
        <v>0</v>
      </c>
      <c r="K3196" s="39">
        <f t="shared" si="1384"/>
        <v>0</v>
      </c>
      <c r="L3196" s="39">
        <f t="shared" si="1385"/>
        <v>0</v>
      </c>
      <c r="M3196" s="39">
        <f t="shared" ref="M3196:M3206" si="1396">IF(E3196=12005,I3196,IF(E3196&lt;&gt;12005,0))</f>
        <v>0</v>
      </c>
      <c r="N3196" s="39">
        <f t="shared" si="1393"/>
        <v>0</v>
      </c>
      <c r="O3196" s="39">
        <f t="shared" si="1387"/>
        <v>0</v>
      </c>
      <c r="P3196" s="39">
        <f t="shared" si="1388"/>
        <v>0</v>
      </c>
      <c r="Q3196" s="39">
        <f t="shared" si="1389"/>
        <v>0</v>
      </c>
      <c r="R3196" s="39">
        <f t="shared" si="1390"/>
        <v>120000</v>
      </c>
      <c r="S3196" s="39">
        <f t="shared" si="1391"/>
        <v>0</v>
      </c>
      <c r="T3196" s="39"/>
      <c r="U3196" s="39">
        <f t="shared" si="1392"/>
        <v>0</v>
      </c>
      <c r="V3196" s="39"/>
      <c r="W3196" s="39">
        <f t="shared" ref="W3196:W3206" si="1397">IF(E3196=12099,I3196,IF(E3196&lt;&gt;12099,0))</f>
        <v>0</v>
      </c>
      <c r="X3196" s="39">
        <f t="shared" si="1372"/>
        <v>32.854209445585212</v>
      </c>
      <c r="Y3196" s="39">
        <f t="shared" si="1373"/>
        <v>999.99999999999989</v>
      </c>
      <c r="Z3196" s="41">
        <f t="shared" si="1374"/>
        <v>52796.714579055435</v>
      </c>
      <c r="AA3196" s="41">
        <v>40772.073921971249</v>
      </c>
      <c r="AB3196" s="41">
        <v>2740.3314379108247</v>
      </c>
      <c r="AC3196" s="41">
        <f t="shared" si="1375"/>
        <v>43512.405359882076</v>
      </c>
      <c r="AD3196" s="42">
        <f t="shared" si="1376"/>
        <v>12024.640657084186</v>
      </c>
      <c r="AE3196" s="41">
        <f t="shared" si="1377"/>
        <v>55537.046016966262</v>
      </c>
      <c r="AF3196" s="42">
        <f t="shared" si="1378"/>
        <v>64462.953983033738</v>
      </c>
      <c r="AG3196" s="43">
        <f t="shared" ref="AG3196:AG3206" si="1398">(365.25/30.4375*(IF(E3196=12002,1/3%,IF(E3196=12003,1/3%,IF(E3196=12004,1/3%,IF(E3196=12006,1/2%,IF(E3196=12007,1/10%,IF(E3196=12008,1/3%,IF(E3196=12009,1/10%,IF(E3196=12010,1/10%,IF(E3196=12011,1/20%,IF(E3196=12012,1/3%,IF(E3196=12099,1/10%)))))))))))))</f>
        <v>120</v>
      </c>
      <c r="AH3196" s="44">
        <f t="shared" si="1379"/>
        <v>67.203285420944553</v>
      </c>
      <c r="AI3196" s="36">
        <f t="shared" si="1380"/>
        <v>52.79671457905544</v>
      </c>
      <c r="AJ3196" s="36">
        <f t="shared" si="1381"/>
        <v>1607</v>
      </c>
      <c r="AK3196" s="45">
        <v>45657</v>
      </c>
    </row>
    <row r="3197" spans="1:37" s="79" customFormat="1" ht="12.75" x14ac:dyDescent="0.25">
      <c r="A3197" s="36">
        <v>3191</v>
      </c>
      <c r="B3197" s="45">
        <v>44050</v>
      </c>
      <c r="C3197" s="49" t="s">
        <v>272</v>
      </c>
      <c r="D3197" s="49"/>
      <c r="E3197" s="49">
        <v>12010</v>
      </c>
      <c r="F3197" s="36" t="s">
        <v>2326</v>
      </c>
      <c r="G3197" s="56" t="s">
        <v>435</v>
      </c>
      <c r="H3197" s="38">
        <v>1</v>
      </c>
      <c r="I3197" s="50">
        <v>319000</v>
      </c>
      <c r="J3197" s="39">
        <f t="shared" si="1383"/>
        <v>0</v>
      </c>
      <c r="K3197" s="39">
        <f t="shared" si="1384"/>
        <v>0</v>
      </c>
      <c r="L3197" s="39">
        <f t="shared" si="1385"/>
        <v>0</v>
      </c>
      <c r="M3197" s="39">
        <f t="shared" si="1396"/>
        <v>0</v>
      </c>
      <c r="N3197" s="39">
        <f t="shared" si="1393"/>
        <v>0</v>
      </c>
      <c r="O3197" s="39">
        <f t="shared" si="1387"/>
        <v>0</v>
      </c>
      <c r="P3197" s="39">
        <f t="shared" si="1388"/>
        <v>0</v>
      </c>
      <c r="Q3197" s="39">
        <f t="shared" si="1389"/>
        <v>0</v>
      </c>
      <c r="R3197" s="39">
        <f t="shared" si="1390"/>
        <v>319000</v>
      </c>
      <c r="S3197" s="39">
        <f t="shared" si="1391"/>
        <v>0</v>
      </c>
      <c r="T3197" s="39"/>
      <c r="U3197" s="39">
        <f t="shared" si="1392"/>
        <v>0</v>
      </c>
      <c r="V3197" s="39"/>
      <c r="W3197" s="39">
        <f t="shared" si="1397"/>
        <v>0</v>
      </c>
      <c r="X3197" s="39">
        <f t="shared" si="1372"/>
        <v>87.337440109514034</v>
      </c>
      <c r="Y3197" s="39">
        <f t="shared" si="1373"/>
        <v>2658.3333333333335</v>
      </c>
      <c r="Z3197" s="41">
        <f t="shared" si="1374"/>
        <v>140351.26625598906</v>
      </c>
      <c r="AA3197" s="41">
        <v>108385.76317590693</v>
      </c>
      <c r="AB3197" s="41">
        <v>7284.7144057796122</v>
      </c>
      <c r="AC3197" s="41">
        <f t="shared" si="1375"/>
        <v>115670.47758168654</v>
      </c>
      <c r="AD3197" s="42">
        <f t="shared" si="1376"/>
        <v>31965.503080082126</v>
      </c>
      <c r="AE3197" s="41">
        <f t="shared" si="1377"/>
        <v>147635.98066176867</v>
      </c>
      <c r="AF3197" s="42">
        <f t="shared" si="1378"/>
        <v>171364.01933823133</v>
      </c>
      <c r="AG3197" s="43">
        <f t="shared" si="1398"/>
        <v>120</v>
      </c>
      <c r="AH3197" s="44">
        <f t="shared" si="1379"/>
        <v>67.203285420944553</v>
      </c>
      <c r="AI3197" s="36">
        <f t="shared" si="1380"/>
        <v>52.79671457905544</v>
      </c>
      <c r="AJ3197" s="36">
        <f t="shared" si="1381"/>
        <v>1607</v>
      </c>
      <c r="AK3197" s="45">
        <v>45657</v>
      </c>
    </row>
    <row r="3198" spans="1:37" s="79" customFormat="1" ht="12.75" x14ac:dyDescent="0.25">
      <c r="A3198" s="36">
        <v>3192</v>
      </c>
      <c r="B3198" s="45">
        <v>44053</v>
      </c>
      <c r="C3198" s="49" t="s">
        <v>272</v>
      </c>
      <c r="D3198" s="49"/>
      <c r="E3198" s="49">
        <v>12010</v>
      </c>
      <c r="F3198" s="36" t="s">
        <v>2368</v>
      </c>
      <c r="G3198" s="56" t="s">
        <v>435</v>
      </c>
      <c r="H3198" s="38">
        <v>400</v>
      </c>
      <c r="I3198" s="50">
        <v>9932146.3399999999</v>
      </c>
      <c r="J3198" s="39">
        <f t="shared" si="1383"/>
        <v>0</v>
      </c>
      <c r="K3198" s="39">
        <f t="shared" si="1384"/>
        <v>0</v>
      </c>
      <c r="L3198" s="39">
        <f t="shared" si="1385"/>
        <v>0</v>
      </c>
      <c r="M3198" s="39">
        <f t="shared" si="1396"/>
        <v>0</v>
      </c>
      <c r="N3198" s="39">
        <f t="shared" si="1393"/>
        <v>0</v>
      </c>
      <c r="O3198" s="39">
        <f t="shared" si="1387"/>
        <v>0</v>
      </c>
      <c r="P3198" s="39">
        <f t="shared" si="1388"/>
        <v>0</v>
      </c>
      <c r="Q3198" s="39">
        <f t="shared" si="1389"/>
        <v>0</v>
      </c>
      <c r="R3198" s="39">
        <f t="shared" si="1390"/>
        <v>9932146.3399999999</v>
      </c>
      <c r="S3198" s="39">
        <f t="shared" si="1391"/>
        <v>0</v>
      </c>
      <c r="T3198" s="39"/>
      <c r="U3198" s="39">
        <f t="shared" si="1392"/>
        <v>0</v>
      </c>
      <c r="V3198" s="39"/>
      <c r="W3198" s="39">
        <f t="shared" si="1397"/>
        <v>0</v>
      </c>
      <c r="X3198" s="39">
        <f t="shared" si="1372"/>
        <v>2719.2734674880221</v>
      </c>
      <c r="Y3198" s="39">
        <f t="shared" si="1373"/>
        <v>82767.886166666678</v>
      </c>
      <c r="Z3198" s="41">
        <f t="shared" si="1374"/>
        <v>4361714.6418507881</v>
      </c>
      <c r="AA3198" s="41">
        <v>3366460.5527501716</v>
      </c>
      <c r="AB3198" s="41">
        <v>226263.14532939822</v>
      </c>
      <c r="AC3198" s="41">
        <f t="shared" si="1375"/>
        <v>3592723.6980795697</v>
      </c>
      <c r="AD3198" s="42">
        <f t="shared" si="1376"/>
        <v>995254.08910061652</v>
      </c>
      <c r="AE3198" s="41">
        <f t="shared" si="1377"/>
        <v>4587977.7871801862</v>
      </c>
      <c r="AF3198" s="42">
        <f t="shared" si="1378"/>
        <v>5344168.5528198136</v>
      </c>
      <c r="AG3198" s="43">
        <f t="shared" si="1398"/>
        <v>120</v>
      </c>
      <c r="AH3198" s="44">
        <f t="shared" si="1379"/>
        <v>67.301848049281318</v>
      </c>
      <c r="AI3198" s="36">
        <f t="shared" si="1380"/>
        <v>52.698151950718689</v>
      </c>
      <c r="AJ3198" s="36">
        <f t="shared" si="1381"/>
        <v>1604</v>
      </c>
      <c r="AK3198" s="45">
        <v>45657</v>
      </c>
    </row>
    <row r="3199" spans="1:37" s="79" customFormat="1" ht="12.75" x14ac:dyDescent="0.25">
      <c r="A3199" s="36">
        <v>3193</v>
      </c>
      <c r="B3199" s="45">
        <v>44054</v>
      </c>
      <c r="C3199" s="49" t="s">
        <v>265</v>
      </c>
      <c r="D3199" s="49"/>
      <c r="E3199" s="36">
        <v>12007</v>
      </c>
      <c r="F3199" s="56" t="s">
        <v>2369</v>
      </c>
      <c r="G3199" s="73" t="s">
        <v>435</v>
      </c>
      <c r="H3199" s="38">
        <v>3</v>
      </c>
      <c r="I3199" s="48">
        <v>404356.41878342244</v>
      </c>
      <c r="J3199" s="39">
        <f t="shared" si="1383"/>
        <v>0</v>
      </c>
      <c r="K3199" s="39">
        <f t="shared" si="1384"/>
        <v>0</v>
      </c>
      <c r="L3199" s="39">
        <f t="shared" si="1385"/>
        <v>0</v>
      </c>
      <c r="M3199" s="39">
        <f t="shared" si="1396"/>
        <v>0</v>
      </c>
      <c r="N3199" s="39">
        <f t="shared" si="1393"/>
        <v>0</v>
      </c>
      <c r="O3199" s="39">
        <f t="shared" si="1387"/>
        <v>404356.41878342244</v>
      </c>
      <c r="P3199" s="39">
        <f t="shared" si="1388"/>
        <v>0</v>
      </c>
      <c r="Q3199" s="39">
        <f t="shared" si="1389"/>
        <v>0</v>
      </c>
      <c r="R3199" s="39">
        <f t="shared" si="1390"/>
        <v>0</v>
      </c>
      <c r="S3199" s="39">
        <f t="shared" si="1391"/>
        <v>0</v>
      </c>
      <c r="T3199" s="39"/>
      <c r="U3199" s="39">
        <f t="shared" si="1392"/>
        <v>0</v>
      </c>
      <c r="V3199" s="39"/>
      <c r="W3199" s="39">
        <f t="shared" si="1397"/>
        <v>0</v>
      </c>
      <c r="X3199" s="39">
        <f t="shared" si="1372"/>
        <v>110.70675394481108</v>
      </c>
      <c r="Y3199" s="39">
        <f t="shared" si="1373"/>
        <v>3369.6368231951874</v>
      </c>
      <c r="Z3199" s="41">
        <f t="shared" si="1374"/>
        <v>177462.92657353217</v>
      </c>
      <c r="AA3199" s="41">
        <v>136944.25462973129</v>
      </c>
      <c r="AB3199" s="41">
        <v>4290.9005895100872</v>
      </c>
      <c r="AC3199" s="41">
        <f t="shared" si="1375"/>
        <v>141235.15521924139</v>
      </c>
      <c r="AD3199" s="42">
        <f t="shared" si="1376"/>
        <v>40518.671943800873</v>
      </c>
      <c r="AE3199" s="41">
        <f t="shared" si="1377"/>
        <v>181753.82716304227</v>
      </c>
      <c r="AF3199" s="42">
        <f t="shared" si="1378"/>
        <v>222602.59162038018</v>
      </c>
      <c r="AG3199" s="43">
        <f t="shared" si="1398"/>
        <v>120</v>
      </c>
      <c r="AH3199" s="44">
        <f t="shared" si="1379"/>
        <v>67.334702258726907</v>
      </c>
      <c r="AI3199" s="36">
        <f t="shared" si="1380"/>
        <v>52.6652977412731</v>
      </c>
      <c r="AJ3199" s="36">
        <f t="shared" si="1381"/>
        <v>1603</v>
      </c>
      <c r="AK3199" s="45">
        <v>45657</v>
      </c>
    </row>
    <row r="3200" spans="1:37" s="79" customFormat="1" ht="12.75" x14ac:dyDescent="0.25">
      <c r="A3200" s="36">
        <v>3194</v>
      </c>
      <c r="B3200" s="45">
        <v>44054</v>
      </c>
      <c r="C3200" s="49" t="s">
        <v>265</v>
      </c>
      <c r="D3200" s="49"/>
      <c r="E3200" s="36">
        <v>12007</v>
      </c>
      <c r="F3200" s="56" t="s">
        <v>2370</v>
      </c>
      <c r="G3200" s="73" t="s">
        <v>435</v>
      </c>
      <c r="H3200" s="38">
        <v>1</v>
      </c>
      <c r="I3200" s="50">
        <v>120597.52840909091</v>
      </c>
      <c r="J3200" s="39">
        <f t="shared" si="1383"/>
        <v>0</v>
      </c>
      <c r="K3200" s="39">
        <f t="shared" si="1384"/>
        <v>0</v>
      </c>
      <c r="L3200" s="39">
        <f t="shared" si="1385"/>
        <v>0</v>
      </c>
      <c r="M3200" s="39">
        <f t="shared" si="1396"/>
        <v>0</v>
      </c>
      <c r="N3200" s="39">
        <f t="shared" si="1393"/>
        <v>0</v>
      </c>
      <c r="O3200" s="39">
        <f t="shared" si="1387"/>
        <v>120597.52840909091</v>
      </c>
      <c r="P3200" s="39">
        <f t="shared" si="1388"/>
        <v>0</v>
      </c>
      <c r="Q3200" s="39">
        <f t="shared" si="1389"/>
        <v>0</v>
      </c>
      <c r="R3200" s="39">
        <f t="shared" si="1390"/>
        <v>0</v>
      </c>
      <c r="S3200" s="39">
        <f t="shared" si="1391"/>
        <v>0</v>
      </c>
      <c r="T3200" s="39"/>
      <c r="U3200" s="39">
        <f t="shared" si="1392"/>
        <v>0</v>
      </c>
      <c r="V3200" s="39"/>
      <c r="W3200" s="39">
        <f t="shared" si="1397"/>
        <v>0</v>
      </c>
      <c r="X3200" s="39">
        <f t="shared" si="1372"/>
        <v>33.017803808101554</v>
      </c>
      <c r="Y3200" s="39">
        <f t="shared" si="1373"/>
        <v>1004.9794034090911</v>
      </c>
      <c r="Z3200" s="41">
        <f t="shared" si="1374"/>
        <v>52927.539504386797</v>
      </c>
      <c r="AA3200" s="41">
        <v>40843.023310621626</v>
      </c>
      <c r="AB3200" s="41">
        <v>1279.7422810819562</v>
      </c>
      <c r="AC3200" s="41">
        <f t="shared" si="1375"/>
        <v>42122.765591703581</v>
      </c>
      <c r="AD3200" s="42">
        <f t="shared" si="1376"/>
        <v>12084.516193765172</v>
      </c>
      <c r="AE3200" s="41">
        <f t="shared" si="1377"/>
        <v>54207.281785468753</v>
      </c>
      <c r="AF3200" s="42">
        <f t="shared" si="1378"/>
        <v>66390.246623622166</v>
      </c>
      <c r="AG3200" s="43">
        <f t="shared" si="1398"/>
        <v>120</v>
      </c>
      <c r="AH3200" s="44">
        <f t="shared" si="1379"/>
        <v>67.334702258726907</v>
      </c>
      <c r="AI3200" s="36">
        <f t="shared" si="1380"/>
        <v>52.6652977412731</v>
      </c>
      <c r="AJ3200" s="36">
        <f t="shared" si="1381"/>
        <v>1603</v>
      </c>
      <c r="AK3200" s="45">
        <v>45657</v>
      </c>
    </row>
    <row r="3201" spans="1:37" s="79" customFormat="1" ht="12.75" x14ac:dyDescent="0.25">
      <c r="A3201" s="36">
        <v>3195</v>
      </c>
      <c r="B3201" s="45">
        <v>44054</v>
      </c>
      <c r="C3201" s="49" t="s">
        <v>265</v>
      </c>
      <c r="D3201" s="49"/>
      <c r="E3201" s="49">
        <v>12007</v>
      </c>
      <c r="F3201" s="56" t="s">
        <v>2371</v>
      </c>
      <c r="G3201" s="73" t="s">
        <v>435</v>
      </c>
      <c r="H3201" s="62">
        <v>2</v>
      </c>
      <c r="I3201" s="96">
        <v>524953.94719251338</v>
      </c>
      <c r="J3201" s="39">
        <f t="shared" si="1383"/>
        <v>0</v>
      </c>
      <c r="K3201" s="39">
        <f t="shared" si="1384"/>
        <v>0</v>
      </c>
      <c r="L3201" s="39">
        <f t="shared" si="1385"/>
        <v>0</v>
      </c>
      <c r="M3201" s="39">
        <f t="shared" si="1396"/>
        <v>0</v>
      </c>
      <c r="N3201" s="39">
        <f t="shared" si="1393"/>
        <v>0</v>
      </c>
      <c r="O3201" s="39">
        <f t="shared" si="1387"/>
        <v>524953.94719251338</v>
      </c>
      <c r="P3201" s="39">
        <f t="shared" si="1388"/>
        <v>0</v>
      </c>
      <c r="Q3201" s="39">
        <f t="shared" si="1389"/>
        <v>0</v>
      </c>
      <c r="R3201" s="39">
        <f t="shared" si="1390"/>
        <v>0</v>
      </c>
      <c r="S3201" s="39">
        <f t="shared" si="1391"/>
        <v>0</v>
      </c>
      <c r="T3201" s="39"/>
      <c r="U3201" s="39">
        <f t="shared" si="1392"/>
        <v>0</v>
      </c>
      <c r="V3201" s="39"/>
      <c r="W3201" s="39">
        <f t="shared" si="1397"/>
        <v>0</v>
      </c>
      <c r="X3201" s="39">
        <f t="shared" si="1372"/>
        <v>143.72455775291263</v>
      </c>
      <c r="Y3201" s="39">
        <f t="shared" si="1373"/>
        <v>4374.6162266042784</v>
      </c>
      <c r="Z3201" s="41">
        <f t="shared" si="1374"/>
        <v>230390.46607791894</v>
      </c>
      <c r="AA3201" s="41">
        <v>177787.27794035291</v>
      </c>
      <c r="AB3201" s="41">
        <v>5570.6428705920425</v>
      </c>
      <c r="AC3201" s="41">
        <f t="shared" si="1375"/>
        <v>183357.92081094495</v>
      </c>
      <c r="AD3201" s="42">
        <f t="shared" si="1376"/>
        <v>52603.18813756603</v>
      </c>
      <c r="AE3201" s="41">
        <f t="shared" si="1377"/>
        <v>235961.10894851098</v>
      </c>
      <c r="AF3201" s="42">
        <f t="shared" si="1378"/>
        <v>288992.83824400243</v>
      </c>
      <c r="AG3201" s="43">
        <f t="shared" si="1398"/>
        <v>120</v>
      </c>
      <c r="AH3201" s="44">
        <f t="shared" si="1379"/>
        <v>67.334702258726907</v>
      </c>
      <c r="AI3201" s="36">
        <f t="shared" si="1380"/>
        <v>52.6652977412731</v>
      </c>
      <c r="AJ3201" s="36">
        <f t="shared" si="1381"/>
        <v>1603</v>
      </c>
      <c r="AK3201" s="45">
        <v>45657</v>
      </c>
    </row>
    <row r="3202" spans="1:37" s="79" customFormat="1" ht="12.75" x14ac:dyDescent="0.25">
      <c r="A3202" s="36">
        <v>3196</v>
      </c>
      <c r="B3202" s="45">
        <v>44057</v>
      </c>
      <c r="C3202" s="49" t="s">
        <v>265</v>
      </c>
      <c r="D3202" s="49"/>
      <c r="E3202" s="49">
        <v>12007</v>
      </c>
      <c r="F3202" s="56" t="s">
        <v>1755</v>
      </c>
      <c r="G3202" s="73" t="s">
        <v>435</v>
      </c>
      <c r="H3202" s="62">
        <v>1</v>
      </c>
      <c r="I3202" s="96">
        <v>127500</v>
      </c>
      <c r="J3202" s="39">
        <f t="shared" si="1383"/>
        <v>0</v>
      </c>
      <c r="K3202" s="39">
        <f t="shared" si="1384"/>
        <v>0</v>
      </c>
      <c r="L3202" s="39">
        <f t="shared" si="1385"/>
        <v>0</v>
      </c>
      <c r="M3202" s="39">
        <f t="shared" si="1396"/>
        <v>0</v>
      </c>
      <c r="N3202" s="39">
        <f t="shared" si="1393"/>
        <v>0</v>
      </c>
      <c r="O3202" s="39">
        <f t="shared" si="1387"/>
        <v>127500</v>
      </c>
      <c r="P3202" s="39">
        <f t="shared" si="1388"/>
        <v>0</v>
      </c>
      <c r="Q3202" s="39">
        <f t="shared" si="1389"/>
        <v>0</v>
      </c>
      <c r="R3202" s="39">
        <f t="shared" si="1390"/>
        <v>0</v>
      </c>
      <c r="S3202" s="39">
        <f t="shared" si="1391"/>
        <v>0</v>
      </c>
      <c r="T3202" s="39"/>
      <c r="U3202" s="39">
        <f t="shared" si="1392"/>
        <v>0</v>
      </c>
      <c r="V3202" s="39"/>
      <c r="W3202" s="39">
        <f t="shared" si="1397"/>
        <v>0</v>
      </c>
      <c r="X3202" s="39">
        <f t="shared" si="1372"/>
        <v>34.907597535934293</v>
      </c>
      <c r="Y3202" s="39">
        <f t="shared" si="1373"/>
        <v>1062.5</v>
      </c>
      <c r="Z3202" s="41">
        <f t="shared" si="1374"/>
        <v>55852.156057494867</v>
      </c>
      <c r="AA3202" s="41">
        <v>43075.97535934292</v>
      </c>
      <c r="AB3202" s="41">
        <v>1349.707795795312</v>
      </c>
      <c r="AC3202" s="41">
        <f t="shared" si="1375"/>
        <v>44425.683155138235</v>
      </c>
      <c r="AD3202" s="42">
        <f t="shared" si="1376"/>
        <v>12776.180698151948</v>
      </c>
      <c r="AE3202" s="41">
        <f t="shared" si="1377"/>
        <v>57201.863853290182</v>
      </c>
      <c r="AF3202" s="42">
        <f t="shared" si="1378"/>
        <v>70298.136146709818</v>
      </c>
      <c r="AG3202" s="43">
        <f t="shared" si="1398"/>
        <v>120</v>
      </c>
      <c r="AH3202" s="44">
        <f t="shared" si="1379"/>
        <v>67.433264887063658</v>
      </c>
      <c r="AI3202" s="36">
        <f t="shared" si="1380"/>
        <v>52.566735112936342</v>
      </c>
      <c r="AJ3202" s="36">
        <f t="shared" si="1381"/>
        <v>1600</v>
      </c>
      <c r="AK3202" s="45">
        <v>45657</v>
      </c>
    </row>
    <row r="3203" spans="1:37" s="79" customFormat="1" ht="12.75" x14ac:dyDescent="0.25">
      <c r="A3203" s="36">
        <v>3197</v>
      </c>
      <c r="B3203" s="45">
        <v>44062</v>
      </c>
      <c r="C3203" s="49" t="s">
        <v>272</v>
      </c>
      <c r="D3203" s="49"/>
      <c r="E3203" s="49">
        <v>12010</v>
      </c>
      <c r="F3203" s="36" t="s">
        <v>876</v>
      </c>
      <c r="G3203" s="56" t="s">
        <v>435</v>
      </c>
      <c r="H3203" s="38">
        <v>6</v>
      </c>
      <c r="I3203" s="50">
        <v>213854.26754624592</v>
      </c>
      <c r="J3203" s="39">
        <f t="shared" si="1383"/>
        <v>0</v>
      </c>
      <c r="K3203" s="39">
        <f t="shared" si="1384"/>
        <v>0</v>
      </c>
      <c r="L3203" s="39">
        <f t="shared" si="1385"/>
        <v>0</v>
      </c>
      <c r="M3203" s="39">
        <f t="shared" si="1396"/>
        <v>0</v>
      </c>
      <c r="N3203" s="39">
        <f t="shared" si="1393"/>
        <v>0</v>
      </c>
      <c r="O3203" s="39">
        <f t="shared" si="1387"/>
        <v>0</v>
      </c>
      <c r="P3203" s="39">
        <f t="shared" si="1388"/>
        <v>0</v>
      </c>
      <c r="Q3203" s="39">
        <f t="shared" si="1389"/>
        <v>0</v>
      </c>
      <c r="R3203" s="39">
        <f t="shared" si="1390"/>
        <v>213854.26754624592</v>
      </c>
      <c r="S3203" s="39">
        <f t="shared" si="1391"/>
        <v>0</v>
      </c>
      <c r="T3203" s="39"/>
      <c r="U3203" s="39">
        <f t="shared" si="1392"/>
        <v>0</v>
      </c>
      <c r="V3203" s="39"/>
      <c r="W3203" s="39">
        <f t="shared" si="1397"/>
        <v>0</v>
      </c>
      <c r="X3203" s="39">
        <f t="shared" si="1372"/>
        <v>58.550107473304841</v>
      </c>
      <c r="Y3203" s="39">
        <f t="shared" si="1373"/>
        <v>1782.1188962187161</v>
      </c>
      <c r="Z3203" s="41">
        <f t="shared" si="1374"/>
        <v>93387.421419921229</v>
      </c>
      <c r="AA3203" s="41">
        <v>71958.082084691647</v>
      </c>
      <c r="AB3203" s="41">
        <v>4836.3739094024122</v>
      </c>
      <c r="AC3203" s="41">
        <f t="shared" si="1375"/>
        <v>76794.455994094053</v>
      </c>
      <c r="AD3203" s="42">
        <f t="shared" si="1376"/>
        <v>21429.339335229583</v>
      </c>
      <c r="AE3203" s="41">
        <f t="shared" si="1377"/>
        <v>98223.795329323635</v>
      </c>
      <c r="AF3203" s="42">
        <f t="shared" si="1378"/>
        <v>115630.47221692228</v>
      </c>
      <c r="AG3203" s="43">
        <f t="shared" si="1398"/>
        <v>120</v>
      </c>
      <c r="AH3203" s="44">
        <f t="shared" si="1379"/>
        <v>67.597535934291585</v>
      </c>
      <c r="AI3203" s="36">
        <f t="shared" si="1380"/>
        <v>52.402464065708422</v>
      </c>
      <c r="AJ3203" s="36">
        <f t="shared" si="1381"/>
        <v>1595</v>
      </c>
      <c r="AK3203" s="45">
        <v>45657</v>
      </c>
    </row>
    <row r="3204" spans="1:37" s="79" customFormat="1" ht="12.75" x14ac:dyDescent="0.25">
      <c r="A3204" s="36">
        <v>3198</v>
      </c>
      <c r="B3204" s="45">
        <v>44062</v>
      </c>
      <c r="C3204" s="49" t="s">
        <v>272</v>
      </c>
      <c r="D3204" s="49"/>
      <c r="E3204" s="49">
        <v>12010</v>
      </c>
      <c r="F3204" s="36" t="s">
        <v>2372</v>
      </c>
      <c r="G3204" s="56" t="s">
        <v>435</v>
      </c>
      <c r="H3204" s="38">
        <v>3</v>
      </c>
      <c r="I3204" s="50">
        <v>356423.77924374316</v>
      </c>
      <c r="J3204" s="39">
        <f t="shared" si="1383"/>
        <v>0</v>
      </c>
      <c r="K3204" s="39">
        <f t="shared" si="1384"/>
        <v>0</v>
      </c>
      <c r="L3204" s="39">
        <f t="shared" si="1385"/>
        <v>0</v>
      </c>
      <c r="M3204" s="39">
        <f t="shared" si="1396"/>
        <v>0</v>
      </c>
      <c r="N3204" s="39">
        <f t="shared" si="1393"/>
        <v>0</v>
      </c>
      <c r="O3204" s="39">
        <f t="shared" si="1387"/>
        <v>0</v>
      </c>
      <c r="P3204" s="39">
        <f t="shared" si="1388"/>
        <v>0</v>
      </c>
      <c r="Q3204" s="39">
        <f t="shared" si="1389"/>
        <v>0</v>
      </c>
      <c r="R3204" s="39">
        <f t="shared" si="1390"/>
        <v>356423.77924374316</v>
      </c>
      <c r="S3204" s="39">
        <f t="shared" si="1391"/>
        <v>0</v>
      </c>
      <c r="T3204" s="39"/>
      <c r="U3204" s="39">
        <f t="shared" si="1392"/>
        <v>0</v>
      </c>
      <c r="V3204" s="39"/>
      <c r="W3204" s="39">
        <f t="shared" si="1397"/>
        <v>0</v>
      </c>
      <c r="X3204" s="39">
        <f t="shared" si="1372"/>
        <v>97.583512455508057</v>
      </c>
      <c r="Y3204" s="39">
        <f t="shared" si="1373"/>
        <v>2970.1981603645263</v>
      </c>
      <c r="Z3204" s="41">
        <f t="shared" si="1374"/>
        <v>155645.70236653535</v>
      </c>
      <c r="AA3204" s="41">
        <v>119930.13680781939</v>
      </c>
      <c r="AB3204" s="41">
        <v>8060.6231823373528</v>
      </c>
      <c r="AC3204" s="41">
        <f t="shared" si="1375"/>
        <v>127990.75999015674</v>
      </c>
      <c r="AD3204" s="42">
        <f t="shared" si="1376"/>
        <v>35715.565558715956</v>
      </c>
      <c r="AE3204" s="41">
        <f t="shared" si="1377"/>
        <v>163706.3255488727</v>
      </c>
      <c r="AF3204" s="42">
        <f t="shared" si="1378"/>
        <v>192717.45369487046</v>
      </c>
      <c r="AG3204" s="43">
        <f t="shared" si="1398"/>
        <v>120</v>
      </c>
      <c r="AH3204" s="44">
        <f t="shared" si="1379"/>
        <v>67.597535934291585</v>
      </c>
      <c r="AI3204" s="36">
        <f t="shared" si="1380"/>
        <v>52.402464065708422</v>
      </c>
      <c r="AJ3204" s="36">
        <f t="shared" si="1381"/>
        <v>1595</v>
      </c>
      <c r="AK3204" s="45">
        <v>45657</v>
      </c>
    </row>
    <row r="3205" spans="1:37" s="79" customFormat="1" ht="12.75" x14ac:dyDescent="0.25">
      <c r="A3205" s="36">
        <v>3199</v>
      </c>
      <c r="B3205" s="45">
        <v>44062</v>
      </c>
      <c r="C3205" s="49" t="s">
        <v>265</v>
      </c>
      <c r="D3205" s="49"/>
      <c r="E3205" s="49">
        <v>12007</v>
      </c>
      <c r="F3205" s="56" t="s">
        <v>1755</v>
      </c>
      <c r="G3205" s="73" t="s">
        <v>435</v>
      </c>
      <c r="H3205" s="62">
        <v>4</v>
      </c>
      <c r="I3205" s="96">
        <v>510000</v>
      </c>
      <c r="J3205" s="39">
        <f t="shared" si="1383"/>
        <v>0</v>
      </c>
      <c r="K3205" s="39">
        <f t="shared" si="1384"/>
        <v>0</v>
      </c>
      <c r="L3205" s="39">
        <f t="shared" si="1385"/>
        <v>0</v>
      </c>
      <c r="M3205" s="39">
        <f t="shared" si="1396"/>
        <v>0</v>
      </c>
      <c r="N3205" s="39">
        <f t="shared" si="1393"/>
        <v>0</v>
      </c>
      <c r="O3205" s="39">
        <f t="shared" si="1387"/>
        <v>510000</v>
      </c>
      <c r="P3205" s="39">
        <f t="shared" si="1388"/>
        <v>0</v>
      </c>
      <c r="Q3205" s="39">
        <f t="shared" si="1389"/>
        <v>0</v>
      </c>
      <c r="R3205" s="39">
        <f t="shared" si="1390"/>
        <v>0</v>
      </c>
      <c r="S3205" s="39">
        <f t="shared" si="1391"/>
        <v>0</v>
      </c>
      <c r="T3205" s="39"/>
      <c r="U3205" s="39">
        <f t="shared" si="1392"/>
        <v>0</v>
      </c>
      <c r="V3205" s="39"/>
      <c r="W3205" s="39">
        <f t="shared" si="1397"/>
        <v>0</v>
      </c>
      <c r="X3205" s="39">
        <f t="shared" si="1372"/>
        <v>139.63039014373717</v>
      </c>
      <c r="Y3205" s="39">
        <f t="shared" si="1373"/>
        <v>4250</v>
      </c>
      <c r="Z3205" s="41">
        <f t="shared" si="1374"/>
        <v>222710.47227926078</v>
      </c>
      <c r="AA3205" s="41">
        <v>171605.74948665299</v>
      </c>
      <c r="AB3205" s="41">
        <v>5376.9558542380482</v>
      </c>
      <c r="AC3205" s="41">
        <f t="shared" si="1375"/>
        <v>176982.70534089103</v>
      </c>
      <c r="AD3205" s="42">
        <f t="shared" si="1376"/>
        <v>51104.72279260779</v>
      </c>
      <c r="AE3205" s="41">
        <f t="shared" si="1377"/>
        <v>228087.42813349882</v>
      </c>
      <c r="AF3205" s="42">
        <f t="shared" si="1378"/>
        <v>281912.57186650118</v>
      </c>
      <c r="AG3205" s="43">
        <f t="shared" si="1398"/>
        <v>120</v>
      </c>
      <c r="AH3205" s="44">
        <f t="shared" si="1379"/>
        <v>67.597535934291585</v>
      </c>
      <c r="AI3205" s="36">
        <f t="shared" si="1380"/>
        <v>52.402464065708422</v>
      </c>
      <c r="AJ3205" s="36">
        <f t="shared" si="1381"/>
        <v>1595</v>
      </c>
      <c r="AK3205" s="45">
        <v>45657</v>
      </c>
    </row>
    <row r="3206" spans="1:37" s="79" customFormat="1" ht="12.75" x14ac:dyDescent="0.25">
      <c r="A3206" s="36">
        <v>3200</v>
      </c>
      <c r="B3206" s="45">
        <v>44062</v>
      </c>
      <c r="C3206" s="49" t="s">
        <v>272</v>
      </c>
      <c r="D3206" s="49"/>
      <c r="E3206" s="49">
        <v>12010</v>
      </c>
      <c r="F3206" s="36" t="s">
        <v>2373</v>
      </c>
      <c r="G3206" s="56" t="s">
        <v>435</v>
      </c>
      <c r="H3206" s="38">
        <v>3</v>
      </c>
      <c r="I3206" s="50">
        <v>1913400</v>
      </c>
      <c r="J3206" s="39">
        <f t="shared" si="1383"/>
        <v>0</v>
      </c>
      <c r="K3206" s="39">
        <f t="shared" si="1384"/>
        <v>0</v>
      </c>
      <c r="L3206" s="39">
        <f t="shared" si="1385"/>
        <v>0</v>
      </c>
      <c r="M3206" s="39">
        <f t="shared" si="1396"/>
        <v>0</v>
      </c>
      <c r="N3206" s="39">
        <f t="shared" si="1393"/>
        <v>0</v>
      </c>
      <c r="O3206" s="39">
        <f t="shared" si="1387"/>
        <v>0</v>
      </c>
      <c r="P3206" s="39">
        <f t="shared" si="1388"/>
        <v>0</v>
      </c>
      <c r="Q3206" s="39">
        <f t="shared" si="1389"/>
        <v>0</v>
      </c>
      <c r="R3206" s="39">
        <f t="shared" si="1390"/>
        <v>1913400</v>
      </c>
      <c r="S3206" s="39">
        <f t="shared" si="1391"/>
        <v>0</v>
      </c>
      <c r="T3206" s="39"/>
      <c r="U3206" s="39">
        <f t="shared" si="1392"/>
        <v>0</v>
      </c>
      <c r="V3206" s="39"/>
      <c r="W3206" s="39">
        <f t="shared" si="1397"/>
        <v>0</v>
      </c>
      <c r="X3206" s="39">
        <f t="shared" si="1372"/>
        <v>523.86036960985621</v>
      </c>
      <c r="Y3206" s="39">
        <f t="shared" si="1373"/>
        <v>15944.999999999998</v>
      </c>
      <c r="Z3206" s="41">
        <f t="shared" si="1374"/>
        <v>835557.28952772066</v>
      </c>
      <c r="AA3206" s="41">
        <v>643824.39425051329</v>
      </c>
      <c r="AB3206" s="41">
        <v>43272.074691001515</v>
      </c>
      <c r="AC3206" s="41">
        <f t="shared" si="1375"/>
        <v>687096.46894151485</v>
      </c>
      <c r="AD3206" s="42">
        <f t="shared" si="1376"/>
        <v>191732.89527720737</v>
      </c>
      <c r="AE3206" s="41">
        <f t="shared" si="1377"/>
        <v>878829.36421872221</v>
      </c>
      <c r="AF3206" s="42">
        <f t="shared" si="1378"/>
        <v>1034570.6357812778</v>
      </c>
      <c r="AG3206" s="43">
        <f t="shared" si="1398"/>
        <v>120</v>
      </c>
      <c r="AH3206" s="44">
        <f t="shared" si="1379"/>
        <v>67.597535934291585</v>
      </c>
      <c r="AI3206" s="36">
        <f t="shared" si="1380"/>
        <v>52.402464065708422</v>
      </c>
      <c r="AJ3206" s="36">
        <f t="shared" si="1381"/>
        <v>1595</v>
      </c>
      <c r="AK3206" s="45">
        <v>45657</v>
      </c>
    </row>
    <row r="3207" spans="1:37" s="79" customFormat="1" ht="12.75" x14ac:dyDescent="0.25">
      <c r="A3207" s="36">
        <v>3201</v>
      </c>
      <c r="B3207" s="45">
        <v>44063</v>
      </c>
      <c r="C3207" s="36" t="s">
        <v>527</v>
      </c>
      <c r="D3207" s="36"/>
      <c r="E3207" s="36">
        <v>12002</v>
      </c>
      <c r="F3207" s="36" t="s">
        <v>2374</v>
      </c>
      <c r="G3207" s="36" t="s">
        <v>58</v>
      </c>
      <c r="H3207" s="38">
        <v>1</v>
      </c>
      <c r="I3207" s="50">
        <v>9434990.25</v>
      </c>
      <c r="J3207" s="39">
        <f t="shared" si="1383"/>
        <v>9434990.25</v>
      </c>
      <c r="K3207" s="39">
        <f t="shared" si="1384"/>
        <v>0</v>
      </c>
      <c r="L3207" s="39">
        <f t="shared" si="1385"/>
        <v>0</v>
      </c>
      <c r="M3207" s="39">
        <f>IF(C3207=12006,H3207,IF(C3207&lt;&gt;12006,0))</f>
        <v>0</v>
      </c>
      <c r="N3207" s="39">
        <f t="shared" si="1393"/>
        <v>0</v>
      </c>
      <c r="O3207" s="39">
        <f t="shared" si="1387"/>
        <v>0</v>
      </c>
      <c r="P3207" s="39">
        <f t="shared" si="1388"/>
        <v>0</v>
      </c>
      <c r="Q3207" s="39">
        <f t="shared" si="1389"/>
        <v>0</v>
      </c>
      <c r="R3207" s="39">
        <f t="shared" si="1390"/>
        <v>0</v>
      </c>
      <c r="S3207" s="39">
        <f t="shared" si="1391"/>
        <v>0</v>
      </c>
      <c r="T3207" s="39"/>
      <c r="U3207" s="39">
        <f t="shared" si="1392"/>
        <v>0</v>
      </c>
      <c r="V3207" s="39"/>
      <c r="W3207" s="39"/>
      <c r="X3207" s="39">
        <f t="shared" ref="X3207:X3270" si="1399">IF(I3207&lt;0,0,IF(I3207&gt;0,((1/365.25*(IF(E3207=12002,I3207*3%,IF(E3207=12003,I3207*3%,IF(E3207=12004,I3207*3%,IF(E3207=12006,I3207*2%,IF(E3207=12007,I3207*10%,IF(E3207=12008,I3207*3%,IF(E3207=12009,I3207*10%,IF(E3207=12010,I3207*10%,IF(E3207=12011,I3207*20%,IF(E3207=12012,I3207*3%,IF(E3207=12099,I3207*10%))))))))))))))))</f>
        <v>774.94786447638603</v>
      </c>
      <c r="Y3207" s="39">
        <f t="shared" ref="Y3207:Y3270" si="1400">X3207*30.4375</f>
        <v>23587.475624999999</v>
      </c>
      <c r="Z3207" s="41">
        <f t="shared" ref="Z3207:Z3270" si="1401">IF(I3207&lt;0,0,IF(I3207&gt;0,(IF(AI3207*Y3207&lt;=I3207,Y3207*AI3207,IF(Y3207*AI3207&gt;I3207,I3207,IF(AI3207*Y3207=I3207,I3207))))))</f>
        <v>1235266.8959753592</v>
      </c>
      <c r="AA3207" s="41">
        <v>951635.9775770019</v>
      </c>
      <c r="AB3207" s="41">
        <v>-25665.324475716658</v>
      </c>
      <c r="AC3207" s="41">
        <f t="shared" si="1375"/>
        <v>925970.65310128522</v>
      </c>
      <c r="AD3207" s="42">
        <f t="shared" si="1376"/>
        <v>283630.91839835735</v>
      </c>
      <c r="AE3207" s="41">
        <f t="shared" si="1377"/>
        <v>1209601.5714996425</v>
      </c>
      <c r="AF3207" s="42">
        <f t="shared" si="1378"/>
        <v>8225388.678500358</v>
      </c>
      <c r="AG3207" s="43">
        <f>(365.25/30.4375*(IF(E3207=12002,1/3%,IF(E3207=12003,1/3%,IF(E3207=12004,1/3%,IF(E3207=12006,1/2%,IF(E3207=12007,1/10%,IF(E3207=12008,1/3%,IF(E3207=12009,1/10%,IF(E3207=12010,1/10%,IF(E3207=12011,1/20%,IF(E3207=12012,1/3%))))))))))))</f>
        <v>400</v>
      </c>
      <c r="AH3207" s="44">
        <f t="shared" si="1379"/>
        <v>347.63039014373715</v>
      </c>
      <c r="AI3207" s="36">
        <f t="shared" si="1380"/>
        <v>52.369609856262834</v>
      </c>
      <c r="AJ3207" s="36">
        <f t="shared" si="1381"/>
        <v>1594</v>
      </c>
      <c r="AK3207" s="45">
        <v>45657</v>
      </c>
    </row>
    <row r="3208" spans="1:37" s="79" customFormat="1" ht="12.75" x14ac:dyDescent="0.25">
      <c r="A3208" s="36">
        <v>3202</v>
      </c>
      <c r="B3208" s="45">
        <v>44063</v>
      </c>
      <c r="C3208" s="36" t="s">
        <v>823</v>
      </c>
      <c r="D3208" s="36"/>
      <c r="E3208" s="36">
        <v>12004</v>
      </c>
      <c r="F3208" s="36" t="s">
        <v>2375</v>
      </c>
      <c r="G3208" s="36" t="s">
        <v>62</v>
      </c>
      <c r="H3208" s="38">
        <v>24</v>
      </c>
      <c r="I3208" s="48">
        <v>845658.1</v>
      </c>
      <c r="J3208" s="39">
        <f t="shared" si="1383"/>
        <v>0</v>
      </c>
      <c r="K3208" s="39">
        <f t="shared" si="1384"/>
        <v>0</v>
      </c>
      <c r="L3208" s="39">
        <f t="shared" si="1385"/>
        <v>845658.1</v>
      </c>
      <c r="M3208" s="39">
        <f>IF(C3208=12006,H3208,IF(C3208&lt;&gt;12006,0))</f>
        <v>0</v>
      </c>
      <c r="N3208" s="39">
        <f t="shared" si="1393"/>
        <v>0</v>
      </c>
      <c r="O3208" s="39">
        <f t="shared" si="1387"/>
        <v>0</v>
      </c>
      <c r="P3208" s="39">
        <f t="shared" si="1388"/>
        <v>0</v>
      </c>
      <c r="Q3208" s="39">
        <f t="shared" si="1389"/>
        <v>0</v>
      </c>
      <c r="R3208" s="39">
        <f t="shared" si="1390"/>
        <v>0</v>
      </c>
      <c r="S3208" s="39">
        <f t="shared" si="1391"/>
        <v>0</v>
      </c>
      <c r="T3208" s="39"/>
      <c r="U3208" s="39">
        <f t="shared" si="1392"/>
        <v>0</v>
      </c>
      <c r="V3208" s="39"/>
      <c r="W3208" s="39"/>
      <c r="X3208" s="39">
        <f t="shared" si="1399"/>
        <v>69.458570841889113</v>
      </c>
      <c r="Y3208" s="39">
        <f t="shared" si="1400"/>
        <v>2114.14525</v>
      </c>
      <c r="Z3208" s="41">
        <f t="shared" si="1401"/>
        <v>110716.96192197125</v>
      </c>
      <c r="AA3208" s="41">
        <v>85295.124993839825</v>
      </c>
      <c r="AB3208" s="41">
        <v>-2300.3828257287328</v>
      </c>
      <c r="AC3208" s="41">
        <f t="shared" si="1375"/>
        <v>82994.742168111086</v>
      </c>
      <c r="AD3208" s="42">
        <f t="shared" si="1376"/>
        <v>25421.836928131423</v>
      </c>
      <c r="AE3208" s="41">
        <f t="shared" si="1377"/>
        <v>108416.57909624251</v>
      </c>
      <c r="AF3208" s="42">
        <f t="shared" si="1378"/>
        <v>737241.52090375742</v>
      </c>
      <c r="AG3208" s="43">
        <f>(365.25/30.4375*(IF(E3208=12002,1/3%,IF(E3208=12003,1/3%,IF(E3208=12004,1/3%,IF(E3208=12006,1/2%,IF(E3208=12007,1/10%,IF(E3208=12008,1/3%,IF(E3208=12009,1/10%,IF(E3208=12010,1/10%,IF(E3208=12011,1/20%,IF(E3208=12012,1/3%))))))))))))</f>
        <v>400</v>
      </c>
      <c r="AH3208" s="44">
        <f t="shared" si="1379"/>
        <v>347.63039014373715</v>
      </c>
      <c r="AI3208" s="36">
        <f t="shared" si="1380"/>
        <v>52.369609856262834</v>
      </c>
      <c r="AJ3208" s="36">
        <f t="shared" si="1381"/>
        <v>1594</v>
      </c>
      <c r="AK3208" s="45">
        <v>45657</v>
      </c>
    </row>
    <row r="3209" spans="1:37" s="79" customFormat="1" ht="25.5" x14ac:dyDescent="0.25">
      <c r="A3209" s="36">
        <v>3203</v>
      </c>
      <c r="B3209" s="45">
        <v>44063</v>
      </c>
      <c r="C3209" s="53" t="s">
        <v>533</v>
      </c>
      <c r="D3209" s="53"/>
      <c r="E3209" s="36">
        <v>12003</v>
      </c>
      <c r="F3209" s="36" t="s">
        <v>2376</v>
      </c>
      <c r="G3209" s="36" t="s">
        <v>1750</v>
      </c>
      <c r="H3209" s="38">
        <v>10</v>
      </c>
      <c r="I3209" s="48">
        <v>388750</v>
      </c>
      <c r="J3209" s="39">
        <f t="shared" si="1383"/>
        <v>0</v>
      </c>
      <c r="K3209" s="39">
        <f t="shared" si="1384"/>
        <v>388750</v>
      </c>
      <c r="L3209" s="39">
        <f t="shared" si="1385"/>
        <v>0</v>
      </c>
      <c r="M3209" s="39">
        <f>IF(C3209=12006,H3209,IF(C3209&lt;&gt;12006,0))</f>
        <v>0</v>
      </c>
      <c r="N3209" s="39">
        <f t="shared" si="1393"/>
        <v>0</v>
      </c>
      <c r="O3209" s="39">
        <f t="shared" si="1387"/>
        <v>0</v>
      </c>
      <c r="P3209" s="39">
        <f t="shared" si="1388"/>
        <v>0</v>
      </c>
      <c r="Q3209" s="39">
        <f t="shared" si="1389"/>
        <v>0</v>
      </c>
      <c r="R3209" s="39">
        <f t="shared" si="1390"/>
        <v>0</v>
      </c>
      <c r="S3209" s="39">
        <f t="shared" si="1391"/>
        <v>0</v>
      </c>
      <c r="T3209" s="39"/>
      <c r="U3209" s="39">
        <f t="shared" si="1392"/>
        <v>0</v>
      </c>
      <c r="V3209" s="39"/>
      <c r="W3209" s="39"/>
      <c r="X3209" s="39">
        <f t="shared" si="1399"/>
        <v>31.930184804928132</v>
      </c>
      <c r="Y3209" s="39">
        <f t="shared" si="1400"/>
        <v>971.875</v>
      </c>
      <c r="Z3209" s="41">
        <f t="shared" si="1401"/>
        <v>50896.714579055442</v>
      </c>
      <c r="AA3209" s="41">
        <v>38252.361396303902</v>
      </c>
      <c r="AB3209" s="41">
        <v>-1031.6542147622984</v>
      </c>
      <c r="AC3209" s="41">
        <f t="shared" ref="AC3209:AC3272" si="1402">AA3209+AB3209</f>
        <v>37220.707181541606</v>
      </c>
      <c r="AD3209" s="42">
        <f t="shared" ref="AD3209:AD3272" si="1403">Z3209-AA3209</f>
        <v>12644.35318275154</v>
      </c>
      <c r="AE3209" s="41">
        <f t="shared" ref="AE3209:AE3272" si="1404">AC3209+AD3209</f>
        <v>49865.060364293146</v>
      </c>
      <c r="AF3209" s="42">
        <f t="shared" ref="AF3209:AF3272" si="1405">I3209-AE3209</f>
        <v>338884.93963570683</v>
      </c>
      <c r="AG3209" s="43">
        <f>(365.25/30.4375*(IF(E3209=12002,1/3%,IF(E3209=12003,1/3%,IF(E3209=12004,1/3%,IF(E3209=12006,1/2%,IF(E3209=12007,1/10%,IF(E3209=12008,1/3%,IF(E3209=12009,1/10%,IF(E3209=12010,1/10%,IF(E3209=12011,1/20%,IF(E3209=12012,1/3%))))))))))))</f>
        <v>400</v>
      </c>
      <c r="AH3209" s="44">
        <f t="shared" ref="AH3209:AH3272" si="1406">IF(AG3209&gt;AI3209,AG3209-AI3209,IF(AG3209&lt;=AI3209,0))</f>
        <v>347.63039014373715</v>
      </c>
      <c r="AI3209" s="36">
        <f t="shared" ref="AI3209:AI3272" si="1407">AJ3209/30.4375</f>
        <v>52.369609856262834</v>
      </c>
      <c r="AJ3209" s="36">
        <f t="shared" ref="AJ3209:AJ3272" si="1408">AK3209-B3209</f>
        <v>1594</v>
      </c>
      <c r="AK3209" s="45">
        <v>45657</v>
      </c>
    </row>
    <row r="3210" spans="1:37" s="79" customFormat="1" ht="12.75" x14ac:dyDescent="0.25">
      <c r="A3210" s="36">
        <v>3204</v>
      </c>
      <c r="B3210" s="45">
        <v>44064</v>
      </c>
      <c r="C3210" s="36" t="s">
        <v>823</v>
      </c>
      <c r="D3210" s="36"/>
      <c r="E3210" s="36">
        <v>12004</v>
      </c>
      <c r="F3210" s="36" t="s">
        <v>2377</v>
      </c>
      <c r="G3210" s="36" t="s">
        <v>561</v>
      </c>
      <c r="H3210" s="38">
        <v>6</v>
      </c>
      <c r="I3210" s="48">
        <v>180000</v>
      </c>
      <c r="J3210" s="39">
        <f t="shared" si="1383"/>
        <v>0</v>
      </c>
      <c r="K3210" s="39">
        <f t="shared" si="1384"/>
        <v>0</v>
      </c>
      <c r="L3210" s="39">
        <f t="shared" si="1385"/>
        <v>180000</v>
      </c>
      <c r="M3210" s="39">
        <f>IF(C3210=12006,H3210,IF(C3210&lt;&gt;12006,0))</f>
        <v>0</v>
      </c>
      <c r="N3210" s="39">
        <f t="shared" si="1393"/>
        <v>0</v>
      </c>
      <c r="O3210" s="39">
        <f t="shared" si="1387"/>
        <v>0</v>
      </c>
      <c r="P3210" s="39">
        <f t="shared" si="1388"/>
        <v>0</v>
      </c>
      <c r="Q3210" s="39">
        <f t="shared" si="1389"/>
        <v>0</v>
      </c>
      <c r="R3210" s="39">
        <f t="shared" si="1390"/>
        <v>0</v>
      </c>
      <c r="S3210" s="39">
        <f t="shared" si="1391"/>
        <v>0</v>
      </c>
      <c r="T3210" s="39"/>
      <c r="U3210" s="39">
        <f t="shared" si="1392"/>
        <v>0</v>
      </c>
      <c r="V3210" s="39"/>
      <c r="W3210" s="39"/>
      <c r="X3210" s="39">
        <f t="shared" si="1399"/>
        <v>14.784394250513348</v>
      </c>
      <c r="Y3210" s="39">
        <f t="shared" si="1400"/>
        <v>450</v>
      </c>
      <c r="Z3210" s="41">
        <f t="shared" si="1401"/>
        <v>23551.540041067761</v>
      </c>
      <c r="AA3210" s="41">
        <v>17696.919917864478</v>
      </c>
      <c r="AB3210" s="41">
        <v>-477.28039146205055</v>
      </c>
      <c r="AC3210" s="41">
        <f t="shared" si="1402"/>
        <v>17219.639526402429</v>
      </c>
      <c r="AD3210" s="42">
        <f t="shared" si="1403"/>
        <v>5854.6201232032836</v>
      </c>
      <c r="AE3210" s="41">
        <f t="shared" si="1404"/>
        <v>23074.259649605712</v>
      </c>
      <c r="AF3210" s="42">
        <f t="shared" si="1405"/>
        <v>156925.74035039428</v>
      </c>
      <c r="AG3210" s="43">
        <f>(365.25/30.4375*(IF(E3210=12002,1/3%,IF(E3210=12003,1/3%,IF(E3210=12004,1/3%,IF(E3210=12006,1/2%,IF(E3210=12007,1/10%,IF(E3210=12008,1/3%,IF(E3210=12009,1/10%,IF(E3210=12010,1/10%,IF(E3210=12011,1/20%,IF(E3210=12012,1/3%))))))))))))</f>
        <v>400</v>
      </c>
      <c r="AH3210" s="44">
        <f t="shared" si="1406"/>
        <v>347.66324435318273</v>
      </c>
      <c r="AI3210" s="36">
        <f t="shared" si="1407"/>
        <v>52.336755646817245</v>
      </c>
      <c r="AJ3210" s="36">
        <f t="shared" si="1408"/>
        <v>1593</v>
      </c>
      <c r="AK3210" s="45">
        <v>45657</v>
      </c>
    </row>
    <row r="3211" spans="1:37" s="79" customFormat="1" ht="12.75" x14ac:dyDescent="0.25">
      <c r="A3211" s="36">
        <v>3205</v>
      </c>
      <c r="B3211" s="45">
        <v>44064</v>
      </c>
      <c r="C3211" s="36" t="s">
        <v>823</v>
      </c>
      <c r="D3211" s="36"/>
      <c r="E3211" s="36">
        <v>12004</v>
      </c>
      <c r="F3211" s="36" t="s">
        <v>2378</v>
      </c>
      <c r="G3211" s="36" t="s">
        <v>561</v>
      </c>
      <c r="H3211" s="38">
        <v>2</v>
      </c>
      <c r="I3211" s="48">
        <v>220000</v>
      </c>
      <c r="J3211" s="39">
        <f t="shared" si="1383"/>
        <v>0</v>
      </c>
      <c r="K3211" s="39">
        <f t="shared" si="1384"/>
        <v>0</v>
      </c>
      <c r="L3211" s="39">
        <f t="shared" si="1385"/>
        <v>220000</v>
      </c>
      <c r="M3211" s="39">
        <f>IF(C3211=12006,H3211,IF(C3211&lt;&gt;12006,0))</f>
        <v>0</v>
      </c>
      <c r="N3211" s="39">
        <f t="shared" si="1393"/>
        <v>0</v>
      </c>
      <c r="O3211" s="39">
        <f t="shared" si="1387"/>
        <v>0</v>
      </c>
      <c r="P3211" s="39">
        <f t="shared" si="1388"/>
        <v>0</v>
      </c>
      <c r="Q3211" s="39">
        <f t="shared" si="1389"/>
        <v>0</v>
      </c>
      <c r="R3211" s="39">
        <f t="shared" si="1390"/>
        <v>0</v>
      </c>
      <c r="S3211" s="39">
        <f t="shared" si="1391"/>
        <v>0</v>
      </c>
      <c r="T3211" s="39"/>
      <c r="U3211" s="39">
        <f t="shared" si="1392"/>
        <v>0</v>
      </c>
      <c r="V3211" s="39"/>
      <c r="W3211" s="39"/>
      <c r="X3211" s="39">
        <f t="shared" si="1399"/>
        <v>18.069815195071868</v>
      </c>
      <c r="Y3211" s="39">
        <f t="shared" si="1400"/>
        <v>550</v>
      </c>
      <c r="Z3211" s="41">
        <f t="shared" si="1401"/>
        <v>28785.215605749483</v>
      </c>
      <c r="AA3211" s="41">
        <v>21629.568788501027</v>
      </c>
      <c r="AB3211" s="41">
        <v>-583.34270067583952</v>
      </c>
      <c r="AC3211" s="41">
        <f t="shared" si="1402"/>
        <v>21046.226087825187</v>
      </c>
      <c r="AD3211" s="42">
        <f t="shared" si="1403"/>
        <v>7155.6468172484565</v>
      </c>
      <c r="AE3211" s="41">
        <f t="shared" si="1404"/>
        <v>28201.872905073644</v>
      </c>
      <c r="AF3211" s="42">
        <f t="shared" si="1405"/>
        <v>191798.12709492637</v>
      </c>
      <c r="AG3211" s="43">
        <f>(365.25/30.4375*(IF(E3211=12002,1/3%,IF(E3211=12003,1/3%,IF(E3211=12004,1/3%,IF(E3211=12006,1/2%,IF(E3211=12007,1/10%,IF(E3211=12008,1/3%,IF(E3211=12009,1/10%,IF(E3211=12010,1/10%,IF(E3211=12011,1/20%,IF(E3211=12012,1/3%))))))))))))</f>
        <v>400</v>
      </c>
      <c r="AH3211" s="44">
        <f t="shared" si="1406"/>
        <v>347.66324435318273</v>
      </c>
      <c r="AI3211" s="36">
        <f t="shared" si="1407"/>
        <v>52.336755646817245</v>
      </c>
      <c r="AJ3211" s="36">
        <f t="shared" si="1408"/>
        <v>1593</v>
      </c>
      <c r="AK3211" s="45">
        <v>45657</v>
      </c>
    </row>
    <row r="3212" spans="1:37" s="79" customFormat="1" ht="12.75" x14ac:dyDescent="0.25">
      <c r="A3212" s="36">
        <v>3206</v>
      </c>
      <c r="B3212" s="45">
        <v>44067</v>
      </c>
      <c r="C3212" s="49" t="s">
        <v>265</v>
      </c>
      <c r="D3212" s="49"/>
      <c r="E3212" s="49">
        <v>12007</v>
      </c>
      <c r="F3212" s="56" t="s">
        <v>2379</v>
      </c>
      <c r="G3212" s="73" t="s">
        <v>435</v>
      </c>
      <c r="H3212" s="62">
        <v>1</v>
      </c>
      <c r="I3212" s="96">
        <v>106575</v>
      </c>
      <c r="J3212" s="39">
        <f t="shared" si="1383"/>
        <v>0</v>
      </c>
      <c r="K3212" s="39">
        <f t="shared" si="1384"/>
        <v>0</v>
      </c>
      <c r="L3212" s="39">
        <f t="shared" si="1385"/>
        <v>0</v>
      </c>
      <c r="M3212" s="39">
        <f>IF(E3212=12005,I3212,IF(E3212&lt;&gt;12005,0))</f>
        <v>0</v>
      </c>
      <c r="N3212" s="39">
        <f t="shared" si="1393"/>
        <v>0</v>
      </c>
      <c r="O3212" s="39">
        <f t="shared" si="1387"/>
        <v>106575</v>
      </c>
      <c r="P3212" s="39">
        <f t="shared" si="1388"/>
        <v>0</v>
      </c>
      <c r="Q3212" s="39">
        <f t="shared" si="1389"/>
        <v>0</v>
      </c>
      <c r="R3212" s="39">
        <f t="shared" si="1390"/>
        <v>0</v>
      </c>
      <c r="S3212" s="39">
        <f t="shared" si="1391"/>
        <v>0</v>
      </c>
      <c r="T3212" s="39"/>
      <c r="U3212" s="39">
        <f t="shared" si="1392"/>
        <v>0</v>
      </c>
      <c r="V3212" s="39"/>
      <c r="W3212" s="39">
        <f>IF(E3212=12099,I3212,IF(E3212&lt;&gt;12099,0))</f>
        <v>0</v>
      </c>
      <c r="X3212" s="39">
        <f t="shared" si="1399"/>
        <v>29.178644763860369</v>
      </c>
      <c r="Y3212" s="39">
        <f t="shared" si="1400"/>
        <v>888.125</v>
      </c>
      <c r="Z3212" s="41">
        <f t="shared" si="1401"/>
        <v>46394.045174537991</v>
      </c>
      <c r="AA3212" s="41">
        <v>35714.661190965089</v>
      </c>
      <c r="AB3212" s="41">
        <v>1119.0543274182321</v>
      </c>
      <c r="AC3212" s="41">
        <f t="shared" si="1402"/>
        <v>36833.715518383324</v>
      </c>
      <c r="AD3212" s="42">
        <f t="shared" si="1403"/>
        <v>10679.383983572901</v>
      </c>
      <c r="AE3212" s="41">
        <f t="shared" si="1404"/>
        <v>47513.099501956225</v>
      </c>
      <c r="AF3212" s="42">
        <f t="shared" si="1405"/>
        <v>59061.900498043775</v>
      </c>
      <c r="AG3212" s="43">
        <f>(365.25/30.4375*(IF(E3212=12002,1/3%,IF(E3212=12003,1/3%,IF(E3212=12004,1/3%,IF(E3212=12006,1/2%,IF(E3212=12007,1/10%,IF(E3212=12008,1/3%,IF(E3212=12009,1/10%,IF(E3212=12010,1/10%,IF(E3212=12011,1/20%,IF(E3212=12012,1/3%,IF(E3212=12099,1/10%)))))))))))))</f>
        <v>120</v>
      </c>
      <c r="AH3212" s="44">
        <f t="shared" si="1406"/>
        <v>67.761806981519499</v>
      </c>
      <c r="AI3212" s="36">
        <f t="shared" si="1407"/>
        <v>52.238193018480494</v>
      </c>
      <c r="AJ3212" s="36">
        <f t="shared" si="1408"/>
        <v>1590</v>
      </c>
      <c r="AK3212" s="45">
        <v>45657</v>
      </c>
    </row>
    <row r="3213" spans="1:37" s="79" customFormat="1" ht="12.75" x14ac:dyDescent="0.25">
      <c r="A3213" s="36">
        <v>3207</v>
      </c>
      <c r="B3213" s="45">
        <v>44067</v>
      </c>
      <c r="C3213" s="49" t="s">
        <v>272</v>
      </c>
      <c r="D3213" s="49"/>
      <c r="E3213" s="49">
        <v>12010</v>
      </c>
      <c r="F3213" s="36" t="s">
        <v>2380</v>
      </c>
      <c r="G3213" s="56" t="s">
        <v>435</v>
      </c>
      <c r="H3213" s="38">
        <v>1</v>
      </c>
      <c r="I3213" s="50">
        <v>110000</v>
      </c>
      <c r="J3213" s="39">
        <f t="shared" si="1383"/>
        <v>0</v>
      </c>
      <c r="K3213" s="39">
        <f t="shared" si="1384"/>
        <v>0</v>
      </c>
      <c r="L3213" s="39">
        <f t="shared" si="1385"/>
        <v>0</v>
      </c>
      <c r="M3213" s="39">
        <f>IF(E3213=12005,I3213,IF(E3213&lt;&gt;12005,0))</f>
        <v>0</v>
      </c>
      <c r="N3213" s="39">
        <f t="shared" si="1393"/>
        <v>0</v>
      </c>
      <c r="O3213" s="39">
        <f t="shared" si="1387"/>
        <v>0</v>
      </c>
      <c r="P3213" s="39">
        <f t="shared" si="1388"/>
        <v>0</v>
      </c>
      <c r="Q3213" s="39">
        <f t="shared" si="1389"/>
        <v>0</v>
      </c>
      <c r="R3213" s="39">
        <f t="shared" si="1390"/>
        <v>110000</v>
      </c>
      <c r="S3213" s="39">
        <f t="shared" si="1391"/>
        <v>0</v>
      </c>
      <c r="T3213" s="39"/>
      <c r="U3213" s="39">
        <f t="shared" si="1392"/>
        <v>0</v>
      </c>
      <c r="V3213" s="39"/>
      <c r="W3213" s="39">
        <f>IF(E3213=12099,I3213,IF(E3213&lt;&gt;12099,0))</f>
        <v>0</v>
      </c>
      <c r="X3213" s="39">
        <f t="shared" si="1399"/>
        <v>30.116358658453112</v>
      </c>
      <c r="Y3213" s="39">
        <f t="shared" si="1400"/>
        <v>916.66666666666663</v>
      </c>
      <c r="Z3213" s="41">
        <f t="shared" si="1401"/>
        <v>47885.010266940451</v>
      </c>
      <c r="AA3213" s="41">
        <v>36862.422997946611</v>
      </c>
      <c r="AB3213" s="41">
        <v>2477.5599301659518</v>
      </c>
      <c r="AC3213" s="41">
        <f t="shared" si="1402"/>
        <v>39339.982928112564</v>
      </c>
      <c r="AD3213" s="42">
        <f t="shared" si="1403"/>
        <v>11022.587268993841</v>
      </c>
      <c r="AE3213" s="41">
        <f t="shared" si="1404"/>
        <v>50362.570197106405</v>
      </c>
      <c r="AF3213" s="42">
        <f t="shared" si="1405"/>
        <v>59637.429802893595</v>
      </c>
      <c r="AG3213" s="43">
        <f>(365.25/30.4375*(IF(E3213=12002,1/3%,IF(E3213=12003,1/3%,IF(E3213=12004,1/3%,IF(E3213=12006,1/2%,IF(E3213=12007,1/10%,IF(E3213=12008,1/3%,IF(E3213=12009,1/10%,IF(E3213=12010,1/10%,IF(E3213=12011,1/20%,IF(E3213=12012,1/3%,IF(E3213=12099,1/10%)))))))))))))</f>
        <v>120</v>
      </c>
      <c r="AH3213" s="44">
        <f t="shared" si="1406"/>
        <v>67.761806981519499</v>
      </c>
      <c r="AI3213" s="36">
        <f t="shared" si="1407"/>
        <v>52.238193018480494</v>
      </c>
      <c r="AJ3213" s="36">
        <f t="shared" si="1408"/>
        <v>1590</v>
      </c>
      <c r="AK3213" s="45">
        <v>45657</v>
      </c>
    </row>
    <row r="3214" spans="1:37" s="79" customFormat="1" ht="12.75" x14ac:dyDescent="0.25">
      <c r="A3214" s="36">
        <v>3208</v>
      </c>
      <c r="B3214" s="45">
        <v>44067</v>
      </c>
      <c r="C3214" s="49" t="s">
        <v>431</v>
      </c>
      <c r="D3214" s="49"/>
      <c r="E3214" s="49">
        <v>12009</v>
      </c>
      <c r="F3214" s="36" t="s">
        <v>1416</v>
      </c>
      <c r="G3214" s="56" t="s">
        <v>435</v>
      </c>
      <c r="H3214" s="38">
        <v>3</v>
      </c>
      <c r="I3214" s="48">
        <v>163000</v>
      </c>
      <c r="J3214" s="39">
        <f t="shared" si="1383"/>
        <v>0</v>
      </c>
      <c r="K3214" s="39">
        <f t="shared" si="1384"/>
        <v>0</v>
      </c>
      <c r="L3214" s="39">
        <f t="shared" si="1385"/>
        <v>0</v>
      </c>
      <c r="M3214" s="39">
        <f>IF(E3214=12005,I3214,IF(E3214&lt;&gt;12005,0))</f>
        <v>0</v>
      </c>
      <c r="N3214" s="39">
        <f t="shared" si="1393"/>
        <v>0</v>
      </c>
      <c r="O3214" s="39">
        <f t="shared" si="1387"/>
        <v>0</v>
      </c>
      <c r="P3214" s="39">
        <f t="shared" si="1388"/>
        <v>0</v>
      </c>
      <c r="Q3214" s="39">
        <f t="shared" si="1389"/>
        <v>163000</v>
      </c>
      <c r="R3214" s="39">
        <f t="shared" si="1390"/>
        <v>0</v>
      </c>
      <c r="S3214" s="39">
        <f t="shared" si="1391"/>
        <v>0</v>
      </c>
      <c r="T3214" s="39"/>
      <c r="U3214" s="39">
        <f t="shared" si="1392"/>
        <v>0</v>
      </c>
      <c r="V3214" s="39"/>
      <c r="W3214" s="39">
        <f>IF(E3214=12099,I3214,IF(E3214&lt;&gt;12099,0))</f>
        <v>0</v>
      </c>
      <c r="X3214" s="39">
        <f t="shared" si="1399"/>
        <v>44.62696783025325</v>
      </c>
      <c r="Y3214" s="39">
        <f t="shared" si="1400"/>
        <v>1358.3333333333333</v>
      </c>
      <c r="Z3214" s="41">
        <f t="shared" si="1401"/>
        <v>70956.878850102672</v>
      </c>
      <c r="AA3214" s="41">
        <v>54623.408624229975</v>
      </c>
      <c r="AB3214" s="41">
        <v>0</v>
      </c>
      <c r="AC3214" s="41">
        <f t="shared" si="1402"/>
        <v>54623.408624229975</v>
      </c>
      <c r="AD3214" s="42">
        <f t="shared" si="1403"/>
        <v>16333.470225872697</v>
      </c>
      <c r="AE3214" s="41">
        <f t="shared" si="1404"/>
        <v>70956.878850102672</v>
      </c>
      <c r="AF3214" s="42">
        <f t="shared" si="1405"/>
        <v>92043.121149897328</v>
      </c>
      <c r="AG3214" s="43">
        <f>(365.25/30.4375*(IF(E3214=12002,1/3%,IF(E3214=12003,1/3%,IF(E3214=12004,1/3%,IF(E3214=12006,1/2%,IF(E3214=12007,1/10%,IF(E3214=12008,1/3%,IF(E3214=12009,1/10%,IF(E3214=12010,1/10%,IF(E3214=12011,1/20%,IF(E3214=12012,1/3%,IF(E3214=12099,1/10%)))))))))))))</f>
        <v>120</v>
      </c>
      <c r="AH3214" s="44">
        <f t="shared" si="1406"/>
        <v>67.761806981519499</v>
      </c>
      <c r="AI3214" s="36">
        <f t="shared" si="1407"/>
        <v>52.238193018480494</v>
      </c>
      <c r="AJ3214" s="36">
        <f t="shared" si="1408"/>
        <v>1590</v>
      </c>
      <c r="AK3214" s="45">
        <v>45657</v>
      </c>
    </row>
    <row r="3215" spans="1:37" s="79" customFormat="1" ht="12.75" x14ac:dyDescent="0.25">
      <c r="A3215" s="36">
        <v>3209</v>
      </c>
      <c r="B3215" s="45">
        <v>44067</v>
      </c>
      <c r="C3215" s="49" t="s">
        <v>431</v>
      </c>
      <c r="D3215" s="49"/>
      <c r="E3215" s="49">
        <v>12009</v>
      </c>
      <c r="F3215" s="36" t="s">
        <v>2381</v>
      </c>
      <c r="G3215" s="56" t="s">
        <v>435</v>
      </c>
      <c r="H3215" s="38">
        <v>12</v>
      </c>
      <c r="I3215" s="48">
        <v>184311.37724550898</v>
      </c>
      <c r="J3215" s="39">
        <f t="shared" si="1383"/>
        <v>0</v>
      </c>
      <c r="K3215" s="39">
        <f t="shared" si="1384"/>
        <v>0</v>
      </c>
      <c r="L3215" s="39">
        <f t="shared" si="1385"/>
        <v>0</v>
      </c>
      <c r="M3215" s="39">
        <f>IF(E3215=12005,I3215,IF(E3215&lt;&gt;12005,0))</f>
        <v>0</v>
      </c>
      <c r="N3215" s="39">
        <f t="shared" si="1393"/>
        <v>0</v>
      </c>
      <c r="O3215" s="39">
        <f t="shared" si="1387"/>
        <v>0</v>
      </c>
      <c r="P3215" s="39">
        <f t="shared" si="1388"/>
        <v>0</v>
      </c>
      <c r="Q3215" s="39">
        <f t="shared" si="1389"/>
        <v>184311.37724550898</v>
      </c>
      <c r="R3215" s="39">
        <f t="shared" si="1390"/>
        <v>0</v>
      </c>
      <c r="S3215" s="39">
        <f t="shared" si="1391"/>
        <v>0</v>
      </c>
      <c r="T3215" s="39"/>
      <c r="U3215" s="39">
        <f t="shared" si="1392"/>
        <v>0</v>
      </c>
      <c r="V3215" s="39"/>
      <c r="W3215" s="39">
        <f>IF(E3215=12099,I3215,IF(E3215&lt;&gt;12099,0))</f>
        <v>0</v>
      </c>
      <c r="X3215" s="39">
        <f t="shared" si="1399"/>
        <v>50.461704926901845</v>
      </c>
      <c r="Y3215" s="39">
        <f t="shared" si="1400"/>
        <v>1535.9281437125749</v>
      </c>
      <c r="Z3215" s="41">
        <f t="shared" si="1401"/>
        <v>80234.110833773928</v>
      </c>
      <c r="AA3215" s="41">
        <v>61765.126830527857</v>
      </c>
      <c r="AB3215" s="41">
        <v>0</v>
      </c>
      <c r="AC3215" s="41">
        <f t="shared" si="1402"/>
        <v>61765.126830527857</v>
      </c>
      <c r="AD3215" s="42">
        <f t="shared" si="1403"/>
        <v>18468.984003246071</v>
      </c>
      <c r="AE3215" s="41">
        <f t="shared" si="1404"/>
        <v>80234.110833773928</v>
      </c>
      <c r="AF3215" s="42">
        <f t="shared" si="1405"/>
        <v>104077.26641173505</v>
      </c>
      <c r="AG3215" s="43">
        <f>(365.25/30.4375*(IF(E3215=12002,1/3%,IF(E3215=12003,1/3%,IF(E3215=12004,1/3%,IF(E3215=12006,1/2%,IF(E3215=12007,1/10%,IF(E3215=12008,1/3%,IF(E3215=12009,1/10%,IF(E3215=12010,1/10%,IF(E3215=12011,1/20%,IF(E3215=12012,1/3%,IF(E3215=12099,1/10%)))))))))))))</f>
        <v>120</v>
      </c>
      <c r="AH3215" s="44">
        <f t="shared" si="1406"/>
        <v>67.761806981519499</v>
      </c>
      <c r="AI3215" s="36">
        <f t="shared" si="1407"/>
        <v>52.238193018480494</v>
      </c>
      <c r="AJ3215" s="36">
        <f t="shared" si="1408"/>
        <v>1590</v>
      </c>
      <c r="AK3215" s="45">
        <v>45657</v>
      </c>
    </row>
    <row r="3216" spans="1:37" s="79" customFormat="1" ht="25.5" x14ac:dyDescent="0.25">
      <c r="A3216" s="36">
        <v>3210</v>
      </c>
      <c r="B3216" s="45">
        <v>44067</v>
      </c>
      <c r="C3216" s="53" t="s">
        <v>533</v>
      </c>
      <c r="D3216" s="53"/>
      <c r="E3216" s="36">
        <v>12003</v>
      </c>
      <c r="F3216" s="36" t="s">
        <v>2210</v>
      </c>
      <c r="G3216" s="36" t="s">
        <v>558</v>
      </c>
      <c r="H3216" s="38">
        <v>10</v>
      </c>
      <c r="I3216" s="48">
        <v>368750</v>
      </c>
      <c r="J3216" s="39">
        <f t="shared" ref="J3216:J3279" si="1409">IF(E3216=12002,I3216,IF(E3216&lt;&gt;12002,0))</f>
        <v>0</v>
      </c>
      <c r="K3216" s="39">
        <f t="shared" ref="K3216:K3279" si="1410">IF(E3216=12003,I3216,IF(E3216&lt;&gt;12003,0))</f>
        <v>368750</v>
      </c>
      <c r="L3216" s="39">
        <f t="shared" ref="L3216:L3279" si="1411">IF(E3216=12004,I3216,IF(E3216&lt;&gt;12004,0))</f>
        <v>0</v>
      </c>
      <c r="M3216" s="39">
        <f t="shared" ref="M3216:M3222" si="1412">IF(C3216=12006,H3216,IF(C3216&lt;&gt;12006,0))</f>
        <v>0</v>
      </c>
      <c r="N3216" s="39">
        <f t="shared" si="1393"/>
        <v>0</v>
      </c>
      <c r="O3216" s="39">
        <f t="shared" ref="O3216:O3279" si="1413">IF(E3216=12007,I3216,IF(E3216&lt;&gt;12007,0))</f>
        <v>0</v>
      </c>
      <c r="P3216" s="39">
        <f t="shared" ref="P3216:P3279" si="1414">IF(E3216=12008,I3216,IF(E3216&lt;&gt;12008,0))</f>
        <v>0</v>
      </c>
      <c r="Q3216" s="39">
        <f t="shared" ref="Q3216:Q3279" si="1415">IF(E3216=12009,I3216,IF(E3216&lt;&gt;12009,0))</f>
        <v>0</v>
      </c>
      <c r="R3216" s="39">
        <f t="shared" ref="R3216:R3279" si="1416">IF(E3216=12010,I3216,IF(E3216&lt;&gt;12010,0))</f>
        <v>0</v>
      </c>
      <c r="S3216" s="39">
        <f t="shared" ref="S3216:S3279" si="1417">IF(E3216=12011,I3216,IF(E3216&lt;&gt;12011,0))</f>
        <v>0</v>
      </c>
      <c r="T3216" s="39"/>
      <c r="U3216" s="39">
        <f t="shared" ref="U3216:U3279" si="1418">IF(E3216=12012,I3216,IF(E3216&lt;&gt;12012,0))</f>
        <v>0</v>
      </c>
      <c r="V3216" s="39"/>
      <c r="W3216" s="39"/>
      <c r="X3216" s="39">
        <f t="shared" si="1399"/>
        <v>30.28747433264887</v>
      </c>
      <c r="Y3216" s="39">
        <f t="shared" si="1400"/>
        <v>921.875</v>
      </c>
      <c r="Z3216" s="41">
        <f t="shared" si="1401"/>
        <v>48157.084188911707</v>
      </c>
      <c r="AA3216" s="41">
        <v>36163.244353182752</v>
      </c>
      <c r="AB3216" s="41">
        <v>-975.31138195417964</v>
      </c>
      <c r="AC3216" s="41">
        <f t="shared" si="1402"/>
        <v>35187.932971228569</v>
      </c>
      <c r="AD3216" s="42">
        <f t="shared" si="1403"/>
        <v>11993.839835728955</v>
      </c>
      <c r="AE3216" s="41">
        <f t="shared" si="1404"/>
        <v>47181.772806957524</v>
      </c>
      <c r="AF3216" s="42">
        <f t="shared" si="1405"/>
        <v>321568.22719304246</v>
      </c>
      <c r="AG3216" s="43">
        <f t="shared" ref="AG3216:AG3222" si="1419">(365.25/30.4375*(IF(E3216=12002,1/3%,IF(E3216=12003,1/3%,IF(E3216=12004,1/3%,IF(E3216=12006,1/2%,IF(E3216=12007,1/10%,IF(E3216=12008,1/3%,IF(E3216=12009,1/10%,IF(E3216=12010,1/10%,IF(E3216=12011,1/20%,IF(E3216=12012,1/3%))))))))))))</f>
        <v>400</v>
      </c>
      <c r="AH3216" s="44">
        <f t="shared" si="1406"/>
        <v>347.7618069815195</v>
      </c>
      <c r="AI3216" s="36">
        <f t="shared" si="1407"/>
        <v>52.238193018480494</v>
      </c>
      <c r="AJ3216" s="36">
        <f t="shared" si="1408"/>
        <v>1590</v>
      </c>
      <c r="AK3216" s="45">
        <v>45657</v>
      </c>
    </row>
    <row r="3217" spans="1:37" s="79" customFormat="1" ht="25.5" x14ac:dyDescent="0.25">
      <c r="A3217" s="36">
        <v>3211</v>
      </c>
      <c r="B3217" s="45">
        <v>44067</v>
      </c>
      <c r="C3217" s="53" t="s">
        <v>533</v>
      </c>
      <c r="D3217" s="53"/>
      <c r="E3217" s="36">
        <v>12003</v>
      </c>
      <c r="F3217" s="36" t="s">
        <v>2040</v>
      </c>
      <c r="G3217" s="36" t="s">
        <v>558</v>
      </c>
      <c r="H3217" s="38">
        <v>2</v>
      </c>
      <c r="I3217" s="48">
        <v>95250</v>
      </c>
      <c r="J3217" s="39">
        <f t="shared" si="1409"/>
        <v>0</v>
      </c>
      <c r="K3217" s="39">
        <f t="shared" si="1410"/>
        <v>95250</v>
      </c>
      <c r="L3217" s="39">
        <f t="shared" si="1411"/>
        <v>0</v>
      </c>
      <c r="M3217" s="39">
        <f t="shared" si="1412"/>
        <v>0</v>
      </c>
      <c r="N3217" s="39">
        <f t="shared" si="1393"/>
        <v>0</v>
      </c>
      <c r="O3217" s="39">
        <f t="shared" si="1413"/>
        <v>0</v>
      </c>
      <c r="P3217" s="39">
        <f t="shared" si="1414"/>
        <v>0</v>
      </c>
      <c r="Q3217" s="39">
        <f t="shared" si="1415"/>
        <v>0</v>
      </c>
      <c r="R3217" s="39">
        <f t="shared" si="1416"/>
        <v>0</v>
      </c>
      <c r="S3217" s="39">
        <f t="shared" si="1417"/>
        <v>0</v>
      </c>
      <c r="T3217" s="39"/>
      <c r="U3217" s="39">
        <f t="shared" si="1418"/>
        <v>0</v>
      </c>
      <c r="V3217" s="39"/>
      <c r="W3217" s="39"/>
      <c r="X3217" s="39">
        <f t="shared" si="1399"/>
        <v>7.8234086242299794</v>
      </c>
      <c r="Y3217" s="39">
        <f t="shared" si="1400"/>
        <v>238.125</v>
      </c>
      <c r="Z3217" s="41">
        <f t="shared" si="1401"/>
        <v>12439.219712525668</v>
      </c>
      <c r="AA3217" s="41">
        <v>9341.1498973305952</v>
      </c>
      <c r="AB3217" s="41">
        <v>-251.9278891691813</v>
      </c>
      <c r="AC3217" s="41">
        <f t="shared" si="1402"/>
        <v>9089.2220081614141</v>
      </c>
      <c r="AD3217" s="42">
        <f t="shared" si="1403"/>
        <v>3098.0698151950728</v>
      </c>
      <c r="AE3217" s="41">
        <f t="shared" si="1404"/>
        <v>12187.291823356487</v>
      </c>
      <c r="AF3217" s="42">
        <f t="shared" si="1405"/>
        <v>83062.708176643515</v>
      </c>
      <c r="AG3217" s="43">
        <f t="shared" si="1419"/>
        <v>400</v>
      </c>
      <c r="AH3217" s="44">
        <f t="shared" si="1406"/>
        <v>347.7618069815195</v>
      </c>
      <c r="AI3217" s="36">
        <f t="shared" si="1407"/>
        <v>52.238193018480494</v>
      </c>
      <c r="AJ3217" s="36">
        <f t="shared" si="1408"/>
        <v>1590</v>
      </c>
      <c r="AK3217" s="45">
        <v>45657</v>
      </c>
    </row>
    <row r="3218" spans="1:37" s="79" customFormat="1" ht="12.75" x14ac:dyDescent="0.25">
      <c r="A3218" s="36">
        <v>3212</v>
      </c>
      <c r="B3218" s="45">
        <v>44068</v>
      </c>
      <c r="C3218" s="36" t="s">
        <v>533</v>
      </c>
      <c r="D3218" s="36"/>
      <c r="E3218" s="36">
        <v>12003</v>
      </c>
      <c r="F3218" s="36" t="s">
        <v>2040</v>
      </c>
      <c r="G3218" s="36" t="s">
        <v>1472</v>
      </c>
      <c r="H3218" s="38">
        <v>1</v>
      </c>
      <c r="I3218" s="48">
        <v>53375</v>
      </c>
      <c r="J3218" s="39">
        <f t="shared" si="1409"/>
        <v>0</v>
      </c>
      <c r="K3218" s="39">
        <f t="shared" si="1410"/>
        <v>53375</v>
      </c>
      <c r="L3218" s="39">
        <f t="shared" si="1411"/>
        <v>0</v>
      </c>
      <c r="M3218" s="39">
        <f t="shared" si="1412"/>
        <v>0</v>
      </c>
      <c r="N3218" s="39">
        <f t="shared" si="1393"/>
        <v>0</v>
      </c>
      <c r="O3218" s="39">
        <f t="shared" si="1413"/>
        <v>0</v>
      </c>
      <c r="P3218" s="39">
        <f t="shared" si="1414"/>
        <v>0</v>
      </c>
      <c r="Q3218" s="39">
        <f t="shared" si="1415"/>
        <v>0</v>
      </c>
      <c r="R3218" s="39">
        <f t="shared" si="1416"/>
        <v>0</v>
      </c>
      <c r="S3218" s="39">
        <f t="shared" si="1417"/>
        <v>0</v>
      </c>
      <c r="T3218" s="39"/>
      <c r="U3218" s="39">
        <f t="shared" si="1418"/>
        <v>0</v>
      </c>
      <c r="V3218" s="39"/>
      <c r="W3218" s="39"/>
      <c r="X3218" s="39">
        <f t="shared" si="1399"/>
        <v>4.3839835728952767</v>
      </c>
      <c r="Y3218" s="39">
        <f t="shared" si="1400"/>
        <v>133.43749999999997</v>
      </c>
      <c r="Z3218" s="41">
        <f t="shared" si="1401"/>
        <v>6966.1498973305934</v>
      </c>
      <c r="AA3218" s="41">
        <v>5361.6119096509237</v>
      </c>
      <c r="AB3218" s="41">
        <v>-144.60099514567085</v>
      </c>
      <c r="AC3218" s="41">
        <f t="shared" si="1402"/>
        <v>5217.0109145052529</v>
      </c>
      <c r="AD3218" s="42">
        <f t="shared" si="1403"/>
        <v>1604.5379876796696</v>
      </c>
      <c r="AE3218" s="41">
        <f t="shared" si="1404"/>
        <v>6821.5489021849226</v>
      </c>
      <c r="AF3218" s="42">
        <f t="shared" si="1405"/>
        <v>46553.451097815079</v>
      </c>
      <c r="AG3218" s="43">
        <f t="shared" si="1419"/>
        <v>400</v>
      </c>
      <c r="AH3218" s="44">
        <f t="shared" si="1406"/>
        <v>347.79466119096509</v>
      </c>
      <c r="AI3218" s="36">
        <f t="shared" si="1407"/>
        <v>52.205338809034906</v>
      </c>
      <c r="AJ3218" s="36">
        <f t="shared" si="1408"/>
        <v>1589</v>
      </c>
      <c r="AK3218" s="45">
        <v>45657</v>
      </c>
    </row>
    <row r="3219" spans="1:37" s="79" customFormat="1" ht="12.75" x14ac:dyDescent="0.25">
      <c r="A3219" s="36">
        <v>3213</v>
      </c>
      <c r="B3219" s="45">
        <v>44068</v>
      </c>
      <c r="C3219" s="36" t="s">
        <v>533</v>
      </c>
      <c r="D3219" s="36"/>
      <c r="E3219" s="36">
        <v>12003</v>
      </c>
      <c r="F3219" s="36" t="s">
        <v>2041</v>
      </c>
      <c r="G3219" s="36" t="s">
        <v>1472</v>
      </c>
      <c r="H3219" s="38">
        <v>5</v>
      </c>
      <c r="I3219" s="48">
        <v>190625</v>
      </c>
      <c r="J3219" s="39">
        <f t="shared" si="1409"/>
        <v>0</v>
      </c>
      <c r="K3219" s="39">
        <f t="shared" si="1410"/>
        <v>190625</v>
      </c>
      <c r="L3219" s="39">
        <f t="shared" si="1411"/>
        <v>0</v>
      </c>
      <c r="M3219" s="39">
        <f t="shared" si="1412"/>
        <v>0</v>
      </c>
      <c r="N3219" s="39">
        <f t="shared" si="1393"/>
        <v>0</v>
      </c>
      <c r="O3219" s="39">
        <f t="shared" si="1413"/>
        <v>0</v>
      </c>
      <c r="P3219" s="39">
        <f t="shared" si="1414"/>
        <v>0</v>
      </c>
      <c r="Q3219" s="39">
        <f t="shared" si="1415"/>
        <v>0</v>
      </c>
      <c r="R3219" s="39">
        <f t="shared" si="1416"/>
        <v>0</v>
      </c>
      <c r="S3219" s="39">
        <f t="shared" si="1417"/>
        <v>0</v>
      </c>
      <c r="T3219" s="39"/>
      <c r="U3219" s="39">
        <f t="shared" si="1418"/>
        <v>0</v>
      </c>
      <c r="V3219" s="39"/>
      <c r="W3219" s="39"/>
      <c r="X3219" s="39">
        <f t="shared" si="1399"/>
        <v>15.657084188911703</v>
      </c>
      <c r="Y3219" s="39">
        <f t="shared" si="1400"/>
        <v>476.5625</v>
      </c>
      <c r="Z3219" s="41">
        <f t="shared" si="1401"/>
        <v>24879.106776180699</v>
      </c>
      <c r="AA3219" s="41">
        <v>19148.613963039017</v>
      </c>
      <c r="AB3219" s="41">
        <v>-516.43212552025307</v>
      </c>
      <c r="AC3219" s="41">
        <f t="shared" si="1402"/>
        <v>18632.181837518765</v>
      </c>
      <c r="AD3219" s="42">
        <f t="shared" si="1403"/>
        <v>5730.4928131416818</v>
      </c>
      <c r="AE3219" s="41">
        <f t="shared" si="1404"/>
        <v>24362.674650660447</v>
      </c>
      <c r="AF3219" s="42">
        <f t="shared" si="1405"/>
        <v>166262.32534933955</v>
      </c>
      <c r="AG3219" s="43">
        <f t="shared" si="1419"/>
        <v>400</v>
      </c>
      <c r="AH3219" s="44">
        <f t="shared" si="1406"/>
        <v>347.79466119096509</v>
      </c>
      <c r="AI3219" s="36">
        <f t="shared" si="1407"/>
        <v>52.205338809034906</v>
      </c>
      <c r="AJ3219" s="36">
        <f t="shared" si="1408"/>
        <v>1589</v>
      </c>
      <c r="AK3219" s="45">
        <v>45657</v>
      </c>
    </row>
    <row r="3220" spans="1:37" s="79" customFormat="1" ht="25.5" x14ac:dyDescent="0.25">
      <c r="A3220" s="36">
        <v>3214</v>
      </c>
      <c r="B3220" s="45">
        <v>44068</v>
      </c>
      <c r="C3220" s="53" t="s">
        <v>533</v>
      </c>
      <c r="D3220" s="53"/>
      <c r="E3220" s="36">
        <v>12003</v>
      </c>
      <c r="F3220" s="36" t="s">
        <v>2338</v>
      </c>
      <c r="G3220" s="36" t="s">
        <v>1700</v>
      </c>
      <c r="H3220" s="38">
        <v>14</v>
      </c>
      <c r="I3220" s="48">
        <v>666750</v>
      </c>
      <c r="J3220" s="39">
        <f t="shared" si="1409"/>
        <v>0</v>
      </c>
      <c r="K3220" s="39">
        <f t="shared" si="1410"/>
        <v>666750</v>
      </c>
      <c r="L3220" s="39">
        <f t="shared" si="1411"/>
        <v>0</v>
      </c>
      <c r="M3220" s="39">
        <f t="shared" si="1412"/>
        <v>0</v>
      </c>
      <c r="N3220" s="39">
        <f t="shared" si="1393"/>
        <v>0</v>
      </c>
      <c r="O3220" s="39">
        <f t="shared" si="1413"/>
        <v>0</v>
      </c>
      <c r="P3220" s="39">
        <f t="shared" si="1414"/>
        <v>0</v>
      </c>
      <c r="Q3220" s="39">
        <f t="shared" si="1415"/>
        <v>0</v>
      </c>
      <c r="R3220" s="39">
        <f t="shared" si="1416"/>
        <v>0</v>
      </c>
      <c r="S3220" s="39">
        <f t="shared" si="1417"/>
        <v>0</v>
      </c>
      <c r="T3220" s="39"/>
      <c r="U3220" s="39">
        <f t="shared" si="1418"/>
        <v>0</v>
      </c>
      <c r="V3220" s="39"/>
      <c r="W3220" s="39"/>
      <c r="X3220" s="39">
        <f t="shared" si="1399"/>
        <v>54.763860369609858</v>
      </c>
      <c r="Y3220" s="39">
        <f t="shared" si="1400"/>
        <v>1666.875</v>
      </c>
      <c r="Z3220" s="41">
        <f t="shared" si="1401"/>
        <v>87019.774127310055</v>
      </c>
      <c r="AA3220" s="41">
        <v>65333.285420944558</v>
      </c>
      <c r="AB3220" s="41">
        <v>-1762.0182600099106</v>
      </c>
      <c r="AC3220" s="41">
        <f t="shared" si="1402"/>
        <v>63571.267160934643</v>
      </c>
      <c r="AD3220" s="42">
        <f t="shared" si="1403"/>
        <v>21686.488706365497</v>
      </c>
      <c r="AE3220" s="41">
        <f t="shared" si="1404"/>
        <v>85257.755867300148</v>
      </c>
      <c r="AF3220" s="42">
        <f t="shared" si="1405"/>
        <v>581492.24413269991</v>
      </c>
      <c r="AG3220" s="43">
        <f t="shared" si="1419"/>
        <v>400</v>
      </c>
      <c r="AH3220" s="44">
        <f t="shared" si="1406"/>
        <v>347.79466119096509</v>
      </c>
      <c r="AI3220" s="36">
        <f t="shared" si="1407"/>
        <v>52.205338809034906</v>
      </c>
      <c r="AJ3220" s="36">
        <f t="shared" si="1408"/>
        <v>1589</v>
      </c>
      <c r="AK3220" s="45">
        <v>45657</v>
      </c>
    </row>
    <row r="3221" spans="1:37" s="79" customFormat="1" ht="12.75" x14ac:dyDescent="0.25">
      <c r="A3221" s="36">
        <v>3215</v>
      </c>
      <c r="B3221" s="91">
        <v>44070</v>
      </c>
      <c r="C3221" s="36" t="s">
        <v>315</v>
      </c>
      <c r="D3221" s="36"/>
      <c r="E3221" s="36">
        <v>12008</v>
      </c>
      <c r="F3221" s="56" t="s">
        <v>2382</v>
      </c>
      <c r="G3221" s="38" t="s">
        <v>958</v>
      </c>
      <c r="H3221" s="63">
        <v>1</v>
      </c>
      <c r="I3221" s="98">
        <v>279317.84137889714</v>
      </c>
      <c r="J3221" s="39">
        <f t="shared" si="1409"/>
        <v>0</v>
      </c>
      <c r="K3221" s="39">
        <f t="shared" si="1410"/>
        <v>0</v>
      </c>
      <c r="L3221" s="39">
        <f t="shared" si="1411"/>
        <v>0</v>
      </c>
      <c r="M3221" s="39">
        <f t="shared" si="1412"/>
        <v>0</v>
      </c>
      <c r="N3221" s="39">
        <f t="shared" si="1393"/>
        <v>0</v>
      </c>
      <c r="O3221" s="39">
        <f t="shared" si="1413"/>
        <v>0</v>
      </c>
      <c r="P3221" s="39">
        <f t="shared" si="1414"/>
        <v>279317.84137889714</v>
      </c>
      <c r="Q3221" s="39">
        <f t="shared" si="1415"/>
        <v>0</v>
      </c>
      <c r="R3221" s="39">
        <f t="shared" si="1416"/>
        <v>0</v>
      </c>
      <c r="S3221" s="39">
        <f t="shared" si="1417"/>
        <v>0</v>
      </c>
      <c r="T3221" s="39"/>
      <c r="U3221" s="39">
        <f t="shared" si="1418"/>
        <v>0</v>
      </c>
      <c r="V3221" s="39"/>
      <c r="W3221" s="39"/>
      <c r="X3221" s="39">
        <f t="shared" si="1399"/>
        <v>22.941917156377585</v>
      </c>
      <c r="Y3221" s="39">
        <f t="shared" si="1400"/>
        <v>698.29460344724271</v>
      </c>
      <c r="Z3221" s="41">
        <f t="shared" si="1401"/>
        <v>36408.822527171222</v>
      </c>
      <c r="AA3221" s="41">
        <v>28012.080847937028</v>
      </c>
      <c r="AB3221" s="41">
        <v>0</v>
      </c>
      <c r="AC3221" s="41">
        <f t="shared" si="1402"/>
        <v>28012.080847937028</v>
      </c>
      <c r="AD3221" s="42">
        <f t="shared" si="1403"/>
        <v>8396.7416792341937</v>
      </c>
      <c r="AE3221" s="41">
        <f t="shared" si="1404"/>
        <v>36408.822527171222</v>
      </c>
      <c r="AF3221" s="42">
        <f t="shared" si="1405"/>
        <v>242909.01885172591</v>
      </c>
      <c r="AG3221" s="43">
        <f t="shared" si="1419"/>
        <v>400</v>
      </c>
      <c r="AH3221" s="44">
        <f t="shared" si="1406"/>
        <v>347.86036960985626</v>
      </c>
      <c r="AI3221" s="36">
        <f t="shared" si="1407"/>
        <v>52.139630390143736</v>
      </c>
      <c r="AJ3221" s="36">
        <f t="shared" si="1408"/>
        <v>1587</v>
      </c>
      <c r="AK3221" s="45">
        <v>45657</v>
      </c>
    </row>
    <row r="3222" spans="1:37" s="79" customFormat="1" ht="12.75" x14ac:dyDescent="0.25">
      <c r="A3222" s="36">
        <v>3216</v>
      </c>
      <c r="B3222" s="91">
        <v>44070</v>
      </c>
      <c r="C3222" s="36" t="s">
        <v>315</v>
      </c>
      <c r="D3222" s="36"/>
      <c r="E3222" s="36">
        <v>12008</v>
      </c>
      <c r="F3222" s="56" t="s">
        <v>1443</v>
      </c>
      <c r="G3222" s="38" t="s">
        <v>958</v>
      </c>
      <c r="H3222" s="63">
        <v>1</v>
      </c>
      <c r="I3222" s="98">
        <v>178763.41848249416</v>
      </c>
      <c r="J3222" s="39">
        <f t="shared" si="1409"/>
        <v>0</v>
      </c>
      <c r="K3222" s="39">
        <f t="shared" si="1410"/>
        <v>0</v>
      </c>
      <c r="L3222" s="39">
        <f t="shared" si="1411"/>
        <v>0</v>
      </c>
      <c r="M3222" s="39">
        <f t="shared" si="1412"/>
        <v>0</v>
      </c>
      <c r="N3222" s="39">
        <f t="shared" si="1393"/>
        <v>0</v>
      </c>
      <c r="O3222" s="39">
        <f t="shared" si="1413"/>
        <v>0</v>
      </c>
      <c r="P3222" s="39">
        <f t="shared" si="1414"/>
        <v>178763.41848249416</v>
      </c>
      <c r="Q3222" s="39">
        <f t="shared" si="1415"/>
        <v>0</v>
      </c>
      <c r="R3222" s="39">
        <f t="shared" si="1416"/>
        <v>0</v>
      </c>
      <c r="S3222" s="39">
        <f t="shared" si="1417"/>
        <v>0</v>
      </c>
      <c r="T3222" s="39"/>
      <c r="U3222" s="39">
        <f t="shared" si="1418"/>
        <v>0</v>
      </c>
      <c r="V3222" s="39"/>
      <c r="W3222" s="39"/>
      <c r="X3222" s="39">
        <f t="shared" si="1399"/>
        <v>14.682826980081655</v>
      </c>
      <c r="Y3222" s="39">
        <f t="shared" si="1400"/>
        <v>446.90854620623537</v>
      </c>
      <c r="Z3222" s="41">
        <f t="shared" si="1401"/>
        <v>23301.646417389587</v>
      </c>
      <c r="AA3222" s="41">
        <v>17927.731742679698</v>
      </c>
      <c r="AB3222" s="41">
        <v>0</v>
      </c>
      <c r="AC3222" s="41">
        <f t="shared" si="1402"/>
        <v>17927.731742679698</v>
      </c>
      <c r="AD3222" s="42">
        <f t="shared" si="1403"/>
        <v>5373.9146747098894</v>
      </c>
      <c r="AE3222" s="41">
        <f t="shared" si="1404"/>
        <v>23301.646417389587</v>
      </c>
      <c r="AF3222" s="42">
        <f t="shared" si="1405"/>
        <v>155461.77206510457</v>
      </c>
      <c r="AG3222" s="43">
        <f t="shared" si="1419"/>
        <v>400</v>
      </c>
      <c r="AH3222" s="44">
        <f t="shared" si="1406"/>
        <v>347.86036960985626</v>
      </c>
      <c r="AI3222" s="36">
        <f t="shared" si="1407"/>
        <v>52.139630390143736</v>
      </c>
      <c r="AJ3222" s="36">
        <f t="shared" si="1408"/>
        <v>1587</v>
      </c>
      <c r="AK3222" s="45">
        <v>45657</v>
      </c>
    </row>
    <row r="3223" spans="1:37" s="79" customFormat="1" ht="12.75" x14ac:dyDescent="0.25">
      <c r="A3223" s="36">
        <v>3217</v>
      </c>
      <c r="B3223" s="45">
        <v>44074</v>
      </c>
      <c r="C3223" s="49" t="s">
        <v>272</v>
      </c>
      <c r="D3223" s="49"/>
      <c r="E3223" s="49">
        <v>12010</v>
      </c>
      <c r="F3223" s="36" t="s">
        <v>2383</v>
      </c>
      <c r="G3223" s="56" t="s">
        <v>435</v>
      </c>
      <c r="H3223" s="38">
        <v>1</v>
      </c>
      <c r="I3223" s="50">
        <v>102000</v>
      </c>
      <c r="J3223" s="39">
        <f t="shared" si="1409"/>
        <v>0</v>
      </c>
      <c r="K3223" s="39">
        <f t="shared" si="1410"/>
        <v>0</v>
      </c>
      <c r="L3223" s="39">
        <f t="shared" si="1411"/>
        <v>0</v>
      </c>
      <c r="M3223" s="39">
        <f>IF(E3223=12005,I3223,IF(E3223&lt;&gt;12005,0))</f>
        <v>0</v>
      </c>
      <c r="N3223" s="39">
        <f t="shared" si="1393"/>
        <v>0</v>
      </c>
      <c r="O3223" s="39">
        <f t="shared" si="1413"/>
        <v>0</v>
      </c>
      <c r="P3223" s="39">
        <f t="shared" si="1414"/>
        <v>0</v>
      </c>
      <c r="Q3223" s="39">
        <f t="shared" si="1415"/>
        <v>0</v>
      </c>
      <c r="R3223" s="39">
        <f t="shared" si="1416"/>
        <v>102000</v>
      </c>
      <c r="S3223" s="39">
        <f t="shared" si="1417"/>
        <v>0</v>
      </c>
      <c r="T3223" s="39"/>
      <c r="U3223" s="39">
        <f t="shared" si="1418"/>
        <v>0</v>
      </c>
      <c r="V3223" s="39"/>
      <c r="W3223" s="39">
        <f>IF(E3223=12099,I3223,IF(E3223&lt;&gt;12099,0))</f>
        <v>0</v>
      </c>
      <c r="X3223" s="39">
        <f t="shared" si="1399"/>
        <v>27.926078028747433</v>
      </c>
      <c r="Y3223" s="39">
        <f t="shared" si="1400"/>
        <v>850</v>
      </c>
      <c r="Z3223" s="41">
        <f t="shared" si="1401"/>
        <v>44206.981519507186</v>
      </c>
      <c r="AA3223" s="41">
        <v>33986.036960985628</v>
      </c>
      <c r="AB3223" s="41">
        <v>2284.235178039366</v>
      </c>
      <c r="AC3223" s="41">
        <f t="shared" si="1402"/>
        <v>36270.272139024994</v>
      </c>
      <c r="AD3223" s="42">
        <f t="shared" si="1403"/>
        <v>10220.944558521558</v>
      </c>
      <c r="AE3223" s="41">
        <f t="shared" si="1404"/>
        <v>46491.216697546552</v>
      </c>
      <c r="AF3223" s="42">
        <f t="shared" si="1405"/>
        <v>55508.783302453448</v>
      </c>
      <c r="AG3223" s="43">
        <f>(365.25/30.4375*(IF(E3223=12002,1/3%,IF(E3223=12003,1/3%,IF(E3223=12004,1/3%,IF(E3223=12006,1/2%,IF(E3223=12007,1/10%,IF(E3223=12008,1/3%,IF(E3223=12009,1/10%,IF(E3223=12010,1/10%,IF(E3223=12011,1/20%,IF(E3223=12012,1/3%,IF(E3223=12099,1/10%)))))))))))))</f>
        <v>120</v>
      </c>
      <c r="AH3223" s="44">
        <f t="shared" si="1406"/>
        <v>67.991786447638603</v>
      </c>
      <c r="AI3223" s="36">
        <f t="shared" si="1407"/>
        <v>52.008213552361397</v>
      </c>
      <c r="AJ3223" s="36">
        <f t="shared" si="1408"/>
        <v>1583</v>
      </c>
      <c r="AK3223" s="45">
        <v>45657</v>
      </c>
    </row>
    <row r="3224" spans="1:37" s="79" customFormat="1" ht="12.75" x14ac:dyDescent="0.25">
      <c r="A3224" s="36">
        <v>3218</v>
      </c>
      <c r="B3224" s="45">
        <v>44074</v>
      </c>
      <c r="C3224" s="49" t="s">
        <v>272</v>
      </c>
      <c r="D3224" s="49"/>
      <c r="E3224" s="49">
        <v>12010</v>
      </c>
      <c r="F3224" s="36" t="s">
        <v>2384</v>
      </c>
      <c r="G3224" s="56" t="s">
        <v>435</v>
      </c>
      <c r="H3224" s="38">
        <v>2</v>
      </c>
      <c r="I3224" s="50">
        <v>3474688.7319999998</v>
      </c>
      <c r="J3224" s="39">
        <f t="shared" si="1409"/>
        <v>0</v>
      </c>
      <c r="K3224" s="39">
        <f t="shared" si="1410"/>
        <v>0</v>
      </c>
      <c r="L3224" s="39">
        <f t="shared" si="1411"/>
        <v>0</v>
      </c>
      <c r="M3224" s="39">
        <f>IF(E3224=12005,I3224,IF(E3224&lt;&gt;12005,0))</f>
        <v>0</v>
      </c>
      <c r="N3224" s="39">
        <f t="shared" si="1393"/>
        <v>0</v>
      </c>
      <c r="O3224" s="39">
        <f t="shared" si="1413"/>
        <v>0</v>
      </c>
      <c r="P3224" s="39">
        <f t="shared" si="1414"/>
        <v>0</v>
      </c>
      <c r="Q3224" s="39">
        <f t="shared" si="1415"/>
        <v>0</v>
      </c>
      <c r="R3224" s="39">
        <f t="shared" si="1416"/>
        <v>3474688.7319999998</v>
      </c>
      <c r="S3224" s="39">
        <f t="shared" si="1417"/>
        <v>0</v>
      </c>
      <c r="T3224" s="39"/>
      <c r="U3224" s="39">
        <f t="shared" si="1418"/>
        <v>0</v>
      </c>
      <c r="V3224" s="39"/>
      <c r="W3224" s="39">
        <f>IF(E3224=12099,I3224,IF(E3224&lt;&gt;12099,0))</f>
        <v>0</v>
      </c>
      <c r="X3224" s="39">
        <f t="shared" si="1399"/>
        <v>951.31792799452433</v>
      </c>
      <c r="Y3224" s="39">
        <f t="shared" si="1400"/>
        <v>28955.739433333336</v>
      </c>
      <c r="Z3224" s="41">
        <f t="shared" si="1401"/>
        <v>1505936.2800153322</v>
      </c>
      <c r="AA3224" s="41">
        <v>1157753.9183693361</v>
      </c>
      <c r="AB3224" s="41">
        <v>77813.786611484305</v>
      </c>
      <c r="AC3224" s="41">
        <f t="shared" si="1402"/>
        <v>1235567.7049808204</v>
      </c>
      <c r="AD3224" s="42">
        <f t="shared" si="1403"/>
        <v>348182.3616459961</v>
      </c>
      <c r="AE3224" s="41">
        <f t="shared" si="1404"/>
        <v>1583750.0666268165</v>
      </c>
      <c r="AF3224" s="42">
        <f t="shared" si="1405"/>
        <v>1890938.6653731833</v>
      </c>
      <c r="AG3224" s="43">
        <f>(365.25/30.4375*(IF(E3224=12002,1/3%,IF(E3224=12003,1/3%,IF(E3224=12004,1/3%,IF(E3224=12006,1/2%,IF(E3224=12007,1/10%,IF(E3224=12008,1/3%,IF(E3224=12009,1/10%,IF(E3224=12010,1/10%,IF(E3224=12011,1/20%,IF(E3224=12012,1/3%,IF(E3224=12099,1/10%)))))))))))))</f>
        <v>120</v>
      </c>
      <c r="AH3224" s="44">
        <f t="shared" si="1406"/>
        <v>67.991786447638603</v>
      </c>
      <c r="AI3224" s="36">
        <f t="shared" si="1407"/>
        <v>52.008213552361397</v>
      </c>
      <c r="AJ3224" s="36">
        <f t="shared" si="1408"/>
        <v>1583</v>
      </c>
      <c r="AK3224" s="45">
        <v>45657</v>
      </c>
    </row>
    <row r="3225" spans="1:37" s="79" customFormat="1" ht="12.75" x14ac:dyDescent="0.25">
      <c r="A3225" s="36">
        <v>3219</v>
      </c>
      <c r="B3225" s="45">
        <v>44074</v>
      </c>
      <c r="C3225" s="36" t="s">
        <v>823</v>
      </c>
      <c r="D3225" s="36"/>
      <c r="E3225" s="36">
        <v>12004</v>
      </c>
      <c r="F3225" s="36" t="s">
        <v>2385</v>
      </c>
      <c r="G3225" s="36" t="s">
        <v>561</v>
      </c>
      <c r="H3225" s="38">
        <v>1</v>
      </c>
      <c r="I3225" s="48">
        <v>1479500</v>
      </c>
      <c r="J3225" s="39">
        <f t="shared" si="1409"/>
        <v>0</v>
      </c>
      <c r="K3225" s="39">
        <f t="shared" si="1410"/>
        <v>0</v>
      </c>
      <c r="L3225" s="39">
        <f t="shared" si="1411"/>
        <v>1479500</v>
      </c>
      <c r="M3225" s="39">
        <f>IF(C3225=12006,H3225,IF(C3225&lt;&gt;12006,0))</f>
        <v>0</v>
      </c>
      <c r="N3225" s="39">
        <f t="shared" si="1393"/>
        <v>0</v>
      </c>
      <c r="O3225" s="39">
        <f t="shared" si="1413"/>
        <v>0</v>
      </c>
      <c r="P3225" s="39">
        <f t="shared" si="1414"/>
        <v>0</v>
      </c>
      <c r="Q3225" s="39">
        <f t="shared" si="1415"/>
        <v>0</v>
      </c>
      <c r="R3225" s="39">
        <f t="shared" si="1416"/>
        <v>0</v>
      </c>
      <c r="S3225" s="39">
        <f t="shared" si="1417"/>
        <v>0</v>
      </c>
      <c r="T3225" s="39"/>
      <c r="U3225" s="39">
        <f t="shared" si="1418"/>
        <v>0</v>
      </c>
      <c r="V3225" s="39"/>
      <c r="W3225" s="39"/>
      <c r="X3225" s="39">
        <f t="shared" si="1399"/>
        <v>121.51950718685832</v>
      </c>
      <c r="Y3225" s="39">
        <f t="shared" si="1400"/>
        <v>3698.75</v>
      </c>
      <c r="Z3225" s="41">
        <f t="shared" si="1401"/>
        <v>192365.37987679671</v>
      </c>
      <c r="AA3225" s="41">
        <v>144243.65503080084</v>
      </c>
      <c r="AB3225" s="41">
        <v>-3890.2062312844109</v>
      </c>
      <c r="AC3225" s="41">
        <f t="shared" si="1402"/>
        <v>140353.44879951642</v>
      </c>
      <c r="AD3225" s="42">
        <f t="shared" si="1403"/>
        <v>48121.724845995865</v>
      </c>
      <c r="AE3225" s="41">
        <f t="shared" si="1404"/>
        <v>188475.17364551229</v>
      </c>
      <c r="AF3225" s="42">
        <f t="shared" si="1405"/>
        <v>1291024.8263544878</v>
      </c>
      <c r="AG3225" s="43">
        <f>(365.25/30.4375*(IF(E3225=12002,1/3%,IF(E3225=12003,1/3%,IF(E3225=12004,1/3%,IF(E3225=12006,1/2%,IF(E3225=12007,1/10%,IF(E3225=12008,1/3%,IF(E3225=12009,1/10%,IF(E3225=12010,1/10%,IF(E3225=12011,1/20%,IF(E3225=12012,1/3%))))))))))))</f>
        <v>400</v>
      </c>
      <c r="AH3225" s="44">
        <f t="shared" si="1406"/>
        <v>347.99178644763862</v>
      </c>
      <c r="AI3225" s="36">
        <f t="shared" si="1407"/>
        <v>52.008213552361397</v>
      </c>
      <c r="AJ3225" s="36">
        <f t="shared" si="1408"/>
        <v>1583</v>
      </c>
      <c r="AK3225" s="45">
        <v>45657</v>
      </c>
    </row>
    <row r="3226" spans="1:37" s="79" customFormat="1" ht="12.75" x14ac:dyDescent="0.25">
      <c r="A3226" s="36">
        <v>3220</v>
      </c>
      <c r="B3226" s="45">
        <v>44076</v>
      </c>
      <c r="C3226" s="36" t="s">
        <v>823</v>
      </c>
      <c r="D3226" s="36"/>
      <c r="E3226" s="36">
        <v>12004</v>
      </c>
      <c r="F3226" s="36" t="s">
        <v>2386</v>
      </c>
      <c r="G3226" s="36" t="s">
        <v>56</v>
      </c>
      <c r="H3226" s="38">
        <v>200</v>
      </c>
      <c r="I3226" s="48">
        <v>6450000</v>
      </c>
      <c r="J3226" s="39">
        <f t="shared" si="1409"/>
        <v>0</v>
      </c>
      <c r="K3226" s="39">
        <f t="shared" si="1410"/>
        <v>0</v>
      </c>
      <c r="L3226" s="39">
        <f t="shared" si="1411"/>
        <v>6450000</v>
      </c>
      <c r="M3226" s="39">
        <f>IF(C3226=12006,H3226,IF(C3226&lt;&gt;12006,0))</f>
        <v>0</v>
      </c>
      <c r="N3226" s="39">
        <f t="shared" si="1393"/>
        <v>0</v>
      </c>
      <c r="O3226" s="39">
        <f t="shared" si="1413"/>
        <v>0</v>
      </c>
      <c r="P3226" s="39">
        <f t="shared" si="1414"/>
        <v>0</v>
      </c>
      <c r="Q3226" s="39">
        <f t="shared" si="1415"/>
        <v>0</v>
      </c>
      <c r="R3226" s="39">
        <f t="shared" si="1416"/>
        <v>0</v>
      </c>
      <c r="S3226" s="39">
        <f t="shared" si="1417"/>
        <v>0</v>
      </c>
      <c r="T3226" s="39"/>
      <c r="U3226" s="39">
        <f t="shared" si="1418"/>
        <v>0</v>
      </c>
      <c r="V3226" s="39"/>
      <c r="W3226" s="39"/>
      <c r="X3226" s="39">
        <f t="shared" si="1399"/>
        <v>529.77412731006154</v>
      </c>
      <c r="Y3226" s="39">
        <f t="shared" si="1400"/>
        <v>16124.999999999998</v>
      </c>
      <c r="Z3226" s="41">
        <f t="shared" si="1401"/>
        <v>837572.89527720737</v>
      </c>
      <c r="AA3226" s="41">
        <v>643675.56468172476</v>
      </c>
      <c r="AB3226" s="41">
        <v>-17359.72852425063</v>
      </c>
      <c r="AC3226" s="41">
        <f t="shared" si="1402"/>
        <v>626315.83615747408</v>
      </c>
      <c r="AD3226" s="42">
        <f t="shared" si="1403"/>
        <v>193897.33059548261</v>
      </c>
      <c r="AE3226" s="41">
        <f t="shared" si="1404"/>
        <v>820213.16675295669</v>
      </c>
      <c r="AF3226" s="42">
        <f t="shared" si="1405"/>
        <v>5629786.8332470432</v>
      </c>
      <c r="AG3226" s="43">
        <f>(365.25/30.4375*(IF(E3226=12002,1/3%,IF(E3226=12003,1/3%,IF(E3226=12004,1/3%,IF(E3226=12006,1/2%,IF(E3226=12007,1/10%,IF(E3226=12008,1/3%,IF(E3226=12009,1/10%,IF(E3226=12010,1/10%,IF(E3226=12011,1/20%,IF(E3226=12012,1/3%))))))))))))</f>
        <v>400</v>
      </c>
      <c r="AH3226" s="44">
        <f t="shared" si="1406"/>
        <v>348.05749486652979</v>
      </c>
      <c r="AI3226" s="36">
        <f t="shared" si="1407"/>
        <v>51.942505133470227</v>
      </c>
      <c r="AJ3226" s="36">
        <f t="shared" si="1408"/>
        <v>1581</v>
      </c>
      <c r="AK3226" s="45">
        <v>45657</v>
      </c>
    </row>
    <row r="3227" spans="1:37" s="79" customFormat="1" ht="12.75" x14ac:dyDescent="0.25">
      <c r="A3227" s="36">
        <v>3221</v>
      </c>
      <c r="B3227" s="45">
        <v>44076</v>
      </c>
      <c r="C3227" s="49" t="s">
        <v>754</v>
      </c>
      <c r="D3227" s="49"/>
      <c r="E3227" s="49">
        <v>12011</v>
      </c>
      <c r="F3227" s="36" t="s">
        <v>2387</v>
      </c>
      <c r="G3227" s="56" t="s">
        <v>435</v>
      </c>
      <c r="H3227" s="38">
        <v>10</v>
      </c>
      <c r="I3227" s="50">
        <v>10000000</v>
      </c>
      <c r="J3227" s="39">
        <f t="shared" si="1409"/>
        <v>0</v>
      </c>
      <c r="K3227" s="39">
        <f t="shared" si="1410"/>
        <v>0</v>
      </c>
      <c r="L3227" s="39">
        <f t="shared" si="1411"/>
        <v>0</v>
      </c>
      <c r="M3227" s="39">
        <f>IF(E3227=12005,I3227,IF(E3227&lt;&gt;12005,0))</f>
        <v>0</v>
      </c>
      <c r="N3227" s="39">
        <f t="shared" si="1393"/>
        <v>0</v>
      </c>
      <c r="O3227" s="39">
        <f t="shared" si="1413"/>
        <v>0</v>
      </c>
      <c r="P3227" s="39">
        <f t="shared" si="1414"/>
        <v>0</v>
      </c>
      <c r="Q3227" s="39">
        <f t="shared" si="1415"/>
        <v>0</v>
      </c>
      <c r="R3227" s="39">
        <f t="shared" si="1416"/>
        <v>0</v>
      </c>
      <c r="S3227" s="39">
        <f t="shared" si="1417"/>
        <v>10000000</v>
      </c>
      <c r="T3227" s="39"/>
      <c r="U3227" s="39">
        <f t="shared" si="1418"/>
        <v>0</v>
      </c>
      <c r="V3227" s="39"/>
      <c r="W3227" s="39">
        <f>IF(E3227=12099,I3227,IF(E3227&lt;&gt;12099,0))</f>
        <v>0</v>
      </c>
      <c r="X3227" s="39">
        <f t="shared" si="1399"/>
        <v>5475.7015742642025</v>
      </c>
      <c r="Y3227" s="39">
        <f t="shared" si="1400"/>
        <v>166666.66666666666</v>
      </c>
      <c r="Z3227" s="41">
        <f t="shared" si="1401"/>
        <v>8657084.1889117043</v>
      </c>
      <c r="AA3227" s="41">
        <v>6652977.4127310058</v>
      </c>
      <c r="AB3227" s="41">
        <v>0</v>
      </c>
      <c r="AC3227" s="41">
        <f t="shared" si="1402"/>
        <v>6652977.4127310058</v>
      </c>
      <c r="AD3227" s="42">
        <f t="shared" si="1403"/>
        <v>2004106.7761806985</v>
      </c>
      <c r="AE3227" s="41">
        <f t="shared" si="1404"/>
        <v>8657084.1889117043</v>
      </c>
      <c r="AF3227" s="42">
        <f t="shared" si="1405"/>
        <v>1342915.8110882957</v>
      </c>
      <c r="AG3227" s="43">
        <f>(365.25/30.4375*(IF(E3227=12002,1/3%,IF(E3227=12003,1/3%,IF(E3227=12004,1/3%,IF(E3227=12006,1/2%,IF(E3227=12007,1/10%,IF(E3227=12008,1/3%,IF(E3227=12009,1/10%,IF(E3227=12010,1/10%,IF(E3227=12011,1/20%,IF(E3227=12012,1/3%,IF(E3227=12099,1/10%)))))))))))))</f>
        <v>60</v>
      </c>
      <c r="AH3227" s="44">
        <f t="shared" si="1406"/>
        <v>8.0574948665297725</v>
      </c>
      <c r="AI3227" s="36">
        <f t="shared" si="1407"/>
        <v>51.942505133470227</v>
      </c>
      <c r="AJ3227" s="36">
        <f t="shared" si="1408"/>
        <v>1581</v>
      </c>
      <c r="AK3227" s="45">
        <v>45657</v>
      </c>
    </row>
    <row r="3228" spans="1:37" s="79" customFormat="1" ht="12.75" x14ac:dyDescent="0.25">
      <c r="A3228" s="36">
        <v>3222</v>
      </c>
      <c r="B3228" s="45">
        <v>44077</v>
      </c>
      <c r="C3228" s="49" t="s">
        <v>431</v>
      </c>
      <c r="D3228" s="49"/>
      <c r="E3228" s="49">
        <v>12009</v>
      </c>
      <c r="F3228" s="36" t="s">
        <v>2388</v>
      </c>
      <c r="G3228" s="56" t="s">
        <v>435</v>
      </c>
      <c r="H3228" s="38">
        <v>1</v>
      </c>
      <c r="I3228" s="48">
        <v>111111.11111111111</v>
      </c>
      <c r="J3228" s="39">
        <f t="shared" si="1409"/>
        <v>0</v>
      </c>
      <c r="K3228" s="39">
        <f t="shared" si="1410"/>
        <v>0</v>
      </c>
      <c r="L3228" s="39">
        <f t="shared" si="1411"/>
        <v>0</v>
      </c>
      <c r="M3228" s="39">
        <f>IF(E3228=12005,I3228,IF(E3228&lt;&gt;12005,0))</f>
        <v>0</v>
      </c>
      <c r="N3228" s="39">
        <f t="shared" si="1393"/>
        <v>0</v>
      </c>
      <c r="O3228" s="39">
        <f t="shared" si="1413"/>
        <v>0</v>
      </c>
      <c r="P3228" s="39">
        <f t="shared" si="1414"/>
        <v>0</v>
      </c>
      <c r="Q3228" s="39">
        <f t="shared" si="1415"/>
        <v>111111.11111111111</v>
      </c>
      <c r="R3228" s="39">
        <f t="shared" si="1416"/>
        <v>0</v>
      </c>
      <c r="S3228" s="39">
        <f t="shared" si="1417"/>
        <v>0</v>
      </c>
      <c r="T3228" s="39"/>
      <c r="U3228" s="39">
        <f t="shared" si="1418"/>
        <v>0</v>
      </c>
      <c r="V3228" s="39"/>
      <c r="W3228" s="39">
        <f>IF(E3228=12099,I3228,IF(E3228&lt;&gt;12099,0))</f>
        <v>0</v>
      </c>
      <c r="X3228" s="39">
        <f t="shared" si="1399"/>
        <v>30.420564301467792</v>
      </c>
      <c r="Y3228" s="39">
        <f t="shared" si="1400"/>
        <v>925.92592592592587</v>
      </c>
      <c r="Z3228" s="41">
        <f t="shared" si="1401"/>
        <v>48064.491596319109</v>
      </c>
      <c r="AA3228" s="41">
        <v>36930.565061981899</v>
      </c>
      <c r="AB3228" s="41">
        <v>0</v>
      </c>
      <c r="AC3228" s="41">
        <f t="shared" si="1402"/>
        <v>36930.565061981899</v>
      </c>
      <c r="AD3228" s="42">
        <f t="shared" si="1403"/>
        <v>11133.92653433721</v>
      </c>
      <c r="AE3228" s="41">
        <f t="shared" si="1404"/>
        <v>48064.491596319109</v>
      </c>
      <c r="AF3228" s="42">
        <f t="shared" si="1405"/>
        <v>63046.619514792001</v>
      </c>
      <c r="AG3228" s="43">
        <f>(365.25/30.4375*(IF(E3228=12002,1/3%,IF(E3228=12003,1/3%,IF(E3228=12004,1/3%,IF(E3228=12006,1/2%,IF(E3228=12007,1/10%,IF(E3228=12008,1/3%,IF(E3228=12009,1/10%,IF(E3228=12010,1/10%,IF(E3228=12011,1/20%,IF(E3228=12012,1/3%,IF(E3228=12099,1/10%)))))))))))))</f>
        <v>120</v>
      </c>
      <c r="AH3228" s="44">
        <f t="shared" si="1406"/>
        <v>68.090349075975354</v>
      </c>
      <c r="AI3228" s="36">
        <f t="shared" si="1407"/>
        <v>51.909650924024639</v>
      </c>
      <c r="AJ3228" s="36">
        <f t="shared" si="1408"/>
        <v>1580</v>
      </c>
      <c r="AK3228" s="45">
        <v>45657</v>
      </c>
    </row>
    <row r="3229" spans="1:37" s="79" customFormat="1" ht="12.75" x14ac:dyDescent="0.25">
      <c r="A3229" s="36">
        <v>3223</v>
      </c>
      <c r="B3229" s="45">
        <v>44077</v>
      </c>
      <c r="C3229" s="49" t="s">
        <v>265</v>
      </c>
      <c r="D3229" s="49"/>
      <c r="E3229" s="49">
        <v>12007</v>
      </c>
      <c r="F3229" s="56" t="s">
        <v>2389</v>
      </c>
      <c r="G3229" s="73" t="s">
        <v>435</v>
      </c>
      <c r="H3229" s="62">
        <v>1</v>
      </c>
      <c r="I3229" s="96">
        <v>140000</v>
      </c>
      <c r="J3229" s="39">
        <f t="shared" si="1409"/>
        <v>0</v>
      </c>
      <c r="K3229" s="39">
        <f t="shared" si="1410"/>
        <v>0</v>
      </c>
      <c r="L3229" s="39">
        <f t="shared" si="1411"/>
        <v>0</v>
      </c>
      <c r="M3229" s="39">
        <f>IF(E3229=12005,I3229,IF(E3229&lt;&gt;12005,0))</f>
        <v>0</v>
      </c>
      <c r="N3229" s="39">
        <f t="shared" si="1393"/>
        <v>0</v>
      </c>
      <c r="O3229" s="39">
        <f t="shared" si="1413"/>
        <v>140000</v>
      </c>
      <c r="P3229" s="39">
        <f t="shared" si="1414"/>
        <v>0</v>
      </c>
      <c r="Q3229" s="39">
        <f t="shared" si="1415"/>
        <v>0</v>
      </c>
      <c r="R3229" s="39">
        <f t="shared" si="1416"/>
        <v>0</v>
      </c>
      <c r="S3229" s="39">
        <f t="shared" si="1417"/>
        <v>0</v>
      </c>
      <c r="T3229" s="39"/>
      <c r="U3229" s="39">
        <f t="shared" si="1418"/>
        <v>0</v>
      </c>
      <c r="V3229" s="39"/>
      <c r="W3229" s="39">
        <f>IF(E3229=12099,I3229,IF(E3229&lt;&gt;12099,0))</f>
        <v>0</v>
      </c>
      <c r="X3229" s="39">
        <f t="shared" si="1399"/>
        <v>38.329911019849419</v>
      </c>
      <c r="Y3229" s="39">
        <f t="shared" si="1400"/>
        <v>1166.6666666666667</v>
      </c>
      <c r="Z3229" s="41">
        <f t="shared" si="1401"/>
        <v>60561.25941136208</v>
      </c>
      <c r="AA3229" s="41">
        <v>46532.511978097202</v>
      </c>
      <c r="AB3229" s="41">
        <v>1458.0121204650663</v>
      </c>
      <c r="AC3229" s="41">
        <f t="shared" si="1402"/>
        <v>47990.524098562266</v>
      </c>
      <c r="AD3229" s="42">
        <f t="shared" si="1403"/>
        <v>14028.747433264878</v>
      </c>
      <c r="AE3229" s="41">
        <f t="shared" si="1404"/>
        <v>62019.271531827144</v>
      </c>
      <c r="AF3229" s="42">
        <f t="shared" si="1405"/>
        <v>77980.728468172863</v>
      </c>
      <c r="AG3229" s="43">
        <f>(365.25/30.4375*(IF(E3229=12002,1/3%,IF(E3229=12003,1/3%,IF(E3229=12004,1/3%,IF(E3229=12006,1/2%,IF(E3229=12007,1/10%,IF(E3229=12008,1/3%,IF(E3229=12009,1/10%,IF(E3229=12010,1/10%,IF(E3229=12011,1/20%,IF(E3229=12012,1/3%,IF(E3229=12099,1/10%)))))))))))))</f>
        <v>120</v>
      </c>
      <c r="AH3229" s="44">
        <f t="shared" si="1406"/>
        <v>68.090349075975354</v>
      </c>
      <c r="AI3229" s="36">
        <f t="shared" si="1407"/>
        <v>51.909650924024639</v>
      </c>
      <c r="AJ3229" s="36">
        <f t="shared" si="1408"/>
        <v>1580</v>
      </c>
      <c r="AK3229" s="45">
        <v>45657</v>
      </c>
    </row>
    <row r="3230" spans="1:37" s="79" customFormat="1" ht="12.75" x14ac:dyDescent="0.25">
      <c r="A3230" s="36">
        <v>3224</v>
      </c>
      <c r="B3230" s="45">
        <v>44078</v>
      </c>
      <c r="C3230" s="36" t="s">
        <v>823</v>
      </c>
      <c r="D3230" s="36"/>
      <c r="E3230" s="36">
        <v>12004</v>
      </c>
      <c r="F3230" s="36" t="s">
        <v>2386</v>
      </c>
      <c r="G3230" s="38" t="s">
        <v>318</v>
      </c>
      <c r="H3230" s="61">
        <v>200</v>
      </c>
      <c r="I3230" s="48">
        <v>6450000</v>
      </c>
      <c r="J3230" s="39">
        <f t="shared" si="1409"/>
        <v>0</v>
      </c>
      <c r="K3230" s="39">
        <f t="shared" si="1410"/>
        <v>0</v>
      </c>
      <c r="L3230" s="39">
        <f t="shared" si="1411"/>
        <v>6450000</v>
      </c>
      <c r="M3230" s="39">
        <f>IF(C3230=12006,H3230,IF(C3230&lt;&gt;12006,0))</f>
        <v>0</v>
      </c>
      <c r="N3230" s="39">
        <f t="shared" si="1393"/>
        <v>0</v>
      </c>
      <c r="O3230" s="39">
        <f t="shared" si="1413"/>
        <v>0</v>
      </c>
      <c r="P3230" s="39">
        <f t="shared" si="1414"/>
        <v>0</v>
      </c>
      <c r="Q3230" s="39">
        <f t="shared" si="1415"/>
        <v>0</v>
      </c>
      <c r="R3230" s="39">
        <f t="shared" si="1416"/>
        <v>0</v>
      </c>
      <c r="S3230" s="39">
        <f t="shared" si="1417"/>
        <v>0</v>
      </c>
      <c r="T3230" s="39"/>
      <c r="U3230" s="39">
        <f t="shared" si="1418"/>
        <v>0</v>
      </c>
      <c r="V3230" s="39"/>
      <c r="W3230" s="39"/>
      <c r="X3230" s="39">
        <f t="shared" si="1399"/>
        <v>529.77412731006154</v>
      </c>
      <c r="Y3230" s="39">
        <f t="shared" si="1400"/>
        <v>16124.999999999998</v>
      </c>
      <c r="Z3230" s="41">
        <f t="shared" si="1401"/>
        <v>836513.3470225872</v>
      </c>
      <c r="AA3230" s="41">
        <v>642616.01642710459</v>
      </c>
      <c r="AB3230" s="41">
        <v>0</v>
      </c>
      <c r="AC3230" s="41">
        <f t="shared" si="1402"/>
        <v>642616.01642710459</v>
      </c>
      <c r="AD3230" s="42">
        <f t="shared" si="1403"/>
        <v>193897.33059548261</v>
      </c>
      <c r="AE3230" s="41">
        <f t="shared" si="1404"/>
        <v>836513.3470225872</v>
      </c>
      <c r="AF3230" s="42">
        <f t="shared" si="1405"/>
        <v>5613486.6529774126</v>
      </c>
      <c r="AG3230" s="43">
        <f>(365.25/30.4375*(IF(E3230=12002,1/3%,IF(E3230=12003,1/3%,IF(E3230=12004,1/3%,IF(E3230=12006,1/2%,IF(E3230=12007,1/10%,IF(E3230=12008,1/3%,IF(E3230=12009,1/10%,IF(E3230=12010,1/10%,IF(E3230=12011,1/20%,IF(E3230=12012,1/3%))))))))))))</f>
        <v>400</v>
      </c>
      <c r="AH3230" s="44">
        <f t="shared" si="1406"/>
        <v>348.12320328542091</v>
      </c>
      <c r="AI3230" s="36">
        <f t="shared" si="1407"/>
        <v>51.876796714579058</v>
      </c>
      <c r="AJ3230" s="36">
        <f t="shared" si="1408"/>
        <v>1579</v>
      </c>
      <c r="AK3230" s="45">
        <v>45657</v>
      </c>
    </row>
    <row r="3231" spans="1:37" s="79" customFormat="1" ht="12.75" x14ac:dyDescent="0.25">
      <c r="A3231" s="36">
        <v>3225</v>
      </c>
      <c r="B3231" s="45">
        <v>44078</v>
      </c>
      <c r="C3231" s="49" t="s">
        <v>272</v>
      </c>
      <c r="D3231" s="49"/>
      <c r="E3231" s="49">
        <v>12010</v>
      </c>
      <c r="F3231" s="36" t="s">
        <v>2390</v>
      </c>
      <c r="G3231" s="56" t="s">
        <v>435</v>
      </c>
      <c r="H3231" s="38">
        <v>18</v>
      </c>
      <c r="I3231" s="50">
        <v>168000</v>
      </c>
      <c r="J3231" s="39">
        <f t="shared" si="1409"/>
        <v>0</v>
      </c>
      <c r="K3231" s="39">
        <f t="shared" si="1410"/>
        <v>0</v>
      </c>
      <c r="L3231" s="39">
        <f t="shared" si="1411"/>
        <v>0</v>
      </c>
      <c r="M3231" s="39">
        <f>IF(E3231=12005,I3231,IF(E3231&lt;&gt;12005,0))</f>
        <v>0</v>
      </c>
      <c r="N3231" s="39">
        <f t="shared" si="1393"/>
        <v>0</v>
      </c>
      <c r="O3231" s="39">
        <f t="shared" si="1413"/>
        <v>0</v>
      </c>
      <c r="P3231" s="39">
        <f t="shared" si="1414"/>
        <v>0</v>
      </c>
      <c r="Q3231" s="39">
        <f t="shared" si="1415"/>
        <v>0</v>
      </c>
      <c r="R3231" s="39">
        <f t="shared" si="1416"/>
        <v>168000</v>
      </c>
      <c r="S3231" s="39">
        <f t="shared" si="1417"/>
        <v>0</v>
      </c>
      <c r="T3231" s="39"/>
      <c r="U3231" s="39">
        <f t="shared" si="1418"/>
        <v>0</v>
      </c>
      <c r="V3231" s="39"/>
      <c r="W3231" s="39">
        <f>IF(E3231=12099,I3231,IF(E3231&lt;&gt;12099,0))</f>
        <v>0</v>
      </c>
      <c r="X3231" s="39">
        <f t="shared" si="1399"/>
        <v>45.995893223819301</v>
      </c>
      <c r="Y3231" s="39">
        <f t="shared" si="1400"/>
        <v>1400</v>
      </c>
      <c r="Z3231" s="41">
        <f t="shared" si="1401"/>
        <v>72627.515400410688</v>
      </c>
      <c r="AA3231" s="41">
        <v>55793.018480492814</v>
      </c>
      <c r="AB3231" s="41">
        <v>3749.9039869944909</v>
      </c>
      <c r="AC3231" s="41">
        <f t="shared" si="1402"/>
        <v>59542.922467487304</v>
      </c>
      <c r="AD3231" s="42">
        <f t="shared" si="1403"/>
        <v>16834.496919917874</v>
      </c>
      <c r="AE3231" s="41">
        <f t="shared" si="1404"/>
        <v>76377.419387405185</v>
      </c>
      <c r="AF3231" s="42">
        <f t="shared" si="1405"/>
        <v>91622.580612594815</v>
      </c>
      <c r="AG3231" s="43">
        <f>(365.25/30.4375*(IF(E3231=12002,1/3%,IF(E3231=12003,1/3%,IF(E3231=12004,1/3%,IF(E3231=12006,1/2%,IF(E3231=12007,1/10%,IF(E3231=12008,1/3%,IF(E3231=12009,1/10%,IF(E3231=12010,1/10%,IF(E3231=12011,1/20%,IF(E3231=12012,1/3%,IF(E3231=12099,1/10%)))))))))))))</f>
        <v>120</v>
      </c>
      <c r="AH3231" s="44">
        <f t="shared" si="1406"/>
        <v>68.123203285420942</v>
      </c>
      <c r="AI3231" s="36">
        <f t="shared" si="1407"/>
        <v>51.876796714579058</v>
      </c>
      <c r="AJ3231" s="36">
        <f t="shared" si="1408"/>
        <v>1579</v>
      </c>
      <c r="AK3231" s="45">
        <v>45657</v>
      </c>
    </row>
    <row r="3232" spans="1:37" s="79" customFormat="1" ht="12.75" x14ac:dyDescent="0.25">
      <c r="A3232" s="36">
        <v>3226</v>
      </c>
      <c r="B3232" s="45">
        <v>44078</v>
      </c>
      <c r="C3232" s="49" t="s">
        <v>272</v>
      </c>
      <c r="D3232" s="49"/>
      <c r="E3232" s="49">
        <v>12010</v>
      </c>
      <c r="F3232" s="36" t="s">
        <v>2391</v>
      </c>
      <c r="G3232" s="56" t="s">
        <v>435</v>
      </c>
      <c r="H3232" s="38">
        <v>6</v>
      </c>
      <c r="I3232" s="50">
        <v>2997000</v>
      </c>
      <c r="J3232" s="39">
        <f t="shared" si="1409"/>
        <v>0</v>
      </c>
      <c r="K3232" s="39">
        <f t="shared" si="1410"/>
        <v>0</v>
      </c>
      <c r="L3232" s="39">
        <f t="shared" si="1411"/>
        <v>0</v>
      </c>
      <c r="M3232" s="39">
        <f>IF(E3232=12005,I3232,IF(E3232&lt;&gt;12005,0))</f>
        <v>0</v>
      </c>
      <c r="N3232" s="39">
        <f t="shared" ref="N3232:N3293" si="1420">IF(E3232=12006,I3232,IF(E3232&lt;&gt;12006,0))</f>
        <v>0</v>
      </c>
      <c r="O3232" s="39">
        <f t="shared" si="1413"/>
        <v>0</v>
      </c>
      <c r="P3232" s="39">
        <f t="shared" si="1414"/>
        <v>0</v>
      </c>
      <c r="Q3232" s="39">
        <f t="shared" si="1415"/>
        <v>0</v>
      </c>
      <c r="R3232" s="39">
        <f t="shared" si="1416"/>
        <v>2997000</v>
      </c>
      <c r="S3232" s="39">
        <f t="shared" si="1417"/>
        <v>0</v>
      </c>
      <c r="T3232" s="39"/>
      <c r="U3232" s="39">
        <f t="shared" si="1418"/>
        <v>0</v>
      </c>
      <c r="V3232" s="39"/>
      <c r="W3232" s="39">
        <f>IF(E3232=12099,I3232,IF(E3232&lt;&gt;12099,0))</f>
        <v>0</v>
      </c>
      <c r="X3232" s="39">
        <f t="shared" si="1399"/>
        <v>820.53388090349074</v>
      </c>
      <c r="Y3232" s="39">
        <f t="shared" si="1400"/>
        <v>24975</v>
      </c>
      <c r="Z3232" s="41">
        <f t="shared" si="1401"/>
        <v>1295622.9979466121</v>
      </c>
      <c r="AA3232" s="41">
        <v>995307.5975359343</v>
      </c>
      <c r="AB3232" s="41">
        <v>66895.608625133871</v>
      </c>
      <c r="AC3232" s="41">
        <f t="shared" si="1402"/>
        <v>1062203.2061610683</v>
      </c>
      <c r="AD3232" s="42">
        <f t="shared" si="1403"/>
        <v>300315.40041067777</v>
      </c>
      <c r="AE3232" s="41">
        <f t="shared" si="1404"/>
        <v>1362518.6065717461</v>
      </c>
      <c r="AF3232" s="42">
        <f t="shared" si="1405"/>
        <v>1634481.3934282539</v>
      </c>
      <c r="AG3232" s="43">
        <f>(365.25/30.4375*(IF(E3232=12002,1/3%,IF(E3232=12003,1/3%,IF(E3232=12004,1/3%,IF(E3232=12006,1/2%,IF(E3232=12007,1/10%,IF(E3232=12008,1/3%,IF(E3232=12009,1/10%,IF(E3232=12010,1/10%,IF(E3232=12011,1/20%,IF(E3232=12012,1/3%,IF(E3232=12099,1/10%)))))))))))))</f>
        <v>120</v>
      </c>
      <c r="AH3232" s="44">
        <f t="shared" si="1406"/>
        <v>68.123203285420942</v>
      </c>
      <c r="AI3232" s="36">
        <f t="shared" si="1407"/>
        <v>51.876796714579058</v>
      </c>
      <c r="AJ3232" s="36">
        <f t="shared" si="1408"/>
        <v>1579</v>
      </c>
      <c r="AK3232" s="45">
        <v>45657</v>
      </c>
    </row>
    <row r="3233" spans="1:37" s="79" customFormat="1" ht="27.75" customHeight="1" x14ac:dyDescent="0.25">
      <c r="A3233" s="36">
        <v>3227</v>
      </c>
      <c r="B3233" s="45">
        <v>44078</v>
      </c>
      <c r="C3233" s="53" t="s">
        <v>533</v>
      </c>
      <c r="D3233" s="53"/>
      <c r="E3233" s="36">
        <v>12003</v>
      </c>
      <c r="F3233" s="36" t="s">
        <v>2040</v>
      </c>
      <c r="G3233" s="36" t="s">
        <v>540</v>
      </c>
      <c r="H3233" s="38">
        <v>8</v>
      </c>
      <c r="I3233" s="48">
        <v>381000</v>
      </c>
      <c r="J3233" s="39">
        <f t="shared" si="1409"/>
        <v>0</v>
      </c>
      <c r="K3233" s="39">
        <f t="shared" si="1410"/>
        <v>381000</v>
      </c>
      <c r="L3233" s="39">
        <f t="shared" si="1411"/>
        <v>0</v>
      </c>
      <c r="M3233" s="39">
        <f>IF(C3233=12006,H3233,IF(C3233&lt;&gt;12006,0))</f>
        <v>0</v>
      </c>
      <c r="N3233" s="39">
        <f t="shared" si="1420"/>
        <v>0</v>
      </c>
      <c r="O3233" s="39">
        <f t="shared" si="1413"/>
        <v>0</v>
      </c>
      <c r="P3233" s="39">
        <f t="shared" si="1414"/>
        <v>0</v>
      </c>
      <c r="Q3233" s="39">
        <f t="shared" si="1415"/>
        <v>0</v>
      </c>
      <c r="R3233" s="39">
        <f t="shared" si="1416"/>
        <v>0</v>
      </c>
      <c r="S3233" s="39">
        <f t="shared" si="1417"/>
        <v>0</v>
      </c>
      <c r="T3233" s="39"/>
      <c r="U3233" s="39">
        <f t="shared" si="1418"/>
        <v>0</v>
      </c>
      <c r="V3233" s="39"/>
      <c r="W3233" s="39"/>
      <c r="X3233" s="39">
        <f t="shared" si="1399"/>
        <v>31.293634496919918</v>
      </c>
      <c r="Y3233" s="39">
        <f t="shared" si="1400"/>
        <v>952.5</v>
      </c>
      <c r="Z3233" s="41">
        <f t="shared" si="1401"/>
        <v>49412.648870636549</v>
      </c>
      <c r="AA3233" s="41">
        <v>37020.369609856258</v>
      </c>
      <c r="AB3233" s="41">
        <v>-998.42778186647058</v>
      </c>
      <c r="AC3233" s="41">
        <f t="shared" si="1402"/>
        <v>36021.941827989787</v>
      </c>
      <c r="AD3233" s="42">
        <f t="shared" si="1403"/>
        <v>12392.279260780291</v>
      </c>
      <c r="AE3233" s="41">
        <f t="shared" si="1404"/>
        <v>48414.221088770078</v>
      </c>
      <c r="AF3233" s="42">
        <f t="shared" si="1405"/>
        <v>332585.77891122992</v>
      </c>
      <c r="AG3233" s="43">
        <f>(365.25/30.4375*(IF(E3233=12002,1/3%,IF(E3233=12003,1/3%,IF(E3233=12004,1/3%,IF(E3233=12006,1/2%,IF(E3233=12007,1/10%,IF(E3233=12008,1/3%,IF(E3233=12009,1/10%,IF(E3233=12010,1/10%,IF(E3233=12011,1/20%,IF(E3233=12012,1/3%))))))))))))</f>
        <v>400</v>
      </c>
      <c r="AH3233" s="44">
        <f t="shared" si="1406"/>
        <v>348.12320328542091</v>
      </c>
      <c r="AI3233" s="36">
        <f t="shared" si="1407"/>
        <v>51.876796714579058</v>
      </c>
      <c r="AJ3233" s="36">
        <f t="shared" si="1408"/>
        <v>1579</v>
      </c>
      <c r="AK3233" s="45">
        <v>45657</v>
      </c>
    </row>
    <row r="3234" spans="1:37" s="79" customFormat="1" ht="25.5" x14ac:dyDescent="0.25">
      <c r="A3234" s="36">
        <v>3228</v>
      </c>
      <c r="B3234" s="45">
        <v>44078</v>
      </c>
      <c r="C3234" s="53" t="s">
        <v>533</v>
      </c>
      <c r="D3234" s="53"/>
      <c r="E3234" s="36">
        <v>12003</v>
      </c>
      <c r="F3234" s="36" t="s">
        <v>2210</v>
      </c>
      <c r="G3234" s="36" t="s">
        <v>540</v>
      </c>
      <c r="H3234" s="38">
        <v>10</v>
      </c>
      <c r="I3234" s="48">
        <v>368750</v>
      </c>
      <c r="J3234" s="39">
        <f t="shared" si="1409"/>
        <v>0</v>
      </c>
      <c r="K3234" s="39">
        <f t="shared" si="1410"/>
        <v>368750</v>
      </c>
      <c r="L3234" s="39">
        <f t="shared" si="1411"/>
        <v>0</v>
      </c>
      <c r="M3234" s="39">
        <f>IF(C3234=12006,H3234,IF(C3234&lt;&gt;12006,0))</f>
        <v>0</v>
      </c>
      <c r="N3234" s="39">
        <f t="shared" si="1420"/>
        <v>0</v>
      </c>
      <c r="O3234" s="39">
        <f t="shared" si="1413"/>
        <v>0</v>
      </c>
      <c r="P3234" s="39">
        <f t="shared" si="1414"/>
        <v>0</v>
      </c>
      <c r="Q3234" s="39">
        <f t="shared" si="1415"/>
        <v>0</v>
      </c>
      <c r="R3234" s="39">
        <f t="shared" si="1416"/>
        <v>0</v>
      </c>
      <c r="S3234" s="39">
        <f t="shared" si="1417"/>
        <v>0</v>
      </c>
      <c r="T3234" s="39"/>
      <c r="U3234" s="39">
        <f t="shared" si="1418"/>
        <v>0</v>
      </c>
      <c r="V3234" s="39"/>
      <c r="W3234" s="39"/>
      <c r="X3234" s="39">
        <f t="shared" si="1399"/>
        <v>30.28747433264887</v>
      </c>
      <c r="Y3234" s="39">
        <f t="shared" si="1400"/>
        <v>921.875</v>
      </c>
      <c r="Z3234" s="41">
        <f t="shared" si="1401"/>
        <v>47823.921971252566</v>
      </c>
      <c r="AA3234" s="41">
        <v>35830.082135523611</v>
      </c>
      <c r="AB3234" s="41">
        <v>-966.32610121590824</v>
      </c>
      <c r="AC3234" s="41">
        <f t="shared" si="1402"/>
        <v>34863.756034307706</v>
      </c>
      <c r="AD3234" s="42">
        <f t="shared" si="1403"/>
        <v>11993.839835728955</v>
      </c>
      <c r="AE3234" s="41">
        <f t="shared" si="1404"/>
        <v>46857.595870036661</v>
      </c>
      <c r="AF3234" s="42">
        <f t="shared" si="1405"/>
        <v>321892.40412996337</v>
      </c>
      <c r="AG3234" s="43">
        <f>(365.25/30.4375*(IF(E3234=12002,1/3%,IF(E3234=12003,1/3%,IF(E3234=12004,1/3%,IF(E3234=12006,1/2%,IF(E3234=12007,1/10%,IF(E3234=12008,1/3%,IF(E3234=12009,1/10%,IF(E3234=12010,1/10%,IF(E3234=12011,1/20%,IF(E3234=12012,1/3%))))))))))))</f>
        <v>400</v>
      </c>
      <c r="AH3234" s="44">
        <f t="shared" si="1406"/>
        <v>348.12320328542091</v>
      </c>
      <c r="AI3234" s="36">
        <f t="shared" si="1407"/>
        <v>51.876796714579058</v>
      </c>
      <c r="AJ3234" s="36">
        <f t="shared" si="1408"/>
        <v>1579</v>
      </c>
      <c r="AK3234" s="45">
        <v>45657</v>
      </c>
    </row>
    <row r="3235" spans="1:37" s="79" customFormat="1" ht="12.75" x14ac:dyDescent="0.25">
      <c r="A3235" s="36">
        <v>3229</v>
      </c>
      <c r="B3235" s="45">
        <v>44082</v>
      </c>
      <c r="C3235" s="49" t="s">
        <v>431</v>
      </c>
      <c r="D3235" s="49"/>
      <c r="E3235" s="49">
        <v>12009</v>
      </c>
      <c r="F3235" s="36" t="s">
        <v>2392</v>
      </c>
      <c r="G3235" s="56" t="s">
        <v>435</v>
      </c>
      <c r="H3235" s="38">
        <v>1</v>
      </c>
      <c r="I3235" s="48">
        <v>169320</v>
      </c>
      <c r="J3235" s="39">
        <f t="shared" si="1409"/>
        <v>0</v>
      </c>
      <c r="K3235" s="39">
        <f t="shared" si="1410"/>
        <v>0</v>
      </c>
      <c r="L3235" s="39">
        <f t="shared" si="1411"/>
        <v>0</v>
      </c>
      <c r="M3235" s="39">
        <f>IF(E3235=12005,I3235,IF(E3235&lt;&gt;12005,0))</f>
        <v>0</v>
      </c>
      <c r="N3235" s="39">
        <f t="shared" si="1420"/>
        <v>0</v>
      </c>
      <c r="O3235" s="39">
        <f t="shared" si="1413"/>
        <v>0</v>
      </c>
      <c r="P3235" s="39">
        <f t="shared" si="1414"/>
        <v>0</v>
      </c>
      <c r="Q3235" s="39">
        <f t="shared" si="1415"/>
        <v>169320</v>
      </c>
      <c r="R3235" s="39">
        <f t="shared" si="1416"/>
        <v>0</v>
      </c>
      <c r="S3235" s="39">
        <f t="shared" si="1417"/>
        <v>0</v>
      </c>
      <c r="T3235" s="39"/>
      <c r="U3235" s="39">
        <f t="shared" si="1418"/>
        <v>0</v>
      </c>
      <c r="V3235" s="39"/>
      <c r="W3235" s="39">
        <f>IF(E3235=12099,I3235,IF(E3235&lt;&gt;12099,0))</f>
        <v>0</v>
      </c>
      <c r="X3235" s="39">
        <f t="shared" si="1399"/>
        <v>46.357289527720738</v>
      </c>
      <c r="Y3235" s="39">
        <f t="shared" si="1400"/>
        <v>1411</v>
      </c>
      <c r="Z3235" s="41">
        <f t="shared" si="1401"/>
        <v>73012.73100616016</v>
      </c>
      <c r="AA3235" s="41">
        <v>56045.963039014379</v>
      </c>
      <c r="AB3235" s="41">
        <v>0</v>
      </c>
      <c r="AC3235" s="41">
        <f t="shared" si="1402"/>
        <v>56045.963039014379</v>
      </c>
      <c r="AD3235" s="42">
        <f t="shared" si="1403"/>
        <v>16966.767967145781</v>
      </c>
      <c r="AE3235" s="41">
        <f t="shared" si="1404"/>
        <v>73012.73100616016</v>
      </c>
      <c r="AF3235" s="42">
        <f t="shared" si="1405"/>
        <v>96307.26899383984</v>
      </c>
      <c r="AG3235" s="43">
        <f>(365.25/30.4375*(IF(E3235=12002,1/3%,IF(E3235=12003,1/3%,IF(E3235=12004,1/3%,IF(E3235=12006,1/2%,IF(E3235=12007,1/10%,IF(E3235=12008,1/3%,IF(E3235=12009,1/10%,IF(E3235=12010,1/10%,IF(E3235=12011,1/20%,IF(E3235=12012,1/3%,IF(E3235=12099,1/10%)))))))))))))</f>
        <v>120</v>
      </c>
      <c r="AH3235" s="44">
        <f t="shared" si="1406"/>
        <v>68.254620123203296</v>
      </c>
      <c r="AI3235" s="36">
        <f t="shared" si="1407"/>
        <v>51.745379876796711</v>
      </c>
      <c r="AJ3235" s="36">
        <f t="shared" si="1408"/>
        <v>1575</v>
      </c>
      <c r="AK3235" s="45">
        <v>45657</v>
      </c>
    </row>
    <row r="3236" spans="1:37" s="79" customFormat="1" ht="12.75" x14ac:dyDescent="0.25">
      <c r="A3236" s="36">
        <v>3230</v>
      </c>
      <c r="B3236" s="45">
        <v>44084</v>
      </c>
      <c r="C3236" s="49" t="s">
        <v>431</v>
      </c>
      <c r="D3236" s="49"/>
      <c r="E3236" s="49">
        <v>12009</v>
      </c>
      <c r="F3236" s="36" t="s">
        <v>1701</v>
      </c>
      <c r="G3236" s="56" t="s">
        <v>435</v>
      </c>
      <c r="H3236" s="38">
        <v>70</v>
      </c>
      <c r="I3236" s="48">
        <v>1928875</v>
      </c>
      <c r="J3236" s="39">
        <f t="shared" si="1409"/>
        <v>0</v>
      </c>
      <c r="K3236" s="39">
        <f t="shared" si="1410"/>
        <v>0</v>
      </c>
      <c r="L3236" s="39">
        <f t="shared" si="1411"/>
        <v>0</v>
      </c>
      <c r="M3236" s="39">
        <f>IF(E3236=12005,I3236,IF(E3236&lt;&gt;12005,0))</f>
        <v>0</v>
      </c>
      <c r="N3236" s="39">
        <f t="shared" si="1420"/>
        <v>0</v>
      </c>
      <c r="O3236" s="39">
        <f t="shared" si="1413"/>
        <v>0</v>
      </c>
      <c r="P3236" s="39">
        <f t="shared" si="1414"/>
        <v>0</v>
      </c>
      <c r="Q3236" s="39">
        <f t="shared" si="1415"/>
        <v>1928875</v>
      </c>
      <c r="R3236" s="39">
        <f t="shared" si="1416"/>
        <v>0</v>
      </c>
      <c r="S3236" s="39">
        <f t="shared" si="1417"/>
        <v>0</v>
      </c>
      <c r="T3236" s="39"/>
      <c r="U3236" s="39">
        <f t="shared" si="1418"/>
        <v>0</v>
      </c>
      <c r="V3236" s="39"/>
      <c r="W3236" s="39">
        <f>IF(E3236=12099,I3236,IF(E3236&lt;&gt;12099,0))</f>
        <v>0</v>
      </c>
      <c r="X3236" s="39">
        <f t="shared" si="1399"/>
        <v>528.09719370294317</v>
      </c>
      <c r="Y3236" s="39">
        <f t="shared" si="1400"/>
        <v>16073.958333333332</v>
      </c>
      <c r="Z3236" s="41">
        <f t="shared" si="1401"/>
        <v>830696.88569472951</v>
      </c>
      <c r="AA3236" s="41">
        <v>637413.31279945245</v>
      </c>
      <c r="AB3236" s="41">
        <v>0</v>
      </c>
      <c r="AC3236" s="41">
        <f t="shared" si="1402"/>
        <v>637413.31279945245</v>
      </c>
      <c r="AD3236" s="42">
        <f t="shared" si="1403"/>
        <v>193283.57289527706</v>
      </c>
      <c r="AE3236" s="41">
        <f t="shared" si="1404"/>
        <v>830696.88569472951</v>
      </c>
      <c r="AF3236" s="42">
        <f t="shared" si="1405"/>
        <v>1098178.1143052704</v>
      </c>
      <c r="AG3236" s="43">
        <f>(365.25/30.4375*(IF(E3236=12002,1/3%,IF(E3236=12003,1/3%,IF(E3236=12004,1/3%,IF(E3236=12006,1/2%,IF(E3236=12007,1/10%,IF(E3236=12008,1/3%,IF(E3236=12009,1/10%,IF(E3236=12010,1/10%,IF(E3236=12011,1/20%,IF(E3236=12012,1/3%,IF(E3236=12099,1/10%)))))))))))))</f>
        <v>120</v>
      </c>
      <c r="AH3236" s="44">
        <f t="shared" si="1406"/>
        <v>68.320328542094458</v>
      </c>
      <c r="AI3236" s="36">
        <f t="shared" si="1407"/>
        <v>51.679671457905542</v>
      </c>
      <c r="AJ3236" s="36">
        <f t="shared" si="1408"/>
        <v>1573</v>
      </c>
      <c r="AK3236" s="45">
        <v>45657</v>
      </c>
    </row>
    <row r="3237" spans="1:37" s="79" customFormat="1" ht="12.75" x14ac:dyDescent="0.25">
      <c r="A3237" s="36">
        <v>3231</v>
      </c>
      <c r="B3237" s="45">
        <v>44088</v>
      </c>
      <c r="C3237" s="36" t="s">
        <v>823</v>
      </c>
      <c r="D3237" s="36"/>
      <c r="E3237" s="36">
        <v>12004</v>
      </c>
      <c r="F3237" s="36" t="s">
        <v>2386</v>
      </c>
      <c r="G3237" s="38" t="s">
        <v>320</v>
      </c>
      <c r="H3237" s="61">
        <v>200</v>
      </c>
      <c r="I3237" s="48">
        <v>6450000</v>
      </c>
      <c r="J3237" s="39">
        <f t="shared" si="1409"/>
        <v>0</v>
      </c>
      <c r="K3237" s="39">
        <f t="shared" si="1410"/>
        <v>0</v>
      </c>
      <c r="L3237" s="39">
        <f t="shared" si="1411"/>
        <v>6450000</v>
      </c>
      <c r="M3237" s="39">
        <f t="shared" ref="M3237:M3243" si="1421">IF(C3237=12006,H3237,IF(C3237&lt;&gt;12006,0))</f>
        <v>0</v>
      </c>
      <c r="N3237" s="39">
        <f t="shared" si="1420"/>
        <v>0</v>
      </c>
      <c r="O3237" s="39">
        <f t="shared" si="1413"/>
        <v>0</v>
      </c>
      <c r="P3237" s="39">
        <f t="shared" si="1414"/>
        <v>0</v>
      </c>
      <c r="Q3237" s="39">
        <f t="shared" si="1415"/>
        <v>0</v>
      </c>
      <c r="R3237" s="39">
        <f t="shared" si="1416"/>
        <v>0</v>
      </c>
      <c r="S3237" s="39">
        <f t="shared" si="1417"/>
        <v>0</v>
      </c>
      <c r="T3237" s="39"/>
      <c r="U3237" s="39">
        <f t="shared" si="1418"/>
        <v>0</v>
      </c>
      <c r="V3237" s="39"/>
      <c r="W3237" s="39"/>
      <c r="X3237" s="39">
        <f t="shared" si="1399"/>
        <v>529.77412731006154</v>
      </c>
      <c r="Y3237" s="39">
        <f t="shared" si="1400"/>
        <v>16124.999999999998</v>
      </c>
      <c r="Z3237" s="41">
        <f t="shared" si="1401"/>
        <v>831215.6057494866</v>
      </c>
      <c r="AA3237" s="41">
        <v>637318.27515400399</v>
      </c>
      <c r="AB3237" s="41">
        <v>0</v>
      </c>
      <c r="AC3237" s="41">
        <f t="shared" si="1402"/>
        <v>637318.27515400399</v>
      </c>
      <c r="AD3237" s="42">
        <f t="shared" si="1403"/>
        <v>193897.33059548261</v>
      </c>
      <c r="AE3237" s="41">
        <f t="shared" si="1404"/>
        <v>831215.6057494866</v>
      </c>
      <c r="AF3237" s="42">
        <f t="shared" si="1405"/>
        <v>5618784.3942505131</v>
      </c>
      <c r="AG3237" s="43">
        <f t="shared" ref="AG3237:AG3243" si="1422">(365.25/30.4375*(IF(E3237=12002,1/3%,IF(E3237=12003,1/3%,IF(E3237=12004,1/3%,IF(E3237=12006,1/2%,IF(E3237=12007,1/10%,IF(E3237=12008,1/3%,IF(E3237=12009,1/10%,IF(E3237=12010,1/10%,IF(E3237=12011,1/20%,IF(E3237=12012,1/3%))))))))))))</f>
        <v>400</v>
      </c>
      <c r="AH3237" s="44">
        <f t="shared" si="1406"/>
        <v>348.4517453798768</v>
      </c>
      <c r="AI3237" s="36">
        <f t="shared" si="1407"/>
        <v>51.548254620123203</v>
      </c>
      <c r="AJ3237" s="36">
        <f t="shared" si="1408"/>
        <v>1569</v>
      </c>
      <c r="AK3237" s="45">
        <v>45657</v>
      </c>
    </row>
    <row r="3238" spans="1:37" s="79" customFormat="1" ht="12.75" x14ac:dyDescent="0.25">
      <c r="A3238" s="36">
        <v>3232</v>
      </c>
      <c r="B3238" s="91">
        <v>44088</v>
      </c>
      <c r="C3238" s="36" t="s">
        <v>315</v>
      </c>
      <c r="D3238" s="36"/>
      <c r="E3238" s="36">
        <v>12008</v>
      </c>
      <c r="F3238" s="56" t="s">
        <v>1830</v>
      </c>
      <c r="G3238" s="38" t="s">
        <v>958</v>
      </c>
      <c r="H3238" s="63">
        <v>2</v>
      </c>
      <c r="I3238" s="98">
        <v>3547500</v>
      </c>
      <c r="J3238" s="39">
        <f t="shared" si="1409"/>
        <v>0</v>
      </c>
      <c r="K3238" s="39">
        <f t="shared" si="1410"/>
        <v>0</v>
      </c>
      <c r="L3238" s="39">
        <f t="shared" si="1411"/>
        <v>0</v>
      </c>
      <c r="M3238" s="39">
        <f t="shared" si="1421"/>
        <v>0</v>
      </c>
      <c r="N3238" s="39">
        <f t="shared" si="1420"/>
        <v>0</v>
      </c>
      <c r="O3238" s="39">
        <f t="shared" si="1413"/>
        <v>0</v>
      </c>
      <c r="P3238" s="39">
        <f t="shared" si="1414"/>
        <v>3547500</v>
      </c>
      <c r="Q3238" s="39">
        <f t="shared" si="1415"/>
        <v>0</v>
      </c>
      <c r="R3238" s="39">
        <f t="shared" si="1416"/>
        <v>0</v>
      </c>
      <c r="S3238" s="39">
        <f t="shared" si="1417"/>
        <v>0</v>
      </c>
      <c r="T3238" s="39"/>
      <c r="U3238" s="39">
        <f t="shared" si="1418"/>
        <v>0</v>
      </c>
      <c r="V3238" s="39"/>
      <c r="W3238" s="39"/>
      <c r="X3238" s="39">
        <f t="shared" si="1399"/>
        <v>291.37577002053388</v>
      </c>
      <c r="Y3238" s="39">
        <f t="shared" si="1400"/>
        <v>8868.75</v>
      </c>
      <c r="Z3238" s="41">
        <f t="shared" si="1401"/>
        <v>457168.58316221763</v>
      </c>
      <c r="AA3238" s="41">
        <v>350525.05133470224</v>
      </c>
      <c r="AB3238" s="41">
        <v>0</v>
      </c>
      <c r="AC3238" s="41">
        <f t="shared" si="1402"/>
        <v>350525.05133470224</v>
      </c>
      <c r="AD3238" s="42">
        <f t="shared" si="1403"/>
        <v>106643.5318275154</v>
      </c>
      <c r="AE3238" s="41">
        <f t="shared" si="1404"/>
        <v>457168.58316221763</v>
      </c>
      <c r="AF3238" s="42">
        <f t="shared" si="1405"/>
        <v>3090331.4168377826</v>
      </c>
      <c r="AG3238" s="43">
        <f t="shared" si="1422"/>
        <v>400</v>
      </c>
      <c r="AH3238" s="44">
        <f t="shared" si="1406"/>
        <v>348.4517453798768</v>
      </c>
      <c r="AI3238" s="36">
        <f t="shared" si="1407"/>
        <v>51.548254620123203</v>
      </c>
      <c r="AJ3238" s="36">
        <f t="shared" si="1408"/>
        <v>1569</v>
      </c>
      <c r="AK3238" s="45">
        <v>45657</v>
      </c>
    </row>
    <row r="3239" spans="1:37" s="79" customFormat="1" ht="12.75" x14ac:dyDescent="0.25">
      <c r="A3239" s="36">
        <v>3233</v>
      </c>
      <c r="B3239" s="91">
        <v>44088</v>
      </c>
      <c r="C3239" s="36" t="s">
        <v>315</v>
      </c>
      <c r="D3239" s="36"/>
      <c r="E3239" s="36">
        <v>12008</v>
      </c>
      <c r="F3239" s="56" t="s">
        <v>2082</v>
      </c>
      <c r="G3239" s="38" t="s">
        <v>958</v>
      </c>
      <c r="H3239" s="63">
        <v>14</v>
      </c>
      <c r="I3239" s="98">
        <v>6321000</v>
      </c>
      <c r="J3239" s="39">
        <f t="shared" si="1409"/>
        <v>0</v>
      </c>
      <c r="K3239" s="39">
        <f t="shared" si="1410"/>
        <v>0</v>
      </c>
      <c r="L3239" s="39">
        <f t="shared" si="1411"/>
        <v>0</v>
      </c>
      <c r="M3239" s="39">
        <f t="shared" si="1421"/>
        <v>0</v>
      </c>
      <c r="N3239" s="39">
        <f t="shared" si="1420"/>
        <v>0</v>
      </c>
      <c r="O3239" s="39">
        <f t="shared" si="1413"/>
        <v>0</v>
      </c>
      <c r="P3239" s="39">
        <f t="shared" si="1414"/>
        <v>6321000</v>
      </c>
      <c r="Q3239" s="39">
        <f t="shared" si="1415"/>
        <v>0</v>
      </c>
      <c r="R3239" s="39">
        <f t="shared" si="1416"/>
        <v>0</v>
      </c>
      <c r="S3239" s="39">
        <f t="shared" si="1417"/>
        <v>0</v>
      </c>
      <c r="T3239" s="39"/>
      <c r="U3239" s="39">
        <f t="shared" si="1418"/>
        <v>0</v>
      </c>
      <c r="V3239" s="39"/>
      <c r="W3239" s="39"/>
      <c r="X3239" s="39">
        <f t="shared" si="1399"/>
        <v>519.17864476386035</v>
      </c>
      <c r="Y3239" s="39">
        <f t="shared" si="1400"/>
        <v>15802.5</v>
      </c>
      <c r="Z3239" s="41">
        <f t="shared" si="1401"/>
        <v>814591.29363449686</v>
      </c>
      <c r="AA3239" s="41">
        <v>624571.90965092403</v>
      </c>
      <c r="AB3239" s="41">
        <v>0</v>
      </c>
      <c r="AC3239" s="41">
        <f t="shared" si="1402"/>
        <v>624571.90965092403</v>
      </c>
      <c r="AD3239" s="42">
        <f t="shared" si="1403"/>
        <v>190019.38398357283</v>
      </c>
      <c r="AE3239" s="41">
        <f t="shared" si="1404"/>
        <v>814591.29363449686</v>
      </c>
      <c r="AF3239" s="42">
        <f t="shared" si="1405"/>
        <v>5506408.7063655034</v>
      </c>
      <c r="AG3239" s="43">
        <f t="shared" si="1422"/>
        <v>400</v>
      </c>
      <c r="AH3239" s="44">
        <f t="shared" si="1406"/>
        <v>348.4517453798768</v>
      </c>
      <c r="AI3239" s="36">
        <f t="shared" si="1407"/>
        <v>51.548254620123203</v>
      </c>
      <c r="AJ3239" s="36">
        <f t="shared" si="1408"/>
        <v>1569</v>
      </c>
      <c r="AK3239" s="45">
        <v>45657</v>
      </c>
    </row>
    <row r="3240" spans="1:37" s="79" customFormat="1" ht="12.75" x14ac:dyDescent="0.25">
      <c r="A3240" s="36">
        <v>3234</v>
      </c>
      <c r="B3240" s="45">
        <v>44089</v>
      </c>
      <c r="C3240" s="36" t="s">
        <v>721</v>
      </c>
      <c r="D3240" s="36"/>
      <c r="E3240" s="36">
        <v>12003</v>
      </c>
      <c r="F3240" s="36" t="s">
        <v>2338</v>
      </c>
      <c r="G3240" s="38" t="s">
        <v>387</v>
      </c>
      <c r="H3240" s="61">
        <v>8</v>
      </c>
      <c r="I3240" s="48">
        <v>381000</v>
      </c>
      <c r="J3240" s="39">
        <f t="shared" si="1409"/>
        <v>0</v>
      </c>
      <c r="K3240" s="39">
        <f t="shared" si="1410"/>
        <v>381000</v>
      </c>
      <c r="L3240" s="39">
        <f t="shared" si="1411"/>
        <v>0</v>
      </c>
      <c r="M3240" s="39">
        <f t="shared" si="1421"/>
        <v>0</v>
      </c>
      <c r="N3240" s="39">
        <f t="shared" si="1420"/>
        <v>0</v>
      </c>
      <c r="O3240" s="39">
        <f t="shared" si="1413"/>
        <v>0</v>
      </c>
      <c r="P3240" s="39">
        <f t="shared" si="1414"/>
        <v>0</v>
      </c>
      <c r="Q3240" s="39">
        <f t="shared" si="1415"/>
        <v>0</v>
      </c>
      <c r="R3240" s="39">
        <f t="shared" si="1416"/>
        <v>0</v>
      </c>
      <c r="S3240" s="39">
        <f t="shared" si="1417"/>
        <v>0</v>
      </c>
      <c r="T3240" s="39"/>
      <c r="U3240" s="39">
        <f t="shared" si="1418"/>
        <v>0</v>
      </c>
      <c r="V3240" s="39"/>
      <c r="W3240" s="39"/>
      <c r="X3240" s="39">
        <f t="shared" si="1399"/>
        <v>31.293634496919918</v>
      </c>
      <c r="Y3240" s="39">
        <f t="shared" si="1400"/>
        <v>952.5</v>
      </c>
      <c r="Z3240" s="41">
        <f t="shared" si="1401"/>
        <v>49068.418891170433</v>
      </c>
      <c r="AA3240" s="41">
        <v>37614.948665297743</v>
      </c>
      <c r="AB3240" s="41">
        <v>0</v>
      </c>
      <c r="AC3240" s="41">
        <f t="shared" si="1402"/>
        <v>37614.948665297743</v>
      </c>
      <c r="AD3240" s="42">
        <f t="shared" si="1403"/>
        <v>11453.47022587269</v>
      </c>
      <c r="AE3240" s="41">
        <f t="shared" si="1404"/>
        <v>49068.418891170433</v>
      </c>
      <c r="AF3240" s="42">
        <f t="shared" si="1405"/>
        <v>331931.58110882959</v>
      </c>
      <c r="AG3240" s="43">
        <f t="shared" si="1422"/>
        <v>400</v>
      </c>
      <c r="AH3240" s="44">
        <f t="shared" si="1406"/>
        <v>348.48459958932239</v>
      </c>
      <c r="AI3240" s="36">
        <f t="shared" si="1407"/>
        <v>51.515400410677621</v>
      </c>
      <c r="AJ3240" s="36">
        <f t="shared" si="1408"/>
        <v>1568</v>
      </c>
      <c r="AK3240" s="45">
        <v>45657</v>
      </c>
    </row>
    <row r="3241" spans="1:37" s="79" customFormat="1" ht="25.5" x14ac:dyDescent="0.25">
      <c r="A3241" s="36">
        <v>3235</v>
      </c>
      <c r="B3241" s="45">
        <v>44091</v>
      </c>
      <c r="C3241" s="53" t="s">
        <v>533</v>
      </c>
      <c r="D3241" s="53"/>
      <c r="E3241" s="36">
        <v>12003</v>
      </c>
      <c r="F3241" s="36" t="s">
        <v>2338</v>
      </c>
      <c r="G3241" s="36" t="s">
        <v>558</v>
      </c>
      <c r="H3241" s="38">
        <v>9</v>
      </c>
      <c r="I3241" s="48">
        <v>428625</v>
      </c>
      <c r="J3241" s="39">
        <f t="shared" si="1409"/>
        <v>0</v>
      </c>
      <c r="K3241" s="39">
        <f t="shared" si="1410"/>
        <v>428625</v>
      </c>
      <c r="L3241" s="39">
        <f t="shared" si="1411"/>
        <v>0</v>
      </c>
      <c r="M3241" s="39">
        <f t="shared" si="1421"/>
        <v>0</v>
      </c>
      <c r="N3241" s="39">
        <f t="shared" si="1420"/>
        <v>0</v>
      </c>
      <c r="O3241" s="39">
        <f t="shared" si="1413"/>
        <v>0</v>
      </c>
      <c r="P3241" s="39">
        <f t="shared" si="1414"/>
        <v>0</v>
      </c>
      <c r="Q3241" s="39">
        <f t="shared" si="1415"/>
        <v>0</v>
      </c>
      <c r="R3241" s="39">
        <f t="shared" si="1416"/>
        <v>0</v>
      </c>
      <c r="S3241" s="39">
        <f t="shared" si="1417"/>
        <v>0</v>
      </c>
      <c r="T3241" s="39"/>
      <c r="U3241" s="39">
        <f t="shared" si="1418"/>
        <v>0</v>
      </c>
      <c r="V3241" s="39"/>
      <c r="W3241" s="39"/>
      <c r="X3241" s="39">
        <f t="shared" si="1399"/>
        <v>35.205338809034906</v>
      </c>
      <c r="Y3241" s="39">
        <f t="shared" si="1400"/>
        <v>1071.5625</v>
      </c>
      <c r="Z3241" s="41">
        <f t="shared" si="1401"/>
        <v>55131.560574948664</v>
      </c>
      <c r="AA3241" s="41">
        <v>41190.246406570841</v>
      </c>
      <c r="AB3241" s="41">
        <v>-1110.888053999782</v>
      </c>
      <c r="AC3241" s="41">
        <f t="shared" si="1402"/>
        <v>40079.358352571056</v>
      </c>
      <c r="AD3241" s="42">
        <f t="shared" si="1403"/>
        <v>13941.314168377823</v>
      </c>
      <c r="AE3241" s="41">
        <f t="shared" si="1404"/>
        <v>54020.67252094888</v>
      </c>
      <c r="AF3241" s="42">
        <f t="shared" si="1405"/>
        <v>374604.32747905114</v>
      </c>
      <c r="AG3241" s="43">
        <f t="shared" si="1422"/>
        <v>400</v>
      </c>
      <c r="AH3241" s="44">
        <f t="shared" si="1406"/>
        <v>348.55030800821356</v>
      </c>
      <c r="AI3241" s="36">
        <f t="shared" si="1407"/>
        <v>51.449691991786445</v>
      </c>
      <c r="AJ3241" s="36">
        <f t="shared" si="1408"/>
        <v>1566</v>
      </c>
      <c r="AK3241" s="45">
        <v>45657</v>
      </c>
    </row>
    <row r="3242" spans="1:37" s="79" customFormat="1" ht="25.5" x14ac:dyDescent="0.25">
      <c r="A3242" s="36">
        <v>3236</v>
      </c>
      <c r="B3242" s="45">
        <v>44091</v>
      </c>
      <c r="C3242" s="53" t="s">
        <v>533</v>
      </c>
      <c r="D3242" s="53"/>
      <c r="E3242" s="36">
        <v>12003</v>
      </c>
      <c r="F3242" s="36" t="s">
        <v>2376</v>
      </c>
      <c r="G3242" s="36" t="s">
        <v>558</v>
      </c>
      <c r="H3242" s="38">
        <v>3</v>
      </c>
      <c r="I3242" s="48">
        <v>110625</v>
      </c>
      <c r="J3242" s="39">
        <f t="shared" si="1409"/>
        <v>0</v>
      </c>
      <c r="K3242" s="39">
        <f t="shared" si="1410"/>
        <v>110625</v>
      </c>
      <c r="L3242" s="39">
        <f t="shared" si="1411"/>
        <v>0</v>
      </c>
      <c r="M3242" s="39">
        <f t="shared" si="1421"/>
        <v>0</v>
      </c>
      <c r="N3242" s="39">
        <f t="shared" si="1420"/>
        <v>0</v>
      </c>
      <c r="O3242" s="39">
        <f t="shared" si="1413"/>
        <v>0</v>
      </c>
      <c r="P3242" s="39">
        <f t="shared" si="1414"/>
        <v>0</v>
      </c>
      <c r="Q3242" s="39">
        <f t="shared" si="1415"/>
        <v>0</v>
      </c>
      <c r="R3242" s="39">
        <f t="shared" si="1416"/>
        <v>0</v>
      </c>
      <c r="S3242" s="39">
        <f t="shared" si="1417"/>
        <v>0</v>
      </c>
      <c r="T3242" s="39"/>
      <c r="U3242" s="39">
        <f t="shared" si="1418"/>
        <v>0</v>
      </c>
      <c r="V3242" s="39"/>
      <c r="W3242" s="39"/>
      <c r="X3242" s="39">
        <f t="shared" si="1399"/>
        <v>9.0862422997946606</v>
      </c>
      <c r="Y3242" s="39">
        <f t="shared" si="1400"/>
        <v>276.5625</v>
      </c>
      <c r="Z3242" s="41">
        <f t="shared" si="1401"/>
        <v>14229.055441478438</v>
      </c>
      <c r="AA3242" s="41">
        <v>10630.903490759754</v>
      </c>
      <c r="AB3242" s="41">
        <v>-286.71213992120357</v>
      </c>
      <c r="AC3242" s="41">
        <f t="shared" si="1402"/>
        <v>10344.191350838551</v>
      </c>
      <c r="AD3242" s="42">
        <f t="shared" si="1403"/>
        <v>3598.151950718684</v>
      </c>
      <c r="AE3242" s="41">
        <f t="shared" si="1404"/>
        <v>13942.343301557235</v>
      </c>
      <c r="AF3242" s="42">
        <f t="shared" si="1405"/>
        <v>96682.656698442763</v>
      </c>
      <c r="AG3242" s="43">
        <f t="shared" si="1422"/>
        <v>400</v>
      </c>
      <c r="AH3242" s="44">
        <f t="shared" si="1406"/>
        <v>348.55030800821356</v>
      </c>
      <c r="AI3242" s="36">
        <f t="shared" si="1407"/>
        <v>51.449691991786445</v>
      </c>
      <c r="AJ3242" s="36">
        <f t="shared" si="1408"/>
        <v>1566</v>
      </c>
      <c r="AK3242" s="45">
        <v>45657</v>
      </c>
    </row>
    <row r="3243" spans="1:37" s="79" customFormat="1" ht="25.5" x14ac:dyDescent="0.25">
      <c r="A3243" s="36">
        <v>3237</v>
      </c>
      <c r="B3243" s="45">
        <v>44091</v>
      </c>
      <c r="C3243" s="53" t="s">
        <v>533</v>
      </c>
      <c r="D3243" s="53"/>
      <c r="E3243" s="36">
        <v>12003</v>
      </c>
      <c r="F3243" s="36" t="s">
        <v>2338</v>
      </c>
      <c r="G3243" s="36" t="s">
        <v>558</v>
      </c>
      <c r="H3243" s="38">
        <v>4</v>
      </c>
      <c r="I3243" s="48">
        <v>190500</v>
      </c>
      <c r="J3243" s="39">
        <f t="shared" si="1409"/>
        <v>0</v>
      </c>
      <c r="K3243" s="39">
        <f t="shared" si="1410"/>
        <v>190500</v>
      </c>
      <c r="L3243" s="39">
        <f t="shared" si="1411"/>
        <v>0</v>
      </c>
      <c r="M3243" s="39">
        <f t="shared" si="1421"/>
        <v>0</v>
      </c>
      <c r="N3243" s="39">
        <f t="shared" si="1420"/>
        <v>0</v>
      </c>
      <c r="O3243" s="39">
        <f t="shared" si="1413"/>
        <v>0</v>
      </c>
      <c r="P3243" s="39">
        <f t="shared" si="1414"/>
        <v>0</v>
      </c>
      <c r="Q3243" s="39">
        <f t="shared" si="1415"/>
        <v>0</v>
      </c>
      <c r="R3243" s="39">
        <f t="shared" si="1416"/>
        <v>0</v>
      </c>
      <c r="S3243" s="39">
        <f t="shared" si="1417"/>
        <v>0</v>
      </c>
      <c r="T3243" s="39"/>
      <c r="U3243" s="39">
        <f t="shared" si="1418"/>
        <v>0</v>
      </c>
      <c r="V3243" s="39"/>
      <c r="W3243" s="39"/>
      <c r="X3243" s="39">
        <f t="shared" si="1399"/>
        <v>15.646817248459959</v>
      </c>
      <c r="Y3243" s="39">
        <f t="shared" si="1400"/>
        <v>476.25</v>
      </c>
      <c r="Z3243" s="41">
        <f t="shared" si="1401"/>
        <v>24502.915811088293</v>
      </c>
      <c r="AA3243" s="41">
        <v>18306.776180698151</v>
      </c>
      <c r="AB3243" s="41">
        <v>-493.72802399990309</v>
      </c>
      <c r="AC3243" s="41">
        <f t="shared" si="1402"/>
        <v>17813.048156698249</v>
      </c>
      <c r="AD3243" s="42">
        <f t="shared" si="1403"/>
        <v>6196.139630390142</v>
      </c>
      <c r="AE3243" s="41">
        <f t="shared" si="1404"/>
        <v>24009.187787088391</v>
      </c>
      <c r="AF3243" s="42">
        <f t="shared" si="1405"/>
        <v>166490.81221291161</v>
      </c>
      <c r="AG3243" s="43">
        <f t="shared" si="1422"/>
        <v>400</v>
      </c>
      <c r="AH3243" s="44">
        <f t="shared" si="1406"/>
        <v>348.55030800821356</v>
      </c>
      <c r="AI3243" s="36">
        <f t="shared" si="1407"/>
        <v>51.449691991786445</v>
      </c>
      <c r="AJ3243" s="36">
        <f t="shared" si="1408"/>
        <v>1566</v>
      </c>
      <c r="AK3243" s="45">
        <v>45657</v>
      </c>
    </row>
    <row r="3244" spans="1:37" s="79" customFormat="1" ht="12.75" x14ac:dyDescent="0.25">
      <c r="A3244" s="36">
        <v>3238</v>
      </c>
      <c r="B3244" s="45">
        <v>44092</v>
      </c>
      <c r="C3244" s="49" t="s">
        <v>272</v>
      </c>
      <c r="D3244" s="49"/>
      <c r="E3244" s="49">
        <v>12010</v>
      </c>
      <c r="F3244" s="36" t="s">
        <v>2322</v>
      </c>
      <c r="G3244" s="56" t="s">
        <v>435</v>
      </c>
      <c r="H3244" s="38">
        <v>1</v>
      </c>
      <c r="I3244" s="50">
        <v>280000</v>
      </c>
      <c r="J3244" s="39">
        <f t="shared" si="1409"/>
        <v>0</v>
      </c>
      <c r="K3244" s="39">
        <f t="shared" si="1410"/>
        <v>0</v>
      </c>
      <c r="L3244" s="39">
        <f t="shared" si="1411"/>
        <v>0</v>
      </c>
      <c r="M3244" s="39">
        <f>IF(E3244=12005,I3244,IF(E3244&lt;&gt;12005,0))</f>
        <v>0</v>
      </c>
      <c r="N3244" s="39">
        <f t="shared" si="1420"/>
        <v>0</v>
      </c>
      <c r="O3244" s="39">
        <f t="shared" si="1413"/>
        <v>0</v>
      </c>
      <c r="P3244" s="39">
        <f t="shared" si="1414"/>
        <v>0</v>
      </c>
      <c r="Q3244" s="39">
        <f t="shared" si="1415"/>
        <v>0</v>
      </c>
      <c r="R3244" s="39">
        <f t="shared" si="1416"/>
        <v>280000</v>
      </c>
      <c r="S3244" s="39">
        <f t="shared" si="1417"/>
        <v>0</v>
      </c>
      <c r="T3244" s="39"/>
      <c r="U3244" s="39">
        <f t="shared" si="1418"/>
        <v>0</v>
      </c>
      <c r="V3244" s="39"/>
      <c r="W3244" s="39">
        <f>IF(E3244=12099,I3244,IF(E3244&lt;&gt;12099,0))</f>
        <v>0</v>
      </c>
      <c r="X3244" s="39">
        <f t="shared" si="1399"/>
        <v>76.659822039698838</v>
      </c>
      <c r="Y3244" s="39">
        <f t="shared" si="1400"/>
        <v>2333.3333333333335</v>
      </c>
      <c r="Z3244" s="41">
        <f t="shared" si="1401"/>
        <v>119972.62149212869</v>
      </c>
      <c r="AA3244" s="41">
        <v>91915.126625598903</v>
      </c>
      <c r="AB3244" s="41">
        <v>6177.7066232569314</v>
      </c>
      <c r="AC3244" s="41">
        <f t="shared" si="1402"/>
        <v>98092.833248855837</v>
      </c>
      <c r="AD3244" s="42">
        <f t="shared" si="1403"/>
        <v>28057.494866529785</v>
      </c>
      <c r="AE3244" s="41">
        <f t="shared" si="1404"/>
        <v>126150.32811538562</v>
      </c>
      <c r="AF3244" s="42">
        <f t="shared" si="1405"/>
        <v>153849.67188461439</v>
      </c>
      <c r="AG3244" s="43">
        <f>(365.25/30.4375*(IF(E3244=12002,1/3%,IF(E3244=12003,1/3%,IF(E3244=12004,1/3%,IF(E3244=12006,1/2%,IF(E3244=12007,1/10%,IF(E3244=12008,1/3%,IF(E3244=12009,1/10%,IF(E3244=12010,1/10%,IF(E3244=12011,1/20%,IF(E3244=12012,1/3%,IF(E3244=12099,1/10%)))))))))))))</f>
        <v>120</v>
      </c>
      <c r="AH3244" s="44">
        <f t="shared" si="1406"/>
        <v>68.583162217659137</v>
      </c>
      <c r="AI3244" s="36">
        <f t="shared" si="1407"/>
        <v>51.416837782340863</v>
      </c>
      <c r="AJ3244" s="36">
        <f t="shared" si="1408"/>
        <v>1565</v>
      </c>
      <c r="AK3244" s="45">
        <v>45657</v>
      </c>
    </row>
    <row r="3245" spans="1:37" s="79" customFormat="1" ht="12.75" x14ac:dyDescent="0.25">
      <c r="A3245" s="36">
        <v>3239</v>
      </c>
      <c r="B3245" s="45">
        <v>44092</v>
      </c>
      <c r="C3245" s="49" t="s">
        <v>754</v>
      </c>
      <c r="D3245" s="49"/>
      <c r="E3245" s="49">
        <v>12011</v>
      </c>
      <c r="F3245" s="36" t="s">
        <v>2387</v>
      </c>
      <c r="G3245" s="56" t="s">
        <v>435</v>
      </c>
      <c r="H3245" s="38">
        <v>10</v>
      </c>
      <c r="I3245" s="50">
        <v>10000000</v>
      </c>
      <c r="J3245" s="39">
        <f t="shared" si="1409"/>
        <v>0</v>
      </c>
      <c r="K3245" s="39">
        <f t="shared" si="1410"/>
        <v>0</v>
      </c>
      <c r="L3245" s="39">
        <f t="shared" si="1411"/>
        <v>0</v>
      </c>
      <c r="M3245" s="39">
        <f>IF(E3245=12005,I3245,IF(E3245&lt;&gt;12005,0))</f>
        <v>0</v>
      </c>
      <c r="N3245" s="39">
        <f t="shared" si="1420"/>
        <v>0</v>
      </c>
      <c r="O3245" s="39">
        <f t="shared" si="1413"/>
        <v>0</v>
      </c>
      <c r="P3245" s="39">
        <f t="shared" si="1414"/>
        <v>0</v>
      </c>
      <c r="Q3245" s="39">
        <f t="shared" si="1415"/>
        <v>0</v>
      </c>
      <c r="R3245" s="39">
        <f t="shared" si="1416"/>
        <v>0</v>
      </c>
      <c r="S3245" s="39">
        <f t="shared" si="1417"/>
        <v>10000000</v>
      </c>
      <c r="T3245" s="39"/>
      <c r="U3245" s="39">
        <f t="shared" si="1418"/>
        <v>0</v>
      </c>
      <c r="V3245" s="39"/>
      <c r="W3245" s="39">
        <f>IF(E3245=12099,I3245,IF(E3245&lt;&gt;12099,0))</f>
        <v>0</v>
      </c>
      <c r="X3245" s="39">
        <f t="shared" si="1399"/>
        <v>5475.7015742642025</v>
      </c>
      <c r="Y3245" s="39">
        <f t="shared" si="1400"/>
        <v>166666.66666666666</v>
      </c>
      <c r="Z3245" s="41">
        <f t="shared" si="1401"/>
        <v>8569472.963723477</v>
      </c>
      <c r="AA3245" s="41">
        <v>6565366.1875427784</v>
      </c>
      <c r="AB3245" s="41">
        <v>0</v>
      </c>
      <c r="AC3245" s="41">
        <f t="shared" si="1402"/>
        <v>6565366.1875427784</v>
      </c>
      <c r="AD3245" s="42">
        <f t="shared" si="1403"/>
        <v>2004106.7761806985</v>
      </c>
      <c r="AE3245" s="41">
        <f t="shared" si="1404"/>
        <v>8569472.963723477</v>
      </c>
      <c r="AF3245" s="42">
        <f t="shared" si="1405"/>
        <v>1430527.036276523</v>
      </c>
      <c r="AG3245" s="43">
        <f>(365.25/30.4375*(IF(E3245=12002,1/3%,IF(E3245=12003,1/3%,IF(E3245=12004,1/3%,IF(E3245=12006,1/2%,IF(E3245=12007,1/10%,IF(E3245=12008,1/3%,IF(E3245=12009,1/10%,IF(E3245=12010,1/10%,IF(E3245=12011,1/20%,IF(E3245=12012,1/3%,IF(E3245=12099,1/10%)))))))))))))</f>
        <v>60</v>
      </c>
      <c r="AH3245" s="44">
        <f t="shared" si="1406"/>
        <v>8.5831622176591367</v>
      </c>
      <c r="AI3245" s="36">
        <f t="shared" si="1407"/>
        <v>51.416837782340863</v>
      </c>
      <c r="AJ3245" s="36">
        <f t="shared" si="1408"/>
        <v>1565</v>
      </c>
      <c r="AK3245" s="45">
        <v>45657</v>
      </c>
    </row>
    <row r="3246" spans="1:37" s="79" customFormat="1" ht="12.75" x14ac:dyDescent="0.25">
      <c r="A3246" s="36">
        <v>3240</v>
      </c>
      <c r="B3246" s="45">
        <v>44095</v>
      </c>
      <c r="C3246" s="36" t="s">
        <v>533</v>
      </c>
      <c r="D3246" s="36"/>
      <c r="E3246" s="36">
        <v>12003</v>
      </c>
      <c r="F3246" s="36" t="s">
        <v>2040</v>
      </c>
      <c r="G3246" s="36" t="s">
        <v>1480</v>
      </c>
      <c r="H3246" s="38">
        <v>15</v>
      </c>
      <c r="I3246" s="48">
        <v>714375</v>
      </c>
      <c r="J3246" s="39">
        <f t="shared" si="1409"/>
        <v>0</v>
      </c>
      <c r="K3246" s="39">
        <f t="shared" si="1410"/>
        <v>714375</v>
      </c>
      <c r="L3246" s="39">
        <f t="shared" si="1411"/>
        <v>0</v>
      </c>
      <c r="M3246" s="39">
        <f t="shared" ref="M3246:M3254" si="1423">IF(C3246=12006,H3246,IF(C3246&lt;&gt;12006,0))</f>
        <v>0</v>
      </c>
      <c r="N3246" s="39">
        <f t="shared" si="1420"/>
        <v>0</v>
      </c>
      <c r="O3246" s="39">
        <f t="shared" si="1413"/>
        <v>0</v>
      </c>
      <c r="P3246" s="39">
        <f t="shared" si="1414"/>
        <v>0</v>
      </c>
      <c r="Q3246" s="39">
        <f t="shared" si="1415"/>
        <v>0</v>
      </c>
      <c r="R3246" s="39">
        <f t="shared" si="1416"/>
        <v>0</v>
      </c>
      <c r="S3246" s="39">
        <f t="shared" si="1417"/>
        <v>0</v>
      </c>
      <c r="T3246" s="39"/>
      <c r="U3246" s="39">
        <f t="shared" si="1418"/>
        <v>0</v>
      </c>
      <c r="V3246" s="39"/>
      <c r="W3246" s="39"/>
      <c r="X3246" s="39">
        <f t="shared" si="1399"/>
        <v>58.675564681724843</v>
      </c>
      <c r="Y3246" s="39">
        <f t="shared" si="1400"/>
        <v>1785.9375</v>
      </c>
      <c r="Z3246" s="41">
        <f t="shared" si="1401"/>
        <v>91651.232032854212</v>
      </c>
      <c r="AA3246" s="41">
        <v>70175.97535934292</v>
      </c>
      <c r="AB3246" s="41">
        <v>-1892.6240920223061</v>
      </c>
      <c r="AC3246" s="41">
        <f t="shared" si="1402"/>
        <v>68283.351267320613</v>
      </c>
      <c r="AD3246" s="42">
        <f t="shared" si="1403"/>
        <v>21475.256673511292</v>
      </c>
      <c r="AE3246" s="41">
        <f t="shared" si="1404"/>
        <v>89758.607940831906</v>
      </c>
      <c r="AF3246" s="42">
        <f t="shared" si="1405"/>
        <v>624616.39205916808</v>
      </c>
      <c r="AG3246" s="43">
        <f t="shared" ref="AG3246:AG3254" si="1424">(365.25/30.4375*(IF(E3246=12002,1/3%,IF(E3246=12003,1/3%,IF(E3246=12004,1/3%,IF(E3246=12006,1/2%,IF(E3246=12007,1/10%,IF(E3246=12008,1/3%,IF(E3246=12009,1/10%,IF(E3246=12010,1/10%,IF(E3246=12011,1/20%,IF(E3246=12012,1/3%))))))))))))</f>
        <v>400</v>
      </c>
      <c r="AH3246" s="44">
        <f t="shared" si="1406"/>
        <v>348.68172484599592</v>
      </c>
      <c r="AI3246" s="36">
        <f t="shared" si="1407"/>
        <v>51.318275154004105</v>
      </c>
      <c r="AJ3246" s="36">
        <f t="shared" si="1408"/>
        <v>1562</v>
      </c>
      <c r="AK3246" s="45">
        <v>45657</v>
      </c>
    </row>
    <row r="3247" spans="1:37" s="79" customFormat="1" ht="12.75" x14ac:dyDescent="0.25">
      <c r="A3247" s="36">
        <v>3241</v>
      </c>
      <c r="B3247" s="45">
        <v>44095</v>
      </c>
      <c r="C3247" s="36" t="s">
        <v>533</v>
      </c>
      <c r="D3247" s="36"/>
      <c r="E3247" s="36">
        <v>12003</v>
      </c>
      <c r="F3247" s="36" t="s">
        <v>2210</v>
      </c>
      <c r="G3247" s="36" t="s">
        <v>1480</v>
      </c>
      <c r="H3247" s="38">
        <v>3</v>
      </c>
      <c r="I3247" s="48">
        <v>110625</v>
      </c>
      <c r="J3247" s="39">
        <f t="shared" si="1409"/>
        <v>0</v>
      </c>
      <c r="K3247" s="39">
        <f t="shared" si="1410"/>
        <v>110625</v>
      </c>
      <c r="L3247" s="39">
        <f t="shared" si="1411"/>
        <v>0</v>
      </c>
      <c r="M3247" s="39">
        <f t="shared" si="1423"/>
        <v>0</v>
      </c>
      <c r="N3247" s="39">
        <f t="shared" si="1420"/>
        <v>0</v>
      </c>
      <c r="O3247" s="39">
        <f t="shared" si="1413"/>
        <v>0</v>
      </c>
      <c r="P3247" s="39">
        <f t="shared" si="1414"/>
        <v>0</v>
      </c>
      <c r="Q3247" s="39">
        <f t="shared" si="1415"/>
        <v>0</v>
      </c>
      <c r="R3247" s="39">
        <f t="shared" si="1416"/>
        <v>0</v>
      </c>
      <c r="S3247" s="39">
        <f t="shared" si="1417"/>
        <v>0</v>
      </c>
      <c r="T3247" s="39"/>
      <c r="U3247" s="39">
        <f t="shared" si="1418"/>
        <v>0</v>
      </c>
      <c r="V3247" s="39"/>
      <c r="W3247" s="39"/>
      <c r="X3247" s="39">
        <f t="shared" si="1399"/>
        <v>9.0862422997946606</v>
      </c>
      <c r="Y3247" s="39">
        <f t="shared" si="1400"/>
        <v>276.5625</v>
      </c>
      <c r="Z3247" s="41">
        <f t="shared" si="1401"/>
        <v>14192.710472279261</v>
      </c>
      <c r="AA3247" s="41">
        <v>10867.145790554416</v>
      </c>
      <c r="AB3247" s="41">
        <v>-293.08352081185313</v>
      </c>
      <c r="AC3247" s="41">
        <f t="shared" si="1402"/>
        <v>10574.062269742562</v>
      </c>
      <c r="AD3247" s="42">
        <f t="shared" si="1403"/>
        <v>3325.5646817248453</v>
      </c>
      <c r="AE3247" s="41">
        <f t="shared" si="1404"/>
        <v>13899.626951467408</v>
      </c>
      <c r="AF3247" s="42">
        <f t="shared" si="1405"/>
        <v>96725.373048532594</v>
      </c>
      <c r="AG3247" s="43">
        <f t="shared" si="1424"/>
        <v>400</v>
      </c>
      <c r="AH3247" s="44">
        <f t="shared" si="1406"/>
        <v>348.68172484599592</v>
      </c>
      <c r="AI3247" s="36">
        <f t="shared" si="1407"/>
        <v>51.318275154004105</v>
      </c>
      <c r="AJ3247" s="36">
        <f t="shared" si="1408"/>
        <v>1562</v>
      </c>
      <c r="AK3247" s="45">
        <v>45657</v>
      </c>
    </row>
    <row r="3248" spans="1:37" s="79" customFormat="1" ht="12.75" x14ac:dyDescent="0.25">
      <c r="A3248" s="36">
        <v>3242</v>
      </c>
      <c r="B3248" s="45">
        <v>44098</v>
      </c>
      <c r="C3248" s="36" t="s">
        <v>533</v>
      </c>
      <c r="D3248" s="36"/>
      <c r="E3248" s="36">
        <v>12003</v>
      </c>
      <c r="F3248" s="36" t="s">
        <v>2040</v>
      </c>
      <c r="G3248" s="36" t="s">
        <v>836</v>
      </c>
      <c r="H3248" s="38">
        <v>2</v>
      </c>
      <c r="I3248" s="48">
        <v>95250</v>
      </c>
      <c r="J3248" s="39">
        <f t="shared" si="1409"/>
        <v>0</v>
      </c>
      <c r="K3248" s="39">
        <f t="shared" si="1410"/>
        <v>95250</v>
      </c>
      <c r="L3248" s="39">
        <f t="shared" si="1411"/>
        <v>0</v>
      </c>
      <c r="M3248" s="39">
        <f t="shared" si="1423"/>
        <v>0</v>
      </c>
      <c r="N3248" s="39">
        <f t="shared" si="1420"/>
        <v>0</v>
      </c>
      <c r="O3248" s="39">
        <f t="shared" si="1413"/>
        <v>0</v>
      </c>
      <c r="P3248" s="39">
        <f t="shared" si="1414"/>
        <v>0</v>
      </c>
      <c r="Q3248" s="39">
        <f t="shared" si="1415"/>
        <v>0</v>
      </c>
      <c r="R3248" s="39">
        <f t="shared" si="1416"/>
        <v>0</v>
      </c>
      <c r="S3248" s="39">
        <f t="shared" si="1417"/>
        <v>0</v>
      </c>
      <c r="T3248" s="39"/>
      <c r="U3248" s="39">
        <f t="shared" si="1418"/>
        <v>0</v>
      </c>
      <c r="V3248" s="39"/>
      <c r="W3248" s="39"/>
      <c r="X3248" s="39">
        <f t="shared" si="1399"/>
        <v>7.8234086242299794</v>
      </c>
      <c r="Y3248" s="39">
        <f t="shared" si="1400"/>
        <v>238.125</v>
      </c>
      <c r="Z3248" s="41">
        <f t="shared" si="1401"/>
        <v>12196.694045174539</v>
      </c>
      <c r="AA3248" s="41">
        <v>9333.3264887063651</v>
      </c>
      <c r="AB3248" s="41">
        <v>-251.71689429014612</v>
      </c>
      <c r="AC3248" s="41">
        <f t="shared" si="1402"/>
        <v>9081.6095944162189</v>
      </c>
      <c r="AD3248" s="42">
        <f t="shared" si="1403"/>
        <v>2863.3675564681744</v>
      </c>
      <c r="AE3248" s="41">
        <f t="shared" si="1404"/>
        <v>11944.977150884393</v>
      </c>
      <c r="AF3248" s="42">
        <f t="shared" si="1405"/>
        <v>83305.022849115601</v>
      </c>
      <c r="AG3248" s="43">
        <f t="shared" si="1424"/>
        <v>400</v>
      </c>
      <c r="AH3248" s="44">
        <f t="shared" si="1406"/>
        <v>348.78028747433262</v>
      </c>
      <c r="AI3248" s="36">
        <f t="shared" si="1407"/>
        <v>51.219712525667354</v>
      </c>
      <c r="AJ3248" s="36">
        <f t="shared" si="1408"/>
        <v>1559</v>
      </c>
      <c r="AK3248" s="45">
        <v>45657</v>
      </c>
    </row>
    <row r="3249" spans="1:37" s="79" customFormat="1" ht="12.75" x14ac:dyDescent="0.25">
      <c r="A3249" s="36">
        <v>3243</v>
      </c>
      <c r="B3249" s="45">
        <v>44098</v>
      </c>
      <c r="C3249" s="36" t="s">
        <v>533</v>
      </c>
      <c r="D3249" s="36"/>
      <c r="E3249" s="36">
        <v>12003</v>
      </c>
      <c r="F3249" s="36" t="s">
        <v>2041</v>
      </c>
      <c r="G3249" s="36" t="s">
        <v>836</v>
      </c>
      <c r="H3249" s="38">
        <v>3</v>
      </c>
      <c r="I3249" s="48">
        <v>110625</v>
      </c>
      <c r="J3249" s="39">
        <f t="shared" si="1409"/>
        <v>0</v>
      </c>
      <c r="K3249" s="39">
        <f t="shared" si="1410"/>
        <v>110625</v>
      </c>
      <c r="L3249" s="39">
        <f t="shared" si="1411"/>
        <v>0</v>
      </c>
      <c r="M3249" s="39">
        <f t="shared" si="1423"/>
        <v>0</v>
      </c>
      <c r="N3249" s="39">
        <f t="shared" si="1420"/>
        <v>0</v>
      </c>
      <c r="O3249" s="39">
        <f t="shared" si="1413"/>
        <v>0</v>
      </c>
      <c r="P3249" s="39">
        <f t="shared" si="1414"/>
        <v>0</v>
      </c>
      <c r="Q3249" s="39">
        <f t="shared" si="1415"/>
        <v>0</v>
      </c>
      <c r="R3249" s="39">
        <f t="shared" si="1416"/>
        <v>0</v>
      </c>
      <c r="S3249" s="39">
        <f t="shared" si="1417"/>
        <v>0</v>
      </c>
      <c r="T3249" s="39"/>
      <c r="U3249" s="39">
        <f t="shared" si="1418"/>
        <v>0</v>
      </c>
      <c r="V3249" s="39"/>
      <c r="W3249" s="39"/>
      <c r="X3249" s="39">
        <f t="shared" si="1399"/>
        <v>9.0862422997946606</v>
      </c>
      <c r="Y3249" s="39">
        <f t="shared" si="1400"/>
        <v>276.5625</v>
      </c>
      <c r="Z3249" s="41">
        <f t="shared" si="1401"/>
        <v>14165.451745379878</v>
      </c>
      <c r="AA3249" s="41">
        <v>10839.887063655031</v>
      </c>
      <c r="AB3249" s="41">
        <v>-292.34836147871306</v>
      </c>
      <c r="AC3249" s="41">
        <f t="shared" si="1402"/>
        <v>10547.538702176318</v>
      </c>
      <c r="AD3249" s="42">
        <f t="shared" si="1403"/>
        <v>3325.5646817248471</v>
      </c>
      <c r="AE3249" s="41">
        <f t="shared" si="1404"/>
        <v>13873.103383901165</v>
      </c>
      <c r="AF3249" s="42">
        <f t="shared" si="1405"/>
        <v>96751.896616098835</v>
      </c>
      <c r="AG3249" s="43">
        <f t="shared" si="1424"/>
        <v>400</v>
      </c>
      <c r="AH3249" s="44">
        <f t="shared" si="1406"/>
        <v>348.78028747433262</v>
      </c>
      <c r="AI3249" s="36">
        <f t="shared" si="1407"/>
        <v>51.219712525667354</v>
      </c>
      <c r="AJ3249" s="36">
        <f t="shared" si="1408"/>
        <v>1559</v>
      </c>
      <c r="AK3249" s="45">
        <v>45657</v>
      </c>
    </row>
    <row r="3250" spans="1:37" s="79" customFormat="1" ht="25.5" x14ac:dyDescent="0.25">
      <c r="A3250" s="36">
        <v>3244</v>
      </c>
      <c r="B3250" s="45">
        <v>44098</v>
      </c>
      <c r="C3250" s="53" t="s">
        <v>533</v>
      </c>
      <c r="D3250" s="53"/>
      <c r="E3250" s="36">
        <v>12003</v>
      </c>
      <c r="F3250" s="36" t="s">
        <v>2376</v>
      </c>
      <c r="G3250" s="36" t="s">
        <v>1700</v>
      </c>
      <c r="H3250" s="38">
        <v>3</v>
      </c>
      <c r="I3250" s="48">
        <v>110625</v>
      </c>
      <c r="J3250" s="39">
        <f t="shared" si="1409"/>
        <v>0</v>
      </c>
      <c r="K3250" s="39">
        <f t="shared" si="1410"/>
        <v>110625</v>
      </c>
      <c r="L3250" s="39">
        <f t="shared" si="1411"/>
        <v>0</v>
      </c>
      <c r="M3250" s="39">
        <f t="shared" si="1423"/>
        <v>0</v>
      </c>
      <c r="N3250" s="39">
        <f t="shared" si="1420"/>
        <v>0</v>
      </c>
      <c r="O3250" s="39">
        <f t="shared" si="1413"/>
        <v>0</v>
      </c>
      <c r="P3250" s="39">
        <f t="shared" si="1414"/>
        <v>0</v>
      </c>
      <c r="Q3250" s="39">
        <f t="shared" si="1415"/>
        <v>0</v>
      </c>
      <c r="R3250" s="39">
        <f t="shared" si="1416"/>
        <v>0</v>
      </c>
      <c r="S3250" s="39">
        <f t="shared" si="1417"/>
        <v>0</v>
      </c>
      <c r="T3250" s="39"/>
      <c r="U3250" s="39">
        <f t="shared" si="1418"/>
        <v>0</v>
      </c>
      <c r="V3250" s="39"/>
      <c r="W3250" s="39"/>
      <c r="X3250" s="39">
        <f t="shared" si="1399"/>
        <v>9.0862422997946606</v>
      </c>
      <c r="Y3250" s="39">
        <f t="shared" si="1400"/>
        <v>276.5625</v>
      </c>
      <c r="Z3250" s="41">
        <f t="shared" si="1401"/>
        <v>14165.451745379878</v>
      </c>
      <c r="AA3250" s="41">
        <v>10567.29979466119</v>
      </c>
      <c r="AB3250" s="41">
        <v>-284.99676814389721</v>
      </c>
      <c r="AC3250" s="41">
        <f t="shared" si="1402"/>
        <v>10282.303026517293</v>
      </c>
      <c r="AD3250" s="42">
        <f t="shared" si="1403"/>
        <v>3598.1519507186877</v>
      </c>
      <c r="AE3250" s="41">
        <f t="shared" si="1404"/>
        <v>13880.454977235981</v>
      </c>
      <c r="AF3250" s="42">
        <f t="shared" si="1405"/>
        <v>96744.545022764025</v>
      </c>
      <c r="AG3250" s="43">
        <f t="shared" si="1424"/>
        <v>400</v>
      </c>
      <c r="AH3250" s="44">
        <f t="shared" si="1406"/>
        <v>348.78028747433262</v>
      </c>
      <c r="AI3250" s="36">
        <f t="shared" si="1407"/>
        <v>51.219712525667354</v>
      </c>
      <c r="AJ3250" s="36">
        <f t="shared" si="1408"/>
        <v>1559</v>
      </c>
      <c r="AK3250" s="45">
        <v>45657</v>
      </c>
    </row>
    <row r="3251" spans="1:37" s="79" customFormat="1" ht="25.5" customHeight="1" x14ac:dyDescent="0.2">
      <c r="A3251" s="36">
        <v>3245</v>
      </c>
      <c r="B3251" s="69">
        <v>44098</v>
      </c>
      <c r="C3251" s="70" t="s">
        <v>431</v>
      </c>
      <c r="D3251" s="70"/>
      <c r="E3251" s="70">
        <v>12009</v>
      </c>
      <c r="F3251" s="68" t="s">
        <v>2393</v>
      </c>
      <c r="G3251" s="92" t="s">
        <v>692</v>
      </c>
      <c r="H3251" s="71">
        <v>1</v>
      </c>
      <c r="I3251" s="100">
        <v>190250</v>
      </c>
      <c r="J3251" s="39">
        <f t="shared" si="1409"/>
        <v>0</v>
      </c>
      <c r="K3251" s="39">
        <f t="shared" si="1410"/>
        <v>0</v>
      </c>
      <c r="L3251" s="39">
        <f t="shared" si="1411"/>
        <v>0</v>
      </c>
      <c r="M3251" s="39">
        <f t="shared" si="1423"/>
        <v>0</v>
      </c>
      <c r="N3251" s="39">
        <f t="shared" si="1420"/>
        <v>0</v>
      </c>
      <c r="O3251" s="39">
        <f t="shared" si="1413"/>
        <v>0</v>
      </c>
      <c r="P3251" s="39">
        <f t="shared" si="1414"/>
        <v>0</v>
      </c>
      <c r="Q3251" s="39">
        <f t="shared" si="1415"/>
        <v>190250</v>
      </c>
      <c r="R3251" s="39">
        <f t="shared" si="1416"/>
        <v>0</v>
      </c>
      <c r="S3251" s="39">
        <f t="shared" si="1417"/>
        <v>0</v>
      </c>
      <c r="T3251" s="39"/>
      <c r="U3251" s="39">
        <f t="shared" si="1418"/>
        <v>0</v>
      </c>
      <c r="V3251" s="39"/>
      <c r="W3251" s="39"/>
      <c r="X3251" s="39">
        <f t="shared" si="1399"/>
        <v>52.087611225188226</v>
      </c>
      <c r="Y3251" s="39">
        <f t="shared" si="1400"/>
        <v>1585.4166666666667</v>
      </c>
      <c r="Z3251" s="41">
        <f t="shared" si="1401"/>
        <v>81204.585900068458</v>
      </c>
      <c r="AA3251" s="41">
        <v>60577.891854893911</v>
      </c>
      <c r="AB3251" s="41">
        <v>3170.2412468688344</v>
      </c>
      <c r="AC3251" s="41">
        <f t="shared" si="1402"/>
        <v>63748.133101762745</v>
      </c>
      <c r="AD3251" s="42">
        <f t="shared" si="1403"/>
        <v>20626.694045174547</v>
      </c>
      <c r="AE3251" s="41">
        <f t="shared" si="1404"/>
        <v>84374.827146937285</v>
      </c>
      <c r="AF3251" s="42">
        <f t="shared" si="1405"/>
        <v>105875.17285306272</v>
      </c>
      <c r="AG3251" s="43">
        <f t="shared" si="1424"/>
        <v>120</v>
      </c>
      <c r="AH3251" s="44">
        <f t="shared" si="1406"/>
        <v>68.780287474332653</v>
      </c>
      <c r="AI3251" s="36">
        <f t="shared" si="1407"/>
        <v>51.219712525667354</v>
      </c>
      <c r="AJ3251" s="36">
        <f t="shared" si="1408"/>
        <v>1559</v>
      </c>
      <c r="AK3251" s="45">
        <v>45657</v>
      </c>
    </row>
    <row r="3252" spans="1:37" s="79" customFormat="1" ht="12.75" x14ac:dyDescent="0.25">
      <c r="A3252" s="36">
        <v>3246</v>
      </c>
      <c r="B3252" s="45">
        <v>44099</v>
      </c>
      <c r="C3252" s="36" t="s">
        <v>533</v>
      </c>
      <c r="D3252" s="36"/>
      <c r="E3252" s="36">
        <v>12003</v>
      </c>
      <c r="F3252" s="36" t="s">
        <v>2040</v>
      </c>
      <c r="G3252" s="36" t="s">
        <v>1472</v>
      </c>
      <c r="H3252" s="38">
        <v>4</v>
      </c>
      <c r="I3252" s="48">
        <v>190500</v>
      </c>
      <c r="J3252" s="39">
        <f t="shared" si="1409"/>
        <v>0</v>
      </c>
      <c r="K3252" s="39">
        <f t="shared" si="1410"/>
        <v>190500</v>
      </c>
      <c r="L3252" s="39">
        <f t="shared" si="1411"/>
        <v>0</v>
      </c>
      <c r="M3252" s="39">
        <f t="shared" si="1423"/>
        <v>0</v>
      </c>
      <c r="N3252" s="39">
        <f t="shared" si="1420"/>
        <v>0</v>
      </c>
      <c r="O3252" s="39">
        <f t="shared" si="1413"/>
        <v>0</v>
      </c>
      <c r="P3252" s="39">
        <f t="shared" si="1414"/>
        <v>0</v>
      </c>
      <c r="Q3252" s="39">
        <f t="shared" si="1415"/>
        <v>0</v>
      </c>
      <c r="R3252" s="39">
        <f t="shared" si="1416"/>
        <v>0</v>
      </c>
      <c r="S3252" s="39">
        <f t="shared" si="1417"/>
        <v>0</v>
      </c>
      <c r="T3252" s="39"/>
      <c r="U3252" s="39">
        <f t="shared" si="1418"/>
        <v>0</v>
      </c>
      <c r="V3252" s="39"/>
      <c r="W3252" s="39"/>
      <c r="X3252" s="39">
        <f t="shared" si="1399"/>
        <v>15.646817248459959</v>
      </c>
      <c r="Y3252" s="39">
        <f t="shared" si="1400"/>
        <v>476.25</v>
      </c>
      <c r="Z3252" s="41">
        <f t="shared" si="1401"/>
        <v>24377.741273100615</v>
      </c>
      <c r="AA3252" s="41">
        <v>18651.00616016427</v>
      </c>
      <c r="AB3252" s="41">
        <v>-503.01179881618469</v>
      </c>
      <c r="AC3252" s="41">
        <f t="shared" si="1402"/>
        <v>18147.994361348086</v>
      </c>
      <c r="AD3252" s="42">
        <f t="shared" si="1403"/>
        <v>5726.7351129363451</v>
      </c>
      <c r="AE3252" s="41">
        <f t="shared" si="1404"/>
        <v>23874.729474284431</v>
      </c>
      <c r="AF3252" s="42">
        <f t="shared" si="1405"/>
        <v>166625.27052571558</v>
      </c>
      <c r="AG3252" s="43">
        <f t="shared" si="1424"/>
        <v>400</v>
      </c>
      <c r="AH3252" s="44">
        <f t="shared" si="1406"/>
        <v>348.81314168377821</v>
      </c>
      <c r="AI3252" s="36">
        <f t="shared" si="1407"/>
        <v>51.186858316221766</v>
      </c>
      <c r="AJ3252" s="36">
        <f t="shared" si="1408"/>
        <v>1558</v>
      </c>
      <c r="AK3252" s="45">
        <v>45657</v>
      </c>
    </row>
    <row r="3253" spans="1:37" s="79" customFormat="1" ht="12.75" x14ac:dyDescent="0.25">
      <c r="A3253" s="36">
        <v>3247</v>
      </c>
      <c r="B3253" s="45">
        <v>44099</v>
      </c>
      <c r="C3253" s="36" t="s">
        <v>721</v>
      </c>
      <c r="D3253" s="36"/>
      <c r="E3253" s="36">
        <v>12003</v>
      </c>
      <c r="F3253" s="36" t="s">
        <v>2040</v>
      </c>
      <c r="G3253" s="38" t="s">
        <v>955</v>
      </c>
      <c r="H3253" s="61">
        <v>15</v>
      </c>
      <c r="I3253" s="48">
        <v>639375</v>
      </c>
      <c r="J3253" s="39">
        <f t="shared" si="1409"/>
        <v>0</v>
      </c>
      <c r="K3253" s="39">
        <f t="shared" si="1410"/>
        <v>639375</v>
      </c>
      <c r="L3253" s="39">
        <f t="shared" si="1411"/>
        <v>0</v>
      </c>
      <c r="M3253" s="39">
        <f t="shared" si="1423"/>
        <v>0</v>
      </c>
      <c r="N3253" s="39">
        <f t="shared" si="1420"/>
        <v>0</v>
      </c>
      <c r="O3253" s="39">
        <f t="shared" si="1413"/>
        <v>0</v>
      </c>
      <c r="P3253" s="39">
        <f t="shared" si="1414"/>
        <v>0</v>
      </c>
      <c r="Q3253" s="39">
        <f t="shared" si="1415"/>
        <v>0</v>
      </c>
      <c r="R3253" s="39">
        <f t="shared" si="1416"/>
        <v>0</v>
      </c>
      <c r="S3253" s="39">
        <f t="shared" si="1417"/>
        <v>0</v>
      </c>
      <c r="T3253" s="39"/>
      <c r="U3253" s="39">
        <f t="shared" si="1418"/>
        <v>0</v>
      </c>
      <c r="V3253" s="39"/>
      <c r="W3253" s="39"/>
      <c r="X3253" s="39">
        <f t="shared" si="1399"/>
        <v>52.515400410677614</v>
      </c>
      <c r="Y3253" s="39">
        <f t="shared" si="1400"/>
        <v>1598.4374999999998</v>
      </c>
      <c r="Z3253" s="41">
        <f t="shared" si="1401"/>
        <v>81818.993839835719</v>
      </c>
      <c r="AA3253" s="41">
        <v>62598.35728952771</v>
      </c>
      <c r="AB3253" s="41">
        <v>0</v>
      </c>
      <c r="AC3253" s="41">
        <f t="shared" si="1402"/>
        <v>62598.35728952771</v>
      </c>
      <c r="AD3253" s="42">
        <f t="shared" si="1403"/>
        <v>19220.636550308009</v>
      </c>
      <c r="AE3253" s="41">
        <f t="shared" si="1404"/>
        <v>81818.993839835719</v>
      </c>
      <c r="AF3253" s="42">
        <f t="shared" si="1405"/>
        <v>557556.00616016425</v>
      </c>
      <c r="AG3253" s="43">
        <f t="shared" si="1424"/>
        <v>400</v>
      </c>
      <c r="AH3253" s="44">
        <f t="shared" si="1406"/>
        <v>348.81314168377821</v>
      </c>
      <c r="AI3253" s="36">
        <f t="shared" si="1407"/>
        <v>51.186858316221766</v>
      </c>
      <c r="AJ3253" s="36">
        <f t="shared" si="1408"/>
        <v>1558</v>
      </c>
      <c r="AK3253" s="45">
        <v>45657</v>
      </c>
    </row>
    <row r="3254" spans="1:37" s="79" customFormat="1" ht="12.75" x14ac:dyDescent="0.25">
      <c r="A3254" s="36">
        <v>3248</v>
      </c>
      <c r="B3254" s="45">
        <v>44099</v>
      </c>
      <c r="C3254" s="36" t="s">
        <v>721</v>
      </c>
      <c r="D3254" s="36"/>
      <c r="E3254" s="36">
        <v>12003</v>
      </c>
      <c r="F3254" s="36" t="s">
        <v>2210</v>
      </c>
      <c r="G3254" s="38" t="s">
        <v>955</v>
      </c>
      <c r="H3254" s="61">
        <v>10</v>
      </c>
      <c r="I3254" s="48">
        <v>318750</v>
      </c>
      <c r="J3254" s="39">
        <f t="shared" si="1409"/>
        <v>0</v>
      </c>
      <c r="K3254" s="39">
        <f t="shared" si="1410"/>
        <v>318750</v>
      </c>
      <c r="L3254" s="39">
        <f t="shared" si="1411"/>
        <v>0</v>
      </c>
      <c r="M3254" s="39">
        <f t="shared" si="1423"/>
        <v>0</v>
      </c>
      <c r="N3254" s="39">
        <f t="shared" si="1420"/>
        <v>0</v>
      </c>
      <c r="O3254" s="39">
        <f t="shared" si="1413"/>
        <v>0</v>
      </c>
      <c r="P3254" s="39">
        <f t="shared" si="1414"/>
        <v>0</v>
      </c>
      <c r="Q3254" s="39">
        <f t="shared" si="1415"/>
        <v>0</v>
      </c>
      <c r="R3254" s="39">
        <f t="shared" si="1416"/>
        <v>0</v>
      </c>
      <c r="S3254" s="39">
        <f t="shared" si="1417"/>
        <v>0</v>
      </c>
      <c r="T3254" s="39"/>
      <c r="U3254" s="39">
        <f t="shared" si="1418"/>
        <v>0</v>
      </c>
      <c r="V3254" s="39"/>
      <c r="W3254" s="39"/>
      <c r="X3254" s="39">
        <f t="shared" si="1399"/>
        <v>26.180698151950718</v>
      </c>
      <c r="Y3254" s="39">
        <f t="shared" si="1400"/>
        <v>796.875</v>
      </c>
      <c r="Z3254" s="41">
        <f t="shared" si="1401"/>
        <v>40789.527720739221</v>
      </c>
      <c r="AA3254" s="41">
        <v>31207.392197125257</v>
      </c>
      <c r="AB3254" s="41">
        <v>0</v>
      </c>
      <c r="AC3254" s="41">
        <f t="shared" si="1402"/>
        <v>31207.392197125257</v>
      </c>
      <c r="AD3254" s="42">
        <f t="shared" si="1403"/>
        <v>9582.1355236139643</v>
      </c>
      <c r="AE3254" s="41">
        <f t="shared" si="1404"/>
        <v>40789.527720739221</v>
      </c>
      <c r="AF3254" s="42">
        <f t="shared" si="1405"/>
        <v>277960.47227926075</v>
      </c>
      <c r="AG3254" s="43">
        <f t="shared" si="1424"/>
        <v>400</v>
      </c>
      <c r="AH3254" s="44">
        <f t="shared" si="1406"/>
        <v>348.81314168377821</v>
      </c>
      <c r="AI3254" s="36">
        <f t="shared" si="1407"/>
        <v>51.186858316221766</v>
      </c>
      <c r="AJ3254" s="36">
        <f t="shared" si="1408"/>
        <v>1558</v>
      </c>
      <c r="AK3254" s="45">
        <v>45657</v>
      </c>
    </row>
    <row r="3255" spans="1:37" s="79" customFormat="1" ht="12.75" x14ac:dyDescent="0.25">
      <c r="A3255" s="36">
        <v>3249</v>
      </c>
      <c r="B3255" s="45">
        <v>44102</v>
      </c>
      <c r="C3255" s="49" t="s">
        <v>272</v>
      </c>
      <c r="D3255" s="49"/>
      <c r="E3255" s="49">
        <v>12010</v>
      </c>
      <c r="F3255" s="36" t="s">
        <v>2394</v>
      </c>
      <c r="G3255" s="56" t="s">
        <v>435</v>
      </c>
      <c r="H3255" s="38">
        <v>1</v>
      </c>
      <c r="I3255" s="50">
        <v>120521.36752136752</v>
      </c>
      <c r="J3255" s="39">
        <f t="shared" si="1409"/>
        <v>0</v>
      </c>
      <c r="K3255" s="39">
        <f t="shared" si="1410"/>
        <v>0</v>
      </c>
      <c r="L3255" s="39">
        <f t="shared" si="1411"/>
        <v>0</v>
      </c>
      <c r="M3255" s="39">
        <f>IF(E3255=12005,I3255,IF(E3255&lt;&gt;12005,0))</f>
        <v>0</v>
      </c>
      <c r="N3255" s="39">
        <f t="shared" si="1420"/>
        <v>0</v>
      </c>
      <c r="O3255" s="39">
        <f t="shared" si="1413"/>
        <v>0</v>
      </c>
      <c r="P3255" s="39">
        <f t="shared" si="1414"/>
        <v>0</v>
      </c>
      <c r="Q3255" s="39">
        <f t="shared" si="1415"/>
        <v>0</v>
      </c>
      <c r="R3255" s="39">
        <f t="shared" si="1416"/>
        <v>120521.36752136752</v>
      </c>
      <c r="S3255" s="39">
        <f t="shared" si="1417"/>
        <v>0</v>
      </c>
      <c r="T3255" s="39"/>
      <c r="U3255" s="39">
        <f t="shared" si="1418"/>
        <v>0</v>
      </c>
      <c r="V3255" s="39"/>
      <c r="W3255" s="39">
        <f>IF(E3255=12099,I3255,IF(E3255&lt;&gt;12099,0))</f>
        <v>0</v>
      </c>
      <c r="X3255" s="39">
        <f t="shared" si="1399"/>
        <v>32.996952093461331</v>
      </c>
      <c r="Y3255" s="39">
        <f t="shared" si="1400"/>
        <v>1004.3447293447293</v>
      </c>
      <c r="Z3255" s="41">
        <f t="shared" si="1401"/>
        <v>51310.260505332371</v>
      </c>
      <c r="AA3255" s="41">
        <v>39233.376039125527</v>
      </c>
      <c r="AB3255" s="41">
        <v>2636.9140304500597</v>
      </c>
      <c r="AC3255" s="41">
        <f t="shared" si="1402"/>
        <v>41870.290069575589</v>
      </c>
      <c r="AD3255" s="42">
        <f t="shared" si="1403"/>
        <v>12076.884466206844</v>
      </c>
      <c r="AE3255" s="41">
        <f t="shared" si="1404"/>
        <v>53947.174535782433</v>
      </c>
      <c r="AF3255" s="42">
        <f t="shared" si="1405"/>
        <v>66574.192985585076</v>
      </c>
      <c r="AG3255" s="43">
        <f>(365.25/30.4375*(IF(E3255=12002,1/3%,IF(E3255=12003,1/3%,IF(E3255=12004,1/3%,IF(E3255=12006,1/2%,IF(E3255=12007,1/10%,IF(E3255=12008,1/3%,IF(E3255=12009,1/10%,IF(E3255=12010,1/10%,IF(E3255=12011,1/20%,IF(E3255=12012,1/3%,IF(E3255=12099,1/10%)))))))))))))</f>
        <v>120</v>
      </c>
      <c r="AH3255" s="44">
        <f t="shared" si="1406"/>
        <v>68.911704312114992</v>
      </c>
      <c r="AI3255" s="36">
        <f t="shared" si="1407"/>
        <v>51.088295687885008</v>
      </c>
      <c r="AJ3255" s="36">
        <f t="shared" si="1408"/>
        <v>1555</v>
      </c>
      <c r="AK3255" s="45">
        <v>45657</v>
      </c>
    </row>
    <row r="3256" spans="1:37" s="79" customFormat="1" ht="12.75" x14ac:dyDescent="0.25">
      <c r="A3256" s="36">
        <v>3250</v>
      </c>
      <c r="B3256" s="45">
        <v>44102</v>
      </c>
      <c r="C3256" s="49" t="s">
        <v>272</v>
      </c>
      <c r="D3256" s="49"/>
      <c r="E3256" s="49">
        <v>12010</v>
      </c>
      <c r="F3256" s="36" t="s">
        <v>2326</v>
      </c>
      <c r="G3256" s="56" t="s">
        <v>435</v>
      </c>
      <c r="H3256" s="38">
        <v>1</v>
      </c>
      <c r="I3256" s="50">
        <v>357478.6324786325</v>
      </c>
      <c r="J3256" s="39">
        <f t="shared" si="1409"/>
        <v>0</v>
      </c>
      <c r="K3256" s="39">
        <f t="shared" si="1410"/>
        <v>0</v>
      </c>
      <c r="L3256" s="39">
        <f t="shared" si="1411"/>
        <v>0</v>
      </c>
      <c r="M3256" s="39">
        <f>IF(E3256=12005,I3256,IF(E3256&lt;&gt;12005,0))</f>
        <v>0</v>
      </c>
      <c r="N3256" s="39">
        <f t="shared" si="1420"/>
        <v>0</v>
      </c>
      <c r="O3256" s="39">
        <f t="shared" si="1413"/>
        <v>0</v>
      </c>
      <c r="P3256" s="39">
        <f t="shared" si="1414"/>
        <v>0</v>
      </c>
      <c r="Q3256" s="39">
        <f t="shared" si="1415"/>
        <v>0</v>
      </c>
      <c r="R3256" s="39">
        <f t="shared" si="1416"/>
        <v>357478.6324786325</v>
      </c>
      <c r="S3256" s="39">
        <f t="shared" si="1417"/>
        <v>0</v>
      </c>
      <c r="T3256" s="39"/>
      <c r="U3256" s="39">
        <f t="shared" si="1418"/>
        <v>0</v>
      </c>
      <c r="V3256" s="39"/>
      <c r="W3256" s="39">
        <f>IF(E3256=12099,I3256,IF(E3256&lt;&gt;12099,0))</f>
        <v>0</v>
      </c>
      <c r="X3256" s="39">
        <f t="shared" si="1399"/>
        <v>97.872315531453111</v>
      </c>
      <c r="Y3256" s="39">
        <f t="shared" si="1400"/>
        <v>2978.9886039886042</v>
      </c>
      <c r="Z3256" s="41">
        <f t="shared" si="1401"/>
        <v>152191.4506514096</v>
      </c>
      <c r="AA3256" s="41">
        <v>116370.18316689775</v>
      </c>
      <c r="AB3256" s="41">
        <v>7821.3551750637344</v>
      </c>
      <c r="AC3256" s="41">
        <f t="shared" si="1402"/>
        <v>124191.53834196148</v>
      </c>
      <c r="AD3256" s="42">
        <f t="shared" si="1403"/>
        <v>35821.267484511845</v>
      </c>
      <c r="AE3256" s="41">
        <f t="shared" si="1404"/>
        <v>160012.80582647334</v>
      </c>
      <c r="AF3256" s="42">
        <f t="shared" si="1405"/>
        <v>197465.82665215916</v>
      </c>
      <c r="AG3256" s="43">
        <f>(365.25/30.4375*(IF(E3256=12002,1/3%,IF(E3256=12003,1/3%,IF(E3256=12004,1/3%,IF(E3256=12006,1/2%,IF(E3256=12007,1/10%,IF(E3256=12008,1/3%,IF(E3256=12009,1/10%,IF(E3256=12010,1/10%,IF(E3256=12011,1/20%,IF(E3256=12012,1/3%,IF(E3256=12099,1/10%)))))))))))))</f>
        <v>120</v>
      </c>
      <c r="AH3256" s="44">
        <f t="shared" si="1406"/>
        <v>68.911704312114992</v>
      </c>
      <c r="AI3256" s="36">
        <f t="shared" si="1407"/>
        <v>51.088295687885008</v>
      </c>
      <c r="AJ3256" s="36">
        <f t="shared" si="1408"/>
        <v>1555</v>
      </c>
      <c r="AK3256" s="45">
        <v>45657</v>
      </c>
    </row>
    <row r="3257" spans="1:37" s="79" customFormat="1" ht="12.75" x14ac:dyDescent="0.25">
      <c r="A3257" s="36">
        <v>3251</v>
      </c>
      <c r="B3257" s="45">
        <v>44102</v>
      </c>
      <c r="C3257" s="49" t="s">
        <v>272</v>
      </c>
      <c r="D3257" s="49"/>
      <c r="E3257" s="49">
        <v>12010</v>
      </c>
      <c r="F3257" s="36" t="s">
        <v>2326</v>
      </c>
      <c r="G3257" s="56" t="s">
        <v>435</v>
      </c>
      <c r="H3257" s="38">
        <v>1</v>
      </c>
      <c r="I3257" s="50">
        <v>360000</v>
      </c>
      <c r="J3257" s="39">
        <f t="shared" si="1409"/>
        <v>0</v>
      </c>
      <c r="K3257" s="39">
        <f t="shared" si="1410"/>
        <v>0</v>
      </c>
      <c r="L3257" s="39">
        <f t="shared" si="1411"/>
        <v>0</v>
      </c>
      <c r="M3257" s="39">
        <f>IF(E3257=12005,I3257,IF(E3257&lt;&gt;12005,0))</f>
        <v>0</v>
      </c>
      <c r="N3257" s="39">
        <f t="shared" si="1420"/>
        <v>0</v>
      </c>
      <c r="O3257" s="39">
        <f t="shared" si="1413"/>
        <v>0</v>
      </c>
      <c r="P3257" s="39">
        <f t="shared" si="1414"/>
        <v>0</v>
      </c>
      <c r="Q3257" s="39">
        <f t="shared" si="1415"/>
        <v>0</v>
      </c>
      <c r="R3257" s="39">
        <f t="shared" si="1416"/>
        <v>360000</v>
      </c>
      <c r="S3257" s="39">
        <f t="shared" si="1417"/>
        <v>0</v>
      </c>
      <c r="T3257" s="39"/>
      <c r="U3257" s="39">
        <f t="shared" si="1418"/>
        <v>0</v>
      </c>
      <c r="V3257" s="39"/>
      <c r="W3257" s="39">
        <f>IF(E3257=12099,I3257,IF(E3257&lt;&gt;12099,0))</f>
        <v>0</v>
      </c>
      <c r="X3257" s="39">
        <f t="shared" si="1399"/>
        <v>98.562628336755651</v>
      </c>
      <c r="Y3257" s="39">
        <f t="shared" si="1400"/>
        <v>3000</v>
      </c>
      <c r="Z3257" s="41">
        <f t="shared" si="1401"/>
        <v>153264.88706365501</v>
      </c>
      <c r="AA3257" s="41">
        <v>117190.96509240248</v>
      </c>
      <c r="AB3257" s="41">
        <v>7876.5207405543233</v>
      </c>
      <c r="AC3257" s="41">
        <f t="shared" si="1402"/>
        <v>125067.48583295679</v>
      </c>
      <c r="AD3257" s="42">
        <f t="shared" si="1403"/>
        <v>36073.921971252537</v>
      </c>
      <c r="AE3257" s="41">
        <f t="shared" si="1404"/>
        <v>161141.40780420933</v>
      </c>
      <c r="AF3257" s="42">
        <f t="shared" si="1405"/>
        <v>198858.59219579067</v>
      </c>
      <c r="AG3257" s="43">
        <f>(365.25/30.4375*(IF(E3257=12002,1/3%,IF(E3257=12003,1/3%,IF(E3257=12004,1/3%,IF(E3257=12006,1/2%,IF(E3257=12007,1/10%,IF(E3257=12008,1/3%,IF(E3257=12009,1/10%,IF(E3257=12010,1/10%,IF(E3257=12011,1/20%,IF(E3257=12012,1/3%,IF(E3257=12099,1/10%)))))))))))))</f>
        <v>120</v>
      </c>
      <c r="AH3257" s="44">
        <f t="shared" si="1406"/>
        <v>68.911704312114992</v>
      </c>
      <c r="AI3257" s="36">
        <f t="shared" si="1407"/>
        <v>51.088295687885008</v>
      </c>
      <c r="AJ3257" s="36">
        <f t="shared" si="1408"/>
        <v>1555</v>
      </c>
      <c r="AK3257" s="45">
        <v>45657</v>
      </c>
    </row>
    <row r="3258" spans="1:37" s="79" customFormat="1" ht="12.75" x14ac:dyDescent="0.25">
      <c r="A3258" s="36">
        <v>3252</v>
      </c>
      <c r="B3258" s="45">
        <v>44102</v>
      </c>
      <c r="C3258" s="49" t="s">
        <v>272</v>
      </c>
      <c r="D3258" s="49"/>
      <c r="E3258" s="49">
        <v>12010</v>
      </c>
      <c r="F3258" s="36" t="s">
        <v>2326</v>
      </c>
      <c r="G3258" s="56" t="s">
        <v>435</v>
      </c>
      <c r="H3258" s="38">
        <v>2</v>
      </c>
      <c r="I3258" s="50">
        <v>710000</v>
      </c>
      <c r="J3258" s="39">
        <f t="shared" si="1409"/>
        <v>0</v>
      </c>
      <c r="K3258" s="39">
        <f t="shared" si="1410"/>
        <v>0</v>
      </c>
      <c r="L3258" s="39">
        <f t="shared" si="1411"/>
        <v>0</v>
      </c>
      <c r="M3258" s="39">
        <f>IF(E3258=12005,I3258,IF(E3258&lt;&gt;12005,0))</f>
        <v>0</v>
      </c>
      <c r="N3258" s="39">
        <f t="shared" si="1420"/>
        <v>0</v>
      </c>
      <c r="O3258" s="39">
        <f t="shared" si="1413"/>
        <v>0</v>
      </c>
      <c r="P3258" s="39">
        <f t="shared" si="1414"/>
        <v>0</v>
      </c>
      <c r="Q3258" s="39">
        <f t="shared" si="1415"/>
        <v>0</v>
      </c>
      <c r="R3258" s="39">
        <f t="shared" si="1416"/>
        <v>710000</v>
      </c>
      <c r="S3258" s="39">
        <f t="shared" si="1417"/>
        <v>0</v>
      </c>
      <c r="T3258" s="39"/>
      <c r="U3258" s="39">
        <f t="shared" si="1418"/>
        <v>0</v>
      </c>
      <c r="V3258" s="39"/>
      <c r="W3258" s="39">
        <f>IF(E3258=12099,I3258,IF(E3258&lt;&gt;12099,0))</f>
        <v>0</v>
      </c>
      <c r="X3258" s="39">
        <f t="shared" si="1399"/>
        <v>194.38740588637918</v>
      </c>
      <c r="Y3258" s="39">
        <f t="shared" si="1400"/>
        <v>5916.6666666666661</v>
      </c>
      <c r="Z3258" s="41">
        <f t="shared" si="1401"/>
        <v>302272.41615331959</v>
      </c>
      <c r="AA3258" s="41">
        <v>231126.62559890485</v>
      </c>
      <c r="AB3258" s="41">
        <v>15534.249238315468</v>
      </c>
      <c r="AC3258" s="41">
        <f t="shared" si="1402"/>
        <v>246660.87483722033</v>
      </c>
      <c r="AD3258" s="42">
        <f t="shared" si="1403"/>
        <v>71145.790554414736</v>
      </c>
      <c r="AE3258" s="41">
        <f t="shared" si="1404"/>
        <v>317806.66539163503</v>
      </c>
      <c r="AF3258" s="42">
        <f t="shared" si="1405"/>
        <v>392193.33460836497</v>
      </c>
      <c r="AG3258" s="43">
        <f>(365.25/30.4375*(IF(E3258=12002,1/3%,IF(E3258=12003,1/3%,IF(E3258=12004,1/3%,IF(E3258=12006,1/2%,IF(E3258=12007,1/10%,IF(E3258=12008,1/3%,IF(E3258=12009,1/10%,IF(E3258=12010,1/10%,IF(E3258=12011,1/20%,IF(E3258=12012,1/3%,IF(E3258=12099,1/10%)))))))))))))</f>
        <v>120</v>
      </c>
      <c r="AH3258" s="44">
        <f t="shared" si="1406"/>
        <v>68.911704312114992</v>
      </c>
      <c r="AI3258" s="36">
        <f t="shared" si="1407"/>
        <v>51.088295687885008</v>
      </c>
      <c r="AJ3258" s="36">
        <f t="shared" si="1408"/>
        <v>1555</v>
      </c>
      <c r="AK3258" s="45">
        <v>45657</v>
      </c>
    </row>
    <row r="3259" spans="1:37" s="79" customFormat="1" ht="12.75" x14ac:dyDescent="0.25">
      <c r="A3259" s="36">
        <v>3253</v>
      </c>
      <c r="B3259" s="45">
        <v>44103</v>
      </c>
      <c r="C3259" s="49" t="s">
        <v>272</v>
      </c>
      <c r="D3259" s="49"/>
      <c r="E3259" s="49">
        <v>12010</v>
      </c>
      <c r="F3259" s="36" t="s">
        <v>2395</v>
      </c>
      <c r="G3259" s="56" t="s">
        <v>435</v>
      </c>
      <c r="H3259" s="38">
        <v>1</v>
      </c>
      <c r="I3259" s="50">
        <v>140000</v>
      </c>
      <c r="J3259" s="39">
        <f t="shared" si="1409"/>
        <v>0</v>
      </c>
      <c r="K3259" s="39">
        <f t="shared" si="1410"/>
        <v>0</v>
      </c>
      <c r="L3259" s="39">
        <f t="shared" si="1411"/>
        <v>0</v>
      </c>
      <c r="M3259" s="39">
        <f>IF(E3259=12005,I3259,IF(E3259&lt;&gt;12005,0))</f>
        <v>0</v>
      </c>
      <c r="N3259" s="39">
        <f t="shared" si="1420"/>
        <v>0</v>
      </c>
      <c r="O3259" s="39">
        <f t="shared" si="1413"/>
        <v>0</v>
      </c>
      <c r="P3259" s="39">
        <f t="shared" si="1414"/>
        <v>0</v>
      </c>
      <c r="Q3259" s="39">
        <f t="shared" si="1415"/>
        <v>0</v>
      </c>
      <c r="R3259" s="39">
        <f t="shared" si="1416"/>
        <v>140000</v>
      </c>
      <c r="S3259" s="39">
        <f t="shared" si="1417"/>
        <v>0</v>
      </c>
      <c r="T3259" s="39"/>
      <c r="U3259" s="39">
        <f t="shared" si="1418"/>
        <v>0</v>
      </c>
      <c r="V3259" s="39"/>
      <c r="W3259" s="39">
        <f>IF(E3259=12099,I3259,IF(E3259&lt;&gt;12099,0))</f>
        <v>0</v>
      </c>
      <c r="X3259" s="39">
        <f t="shared" si="1399"/>
        <v>38.329911019849419</v>
      </c>
      <c r="Y3259" s="39">
        <f t="shared" si="1400"/>
        <v>1166.6666666666667</v>
      </c>
      <c r="Z3259" s="41">
        <f t="shared" si="1401"/>
        <v>59564.681724845999</v>
      </c>
      <c r="AA3259" s="41">
        <v>45535.934291581114</v>
      </c>
      <c r="AB3259" s="41">
        <v>3060.5152078520582</v>
      </c>
      <c r="AC3259" s="41">
        <f t="shared" si="1402"/>
        <v>48596.449499433169</v>
      </c>
      <c r="AD3259" s="42">
        <f t="shared" si="1403"/>
        <v>14028.747433264885</v>
      </c>
      <c r="AE3259" s="41">
        <f t="shared" si="1404"/>
        <v>62625.196932698054</v>
      </c>
      <c r="AF3259" s="42">
        <f t="shared" si="1405"/>
        <v>77374.803067301953</v>
      </c>
      <c r="AG3259" s="43">
        <f>(365.25/30.4375*(IF(E3259=12002,1/3%,IF(E3259=12003,1/3%,IF(E3259=12004,1/3%,IF(E3259=12006,1/2%,IF(E3259=12007,1/10%,IF(E3259=12008,1/3%,IF(E3259=12009,1/10%,IF(E3259=12010,1/10%,IF(E3259=12011,1/20%,IF(E3259=12012,1/3%,IF(E3259=12099,1/10%)))))))))))))</f>
        <v>120</v>
      </c>
      <c r="AH3259" s="44">
        <f t="shared" si="1406"/>
        <v>68.944558521560566</v>
      </c>
      <c r="AI3259" s="36">
        <f t="shared" si="1407"/>
        <v>51.055441478439427</v>
      </c>
      <c r="AJ3259" s="36">
        <f t="shared" si="1408"/>
        <v>1554</v>
      </c>
      <c r="AK3259" s="45">
        <v>45657</v>
      </c>
    </row>
    <row r="3260" spans="1:37" s="79" customFormat="1" ht="12.75" x14ac:dyDescent="0.25">
      <c r="A3260" s="36">
        <v>3254</v>
      </c>
      <c r="B3260" s="45">
        <v>44104</v>
      </c>
      <c r="C3260" s="36" t="s">
        <v>527</v>
      </c>
      <c r="D3260" s="36"/>
      <c r="E3260" s="36">
        <v>12002</v>
      </c>
      <c r="F3260" s="36" t="s">
        <v>2396</v>
      </c>
      <c r="G3260" s="36" t="s">
        <v>70</v>
      </c>
      <c r="H3260" s="38">
        <v>1</v>
      </c>
      <c r="I3260" s="50">
        <v>6002178.3799999999</v>
      </c>
      <c r="J3260" s="39">
        <f t="shared" si="1409"/>
        <v>6002178.3799999999</v>
      </c>
      <c r="K3260" s="39">
        <f t="shared" si="1410"/>
        <v>0</v>
      </c>
      <c r="L3260" s="39">
        <f t="shared" si="1411"/>
        <v>0</v>
      </c>
      <c r="M3260" s="39">
        <f t="shared" ref="M3260:M3269" si="1425">IF(C3260=12006,H3260,IF(C3260&lt;&gt;12006,0))</f>
        <v>0</v>
      </c>
      <c r="N3260" s="39">
        <f t="shared" si="1420"/>
        <v>0</v>
      </c>
      <c r="O3260" s="39">
        <f t="shared" si="1413"/>
        <v>0</v>
      </c>
      <c r="P3260" s="39">
        <f t="shared" si="1414"/>
        <v>0</v>
      </c>
      <c r="Q3260" s="39">
        <f t="shared" si="1415"/>
        <v>0</v>
      </c>
      <c r="R3260" s="39">
        <f t="shared" si="1416"/>
        <v>0</v>
      </c>
      <c r="S3260" s="39">
        <f t="shared" si="1417"/>
        <v>0</v>
      </c>
      <c r="T3260" s="39"/>
      <c r="U3260" s="39">
        <f t="shared" si="1418"/>
        <v>0</v>
      </c>
      <c r="V3260" s="39"/>
      <c r="W3260" s="39"/>
      <c r="X3260" s="39">
        <f t="shared" si="1399"/>
        <v>492.99206406570835</v>
      </c>
      <c r="Y3260" s="39">
        <f t="shared" si="1400"/>
        <v>15005.445949999998</v>
      </c>
      <c r="Z3260" s="41">
        <f t="shared" si="1401"/>
        <v>765616.67549404502</v>
      </c>
      <c r="AA3260" s="41">
        <v>585181.58004599588</v>
      </c>
      <c r="AB3260" s="41">
        <v>-15782.164065857616</v>
      </c>
      <c r="AC3260" s="41">
        <f t="shared" si="1402"/>
        <v>569399.41598013823</v>
      </c>
      <c r="AD3260" s="42">
        <f t="shared" si="1403"/>
        <v>180435.09544804913</v>
      </c>
      <c r="AE3260" s="41">
        <f t="shared" si="1404"/>
        <v>749834.51142818737</v>
      </c>
      <c r="AF3260" s="42">
        <f t="shared" si="1405"/>
        <v>5252343.8685718123</v>
      </c>
      <c r="AG3260" s="43">
        <f t="shared" ref="AG3260:AG3269" si="1426">(365.25/30.4375*(IF(E3260=12002,1/3%,IF(E3260=12003,1/3%,IF(E3260=12004,1/3%,IF(E3260=12006,1/2%,IF(E3260=12007,1/10%,IF(E3260=12008,1/3%,IF(E3260=12009,1/10%,IF(E3260=12010,1/10%,IF(E3260=12011,1/20%,IF(E3260=12012,1/3%))))))))))))</f>
        <v>400</v>
      </c>
      <c r="AH3260" s="44">
        <f t="shared" si="1406"/>
        <v>348.97741273100615</v>
      </c>
      <c r="AI3260" s="36">
        <f t="shared" si="1407"/>
        <v>51.022587268993838</v>
      </c>
      <c r="AJ3260" s="36">
        <f t="shared" si="1408"/>
        <v>1553</v>
      </c>
      <c r="AK3260" s="45">
        <v>45657</v>
      </c>
    </row>
    <row r="3261" spans="1:37" s="79" customFormat="1" ht="12.75" x14ac:dyDescent="0.25">
      <c r="A3261" s="36">
        <v>3255</v>
      </c>
      <c r="B3261" s="45">
        <v>44104</v>
      </c>
      <c r="C3261" s="36" t="s">
        <v>823</v>
      </c>
      <c r="D3261" s="36"/>
      <c r="E3261" s="36">
        <v>12004</v>
      </c>
      <c r="F3261" s="36" t="s">
        <v>2397</v>
      </c>
      <c r="G3261" s="36" t="s">
        <v>52</v>
      </c>
      <c r="H3261" s="38">
        <f>VLOOKUP(F3261,'[1]Feeder Assets'!$F$1338:$K$2140,6,0)</f>
        <v>68</v>
      </c>
      <c r="I3261" s="48">
        <v>7556250</v>
      </c>
      <c r="J3261" s="39">
        <f t="shared" si="1409"/>
        <v>0</v>
      </c>
      <c r="K3261" s="39">
        <f t="shared" si="1410"/>
        <v>0</v>
      </c>
      <c r="L3261" s="39">
        <f t="shared" si="1411"/>
        <v>7556250</v>
      </c>
      <c r="M3261" s="39">
        <f t="shared" si="1425"/>
        <v>0</v>
      </c>
      <c r="N3261" s="39">
        <f t="shared" si="1420"/>
        <v>0</v>
      </c>
      <c r="O3261" s="39">
        <f t="shared" si="1413"/>
        <v>0</v>
      </c>
      <c r="P3261" s="39">
        <f t="shared" si="1414"/>
        <v>0</v>
      </c>
      <c r="Q3261" s="39">
        <f t="shared" si="1415"/>
        <v>0</v>
      </c>
      <c r="R3261" s="39">
        <f t="shared" si="1416"/>
        <v>0</v>
      </c>
      <c r="S3261" s="39">
        <f t="shared" si="1417"/>
        <v>0</v>
      </c>
      <c r="T3261" s="39"/>
      <c r="U3261" s="39">
        <f t="shared" si="1418"/>
        <v>0</v>
      </c>
      <c r="V3261" s="39"/>
      <c r="W3261" s="39"/>
      <c r="X3261" s="39">
        <f t="shared" si="1399"/>
        <v>620.63655030800817</v>
      </c>
      <c r="Y3261" s="39">
        <f t="shared" si="1400"/>
        <v>18890.625</v>
      </c>
      <c r="Z3261" s="41">
        <f t="shared" si="1401"/>
        <v>963848.56262833672</v>
      </c>
      <c r="AA3261" s="41">
        <v>736695.5852156058</v>
      </c>
      <c r="AB3261" s="41">
        <v>-19868.449364984823</v>
      </c>
      <c r="AC3261" s="41">
        <f t="shared" si="1402"/>
        <v>716827.13585062092</v>
      </c>
      <c r="AD3261" s="42">
        <f t="shared" si="1403"/>
        <v>227152.97741273092</v>
      </c>
      <c r="AE3261" s="41">
        <f t="shared" si="1404"/>
        <v>943980.11326335184</v>
      </c>
      <c r="AF3261" s="42">
        <f t="shared" si="1405"/>
        <v>6612269.8867366482</v>
      </c>
      <c r="AG3261" s="43">
        <f t="shared" si="1426"/>
        <v>400</v>
      </c>
      <c r="AH3261" s="44">
        <f t="shared" si="1406"/>
        <v>348.97741273100615</v>
      </c>
      <c r="AI3261" s="36">
        <f t="shared" si="1407"/>
        <v>51.022587268993838</v>
      </c>
      <c r="AJ3261" s="36">
        <f t="shared" si="1408"/>
        <v>1553</v>
      </c>
      <c r="AK3261" s="45">
        <v>45657</v>
      </c>
    </row>
    <row r="3262" spans="1:37" s="79" customFormat="1" ht="12.75" x14ac:dyDescent="0.25">
      <c r="A3262" s="36">
        <v>3256</v>
      </c>
      <c r="B3262" s="45">
        <v>44104</v>
      </c>
      <c r="C3262" s="36" t="s">
        <v>823</v>
      </c>
      <c r="D3262" s="36"/>
      <c r="E3262" s="36">
        <v>12004</v>
      </c>
      <c r="F3262" s="36" t="s">
        <v>2398</v>
      </c>
      <c r="G3262" s="36" t="s">
        <v>561</v>
      </c>
      <c r="H3262" s="38">
        <v>1</v>
      </c>
      <c r="I3262" s="48">
        <v>900827</v>
      </c>
      <c r="J3262" s="39">
        <f t="shared" si="1409"/>
        <v>0</v>
      </c>
      <c r="K3262" s="39">
        <f t="shared" si="1410"/>
        <v>0</v>
      </c>
      <c r="L3262" s="39">
        <f t="shared" si="1411"/>
        <v>900827</v>
      </c>
      <c r="M3262" s="39">
        <f t="shared" si="1425"/>
        <v>0</v>
      </c>
      <c r="N3262" s="39">
        <f t="shared" si="1420"/>
        <v>0</v>
      </c>
      <c r="O3262" s="39">
        <f t="shared" si="1413"/>
        <v>0</v>
      </c>
      <c r="P3262" s="39">
        <f t="shared" si="1414"/>
        <v>0</v>
      </c>
      <c r="Q3262" s="39">
        <f t="shared" si="1415"/>
        <v>0</v>
      </c>
      <c r="R3262" s="39">
        <f t="shared" si="1416"/>
        <v>0</v>
      </c>
      <c r="S3262" s="39">
        <f t="shared" si="1417"/>
        <v>0</v>
      </c>
      <c r="T3262" s="39"/>
      <c r="U3262" s="39">
        <f t="shared" si="1418"/>
        <v>0</v>
      </c>
      <c r="V3262" s="39"/>
      <c r="W3262" s="39"/>
      <c r="X3262" s="39">
        <f t="shared" si="1399"/>
        <v>73.989897330595468</v>
      </c>
      <c r="Y3262" s="39">
        <f t="shared" si="1400"/>
        <v>2252.0674999999997</v>
      </c>
      <c r="Z3262" s="41">
        <f t="shared" si="1401"/>
        <v>114906.31055441477</v>
      </c>
      <c r="AA3262" s="41">
        <v>85606.311211498964</v>
      </c>
      <c r="AB3262" s="41">
        <v>-2308.7754205974161</v>
      </c>
      <c r="AC3262" s="41">
        <f t="shared" si="1402"/>
        <v>83297.535790901544</v>
      </c>
      <c r="AD3262" s="42">
        <f t="shared" si="1403"/>
        <v>29299.999342915806</v>
      </c>
      <c r="AE3262" s="41">
        <f t="shared" si="1404"/>
        <v>112597.53513381735</v>
      </c>
      <c r="AF3262" s="42">
        <f t="shared" si="1405"/>
        <v>788229.46486618265</v>
      </c>
      <c r="AG3262" s="43">
        <f t="shared" si="1426"/>
        <v>400</v>
      </c>
      <c r="AH3262" s="44">
        <f t="shared" si="1406"/>
        <v>348.97741273100615</v>
      </c>
      <c r="AI3262" s="36">
        <f t="shared" si="1407"/>
        <v>51.022587268993838</v>
      </c>
      <c r="AJ3262" s="36">
        <f t="shared" si="1408"/>
        <v>1553</v>
      </c>
      <c r="AK3262" s="45">
        <v>45657</v>
      </c>
    </row>
    <row r="3263" spans="1:37" s="79" customFormat="1" ht="12.75" x14ac:dyDescent="0.25">
      <c r="A3263" s="36">
        <v>3257</v>
      </c>
      <c r="B3263" s="45">
        <v>44109</v>
      </c>
      <c r="C3263" s="36" t="s">
        <v>823</v>
      </c>
      <c r="D3263" s="36"/>
      <c r="E3263" s="36">
        <v>12004</v>
      </c>
      <c r="F3263" s="36" t="s">
        <v>2399</v>
      </c>
      <c r="G3263" s="36" t="s">
        <v>62</v>
      </c>
      <c r="H3263" s="38">
        <v>3</v>
      </c>
      <c r="I3263" s="48">
        <v>8240000</v>
      </c>
      <c r="J3263" s="39">
        <f t="shared" si="1409"/>
        <v>0</v>
      </c>
      <c r="K3263" s="39">
        <f t="shared" si="1410"/>
        <v>0</v>
      </c>
      <c r="L3263" s="39">
        <f t="shared" si="1411"/>
        <v>8240000</v>
      </c>
      <c r="M3263" s="39">
        <f t="shared" si="1425"/>
        <v>0</v>
      </c>
      <c r="N3263" s="39">
        <f t="shared" si="1420"/>
        <v>0</v>
      </c>
      <c r="O3263" s="39">
        <f t="shared" si="1413"/>
        <v>0</v>
      </c>
      <c r="P3263" s="39">
        <f t="shared" si="1414"/>
        <v>0</v>
      </c>
      <c r="Q3263" s="39">
        <f t="shared" si="1415"/>
        <v>0</v>
      </c>
      <c r="R3263" s="39">
        <f t="shared" si="1416"/>
        <v>0</v>
      </c>
      <c r="S3263" s="39">
        <f t="shared" si="1417"/>
        <v>0</v>
      </c>
      <c r="T3263" s="39"/>
      <c r="U3263" s="39">
        <f t="shared" si="1418"/>
        <v>0</v>
      </c>
      <c r="V3263" s="39"/>
      <c r="W3263" s="39"/>
      <c r="X3263" s="39">
        <f t="shared" si="1399"/>
        <v>676.79671457905545</v>
      </c>
      <c r="Y3263" s="39">
        <f t="shared" si="1400"/>
        <v>20600</v>
      </c>
      <c r="Z3263" s="41">
        <f t="shared" si="1401"/>
        <v>1047681.3141683778</v>
      </c>
      <c r="AA3263" s="41">
        <v>799973.7166324436</v>
      </c>
      <c r="AB3263" s="41">
        <v>-21575.040764739642</v>
      </c>
      <c r="AC3263" s="41">
        <f t="shared" si="1402"/>
        <v>778398.67586770398</v>
      </c>
      <c r="AD3263" s="42">
        <f t="shared" si="1403"/>
        <v>247707.59753593418</v>
      </c>
      <c r="AE3263" s="41">
        <f t="shared" si="1404"/>
        <v>1026106.2734036382</v>
      </c>
      <c r="AF3263" s="42">
        <f t="shared" si="1405"/>
        <v>7213893.726596362</v>
      </c>
      <c r="AG3263" s="43">
        <f t="shared" si="1426"/>
        <v>400</v>
      </c>
      <c r="AH3263" s="44">
        <f t="shared" si="1406"/>
        <v>349.1416837782341</v>
      </c>
      <c r="AI3263" s="36">
        <f t="shared" si="1407"/>
        <v>50.858316221765911</v>
      </c>
      <c r="AJ3263" s="36">
        <f t="shared" si="1408"/>
        <v>1548</v>
      </c>
      <c r="AK3263" s="45">
        <v>45657</v>
      </c>
    </row>
    <row r="3264" spans="1:37" s="79" customFormat="1" ht="25.5" x14ac:dyDescent="0.25">
      <c r="A3264" s="36">
        <v>3258</v>
      </c>
      <c r="B3264" s="45">
        <v>44112</v>
      </c>
      <c r="C3264" s="53" t="s">
        <v>533</v>
      </c>
      <c r="D3264" s="53"/>
      <c r="E3264" s="36">
        <v>12003</v>
      </c>
      <c r="F3264" s="36" t="s">
        <v>2040</v>
      </c>
      <c r="G3264" s="36" t="s">
        <v>558</v>
      </c>
      <c r="H3264" s="38">
        <v>28</v>
      </c>
      <c r="I3264" s="48">
        <v>1333500</v>
      </c>
      <c r="J3264" s="39">
        <f t="shared" si="1409"/>
        <v>0</v>
      </c>
      <c r="K3264" s="39">
        <f t="shared" si="1410"/>
        <v>1333500</v>
      </c>
      <c r="L3264" s="39">
        <f t="shared" si="1411"/>
        <v>0</v>
      </c>
      <c r="M3264" s="39">
        <f t="shared" si="1425"/>
        <v>0</v>
      </c>
      <c r="N3264" s="39">
        <f t="shared" si="1420"/>
        <v>0</v>
      </c>
      <c r="O3264" s="39">
        <f t="shared" si="1413"/>
        <v>0</v>
      </c>
      <c r="P3264" s="39">
        <f t="shared" si="1414"/>
        <v>0</v>
      </c>
      <c r="Q3264" s="39">
        <f t="shared" si="1415"/>
        <v>0</v>
      </c>
      <c r="R3264" s="39">
        <f t="shared" si="1416"/>
        <v>0</v>
      </c>
      <c r="S3264" s="39">
        <f t="shared" si="1417"/>
        <v>0</v>
      </c>
      <c r="T3264" s="39"/>
      <c r="U3264" s="39">
        <f t="shared" si="1418"/>
        <v>0</v>
      </c>
      <c r="V3264" s="39"/>
      <c r="W3264" s="39"/>
      <c r="X3264" s="39">
        <f t="shared" si="1399"/>
        <v>109.52772073921972</v>
      </c>
      <c r="Y3264" s="39">
        <f t="shared" si="1400"/>
        <v>3333.75</v>
      </c>
      <c r="Z3264" s="41">
        <f t="shared" si="1401"/>
        <v>169220.32854209447</v>
      </c>
      <c r="AA3264" s="41">
        <v>125847.35112936344</v>
      </c>
      <c r="AB3264" s="41">
        <v>-3394.0636726762564</v>
      </c>
      <c r="AC3264" s="41">
        <f t="shared" si="1402"/>
        <v>122453.28745668718</v>
      </c>
      <c r="AD3264" s="42">
        <f t="shared" si="1403"/>
        <v>43372.977412731037</v>
      </c>
      <c r="AE3264" s="41">
        <f t="shared" si="1404"/>
        <v>165826.26486941823</v>
      </c>
      <c r="AF3264" s="42">
        <f t="shared" si="1405"/>
        <v>1167673.7351305818</v>
      </c>
      <c r="AG3264" s="43">
        <f t="shared" si="1426"/>
        <v>400</v>
      </c>
      <c r="AH3264" s="44">
        <f t="shared" si="1406"/>
        <v>349.24024640657086</v>
      </c>
      <c r="AI3264" s="36">
        <f t="shared" si="1407"/>
        <v>50.75975359342916</v>
      </c>
      <c r="AJ3264" s="36">
        <f t="shared" si="1408"/>
        <v>1545</v>
      </c>
      <c r="AK3264" s="45">
        <v>45657</v>
      </c>
    </row>
    <row r="3265" spans="1:37" s="79" customFormat="1" ht="25.5" x14ac:dyDescent="0.25">
      <c r="A3265" s="36">
        <v>3259</v>
      </c>
      <c r="B3265" s="45">
        <v>44112</v>
      </c>
      <c r="C3265" s="53" t="s">
        <v>533</v>
      </c>
      <c r="D3265" s="53"/>
      <c r="E3265" s="36">
        <v>12003</v>
      </c>
      <c r="F3265" s="36" t="s">
        <v>2210</v>
      </c>
      <c r="G3265" s="36" t="s">
        <v>558</v>
      </c>
      <c r="H3265" s="38">
        <v>16</v>
      </c>
      <c r="I3265" s="48">
        <v>590000</v>
      </c>
      <c r="J3265" s="39">
        <f t="shared" si="1409"/>
        <v>0</v>
      </c>
      <c r="K3265" s="39">
        <f t="shared" si="1410"/>
        <v>590000</v>
      </c>
      <c r="L3265" s="39">
        <f t="shared" si="1411"/>
        <v>0</v>
      </c>
      <c r="M3265" s="39">
        <f t="shared" si="1425"/>
        <v>0</v>
      </c>
      <c r="N3265" s="39">
        <f t="shared" si="1420"/>
        <v>0</v>
      </c>
      <c r="O3265" s="39">
        <f t="shared" si="1413"/>
        <v>0</v>
      </c>
      <c r="P3265" s="39">
        <f t="shared" si="1414"/>
        <v>0</v>
      </c>
      <c r="Q3265" s="39">
        <f t="shared" si="1415"/>
        <v>0</v>
      </c>
      <c r="R3265" s="39">
        <f t="shared" si="1416"/>
        <v>0</v>
      </c>
      <c r="S3265" s="39">
        <f t="shared" si="1417"/>
        <v>0</v>
      </c>
      <c r="T3265" s="39"/>
      <c r="U3265" s="39">
        <f t="shared" si="1418"/>
        <v>0</v>
      </c>
      <c r="V3265" s="39"/>
      <c r="W3265" s="39"/>
      <c r="X3265" s="39">
        <f t="shared" si="1399"/>
        <v>48.459958932238195</v>
      </c>
      <c r="Y3265" s="39">
        <f t="shared" si="1400"/>
        <v>1475</v>
      </c>
      <c r="Z3265" s="41">
        <f t="shared" si="1401"/>
        <v>74870.636550308016</v>
      </c>
      <c r="AA3265" s="41">
        <v>55680.492813141682</v>
      </c>
      <c r="AB3265" s="41">
        <v>-1501.6854644761841</v>
      </c>
      <c r="AC3265" s="41">
        <f t="shared" si="1402"/>
        <v>54178.807348665498</v>
      </c>
      <c r="AD3265" s="42">
        <f t="shared" si="1403"/>
        <v>19190.143737166334</v>
      </c>
      <c r="AE3265" s="41">
        <f t="shared" si="1404"/>
        <v>73368.951085831824</v>
      </c>
      <c r="AF3265" s="42">
        <f t="shared" si="1405"/>
        <v>516631.04891416815</v>
      </c>
      <c r="AG3265" s="43">
        <f t="shared" si="1426"/>
        <v>400</v>
      </c>
      <c r="AH3265" s="44">
        <f t="shared" si="1406"/>
        <v>349.24024640657086</v>
      </c>
      <c r="AI3265" s="36">
        <f t="shared" si="1407"/>
        <v>50.75975359342916</v>
      </c>
      <c r="AJ3265" s="36">
        <f t="shared" si="1408"/>
        <v>1545</v>
      </c>
      <c r="AK3265" s="45">
        <v>45657</v>
      </c>
    </row>
    <row r="3266" spans="1:37" s="79" customFormat="1" ht="25.5" x14ac:dyDescent="0.25">
      <c r="A3266" s="36">
        <v>3260</v>
      </c>
      <c r="B3266" s="45">
        <v>44117</v>
      </c>
      <c r="C3266" s="53" t="s">
        <v>533</v>
      </c>
      <c r="D3266" s="53"/>
      <c r="E3266" s="36">
        <v>12003</v>
      </c>
      <c r="F3266" s="36" t="s">
        <v>2299</v>
      </c>
      <c r="G3266" s="36" t="s">
        <v>1700</v>
      </c>
      <c r="H3266" s="38">
        <v>8</v>
      </c>
      <c r="I3266" s="48">
        <v>295000</v>
      </c>
      <c r="J3266" s="39">
        <f t="shared" si="1409"/>
        <v>0</v>
      </c>
      <c r="K3266" s="39">
        <f t="shared" si="1410"/>
        <v>295000</v>
      </c>
      <c r="L3266" s="39">
        <f t="shared" si="1411"/>
        <v>0</v>
      </c>
      <c r="M3266" s="39">
        <f t="shared" si="1425"/>
        <v>0</v>
      </c>
      <c r="N3266" s="39">
        <f t="shared" si="1420"/>
        <v>0</v>
      </c>
      <c r="O3266" s="39">
        <f t="shared" si="1413"/>
        <v>0</v>
      </c>
      <c r="P3266" s="39">
        <f t="shared" si="1414"/>
        <v>0</v>
      </c>
      <c r="Q3266" s="39">
        <f t="shared" si="1415"/>
        <v>0</v>
      </c>
      <c r="R3266" s="39">
        <f t="shared" si="1416"/>
        <v>0</v>
      </c>
      <c r="S3266" s="39">
        <f t="shared" si="1417"/>
        <v>0</v>
      </c>
      <c r="T3266" s="39"/>
      <c r="U3266" s="39">
        <f t="shared" si="1418"/>
        <v>0</v>
      </c>
      <c r="V3266" s="39"/>
      <c r="W3266" s="39"/>
      <c r="X3266" s="39">
        <f t="shared" si="1399"/>
        <v>24.229979466119097</v>
      </c>
      <c r="Y3266" s="39">
        <f t="shared" si="1400"/>
        <v>737.5</v>
      </c>
      <c r="Z3266" s="41">
        <f t="shared" si="1401"/>
        <v>37314.168377823407</v>
      </c>
      <c r="AA3266" s="41">
        <v>27719.096509240248</v>
      </c>
      <c r="AB3266" s="41">
        <v>-747.57535742417531</v>
      </c>
      <c r="AC3266" s="41">
        <f t="shared" si="1402"/>
        <v>26971.521151816072</v>
      </c>
      <c r="AD3266" s="42">
        <f t="shared" si="1403"/>
        <v>9595.0718685831598</v>
      </c>
      <c r="AE3266" s="41">
        <f t="shared" si="1404"/>
        <v>36566.593020399232</v>
      </c>
      <c r="AF3266" s="42">
        <f t="shared" si="1405"/>
        <v>258433.40697960078</v>
      </c>
      <c r="AG3266" s="43">
        <f t="shared" si="1426"/>
        <v>400</v>
      </c>
      <c r="AH3266" s="44">
        <f t="shared" si="1406"/>
        <v>349.40451745379875</v>
      </c>
      <c r="AI3266" s="36">
        <f t="shared" si="1407"/>
        <v>50.595482546201232</v>
      </c>
      <c r="AJ3266" s="36">
        <f t="shared" si="1408"/>
        <v>1540</v>
      </c>
      <c r="AK3266" s="45">
        <v>45657</v>
      </c>
    </row>
    <row r="3267" spans="1:37" s="79" customFormat="1" ht="12.75" x14ac:dyDescent="0.25">
      <c r="A3267" s="36">
        <v>3261</v>
      </c>
      <c r="B3267" s="45">
        <v>44118</v>
      </c>
      <c r="C3267" s="36" t="s">
        <v>533</v>
      </c>
      <c r="D3267" s="36"/>
      <c r="E3267" s="36">
        <v>12003</v>
      </c>
      <c r="F3267" s="36" t="s">
        <v>2040</v>
      </c>
      <c r="G3267" s="36" t="s">
        <v>1477</v>
      </c>
      <c r="H3267" s="38">
        <v>13</v>
      </c>
      <c r="I3267" s="48">
        <v>619125</v>
      </c>
      <c r="J3267" s="39">
        <f t="shared" si="1409"/>
        <v>0</v>
      </c>
      <c r="K3267" s="39">
        <f t="shared" si="1410"/>
        <v>619125</v>
      </c>
      <c r="L3267" s="39">
        <f t="shared" si="1411"/>
        <v>0</v>
      </c>
      <c r="M3267" s="39">
        <f t="shared" si="1425"/>
        <v>0</v>
      </c>
      <c r="N3267" s="39">
        <f t="shared" si="1420"/>
        <v>0</v>
      </c>
      <c r="O3267" s="39">
        <f t="shared" si="1413"/>
        <v>0</v>
      </c>
      <c r="P3267" s="39">
        <f t="shared" si="1414"/>
        <v>0</v>
      </c>
      <c r="Q3267" s="39">
        <f t="shared" si="1415"/>
        <v>0</v>
      </c>
      <c r="R3267" s="39">
        <f t="shared" si="1416"/>
        <v>0</v>
      </c>
      <c r="S3267" s="39">
        <f t="shared" si="1417"/>
        <v>0</v>
      </c>
      <c r="T3267" s="39"/>
      <c r="U3267" s="39">
        <f t="shared" si="1418"/>
        <v>0</v>
      </c>
      <c r="V3267" s="39"/>
      <c r="W3267" s="39"/>
      <c r="X3267" s="39">
        <f t="shared" si="1399"/>
        <v>50.852156057494867</v>
      </c>
      <c r="Y3267" s="39">
        <f t="shared" si="1400"/>
        <v>1547.8125</v>
      </c>
      <c r="Z3267" s="41">
        <f t="shared" si="1401"/>
        <v>78261.468172484601</v>
      </c>
      <c r="AA3267" s="41">
        <v>59649.579055441478</v>
      </c>
      <c r="AB3267" s="41">
        <v>-1608.7304782189601</v>
      </c>
      <c r="AC3267" s="41">
        <f t="shared" si="1402"/>
        <v>58040.848577222518</v>
      </c>
      <c r="AD3267" s="42">
        <f t="shared" si="1403"/>
        <v>18611.889117043123</v>
      </c>
      <c r="AE3267" s="41">
        <f t="shared" si="1404"/>
        <v>76652.737694265641</v>
      </c>
      <c r="AF3267" s="42">
        <f t="shared" si="1405"/>
        <v>542472.26230573433</v>
      </c>
      <c r="AG3267" s="43">
        <f t="shared" si="1426"/>
        <v>400</v>
      </c>
      <c r="AH3267" s="44">
        <f t="shared" si="1406"/>
        <v>349.43737166324433</v>
      </c>
      <c r="AI3267" s="36">
        <f t="shared" si="1407"/>
        <v>50.562628336755644</v>
      </c>
      <c r="AJ3267" s="36">
        <f t="shared" si="1408"/>
        <v>1539</v>
      </c>
      <c r="AK3267" s="45">
        <v>45657</v>
      </c>
    </row>
    <row r="3268" spans="1:37" s="79" customFormat="1" ht="12.75" x14ac:dyDescent="0.25">
      <c r="A3268" s="36">
        <v>3262</v>
      </c>
      <c r="B3268" s="45">
        <v>44118</v>
      </c>
      <c r="C3268" s="36" t="s">
        <v>533</v>
      </c>
      <c r="D3268" s="36"/>
      <c r="E3268" s="36">
        <v>12003</v>
      </c>
      <c r="F3268" s="36" t="s">
        <v>2040</v>
      </c>
      <c r="G3268" s="36" t="s">
        <v>1477</v>
      </c>
      <c r="H3268" s="38">
        <v>2</v>
      </c>
      <c r="I3268" s="48">
        <v>95250</v>
      </c>
      <c r="J3268" s="39">
        <f t="shared" si="1409"/>
        <v>0</v>
      </c>
      <c r="K3268" s="39">
        <f t="shared" si="1410"/>
        <v>95250</v>
      </c>
      <c r="L3268" s="39">
        <f t="shared" si="1411"/>
        <v>0</v>
      </c>
      <c r="M3268" s="39">
        <f t="shared" si="1425"/>
        <v>0</v>
      </c>
      <c r="N3268" s="39">
        <f t="shared" si="1420"/>
        <v>0</v>
      </c>
      <c r="O3268" s="39">
        <f t="shared" si="1413"/>
        <v>0</v>
      </c>
      <c r="P3268" s="39">
        <f t="shared" si="1414"/>
        <v>0</v>
      </c>
      <c r="Q3268" s="39">
        <f t="shared" si="1415"/>
        <v>0</v>
      </c>
      <c r="R3268" s="39">
        <f t="shared" si="1416"/>
        <v>0</v>
      </c>
      <c r="S3268" s="39">
        <f t="shared" si="1417"/>
        <v>0</v>
      </c>
      <c r="T3268" s="39"/>
      <c r="U3268" s="39">
        <f t="shared" si="1418"/>
        <v>0</v>
      </c>
      <c r="V3268" s="39"/>
      <c r="W3268" s="39"/>
      <c r="X3268" s="39">
        <f t="shared" si="1399"/>
        <v>7.8234086242299794</v>
      </c>
      <c r="Y3268" s="39">
        <f t="shared" si="1400"/>
        <v>238.125</v>
      </c>
      <c r="Z3268" s="41">
        <f t="shared" si="1401"/>
        <v>12040.225872689938</v>
      </c>
      <c r="AA3268" s="41">
        <v>9176.8583162217656</v>
      </c>
      <c r="AB3268" s="41">
        <v>-247.49699664907075</v>
      </c>
      <c r="AC3268" s="41">
        <f t="shared" si="1402"/>
        <v>8929.3613195726939</v>
      </c>
      <c r="AD3268" s="42">
        <f t="shared" si="1403"/>
        <v>2863.3675564681726</v>
      </c>
      <c r="AE3268" s="41">
        <f t="shared" si="1404"/>
        <v>11792.728876040866</v>
      </c>
      <c r="AF3268" s="42">
        <f t="shared" si="1405"/>
        <v>83457.27112395913</v>
      </c>
      <c r="AG3268" s="43">
        <f t="shared" si="1426"/>
        <v>400</v>
      </c>
      <c r="AH3268" s="44">
        <f t="shared" si="1406"/>
        <v>349.43737166324433</v>
      </c>
      <c r="AI3268" s="36">
        <f t="shared" si="1407"/>
        <v>50.562628336755644</v>
      </c>
      <c r="AJ3268" s="36">
        <f t="shared" si="1408"/>
        <v>1539</v>
      </c>
      <c r="AK3268" s="45">
        <v>45657</v>
      </c>
    </row>
    <row r="3269" spans="1:37" s="79" customFormat="1" ht="12.75" x14ac:dyDescent="0.25">
      <c r="A3269" s="36">
        <v>3263</v>
      </c>
      <c r="B3269" s="45">
        <v>44118</v>
      </c>
      <c r="C3269" s="36" t="s">
        <v>533</v>
      </c>
      <c r="D3269" s="36"/>
      <c r="E3269" s="36">
        <v>12003</v>
      </c>
      <c r="F3269" s="36" t="s">
        <v>2210</v>
      </c>
      <c r="G3269" s="36" t="s">
        <v>1477</v>
      </c>
      <c r="H3269" s="38">
        <v>1</v>
      </c>
      <c r="I3269" s="48">
        <v>36875</v>
      </c>
      <c r="J3269" s="39">
        <f t="shared" si="1409"/>
        <v>0</v>
      </c>
      <c r="K3269" s="39">
        <f t="shared" si="1410"/>
        <v>36875</v>
      </c>
      <c r="L3269" s="39">
        <f t="shared" si="1411"/>
        <v>0</v>
      </c>
      <c r="M3269" s="39">
        <f t="shared" si="1425"/>
        <v>0</v>
      </c>
      <c r="N3269" s="39">
        <f t="shared" si="1420"/>
        <v>0</v>
      </c>
      <c r="O3269" s="39">
        <f t="shared" si="1413"/>
        <v>0</v>
      </c>
      <c r="P3269" s="39">
        <f t="shared" si="1414"/>
        <v>0</v>
      </c>
      <c r="Q3269" s="39">
        <f t="shared" si="1415"/>
        <v>0</v>
      </c>
      <c r="R3269" s="39">
        <f t="shared" si="1416"/>
        <v>0</v>
      </c>
      <c r="S3269" s="39">
        <f t="shared" si="1417"/>
        <v>0</v>
      </c>
      <c r="T3269" s="39"/>
      <c r="U3269" s="39">
        <f t="shared" si="1418"/>
        <v>0</v>
      </c>
      <c r="V3269" s="39"/>
      <c r="W3269" s="39"/>
      <c r="X3269" s="39">
        <f t="shared" si="1399"/>
        <v>3.0287474332648872</v>
      </c>
      <c r="Y3269" s="39">
        <f t="shared" si="1400"/>
        <v>92.1875</v>
      </c>
      <c r="Z3269" s="41">
        <f t="shared" si="1401"/>
        <v>4661.2422997946605</v>
      </c>
      <c r="AA3269" s="41">
        <v>3552.7207392197129</v>
      </c>
      <c r="AB3269" s="41">
        <v>-95.815766419259703</v>
      </c>
      <c r="AC3269" s="41">
        <f t="shared" si="1402"/>
        <v>3456.9049728004534</v>
      </c>
      <c r="AD3269" s="42">
        <f t="shared" si="1403"/>
        <v>1108.5215605749477</v>
      </c>
      <c r="AE3269" s="41">
        <f t="shared" si="1404"/>
        <v>4565.426533375401</v>
      </c>
      <c r="AF3269" s="42">
        <f t="shared" si="1405"/>
        <v>32309.573466624599</v>
      </c>
      <c r="AG3269" s="43">
        <f t="shared" si="1426"/>
        <v>400</v>
      </c>
      <c r="AH3269" s="44">
        <f t="shared" si="1406"/>
        <v>349.43737166324433</v>
      </c>
      <c r="AI3269" s="36">
        <f t="shared" si="1407"/>
        <v>50.562628336755644</v>
      </c>
      <c r="AJ3269" s="36">
        <f t="shared" si="1408"/>
        <v>1539</v>
      </c>
      <c r="AK3269" s="45">
        <v>45657</v>
      </c>
    </row>
    <row r="3270" spans="1:37" s="79" customFormat="1" ht="12.75" x14ac:dyDescent="0.25">
      <c r="A3270" s="36">
        <v>3264</v>
      </c>
      <c r="B3270" s="45">
        <v>44119</v>
      </c>
      <c r="C3270" s="49" t="s">
        <v>272</v>
      </c>
      <c r="D3270" s="49"/>
      <c r="E3270" s="49">
        <v>12010</v>
      </c>
      <c r="F3270" s="36" t="s">
        <v>2372</v>
      </c>
      <c r="G3270" s="56" t="s">
        <v>435</v>
      </c>
      <c r="H3270" s="38">
        <v>1</v>
      </c>
      <c r="I3270" s="50">
        <v>123000</v>
      </c>
      <c r="J3270" s="39">
        <f t="shared" si="1409"/>
        <v>0</v>
      </c>
      <c r="K3270" s="39">
        <f t="shared" si="1410"/>
        <v>0</v>
      </c>
      <c r="L3270" s="39">
        <f t="shared" si="1411"/>
        <v>0</v>
      </c>
      <c r="M3270" s="39">
        <f>IF(E3270=12005,I3270,IF(E3270&lt;&gt;12005,0))</f>
        <v>0</v>
      </c>
      <c r="N3270" s="39">
        <f t="shared" si="1420"/>
        <v>0</v>
      </c>
      <c r="O3270" s="39">
        <f t="shared" si="1413"/>
        <v>0</v>
      </c>
      <c r="P3270" s="39">
        <f t="shared" si="1414"/>
        <v>0</v>
      </c>
      <c r="Q3270" s="39">
        <f t="shared" si="1415"/>
        <v>0</v>
      </c>
      <c r="R3270" s="39">
        <f t="shared" si="1416"/>
        <v>123000</v>
      </c>
      <c r="S3270" s="39">
        <f t="shared" si="1417"/>
        <v>0</v>
      </c>
      <c r="T3270" s="39"/>
      <c r="U3270" s="39">
        <f t="shared" si="1418"/>
        <v>0</v>
      </c>
      <c r="V3270" s="39"/>
      <c r="W3270" s="39">
        <f>IF(E3270=12099,I3270,IF(E3270&lt;&gt;12099,0))</f>
        <v>0</v>
      </c>
      <c r="X3270" s="39">
        <f t="shared" si="1399"/>
        <v>33.675564681724843</v>
      </c>
      <c r="Y3270" s="39">
        <f t="shared" si="1400"/>
        <v>1025</v>
      </c>
      <c r="Z3270" s="41">
        <f t="shared" si="1401"/>
        <v>51793.018480492814</v>
      </c>
      <c r="AA3270" s="41">
        <v>39467.761806981522</v>
      </c>
      <c r="AB3270" s="41">
        <v>2652.6673298648466</v>
      </c>
      <c r="AC3270" s="41">
        <f t="shared" si="1402"/>
        <v>42120.429136846367</v>
      </c>
      <c r="AD3270" s="42">
        <f t="shared" si="1403"/>
        <v>12325.256673511292</v>
      </c>
      <c r="AE3270" s="41">
        <f t="shared" si="1404"/>
        <v>54445.68581035766</v>
      </c>
      <c r="AF3270" s="42">
        <f t="shared" si="1405"/>
        <v>68554.314189642348</v>
      </c>
      <c r="AG3270" s="43">
        <f>(365.25/30.4375*(IF(E3270=12002,1/3%,IF(E3270=12003,1/3%,IF(E3270=12004,1/3%,IF(E3270=12006,1/2%,IF(E3270=12007,1/10%,IF(E3270=12008,1/3%,IF(E3270=12009,1/10%,IF(E3270=12010,1/10%,IF(E3270=12011,1/20%,IF(E3270=12012,1/3%,IF(E3270=12099,1/10%)))))))))))))</f>
        <v>120</v>
      </c>
      <c r="AH3270" s="44">
        <f t="shared" si="1406"/>
        <v>69.470225872689937</v>
      </c>
      <c r="AI3270" s="36">
        <f t="shared" si="1407"/>
        <v>50.529774127310063</v>
      </c>
      <c r="AJ3270" s="36">
        <f t="shared" si="1408"/>
        <v>1538</v>
      </c>
      <c r="AK3270" s="45">
        <v>45657</v>
      </c>
    </row>
    <row r="3271" spans="1:37" s="79" customFormat="1" ht="12.75" x14ac:dyDescent="0.25">
      <c r="A3271" s="36">
        <v>3265</v>
      </c>
      <c r="B3271" s="45">
        <v>44119</v>
      </c>
      <c r="C3271" s="49" t="s">
        <v>272</v>
      </c>
      <c r="D3271" s="49"/>
      <c r="E3271" s="49">
        <v>12010</v>
      </c>
      <c r="F3271" s="36" t="s">
        <v>2400</v>
      </c>
      <c r="G3271" s="56" t="s">
        <v>435</v>
      </c>
      <c r="H3271" s="38">
        <v>1</v>
      </c>
      <c r="I3271" s="50">
        <v>360000</v>
      </c>
      <c r="J3271" s="39">
        <f t="shared" si="1409"/>
        <v>0</v>
      </c>
      <c r="K3271" s="39">
        <f t="shared" si="1410"/>
        <v>0</v>
      </c>
      <c r="L3271" s="39">
        <f t="shared" si="1411"/>
        <v>0</v>
      </c>
      <c r="M3271" s="39">
        <f>IF(E3271=12005,I3271,IF(E3271&lt;&gt;12005,0))</f>
        <v>0</v>
      </c>
      <c r="N3271" s="39">
        <f t="shared" si="1420"/>
        <v>0</v>
      </c>
      <c r="O3271" s="39">
        <f t="shared" si="1413"/>
        <v>0</v>
      </c>
      <c r="P3271" s="39">
        <f t="shared" si="1414"/>
        <v>0</v>
      </c>
      <c r="Q3271" s="39">
        <f t="shared" si="1415"/>
        <v>0</v>
      </c>
      <c r="R3271" s="39">
        <f t="shared" si="1416"/>
        <v>360000</v>
      </c>
      <c r="S3271" s="39">
        <f t="shared" si="1417"/>
        <v>0</v>
      </c>
      <c r="T3271" s="39"/>
      <c r="U3271" s="39">
        <f t="shared" si="1418"/>
        <v>0</v>
      </c>
      <c r="V3271" s="39"/>
      <c r="W3271" s="39">
        <f>IF(E3271=12099,I3271,IF(E3271&lt;&gt;12099,0))</f>
        <v>0</v>
      </c>
      <c r="X3271" s="39">
        <f t="shared" ref="X3271:X3334" si="1427">IF(I3271&lt;0,0,IF(I3271&gt;0,((1/365.25*(IF(E3271=12002,I3271*3%,IF(E3271=12003,I3271*3%,IF(E3271=12004,I3271*3%,IF(E3271=12006,I3271*2%,IF(E3271=12007,I3271*10%,IF(E3271=12008,I3271*3%,IF(E3271=12009,I3271*10%,IF(E3271=12010,I3271*10%,IF(E3271=12011,I3271*20%,IF(E3271=12012,I3271*3%,IF(E3271=12099,I3271*10%))))))))))))))))</f>
        <v>98.562628336755651</v>
      </c>
      <c r="Y3271" s="39">
        <f t="shared" ref="Y3271:Y3334" si="1428">X3271*30.4375</f>
        <v>3000</v>
      </c>
      <c r="Z3271" s="41">
        <f t="shared" ref="Z3271:Z3334" si="1429">IF(I3271&lt;0,0,IF(I3271&gt;0,(IF(AI3271*Y3271&lt;=I3271,Y3271*AI3271,IF(Y3271*AI3271&gt;I3271,I3271,IF(AI3271*Y3271=I3271,I3271))))))</f>
        <v>151589.32238193019</v>
      </c>
      <c r="AA3271" s="41">
        <v>115515.40041067761</v>
      </c>
      <c r="AB3271" s="41">
        <v>7763.9043800922327</v>
      </c>
      <c r="AC3271" s="41">
        <f t="shared" si="1402"/>
        <v>123279.30479076985</v>
      </c>
      <c r="AD3271" s="42">
        <f t="shared" si="1403"/>
        <v>36073.921971252581</v>
      </c>
      <c r="AE3271" s="41">
        <f t="shared" si="1404"/>
        <v>159353.22676202242</v>
      </c>
      <c r="AF3271" s="42">
        <f t="shared" si="1405"/>
        <v>200646.77323797758</v>
      </c>
      <c r="AG3271" s="43">
        <f>(365.25/30.4375*(IF(E3271=12002,1/3%,IF(E3271=12003,1/3%,IF(E3271=12004,1/3%,IF(E3271=12006,1/2%,IF(E3271=12007,1/10%,IF(E3271=12008,1/3%,IF(E3271=12009,1/10%,IF(E3271=12010,1/10%,IF(E3271=12011,1/20%,IF(E3271=12012,1/3%,IF(E3271=12099,1/10%)))))))))))))</f>
        <v>120</v>
      </c>
      <c r="AH3271" s="44">
        <f t="shared" si="1406"/>
        <v>69.470225872689937</v>
      </c>
      <c r="AI3271" s="36">
        <f t="shared" si="1407"/>
        <v>50.529774127310063</v>
      </c>
      <c r="AJ3271" s="36">
        <f t="shared" si="1408"/>
        <v>1538</v>
      </c>
      <c r="AK3271" s="45">
        <v>45657</v>
      </c>
    </row>
    <row r="3272" spans="1:37" s="79" customFormat="1" ht="12.75" x14ac:dyDescent="0.25">
      <c r="A3272" s="36">
        <v>3266</v>
      </c>
      <c r="B3272" s="45">
        <v>44122</v>
      </c>
      <c r="C3272" s="36" t="s">
        <v>823</v>
      </c>
      <c r="D3272" s="36"/>
      <c r="E3272" s="36">
        <v>12004</v>
      </c>
      <c r="F3272" s="36" t="s">
        <v>2386</v>
      </c>
      <c r="G3272" s="36" t="s">
        <v>58</v>
      </c>
      <c r="H3272" s="38">
        <v>200</v>
      </c>
      <c r="I3272" s="48">
        <v>6450000</v>
      </c>
      <c r="J3272" s="39">
        <f t="shared" si="1409"/>
        <v>0</v>
      </c>
      <c r="K3272" s="39">
        <f t="shared" si="1410"/>
        <v>0</v>
      </c>
      <c r="L3272" s="39">
        <f t="shared" si="1411"/>
        <v>6450000</v>
      </c>
      <c r="M3272" s="39">
        <f>IF(C3272=12006,H3272,IF(C3272&lt;&gt;12006,0))</f>
        <v>0</v>
      </c>
      <c r="N3272" s="39">
        <f t="shared" si="1420"/>
        <v>0</v>
      </c>
      <c r="O3272" s="39">
        <f t="shared" si="1413"/>
        <v>0</v>
      </c>
      <c r="P3272" s="39">
        <f t="shared" si="1414"/>
        <v>0</v>
      </c>
      <c r="Q3272" s="39">
        <f t="shared" si="1415"/>
        <v>0</v>
      </c>
      <c r="R3272" s="39">
        <f t="shared" si="1416"/>
        <v>0</v>
      </c>
      <c r="S3272" s="39">
        <f t="shared" si="1417"/>
        <v>0</v>
      </c>
      <c r="T3272" s="39"/>
      <c r="U3272" s="39">
        <f t="shared" si="1418"/>
        <v>0</v>
      </c>
      <c r="V3272" s="39"/>
      <c r="W3272" s="39"/>
      <c r="X3272" s="39">
        <f t="shared" si="1427"/>
        <v>529.77412731006154</v>
      </c>
      <c r="Y3272" s="39">
        <f t="shared" si="1428"/>
        <v>16124.999999999998</v>
      </c>
      <c r="Z3272" s="41">
        <f t="shared" si="1429"/>
        <v>813203.28542094445</v>
      </c>
      <c r="AA3272" s="41">
        <v>619305.95482546196</v>
      </c>
      <c r="AB3272" s="41">
        <v>-16702.487773538258</v>
      </c>
      <c r="AC3272" s="41">
        <f t="shared" si="1402"/>
        <v>602603.46705192374</v>
      </c>
      <c r="AD3272" s="42">
        <f t="shared" si="1403"/>
        <v>193897.33059548249</v>
      </c>
      <c r="AE3272" s="41">
        <f t="shared" si="1404"/>
        <v>796500.79764740623</v>
      </c>
      <c r="AF3272" s="42">
        <f t="shared" si="1405"/>
        <v>5653499.2023525937</v>
      </c>
      <c r="AG3272" s="43">
        <f>(365.25/30.4375*(IF(E3272=12002,1/3%,IF(E3272=12003,1/3%,IF(E3272=12004,1/3%,IF(E3272=12006,1/2%,IF(E3272=12007,1/10%,IF(E3272=12008,1/3%,IF(E3272=12009,1/10%,IF(E3272=12010,1/10%,IF(E3272=12011,1/20%,IF(E3272=12012,1/3%))))))))))))</f>
        <v>400</v>
      </c>
      <c r="AH3272" s="44">
        <f t="shared" si="1406"/>
        <v>349.56878850102669</v>
      </c>
      <c r="AI3272" s="36">
        <f t="shared" si="1407"/>
        <v>50.431211498973305</v>
      </c>
      <c r="AJ3272" s="36">
        <f t="shared" si="1408"/>
        <v>1535</v>
      </c>
      <c r="AK3272" s="45">
        <v>45657</v>
      </c>
    </row>
    <row r="3273" spans="1:37" s="79" customFormat="1" ht="12.75" x14ac:dyDescent="0.25">
      <c r="A3273" s="36">
        <v>3267</v>
      </c>
      <c r="B3273" s="45">
        <v>44123</v>
      </c>
      <c r="C3273" s="49" t="s">
        <v>272</v>
      </c>
      <c r="D3273" s="49"/>
      <c r="E3273" s="49">
        <v>12010</v>
      </c>
      <c r="F3273" s="36" t="s">
        <v>2401</v>
      </c>
      <c r="G3273" s="56" t="s">
        <v>435</v>
      </c>
      <c r="H3273" s="38">
        <v>100</v>
      </c>
      <c r="I3273" s="50">
        <v>550000</v>
      </c>
      <c r="J3273" s="39">
        <f t="shared" si="1409"/>
        <v>0</v>
      </c>
      <c r="K3273" s="39">
        <f t="shared" si="1410"/>
        <v>0</v>
      </c>
      <c r="L3273" s="39">
        <f t="shared" si="1411"/>
        <v>0</v>
      </c>
      <c r="M3273" s="39">
        <f>IF(E3273=12005,I3273,IF(E3273&lt;&gt;12005,0))</f>
        <v>0</v>
      </c>
      <c r="N3273" s="39">
        <f t="shared" si="1420"/>
        <v>0</v>
      </c>
      <c r="O3273" s="39">
        <f t="shared" si="1413"/>
        <v>0</v>
      </c>
      <c r="P3273" s="39">
        <f t="shared" si="1414"/>
        <v>0</v>
      </c>
      <c r="Q3273" s="39">
        <f t="shared" si="1415"/>
        <v>0</v>
      </c>
      <c r="R3273" s="39">
        <f t="shared" si="1416"/>
        <v>550000</v>
      </c>
      <c r="S3273" s="39">
        <f t="shared" si="1417"/>
        <v>0</v>
      </c>
      <c r="T3273" s="39"/>
      <c r="U3273" s="39">
        <f t="shared" si="1418"/>
        <v>0</v>
      </c>
      <c r="V3273" s="39"/>
      <c r="W3273" s="39">
        <f>IF(E3273=12099,I3273,IF(E3273&lt;&gt;12099,0))</f>
        <v>0</v>
      </c>
      <c r="X3273" s="39">
        <f t="shared" si="1427"/>
        <v>150.58179329226556</v>
      </c>
      <c r="Y3273" s="39">
        <f t="shared" si="1428"/>
        <v>4583.333333333333</v>
      </c>
      <c r="Z3273" s="41">
        <f t="shared" si="1429"/>
        <v>230992.4709103354</v>
      </c>
      <c r="AA3273" s="41">
        <v>175879.53456536616</v>
      </c>
      <c r="AB3273" s="41">
        <v>11821.037575301598</v>
      </c>
      <c r="AC3273" s="41">
        <f t="shared" ref="AC3273:AC3336" si="1430">AA3273+AB3273</f>
        <v>187700.57214066776</v>
      </c>
      <c r="AD3273" s="42">
        <f t="shared" ref="AD3273:AD3336" si="1431">Z3273-AA3273</f>
        <v>55112.936344969232</v>
      </c>
      <c r="AE3273" s="41">
        <f t="shared" ref="AE3273:AE3336" si="1432">AC3273+AD3273</f>
        <v>242813.50848563699</v>
      </c>
      <c r="AF3273" s="42">
        <f t="shared" ref="AF3273:AF3336" si="1433">I3273-AE3273</f>
        <v>307186.49151436298</v>
      </c>
      <c r="AG3273" s="43">
        <f>(365.25/30.4375*(IF(E3273=12002,1/3%,IF(E3273=12003,1/3%,IF(E3273=12004,1/3%,IF(E3273=12006,1/2%,IF(E3273=12007,1/10%,IF(E3273=12008,1/3%,IF(E3273=12009,1/10%,IF(E3273=12010,1/10%,IF(E3273=12011,1/20%,IF(E3273=12012,1/3%,IF(E3273=12099,1/10%)))))))))))))</f>
        <v>120</v>
      </c>
      <c r="AH3273" s="44">
        <f t="shared" ref="AH3273:AH3336" si="1434">IF(AG3273&gt;AI3273,AG3273-AI3273,IF(AG3273&lt;=AI3273,0))</f>
        <v>69.601642710472277</v>
      </c>
      <c r="AI3273" s="36">
        <f t="shared" ref="AI3273:AI3336" si="1435">AJ3273/30.4375</f>
        <v>50.398357289527723</v>
      </c>
      <c r="AJ3273" s="36">
        <f t="shared" ref="AJ3273:AJ3336" si="1436">AK3273-B3273</f>
        <v>1534</v>
      </c>
      <c r="AK3273" s="45">
        <v>45657</v>
      </c>
    </row>
    <row r="3274" spans="1:37" s="79" customFormat="1" ht="12.75" x14ac:dyDescent="0.25">
      <c r="A3274" s="36">
        <v>3268</v>
      </c>
      <c r="B3274" s="45">
        <v>44126</v>
      </c>
      <c r="C3274" s="36" t="s">
        <v>721</v>
      </c>
      <c r="D3274" s="36"/>
      <c r="E3274" s="36">
        <v>12003</v>
      </c>
      <c r="F3274" s="36" t="s">
        <v>2338</v>
      </c>
      <c r="G3274" s="38" t="s">
        <v>953</v>
      </c>
      <c r="H3274" s="61">
        <v>5</v>
      </c>
      <c r="I3274" s="48">
        <v>213125</v>
      </c>
      <c r="J3274" s="39">
        <f t="shared" si="1409"/>
        <v>0</v>
      </c>
      <c r="K3274" s="39">
        <f t="shared" si="1410"/>
        <v>213125</v>
      </c>
      <c r="L3274" s="39">
        <f t="shared" si="1411"/>
        <v>0</v>
      </c>
      <c r="M3274" s="39">
        <f t="shared" ref="M3274:M3283" si="1437">IF(C3274=12006,H3274,IF(C3274&lt;&gt;12006,0))</f>
        <v>0</v>
      </c>
      <c r="N3274" s="39">
        <f t="shared" si="1420"/>
        <v>0</v>
      </c>
      <c r="O3274" s="39">
        <f t="shared" si="1413"/>
        <v>0</v>
      </c>
      <c r="P3274" s="39">
        <f t="shared" si="1414"/>
        <v>0</v>
      </c>
      <c r="Q3274" s="39">
        <f t="shared" si="1415"/>
        <v>0</v>
      </c>
      <c r="R3274" s="39">
        <f t="shared" si="1416"/>
        <v>0</v>
      </c>
      <c r="S3274" s="39">
        <f t="shared" si="1417"/>
        <v>0</v>
      </c>
      <c r="T3274" s="39"/>
      <c r="U3274" s="39">
        <f t="shared" si="1418"/>
        <v>0</v>
      </c>
      <c r="V3274" s="39"/>
      <c r="W3274" s="39"/>
      <c r="X3274" s="39">
        <f t="shared" si="1427"/>
        <v>17.505133470225871</v>
      </c>
      <c r="Y3274" s="39">
        <f t="shared" si="1428"/>
        <v>532.8125</v>
      </c>
      <c r="Z3274" s="41">
        <f t="shared" si="1429"/>
        <v>26800.35934291581</v>
      </c>
      <c r="AA3274" s="41">
        <v>20393.480492813142</v>
      </c>
      <c r="AB3274" s="41">
        <v>0</v>
      </c>
      <c r="AC3274" s="41">
        <f t="shared" si="1430"/>
        <v>20393.480492813142</v>
      </c>
      <c r="AD3274" s="42">
        <f t="shared" si="1431"/>
        <v>6406.8788501026684</v>
      </c>
      <c r="AE3274" s="41">
        <f t="shared" si="1432"/>
        <v>26800.35934291581</v>
      </c>
      <c r="AF3274" s="42">
        <f t="shared" si="1433"/>
        <v>186324.64065708418</v>
      </c>
      <c r="AG3274" s="43">
        <f t="shared" ref="AG3274:AG3283" si="1438">(365.25/30.4375*(IF(E3274=12002,1/3%,IF(E3274=12003,1/3%,IF(E3274=12004,1/3%,IF(E3274=12006,1/2%,IF(E3274=12007,1/10%,IF(E3274=12008,1/3%,IF(E3274=12009,1/10%,IF(E3274=12010,1/10%,IF(E3274=12011,1/20%,IF(E3274=12012,1/3%))))))))))))</f>
        <v>400</v>
      </c>
      <c r="AH3274" s="44">
        <f t="shared" si="1434"/>
        <v>349.70020533880904</v>
      </c>
      <c r="AI3274" s="36">
        <f t="shared" si="1435"/>
        <v>50.299794661190965</v>
      </c>
      <c r="AJ3274" s="36">
        <f t="shared" si="1436"/>
        <v>1531</v>
      </c>
      <c r="AK3274" s="45">
        <v>45657</v>
      </c>
    </row>
    <row r="3275" spans="1:37" s="79" customFormat="1" ht="12.75" x14ac:dyDescent="0.25">
      <c r="A3275" s="36">
        <v>3269</v>
      </c>
      <c r="B3275" s="45">
        <v>44126</v>
      </c>
      <c r="C3275" s="36" t="s">
        <v>721</v>
      </c>
      <c r="D3275" s="36"/>
      <c r="E3275" s="36">
        <v>12003</v>
      </c>
      <c r="F3275" s="36" t="s">
        <v>2338</v>
      </c>
      <c r="G3275" s="38" t="s">
        <v>953</v>
      </c>
      <c r="H3275" s="61">
        <v>5</v>
      </c>
      <c r="I3275" s="48">
        <v>238125</v>
      </c>
      <c r="J3275" s="39">
        <f t="shared" si="1409"/>
        <v>0</v>
      </c>
      <c r="K3275" s="39">
        <f t="shared" si="1410"/>
        <v>238125</v>
      </c>
      <c r="L3275" s="39">
        <f t="shared" si="1411"/>
        <v>0</v>
      </c>
      <c r="M3275" s="39">
        <f t="shared" si="1437"/>
        <v>0</v>
      </c>
      <c r="N3275" s="39">
        <f t="shared" si="1420"/>
        <v>0</v>
      </c>
      <c r="O3275" s="39">
        <f t="shared" si="1413"/>
        <v>0</v>
      </c>
      <c r="P3275" s="39">
        <f t="shared" si="1414"/>
        <v>0</v>
      </c>
      <c r="Q3275" s="39">
        <f t="shared" si="1415"/>
        <v>0</v>
      </c>
      <c r="R3275" s="39">
        <f t="shared" si="1416"/>
        <v>0</v>
      </c>
      <c r="S3275" s="39">
        <f t="shared" si="1417"/>
        <v>0</v>
      </c>
      <c r="T3275" s="39"/>
      <c r="U3275" s="39">
        <f t="shared" si="1418"/>
        <v>0</v>
      </c>
      <c r="V3275" s="39"/>
      <c r="W3275" s="39"/>
      <c r="X3275" s="39">
        <f t="shared" si="1427"/>
        <v>19.558521560574949</v>
      </c>
      <c r="Y3275" s="39">
        <f t="shared" si="1428"/>
        <v>595.3125</v>
      </c>
      <c r="Z3275" s="41">
        <f t="shared" si="1429"/>
        <v>29944.096509240248</v>
      </c>
      <c r="AA3275" s="41">
        <v>22785.677618069814</v>
      </c>
      <c r="AB3275" s="41">
        <v>0</v>
      </c>
      <c r="AC3275" s="41">
        <f t="shared" si="1430"/>
        <v>22785.677618069814</v>
      </c>
      <c r="AD3275" s="42">
        <f t="shared" si="1431"/>
        <v>7158.4188911704332</v>
      </c>
      <c r="AE3275" s="41">
        <f t="shared" si="1432"/>
        <v>29944.096509240248</v>
      </c>
      <c r="AF3275" s="42">
        <f t="shared" si="1433"/>
        <v>208180.90349075975</v>
      </c>
      <c r="AG3275" s="43">
        <f t="shared" si="1438"/>
        <v>400</v>
      </c>
      <c r="AH3275" s="44">
        <f t="shared" si="1434"/>
        <v>349.70020533880904</v>
      </c>
      <c r="AI3275" s="36">
        <f t="shared" si="1435"/>
        <v>50.299794661190965</v>
      </c>
      <c r="AJ3275" s="36">
        <f t="shared" si="1436"/>
        <v>1531</v>
      </c>
      <c r="AK3275" s="45">
        <v>45657</v>
      </c>
    </row>
    <row r="3276" spans="1:37" s="79" customFormat="1" ht="25.5" x14ac:dyDescent="0.25">
      <c r="A3276" s="36">
        <v>3270</v>
      </c>
      <c r="B3276" s="45">
        <v>44131</v>
      </c>
      <c r="C3276" s="53" t="s">
        <v>533</v>
      </c>
      <c r="D3276" s="53"/>
      <c r="E3276" s="36">
        <v>12003</v>
      </c>
      <c r="F3276" s="36" t="s">
        <v>2338</v>
      </c>
      <c r="G3276" s="36" t="s">
        <v>540</v>
      </c>
      <c r="H3276" s="38">
        <v>1</v>
      </c>
      <c r="I3276" s="48">
        <v>47625</v>
      </c>
      <c r="J3276" s="39">
        <f t="shared" si="1409"/>
        <v>0</v>
      </c>
      <c r="K3276" s="39">
        <f t="shared" si="1410"/>
        <v>47625</v>
      </c>
      <c r="L3276" s="39">
        <f t="shared" si="1411"/>
        <v>0</v>
      </c>
      <c r="M3276" s="39">
        <f t="shared" si="1437"/>
        <v>0</v>
      </c>
      <c r="N3276" s="39">
        <f t="shared" si="1420"/>
        <v>0</v>
      </c>
      <c r="O3276" s="39">
        <f t="shared" si="1413"/>
        <v>0</v>
      </c>
      <c r="P3276" s="39">
        <f t="shared" si="1414"/>
        <v>0</v>
      </c>
      <c r="Q3276" s="39">
        <f t="shared" si="1415"/>
        <v>0</v>
      </c>
      <c r="R3276" s="39">
        <f t="shared" si="1416"/>
        <v>0</v>
      </c>
      <c r="S3276" s="39">
        <f t="shared" si="1417"/>
        <v>0</v>
      </c>
      <c r="T3276" s="39"/>
      <c r="U3276" s="39">
        <f t="shared" si="1418"/>
        <v>0</v>
      </c>
      <c r="V3276" s="39"/>
      <c r="W3276" s="39"/>
      <c r="X3276" s="39">
        <f t="shared" si="1427"/>
        <v>3.9117043121149897</v>
      </c>
      <c r="Y3276" s="39">
        <f t="shared" si="1428"/>
        <v>119.0625</v>
      </c>
      <c r="Z3276" s="41">
        <f t="shared" si="1429"/>
        <v>5969.2607802874745</v>
      </c>
      <c r="AA3276" s="41">
        <v>4420.2258726899381</v>
      </c>
      <c r="AB3276" s="41">
        <v>-119.21210835895094</v>
      </c>
      <c r="AC3276" s="41">
        <f t="shared" si="1430"/>
        <v>4301.0137643309872</v>
      </c>
      <c r="AD3276" s="42">
        <f t="shared" si="1431"/>
        <v>1549.0349075975364</v>
      </c>
      <c r="AE3276" s="41">
        <f t="shared" si="1432"/>
        <v>5850.0486719285236</v>
      </c>
      <c r="AF3276" s="42">
        <f t="shared" si="1433"/>
        <v>41774.951328071475</v>
      </c>
      <c r="AG3276" s="43">
        <f t="shared" si="1438"/>
        <v>400</v>
      </c>
      <c r="AH3276" s="44">
        <f t="shared" si="1434"/>
        <v>349.86447638603698</v>
      </c>
      <c r="AI3276" s="36">
        <f t="shared" si="1435"/>
        <v>50.135523613963038</v>
      </c>
      <c r="AJ3276" s="36">
        <f t="shared" si="1436"/>
        <v>1526</v>
      </c>
      <c r="AK3276" s="45">
        <v>45657</v>
      </c>
    </row>
    <row r="3277" spans="1:37" s="79" customFormat="1" ht="25.5" x14ac:dyDescent="0.25">
      <c r="A3277" s="36">
        <v>3271</v>
      </c>
      <c r="B3277" s="45">
        <v>44131</v>
      </c>
      <c r="C3277" s="53" t="s">
        <v>533</v>
      </c>
      <c r="D3277" s="53"/>
      <c r="E3277" s="36">
        <v>12003</v>
      </c>
      <c r="F3277" s="36" t="s">
        <v>2299</v>
      </c>
      <c r="G3277" s="36" t="s">
        <v>540</v>
      </c>
      <c r="H3277" s="38">
        <v>24</v>
      </c>
      <c r="I3277" s="48">
        <v>885000</v>
      </c>
      <c r="J3277" s="39">
        <f t="shared" si="1409"/>
        <v>0</v>
      </c>
      <c r="K3277" s="39">
        <f t="shared" si="1410"/>
        <v>885000</v>
      </c>
      <c r="L3277" s="39">
        <f t="shared" si="1411"/>
        <v>0</v>
      </c>
      <c r="M3277" s="39">
        <f t="shared" si="1437"/>
        <v>0</v>
      </c>
      <c r="N3277" s="39">
        <f t="shared" si="1420"/>
        <v>0</v>
      </c>
      <c r="O3277" s="39">
        <f t="shared" si="1413"/>
        <v>0</v>
      </c>
      <c r="P3277" s="39">
        <f t="shared" si="1414"/>
        <v>0</v>
      </c>
      <c r="Q3277" s="39">
        <f t="shared" si="1415"/>
        <v>0</v>
      </c>
      <c r="R3277" s="39">
        <f t="shared" si="1416"/>
        <v>0</v>
      </c>
      <c r="S3277" s="39">
        <f t="shared" si="1417"/>
        <v>0</v>
      </c>
      <c r="T3277" s="39"/>
      <c r="U3277" s="39">
        <f t="shared" si="1418"/>
        <v>0</v>
      </c>
      <c r="V3277" s="39"/>
      <c r="W3277" s="39"/>
      <c r="X3277" s="39">
        <f t="shared" si="1427"/>
        <v>72.689938398357285</v>
      </c>
      <c r="Y3277" s="39">
        <f t="shared" si="1428"/>
        <v>2212.5</v>
      </c>
      <c r="Z3277" s="41">
        <f t="shared" si="1429"/>
        <v>110924.84599589322</v>
      </c>
      <c r="AA3277" s="41">
        <v>82139.630390143735</v>
      </c>
      <c r="AB3277" s="41">
        <v>-2215.2801238356242</v>
      </c>
      <c r="AC3277" s="41">
        <f t="shared" si="1430"/>
        <v>79924.350266308116</v>
      </c>
      <c r="AD3277" s="42">
        <f t="shared" si="1431"/>
        <v>28785.215605749487</v>
      </c>
      <c r="AE3277" s="41">
        <f t="shared" si="1432"/>
        <v>108709.5658720576</v>
      </c>
      <c r="AF3277" s="42">
        <f t="shared" si="1433"/>
        <v>776290.43412794243</v>
      </c>
      <c r="AG3277" s="43">
        <f t="shared" si="1438"/>
        <v>400</v>
      </c>
      <c r="AH3277" s="44">
        <f t="shared" si="1434"/>
        <v>349.86447638603698</v>
      </c>
      <c r="AI3277" s="36">
        <f t="shared" si="1435"/>
        <v>50.135523613963038</v>
      </c>
      <c r="AJ3277" s="36">
        <f t="shared" si="1436"/>
        <v>1526</v>
      </c>
      <c r="AK3277" s="45">
        <v>45657</v>
      </c>
    </row>
    <row r="3278" spans="1:37" s="79" customFormat="1" ht="12.75" x14ac:dyDescent="0.25">
      <c r="A3278" s="36">
        <v>3272</v>
      </c>
      <c r="B3278" s="45">
        <v>44135</v>
      </c>
      <c r="C3278" s="36" t="s">
        <v>823</v>
      </c>
      <c r="D3278" s="36"/>
      <c r="E3278" s="36">
        <v>12004</v>
      </c>
      <c r="F3278" s="36" t="s">
        <v>2402</v>
      </c>
      <c r="G3278" s="36" t="s">
        <v>561</v>
      </c>
      <c r="H3278" s="38">
        <v>1</v>
      </c>
      <c r="I3278" s="48">
        <v>28715020</v>
      </c>
      <c r="J3278" s="39">
        <f t="shared" si="1409"/>
        <v>0</v>
      </c>
      <c r="K3278" s="39">
        <f t="shared" si="1410"/>
        <v>0</v>
      </c>
      <c r="L3278" s="39">
        <f t="shared" si="1411"/>
        <v>28715020</v>
      </c>
      <c r="M3278" s="39">
        <f t="shared" si="1437"/>
        <v>0</v>
      </c>
      <c r="N3278" s="39">
        <f t="shared" si="1420"/>
        <v>0</v>
      </c>
      <c r="O3278" s="39">
        <f t="shared" si="1413"/>
        <v>0</v>
      </c>
      <c r="P3278" s="39">
        <f t="shared" si="1414"/>
        <v>0</v>
      </c>
      <c r="Q3278" s="39">
        <f t="shared" si="1415"/>
        <v>0</v>
      </c>
      <c r="R3278" s="39">
        <f t="shared" si="1416"/>
        <v>0</v>
      </c>
      <c r="S3278" s="39">
        <f t="shared" si="1417"/>
        <v>0</v>
      </c>
      <c r="T3278" s="39"/>
      <c r="U3278" s="39">
        <f t="shared" si="1418"/>
        <v>0</v>
      </c>
      <c r="V3278" s="39"/>
      <c r="W3278" s="39"/>
      <c r="X3278" s="39">
        <f t="shared" si="1427"/>
        <v>2358.523203285421</v>
      </c>
      <c r="Y3278" s="39">
        <f t="shared" si="1428"/>
        <v>71787.55</v>
      </c>
      <c r="Z3278" s="41">
        <f t="shared" si="1429"/>
        <v>3589672.3154004109</v>
      </c>
      <c r="AA3278" s="41">
        <v>2655697.1268993844</v>
      </c>
      <c r="AB3278" s="41">
        <v>-71623.320341279716</v>
      </c>
      <c r="AC3278" s="41">
        <f t="shared" si="1430"/>
        <v>2584073.8065581047</v>
      </c>
      <c r="AD3278" s="42">
        <f t="shared" si="1431"/>
        <v>933975.18850102648</v>
      </c>
      <c r="AE3278" s="41">
        <f t="shared" si="1432"/>
        <v>3518048.9950591312</v>
      </c>
      <c r="AF3278" s="42">
        <f t="shared" si="1433"/>
        <v>25196971.004940867</v>
      </c>
      <c r="AG3278" s="43">
        <f t="shared" si="1438"/>
        <v>400</v>
      </c>
      <c r="AH3278" s="44">
        <f t="shared" si="1434"/>
        <v>349.99589322381928</v>
      </c>
      <c r="AI3278" s="36">
        <f t="shared" si="1435"/>
        <v>50.004106776180699</v>
      </c>
      <c r="AJ3278" s="36">
        <f t="shared" si="1436"/>
        <v>1522</v>
      </c>
      <c r="AK3278" s="45">
        <v>45657</v>
      </c>
    </row>
    <row r="3279" spans="1:37" s="79" customFormat="1" ht="12.75" x14ac:dyDescent="0.25">
      <c r="A3279" s="36">
        <v>3273</v>
      </c>
      <c r="B3279" s="45">
        <v>44138</v>
      </c>
      <c r="C3279" s="36" t="s">
        <v>721</v>
      </c>
      <c r="D3279" s="36"/>
      <c r="E3279" s="36">
        <v>12003</v>
      </c>
      <c r="F3279" s="36" t="s">
        <v>2040</v>
      </c>
      <c r="G3279" s="36" t="s">
        <v>276</v>
      </c>
      <c r="H3279" s="38">
        <v>12</v>
      </c>
      <c r="I3279" s="48">
        <v>595500</v>
      </c>
      <c r="J3279" s="39">
        <f t="shared" si="1409"/>
        <v>0</v>
      </c>
      <c r="K3279" s="39">
        <f t="shared" si="1410"/>
        <v>595500</v>
      </c>
      <c r="L3279" s="39">
        <f t="shared" si="1411"/>
        <v>0</v>
      </c>
      <c r="M3279" s="39">
        <f t="shared" si="1437"/>
        <v>0</v>
      </c>
      <c r="N3279" s="39">
        <f t="shared" si="1420"/>
        <v>0</v>
      </c>
      <c r="O3279" s="39">
        <f t="shared" si="1413"/>
        <v>0</v>
      </c>
      <c r="P3279" s="39">
        <f t="shared" si="1414"/>
        <v>0</v>
      </c>
      <c r="Q3279" s="39">
        <f t="shared" si="1415"/>
        <v>0</v>
      </c>
      <c r="R3279" s="39">
        <f t="shared" si="1416"/>
        <v>0</v>
      </c>
      <c r="S3279" s="39">
        <f t="shared" si="1417"/>
        <v>0</v>
      </c>
      <c r="T3279" s="39"/>
      <c r="U3279" s="39">
        <f t="shared" si="1418"/>
        <v>0</v>
      </c>
      <c r="V3279" s="39">
        <f>IF(E3279=12050,I3279,IF(E3279&lt;&gt;12050,0))</f>
        <v>0</v>
      </c>
      <c r="W3279" s="39"/>
      <c r="X3279" s="39">
        <f t="shared" si="1427"/>
        <v>48.911704312114992</v>
      </c>
      <c r="Y3279" s="39">
        <f t="shared" si="1428"/>
        <v>1488.75</v>
      </c>
      <c r="Z3279" s="41">
        <f t="shared" si="1429"/>
        <v>74296.878850102672</v>
      </c>
      <c r="AA3279" s="41">
        <v>56395.195071868584</v>
      </c>
      <c r="AB3279" s="41">
        <v>0</v>
      </c>
      <c r="AC3279" s="41">
        <f t="shared" si="1430"/>
        <v>56395.195071868584</v>
      </c>
      <c r="AD3279" s="42">
        <f t="shared" si="1431"/>
        <v>17901.683778234088</v>
      </c>
      <c r="AE3279" s="41">
        <f t="shared" si="1432"/>
        <v>74296.878850102672</v>
      </c>
      <c r="AF3279" s="42">
        <f t="shared" si="1433"/>
        <v>521203.12114989734</v>
      </c>
      <c r="AG3279" s="43">
        <f t="shared" si="1438"/>
        <v>400</v>
      </c>
      <c r="AH3279" s="44">
        <f t="shared" si="1434"/>
        <v>350.09445585215605</v>
      </c>
      <c r="AI3279" s="36">
        <f t="shared" si="1435"/>
        <v>49.905544147843941</v>
      </c>
      <c r="AJ3279" s="36">
        <f t="shared" si="1436"/>
        <v>1519</v>
      </c>
      <c r="AK3279" s="45">
        <v>45657</v>
      </c>
    </row>
    <row r="3280" spans="1:37" s="79" customFormat="1" ht="12.75" x14ac:dyDescent="0.25">
      <c r="A3280" s="36">
        <v>3274</v>
      </c>
      <c r="B3280" s="45">
        <v>44140</v>
      </c>
      <c r="C3280" s="36" t="s">
        <v>721</v>
      </c>
      <c r="D3280" s="36"/>
      <c r="E3280" s="36">
        <v>12003</v>
      </c>
      <c r="F3280" s="36" t="s">
        <v>2040</v>
      </c>
      <c r="G3280" s="38" t="s">
        <v>387</v>
      </c>
      <c r="H3280" s="61">
        <v>11</v>
      </c>
      <c r="I3280" s="48">
        <v>523875</v>
      </c>
      <c r="J3280" s="39">
        <f t="shared" ref="J3280:J3293" si="1439">IF(E3280=12002,I3280,IF(E3280&lt;&gt;12002,0))</f>
        <v>0</v>
      </c>
      <c r="K3280" s="39">
        <f t="shared" ref="K3280:K3293" si="1440">IF(E3280=12003,I3280,IF(E3280&lt;&gt;12003,0))</f>
        <v>523875</v>
      </c>
      <c r="L3280" s="39">
        <f t="shared" ref="L3280:L3293" si="1441">IF(E3280=12004,I3280,IF(E3280&lt;&gt;12004,0))</f>
        <v>0</v>
      </c>
      <c r="M3280" s="39">
        <f t="shared" si="1437"/>
        <v>0</v>
      </c>
      <c r="N3280" s="39">
        <f t="shared" si="1420"/>
        <v>0</v>
      </c>
      <c r="O3280" s="39">
        <f t="shared" ref="O3280:O3293" si="1442">IF(E3280=12007,I3280,IF(E3280&lt;&gt;12007,0))</f>
        <v>0</v>
      </c>
      <c r="P3280" s="39">
        <f t="shared" ref="P3280:P3293" si="1443">IF(E3280=12008,I3280,IF(E3280&lt;&gt;12008,0))</f>
        <v>0</v>
      </c>
      <c r="Q3280" s="39">
        <f t="shared" ref="Q3280:Q3293" si="1444">IF(E3280=12009,I3280,IF(E3280&lt;&gt;12009,0))</f>
        <v>0</v>
      </c>
      <c r="R3280" s="39">
        <f t="shared" ref="R3280:R3293" si="1445">IF(E3280=12010,I3280,IF(E3280&lt;&gt;12010,0))</f>
        <v>0</v>
      </c>
      <c r="S3280" s="39">
        <f t="shared" ref="S3280:S3293" si="1446">IF(E3280=12011,I3280,IF(E3280&lt;&gt;12011,0))</f>
        <v>0</v>
      </c>
      <c r="T3280" s="39"/>
      <c r="U3280" s="39">
        <f t="shared" ref="U3280:U3293" si="1447">IF(E3280=12012,I3280,IF(E3280&lt;&gt;12012,0))</f>
        <v>0</v>
      </c>
      <c r="V3280" s="39"/>
      <c r="W3280" s="39"/>
      <c r="X3280" s="39">
        <f t="shared" si="1427"/>
        <v>43.02874743326489</v>
      </c>
      <c r="Y3280" s="39">
        <f t="shared" si="1428"/>
        <v>1309.6875</v>
      </c>
      <c r="Z3280" s="41">
        <f t="shared" si="1429"/>
        <v>65274.609856262832</v>
      </c>
      <c r="AA3280" s="41">
        <v>49526.088295687878</v>
      </c>
      <c r="AB3280" s="41">
        <v>0</v>
      </c>
      <c r="AC3280" s="41">
        <f t="shared" si="1430"/>
        <v>49526.088295687878</v>
      </c>
      <c r="AD3280" s="42">
        <f t="shared" si="1431"/>
        <v>15748.521560574954</v>
      </c>
      <c r="AE3280" s="41">
        <f t="shared" si="1432"/>
        <v>65274.609856262832</v>
      </c>
      <c r="AF3280" s="42">
        <f t="shared" si="1433"/>
        <v>458600.3901437372</v>
      </c>
      <c r="AG3280" s="43">
        <f t="shared" si="1438"/>
        <v>400</v>
      </c>
      <c r="AH3280" s="44">
        <f t="shared" si="1434"/>
        <v>350.16016427104722</v>
      </c>
      <c r="AI3280" s="36">
        <f t="shared" si="1435"/>
        <v>49.839835728952771</v>
      </c>
      <c r="AJ3280" s="36">
        <f t="shared" si="1436"/>
        <v>1517</v>
      </c>
      <c r="AK3280" s="45">
        <v>45657</v>
      </c>
    </row>
    <row r="3281" spans="1:37" s="79" customFormat="1" ht="12.75" x14ac:dyDescent="0.25">
      <c r="A3281" s="36">
        <v>3275</v>
      </c>
      <c r="B3281" s="45">
        <v>44140</v>
      </c>
      <c r="C3281" s="36" t="s">
        <v>721</v>
      </c>
      <c r="D3281" s="36"/>
      <c r="E3281" s="36">
        <v>12003</v>
      </c>
      <c r="F3281" s="36" t="s">
        <v>2210</v>
      </c>
      <c r="G3281" s="38" t="s">
        <v>387</v>
      </c>
      <c r="H3281" s="61">
        <v>16</v>
      </c>
      <c r="I3281" s="48">
        <v>590000</v>
      </c>
      <c r="J3281" s="39">
        <f t="shared" si="1439"/>
        <v>0</v>
      </c>
      <c r="K3281" s="39">
        <f t="shared" si="1440"/>
        <v>590000</v>
      </c>
      <c r="L3281" s="39">
        <f t="shared" si="1441"/>
        <v>0</v>
      </c>
      <c r="M3281" s="39">
        <f t="shared" si="1437"/>
        <v>0</v>
      </c>
      <c r="N3281" s="39">
        <f t="shared" si="1420"/>
        <v>0</v>
      </c>
      <c r="O3281" s="39">
        <f t="shared" si="1442"/>
        <v>0</v>
      </c>
      <c r="P3281" s="39">
        <f t="shared" si="1443"/>
        <v>0</v>
      </c>
      <c r="Q3281" s="39">
        <f t="shared" si="1444"/>
        <v>0</v>
      </c>
      <c r="R3281" s="39">
        <f t="shared" si="1445"/>
        <v>0</v>
      </c>
      <c r="S3281" s="39">
        <f t="shared" si="1446"/>
        <v>0</v>
      </c>
      <c r="T3281" s="39"/>
      <c r="U3281" s="39">
        <f t="shared" si="1447"/>
        <v>0</v>
      </c>
      <c r="V3281" s="39"/>
      <c r="W3281" s="39"/>
      <c r="X3281" s="39">
        <f t="shared" si="1427"/>
        <v>48.459958932238195</v>
      </c>
      <c r="Y3281" s="39">
        <f t="shared" si="1428"/>
        <v>1475</v>
      </c>
      <c r="Z3281" s="41">
        <f t="shared" si="1429"/>
        <v>73513.757700205344</v>
      </c>
      <c r="AA3281" s="41">
        <v>55777.412731006152</v>
      </c>
      <c r="AB3281" s="41">
        <v>0</v>
      </c>
      <c r="AC3281" s="41">
        <f t="shared" si="1430"/>
        <v>55777.412731006152</v>
      </c>
      <c r="AD3281" s="42">
        <f t="shared" si="1431"/>
        <v>17736.344969199192</v>
      </c>
      <c r="AE3281" s="41">
        <f t="shared" si="1432"/>
        <v>73513.757700205344</v>
      </c>
      <c r="AF3281" s="42">
        <f t="shared" si="1433"/>
        <v>516486.24229979469</v>
      </c>
      <c r="AG3281" s="43">
        <f t="shared" si="1438"/>
        <v>400</v>
      </c>
      <c r="AH3281" s="44">
        <f t="shared" si="1434"/>
        <v>350.16016427104722</v>
      </c>
      <c r="AI3281" s="36">
        <f t="shared" si="1435"/>
        <v>49.839835728952771</v>
      </c>
      <c r="AJ3281" s="36">
        <f t="shared" si="1436"/>
        <v>1517</v>
      </c>
      <c r="AK3281" s="45">
        <v>45657</v>
      </c>
    </row>
    <row r="3282" spans="1:37" s="79" customFormat="1" ht="12.75" x14ac:dyDescent="0.25">
      <c r="A3282" s="36">
        <v>3276</v>
      </c>
      <c r="B3282" s="45">
        <v>44140</v>
      </c>
      <c r="C3282" s="36" t="s">
        <v>721</v>
      </c>
      <c r="D3282" s="36"/>
      <c r="E3282" s="36">
        <v>12003</v>
      </c>
      <c r="F3282" s="36" t="s">
        <v>2040</v>
      </c>
      <c r="G3282" s="38" t="s">
        <v>387</v>
      </c>
      <c r="H3282" s="61">
        <v>6</v>
      </c>
      <c r="I3282" s="48">
        <v>285750</v>
      </c>
      <c r="J3282" s="39">
        <f t="shared" si="1439"/>
        <v>0</v>
      </c>
      <c r="K3282" s="39">
        <f t="shared" si="1440"/>
        <v>285750</v>
      </c>
      <c r="L3282" s="39">
        <f t="shared" si="1441"/>
        <v>0</v>
      </c>
      <c r="M3282" s="39">
        <f t="shared" si="1437"/>
        <v>0</v>
      </c>
      <c r="N3282" s="39">
        <f t="shared" si="1420"/>
        <v>0</v>
      </c>
      <c r="O3282" s="39">
        <f t="shared" si="1442"/>
        <v>0</v>
      </c>
      <c r="P3282" s="39">
        <f t="shared" si="1443"/>
        <v>0</v>
      </c>
      <c r="Q3282" s="39">
        <f t="shared" si="1444"/>
        <v>0</v>
      </c>
      <c r="R3282" s="39">
        <f t="shared" si="1445"/>
        <v>0</v>
      </c>
      <c r="S3282" s="39">
        <f t="shared" si="1446"/>
        <v>0</v>
      </c>
      <c r="T3282" s="39"/>
      <c r="U3282" s="39">
        <f t="shared" si="1447"/>
        <v>0</v>
      </c>
      <c r="V3282" s="39"/>
      <c r="W3282" s="39"/>
      <c r="X3282" s="39">
        <f t="shared" si="1427"/>
        <v>23.470225872689937</v>
      </c>
      <c r="Y3282" s="39">
        <f t="shared" si="1428"/>
        <v>714.375</v>
      </c>
      <c r="Z3282" s="41">
        <f t="shared" si="1429"/>
        <v>35604.332648870637</v>
      </c>
      <c r="AA3282" s="41">
        <v>27014.229979466116</v>
      </c>
      <c r="AB3282" s="41">
        <v>0</v>
      </c>
      <c r="AC3282" s="41">
        <f t="shared" si="1430"/>
        <v>27014.229979466116</v>
      </c>
      <c r="AD3282" s="42">
        <f t="shared" si="1431"/>
        <v>8590.1026694045213</v>
      </c>
      <c r="AE3282" s="41">
        <f t="shared" si="1432"/>
        <v>35604.332648870637</v>
      </c>
      <c r="AF3282" s="42">
        <f t="shared" si="1433"/>
        <v>250145.66735112935</v>
      </c>
      <c r="AG3282" s="43">
        <f t="shared" si="1438"/>
        <v>400</v>
      </c>
      <c r="AH3282" s="44">
        <f t="shared" si="1434"/>
        <v>350.16016427104722</v>
      </c>
      <c r="AI3282" s="36">
        <f t="shared" si="1435"/>
        <v>49.839835728952771</v>
      </c>
      <c r="AJ3282" s="36">
        <f t="shared" si="1436"/>
        <v>1517</v>
      </c>
      <c r="AK3282" s="45">
        <v>45657</v>
      </c>
    </row>
    <row r="3283" spans="1:37" s="79" customFormat="1" ht="12.75" x14ac:dyDescent="0.25">
      <c r="A3283" s="36">
        <v>3277</v>
      </c>
      <c r="B3283" s="45">
        <v>44140</v>
      </c>
      <c r="C3283" s="36" t="s">
        <v>721</v>
      </c>
      <c r="D3283" s="36"/>
      <c r="E3283" s="36">
        <v>12003</v>
      </c>
      <c r="F3283" s="36" t="s">
        <v>2210</v>
      </c>
      <c r="G3283" s="38" t="s">
        <v>387</v>
      </c>
      <c r="H3283" s="61">
        <v>24</v>
      </c>
      <c r="I3283" s="48">
        <v>885000</v>
      </c>
      <c r="J3283" s="39">
        <f t="shared" si="1439"/>
        <v>0</v>
      </c>
      <c r="K3283" s="39">
        <f t="shared" si="1440"/>
        <v>885000</v>
      </c>
      <c r="L3283" s="39">
        <f t="shared" si="1441"/>
        <v>0</v>
      </c>
      <c r="M3283" s="39">
        <f t="shared" si="1437"/>
        <v>0</v>
      </c>
      <c r="N3283" s="39">
        <f t="shared" si="1420"/>
        <v>0</v>
      </c>
      <c r="O3283" s="39">
        <f t="shared" si="1442"/>
        <v>0</v>
      </c>
      <c r="P3283" s="39">
        <f t="shared" si="1443"/>
        <v>0</v>
      </c>
      <c r="Q3283" s="39">
        <f t="shared" si="1444"/>
        <v>0</v>
      </c>
      <c r="R3283" s="39">
        <f t="shared" si="1445"/>
        <v>0</v>
      </c>
      <c r="S3283" s="39">
        <f t="shared" si="1446"/>
        <v>0</v>
      </c>
      <c r="T3283" s="39"/>
      <c r="U3283" s="39">
        <f t="shared" si="1447"/>
        <v>0</v>
      </c>
      <c r="V3283" s="39"/>
      <c r="W3283" s="39"/>
      <c r="X3283" s="39">
        <f t="shared" si="1427"/>
        <v>72.689938398357285</v>
      </c>
      <c r="Y3283" s="39">
        <f t="shared" si="1428"/>
        <v>2212.5</v>
      </c>
      <c r="Z3283" s="41">
        <f t="shared" si="1429"/>
        <v>110270.636550308</v>
      </c>
      <c r="AA3283" s="41">
        <v>83666.119096509239</v>
      </c>
      <c r="AB3283" s="41">
        <v>0</v>
      </c>
      <c r="AC3283" s="41">
        <f t="shared" si="1430"/>
        <v>83666.119096509239</v>
      </c>
      <c r="AD3283" s="42">
        <f t="shared" si="1431"/>
        <v>26604.517453798762</v>
      </c>
      <c r="AE3283" s="41">
        <f t="shared" si="1432"/>
        <v>110270.636550308</v>
      </c>
      <c r="AF3283" s="42">
        <f t="shared" si="1433"/>
        <v>774729.36344969203</v>
      </c>
      <c r="AG3283" s="43">
        <f t="shared" si="1438"/>
        <v>400</v>
      </c>
      <c r="AH3283" s="44">
        <f t="shared" si="1434"/>
        <v>350.16016427104722</v>
      </c>
      <c r="AI3283" s="36">
        <f t="shared" si="1435"/>
        <v>49.839835728952771</v>
      </c>
      <c r="AJ3283" s="36">
        <f t="shared" si="1436"/>
        <v>1517</v>
      </c>
      <c r="AK3283" s="45">
        <v>45657</v>
      </c>
    </row>
    <row r="3284" spans="1:37" s="79" customFormat="1" ht="12.75" x14ac:dyDescent="0.25">
      <c r="A3284" s="36">
        <v>3278</v>
      </c>
      <c r="B3284" s="45">
        <v>44145</v>
      </c>
      <c r="C3284" s="49" t="s">
        <v>265</v>
      </c>
      <c r="D3284" s="49"/>
      <c r="E3284" s="49">
        <v>12007</v>
      </c>
      <c r="F3284" s="56" t="s">
        <v>2403</v>
      </c>
      <c r="G3284" s="73" t="s">
        <v>435</v>
      </c>
      <c r="H3284" s="62">
        <v>1</v>
      </c>
      <c r="I3284" s="96">
        <v>7131420</v>
      </c>
      <c r="J3284" s="39">
        <f t="shared" si="1439"/>
        <v>0</v>
      </c>
      <c r="K3284" s="39">
        <f t="shared" si="1440"/>
        <v>0</v>
      </c>
      <c r="L3284" s="39">
        <f t="shared" si="1441"/>
        <v>0</v>
      </c>
      <c r="M3284" s="39">
        <f>IF(E3284=12005,I3284,IF(E3284&lt;&gt;12005,0))</f>
        <v>0</v>
      </c>
      <c r="N3284" s="39">
        <f t="shared" si="1420"/>
        <v>0</v>
      </c>
      <c r="O3284" s="39">
        <f t="shared" si="1442"/>
        <v>7131420</v>
      </c>
      <c r="P3284" s="39">
        <f t="shared" si="1443"/>
        <v>0</v>
      </c>
      <c r="Q3284" s="39">
        <f t="shared" si="1444"/>
        <v>0</v>
      </c>
      <c r="R3284" s="39">
        <f t="shared" si="1445"/>
        <v>0</v>
      </c>
      <c r="S3284" s="39">
        <f t="shared" si="1446"/>
        <v>0</v>
      </c>
      <c r="T3284" s="39"/>
      <c r="U3284" s="39">
        <f t="shared" si="1447"/>
        <v>0</v>
      </c>
      <c r="V3284" s="39"/>
      <c r="W3284" s="39">
        <f>IF(E3284=12099,I3284,IF(E3284&lt;&gt;12099,0))</f>
        <v>0</v>
      </c>
      <c r="X3284" s="39">
        <f t="shared" si="1427"/>
        <v>1952.476386036961</v>
      </c>
      <c r="Y3284" s="39">
        <f t="shared" si="1428"/>
        <v>59428.5</v>
      </c>
      <c r="Z3284" s="41">
        <f t="shared" si="1429"/>
        <v>2952144.295687885</v>
      </c>
      <c r="AA3284" s="41">
        <v>2237537.9383983575</v>
      </c>
      <c r="AB3284" s="41">
        <v>70109.20527395574</v>
      </c>
      <c r="AC3284" s="41">
        <f t="shared" si="1430"/>
        <v>2307647.1436723131</v>
      </c>
      <c r="AD3284" s="42">
        <f t="shared" si="1431"/>
        <v>714606.35728952754</v>
      </c>
      <c r="AE3284" s="41">
        <f t="shared" si="1432"/>
        <v>3022253.5009618406</v>
      </c>
      <c r="AF3284" s="42">
        <f t="shared" si="1433"/>
        <v>4109166.4990381594</v>
      </c>
      <c r="AG3284" s="43">
        <f>(365.25/30.4375*(IF(E3284=12002,1/3%,IF(E3284=12003,1/3%,IF(E3284=12004,1/3%,IF(E3284=12006,1/2%,IF(E3284=12007,1/10%,IF(E3284=12008,1/3%,IF(E3284=12009,1/10%,IF(E3284=12010,1/10%,IF(E3284=12011,1/20%,IF(E3284=12012,1/3%,IF(E3284=12099,1/10%)))))))))))))</f>
        <v>120</v>
      </c>
      <c r="AH3284" s="44">
        <f t="shared" si="1434"/>
        <v>70.324435318275164</v>
      </c>
      <c r="AI3284" s="36">
        <f t="shared" si="1435"/>
        <v>49.675564681724843</v>
      </c>
      <c r="AJ3284" s="36">
        <f t="shared" si="1436"/>
        <v>1512</v>
      </c>
      <c r="AK3284" s="45">
        <v>45657</v>
      </c>
    </row>
    <row r="3285" spans="1:37" s="79" customFormat="1" ht="25.5" x14ac:dyDescent="0.25">
      <c r="A3285" s="36">
        <v>3279</v>
      </c>
      <c r="B3285" s="45">
        <v>44147</v>
      </c>
      <c r="C3285" s="53" t="s">
        <v>533</v>
      </c>
      <c r="D3285" s="53"/>
      <c r="E3285" s="36">
        <v>12003</v>
      </c>
      <c r="F3285" s="36" t="s">
        <v>2040</v>
      </c>
      <c r="G3285" s="36" t="s">
        <v>558</v>
      </c>
      <c r="H3285" s="38">
        <v>6</v>
      </c>
      <c r="I3285" s="48">
        <v>285750</v>
      </c>
      <c r="J3285" s="39">
        <f t="shared" si="1439"/>
        <v>0</v>
      </c>
      <c r="K3285" s="39">
        <f t="shared" si="1440"/>
        <v>285750</v>
      </c>
      <c r="L3285" s="39">
        <f t="shared" si="1441"/>
        <v>0</v>
      </c>
      <c r="M3285" s="39">
        <f t="shared" ref="M3285:M3293" si="1448">IF(C3285=12006,H3285,IF(C3285&lt;&gt;12006,0))</f>
        <v>0</v>
      </c>
      <c r="N3285" s="39">
        <f t="shared" si="1420"/>
        <v>0</v>
      </c>
      <c r="O3285" s="39">
        <f t="shared" si="1442"/>
        <v>0</v>
      </c>
      <c r="P3285" s="39">
        <f t="shared" si="1443"/>
        <v>0</v>
      </c>
      <c r="Q3285" s="39">
        <f t="shared" si="1444"/>
        <v>0</v>
      </c>
      <c r="R3285" s="39">
        <f t="shared" si="1445"/>
        <v>0</v>
      </c>
      <c r="S3285" s="39">
        <f t="shared" si="1446"/>
        <v>0</v>
      </c>
      <c r="T3285" s="39"/>
      <c r="U3285" s="39">
        <f t="shared" si="1447"/>
        <v>0</v>
      </c>
      <c r="V3285" s="39"/>
      <c r="W3285" s="39"/>
      <c r="X3285" s="39">
        <f t="shared" si="1427"/>
        <v>23.470225872689937</v>
      </c>
      <c r="Y3285" s="39">
        <f t="shared" si="1428"/>
        <v>714.375</v>
      </c>
      <c r="Z3285" s="41">
        <f t="shared" si="1429"/>
        <v>35440.041067761806</v>
      </c>
      <c r="AA3285" s="41">
        <v>26145.831622176593</v>
      </c>
      <c r="AB3285" s="41">
        <v>-705.14489581524617</v>
      </c>
      <c r="AC3285" s="41">
        <f t="shared" si="1430"/>
        <v>25440.686726361346</v>
      </c>
      <c r="AD3285" s="42">
        <f t="shared" si="1431"/>
        <v>9294.209445585213</v>
      </c>
      <c r="AE3285" s="41">
        <f t="shared" si="1432"/>
        <v>34734.896171946559</v>
      </c>
      <c r="AF3285" s="42">
        <f t="shared" si="1433"/>
        <v>251015.10382805346</v>
      </c>
      <c r="AG3285" s="43">
        <f t="shared" ref="AG3285:AG3297" si="1449">(365.25/30.4375*(IF(E3285=12002,1/3%,IF(E3285=12003,1/3%,IF(E3285=12004,1/3%,IF(E3285=12006,1/2%,IF(E3285=12007,1/10%,IF(E3285=12008,1/3%,IF(E3285=12009,1/10%,IF(E3285=12010,1/10%,IF(E3285=12011,1/20%,IF(E3285=12012,1/3%))))))))))))</f>
        <v>400</v>
      </c>
      <c r="AH3285" s="44">
        <f t="shared" si="1434"/>
        <v>350.39014373716634</v>
      </c>
      <c r="AI3285" s="36">
        <f t="shared" si="1435"/>
        <v>49.609856262833674</v>
      </c>
      <c r="AJ3285" s="36">
        <f t="shared" si="1436"/>
        <v>1510</v>
      </c>
      <c r="AK3285" s="45">
        <v>45657</v>
      </c>
    </row>
    <row r="3286" spans="1:37" s="79" customFormat="1" ht="12.75" x14ac:dyDescent="0.25">
      <c r="A3286" s="36">
        <v>3280</v>
      </c>
      <c r="B3286" s="45">
        <v>44148</v>
      </c>
      <c r="C3286" s="36" t="s">
        <v>533</v>
      </c>
      <c r="D3286" s="36"/>
      <c r="E3286" s="36">
        <v>12003</v>
      </c>
      <c r="F3286" s="36" t="s">
        <v>2040</v>
      </c>
      <c r="G3286" s="36" t="s">
        <v>1472</v>
      </c>
      <c r="H3286" s="38">
        <v>3</v>
      </c>
      <c r="I3286" s="48">
        <v>142875</v>
      </c>
      <c r="J3286" s="39">
        <f t="shared" si="1439"/>
        <v>0</v>
      </c>
      <c r="K3286" s="39">
        <f t="shared" si="1440"/>
        <v>142875</v>
      </c>
      <c r="L3286" s="39">
        <f t="shared" si="1441"/>
        <v>0</v>
      </c>
      <c r="M3286" s="39">
        <f t="shared" si="1448"/>
        <v>0</v>
      </c>
      <c r="N3286" s="39">
        <f t="shared" si="1420"/>
        <v>0</v>
      </c>
      <c r="O3286" s="39">
        <f t="shared" si="1442"/>
        <v>0</v>
      </c>
      <c r="P3286" s="39">
        <f t="shared" si="1443"/>
        <v>0</v>
      </c>
      <c r="Q3286" s="39">
        <f t="shared" si="1444"/>
        <v>0</v>
      </c>
      <c r="R3286" s="39">
        <f t="shared" si="1445"/>
        <v>0</v>
      </c>
      <c r="S3286" s="39">
        <f t="shared" si="1446"/>
        <v>0</v>
      </c>
      <c r="T3286" s="39"/>
      <c r="U3286" s="39">
        <f t="shared" si="1447"/>
        <v>0</v>
      </c>
      <c r="V3286" s="39"/>
      <c r="W3286" s="39"/>
      <c r="X3286" s="39">
        <f t="shared" si="1427"/>
        <v>11.735112936344969</v>
      </c>
      <c r="Y3286" s="39">
        <f t="shared" si="1428"/>
        <v>357.1875</v>
      </c>
      <c r="Z3286" s="41">
        <f t="shared" si="1429"/>
        <v>17708.285420944558</v>
      </c>
      <c r="AA3286" s="41">
        <v>13413.234086242299</v>
      </c>
      <c r="AB3286" s="41">
        <v>-361.75072528118653</v>
      </c>
      <c r="AC3286" s="41">
        <f t="shared" si="1430"/>
        <v>13051.483360961112</v>
      </c>
      <c r="AD3286" s="42">
        <f t="shared" si="1431"/>
        <v>4295.0513347022588</v>
      </c>
      <c r="AE3286" s="41">
        <f t="shared" si="1432"/>
        <v>17346.534695663373</v>
      </c>
      <c r="AF3286" s="42">
        <f t="shared" si="1433"/>
        <v>125528.46530433663</v>
      </c>
      <c r="AG3286" s="43">
        <f t="shared" si="1449"/>
        <v>400</v>
      </c>
      <c r="AH3286" s="44">
        <f t="shared" si="1434"/>
        <v>350.42299794661193</v>
      </c>
      <c r="AI3286" s="36">
        <f t="shared" si="1435"/>
        <v>49.577002053388092</v>
      </c>
      <c r="AJ3286" s="36">
        <f t="shared" si="1436"/>
        <v>1509</v>
      </c>
      <c r="AK3286" s="45">
        <v>45657</v>
      </c>
    </row>
    <row r="3287" spans="1:37" s="79" customFormat="1" ht="12.75" x14ac:dyDescent="0.25">
      <c r="A3287" s="36">
        <v>3281</v>
      </c>
      <c r="B3287" s="45">
        <v>44148</v>
      </c>
      <c r="C3287" s="36" t="s">
        <v>533</v>
      </c>
      <c r="D3287" s="36"/>
      <c r="E3287" s="36">
        <v>12003</v>
      </c>
      <c r="F3287" s="36" t="s">
        <v>2210</v>
      </c>
      <c r="G3287" s="36" t="s">
        <v>1472</v>
      </c>
      <c r="H3287" s="38">
        <v>7</v>
      </c>
      <c r="I3287" s="48">
        <v>258125</v>
      </c>
      <c r="J3287" s="39">
        <f t="shared" si="1439"/>
        <v>0</v>
      </c>
      <c r="K3287" s="39">
        <f t="shared" si="1440"/>
        <v>258125</v>
      </c>
      <c r="L3287" s="39">
        <f t="shared" si="1441"/>
        <v>0</v>
      </c>
      <c r="M3287" s="39">
        <f t="shared" si="1448"/>
        <v>0</v>
      </c>
      <c r="N3287" s="39">
        <f t="shared" si="1420"/>
        <v>0</v>
      </c>
      <c r="O3287" s="39">
        <f t="shared" si="1442"/>
        <v>0</v>
      </c>
      <c r="P3287" s="39">
        <f t="shared" si="1443"/>
        <v>0</v>
      </c>
      <c r="Q3287" s="39">
        <f t="shared" si="1444"/>
        <v>0</v>
      </c>
      <c r="R3287" s="39">
        <f t="shared" si="1445"/>
        <v>0</v>
      </c>
      <c r="S3287" s="39">
        <f t="shared" si="1446"/>
        <v>0</v>
      </c>
      <c r="T3287" s="39"/>
      <c r="U3287" s="39">
        <f t="shared" si="1447"/>
        <v>0</v>
      </c>
      <c r="V3287" s="39"/>
      <c r="W3287" s="39"/>
      <c r="X3287" s="39">
        <f t="shared" si="1427"/>
        <v>21.201232032854207</v>
      </c>
      <c r="Y3287" s="39">
        <f t="shared" si="1428"/>
        <v>645.31249999999989</v>
      </c>
      <c r="Z3287" s="41">
        <f t="shared" si="1429"/>
        <v>31992.659137576997</v>
      </c>
      <c r="AA3287" s="41">
        <v>24233.008213552355</v>
      </c>
      <c r="AB3287" s="41">
        <v>-653.55664716154865</v>
      </c>
      <c r="AC3287" s="41">
        <f t="shared" si="1430"/>
        <v>23579.451566390806</v>
      </c>
      <c r="AD3287" s="42">
        <f t="shared" si="1431"/>
        <v>7759.6509240246414</v>
      </c>
      <c r="AE3287" s="41">
        <f t="shared" si="1432"/>
        <v>31339.102490415447</v>
      </c>
      <c r="AF3287" s="42">
        <f t="shared" si="1433"/>
        <v>226785.89750958455</v>
      </c>
      <c r="AG3287" s="43">
        <f t="shared" si="1449"/>
        <v>400</v>
      </c>
      <c r="AH3287" s="44">
        <f t="shared" si="1434"/>
        <v>350.42299794661193</v>
      </c>
      <c r="AI3287" s="36">
        <f t="shared" si="1435"/>
        <v>49.577002053388092</v>
      </c>
      <c r="AJ3287" s="36">
        <f t="shared" si="1436"/>
        <v>1509</v>
      </c>
      <c r="AK3287" s="45">
        <v>45657</v>
      </c>
    </row>
    <row r="3288" spans="1:37" s="79" customFormat="1" ht="25.5" x14ac:dyDescent="0.25">
      <c r="A3288" s="36">
        <v>3282</v>
      </c>
      <c r="B3288" s="45">
        <v>44148</v>
      </c>
      <c r="C3288" s="53" t="s">
        <v>533</v>
      </c>
      <c r="D3288" s="53"/>
      <c r="E3288" s="36">
        <v>12003</v>
      </c>
      <c r="F3288" s="36" t="s">
        <v>2299</v>
      </c>
      <c r="G3288" s="36" t="s">
        <v>1750</v>
      </c>
      <c r="H3288" s="38">
        <v>10</v>
      </c>
      <c r="I3288" s="48">
        <v>388750</v>
      </c>
      <c r="J3288" s="39">
        <f t="shared" si="1439"/>
        <v>0</v>
      </c>
      <c r="K3288" s="39">
        <f t="shared" si="1440"/>
        <v>388750</v>
      </c>
      <c r="L3288" s="39">
        <f t="shared" si="1441"/>
        <v>0</v>
      </c>
      <c r="M3288" s="39">
        <f t="shared" si="1448"/>
        <v>0</v>
      </c>
      <c r="N3288" s="39">
        <f t="shared" si="1420"/>
        <v>0</v>
      </c>
      <c r="O3288" s="39">
        <f t="shared" si="1442"/>
        <v>0</v>
      </c>
      <c r="P3288" s="39">
        <f t="shared" si="1443"/>
        <v>0</v>
      </c>
      <c r="Q3288" s="39">
        <f t="shared" si="1444"/>
        <v>0</v>
      </c>
      <c r="R3288" s="39">
        <f t="shared" si="1445"/>
        <v>0</v>
      </c>
      <c r="S3288" s="39">
        <f t="shared" si="1446"/>
        <v>0</v>
      </c>
      <c r="T3288" s="39"/>
      <c r="U3288" s="39">
        <f t="shared" si="1447"/>
        <v>0</v>
      </c>
      <c r="V3288" s="39"/>
      <c r="W3288" s="39"/>
      <c r="X3288" s="39">
        <f t="shared" si="1427"/>
        <v>31.930184804928132</v>
      </c>
      <c r="Y3288" s="39">
        <f t="shared" si="1428"/>
        <v>971.875</v>
      </c>
      <c r="Z3288" s="41">
        <f t="shared" si="1429"/>
        <v>48182.648870636549</v>
      </c>
      <c r="AA3288" s="41">
        <v>35538.295687885009</v>
      </c>
      <c r="AB3288" s="41">
        <v>-958.45671204544078</v>
      </c>
      <c r="AC3288" s="41">
        <f t="shared" si="1430"/>
        <v>34579.838975839572</v>
      </c>
      <c r="AD3288" s="42">
        <f t="shared" si="1431"/>
        <v>12644.35318275154</v>
      </c>
      <c r="AE3288" s="41">
        <f t="shared" si="1432"/>
        <v>47224.192158591111</v>
      </c>
      <c r="AF3288" s="42">
        <f t="shared" si="1433"/>
        <v>341525.80784140888</v>
      </c>
      <c r="AG3288" s="43">
        <f t="shared" si="1449"/>
        <v>400</v>
      </c>
      <c r="AH3288" s="44">
        <f t="shared" si="1434"/>
        <v>350.42299794661193</v>
      </c>
      <c r="AI3288" s="36">
        <f t="shared" si="1435"/>
        <v>49.577002053388092</v>
      </c>
      <c r="AJ3288" s="36">
        <f t="shared" si="1436"/>
        <v>1509</v>
      </c>
      <c r="AK3288" s="45">
        <v>45657</v>
      </c>
    </row>
    <row r="3289" spans="1:37" s="79" customFormat="1" ht="12.75" x14ac:dyDescent="0.25">
      <c r="A3289" s="36">
        <v>3283</v>
      </c>
      <c r="B3289" s="45">
        <v>44151</v>
      </c>
      <c r="C3289" s="36" t="s">
        <v>721</v>
      </c>
      <c r="D3289" s="36"/>
      <c r="E3289" s="36">
        <v>12003</v>
      </c>
      <c r="F3289" s="36" t="s">
        <v>2040</v>
      </c>
      <c r="G3289" s="38" t="s">
        <v>387</v>
      </c>
      <c r="H3289" s="61">
        <v>26</v>
      </c>
      <c r="I3289" s="48">
        <v>1278250</v>
      </c>
      <c r="J3289" s="39">
        <f t="shared" si="1439"/>
        <v>0</v>
      </c>
      <c r="K3289" s="39">
        <f t="shared" si="1440"/>
        <v>1278250</v>
      </c>
      <c r="L3289" s="39">
        <f t="shared" si="1441"/>
        <v>0</v>
      </c>
      <c r="M3289" s="39">
        <f t="shared" si="1448"/>
        <v>0</v>
      </c>
      <c r="N3289" s="39">
        <f t="shared" si="1420"/>
        <v>0</v>
      </c>
      <c r="O3289" s="39">
        <f t="shared" si="1442"/>
        <v>0</v>
      </c>
      <c r="P3289" s="39">
        <f t="shared" si="1443"/>
        <v>0</v>
      </c>
      <c r="Q3289" s="39">
        <f t="shared" si="1444"/>
        <v>0</v>
      </c>
      <c r="R3289" s="39">
        <f t="shared" si="1445"/>
        <v>0</v>
      </c>
      <c r="S3289" s="39">
        <f t="shared" si="1446"/>
        <v>0</v>
      </c>
      <c r="T3289" s="39"/>
      <c r="U3289" s="39">
        <f t="shared" si="1447"/>
        <v>0</v>
      </c>
      <c r="V3289" s="39"/>
      <c r="W3289" s="39"/>
      <c r="X3289" s="39">
        <f t="shared" si="1427"/>
        <v>104.98973305954826</v>
      </c>
      <c r="Y3289" s="39">
        <f t="shared" si="1428"/>
        <v>3195.625</v>
      </c>
      <c r="Z3289" s="41">
        <f t="shared" si="1429"/>
        <v>158114.53798767968</v>
      </c>
      <c r="AA3289" s="41">
        <v>119688.29568788499</v>
      </c>
      <c r="AB3289" s="41">
        <v>0</v>
      </c>
      <c r="AC3289" s="41">
        <f t="shared" si="1430"/>
        <v>119688.29568788499</v>
      </c>
      <c r="AD3289" s="42">
        <f t="shared" si="1431"/>
        <v>38426.242299794685</v>
      </c>
      <c r="AE3289" s="41">
        <f t="shared" si="1432"/>
        <v>158114.53798767968</v>
      </c>
      <c r="AF3289" s="42">
        <f t="shared" si="1433"/>
        <v>1120135.4620123203</v>
      </c>
      <c r="AG3289" s="43">
        <f t="shared" si="1449"/>
        <v>400</v>
      </c>
      <c r="AH3289" s="44">
        <f t="shared" si="1434"/>
        <v>350.52156057494869</v>
      </c>
      <c r="AI3289" s="36">
        <f t="shared" si="1435"/>
        <v>49.478439425051334</v>
      </c>
      <c r="AJ3289" s="36">
        <f t="shared" si="1436"/>
        <v>1506</v>
      </c>
      <c r="AK3289" s="45">
        <v>45657</v>
      </c>
    </row>
    <row r="3290" spans="1:37" s="79" customFormat="1" ht="12.75" x14ac:dyDescent="0.25">
      <c r="A3290" s="36">
        <v>3284</v>
      </c>
      <c r="B3290" s="45">
        <v>44151</v>
      </c>
      <c r="C3290" s="36" t="s">
        <v>721</v>
      </c>
      <c r="D3290" s="36"/>
      <c r="E3290" s="36">
        <v>12003</v>
      </c>
      <c r="F3290" s="36" t="s">
        <v>2040</v>
      </c>
      <c r="G3290" s="38" t="s">
        <v>387</v>
      </c>
      <c r="H3290" s="61">
        <v>8</v>
      </c>
      <c r="I3290" s="48">
        <v>389000</v>
      </c>
      <c r="J3290" s="39">
        <f t="shared" si="1439"/>
        <v>0</v>
      </c>
      <c r="K3290" s="39">
        <f t="shared" si="1440"/>
        <v>389000</v>
      </c>
      <c r="L3290" s="39">
        <f t="shared" si="1441"/>
        <v>0</v>
      </c>
      <c r="M3290" s="39">
        <f t="shared" si="1448"/>
        <v>0</v>
      </c>
      <c r="N3290" s="39">
        <f t="shared" si="1420"/>
        <v>0</v>
      </c>
      <c r="O3290" s="39">
        <f t="shared" si="1442"/>
        <v>0</v>
      </c>
      <c r="P3290" s="39">
        <f t="shared" si="1443"/>
        <v>0</v>
      </c>
      <c r="Q3290" s="39">
        <f t="shared" si="1444"/>
        <v>0</v>
      </c>
      <c r="R3290" s="39">
        <f t="shared" si="1445"/>
        <v>0</v>
      </c>
      <c r="S3290" s="39">
        <f t="shared" si="1446"/>
        <v>0</v>
      </c>
      <c r="T3290" s="39"/>
      <c r="U3290" s="39">
        <f t="shared" si="1447"/>
        <v>0</v>
      </c>
      <c r="V3290" s="39"/>
      <c r="W3290" s="39"/>
      <c r="X3290" s="39">
        <f t="shared" si="1427"/>
        <v>31.950718685831621</v>
      </c>
      <c r="Y3290" s="39">
        <f t="shared" si="1428"/>
        <v>972.5</v>
      </c>
      <c r="Z3290" s="41">
        <f t="shared" si="1429"/>
        <v>48117.782340862424</v>
      </c>
      <c r="AA3290" s="41">
        <v>36423.819301848045</v>
      </c>
      <c r="AB3290" s="41">
        <v>0</v>
      </c>
      <c r="AC3290" s="41">
        <f t="shared" si="1430"/>
        <v>36423.819301848045</v>
      </c>
      <c r="AD3290" s="42">
        <f t="shared" si="1431"/>
        <v>11693.963039014379</v>
      </c>
      <c r="AE3290" s="41">
        <f t="shared" si="1432"/>
        <v>48117.782340862424</v>
      </c>
      <c r="AF3290" s="42">
        <f t="shared" si="1433"/>
        <v>340882.21765913756</v>
      </c>
      <c r="AG3290" s="43">
        <f t="shared" si="1449"/>
        <v>400</v>
      </c>
      <c r="AH3290" s="44">
        <f t="shared" si="1434"/>
        <v>350.52156057494869</v>
      </c>
      <c r="AI3290" s="36">
        <f t="shared" si="1435"/>
        <v>49.478439425051334</v>
      </c>
      <c r="AJ3290" s="36">
        <f t="shared" si="1436"/>
        <v>1506</v>
      </c>
      <c r="AK3290" s="45">
        <v>45657</v>
      </c>
    </row>
    <row r="3291" spans="1:37" s="79" customFormat="1" ht="12.75" x14ac:dyDescent="0.25">
      <c r="A3291" s="36">
        <v>3285</v>
      </c>
      <c r="B3291" s="45">
        <v>44151</v>
      </c>
      <c r="C3291" s="36" t="s">
        <v>721</v>
      </c>
      <c r="D3291" s="36"/>
      <c r="E3291" s="36">
        <v>12003</v>
      </c>
      <c r="F3291" s="36" t="s">
        <v>2040</v>
      </c>
      <c r="G3291" s="38" t="s">
        <v>387</v>
      </c>
      <c r="H3291" s="61">
        <v>6</v>
      </c>
      <c r="I3291" s="48">
        <v>285750</v>
      </c>
      <c r="J3291" s="39">
        <f t="shared" si="1439"/>
        <v>0</v>
      </c>
      <c r="K3291" s="39">
        <f t="shared" si="1440"/>
        <v>285750</v>
      </c>
      <c r="L3291" s="39">
        <f t="shared" si="1441"/>
        <v>0</v>
      </c>
      <c r="M3291" s="39">
        <f t="shared" si="1448"/>
        <v>0</v>
      </c>
      <c r="N3291" s="39">
        <f t="shared" si="1420"/>
        <v>0</v>
      </c>
      <c r="O3291" s="39">
        <f t="shared" si="1442"/>
        <v>0</v>
      </c>
      <c r="P3291" s="39">
        <f t="shared" si="1443"/>
        <v>0</v>
      </c>
      <c r="Q3291" s="39">
        <f t="shared" si="1444"/>
        <v>0</v>
      </c>
      <c r="R3291" s="39">
        <f t="shared" si="1445"/>
        <v>0</v>
      </c>
      <c r="S3291" s="39">
        <f t="shared" si="1446"/>
        <v>0</v>
      </c>
      <c r="T3291" s="39"/>
      <c r="U3291" s="39">
        <f t="shared" si="1447"/>
        <v>0</v>
      </c>
      <c r="V3291" s="39"/>
      <c r="W3291" s="39"/>
      <c r="X3291" s="39">
        <f t="shared" si="1427"/>
        <v>23.470225872689937</v>
      </c>
      <c r="Y3291" s="39">
        <f t="shared" si="1428"/>
        <v>714.375</v>
      </c>
      <c r="Z3291" s="41">
        <f t="shared" si="1429"/>
        <v>35346.160164271045</v>
      </c>
      <c r="AA3291" s="41">
        <v>26756.057494866527</v>
      </c>
      <c r="AB3291" s="41">
        <v>0</v>
      </c>
      <c r="AC3291" s="41">
        <f t="shared" si="1430"/>
        <v>26756.057494866527</v>
      </c>
      <c r="AD3291" s="42">
        <f t="shared" si="1431"/>
        <v>8590.1026694045177</v>
      </c>
      <c r="AE3291" s="41">
        <f t="shared" si="1432"/>
        <v>35346.160164271045</v>
      </c>
      <c r="AF3291" s="42">
        <f t="shared" si="1433"/>
        <v>250403.83983572896</v>
      </c>
      <c r="AG3291" s="43">
        <f t="shared" si="1449"/>
        <v>400</v>
      </c>
      <c r="AH3291" s="44">
        <f t="shared" si="1434"/>
        <v>350.52156057494869</v>
      </c>
      <c r="AI3291" s="36">
        <f t="shared" si="1435"/>
        <v>49.478439425051334</v>
      </c>
      <c r="AJ3291" s="36">
        <f t="shared" si="1436"/>
        <v>1506</v>
      </c>
      <c r="AK3291" s="45">
        <v>45657</v>
      </c>
    </row>
    <row r="3292" spans="1:37" s="79" customFormat="1" ht="12.75" x14ac:dyDescent="0.25">
      <c r="A3292" s="36">
        <v>3286</v>
      </c>
      <c r="B3292" s="45">
        <v>44151</v>
      </c>
      <c r="C3292" s="36" t="s">
        <v>721</v>
      </c>
      <c r="D3292" s="36"/>
      <c r="E3292" s="36">
        <v>12003</v>
      </c>
      <c r="F3292" s="36" t="s">
        <v>2210</v>
      </c>
      <c r="G3292" s="38" t="s">
        <v>387</v>
      </c>
      <c r="H3292" s="61">
        <v>8</v>
      </c>
      <c r="I3292" s="48">
        <v>295000</v>
      </c>
      <c r="J3292" s="39">
        <f t="shared" si="1439"/>
        <v>0</v>
      </c>
      <c r="K3292" s="39">
        <f t="shared" si="1440"/>
        <v>295000</v>
      </c>
      <c r="L3292" s="39">
        <f t="shared" si="1441"/>
        <v>0</v>
      </c>
      <c r="M3292" s="39">
        <f t="shared" si="1448"/>
        <v>0</v>
      </c>
      <c r="N3292" s="39">
        <f t="shared" si="1420"/>
        <v>0</v>
      </c>
      <c r="O3292" s="39">
        <f t="shared" si="1442"/>
        <v>0</v>
      </c>
      <c r="P3292" s="39">
        <f t="shared" si="1443"/>
        <v>0</v>
      </c>
      <c r="Q3292" s="39">
        <f t="shared" si="1444"/>
        <v>0</v>
      </c>
      <c r="R3292" s="39">
        <f t="shared" si="1445"/>
        <v>0</v>
      </c>
      <c r="S3292" s="39">
        <f t="shared" si="1446"/>
        <v>0</v>
      </c>
      <c r="T3292" s="39"/>
      <c r="U3292" s="39">
        <f t="shared" si="1447"/>
        <v>0</v>
      </c>
      <c r="V3292" s="39"/>
      <c r="W3292" s="39"/>
      <c r="X3292" s="39">
        <f t="shared" si="1427"/>
        <v>24.229979466119097</v>
      </c>
      <c r="Y3292" s="39">
        <f t="shared" si="1428"/>
        <v>737.5</v>
      </c>
      <c r="Z3292" s="41">
        <f t="shared" si="1429"/>
        <v>36490.349075975362</v>
      </c>
      <c r="AA3292" s="41">
        <v>27622.176591375766</v>
      </c>
      <c r="AB3292" s="41">
        <v>0</v>
      </c>
      <c r="AC3292" s="41">
        <f t="shared" si="1430"/>
        <v>27622.176591375766</v>
      </c>
      <c r="AD3292" s="42">
        <f t="shared" si="1431"/>
        <v>8868.1724845995959</v>
      </c>
      <c r="AE3292" s="41">
        <f t="shared" si="1432"/>
        <v>36490.349075975362</v>
      </c>
      <c r="AF3292" s="42">
        <f t="shared" si="1433"/>
        <v>258509.65092402464</v>
      </c>
      <c r="AG3292" s="43">
        <f t="shared" si="1449"/>
        <v>400</v>
      </c>
      <c r="AH3292" s="44">
        <f t="shared" si="1434"/>
        <v>350.52156057494869</v>
      </c>
      <c r="AI3292" s="36">
        <f t="shared" si="1435"/>
        <v>49.478439425051334</v>
      </c>
      <c r="AJ3292" s="36">
        <f t="shared" si="1436"/>
        <v>1506</v>
      </c>
      <c r="AK3292" s="45">
        <v>45657</v>
      </c>
    </row>
    <row r="3293" spans="1:37" s="79" customFormat="1" ht="12.75" x14ac:dyDescent="0.25">
      <c r="A3293" s="36">
        <v>3287</v>
      </c>
      <c r="B3293" s="91">
        <v>44151</v>
      </c>
      <c r="C3293" s="36" t="s">
        <v>315</v>
      </c>
      <c r="D3293" s="36"/>
      <c r="E3293" s="36">
        <v>12008</v>
      </c>
      <c r="F3293" s="56" t="s">
        <v>2382</v>
      </c>
      <c r="G3293" s="38" t="s">
        <v>958</v>
      </c>
      <c r="H3293" s="63">
        <v>1</v>
      </c>
      <c r="I3293" s="98">
        <v>246500</v>
      </c>
      <c r="J3293" s="39">
        <f t="shared" si="1439"/>
        <v>0</v>
      </c>
      <c r="K3293" s="39">
        <f t="shared" si="1440"/>
        <v>0</v>
      </c>
      <c r="L3293" s="39">
        <f t="shared" si="1441"/>
        <v>0</v>
      </c>
      <c r="M3293" s="39">
        <f t="shared" si="1448"/>
        <v>0</v>
      </c>
      <c r="N3293" s="39">
        <f t="shared" si="1420"/>
        <v>0</v>
      </c>
      <c r="O3293" s="39">
        <f t="shared" si="1442"/>
        <v>0</v>
      </c>
      <c r="P3293" s="39">
        <f t="shared" si="1443"/>
        <v>246500</v>
      </c>
      <c r="Q3293" s="39">
        <f t="shared" si="1444"/>
        <v>0</v>
      </c>
      <c r="R3293" s="39">
        <f t="shared" si="1445"/>
        <v>0</v>
      </c>
      <c r="S3293" s="39">
        <f t="shared" si="1446"/>
        <v>0</v>
      </c>
      <c r="T3293" s="39"/>
      <c r="U3293" s="39">
        <f t="shared" si="1447"/>
        <v>0</v>
      </c>
      <c r="V3293" s="39"/>
      <c r="W3293" s="39"/>
      <c r="X3293" s="39">
        <f t="shared" si="1427"/>
        <v>20.246406570841888</v>
      </c>
      <c r="Y3293" s="39">
        <f t="shared" si="1428"/>
        <v>616.25</v>
      </c>
      <c r="Z3293" s="41">
        <f t="shared" si="1429"/>
        <v>30491.088295687885</v>
      </c>
      <c r="AA3293" s="41">
        <v>23080.903490759752</v>
      </c>
      <c r="AB3293" s="41">
        <v>0</v>
      </c>
      <c r="AC3293" s="41">
        <f t="shared" si="1430"/>
        <v>23080.903490759752</v>
      </c>
      <c r="AD3293" s="42">
        <f t="shared" si="1431"/>
        <v>7410.1848049281325</v>
      </c>
      <c r="AE3293" s="41">
        <f t="shared" si="1432"/>
        <v>30491.088295687885</v>
      </c>
      <c r="AF3293" s="42">
        <f t="shared" si="1433"/>
        <v>216008.91170431211</v>
      </c>
      <c r="AG3293" s="43">
        <f t="shared" si="1449"/>
        <v>400</v>
      </c>
      <c r="AH3293" s="44">
        <f t="shared" si="1434"/>
        <v>350.52156057494869</v>
      </c>
      <c r="AI3293" s="36">
        <f t="shared" si="1435"/>
        <v>49.478439425051334</v>
      </c>
      <c r="AJ3293" s="36">
        <f t="shared" si="1436"/>
        <v>1506</v>
      </c>
      <c r="AK3293" s="45">
        <v>45657</v>
      </c>
    </row>
    <row r="3294" spans="1:37" s="79" customFormat="1" ht="12.75" x14ac:dyDescent="0.25">
      <c r="A3294" s="36">
        <v>3288</v>
      </c>
      <c r="B3294" s="37">
        <v>44151</v>
      </c>
      <c r="C3294" s="37" t="s">
        <v>533</v>
      </c>
      <c r="D3294" s="37"/>
      <c r="E3294" s="36">
        <v>12003</v>
      </c>
      <c r="F3294" s="53" t="s">
        <v>2040</v>
      </c>
      <c r="G3294" s="36" t="s">
        <v>491</v>
      </c>
      <c r="H3294" s="49">
        <v>26</v>
      </c>
      <c r="I3294" s="39">
        <v>1278250</v>
      </c>
      <c r="J3294" s="39"/>
      <c r="K3294" s="39">
        <v>1278250</v>
      </c>
      <c r="L3294" s="39"/>
      <c r="M3294" s="39"/>
      <c r="N3294" s="39"/>
      <c r="O3294" s="39"/>
      <c r="P3294" s="39"/>
      <c r="Q3294" s="39"/>
      <c r="R3294" s="39"/>
      <c r="S3294" s="39"/>
      <c r="T3294" s="39"/>
      <c r="U3294" s="39"/>
      <c r="V3294" s="39"/>
      <c r="W3294" s="39"/>
      <c r="X3294" s="39">
        <f t="shared" si="1427"/>
        <v>104.98973305954826</v>
      </c>
      <c r="Y3294" s="39">
        <f t="shared" si="1428"/>
        <v>3195.625</v>
      </c>
      <c r="Z3294" s="41">
        <f t="shared" si="1429"/>
        <v>158114.53798767968</v>
      </c>
      <c r="AA3294" s="41">
        <v>119688.29568788499</v>
      </c>
      <c r="AB3294" s="41">
        <v>0</v>
      </c>
      <c r="AC3294" s="41">
        <f t="shared" si="1430"/>
        <v>119688.29568788499</v>
      </c>
      <c r="AD3294" s="42">
        <f t="shared" si="1431"/>
        <v>38426.242299794685</v>
      </c>
      <c r="AE3294" s="41">
        <f t="shared" si="1432"/>
        <v>158114.53798767968</v>
      </c>
      <c r="AF3294" s="42">
        <f t="shared" si="1433"/>
        <v>1120135.4620123203</v>
      </c>
      <c r="AG3294" s="43">
        <f t="shared" si="1449"/>
        <v>400</v>
      </c>
      <c r="AH3294" s="44">
        <f t="shared" si="1434"/>
        <v>350.52156057494869</v>
      </c>
      <c r="AI3294" s="36">
        <f t="shared" si="1435"/>
        <v>49.478439425051334</v>
      </c>
      <c r="AJ3294" s="36">
        <f t="shared" si="1436"/>
        <v>1506</v>
      </c>
      <c r="AK3294" s="45">
        <v>45657</v>
      </c>
    </row>
    <row r="3295" spans="1:37" s="79" customFormat="1" ht="12.75" x14ac:dyDescent="0.25">
      <c r="A3295" s="36">
        <v>3289</v>
      </c>
      <c r="B3295" s="37">
        <v>44151</v>
      </c>
      <c r="C3295" s="37" t="s">
        <v>533</v>
      </c>
      <c r="D3295" s="37"/>
      <c r="E3295" s="36">
        <v>12003</v>
      </c>
      <c r="F3295" s="53" t="s">
        <v>2040</v>
      </c>
      <c r="G3295" s="36" t="s">
        <v>491</v>
      </c>
      <c r="H3295" s="49">
        <v>8</v>
      </c>
      <c r="I3295" s="39">
        <v>389000</v>
      </c>
      <c r="J3295" s="39"/>
      <c r="K3295" s="39">
        <v>389000</v>
      </c>
      <c r="L3295" s="39"/>
      <c r="M3295" s="39"/>
      <c r="N3295" s="39"/>
      <c r="O3295" s="39"/>
      <c r="P3295" s="39"/>
      <c r="Q3295" s="39"/>
      <c r="R3295" s="39"/>
      <c r="S3295" s="39"/>
      <c r="T3295" s="39"/>
      <c r="U3295" s="39"/>
      <c r="V3295" s="39"/>
      <c r="W3295" s="39"/>
      <c r="X3295" s="39">
        <f t="shared" si="1427"/>
        <v>31.950718685831621</v>
      </c>
      <c r="Y3295" s="39">
        <f t="shared" si="1428"/>
        <v>972.5</v>
      </c>
      <c r="Z3295" s="41">
        <f t="shared" si="1429"/>
        <v>48117.782340862424</v>
      </c>
      <c r="AA3295" s="41">
        <v>36423.819301848045</v>
      </c>
      <c r="AB3295" s="41">
        <v>0</v>
      </c>
      <c r="AC3295" s="41">
        <f t="shared" si="1430"/>
        <v>36423.819301848045</v>
      </c>
      <c r="AD3295" s="42">
        <f t="shared" si="1431"/>
        <v>11693.963039014379</v>
      </c>
      <c r="AE3295" s="41">
        <f t="shared" si="1432"/>
        <v>48117.782340862424</v>
      </c>
      <c r="AF3295" s="42">
        <f t="shared" si="1433"/>
        <v>340882.21765913756</v>
      </c>
      <c r="AG3295" s="43">
        <f t="shared" si="1449"/>
        <v>400</v>
      </c>
      <c r="AH3295" s="44">
        <f t="shared" si="1434"/>
        <v>350.52156057494869</v>
      </c>
      <c r="AI3295" s="36">
        <f t="shared" si="1435"/>
        <v>49.478439425051334</v>
      </c>
      <c r="AJ3295" s="36">
        <f t="shared" si="1436"/>
        <v>1506</v>
      </c>
      <c r="AK3295" s="45">
        <v>45657</v>
      </c>
    </row>
    <row r="3296" spans="1:37" s="79" customFormat="1" ht="12.75" x14ac:dyDescent="0.25">
      <c r="A3296" s="36">
        <v>3290</v>
      </c>
      <c r="B3296" s="37">
        <v>44151</v>
      </c>
      <c r="C3296" s="37" t="s">
        <v>533</v>
      </c>
      <c r="D3296" s="37"/>
      <c r="E3296" s="36">
        <v>12003</v>
      </c>
      <c r="F3296" s="53" t="s">
        <v>2040</v>
      </c>
      <c r="G3296" s="36" t="s">
        <v>491</v>
      </c>
      <c r="H3296" s="49">
        <v>6</v>
      </c>
      <c r="I3296" s="39">
        <v>285750</v>
      </c>
      <c r="J3296" s="39"/>
      <c r="K3296" s="39">
        <v>285750</v>
      </c>
      <c r="L3296" s="39"/>
      <c r="M3296" s="39"/>
      <c r="N3296" s="39"/>
      <c r="O3296" s="39"/>
      <c r="P3296" s="39"/>
      <c r="Q3296" s="39"/>
      <c r="R3296" s="39"/>
      <c r="S3296" s="39"/>
      <c r="T3296" s="39"/>
      <c r="U3296" s="39"/>
      <c r="V3296" s="39"/>
      <c r="W3296" s="39"/>
      <c r="X3296" s="39">
        <f t="shared" si="1427"/>
        <v>23.470225872689937</v>
      </c>
      <c r="Y3296" s="39">
        <f t="shared" si="1428"/>
        <v>714.375</v>
      </c>
      <c r="Z3296" s="41">
        <f t="shared" si="1429"/>
        <v>35346.160164271045</v>
      </c>
      <c r="AA3296" s="41">
        <v>26756.057494866527</v>
      </c>
      <c r="AB3296" s="41">
        <v>0</v>
      </c>
      <c r="AC3296" s="41">
        <f t="shared" si="1430"/>
        <v>26756.057494866527</v>
      </c>
      <c r="AD3296" s="42">
        <f t="shared" si="1431"/>
        <v>8590.1026694045177</v>
      </c>
      <c r="AE3296" s="41">
        <f t="shared" si="1432"/>
        <v>35346.160164271045</v>
      </c>
      <c r="AF3296" s="42">
        <f t="shared" si="1433"/>
        <v>250403.83983572896</v>
      </c>
      <c r="AG3296" s="43">
        <f t="shared" si="1449"/>
        <v>400</v>
      </c>
      <c r="AH3296" s="44">
        <f t="shared" si="1434"/>
        <v>350.52156057494869</v>
      </c>
      <c r="AI3296" s="36">
        <f t="shared" si="1435"/>
        <v>49.478439425051334</v>
      </c>
      <c r="AJ3296" s="36">
        <f t="shared" si="1436"/>
        <v>1506</v>
      </c>
      <c r="AK3296" s="45">
        <v>45657</v>
      </c>
    </row>
    <row r="3297" spans="1:37" s="79" customFormat="1" ht="12.75" x14ac:dyDescent="0.25">
      <c r="A3297" s="36">
        <v>3291</v>
      </c>
      <c r="B3297" s="37">
        <v>44151</v>
      </c>
      <c r="C3297" s="37" t="s">
        <v>533</v>
      </c>
      <c r="D3297" s="37"/>
      <c r="E3297" s="36">
        <v>12003</v>
      </c>
      <c r="F3297" s="53" t="s">
        <v>2210</v>
      </c>
      <c r="G3297" s="36" t="s">
        <v>491</v>
      </c>
      <c r="H3297" s="49">
        <v>8</v>
      </c>
      <c r="I3297" s="39">
        <v>295000</v>
      </c>
      <c r="J3297" s="39"/>
      <c r="K3297" s="39">
        <v>295000</v>
      </c>
      <c r="L3297" s="39"/>
      <c r="M3297" s="39"/>
      <c r="N3297" s="39"/>
      <c r="O3297" s="39"/>
      <c r="P3297" s="39"/>
      <c r="Q3297" s="39"/>
      <c r="R3297" s="39"/>
      <c r="S3297" s="39"/>
      <c r="T3297" s="39"/>
      <c r="U3297" s="39"/>
      <c r="V3297" s="39"/>
      <c r="W3297" s="39"/>
      <c r="X3297" s="39">
        <f t="shared" si="1427"/>
        <v>24.229979466119097</v>
      </c>
      <c r="Y3297" s="39">
        <f t="shared" si="1428"/>
        <v>737.5</v>
      </c>
      <c r="Z3297" s="41">
        <f t="shared" si="1429"/>
        <v>36490.349075975362</v>
      </c>
      <c r="AA3297" s="41">
        <v>27622.176591375766</v>
      </c>
      <c r="AB3297" s="41">
        <v>0</v>
      </c>
      <c r="AC3297" s="41">
        <f t="shared" si="1430"/>
        <v>27622.176591375766</v>
      </c>
      <c r="AD3297" s="42">
        <f t="shared" si="1431"/>
        <v>8868.1724845995959</v>
      </c>
      <c r="AE3297" s="41">
        <f t="shared" si="1432"/>
        <v>36490.349075975362</v>
      </c>
      <c r="AF3297" s="42">
        <f t="shared" si="1433"/>
        <v>258509.65092402464</v>
      </c>
      <c r="AG3297" s="43">
        <f t="shared" si="1449"/>
        <v>400</v>
      </c>
      <c r="AH3297" s="44">
        <f t="shared" si="1434"/>
        <v>350.52156057494869</v>
      </c>
      <c r="AI3297" s="36">
        <f t="shared" si="1435"/>
        <v>49.478439425051334</v>
      </c>
      <c r="AJ3297" s="36">
        <f t="shared" si="1436"/>
        <v>1506</v>
      </c>
      <c r="AK3297" s="45">
        <v>45657</v>
      </c>
    </row>
    <row r="3298" spans="1:37" s="79" customFormat="1" ht="12.75" x14ac:dyDescent="0.25">
      <c r="A3298" s="36">
        <v>3292</v>
      </c>
      <c r="B3298" s="45">
        <v>44153</v>
      </c>
      <c r="C3298" s="49" t="s">
        <v>272</v>
      </c>
      <c r="D3298" s="49"/>
      <c r="E3298" s="49">
        <v>12010</v>
      </c>
      <c r="F3298" s="36" t="s">
        <v>2323</v>
      </c>
      <c r="G3298" s="56" t="s">
        <v>435</v>
      </c>
      <c r="H3298" s="38">
        <v>1</v>
      </c>
      <c r="I3298" s="50">
        <v>620000</v>
      </c>
      <c r="J3298" s="39">
        <f t="shared" ref="J3298:J3346" si="1450">IF(E3298=12002,I3298,IF(E3298&lt;&gt;12002,0))</f>
        <v>0</v>
      </c>
      <c r="K3298" s="39">
        <f t="shared" ref="K3298:K3346" si="1451">IF(E3298=12003,I3298,IF(E3298&lt;&gt;12003,0))</f>
        <v>0</v>
      </c>
      <c r="L3298" s="39">
        <f t="shared" ref="L3298:L3346" si="1452">IF(E3298=12004,I3298,IF(E3298&lt;&gt;12004,0))</f>
        <v>0</v>
      </c>
      <c r="M3298" s="39">
        <f>IF(E3298=12005,I3298,IF(E3298&lt;&gt;12005,0))</f>
        <v>0</v>
      </c>
      <c r="N3298" s="39">
        <f t="shared" ref="N3298:N3346" si="1453">IF(E3298=12006,I3298,IF(E3298&lt;&gt;12006,0))</f>
        <v>0</v>
      </c>
      <c r="O3298" s="39">
        <f t="shared" ref="O3298:O3346" si="1454">IF(E3298=12007,I3298,IF(E3298&lt;&gt;12007,0))</f>
        <v>0</v>
      </c>
      <c r="P3298" s="39">
        <f t="shared" ref="P3298:P3346" si="1455">IF(E3298=12008,I3298,IF(E3298&lt;&gt;12008,0))</f>
        <v>0</v>
      </c>
      <c r="Q3298" s="39">
        <f t="shared" ref="Q3298:Q3346" si="1456">IF(E3298=12009,I3298,IF(E3298&lt;&gt;12009,0))</f>
        <v>0</v>
      </c>
      <c r="R3298" s="39">
        <f t="shared" ref="R3298:R3346" si="1457">IF(E3298=12010,I3298,IF(E3298&lt;&gt;12010,0))</f>
        <v>620000</v>
      </c>
      <c r="S3298" s="39">
        <f t="shared" ref="S3298:S3346" si="1458">IF(E3298=12011,I3298,IF(E3298&lt;&gt;12011,0))</f>
        <v>0</v>
      </c>
      <c r="T3298" s="39"/>
      <c r="U3298" s="39">
        <f t="shared" ref="U3298:U3346" si="1459">IF(E3298=12012,I3298,IF(E3298&lt;&gt;12012,0))</f>
        <v>0</v>
      </c>
      <c r="V3298" s="39"/>
      <c r="W3298" s="39">
        <f>IF(E3298=12099,I3298,IF(E3298&lt;&gt;12099,0))</f>
        <v>0</v>
      </c>
      <c r="X3298" s="39">
        <f t="shared" si="1427"/>
        <v>169.74674880219027</v>
      </c>
      <c r="Y3298" s="39">
        <f t="shared" si="1428"/>
        <v>5166.6666666666661</v>
      </c>
      <c r="Z3298" s="41">
        <f t="shared" si="1429"/>
        <v>255299.11019849416</v>
      </c>
      <c r="AA3298" s="41">
        <v>193171.8001368925</v>
      </c>
      <c r="AB3298" s="41">
        <v>12983.267857456094</v>
      </c>
      <c r="AC3298" s="41">
        <f t="shared" si="1430"/>
        <v>206155.06799434859</v>
      </c>
      <c r="AD3298" s="42">
        <f t="shared" si="1431"/>
        <v>62127.31006160166</v>
      </c>
      <c r="AE3298" s="41">
        <f t="shared" si="1432"/>
        <v>268282.37805595028</v>
      </c>
      <c r="AF3298" s="42">
        <f t="shared" si="1433"/>
        <v>351717.62194404972</v>
      </c>
      <c r="AG3298" s="43">
        <f>(365.25/30.4375*(IF(E3298=12002,1/3%,IF(E3298=12003,1/3%,IF(E3298=12004,1/3%,IF(E3298=12006,1/2%,IF(E3298=12007,1/10%,IF(E3298=12008,1/3%,IF(E3298=12009,1/10%,IF(E3298=12010,1/10%,IF(E3298=12011,1/20%,IF(E3298=12012,1/3%,IF(E3298=12099,1/10%)))))))))))))</f>
        <v>120</v>
      </c>
      <c r="AH3298" s="44">
        <f t="shared" si="1434"/>
        <v>70.587268993839842</v>
      </c>
      <c r="AI3298" s="36">
        <f t="shared" si="1435"/>
        <v>49.412731006160165</v>
      </c>
      <c r="AJ3298" s="36">
        <f t="shared" si="1436"/>
        <v>1504</v>
      </c>
      <c r="AK3298" s="45">
        <v>45657</v>
      </c>
    </row>
    <row r="3299" spans="1:37" s="79" customFormat="1" ht="25.5" x14ac:dyDescent="0.25">
      <c r="A3299" s="36">
        <v>3293</v>
      </c>
      <c r="B3299" s="45">
        <v>44153</v>
      </c>
      <c r="C3299" s="53" t="s">
        <v>533</v>
      </c>
      <c r="D3299" s="53"/>
      <c r="E3299" s="36">
        <v>12003</v>
      </c>
      <c r="F3299" s="36" t="s">
        <v>2040</v>
      </c>
      <c r="G3299" s="36" t="s">
        <v>540</v>
      </c>
      <c r="H3299" s="38">
        <v>8</v>
      </c>
      <c r="I3299" s="48">
        <v>301000</v>
      </c>
      <c r="J3299" s="39">
        <f t="shared" si="1450"/>
        <v>0</v>
      </c>
      <c r="K3299" s="39">
        <f t="shared" si="1451"/>
        <v>301000</v>
      </c>
      <c r="L3299" s="39">
        <f t="shared" si="1452"/>
        <v>0</v>
      </c>
      <c r="M3299" s="39">
        <f t="shared" ref="M3299:M3307" si="1460">IF(C3299=12006,H3299,IF(C3299&lt;&gt;12006,0))</f>
        <v>0</v>
      </c>
      <c r="N3299" s="39">
        <f t="shared" si="1453"/>
        <v>0</v>
      </c>
      <c r="O3299" s="39">
        <f t="shared" si="1454"/>
        <v>0</v>
      </c>
      <c r="P3299" s="39">
        <f t="shared" si="1455"/>
        <v>0</v>
      </c>
      <c r="Q3299" s="39">
        <f t="shared" si="1456"/>
        <v>0</v>
      </c>
      <c r="R3299" s="39">
        <f t="shared" si="1457"/>
        <v>0</v>
      </c>
      <c r="S3299" s="39">
        <f t="shared" si="1458"/>
        <v>0</v>
      </c>
      <c r="T3299" s="39"/>
      <c r="U3299" s="39">
        <f t="shared" si="1459"/>
        <v>0</v>
      </c>
      <c r="V3299" s="39"/>
      <c r="W3299" s="39"/>
      <c r="X3299" s="39">
        <f t="shared" si="1427"/>
        <v>24.722792607802873</v>
      </c>
      <c r="Y3299" s="39">
        <f t="shared" si="1428"/>
        <v>752.5</v>
      </c>
      <c r="Z3299" s="41">
        <f t="shared" si="1429"/>
        <v>37183.080082135522</v>
      </c>
      <c r="AA3299" s="41">
        <v>27392.854209445588</v>
      </c>
      <c r="AB3299" s="41">
        <v>-738.77670470493615</v>
      </c>
      <c r="AC3299" s="41">
        <f t="shared" si="1430"/>
        <v>26654.077504740653</v>
      </c>
      <c r="AD3299" s="42">
        <f t="shared" si="1431"/>
        <v>9790.2258726899345</v>
      </c>
      <c r="AE3299" s="41">
        <f t="shared" si="1432"/>
        <v>36444.303377430588</v>
      </c>
      <c r="AF3299" s="42">
        <f t="shared" si="1433"/>
        <v>264555.69662256941</v>
      </c>
      <c r="AG3299" s="43">
        <f t="shared" ref="AG3299:AG3307" si="1461">(365.25/30.4375*(IF(E3299=12002,1/3%,IF(E3299=12003,1/3%,IF(E3299=12004,1/3%,IF(E3299=12006,1/2%,IF(E3299=12007,1/10%,IF(E3299=12008,1/3%,IF(E3299=12009,1/10%,IF(E3299=12010,1/10%,IF(E3299=12011,1/20%,IF(E3299=12012,1/3%))))))))))))</f>
        <v>400</v>
      </c>
      <c r="AH3299" s="44">
        <f t="shared" si="1434"/>
        <v>350.58726899383981</v>
      </c>
      <c r="AI3299" s="36">
        <f t="shared" si="1435"/>
        <v>49.412731006160165</v>
      </c>
      <c r="AJ3299" s="36">
        <f t="shared" si="1436"/>
        <v>1504</v>
      </c>
      <c r="AK3299" s="45">
        <v>45657</v>
      </c>
    </row>
    <row r="3300" spans="1:37" s="79" customFormat="1" ht="25.5" x14ac:dyDescent="0.25">
      <c r="A3300" s="36">
        <v>3294</v>
      </c>
      <c r="B3300" s="45">
        <v>44153</v>
      </c>
      <c r="C3300" s="53" t="s">
        <v>533</v>
      </c>
      <c r="D3300" s="53"/>
      <c r="E3300" s="36">
        <v>12003</v>
      </c>
      <c r="F3300" s="36" t="s">
        <v>2338</v>
      </c>
      <c r="G3300" s="36" t="s">
        <v>1700</v>
      </c>
      <c r="H3300" s="38">
        <v>3</v>
      </c>
      <c r="I3300" s="48">
        <v>142875</v>
      </c>
      <c r="J3300" s="39">
        <f t="shared" si="1450"/>
        <v>0</v>
      </c>
      <c r="K3300" s="39">
        <f t="shared" si="1451"/>
        <v>142875</v>
      </c>
      <c r="L3300" s="39">
        <f t="shared" si="1452"/>
        <v>0</v>
      </c>
      <c r="M3300" s="39">
        <f t="shared" si="1460"/>
        <v>0</v>
      </c>
      <c r="N3300" s="39">
        <f t="shared" si="1453"/>
        <v>0</v>
      </c>
      <c r="O3300" s="39">
        <f t="shared" si="1454"/>
        <v>0</v>
      </c>
      <c r="P3300" s="39">
        <f t="shared" si="1455"/>
        <v>0</v>
      </c>
      <c r="Q3300" s="39">
        <f t="shared" si="1456"/>
        <v>0</v>
      </c>
      <c r="R3300" s="39">
        <f t="shared" si="1457"/>
        <v>0</v>
      </c>
      <c r="S3300" s="39">
        <f t="shared" si="1458"/>
        <v>0</v>
      </c>
      <c r="T3300" s="39"/>
      <c r="U3300" s="39">
        <f t="shared" si="1459"/>
        <v>0</v>
      </c>
      <c r="V3300" s="39"/>
      <c r="W3300" s="39"/>
      <c r="X3300" s="39">
        <f t="shared" si="1427"/>
        <v>11.735112936344969</v>
      </c>
      <c r="Y3300" s="39">
        <f t="shared" si="1428"/>
        <v>357.1875</v>
      </c>
      <c r="Z3300" s="41">
        <f t="shared" si="1429"/>
        <v>17649.609856262832</v>
      </c>
      <c r="AA3300" s="41">
        <v>13002.505133470228</v>
      </c>
      <c r="AB3300" s="41">
        <v>-350.673493969162</v>
      </c>
      <c r="AC3300" s="41">
        <f t="shared" si="1430"/>
        <v>12651.831639501066</v>
      </c>
      <c r="AD3300" s="42">
        <f t="shared" si="1431"/>
        <v>4647.1047227926047</v>
      </c>
      <c r="AE3300" s="41">
        <f t="shared" si="1432"/>
        <v>17298.936362293673</v>
      </c>
      <c r="AF3300" s="42">
        <f t="shared" si="1433"/>
        <v>125576.06363770633</v>
      </c>
      <c r="AG3300" s="43">
        <f t="shared" si="1461"/>
        <v>400</v>
      </c>
      <c r="AH3300" s="44">
        <f t="shared" si="1434"/>
        <v>350.58726899383981</v>
      </c>
      <c r="AI3300" s="36">
        <f t="shared" si="1435"/>
        <v>49.412731006160165</v>
      </c>
      <c r="AJ3300" s="36">
        <f t="shared" si="1436"/>
        <v>1504</v>
      </c>
      <c r="AK3300" s="45">
        <v>45657</v>
      </c>
    </row>
    <row r="3301" spans="1:37" s="79" customFormat="1" ht="25.5" x14ac:dyDescent="0.25">
      <c r="A3301" s="36">
        <v>3295</v>
      </c>
      <c r="B3301" s="45">
        <v>44153</v>
      </c>
      <c r="C3301" s="53" t="s">
        <v>533</v>
      </c>
      <c r="D3301" s="53"/>
      <c r="E3301" s="36">
        <v>12003</v>
      </c>
      <c r="F3301" s="36" t="s">
        <v>2299</v>
      </c>
      <c r="G3301" s="36" t="s">
        <v>1700</v>
      </c>
      <c r="H3301" s="38">
        <v>4</v>
      </c>
      <c r="I3301" s="48">
        <v>147500</v>
      </c>
      <c r="J3301" s="39">
        <f t="shared" si="1450"/>
        <v>0</v>
      </c>
      <c r="K3301" s="39">
        <f t="shared" si="1451"/>
        <v>147500</v>
      </c>
      <c r="L3301" s="39">
        <f t="shared" si="1452"/>
        <v>0</v>
      </c>
      <c r="M3301" s="39">
        <f t="shared" si="1460"/>
        <v>0</v>
      </c>
      <c r="N3301" s="39">
        <f t="shared" si="1453"/>
        <v>0</v>
      </c>
      <c r="O3301" s="39">
        <f t="shared" si="1454"/>
        <v>0</v>
      </c>
      <c r="P3301" s="39">
        <f t="shared" si="1455"/>
        <v>0</v>
      </c>
      <c r="Q3301" s="39">
        <f t="shared" si="1456"/>
        <v>0</v>
      </c>
      <c r="R3301" s="39">
        <f t="shared" si="1457"/>
        <v>0</v>
      </c>
      <c r="S3301" s="39">
        <f t="shared" si="1458"/>
        <v>0</v>
      </c>
      <c r="T3301" s="39"/>
      <c r="U3301" s="39">
        <f t="shared" si="1459"/>
        <v>0</v>
      </c>
      <c r="V3301" s="39"/>
      <c r="W3301" s="39"/>
      <c r="X3301" s="39">
        <f t="shared" si="1427"/>
        <v>12.114989733059549</v>
      </c>
      <c r="Y3301" s="39">
        <f t="shared" si="1428"/>
        <v>368.75</v>
      </c>
      <c r="Z3301" s="41">
        <f t="shared" si="1429"/>
        <v>18220.944558521562</v>
      </c>
      <c r="AA3301" s="41">
        <v>13423.40862422998</v>
      </c>
      <c r="AB3301" s="41">
        <v>-362.02512938198697</v>
      </c>
      <c r="AC3301" s="41">
        <f t="shared" si="1430"/>
        <v>13061.383494847993</v>
      </c>
      <c r="AD3301" s="42">
        <f t="shared" si="1431"/>
        <v>4797.5359342915817</v>
      </c>
      <c r="AE3301" s="41">
        <f t="shared" si="1432"/>
        <v>17858.919429139576</v>
      </c>
      <c r="AF3301" s="42">
        <f t="shared" si="1433"/>
        <v>129641.08057086042</v>
      </c>
      <c r="AG3301" s="43">
        <f t="shared" si="1461"/>
        <v>400</v>
      </c>
      <c r="AH3301" s="44">
        <f t="shared" si="1434"/>
        <v>350.58726899383981</v>
      </c>
      <c r="AI3301" s="36">
        <f t="shared" si="1435"/>
        <v>49.412731006160165</v>
      </c>
      <c r="AJ3301" s="36">
        <f t="shared" si="1436"/>
        <v>1504</v>
      </c>
      <c r="AK3301" s="45">
        <v>45657</v>
      </c>
    </row>
    <row r="3302" spans="1:37" s="79" customFormat="1" ht="12.75" x14ac:dyDescent="0.25">
      <c r="A3302" s="36">
        <v>3296</v>
      </c>
      <c r="B3302" s="45">
        <v>44154</v>
      </c>
      <c r="C3302" s="36" t="s">
        <v>721</v>
      </c>
      <c r="D3302" s="36"/>
      <c r="E3302" s="36">
        <v>12003</v>
      </c>
      <c r="F3302" s="36" t="s">
        <v>2299</v>
      </c>
      <c r="G3302" s="38" t="s">
        <v>387</v>
      </c>
      <c r="H3302" s="61">
        <v>9</v>
      </c>
      <c r="I3302" s="48">
        <v>331875</v>
      </c>
      <c r="J3302" s="39">
        <f t="shared" si="1450"/>
        <v>0</v>
      </c>
      <c r="K3302" s="39">
        <f t="shared" si="1451"/>
        <v>331875</v>
      </c>
      <c r="L3302" s="39">
        <f t="shared" si="1452"/>
        <v>0</v>
      </c>
      <c r="M3302" s="39">
        <f t="shared" si="1460"/>
        <v>0</v>
      </c>
      <c r="N3302" s="39">
        <f t="shared" si="1453"/>
        <v>0</v>
      </c>
      <c r="O3302" s="39">
        <f t="shared" si="1454"/>
        <v>0</v>
      </c>
      <c r="P3302" s="39">
        <f t="shared" si="1455"/>
        <v>0</v>
      </c>
      <c r="Q3302" s="39">
        <f t="shared" si="1456"/>
        <v>0</v>
      </c>
      <c r="R3302" s="39">
        <f t="shared" si="1457"/>
        <v>0</v>
      </c>
      <c r="S3302" s="39">
        <f t="shared" si="1458"/>
        <v>0</v>
      </c>
      <c r="T3302" s="39"/>
      <c r="U3302" s="39">
        <f t="shared" si="1459"/>
        <v>0</v>
      </c>
      <c r="V3302" s="39"/>
      <c r="W3302" s="39"/>
      <c r="X3302" s="39">
        <f t="shared" si="1427"/>
        <v>27.258726899383984</v>
      </c>
      <c r="Y3302" s="39">
        <f t="shared" si="1428"/>
        <v>829.6875</v>
      </c>
      <c r="Z3302" s="41">
        <f t="shared" si="1429"/>
        <v>40969.866529774125</v>
      </c>
      <c r="AA3302" s="41">
        <v>30993.172484599592</v>
      </c>
      <c r="AB3302" s="41">
        <v>0</v>
      </c>
      <c r="AC3302" s="41">
        <f t="shared" si="1430"/>
        <v>30993.172484599592</v>
      </c>
      <c r="AD3302" s="42">
        <f t="shared" si="1431"/>
        <v>9976.6940451745322</v>
      </c>
      <c r="AE3302" s="41">
        <f t="shared" si="1432"/>
        <v>40969.866529774125</v>
      </c>
      <c r="AF3302" s="42">
        <f t="shared" si="1433"/>
        <v>290905.13347022585</v>
      </c>
      <c r="AG3302" s="43">
        <f t="shared" si="1461"/>
        <v>400</v>
      </c>
      <c r="AH3302" s="44">
        <f t="shared" si="1434"/>
        <v>350.6201232032854</v>
      </c>
      <c r="AI3302" s="36">
        <f t="shared" si="1435"/>
        <v>49.379876796714576</v>
      </c>
      <c r="AJ3302" s="36">
        <f t="shared" si="1436"/>
        <v>1503</v>
      </c>
      <c r="AK3302" s="45">
        <v>45657</v>
      </c>
    </row>
    <row r="3303" spans="1:37" s="79" customFormat="1" ht="12.75" x14ac:dyDescent="0.25">
      <c r="A3303" s="36">
        <v>3297</v>
      </c>
      <c r="B3303" s="45">
        <v>44154</v>
      </c>
      <c r="C3303" s="36" t="s">
        <v>721</v>
      </c>
      <c r="D3303" s="36"/>
      <c r="E3303" s="36">
        <v>12003</v>
      </c>
      <c r="F3303" s="36" t="s">
        <v>2338</v>
      </c>
      <c r="G3303" s="38" t="s">
        <v>387</v>
      </c>
      <c r="H3303" s="61">
        <v>1</v>
      </c>
      <c r="I3303" s="48">
        <v>47625</v>
      </c>
      <c r="J3303" s="39">
        <f t="shared" si="1450"/>
        <v>0</v>
      </c>
      <c r="K3303" s="39">
        <f t="shared" si="1451"/>
        <v>47625</v>
      </c>
      <c r="L3303" s="39">
        <f t="shared" si="1452"/>
        <v>0</v>
      </c>
      <c r="M3303" s="39">
        <f t="shared" si="1460"/>
        <v>0</v>
      </c>
      <c r="N3303" s="39">
        <f t="shared" si="1453"/>
        <v>0</v>
      </c>
      <c r="O3303" s="39">
        <f t="shared" si="1454"/>
        <v>0</v>
      </c>
      <c r="P3303" s="39">
        <f t="shared" si="1455"/>
        <v>0</v>
      </c>
      <c r="Q3303" s="39">
        <f t="shared" si="1456"/>
        <v>0</v>
      </c>
      <c r="R3303" s="39">
        <f t="shared" si="1457"/>
        <v>0</v>
      </c>
      <c r="S3303" s="39">
        <f t="shared" si="1458"/>
        <v>0</v>
      </c>
      <c r="T3303" s="39"/>
      <c r="U3303" s="39">
        <f t="shared" si="1459"/>
        <v>0</v>
      </c>
      <c r="V3303" s="39"/>
      <c r="W3303" s="39"/>
      <c r="X3303" s="39">
        <f t="shared" si="1427"/>
        <v>3.9117043121149897</v>
      </c>
      <c r="Y3303" s="39">
        <f t="shared" si="1428"/>
        <v>119.0625</v>
      </c>
      <c r="Z3303" s="41">
        <f t="shared" si="1429"/>
        <v>5879.2915811088296</v>
      </c>
      <c r="AA3303" s="41">
        <v>4447.6078028747434</v>
      </c>
      <c r="AB3303" s="41">
        <v>0</v>
      </c>
      <c r="AC3303" s="41">
        <f t="shared" si="1430"/>
        <v>4447.6078028747434</v>
      </c>
      <c r="AD3303" s="42">
        <f t="shared" si="1431"/>
        <v>1431.6837782340863</v>
      </c>
      <c r="AE3303" s="41">
        <f t="shared" si="1432"/>
        <v>5879.2915811088296</v>
      </c>
      <c r="AF3303" s="42">
        <f t="shared" si="1433"/>
        <v>41745.708418891169</v>
      </c>
      <c r="AG3303" s="43">
        <f t="shared" si="1461"/>
        <v>400</v>
      </c>
      <c r="AH3303" s="44">
        <f t="shared" si="1434"/>
        <v>350.6201232032854</v>
      </c>
      <c r="AI3303" s="36">
        <f t="shared" si="1435"/>
        <v>49.379876796714576</v>
      </c>
      <c r="AJ3303" s="36">
        <f t="shared" si="1436"/>
        <v>1503</v>
      </c>
      <c r="AK3303" s="45">
        <v>45657</v>
      </c>
    </row>
    <row r="3304" spans="1:37" s="79" customFormat="1" ht="12.75" x14ac:dyDescent="0.25">
      <c r="A3304" s="36">
        <v>3298</v>
      </c>
      <c r="B3304" s="45">
        <v>44155</v>
      </c>
      <c r="C3304" s="49" t="s">
        <v>33</v>
      </c>
      <c r="D3304" s="49"/>
      <c r="E3304" s="36">
        <v>12012</v>
      </c>
      <c r="F3304" s="36" t="s">
        <v>2404</v>
      </c>
      <c r="G3304" s="36" t="s">
        <v>1472</v>
      </c>
      <c r="H3304" s="38">
        <v>18</v>
      </c>
      <c r="I3304" s="48">
        <v>234000</v>
      </c>
      <c r="J3304" s="39">
        <f t="shared" si="1450"/>
        <v>0</v>
      </c>
      <c r="K3304" s="39">
        <f t="shared" si="1451"/>
        <v>0</v>
      </c>
      <c r="L3304" s="39">
        <f t="shared" si="1452"/>
        <v>0</v>
      </c>
      <c r="M3304" s="39">
        <f t="shared" si="1460"/>
        <v>0</v>
      </c>
      <c r="N3304" s="39">
        <f t="shared" si="1453"/>
        <v>0</v>
      </c>
      <c r="O3304" s="39">
        <f t="shared" si="1454"/>
        <v>0</v>
      </c>
      <c r="P3304" s="39">
        <f t="shared" si="1455"/>
        <v>0</v>
      </c>
      <c r="Q3304" s="39">
        <f t="shared" si="1456"/>
        <v>0</v>
      </c>
      <c r="R3304" s="39">
        <f t="shared" si="1457"/>
        <v>0</v>
      </c>
      <c r="S3304" s="39">
        <f t="shared" si="1458"/>
        <v>0</v>
      </c>
      <c r="T3304" s="39"/>
      <c r="U3304" s="39">
        <f t="shared" si="1459"/>
        <v>234000</v>
      </c>
      <c r="V3304" s="39"/>
      <c r="W3304" s="39"/>
      <c r="X3304" s="39">
        <f t="shared" si="1427"/>
        <v>19.219712525667351</v>
      </c>
      <c r="Y3304" s="39">
        <f t="shared" si="1428"/>
        <v>585</v>
      </c>
      <c r="Z3304" s="41">
        <f t="shared" si="1429"/>
        <v>28868.008213552363</v>
      </c>
      <c r="AA3304" s="41">
        <v>21833.593429158111</v>
      </c>
      <c r="AB3304" s="41">
        <v>-588.84518138646763</v>
      </c>
      <c r="AC3304" s="41">
        <f t="shared" si="1430"/>
        <v>21244.748247771644</v>
      </c>
      <c r="AD3304" s="42">
        <f t="shared" si="1431"/>
        <v>7034.4147843942519</v>
      </c>
      <c r="AE3304" s="41">
        <f t="shared" si="1432"/>
        <v>28279.163032165896</v>
      </c>
      <c r="AF3304" s="42">
        <f t="shared" si="1433"/>
        <v>205720.8369678341</v>
      </c>
      <c r="AG3304" s="43">
        <f t="shared" si="1461"/>
        <v>400</v>
      </c>
      <c r="AH3304" s="44">
        <f t="shared" si="1434"/>
        <v>350.65297741273099</v>
      </c>
      <c r="AI3304" s="36">
        <f t="shared" si="1435"/>
        <v>49.347022587268995</v>
      </c>
      <c r="AJ3304" s="36">
        <f t="shared" si="1436"/>
        <v>1502</v>
      </c>
      <c r="AK3304" s="45">
        <v>45657</v>
      </c>
    </row>
    <row r="3305" spans="1:37" s="79" customFormat="1" ht="12.75" x14ac:dyDescent="0.25">
      <c r="A3305" s="36">
        <v>3299</v>
      </c>
      <c r="B3305" s="45">
        <v>44159</v>
      </c>
      <c r="C3305" s="36" t="s">
        <v>533</v>
      </c>
      <c r="D3305" s="36"/>
      <c r="E3305" s="36">
        <v>12003</v>
      </c>
      <c r="F3305" s="36" t="s">
        <v>2210</v>
      </c>
      <c r="G3305" s="36" t="s">
        <v>836</v>
      </c>
      <c r="H3305" s="38">
        <v>3</v>
      </c>
      <c r="I3305" s="48">
        <v>104791.66666666666</v>
      </c>
      <c r="J3305" s="39">
        <f t="shared" si="1450"/>
        <v>0</v>
      </c>
      <c r="K3305" s="39">
        <f t="shared" si="1451"/>
        <v>104791.66666666666</v>
      </c>
      <c r="L3305" s="39">
        <f t="shared" si="1452"/>
        <v>0</v>
      </c>
      <c r="M3305" s="39">
        <f t="shared" si="1460"/>
        <v>0</v>
      </c>
      <c r="N3305" s="39">
        <f t="shared" si="1453"/>
        <v>0</v>
      </c>
      <c r="O3305" s="39">
        <f t="shared" si="1454"/>
        <v>0</v>
      </c>
      <c r="P3305" s="39">
        <f t="shared" si="1455"/>
        <v>0</v>
      </c>
      <c r="Q3305" s="39">
        <f t="shared" si="1456"/>
        <v>0</v>
      </c>
      <c r="R3305" s="39">
        <f t="shared" si="1457"/>
        <v>0</v>
      </c>
      <c r="S3305" s="39">
        <f t="shared" si="1458"/>
        <v>0</v>
      </c>
      <c r="T3305" s="39"/>
      <c r="U3305" s="39">
        <f t="shared" si="1459"/>
        <v>0</v>
      </c>
      <c r="V3305" s="39"/>
      <c r="W3305" s="39"/>
      <c r="X3305" s="39">
        <f t="shared" si="1427"/>
        <v>8.6071184120465425</v>
      </c>
      <c r="Y3305" s="39">
        <f t="shared" si="1428"/>
        <v>261.97916666666663</v>
      </c>
      <c r="Z3305" s="41">
        <f t="shared" si="1429"/>
        <v>12893.463381245721</v>
      </c>
      <c r="AA3305" s="41">
        <v>9743.2580424366861</v>
      </c>
      <c r="AB3305" s="41">
        <v>-262.77261999537996</v>
      </c>
      <c r="AC3305" s="41">
        <f t="shared" si="1430"/>
        <v>9480.4854224413066</v>
      </c>
      <c r="AD3305" s="42">
        <f t="shared" si="1431"/>
        <v>3150.2053388090353</v>
      </c>
      <c r="AE3305" s="41">
        <f t="shared" si="1432"/>
        <v>12630.690761250342</v>
      </c>
      <c r="AF3305" s="42">
        <f t="shared" si="1433"/>
        <v>92160.975905416315</v>
      </c>
      <c r="AG3305" s="43">
        <f t="shared" si="1461"/>
        <v>400</v>
      </c>
      <c r="AH3305" s="44">
        <f t="shared" si="1434"/>
        <v>350.78439425051334</v>
      </c>
      <c r="AI3305" s="36">
        <f t="shared" si="1435"/>
        <v>49.215605749486656</v>
      </c>
      <c r="AJ3305" s="36">
        <f t="shared" si="1436"/>
        <v>1498</v>
      </c>
      <c r="AK3305" s="45">
        <v>45657</v>
      </c>
    </row>
    <row r="3306" spans="1:37" s="79" customFormat="1" ht="12.75" x14ac:dyDescent="0.25">
      <c r="A3306" s="36">
        <v>3300</v>
      </c>
      <c r="B3306" s="45">
        <v>44159</v>
      </c>
      <c r="C3306" s="36" t="s">
        <v>533</v>
      </c>
      <c r="D3306" s="36"/>
      <c r="E3306" s="36">
        <v>12003</v>
      </c>
      <c r="F3306" s="36" t="s">
        <v>2040</v>
      </c>
      <c r="G3306" s="36" t="s">
        <v>836</v>
      </c>
      <c r="H3306" s="38">
        <v>5</v>
      </c>
      <c r="I3306" s="48">
        <v>244513.88888888891</v>
      </c>
      <c r="J3306" s="39">
        <f t="shared" si="1450"/>
        <v>0</v>
      </c>
      <c r="K3306" s="39">
        <f t="shared" si="1451"/>
        <v>244513.88888888891</v>
      </c>
      <c r="L3306" s="39">
        <f t="shared" si="1452"/>
        <v>0</v>
      </c>
      <c r="M3306" s="39">
        <f t="shared" si="1460"/>
        <v>0</v>
      </c>
      <c r="N3306" s="39">
        <f t="shared" si="1453"/>
        <v>0</v>
      </c>
      <c r="O3306" s="39">
        <f t="shared" si="1454"/>
        <v>0</v>
      </c>
      <c r="P3306" s="39">
        <f t="shared" si="1455"/>
        <v>0</v>
      </c>
      <c r="Q3306" s="39">
        <f t="shared" si="1456"/>
        <v>0</v>
      </c>
      <c r="R3306" s="39">
        <f t="shared" si="1457"/>
        <v>0</v>
      </c>
      <c r="S3306" s="39">
        <f t="shared" si="1458"/>
        <v>0</v>
      </c>
      <c r="T3306" s="39"/>
      <c r="U3306" s="39">
        <f t="shared" si="1459"/>
        <v>0</v>
      </c>
      <c r="V3306" s="39"/>
      <c r="W3306" s="39"/>
      <c r="X3306" s="39">
        <f t="shared" si="1427"/>
        <v>20.083276294775267</v>
      </c>
      <c r="Y3306" s="39">
        <f t="shared" si="1428"/>
        <v>611.28472222222217</v>
      </c>
      <c r="Z3306" s="41">
        <f t="shared" si="1429"/>
        <v>30084.747889573351</v>
      </c>
      <c r="AA3306" s="41">
        <v>22734.268765685603</v>
      </c>
      <c r="AB3306" s="41">
        <v>-613.13611332255334</v>
      </c>
      <c r="AC3306" s="41">
        <f t="shared" si="1430"/>
        <v>22121.132652363049</v>
      </c>
      <c r="AD3306" s="42">
        <f t="shared" si="1431"/>
        <v>7350.4791238877478</v>
      </c>
      <c r="AE3306" s="41">
        <f t="shared" si="1432"/>
        <v>29471.611776250797</v>
      </c>
      <c r="AF3306" s="42">
        <f t="shared" si="1433"/>
        <v>215042.27711263811</v>
      </c>
      <c r="AG3306" s="43">
        <f t="shared" si="1461"/>
        <v>400</v>
      </c>
      <c r="AH3306" s="44">
        <f t="shared" si="1434"/>
        <v>350.78439425051334</v>
      </c>
      <c r="AI3306" s="36">
        <f t="shared" si="1435"/>
        <v>49.215605749486656</v>
      </c>
      <c r="AJ3306" s="36">
        <f t="shared" si="1436"/>
        <v>1498</v>
      </c>
      <c r="AK3306" s="45">
        <v>45657</v>
      </c>
    </row>
    <row r="3307" spans="1:37" s="79" customFormat="1" ht="12.75" x14ac:dyDescent="0.25">
      <c r="A3307" s="36">
        <v>3301</v>
      </c>
      <c r="B3307" s="45">
        <v>44159</v>
      </c>
      <c r="C3307" s="36" t="s">
        <v>533</v>
      </c>
      <c r="D3307" s="36"/>
      <c r="E3307" s="36">
        <v>12003</v>
      </c>
      <c r="F3307" s="36" t="s">
        <v>2405</v>
      </c>
      <c r="G3307" s="36" t="s">
        <v>836</v>
      </c>
      <c r="H3307" s="38">
        <v>2</v>
      </c>
      <c r="I3307" s="48">
        <v>153694.44444444444</v>
      </c>
      <c r="J3307" s="39">
        <f t="shared" si="1450"/>
        <v>0</v>
      </c>
      <c r="K3307" s="39">
        <f t="shared" si="1451"/>
        <v>153694.44444444444</v>
      </c>
      <c r="L3307" s="39">
        <f t="shared" si="1452"/>
        <v>0</v>
      </c>
      <c r="M3307" s="39">
        <f t="shared" si="1460"/>
        <v>0</v>
      </c>
      <c r="N3307" s="39">
        <f t="shared" si="1453"/>
        <v>0</v>
      </c>
      <c r="O3307" s="39">
        <f t="shared" si="1454"/>
        <v>0</v>
      </c>
      <c r="P3307" s="39">
        <f t="shared" si="1455"/>
        <v>0</v>
      </c>
      <c r="Q3307" s="39">
        <f t="shared" si="1456"/>
        <v>0</v>
      </c>
      <c r="R3307" s="39">
        <f t="shared" si="1457"/>
        <v>0</v>
      </c>
      <c r="S3307" s="39">
        <f t="shared" si="1458"/>
        <v>0</v>
      </c>
      <c r="T3307" s="39"/>
      <c r="U3307" s="39">
        <f t="shared" si="1459"/>
        <v>0</v>
      </c>
      <c r="V3307" s="39"/>
      <c r="W3307" s="39"/>
      <c r="X3307" s="39">
        <f t="shared" si="1427"/>
        <v>12.623773671001596</v>
      </c>
      <c r="Y3307" s="39">
        <f t="shared" si="1428"/>
        <v>384.23611111111109</v>
      </c>
      <c r="Z3307" s="41">
        <f t="shared" si="1429"/>
        <v>18910.412959160392</v>
      </c>
      <c r="AA3307" s="41">
        <v>14290.111795573806</v>
      </c>
      <c r="AB3307" s="41">
        <v>-385.39984265989062</v>
      </c>
      <c r="AC3307" s="41">
        <f t="shared" si="1430"/>
        <v>13904.711952913916</v>
      </c>
      <c r="AD3307" s="42">
        <f t="shared" si="1431"/>
        <v>4620.301163586586</v>
      </c>
      <c r="AE3307" s="41">
        <f t="shared" si="1432"/>
        <v>18525.0131165005</v>
      </c>
      <c r="AF3307" s="42">
        <f t="shared" si="1433"/>
        <v>135169.43132794392</v>
      </c>
      <c r="AG3307" s="43">
        <f t="shared" si="1461"/>
        <v>400</v>
      </c>
      <c r="AH3307" s="44">
        <f t="shared" si="1434"/>
        <v>350.78439425051334</v>
      </c>
      <c r="AI3307" s="36">
        <f t="shared" si="1435"/>
        <v>49.215605749486656</v>
      </c>
      <c r="AJ3307" s="36">
        <f t="shared" si="1436"/>
        <v>1498</v>
      </c>
      <c r="AK3307" s="45">
        <v>45657</v>
      </c>
    </row>
    <row r="3308" spans="1:37" s="79" customFormat="1" ht="12.75" x14ac:dyDescent="0.25">
      <c r="A3308" s="36">
        <v>3302</v>
      </c>
      <c r="B3308" s="45">
        <v>44159</v>
      </c>
      <c r="C3308" s="49" t="s">
        <v>431</v>
      </c>
      <c r="D3308" s="49"/>
      <c r="E3308" s="49">
        <v>12009</v>
      </c>
      <c r="F3308" s="36" t="s">
        <v>1416</v>
      </c>
      <c r="G3308" s="56" t="s">
        <v>435</v>
      </c>
      <c r="H3308" s="38">
        <v>4</v>
      </c>
      <c r="I3308" s="96">
        <v>260000</v>
      </c>
      <c r="J3308" s="39">
        <f t="shared" si="1450"/>
        <v>0</v>
      </c>
      <c r="K3308" s="39">
        <f t="shared" si="1451"/>
        <v>0</v>
      </c>
      <c r="L3308" s="39">
        <f t="shared" si="1452"/>
        <v>0</v>
      </c>
      <c r="M3308" s="39">
        <f>IF(E3308=12005,I3308,IF(E3308&lt;&gt;12005,0))</f>
        <v>0</v>
      </c>
      <c r="N3308" s="39">
        <f t="shared" si="1453"/>
        <v>0</v>
      </c>
      <c r="O3308" s="39">
        <f t="shared" si="1454"/>
        <v>0</v>
      </c>
      <c r="P3308" s="39">
        <f t="shared" si="1455"/>
        <v>0</v>
      </c>
      <c r="Q3308" s="39">
        <f t="shared" si="1456"/>
        <v>260000</v>
      </c>
      <c r="R3308" s="39">
        <f t="shared" si="1457"/>
        <v>0</v>
      </c>
      <c r="S3308" s="39">
        <f t="shared" si="1458"/>
        <v>0</v>
      </c>
      <c r="T3308" s="39"/>
      <c r="U3308" s="39">
        <f t="shared" si="1459"/>
        <v>0</v>
      </c>
      <c r="V3308" s="39"/>
      <c r="W3308" s="39">
        <f>IF(E3308=12099,I3308,IF(E3308&lt;&gt;12099,0))</f>
        <v>0</v>
      </c>
      <c r="X3308" s="39">
        <f t="shared" si="1427"/>
        <v>71.184120465434631</v>
      </c>
      <c r="Y3308" s="39">
        <f t="shared" si="1428"/>
        <v>2166.6666666666665</v>
      </c>
      <c r="Z3308" s="41">
        <f t="shared" si="1429"/>
        <v>106633.81245722108</v>
      </c>
      <c r="AA3308" s="41">
        <v>80580.424366872001</v>
      </c>
      <c r="AB3308" s="41">
        <v>0</v>
      </c>
      <c r="AC3308" s="41">
        <f t="shared" si="1430"/>
        <v>80580.424366872001</v>
      </c>
      <c r="AD3308" s="42">
        <f t="shared" si="1431"/>
        <v>26053.388090349079</v>
      </c>
      <c r="AE3308" s="41">
        <f t="shared" si="1432"/>
        <v>106633.81245722108</v>
      </c>
      <c r="AF3308" s="42">
        <f t="shared" si="1433"/>
        <v>153366.18754277891</v>
      </c>
      <c r="AG3308" s="43">
        <f>(365.25/30.4375*(IF(E3308=12002,1/3%,IF(E3308=12003,1/3%,IF(E3308=12004,1/3%,IF(E3308=12006,1/2%,IF(E3308=12007,1/10%,IF(E3308=12008,1/3%,IF(E3308=12009,1/10%,IF(E3308=12010,1/10%,IF(E3308=12011,1/20%,IF(E3308=12012,1/3%,IF(E3308=12099,1/10%)))))))))))))</f>
        <v>120</v>
      </c>
      <c r="AH3308" s="44">
        <f t="shared" si="1434"/>
        <v>70.784394250513344</v>
      </c>
      <c r="AI3308" s="36">
        <f t="shared" si="1435"/>
        <v>49.215605749486656</v>
      </c>
      <c r="AJ3308" s="36">
        <f t="shared" si="1436"/>
        <v>1498</v>
      </c>
      <c r="AK3308" s="45">
        <v>45657</v>
      </c>
    </row>
    <row r="3309" spans="1:37" s="79" customFormat="1" ht="12.75" x14ac:dyDescent="0.25">
      <c r="A3309" s="36">
        <v>3303</v>
      </c>
      <c r="B3309" s="91">
        <v>44161</v>
      </c>
      <c r="C3309" s="53" t="s">
        <v>534</v>
      </c>
      <c r="D3309" s="53"/>
      <c r="E3309" s="56">
        <v>12008</v>
      </c>
      <c r="F3309" s="56" t="s">
        <v>2406</v>
      </c>
      <c r="G3309" s="56" t="s">
        <v>544</v>
      </c>
      <c r="H3309" s="62">
        <v>1</v>
      </c>
      <c r="I3309" s="98">
        <v>4622500</v>
      </c>
      <c r="J3309" s="39">
        <f t="shared" si="1450"/>
        <v>0</v>
      </c>
      <c r="K3309" s="39">
        <f t="shared" si="1451"/>
        <v>0</v>
      </c>
      <c r="L3309" s="39">
        <f t="shared" si="1452"/>
        <v>0</v>
      </c>
      <c r="M3309" s="39">
        <f>IF(C3309=12006,H3309,IF(C3309&lt;&gt;12006,0))</f>
        <v>0</v>
      </c>
      <c r="N3309" s="39">
        <f t="shared" si="1453"/>
        <v>0</v>
      </c>
      <c r="O3309" s="39">
        <f t="shared" si="1454"/>
        <v>0</v>
      </c>
      <c r="P3309" s="39">
        <f t="shared" si="1455"/>
        <v>4622500</v>
      </c>
      <c r="Q3309" s="39">
        <f t="shared" si="1456"/>
        <v>0</v>
      </c>
      <c r="R3309" s="39">
        <f t="shared" si="1457"/>
        <v>0</v>
      </c>
      <c r="S3309" s="39">
        <f t="shared" si="1458"/>
        <v>0</v>
      </c>
      <c r="T3309" s="39"/>
      <c r="U3309" s="39">
        <f t="shared" si="1459"/>
        <v>0</v>
      </c>
      <c r="V3309" s="39"/>
      <c r="W3309" s="39"/>
      <c r="X3309" s="39">
        <f t="shared" si="1427"/>
        <v>379.67145790554412</v>
      </c>
      <c r="Y3309" s="39">
        <f t="shared" si="1428"/>
        <v>11556.249999999998</v>
      </c>
      <c r="Z3309" s="41">
        <f t="shared" si="1429"/>
        <v>567988.50102669396</v>
      </c>
      <c r="AA3309" s="41">
        <v>417638.60369609849</v>
      </c>
      <c r="AB3309" s="41">
        <v>-11263.582430551662</v>
      </c>
      <c r="AC3309" s="41">
        <f t="shared" si="1430"/>
        <v>406375.02126554685</v>
      </c>
      <c r="AD3309" s="42">
        <f t="shared" si="1431"/>
        <v>150349.89733059547</v>
      </c>
      <c r="AE3309" s="41">
        <f t="shared" si="1432"/>
        <v>556724.91859614232</v>
      </c>
      <c r="AF3309" s="42">
        <f t="shared" si="1433"/>
        <v>4065775.0814038576</v>
      </c>
      <c r="AG3309" s="43">
        <f>(365.25/30.4375*(IF(E3309=12002,1/3%,IF(E3309=12003,1/3%,IF(E3309=12004,1/3%,IF(E3309=12006,1/2%,IF(E3309=12007,1/10%,IF(E3309=12008,1/3%,IF(E3309=12009,1/10%,IF(E3309=12010,1/10%,IF(E3309=12011,1/20%,IF(E3309=12012,1/3%))))))))))))</f>
        <v>400</v>
      </c>
      <c r="AH3309" s="44">
        <f t="shared" si="1434"/>
        <v>350.85010266940452</v>
      </c>
      <c r="AI3309" s="36">
        <f t="shared" si="1435"/>
        <v>49.149897330595479</v>
      </c>
      <c r="AJ3309" s="36">
        <f t="shared" si="1436"/>
        <v>1496</v>
      </c>
      <c r="AK3309" s="45">
        <v>45657</v>
      </c>
    </row>
    <row r="3310" spans="1:37" s="79" customFormat="1" ht="12.75" x14ac:dyDescent="0.25">
      <c r="A3310" s="36">
        <v>3304</v>
      </c>
      <c r="B3310" s="45">
        <v>44165</v>
      </c>
      <c r="C3310" s="36" t="s">
        <v>527</v>
      </c>
      <c r="D3310" s="36"/>
      <c r="E3310" s="36">
        <v>12002</v>
      </c>
      <c r="F3310" s="36" t="s">
        <v>2407</v>
      </c>
      <c r="G3310" s="36" t="s">
        <v>70</v>
      </c>
      <c r="H3310" s="38">
        <v>1</v>
      </c>
      <c r="I3310" s="50">
        <v>1906800</v>
      </c>
      <c r="J3310" s="39">
        <f t="shared" si="1450"/>
        <v>1906800</v>
      </c>
      <c r="K3310" s="39">
        <f t="shared" si="1451"/>
        <v>0</v>
      </c>
      <c r="L3310" s="39">
        <f t="shared" si="1452"/>
        <v>0</v>
      </c>
      <c r="M3310" s="39">
        <f>IF(C3310=12006,H3310,IF(C3310&lt;&gt;12006,0))</f>
        <v>0</v>
      </c>
      <c r="N3310" s="39">
        <f t="shared" si="1453"/>
        <v>0</v>
      </c>
      <c r="O3310" s="39">
        <f t="shared" si="1454"/>
        <v>0</v>
      </c>
      <c r="P3310" s="39">
        <f t="shared" si="1455"/>
        <v>0</v>
      </c>
      <c r="Q3310" s="39">
        <f t="shared" si="1456"/>
        <v>0</v>
      </c>
      <c r="R3310" s="39">
        <f t="shared" si="1457"/>
        <v>0</v>
      </c>
      <c r="S3310" s="39">
        <f t="shared" si="1458"/>
        <v>0</v>
      </c>
      <c r="T3310" s="39"/>
      <c r="U3310" s="39">
        <f t="shared" si="1459"/>
        <v>0</v>
      </c>
      <c r="V3310" s="39"/>
      <c r="W3310" s="39"/>
      <c r="X3310" s="39">
        <f t="shared" si="1427"/>
        <v>156.61601642710471</v>
      </c>
      <c r="Y3310" s="39">
        <f t="shared" si="1428"/>
        <v>4767</v>
      </c>
      <c r="Z3310" s="41">
        <f t="shared" si="1429"/>
        <v>233671.09650924025</v>
      </c>
      <c r="AA3310" s="41">
        <v>176349.63449691993</v>
      </c>
      <c r="AB3310" s="41">
        <v>-4756.0944491206537</v>
      </c>
      <c r="AC3310" s="41">
        <f t="shared" si="1430"/>
        <v>171593.54004779927</v>
      </c>
      <c r="AD3310" s="42">
        <f t="shared" si="1431"/>
        <v>57321.46201232032</v>
      </c>
      <c r="AE3310" s="41">
        <f t="shared" si="1432"/>
        <v>228915.00206011959</v>
      </c>
      <c r="AF3310" s="42">
        <f t="shared" si="1433"/>
        <v>1677884.9979398805</v>
      </c>
      <c r="AG3310" s="43">
        <f>(365.25/30.4375*(IF(E3310=12002,1/3%,IF(E3310=12003,1/3%,IF(E3310=12004,1/3%,IF(E3310=12006,1/2%,IF(E3310=12007,1/10%,IF(E3310=12008,1/3%,IF(E3310=12009,1/10%,IF(E3310=12010,1/10%,IF(E3310=12011,1/20%,IF(E3310=12012,1/3%))))))))))))</f>
        <v>400</v>
      </c>
      <c r="AH3310" s="44">
        <f t="shared" si="1434"/>
        <v>350.98151950718687</v>
      </c>
      <c r="AI3310" s="36">
        <f t="shared" si="1435"/>
        <v>49.01848049281314</v>
      </c>
      <c r="AJ3310" s="36">
        <f t="shared" si="1436"/>
        <v>1492</v>
      </c>
      <c r="AK3310" s="45">
        <v>45657</v>
      </c>
    </row>
    <row r="3311" spans="1:37" s="79" customFormat="1" ht="12.75" x14ac:dyDescent="0.25">
      <c r="A3311" s="36">
        <v>3305</v>
      </c>
      <c r="B3311" s="45">
        <v>44165</v>
      </c>
      <c r="C3311" s="36" t="s">
        <v>823</v>
      </c>
      <c r="D3311" s="36"/>
      <c r="E3311" s="36">
        <v>12004</v>
      </c>
      <c r="F3311" s="36" t="s">
        <v>2408</v>
      </c>
      <c r="G3311" s="36" t="s">
        <v>52</v>
      </c>
      <c r="H3311" s="38">
        <f>VLOOKUP(F3311,'[1]Feeder Assets'!$F$1338:$K$2140,6,0)</f>
        <v>68</v>
      </c>
      <c r="I3311" s="48">
        <v>7637000</v>
      </c>
      <c r="J3311" s="39">
        <f t="shared" si="1450"/>
        <v>0</v>
      </c>
      <c r="K3311" s="39">
        <f t="shared" si="1451"/>
        <v>0</v>
      </c>
      <c r="L3311" s="39">
        <f t="shared" si="1452"/>
        <v>7637000</v>
      </c>
      <c r="M3311" s="39">
        <f>IF(C3311=12006,H3311,IF(C3311&lt;&gt;12006,0))</f>
        <v>0</v>
      </c>
      <c r="N3311" s="39">
        <f t="shared" si="1453"/>
        <v>0</v>
      </c>
      <c r="O3311" s="39">
        <f t="shared" si="1454"/>
        <v>0</v>
      </c>
      <c r="P3311" s="39">
        <f t="shared" si="1455"/>
        <v>0</v>
      </c>
      <c r="Q3311" s="39">
        <f t="shared" si="1456"/>
        <v>0</v>
      </c>
      <c r="R3311" s="39">
        <f t="shared" si="1457"/>
        <v>0</v>
      </c>
      <c r="S3311" s="39">
        <f t="shared" si="1458"/>
        <v>0</v>
      </c>
      <c r="T3311" s="39"/>
      <c r="U3311" s="39">
        <f t="shared" si="1459"/>
        <v>0</v>
      </c>
      <c r="V3311" s="39"/>
      <c r="W3311" s="39"/>
      <c r="X3311" s="39">
        <f t="shared" si="1427"/>
        <v>627.26899383983573</v>
      </c>
      <c r="Y3311" s="39">
        <f t="shared" si="1428"/>
        <v>19092.5</v>
      </c>
      <c r="Z3311" s="41">
        <f t="shared" si="1429"/>
        <v>935885.3388090349</v>
      </c>
      <c r="AA3311" s="41">
        <v>706304.88706365507</v>
      </c>
      <c r="AB3311" s="41">
        <v>-19048.821747395861</v>
      </c>
      <c r="AC3311" s="41">
        <f t="shared" si="1430"/>
        <v>687256.06531625916</v>
      </c>
      <c r="AD3311" s="42">
        <f t="shared" si="1431"/>
        <v>229580.45174537983</v>
      </c>
      <c r="AE3311" s="41">
        <f t="shared" si="1432"/>
        <v>916836.517061639</v>
      </c>
      <c r="AF3311" s="42">
        <f t="shared" si="1433"/>
        <v>6720163.4829383614</v>
      </c>
      <c r="AG3311" s="43">
        <f>(365.25/30.4375*(IF(E3311=12002,1/3%,IF(E3311=12003,1/3%,IF(E3311=12004,1/3%,IF(E3311=12006,1/2%,IF(E3311=12007,1/10%,IF(E3311=12008,1/3%,IF(E3311=12009,1/10%,IF(E3311=12010,1/10%,IF(E3311=12011,1/20%,IF(E3311=12012,1/3%))))))))))))</f>
        <v>400</v>
      </c>
      <c r="AH3311" s="44">
        <f t="shared" si="1434"/>
        <v>350.98151950718687</v>
      </c>
      <c r="AI3311" s="36">
        <f t="shared" si="1435"/>
        <v>49.01848049281314</v>
      </c>
      <c r="AJ3311" s="36">
        <f t="shared" si="1436"/>
        <v>1492</v>
      </c>
      <c r="AK3311" s="45">
        <v>45657</v>
      </c>
    </row>
    <row r="3312" spans="1:37" s="79" customFormat="1" ht="12.75" x14ac:dyDescent="0.25">
      <c r="A3312" s="36">
        <v>3306</v>
      </c>
      <c r="B3312" s="45">
        <v>44165</v>
      </c>
      <c r="C3312" s="49" t="s">
        <v>272</v>
      </c>
      <c r="D3312" s="49"/>
      <c r="E3312" s="49">
        <v>12010</v>
      </c>
      <c r="F3312" s="36" t="s">
        <v>2401</v>
      </c>
      <c r="G3312" s="56" t="s">
        <v>435</v>
      </c>
      <c r="H3312" s="38">
        <v>100</v>
      </c>
      <c r="I3312" s="50">
        <v>550000</v>
      </c>
      <c r="J3312" s="39">
        <f t="shared" si="1450"/>
        <v>0</v>
      </c>
      <c r="K3312" s="39">
        <f t="shared" si="1451"/>
        <v>0</v>
      </c>
      <c r="L3312" s="39">
        <f t="shared" si="1452"/>
        <v>0</v>
      </c>
      <c r="M3312" s="39">
        <f>IF(E3312=12005,I3312,IF(E3312&lt;&gt;12005,0))</f>
        <v>0</v>
      </c>
      <c r="N3312" s="39">
        <f t="shared" si="1453"/>
        <v>0</v>
      </c>
      <c r="O3312" s="39">
        <f t="shared" si="1454"/>
        <v>0</v>
      </c>
      <c r="P3312" s="39">
        <f t="shared" si="1455"/>
        <v>0</v>
      </c>
      <c r="Q3312" s="39">
        <f t="shared" si="1456"/>
        <v>0</v>
      </c>
      <c r="R3312" s="39">
        <f t="shared" si="1457"/>
        <v>550000</v>
      </c>
      <c r="S3312" s="39">
        <f t="shared" si="1458"/>
        <v>0</v>
      </c>
      <c r="T3312" s="39"/>
      <c r="U3312" s="39">
        <f t="shared" si="1459"/>
        <v>0</v>
      </c>
      <c r="V3312" s="39"/>
      <c r="W3312" s="39">
        <f>IF(E3312=12099,I3312,IF(E3312&lt;&gt;12099,0))</f>
        <v>0</v>
      </c>
      <c r="X3312" s="39">
        <f t="shared" si="1427"/>
        <v>150.58179329226556</v>
      </c>
      <c r="Y3312" s="39">
        <f t="shared" si="1428"/>
        <v>4583.333333333333</v>
      </c>
      <c r="Z3312" s="41">
        <f t="shared" si="1429"/>
        <v>224668.03559206022</v>
      </c>
      <c r="AA3312" s="41">
        <v>169555.09924709104</v>
      </c>
      <c r="AB3312" s="41">
        <v>11395.966018655481</v>
      </c>
      <c r="AC3312" s="41">
        <f t="shared" si="1430"/>
        <v>180951.06526574653</v>
      </c>
      <c r="AD3312" s="42">
        <f t="shared" si="1431"/>
        <v>55112.936344969174</v>
      </c>
      <c r="AE3312" s="41">
        <f t="shared" si="1432"/>
        <v>236064.0016107157</v>
      </c>
      <c r="AF3312" s="42">
        <f t="shared" si="1433"/>
        <v>313935.9983892843</v>
      </c>
      <c r="AG3312" s="43">
        <f>(365.25/30.4375*(IF(E3312=12002,1/3%,IF(E3312=12003,1/3%,IF(E3312=12004,1/3%,IF(E3312=12006,1/2%,IF(E3312=12007,1/10%,IF(E3312=12008,1/3%,IF(E3312=12009,1/10%,IF(E3312=12010,1/10%,IF(E3312=12011,1/20%,IF(E3312=12012,1/3%,IF(E3312=12099,1/10%)))))))))))))</f>
        <v>120</v>
      </c>
      <c r="AH3312" s="44">
        <f t="shared" si="1434"/>
        <v>70.98151950718686</v>
      </c>
      <c r="AI3312" s="36">
        <f t="shared" si="1435"/>
        <v>49.01848049281314</v>
      </c>
      <c r="AJ3312" s="36">
        <f t="shared" si="1436"/>
        <v>1492</v>
      </c>
      <c r="AK3312" s="45">
        <v>45657</v>
      </c>
    </row>
    <row r="3313" spans="1:37" s="79" customFormat="1" ht="25.5" x14ac:dyDescent="0.25">
      <c r="A3313" s="36">
        <v>3307</v>
      </c>
      <c r="B3313" s="45">
        <v>44165</v>
      </c>
      <c r="C3313" s="49" t="s">
        <v>482</v>
      </c>
      <c r="D3313" s="49"/>
      <c r="E3313" s="49">
        <v>12099</v>
      </c>
      <c r="F3313" s="95" t="s">
        <v>2409</v>
      </c>
      <c r="G3313" s="56" t="s">
        <v>435</v>
      </c>
      <c r="H3313" s="38">
        <v>1</v>
      </c>
      <c r="I3313" s="48">
        <v>19722487.5</v>
      </c>
      <c r="J3313" s="39">
        <f t="shared" si="1450"/>
        <v>0</v>
      </c>
      <c r="K3313" s="39">
        <f t="shared" si="1451"/>
        <v>0</v>
      </c>
      <c r="L3313" s="39">
        <f t="shared" si="1452"/>
        <v>0</v>
      </c>
      <c r="M3313" s="39">
        <f>IF(E3313=12005,I3313,IF(E3313&lt;&gt;12005,0))</f>
        <v>0</v>
      </c>
      <c r="N3313" s="39">
        <f t="shared" si="1453"/>
        <v>0</v>
      </c>
      <c r="O3313" s="39">
        <f t="shared" si="1454"/>
        <v>0</v>
      </c>
      <c r="P3313" s="39">
        <f t="shared" si="1455"/>
        <v>0</v>
      </c>
      <c r="Q3313" s="39">
        <f t="shared" si="1456"/>
        <v>0</v>
      </c>
      <c r="R3313" s="39">
        <f t="shared" si="1457"/>
        <v>0</v>
      </c>
      <c r="S3313" s="39">
        <f t="shared" si="1458"/>
        <v>0</v>
      </c>
      <c r="T3313" s="39"/>
      <c r="U3313" s="39">
        <f t="shared" si="1459"/>
        <v>0</v>
      </c>
      <c r="V3313" s="39"/>
      <c r="W3313" s="39">
        <f>IF(E3313=12099,I3313,IF(E3313&lt;&gt;12099,0))</f>
        <v>19722487.5</v>
      </c>
      <c r="X3313" s="39">
        <f t="shared" si="1427"/>
        <v>5399.7227926078031</v>
      </c>
      <c r="Y3313" s="39">
        <f t="shared" si="1428"/>
        <v>164354.0625</v>
      </c>
      <c r="Z3313" s="41">
        <f t="shared" si="1429"/>
        <v>8056386.4065708416</v>
      </c>
      <c r="AA3313" s="41">
        <v>6080087.8644763865</v>
      </c>
      <c r="AB3313" s="41">
        <v>932867.59771000897</v>
      </c>
      <c r="AC3313" s="41">
        <f t="shared" si="1430"/>
        <v>7012955.4621863952</v>
      </c>
      <c r="AD3313" s="42">
        <f t="shared" si="1431"/>
        <v>1976298.5420944551</v>
      </c>
      <c r="AE3313" s="41">
        <f t="shared" si="1432"/>
        <v>8989254.0042808503</v>
      </c>
      <c r="AF3313" s="42">
        <f t="shared" si="1433"/>
        <v>10733233.49571915</v>
      </c>
      <c r="AG3313" s="43">
        <f>(365.25/30.4375*(IF(E3313=12002,1/3%,IF(E3313=12003,1/3%,IF(E3313=12004,1/3%,IF(E3313=12006,1/2%,IF(E3313=12007,1/10%,IF(E3313=12008,1/3%,IF(E3313=12009,1/10%,IF(E3313=12010,1/10%,IF(E3313=12011,1/20%,IF(E3313=12012,1/3%,IF(E3313=12099,1/10%)))))))))))))</f>
        <v>120</v>
      </c>
      <c r="AH3313" s="44">
        <f t="shared" si="1434"/>
        <v>70.98151950718686</v>
      </c>
      <c r="AI3313" s="36">
        <f t="shared" si="1435"/>
        <v>49.01848049281314</v>
      </c>
      <c r="AJ3313" s="36">
        <f t="shared" si="1436"/>
        <v>1492</v>
      </c>
      <c r="AK3313" s="45">
        <v>45657</v>
      </c>
    </row>
    <row r="3314" spans="1:37" s="79" customFormat="1" ht="12.75" x14ac:dyDescent="0.25">
      <c r="A3314" s="36">
        <v>3308</v>
      </c>
      <c r="B3314" s="45">
        <v>44165</v>
      </c>
      <c r="C3314" s="36" t="s">
        <v>823</v>
      </c>
      <c r="D3314" s="36"/>
      <c r="E3314" s="36">
        <v>12004</v>
      </c>
      <c r="F3314" s="36" t="s">
        <v>2410</v>
      </c>
      <c r="G3314" s="36" t="s">
        <v>561</v>
      </c>
      <c r="H3314" s="38">
        <v>1</v>
      </c>
      <c r="I3314" s="48">
        <v>48000</v>
      </c>
      <c r="J3314" s="39">
        <f t="shared" si="1450"/>
        <v>0</v>
      </c>
      <c r="K3314" s="39">
        <f t="shared" si="1451"/>
        <v>0</v>
      </c>
      <c r="L3314" s="39">
        <f t="shared" si="1452"/>
        <v>48000</v>
      </c>
      <c r="M3314" s="39">
        <f>IF(C3314=12006,H3314,IF(C3314&lt;&gt;12006,0))</f>
        <v>0</v>
      </c>
      <c r="N3314" s="39">
        <f t="shared" si="1453"/>
        <v>0</v>
      </c>
      <c r="O3314" s="39">
        <f t="shared" si="1454"/>
        <v>0</v>
      </c>
      <c r="P3314" s="39">
        <f t="shared" si="1455"/>
        <v>0</v>
      </c>
      <c r="Q3314" s="39">
        <f t="shared" si="1456"/>
        <v>0</v>
      </c>
      <c r="R3314" s="39">
        <f t="shared" si="1457"/>
        <v>0</v>
      </c>
      <c r="S3314" s="39">
        <f t="shared" si="1458"/>
        <v>0</v>
      </c>
      <c r="T3314" s="39"/>
      <c r="U3314" s="39">
        <f t="shared" si="1459"/>
        <v>0</v>
      </c>
      <c r="V3314" s="39"/>
      <c r="W3314" s="39"/>
      <c r="X3314" s="39">
        <f t="shared" si="1427"/>
        <v>3.9425051334702257</v>
      </c>
      <c r="Y3314" s="39">
        <f t="shared" si="1428"/>
        <v>120</v>
      </c>
      <c r="Z3314" s="41">
        <f t="shared" si="1429"/>
        <v>5882.2176591375764</v>
      </c>
      <c r="AA3314" s="41">
        <v>4320.9856262833673</v>
      </c>
      <c r="AB3314" s="41">
        <v>-116.53562997324585</v>
      </c>
      <c r="AC3314" s="41">
        <f t="shared" si="1430"/>
        <v>4204.4499963101216</v>
      </c>
      <c r="AD3314" s="42">
        <f t="shared" si="1431"/>
        <v>1561.2320328542091</v>
      </c>
      <c r="AE3314" s="41">
        <f t="shared" si="1432"/>
        <v>5765.6820291643307</v>
      </c>
      <c r="AF3314" s="42">
        <f t="shared" si="1433"/>
        <v>42234.317970835669</v>
      </c>
      <c r="AG3314" s="43">
        <f>(365.25/30.4375*(IF(E3314=12002,1/3%,IF(E3314=12003,1/3%,IF(E3314=12004,1/3%,IF(E3314=12006,1/2%,IF(E3314=12007,1/10%,IF(E3314=12008,1/3%,IF(E3314=12009,1/10%,IF(E3314=12010,1/10%,IF(E3314=12011,1/20%,IF(E3314=12012,1/3%))))))))))))</f>
        <v>400</v>
      </c>
      <c r="AH3314" s="44">
        <f t="shared" si="1434"/>
        <v>350.98151950718687</v>
      </c>
      <c r="AI3314" s="36">
        <f t="shared" si="1435"/>
        <v>49.01848049281314</v>
      </c>
      <c r="AJ3314" s="36">
        <f t="shared" si="1436"/>
        <v>1492</v>
      </c>
      <c r="AK3314" s="45">
        <v>45657</v>
      </c>
    </row>
    <row r="3315" spans="1:37" s="79" customFormat="1" ht="12.75" x14ac:dyDescent="0.25">
      <c r="A3315" s="36">
        <v>3309</v>
      </c>
      <c r="B3315" s="45">
        <v>44167</v>
      </c>
      <c r="C3315" s="49" t="s">
        <v>272</v>
      </c>
      <c r="D3315" s="49"/>
      <c r="E3315" s="49">
        <v>12010</v>
      </c>
      <c r="F3315" s="36" t="s">
        <v>2326</v>
      </c>
      <c r="G3315" s="56" t="s">
        <v>435</v>
      </c>
      <c r="H3315" s="38">
        <v>1</v>
      </c>
      <c r="I3315" s="50">
        <v>401000</v>
      </c>
      <c r="J3315" s="39">
        <f t="shared" si="1450"/>
        <v>0</v>
      </c>
      <c r="K3315" s="39">
        <f t="shared" si="1451"/>
        <v>0</v>
      </c>
      <c r="L3315" s="39">
        <f t="shared" si="1452"/>
        <v>0</v>
      </c>
      <c r="M3315" s="39">
        <f>IF(E3315=12005,I3315,IF(E3315&lt;&gt;12005,0))</f>
        <v>0</v>
      </c>
      <c r="N3315" s="39">
        <f t="shared" si="1453"/>
        <v>0</v>
      </c>
      <c r="O3315" s="39">
        <f t="shared" si="1454"/>
        <v>0</v>
      </c>
      <c r="P3315" s="39">
        <f t="shared" si="1455"/>
        <v>0</v>
      </c>
      <c r="Q3315" s="39">
        <f t="shared" si="1456"/>
        <v>0</v>
      </c>
      <c r="R3315" s="39">
        <f t="shared" si="1457"/>
        <v>401000</v>
      </c>
      <c r="S3315" s="39">
        <f t="shared" si="1458"/>
        <v>0</v>
      </c>
      <c r="T3315" s="39"/>
      <c r="U3315" s="39">
        <f t="shared" si="1459"/>
        <v>0</v>
      </c>
      <c r="V3315" s="39"/>
      <c r="W3315" s="39">
        <f>IF(E3315=12099,I3315,IF(E3315&lt;&gt;12099,0))</f>
        <v>0</v>
      </c>
      <c r="X3315" s="39">
        <f t="shared" si="1427"/>
        <v>109.78781656399725</v>
      </c>
      <c r="Y3315" s="39">
        <f t="shared" si="1428"/>
        <v>3341.6666666666665</v>
      </c>
      <c r="Z3315" s="41">
        <f t="shared" si="1429"/>
        <v>163583.8466803559</v>
      </c>
      <c r="AA3315" s="41">
        <v>123401.50581793291</v>
      </c>
      <c r="AB3315" s="41">
        <v>8293.9373289075938</v>
      </c>
      <c r="AC3315" s="41">
        <f t="shared" si="1430"/>
        <v>131695.44314684049</v>
      </c>
      <c r="AD3315" s="42">
        <f t="shared" si="1431"/>
        <v>40182.340862422992</v>
      </c>
      <c r="AE3315" s="41">
        <f t="shared" si="1432"/>
        <v>171877.7840092635</v>
      </c>
      <c r="AF3315" s="42">
        <f t="shared" si="1433"/>
        <v>229122.2159907365</v>
      </c>
      <c r="AG3315" s="43">
        <f>(365.25/30.4375*(IF(E3315=12002,1/3%,IF(E3315=12003,1/3%,IF(E3315=12004,1/3%,IF(E3315=12006,1/2%,IF(E3315=12007,1/10%,IF(E3315=12008,1/3%,IF(E3315=12009,1/10%,IF(E3315=12010,1/10%,IF(E3315=12011,1/20%,IF(E3315=12012,1/3%,IF(E3315=12099,1/10%)))))))))))))</f>
        <v>120</v>
      </c>
      <c r="AH3315" s="44">
        <f t="shared" si="1434"/>
        <v>71.047227926078023</v>
      </c>
      <c r="AI3315" s="36">
        <f t="shared" si="1435"/>
        <v>48.95277207392197</v>
      </c>
      <c r="AJ3315" s="36">
        <f t="shared" si="1436"/>
        <v>1490</v>
      </c>
      <c r="AK3315" s="45">
        <v>45657</v>
      </c>
    </row>
    <row r="3316" spans="1:37" s="79" customFormat="1" ht="12.75" x14ac:dyDescent="0.25">
      <c r="A3316" s="36">
        <v>3310</v>
      </c>
      <c r="B3316" s="45">
        <v>44172</v>
      </c>
      <c r="C3316" s="49" t="s">
        <v>265</v>
      </c>
      <c r="D3316" s="49"/>
      <c r="E3316" s="49">
        <v>12007</v>
      </c>
      <c r="F3316" s="56" t="s">
        <v>1755</v>
      </c>
      <c r="G3316" s="73" t="s">
        <v>435</v>
      </c>
      <c r="H3316" s="38">
        <v>1</v>
      </c>
      <c r="I3316" s="96">
        <v>132000</v>
      </c>
      <c r="J3316" s="39">
        <f t="shared" si="1450"/>
        <v>0</v>
      </c>
      <c r="K3316" s="39">
        <f t="shared" si="1451"/>
        <v>0</v>
      </c>
      <c r="L3316" s="39">
        <f t="shared" si="1452"/>
        <v>0</v>
      </c>
      <c r="M3316" s="39">
        <f>IF(E3316=12005,I3316,IF(E3316&lt;&gt;12005,0))</f>
        <v>0</v>
      </c>
      <c r="N3316" s="39">
        <f t="shared" si="1453"/>
        <v>0</v>
      </c>
      <c r="O3316" s="39">
        <f t="shared" si="1454"/>
        <v>132000</v>
      </c>
      <c r="P3316" s="39">
        <f t="shared" si="1455"/>
        <v>0</v>
      </c>
      <c r="Q3316" s="39">
        <f t="shared" si="1456"/>
        <v>0</v>
      </c>
      <c r="R3316" s="39">
        <f t="shared" si="1457"/>
        <v>0</v>
      </c>
      <c r="S3316" s="39">
        <f t="shared" si="1458"/>
        <v>0</v>
      </c>
      <c r="T3316" s="39"/>
      <c r="U3316" s="39">
        <f t="shared" si="1459"/>
        <v>0</v>
      </c>
      <c r="V3316" s="39"/>
      <c r="W3316" s="39">
        <f>IF(E3316=12099,I3316,IF(E3316&lt;&gt;12099,0))</f>
        <v>0</v>
      </c>
      <c r="X3316" s="39">
        <f t="shared" si="1427"/>
        <v>36.139630390143736</v>
      </c>
      <c r="Y3316" s="39">
        <f t="shared" si="1428"/>
        <v>1100</v>
      </c>
      <c r="Z3316" s="41">
        <f t="shared" si="1429"/>
        <v>53667.351129363444</v>
      </c>
      <c r="AA3316" s="41">
        <v>40440.246406570841</v>
      </c>
      <c r="AB3316" s="41">
        <v>1267.1219951144622</v>
      </c>
      <c r="AC3316" s="41">
        <f t="shared" si="1430"/>
        <v>41707.3684016853</v>
      </c>
      <c r="AD3316" s="42">
        <f t="shared" si="1431"/>
        <v>13227.104722792603</v>
      </c>
      <c r="AE3316" s="41">
        <f t="shared" si="1432"/>
        <v>54934.473124477903</v>
      </c>
      <c r="AF3316" s="42">
        <f t="shared" si="1433"/>
        <v>77065.526875522104</v>
      </c>
      <c r="AG3316" s="43">
        <f>(365.25/30.4375*(IF(E3316=12002,1/3%,IF(E3316=12003,1/3%,IF(E3316=12004,1/3%,IF(E3316=12006,1/2%,IF(E3316=12007,1/10%,IF(E3316=12008,1/3%,IF(E3316=12009,1/10%,IF(E3316=12010,1/10%,IF(E3316=12011,1/20%,IF(E3316=12012,1/3%,IF(E3316=12099,1/10%)))))))))))))</f>
        <v>120</v>
      </c>
      <c r="AH3316" s="44">
        <f t="shared" si="1434"/>
        <v>71.211498973305964</v>
      </c>
      <c r="AI3316" s="36">
        <f t="shared" si="1435"/>
        <v>48.788501026694043</v>
      </c>
      <c r="AJ3316" s="36">
        <f t="shared" si="1436"/>
        <v>1485</v>
      </c>
      <c r="AK3316" s="45">
        <v>45657</v>
      </c>
    </row>
    <row r="3317" spans="1:37" s="79" customFormat="1" ht="25.5" x14ac:dyDescent="0.25">
      <c r="A3317" s="36">
        <v>3311</v>
      </c>
      <c r="B3317" s="45">
        <v>44175</v>
      </c>
      <c r="C3317" s="53" t="s">
        <v>533</v>
      </c>
      <c r="D3317" s="53"/>
      <c r="E3317" s="36">
        <v>12003</v>
      </c>
      <c r="F3317" s="36" t="s">
        <v>2405</v>
      </c>
      <c r="G3317" s="36" t="s">
        <v>558</v>
      </c>
      <c r="H3317" s="38">
        <v>4</v>
      </c>
      <c r="I3317" s="48">
        <v>336500</v>
      </c>
      <c r="J3317" s="39">
        <f t="shared" si="1450"/>
        <v>0</v>
      </c>
      <c r="K3317" s="39">
        <f t="shared" si="1451"/>
        <v>336500</v>
      </c>
      <c r="L3317" s="39">
        <f t="shared" si="1452"/>
        <v>0</v>
      </c>
      <c r="M3317" s="39">
        <f t="shared" ref="M3317:M3322" si="1462">IF(C3317=12006,H3317,IF(C3317&lt;&gt;12006,0))</f>
        <v>0</v>
      </c>
      <c r="N3317" s="39">
        <f t="shared" si="1453"/>
        <v>0</v>
      </c>
      <c r="O3317" s="39">
        <f t="shared" si="1454"/>
        <v>0</v>
      </c>
      <c r="P3317" s="39">
        <f t="shared" si="1455"/>
        <v>0</v>
      </c>
      <c r="Q3317" s="39">
        <f t="shared" si="1456"/>
        <v>0</v>
      </c>
      <c r="R3317" s="39">
        <f t="shared" si="1457"/>
        <v>0</v>
      </c>
      <c r="S3317" s="39">
        <f t="shared" si="1458"/>
        <v>0</v>
      </c>
      <c r="T3317" s="39"/>
      <c r="U3317" s="39">
        <f t="shared" si="1459"/>
        <v>0</v>
      </c>
      <c r="V3317" s="39"/>
      <c r="W3317" s="39"/>
      <c r="X3317" s="39">
        <f t="shared" si="1427"/>
        <v>27.638603696098563</v>
      </c>
      <c r="Y3317" s="39">
        <f t="shared" si="1428"/>
        <v>841.25</v>
      </c>
      <c r="Z3317" s="41">
        <f t="shared" si="1429"/>
        <v>40960.410677618071</v>
      </c>
      <c r="AA3317" s="41">
        <v>30015.523613963036</v>
      </c>
      <c r="AB3317" s="41">
        <v>-809.50927771048111</v>
      </c>
      <c r="AC3317" s="41">
        <f t="shared" si="1430"/>
        <v>29206.014336252556</v>
      </c>
      <c r="AD3317" s="42">
        <f t="shared" si="1431"/>
        <v>10944.887063655035</v>
      </c>
      <c r="AE3317" s="41">
        <f t="shared" si="1432"/>
        <v>40150.901399907591</v>
      </c>
      <c r="AF3317" s="42">
        <f t="shared" si="1433"/>
        <v>296349.0986000924</v>
      </c>
      <c r="AG3317" s="43">
        <f t="shared" ref="AG3317:AG3322" si="1463">(365.25/30.4375*(IF(E3317=12002,1/3%,IF(E3317=12003,1/3%,IF(E3317=12004,1/3%,IF(E3317=12006,1/2%,IF(E3317=12007,1/10%,IF(E3317=12008,1/3%,IF(E3317=12009,1/10%,IF(E3317=12010,1/10%,IF(E3317=12011,1/20%,IF(E3317=12012,1/3%))))))))))))</f>
        <v>400</v>
      </c>
      <c r="AH3317" s="44">
        <f t="shared" si="1434"/>
        <v>351.3100616016427</v>
      </c>
      <c r="AI3317" s="36">
        <f t="shared" si="1435"/>
        <v>48.689938398357292</v>
      </c>
      <c r="AJ3317" s="36">
        <f t="shared" si="1436"/>
        <v>1482</v>
      </c>
      <c r="AK3317" s="45">
        <v>45657</v>
      </c>
    </row>
    <row r="3318" spans="1:37" s="79" customFormat="1" ht="25.5" x14ac:dyDescent="0.25">
      <c r="A3318" s="36">
        <v>3312</v>
      </c>
      <c r="B3318" s="45">
        <v>44175</v>
      </c>
      <c r="C3318" s="53" t="s">
        <v>533</v>
      </c>
      <c r="D3318" s="53"/>
      <c r="E3318" s="36">
        <v>12003</v>
      </c>
      <c r="F3318" s="36" t="s">
        <v>2040</v>
      </c>
      <c r="G3318" s="36" t="s">
        <v>540</v>
      </c>
      <c r="H3318" s="38">
        <v>8</v>
      </c>
      <c r="I3318" s="48">
        <v>381000</v>
      </c>
      <c r="J3318" s="39">
        <f t="shared" si="1450"/>
        <v>0</v>
      </c>
      <c r="K3318" s="39">
        <f t="shared" si="1451"/>
        <v>381000</v>
      </c>
      <c r="L3318" s="39">
        <f t="shared" si="1452"/>
        <v>0</v>
      </c>
      <c r="M3318" s="39">
        <f t="shared" si="1462"/>
        <v>0</v>
      </c>
      <c r="N3318" s="39">
        <f t="shared" si="1453"/>
        <v>0</v>
      </c>
      <c r="O3318" s="39">
        <f t="shared" si="1454"/>
        <v>0</v>
      </c>
      <c r="P3318" s="39">
        <f t="shared" si="1455"/>
        <v>0</v>
      </c>
      <c r="Q3318" s="39">
        <f t="shared" si="1456"/>
        <v>0</v>
      </c>
      <c r="R3318" s="39">
        <f t="shared" si="1457"/>
        <v>0</v>
      </c>
      <c r="S3318" s="39">
        <f t="shared" si="1458"/>
        <v>0</v>
      </c>
      <c r="T3318" s="39"/>
      <c r="U3318" s="39">
        <f t="shared" si="1459"/>
        <v>0</v>
      </c>
      <c r="V3318" s="39"/>
      <c r="W3318" s="39"/>
      <c r="X3318" s="39">
        <f t="shared" si="1427"/>
        <v>31.293634496919918</v>
      </c>
      <c r="Y3318" s="39">
        <f t="shared" si="1428"/>
        <v>952.5</v>
      </c>
      <c r="Z3318" s="41">
        <f t="shared" si="1429"/>
        <v>46377.166324435319</v>
      </c>
      <c r="AA3318" s="41">
        <v>33984.887063655027</v>
      </c>
      <c r="AB3318" s="41">
        <v>-916.5617676305892</v>
      </c>
      <c r="AC3318" s="41">
        <f t="shared" si="1430"/>
        <v>33068.325296024435</v>
      </c>
      <c r="AD3318" s="42">
        <f t="shared" si="1431"/>
        <v>12392.279260780291</v>
      </c>
      <c r="AE3318" s="41">
        <f t="shared" si="1432"/>
        <v>45460.604556804727</v>
      </c>
      <c r="AF3318" s="42">
        <f t="shared" si="1433"/>
        <v>335539.39544319524</v>
      </c>
      <c r="AG3318" s="43">
        <f t="shared" si="1463"/>
        <v>400</v>
      </c>
      <c r="AH3318" s="44">
        <f t="shared" si="1434"/>
        <v>351.3100616016427</v>
      </c>
      <c r="AI3318" s="36">
        <f t="shared" si="1435"/>
        <v>48.689938398357292</v>
      </c>
      <c r="AJ3318" s="36">
        <f t="shared" si="1436"/>
        <v>1482</v>
      </c>
      <c r="AK3318" s="45">
        <v>45657</v>
      </c>
    </row>
    <row r="3319" spans="1:37" s="79" customFormat="1" ht="25.5" x14ac:dyDescent="0.25">
      <c r="A3319" s="36">
        <v>3313</v>
      </c>
      <c r="B3319" s="45">
        <v>44175</v>
      </c>
      <c r="C3319" s="53" t="s">
        <v>533</v>
      </c>
      <c r="D3319" s="53"/>
      <c r="E3319" s="36">
        <v>12003</v>
      </c>
      <c r="F3319" s="36" t="s">
        <v>2210</v>
      </c>
      <c r="G3319" s="36" t="s">
        <v>540</v>
      </c>
      <c r="H3319" s="38">
        <v>14</v>
      </c>
      <c r="I3319" s="48">
        <v>516250</v>
      </c>
      <c r="J3319" s="39">
        <f t="shared" si="1450"/>
        <v>0</v>
      </c>
      <c r="K3319" s="39">
        <f t="shared" si="1451"/>
        <v>516250</v>
      </c>
      <c r="L3319" s="39">
        <f t="shared" si="1452"/>
        <v>0</v>
      </c>
      <c r="M3319" s="39">
        <f t="shared" si="1462"/>
        <v>0</v>
      </c>
      <c r="N3319" s="39">
        <f t="shared" si="1453"/>
        <v>0</v>
      </c>
      <c r="O3319" s="39">
        <f t="shared" si="1454"/>
        <v>0</v>
      </c>
      <c r="P3319" s="39">
        <f t="shared" si="1455"/>
        <v>0</v>
      </c>
      <c r="Q3319" s="39">
        <f t="shared" si="1456"/>
        <v>0</v>
      </c>
      <c r="R3319" s="39">
        <f t="shared" si="1457"/>
        <v>0</v>
      </c>
      <c r="S3319" s="39">
        <f t="shared" si="1458"/>
        <v>0</v>
      </c>
      <c r="T3319" s="39"/>
      <c r="U3319" s="39">
        <f t="shared" si="1459"/>
        <v>0</v>
      </c>
      <c r="V3319" s="39"/>
      <c r="W3319" s="39"/>
      <c r="X3319" s="39">
        <f t="shared" si="1427"/>
        <v>42.402464065708415</v>
      </c>
      <c r="Y3319" s="39">
        <f t="shared" si="1428"/>
        <v>1290.6249999999998</v>
      </c>
      <c r="Z3319" s="41">
        <f t="shared" si="1429"/>
        <v>62840.451745379869</v>
      </c>
      <c r="AA3319" s="41">
        <v>46049.07597535933</v>
      </c>
      <c r="AB3319" s="41">
        <v>-1241.9291667697944</v>
      </c>
      <c r="AC3319" s="41">
        <f t="shared" si="1430"/>
        <v>44807.146808589532</v>
      </c>
      <c r="AD3319" s="42">
        <f t="shared" si="1431"/>
        <v>16791.375770020539</v>
      </c>
      <c r="AE3319" s="41">
        <f t="shared" si="1432"/>
        <v>61598.522578610071</v>
      </c>
      <c r="AF3319" s="42">
        <f t="shared" si="1433"/>
        <v>454651.47742138995</v>
      </c>
      <c r="AG3319" s="43">
        <f t="shared" si="1463"/>
        <v>400</v>
      </c>
      <c r="AH3319" s="44">
        <f t="shared" si="1434"/>
        <v>351.3100616016427</v>
      </c>
      <c r="AI3319" s="36">
        <f t="shared" si="1435"/>
        <v>48.689938398357292</v>
      </c>
      <c r="AJ3319" s="36">
        <f t="shared" si="1436"/>
        <v>1482</v>
      </c>
      <c r="AK3319" s="45">
        <v>45657</v>
      </c>
    </row>
    <row r="3320" spans="1:37" s="79" customFormat="1" ht="12.75" x14ac:dyDescent="0.25">
      <c r="A3320" s="36">
        <v>3314</v>
      </c>
      <c r="B3320" s="45">
        <v>44176</v>
      </c>
      <c r="C3320" s="36" t="s">
        <v>721</v>
      </c>
      <c r="D3320" s="36"/>
      <c r="E3320" s="36">
        <v>12003</v>
      </c>
      <c r="F3320" s="56" t="s">
        <v>2338</v>
      </c>
      <c r="G3320" s="38" t="s">
        <v>2411</v>
      </c>
      <c r="H3320" s="61">
        <v>10</v>
      </c>
      <c r="I3320" s="96">
        <v>368750</v>
      </c>
      <c r="J3320" s="39">
        <f t="shared" si="1450"/>
        <v>0</v>
      </c>
      <c r="K3320" s="39">
        <f t="shared" si="1451"/>
        <v>368750</v>
      </c>
      <c r="L3320" s="39">
        <f t="shared" si="1452"/>
        <v>0</v>
      </c>
      <c r="M3320" s="39">
        <f t="shared" si="1462"/>
        <v>0</v>
      </c>
      <c r="N3320" s="39">
        <f t="shared" si="1453"/>
        <v>0</v>
      </c>
      <c r="O3320" s="39">
        <f t="shared" si="1454"/>
        <v>0</v>
      </c>
      <c r="P3320" s="39">
        <f t="shared" si="1455"/>
        <v>0</v>
      </c>
      <c r="Q3320" s="39">
        <f t="shared" si="1456"/>
        <v>0</v>
      </c>
      <c r="R3320" s="39">
        <f t="shared" si="1457"/>
        <v>0</v>
      </c>
      <c r="S3320" s="39">
        <f t="shared" si="1458"/>
        <v>0</v>
      </c>
      <c r="T3320" s="39"/>
      <c r="U3320" s="39">
        <f t="shared" si="1459"/>
        <v>0</v>
      </c>
      <c r="V3320" s="39"/>
      <c r="W3320" s="39"/>
      <c r="X3320" s="39">
        <f t="shared" si="1427"/>
        <v>30.28747433264887</v>
      </c>
      <c r="Y3320" s="39">
        <f t="shared" si="1428"/>
        <v>921.875</v>
      </c>
      <c r="Z3320" s="41">
        <f t="shared" si="1429"/>
        <v>44855.749486652974</v>
      </c>
      <c r="AA3320" s="41">
        <v>33770.533880903487</v>
      </c>
      <c r="AB3320" s="41">
        <v>0</v>
      </c>
      <c r="AC3320" s="41">
        <f t="shared" si="1430"/>
        <v>33770.533880903487</v>
      </c>
      <c r="AD3320" s="42">
        <f t="shared" si="1431"/>
        <v>11085.215605749487</v>
      </c>
      <c r="AE3320" s="41">
        <f t="shared" si="1432"/>
        <v>44855.749486652974</v>
      </c>
      <c r="AF3320" s="42">
        <f t="shared" si="1433"/>
        <v>323894.25051334704</v>
      </c>
      <c r="AG3320" s="43">
        <f t="shared" si="1463"/>
        <v>400</v>
      </c>
      <c r="AH3320" s="44">
        <f t="shared" si="1434"/>
        <v>351.34291581108829</v>
      </c>
      <c r="AI3320" s="36">
        <f t="shared" si="1435"/>
        <v>48.657084188911703</v>
      </c>
      <c r="AJ3320" s="36">
        <f t="shared" si="1436"/>
        <v>1481</v>
      </c>
      <c r="AK3320" s="45">
        <v>45657</v>
      </c>
    </row>
    <row r="3321" spans="1:37" s="79" customFormat="1" ht="12.75" x14ac:dyDescent="0.25">
      <c r="A3321" s="36">
        <v>3315</v>
      </c>
      <c r="B3321" s="45">
        <v>44176</v>
      </c>
      <c r="C3321" s="36" t="s">
        <v>721</v>
      </c>
      <c r="D3321" s="36"/>
      <c r="E3321" s="36">
        <v>12003</v>
      </c>
      <c r="F3321" s="36" t="s">
        <v>2338</v>
      </c>
      <c r="G3321" s="38" t="s">
        <v>953</v>
      </c>
      <c r="H3321" s="61">
        <v>36</v>
      </c>
      <c r="I3321" s="48">
        <v>1761962.6865671643</v>
      </c>
      <c r="J3321" s="39">
        <f t="shared" si="1450"/>
        <v>0</v>
      </c>
      <c r="K3321" s="39">
        <f t="shared" si="1451"/>
        <v>1761962.6865671643</v>
      </c>
      <c r="L3321" s="39">
        <f t="shared" si="1452"/>
        <v>0</v>
      </c>
      <c r="M3321" s="39">
        <f t="shared" si="1462"/>
        <v>0</v>
      </c>
      <c r="N3321" s="39">
        <f t="shared" si="1453"/>
        <v>0</v>
      </c>
      <c r="O3321" s="39">
        <f t="shared" si="1454"/>
        <v>0</v>
      </c>
      <c r="P3321" s="39">
        <f t="shared" si="1455"/>
        <v>0</v>
      </c>
      <c r="Q3321" s="39">
        <f t="shared" si="1456"/>
        <v>0</v>
      </c>
      <c r="R3321" s="39">
        <f t="shared" si="1457"/>
        <v>0</v>
      </c>
      <c r="S3321" s="39">
        <f t="shared" si="1458"/>
        <v>0</v>
      </c>
      <c r="T3321" s="39"/>
      <c r="U3321" s="39">
        <f t="shared" si="1459"/>
        <v>0</v>
      </c>
      <c r="V3321" s="39"/>
      <c r="W3321" s="39"/>
      <c r="X3321" s="39">
        <f t="shared" si="1427"/>
        <v>144.71972784945908</v>
      </c>
      <c r="Y3321" s="39">
        <f t="shared" si="1428"/>
        <v>4404.9067164179105</v>
      </c>
      <c r="Z3321" s="41">
        <f t="shared" si="1429"/>
        <v>214329.91694504887</v>
      </c>
      <c r="AA3321" s="41">
        <v>161362.49655214685</v>
      </c>
      <c r="AB3321" s="41">
        <v>0</v>
      </c>
      <c r="AC3321" s="41">
        <f t="shared" si="1430"/>
        <v>161362.49655214685</v>
      </c>
      <c r="AD3321" s="42">
        <f t="shared" si="1431"/>
        <v>52967.420392902015</v>
      </c>
      <c r="AE3321" s="41">
        <f t="shared" si="1432"/>
        <v>214329.91694504887</v>
      </c>
      <c r="AF3321" s="42">
        <f t="shared" si="1433"/>
        <v>1547632.7696221154</v>
      </c>
      <c r="AG3321" s="43">
        <f t="shared" si="1463"/>
        <v>400</v>
      </c>
      <c r="AH3321" s="44">
        <f t="shared" si="1434"/>
        <v>351.34291581108829</v>
      </c>
      <c r="AI3321" s="36">
        <f t="shared" si="1435"/>
        <v>48.657084188911703</v>
      </c>
      <c r="AJ3321" s="36">
        <f t="shared" si="1436"/>
        <v>1481</v>
      </c>
      <c r="AK3321" s="45">
        <v>45657</v>
      </c>
    </row>
    <row r="3322" spans="1:37" s="79" customFormat="1" ht="12.75" x14ac:dyDescent="0.25">
      <c r="A3322" s="36">
        <v>3316</v>
      </c>
      <c r="B3322" s="45">
        <v>44176</v>
      </c>
      <c r="C3322" s="36" t="s">
        <v>721</v>
      </c>
      <c r="D3322" s="36"/>
      <c r="E3322" s="36">
        <v>12003</v>
      </c>
      <c r="F3322" s="36" t="s">
        <v>2299</v>
      </c>
      <c r="G3322" s="38" t="s">
        <v>953</v>
      </c>
      <c r="H3322" s="61">
        <v>30</v>
      </c>
      <c r="I3322" s="48">
        <v>1048787.313432836</v>
      </c>
      <c r="J3322" s="39">
        <f t="shared" si="1450"/>
        <v>0</v>
      </c>
      <c r="K3322" s="39">
        <f t="shared" si="1451"/>
        <v>1048787.313432836</v>
      </c>
      <c r="L3322" s="39">
        <f t="shared" si="1452"/>
        <v>0</v>
      </c>
      <c r="M3322" s="39">
        <f t="shared" si="1462"/>
        <v>0</v>
      </c>
      <c r="N3322" s="39">
        <f t="shared" si="1453"/>
        <v>0</v>
      </c>
      <c r="O3322" s="39">
        <f t="shared" si="1454"/>
        <v>0</v>
      </c>
      <c r="P3322" s="39">
        <f t="shared" si="1455"/>
        <v>0</v>
      </c>
      <c r="Q3322" s="39">
        <f t="shared" si="1456"/>
        <v>0</v>
      </c>
      <c r="R3322" s="39">
        <f t="shared" si="1457"/>
        <v>0</v>
      </c>
      <c r="S3322" s="39">
        <f t="shared" si="1458"/>
        <v>0</v>
      </c>
      <c r="T3322" s="39"/>
      <c r="U3322" s="39">
        <f t="shared" si="1459"/>
        <v>0</v>
      </c>
      <c r="V3322" s="39"/>
      <c r="W3322" s="39"/>
      <c r="X3322" s="39">
        <f t="shared" si="1427"/>
        <v>86.142695148487547</v>
      </c>
      <c r="Y3322" s="39">
        <f t="shared" si="1428"/>
        <v>2621.9682835820895</v>
      </c>
      <c r="Z3322" s="41">
        <f t="shared" si="1429"/>
        <v>127577.33151491004</v>
      </c>
      <c r="AA3322" s="41">
        <v>96049.105090563593</v>
      </c>
      <c r="AB3322" s="41">
        <v>0</v>
      </c>
      <c r="AC3322" s="41">
        <f t="shared" si="1430"/>
        <v>96049.105090563593</v>
      </c>
      <c r="AD3322" s="42">
        <f t="shared" si="1431"/>
        <v>31528.226424346445</v>
      </c>
      <c r="AE3322" s="41">
        <f t="shared" si="1432"/>
        <v>127577.33151491004</v>
      </c>
      <c r="AF3322" s="42">
        <f t="shared" si="1433"/>
        <v>921209.98191792588</v>
      </c>
      <c r="AG3322" s="43">
        <f t="shared" si="1463"/>
        <v>400</v>
      </c>
      <c r="AH3322" s="44">
        <f t="shared" si="1434"/>
        <v>351.34291581108829</v>
      </c>
      <c r="AI3322" s="36">
        <f t="shared" si="1435"/>
        <v>48.657084188911703</v>
      </c>
      <c r="AJ3322" s="36">
        <f t="shared" si="1436"/>
        <v>1481</v>
      </c>
      <c r="AK3322" s="45">
        <v>45657</v>
      </c>
    </row>
    <row r="3323" spans="1:37" s="79" customFormat="1" ht="12.75" x14ac:dyDescent="0.25">
      <c r="A3323" s="36">
        <v>3317</v>
      </c>
      <c r="B3323" s="45">
        <v>44176</v>
      </c>
      <c r="C3323" s="49" t="s">
        <v>272</v>
      </c>
      <c r="D3323" s="49"/>
      <c r="E3323" s="49">
        <v>12010</v>
      </c>
      <c r="F3323" s="36" t="s">
        <v>1998</v>
      </c>
      <c r="G3323" s="56" t="s">
        <v>435</v>
      </c>
      <c r="H3323" s="38">
        <v>1</v>
      </c>
      <c r="I3323" s="50">
        <v>550000</v>
      </c>
      <c r="J3323" s="39">
        <f t="shared" si="1450"/>
        <v>0</v>
      </c>
      <c r="K3323" s="39">
        <f t="shared" si="1451"/>
        <v>0</v>
      </c>
      <c r="L3323" s="39">
        <f t="shared" si="1452"/>
        <v>0</v>
      </c>
      <c r="M3323" s="39">
        <f>IF(E3323=12005,I3323,IF(E3323&lt;&gt;12005,0))</f>
        <v>0</v>
      </c>
      <c r="N3323" s="39">
        <f t="shared" si="1453"/>
        <v>0</v>
      </c>
      <c r="O3323" s="39">
        <f t="shared" si="1454"/>
        <v>0</v>
      </c>
      <c r="P3323" s="39">
        <f t="shared" si="1455"/>
        <v>0</v>
      </c>
      <c r="Q3323" s="39">
        <f t="shared" si="1456"/>
        <v>0</v>
      </c>
      <c r="R3323" s="39">
        <f t="shared" si="1457"/>
        <v>550000</v>
      </c>
      <c r="S3323" s="39">
        <f t="shared" si="1458"/>
        <v>0</v>
      </c>
      <c r="T3323" s="39"/>
      <c r="U3323" s="39">
        <f t="shared" si="1459"/>
        <v>0</v>
      </c>
      <c r="V3323" s="39"/>
      <c r="W3323" s="39">
        <f>IF(E3323=12099,I3323,IF(E3323&lt;&gt;12099,0))</f>
        <v>0</v>
      </c>
      <c r="X3323" s="39">
        <f t="shared" si="1427"/>
        <v>150.58179329226556</v>
      </c>
      <c r="Y3323" s="39">
        <f t="shared" si="1428"/>
        <v>4583.333333333333</v>
      </c>
      <c r="Z3323" s="41">
        <f t="shared" si="1429"/>
        <v>223011.63586584528</v>
      </c>
      <c r="AA3323" s="41">
        <v>167898.69952087608</v>
      </c>
      <c r="AB3323" s="41">
        <v>11284.63775381959</v>
      </c>
      <c r="AC3323" s="41">
        <f t="shared" si="1430"/>
        <v>179183.33727469566</v>
      </c>
      <c r="AD3323" s="42">
        <f t="shared" si="1431"/>
        <v>55112.936344969203</v>
      </c>
      <c r="AE3323" s="41">
        <f t="shared" si="1432"/>
        <v>234296.27361966486</v>
      </c>
      <c r="AF3323" s="42">
        <f t="shared" si="1433"/>
        <v>315703.72638033517</v>
      </c>
      <c r="AG3323" s="43">
        <f>(365.25/30.4375*(IF(E3323=12002,1/3%,IF(E3323=12003,1/3%,IF(E3323=12004,1/3%,IF(E3323=12006,1/2%,IF(E3323=12007,1/10%,IF(E3323=12008,1/3%,IF(E3323=12009,1/10%,IF(E3323=12010,1/10%,IF(E3323=12011,1/20%,IF(E3323=12012,1/3%,IF(E3323=12099,1/10%)))))))))))))</f>
        <v>120</v>
      </c>
      <c r="AH3323" s="44">
        <f t="shared" si="1434"/>
        <v>71.34291581108829</v>
      </c>
      <c r="AI3323" s="36">
        <f t="shared" si="1435"/>
        <v>48.657084188911703</v>
      </c>
      <c r="AJ3323" s="36">
        <f t="shared" si="1436"/>
        <v>1481</v>
      </c>
      <c r="AK3323" s="45">
        <v>45657</v>
      </c>
    </row>
    <row r="3324" spans="1:37" s="79" customFormat="1" ht="12.75" x14ac:dyDescent="0.25">
      <c r="A3324" s="36">
        <v>3318</v>
      </c>
      <c r="B3324" s="45">
        <v>44176</v>
      </c>
      <c r="C3324" s="49" t="s">
        <v>754</v>
      </c>
      <c r="D3324" s="49"/>
      <c r="E3324" s="49">
        <v>12011</v>
      </c>
      <c r="F3324" s="36" t="s">
        <v>2387</v>
      </c>
      <c r="G3324" s="56" t="s">
        <v>435</v>
      </c>
      <c r="H3324" s="38">
        <v>10</v>
      </c>
      <c r="I3324" s="50">
        <v>10900000</v>
      </c>
      <c r="J3324" s="39">
        <f t="shared" si="1450"/>
        <v>0</v>
      </c>
      <c r="K3324" s="39">
        <f t="shared" si="1451"/>
        <v>0</v>
      </c>
      <c r="L3324" s="39">
        <f t="shared" si="1452"/>
        <v>0</v>
      </c>
      <c r="M3324" s="39">
        <f>IF(E3324=12005,I3324,IF(E3324&lt;&gt;12005,0))</f>
        <v>0</v>
      </c>
      <c r="N3324" s="39">
        <f t="shared" si="1453"/>
        <v>0</v>
      </c>
      <c r="O3324" s="39">
        <f t="shared" si="1454"/>
        <v>0</v>
      </c>
      <c r="P3324" s="39">
        <f t="shared" si="1455"/>
        <v>0</v>
      </c>
      <c r="Q3324" s="39">
        <f t="shared" si="1456"/>
        <v>0</v>
      </c>
      <c r="R3324" s="39">
        <f t="shared" si="1457"/>
        <v>0</v>
      </c>
      <c r="S3324" s="39">
        <f t="shared" si="1458"/>
        <v>10900000</v>
      </c>
      <c r="T3324" s="39"/>
      <c r="U3324" s="39">
        <f t="shared" si="1459"/>
        <v>0</v>
      </c>
      <c r="V3324" s="39"/>
      <c r="W3324" s="39">
        <f>IF(E3324=12099,I3324,IF(E3324&lt;&gt;12099,0))</f>
        <v>0</v>
      </c>
      <c r="X3324" s="39">
        <f t="shared" si="1427"/>
        <v>5968.5147159479811</v>
      </c>
      <c r="Y3324" s="39">
        <f t="shared" si="1428"/>
        <v>181666.66666666669</v>
      </c>
      <c r="Z3324" s="41">
        <f t="shared" si="1429"/>
        <v>8839370.294318961</v>
      </c>
      <c r="AA3324" s="41">
        <v>6654893.9082819987</v>
      </c>
      <c r="AB3324" s="41">
        <v>0</v>
      </c>
      <c r="AC3324" s="41">
        <f t="shared" si="1430"/>
        <v>6654893.9082819987</v>
      </c>
      <c r="AD3324" s="42">
        <f t="shared" si="1431"/>
        <v>2184476.3860369623</v>
      </c>
      <c r="AE3324" s="41">
        <f t="shared" si="1432"/>
        <v>8839370.294318961</v>
      </c>
      <c r="AF3324" s="42">
        <f t="shared" si="1433"/>
        <v>2060629.705681039</v>
      </c>
      <c r="AG3324" s="43">
        <f>(365.25/30.4375*(IF(E3324=12002,1/3%,IF(E3324=12003,1/3%,IF(E3324=12004,1/3%,IF(E3324=12006,1/2%,IF(E3324=12007,1/10%,IF(E3324=12008,1/3%,IF(E3324=12009,1/10%,IF(E3324=12010,1/10%,IF(E3324=12011,1/20%,IF(E3324=12012,1/3%,IF(E3324=12099,1/10%)))))))))))))</f>
        <v>60</v>
      </c>
      <c r="AH3324" s="44">
        <f t="shared" si="1434"/>
        <v>11.342915811088297</v>
      </c>
      <c r="AI3324" s="36">
        <f t="shared" si="1435"/>
        <v>48.657084188911703</v>
      </c>
      <c r="AJ3324" s="36">
        <f t="shared" si="1436"/>
        <v>1481</v>
      </c>
      <c r="AK3324" s="45">
        <v>45657</v>
      </c>
    </row>
    <row r="3325" spans="1:37" s="79" customFormat="1" ht="25.5" x14ac:dyDescent="0.25">
      <c r="A3325" s="36">
        <v>3319</v>
      </c>
      <c r="B3325" s="45">
        <v>44179</v>
      </c>
      <c r="C3325" s="53" t="s">
        <v>533</v>
      </c>
      <c r="D3325" s="53"/>
      <c r="E3325" s="36">
        <v>12003</v>
      </c>
      <c r="F3325" s="36" t="s">
        <v>2338</v>
      </c>
      <c r="G3325" s="36" t="s">
        <v>1750</v>
      </c>
      <c r="H3325" s="38">
        <v>10</v>
      </c>
      <c r="I3325" s="48">
        <v>516250</v>
      </c>
      <c r="J3325" s="39">
        <f t="shared" si="1450"/>
        <v>0</v>
      </c>
      <c r="K3325" s="39">
        <f t="shared" si="1451"/>
        <v>516250</v>
      </c>
      <c r="L3325" s="39">
        <f t="shared" si="1452"/>
        <v>0</v>
      </c>
      <c r="M3325" s="39">
        <f t="shared" ref="M3325:M3330" si="1464">IF(C3325=12006,H3325,IF(C3325&lt;&gt;12006,0))</f>
        <v>0</v>
      </c>
      <c r="N3325" s="39">
        <f t="shared" si="1453"/>
        <v>0</v>
      </c>
      <c r="O3325" s="39">
        <f t="shared" si="1454"/>
        <v>0</v>
      </c>
      <c r="P3325" s="39">
        <f t="shared" si="1455"/>
        <v>0</v>
      </c>
      <c r="Q3325" s="39">
        <f t="shared" si="1456"/>
        <v>0</v>
      </c>
      <c r="R3325" s="39">
        <f t="shared" si="1457"/>
        <v>0</v>
      </c>
      <c r="S3325" s="39">
        <f t="shared" si="1458"/>
        <v>0</v>
      </c>
      <c r="T3325" s="39"/>
      <c r="U3325" s="39">
        <f t="shared" si="1459"/>
        <v>0</v>
      </c>
      <c r="V3325" s="39"/>
      <c r="W3325" s="39"/>
      <c r="X3325" s="39">
        <f t="shared" si="1427"/>
        <v>42.402464065708415</v>
      </c>
      <c r="Y3325" s="39">
        <f t="shared" si="1428"/>
        <v>1290.6249999999998</v>
      </c>
      <c r="Z3325" s="41">
        <f t="shared" si="1429"/>
        <v>62670.841889117029</v>
      </c>
      <c r="AA3325" s="41">
        <v>45879.466119096498</v>
      </c>
      <c r="AB3325" s="41">
        <v>-1237.3548420303107</v>
      </c>
      <c r="AC3325" s="41">
        <f t="shared" si="1430"/>
        <v>44642.111277066186</v>
      </c>
      <c r="AD3325" s="42">
        <f t="shared" si="1431"/>
        <v>16791.375770020531</v>
      </c>
      <c r="AE3325" s="41">
        <f t="shared" si="1432"/>
        <v>61433.487047086717</v>
      </c>
      <c r="AF3325" s="42">
        <f t="shared" si="1433"/>
        <v>454816.5129529133</v>
      </c>
      <c r="AG3325" s="43">
        <f t="shared" ref="AG3325:AG3330" si="1465">(365.25/30.4375*(IF(E3325=12002,1/3%,IF(E3325=12003,1/3%,IF(E3325=12004,1/3%,IF(E3325=12006,1/2%,IF(E3325=12007,1/10%,IF(E3325=12008,1/3%,IF(E3325=12009,1/10%,IF(E3325=12010,1/10%,IF(E3325=12011,1/20%,IF(E3325=12012,1/3%))))))))))))</f>
        <v>400</v>
      </c>
      <c r="AH3325" s="44">
        <f t="shared" si="1434"/>
        <v>351.44147843942505</v>
      </c>
      <c r="AI3325" s="36">
        <f t="shared" si="1435"/>
        <v>48.558521560574945</v>
      </c>
      <c r="AJ3325" s="36">
        <f t="shared" si="1436"/>
        <v>1478</v>
      </c>
      <c r="AK3325" s="45">
        <v>45657</v>
      </c>
    </row>
    <row r="3326" spans="1:37" s="79" customFormat="1" ht="25.5" x14ac:dyDescent="0.25">
      <c r="A3326" s="36">
        <v>3320</v>
      </c>
      <c r="B3326" s="45">
        <v>44179</v>
      </c>
      <c r="C3326" s="53" t="s">
        <v>533</v>
      </c>
      <c r="D3326" s="53"/>
      <c r="E3326" s="36">
        <v>12003</v>
      </c>
      <c r="F3326" s="36" t="s">
        <v>2299</v>
      </c>
      <c r="G3326" s="36" t="s">
        <v>1750</v>
      </c>
      <c r="H3326" s="38">
        <v>10</v>
      </c>
      <c r="I3326" s="48">
        <v>368750</v>
      </c>
      <c r="J3326" s="39">
        <f t="shared" si="1450"/>
        <v>0</v>
      </c>
      <c r="K3326" s="39">
        <f t="shared" si="1451"/>
        <v>368750</v>
      </c>
      <c r="L3326" s="39">
        <f t="shared" si="1452"/>
        <v>0</v>
      </c>
      <c r="M3326" s="39">
        <f t="shared" si="1464"/>
        <v>0</v>
      </c>
      <c r="N3326" s="39">
        <f t="shared" si="1453"/>
        <v>0</v>
      </c>
      <c r="O3326" s="39">
        <f t="shared" si="1454"/>
        <v>0</v>
      </c>
      <c r="P3326" s="39">
        <f t="shared" si="1455"/>
        <v>0</v>
      </c>
      <c r="Q3326" s="39">
        <f t="shared" si="1456"/>
        <v>0</v>
      </c>
      <c r="R3326" s="39">
        <f t="shared" si="1457"/>
        <v>0</v>
      </c>
      <c r="S3326" s="39">
        <f t="shared" si="1458"/>
        <v>0</v>
      </c>
      <c r="T3326" s="39"/>
      <c r="U3326" s="39">
        <f t="shared" si="1459"/>
        <v>0</v>
      </c>
      <c r="V3326" s="39"/>
      <c r="W3326" s="39"/>
      <c r="X3326" s="39">
        <f t="shared" si="1427"/>
        <v>30.28747433264887</v>
      </c>
      <c r="Y3326" s="39">
        <f t="shared" si="1428"/>
        <v>921.875</v>
      </c>
      <c r="Z3326" s="41">
        <f t="shared" si="1429"/>
        <v>44764.887063655027</v>
      </c>
      <c r="AA3326" s="41">
        <v>32771.047227926079</v>
      </c>
      <c r="AB3326" s="41">
        <v>-883.8248871645078</v>
      </c>
      <c r="AC3326" s="41">
        <f t="shared" si="1430"/>
        <v>31887.222340761571</v>
      </c>
      <c r="AD3326" s="42">
        <f t="shared" si="1431"/>
        <v>11993.839835728948</v>
      </c>
      <c r="AE3326" s="41">
        <f t="shared" si="1432"/>
        <v>43881.062176490523</v>
      </c>
      <c r="AF3326" s="42">
        <f t="shared" si="1433"/>
        <v>324868.93782350945</v>
      </c>
      <c r="AG3326" s="43">
        <f t="shared" si="1465"/>
        <v>400</v>
      </c>
      <c r="AH3326" s="44">
        <f t="shared" si="1434"/>
        <v>351.44147843942505</v>
      </c>
      <c r="AI3326" s="36">
        <f t="shared" si="1435"/>
        <v>48.558521560574945</v>
      </c>
      <c r="AJ3326" s="36">
        <f t="shared" si="1436"/>
        <v>1478</v>
      </c>
      <c r="AK3326" s="45">
        <v>45657</v>
      </c>
    </row>
    <row r="3327" spans="1:37" s="79" customFormat="1" ht="25.5" x14ac:dyDescent="0.25">
      <c r="A3327" s="36">
        <v>3321</v>
      </c>
      <c r="B3327" s="45">
        <v>44179</v>
      </c>
      <c r="C3327" s="53" t="s">
        <v>533</v>
      </c>
      <c r="D3327" s="53"/>
      <c r="E3327" s="36">
        <v>12003</v>
      </c>
      <c r="F3327" s="36" t="s">
        <v>2338</v>
      </c>
      <c r="G3327" s="36" t="s">
        <v>1750</v>
      </c>
      <c r="H3327" s="38">
        <v>3</v>
      </c>
      <c r="I3327" s="48">
        <v>148875</v>
      </c>
      <c r="J3327" s="39">
        <f t="shared" si="1450"/>
        <v>0</v>
      </c>
      <c r="K3327" s="39">
        <f t="shared" si="1451"/>
        <v>148875</v>
      </c>
      <c r="L3327" s="39">
        <f t="shared" si="1452"/>
        <v>0</v>
      </c>
      <c r="M3327" s="39">
        <f t="shared" si="1464"/>
        <v>0</v>
      </c>
      <c r="N3327" s="39">
        <f t="shared" si="1453"/>
        <v>0</v>
      </c>
      <c r="O3327" s="39">
        <f t="shared" si="1454"/>
        <v>0</v>
      </c>
      <c r="P3327" s="39">
        <f t="shared" si="1455"/>
        <v>0</v>
      </c>
      <c r="Q3327" s="39">
        <f t="shared" si="1456"/>
        <v>0</v>
      </c>
      <c r="R3327" s="39">
        <f t="shared" si="1457"/>
        <v>0</v>
      </c>
      <c r="S3327" s="39">
        <f t="shared" si="1458"/>
        <v>0</v>
      </c>
      <c r="T3327" s="39"/>
      <c r="U3327" s="39">
        <f t="shared" si="1459"/>
        <v>0</v>
      </c>
      <c r="V3327" s="39"/>
      <c r="W3327" s="39"/>
      <c r="X3327" s="39">
        <f t="shared" si="1427"/>
        <v>12.227926078028748</v>
      </c>
      <c r="Y3327" s="39">
        <f t="shared" si="1428"/>
        <v>372.1875</v>
      </c>
      <c r="Z3327" s="41">
        <f t="shared" si="1429"/>
        <v>18072.874743326487</v>
      </c>
      <c r="AA3327" s="41">
        <v>13230.616016427104</v>
      </c>
      <c r="AB3327" s="41">
        <v>-356.8255730891284</v>
      </c>
      <c r="AC3327" s="41">
        <f t="shared" si="1430"/>
        <v>12873.790443337975</v>
      </c>
      <c r="AD3327" s="42">
        <f t="shared" si="1431"/>
        <v>4842.258726899383</v>
      </c>
      <c r="AE3327" s="41">
        <f t="shared" si="1432"/>
        <v>17716.049170237358</v>
      </c>
      <c r="AF3327" s="42">
        <f t="shared" si="1433"/>
        <v>131158.95082976265</v>
      </c>
      <c r="AG3327" s="43">
        <f t="shared" si="1465"/>
        <v>400</v>
      </c>
      <c r="AH3327" s="44">
        <f t="shared" si="1434"/>
        <v>351.44147843942505</v>
      </c>
      <c r="AI3327" s="36">
        <f t="shared" si="1435"/>
        <v>48.558521560574945</v>
      </c>
      <c r="AJ3327" s="36">
        <f t="shared" si="1436"/>
        <v>1478</v>
      </c>
      <c r="AK3327" s="45">
        <v>45657</v>
      </c>
    </row>
    <row r="3328" spans="1:37" s="79" customFormat="1" ht="12.75" x14ac:dyDescent="0.25">
      <c r="A3328" s="36">
        <v>3322</v>
      </c>
      <c r="B3328" s="45">
        <v>44182</v>
      </c>
      <c r="C3328" s="36" t="s">
        <v>533</v>
      </c>
      <c r="D3328" s="36"/>
      <c r="E3328" s="36">
        <v>12003</v>
      </c>
      <c r="F3328" s="56" t="s">
        <v>2412</v>
      </c>
      <c r="G3328" s="56" t="s">
        <v>1474</v>
      </c>
      <c r="H3328" s="38">
        <v>4</v>
      </c>
      <c r="I3328" s="96">
        <v>190500</v>
      </c>
      <c r="J3328" s="39">
        <f t="shared" si="1450"/>
        <v>0</v>
      </c>
      <c r="K3328" s="39">
        <f t="shared" si="1451"/>
        <v>190500</v>
      </c>
      <c r="L3328" s="39">
        <f t="shared" si="1452"/>
        <v>0</v>
      </c>
      <c r="M3328" s="39">
        <f t="shared" si="1464"/>
        <v>0</v>
      </c>
      <c r="N3328" s="39">
        <f t="shared" si="1453"/>
        <v>0</v>
      </c>
      <c r="O3328" s="39">
        <f t="shared" si="1454"/>
        <v>0</v>
      </c>
      <c r="P3328" s="39">
        <f t="shared" si="1455"/>
        <v>0</v>
      </c>
      <c r="Q3328" s="39">
        <f t="shared" si="1456"/>
        <v>0</v>
      </c>
      <c r="R3328" s="39">
        <f t="shared" si="1457"/>
        <v>0</v>
      </c>
      <c r="S3328" s="39">
        <f t="shared" si="1458"/>
        <v>0</v>
      </c>
      <c r="T3328" s="39"/>
      <c r="U3328" s="39">
        <f t="shared" si="1459"/>
        <v>0</v>
      </c>
      <c r="V3328" s="39"/>
      <c r="W3328" s="39"/>
      <c r="X3328" s="39">
        <f t="shared" si="1427"/>
        <v>15.646817248459959</v>
      </c>
      <c r="Y3328" s="39">
        <f t="shared" si="1428"/>
        <v>476.25</v>
      </c>
      <c r="Z3328" s="41">
        <f t="shared" si="1429"/>
        <v>23079.055441478442</v>
      </c>
      <c r="AA3328" s="41">
        <v>17352.320328542093</v>
      </c>
      <c r="AB3328" s="41">
        <v>-467.98664839525912</v>
      </c>
      <c r="AC3328" s="41">
        <f t="shared" si="1430"/>
        <v>16884.333680146836</v>
      </c>
      <c r="AD3328" s="42">
        <f t="shared" si="1431"/>
        <v>5726.7351129363487</v>
      </c>
      <c r="AE3328" s="41">
        <f t="shared" si="1432"/>
        <v>22611.068793083185</v>
      </c>
      <c r="AF3328" s="42">
        <f t="shared" si="1433"/>
        <v>167888.93120691681</v>
      </c>
      <c r="AG3328" s="43">
        <f t="shared" si="1465"/>
        <v>400</v>
      </c>
      <c r="AH3328" s="44">
        <f t="shared" si="1434"/>
        <v>351.54004106776182</v>
      </c>
      <c r="AI3328" s="36">
        <f t="shared" si="1435"/>
        <v>48.459958932238195</v>
      </c>
      <c r="AJ3328" s="36">
        <f t="shared" si="1436"/>
        <v>1475</v>
      </c>
      <c r="AK3328" s="45">
        <v>45657</v>
      </c>
    </row>
    <row r="3329" spans="1:37" s="79" customFormat="1" ht="12.75" x14ac:dyDescent="0.25">
      <c r="A3329" s="36">
        <v>3323</v>
      </c>
      <c r="B3329" s="45">
        <v>44182</v>
      </c>
      <c r="C3329" s="36" t="s">
        <v>533</v>
      </c>
      <c r="D3329" s="36"/>
      <c r="E3329" s="36">
        <v>12003</v>
      </c>
      <c r="F3329" s="56" t="s">
        <v>2412</v>
      </c>
      <c r="G3329" s="56" t="s">
        <v>1474</v>
      </c>
      <c r="H3329" s="38">
        <v>3</v>
      </c>
      <c r="I3329" s="96">
        <v>145182.69230769231</v>
      </c>
      <c r="J3329" s="39">
        <f t="shared" si="1450"/>
        <v>0</v>
      </c>
      <c r="K3329" s="39">
        <f t="shared" si="1451"/>
        <v>145182.69230769231</v>
      </c>
      <c r="L3329" s="39">
        <f t="shared" si="1452"/>
        <v>0</v>
      </c>
      <c r="M3329" s="39">
        <f t="shared" si="1464"/>
        <v>0</v>
      </c>
      <c r="N3329" s="39">
        <f t="shared" si="1453"/>
        <v>0</v>
      </c>
      <c r="O3329" s="39">
        <f t="shared" si="1454"/>
        <v>0</v>
      </c>
      <c r="P3329" s="39">
        <f t="shared" si="1455"/>
        <v>0</v>
      </c>
      <c r="Q3329" s="39">
        <f t="shared" si="1456"/>
        <v>0</v>
      </c>
      <c r="R3329" s="39">
        <f t="shared" si="1457"/>
        <v>0</v>
      </c>
      <c r="S3329" s="39">
        <f t="shared" si="1458"/>
        <v>0</v>
      </c>
      <c r="T3329" s="39"/>
      <c r="U3329" s="39">
        <f t="shared" si="1459"/>
        <v>0</v>
      </c>
      <c r="V3329" s="39"/>
      <c r="W3329" s="39"/>
      <c r="X3329" s="39">
        <f t="shared" si="1427"/>
        <v>11.924656452377192</v>
      </c>
      <c r="Y3329" s="39">
        <f t="shared" si="1428"/>
        <v>362.95673076923077</v>
      </c>
      <c r="Z3329" s="41">
        <f t="shared" si="1429"/>
        <v>17588.868267256359</v>
      </c>
      <c r="AA3329" s="41">
        <v>13224.444005686306</v>
      </c>
      <c r="AB3329" s="41">
        <v>-356.65911589541787</v>
      </c>
      <c r="AC3329" s="41">
        <f t="shared" si="1430"/>
        <v>12867.784889790888</v>
      </c>
      <c r="AD3329" s="42">
        <f t="shared" si="1431"/>
        <v>4364.4242615700532</v>
      </c>
      <c r="AE3329" s="41">
        <f t="shared" si="1432"/>
        <v>17232.209151360941</v>
      </c>
      <c r="AF3329" s="42">
        <f t="shared" si="1433"/>
        <v>127950.48315633138</v>
      </c>
      <c r="AG3329" s="43">
        <f t="shared" si="1465"/>
        <v>400</v>
      </c>
      <c r="AH3329" s="44">
        <f t="shared" si="1434"/>
        <v>351.54004106776182</v>
      </c>
      <c r="AI3329" s="36">
        <f t="shared" si="1435"/>
        <v>48.459958932238195</v>
      </c>
      <c r="AJ3329" s="36">
        <f t="shared" si="1436"/>
        <v>1475</v>
      </c>
      <c r="AK3329" s="45">
        <v>45657</v>
      </c>
    </row>
    <row r="3330" spans="1:37" s="79" customFormat="1" ht="12.75" x14ac:dyDescent="0.25">
      <c r="A3330" s="36">
        <v>3324</v>
      </c>
      <c r="B3330" s="45">
        <v>44182</v>
      </c>
      <c r="C3330" s="36" t="s">
        <v>823</v>
      </c>
      <c r="D3330" s="36"/>
      <c r="E3330" s="36">
        <v>12004</v>
      </c>
      <c r="F3330" s="36" t="s">
        <v>2413</v>
      </c>
      <c r="G3330" s="36" t="s">
        <v>62</v>
      </c>
      <c r="H3330" s="38">
        <v>1</v>
      </c>
      <c r="I3330" s="48">
        <v>2800000</v>
      </c>
      <c r="J3330" s="39">
        <f t="shared" si="1450"/>
        <v>0</v>
      </c>
      <c r="K3330" s="39">
        <f t="shared" si="1451"/>
        <v>0</v>
      </c>
      <c r="L3330" s="39">
        <f t="shared" si="1452"/>
        <v>2800000</v>
      </c>
      <c r="M3330" s="39">
        <f t="shared" si="1464"/>
        <v>0</v>
      </c>
      <c r="N3330" s="39">
        <f t="shared" si="1453"/>
        <v>0</v>
      </c>
      <c r="O3330" s="39">
        <f t="shared" si="1454"/>
        <v>0</v>
      </c>
      <c r="P3330" s="39">
        <f t="shared" si="1455"/>
        <v>0</v>
      </c>
      <c r="Q3330" s="39">
        <f t="shared" si="1456"/>
        <v>0</v>
      </c>
      <c r="R3330" s="39">
        <f t="shared" si="1457"/>
        <v>0</v>
      </c>
      <c r="S3330" s="39">
        <f t="shared" si="1458"/>
        <v>0</v>
      </c>
      <c r="T3330" s="39"/>
      <c r="U3330" s="39">
        <f t="shared" si="1459"/>
        <v>0</v>
      </c>
      <c r="V3330" s="39"/>
      <c r="W3330" s="39"/>
      <c r="X3330" s="39">
        <f t="shared" si="1427"/>
        <v>229.97946611909651</v>
      </c>
      <c r="Y3330" s="39">
        <f t="shared" si="1428"/>
        <v>7000</v>
      </c>
      <c r="Z3330" s="41">
        <f t="shared" si="1429"/>
        <v>339219.71252566739</v>
      </c>
      <c r="AA3330" s="41">
        <v>255047.22792607802</v>
      </c>
      <c r="AB3330" s="41">
        <v>-6878.5439134211319</v>
      </c>
      <c r="AC3330" s="41">
        <f t="shared" si="1430"/>
        <v>248168.68401265689</v>
      </c>
      <c r="AD3330" s="42">
        <f t="shared" si="1431"/>
        <v>84172.48459958937</v>
      </c>
      <c r="AE3330" s="41">
        <f t="shared" si="1432"/>
        <v>332341.16861224629</v>
      </c>
      <c r="AF3330" s="42">
        <f t="shared" si="1433"/>
        <v>2467658.8313877536</v>
      </c>
      <c r="AG3330" s="43">
        <f t="shared" si="1465"/>
        <v>400</v>
      </c>
      <c r="AH3330" s="44">
        <f t="shared" si="1434"/>
        <v>351.54004106776182</v>
      </c>
      <c r="AI3330" s="36">
        <f t="shared" si="1435"/>
        <v>48.459958932238195</v>
      </c>
      <c r="AJ3330" s="36">
        <f t="shared" si="1436"/>
        <v>1475</v>
      </c>
      <c r="AK3330" s="45">
        <v>45657</v>
      </c>
    </row>
    <row r="3331" spans="1:37" s="79" customFormat="1" ht="12.75" x14ac:dyDescent="0.25">
      <c r="A3331" s="36">
        <v>3325</v>
      </c>
      <c r="B3331" s="74">
        <v>44182</v>
      </c>
      <c r="C3331" s="49" t="s">
        <v>272</v>
      </c>
      <c r="D3331" s="49"/>
      <c r="E3331" s="49">
        <v>12010</v>
      </c>
      <c r="F3331" s="36" t="s">
        <v>2414</v>
      </c>
      <c r="G3331" s="56" t="s">
        <v>435</v>
      </c>
      <c r="H3331" s="38">
        <v>3</v>
      </c>
      <c r="I3331" s="50">
        <v>256500</v>
      </c>
      <c r="J3331" s="39">
        <f t="shared" si="1450"/>
        <v>0</v>
      </c>
      <c r="K3331" s="39">
        <f t="shared" si="1451"/>
        <v>0</v>
      </c>
      <c r="L3331" s="39">
        <f t="shared" si="1452"/>
        <v>0</v>
      </c>
      <c r="M3331" s="39">
        <f>IF(E3331=12005,I3331,IF(E3331&lt;&gt;12005,0))</f>
        <v>0</v>
      </c>
      <c r="N3331" s="39">
        <f t="shared" si="1453"/>
        <v>0</v>
      </c>
      <c r="O3331" s="39">
        <f t="shared" si="1454"/>
        <v>0</v>
      </c>
      <c r="P3331" s="39">
        <f t="shared" si="1455"/>
        <v>0</v>
      </c>
      <c r="Q3331" s="39">
        <f t="shared" si="1456"/>
        <v>0</v>
      </c>
      <c r="R3331" s="39">
        <f t="shared" si="1457"/>
        <v>256500</v>
      </c>
      <c r="S3331" s="39">
        <f t="shared" si="1458"/>
        <v>0</v>
      </c>
      <c r="T3331" s="39"/>
      <c r="U3331" s="39">
        <f t="shared" si="1459"/>
        <v>0</v>
      </c>
      <c r="V3331" s="39"/>
      <c r="W3331" s="39">
        <f>IF(E3331=12099,I3331,IF(E3331&lt;&gt;12099,0))</f>
        <v>0</v>
      </c>
      <c r="X3331" s="39">
        <f t="shared" si="1427"/>
        <v>70.225872689938399</v>
      </c>
      <c r="Y3331" s="39">
        <f t="shared" si="1428"/>
        <v>2137.5</v>
      </c>
      <c r="Z3331" s="41">
        <f t="shared" si="1429"/>
        <v>103583.16221765913</v>
      </c>
      <c r="AA3331" s="41">
        <v>77880.492813141682</v>
      </c>
      <c r="AB3331" s="41">
        <v>5234.4249955073628</v>
      </c>
      <c r="AC3331" s="41">
        <f t="shared" si="1430"/>
        <v>83114.917808649043</v>
      </c>
      <c r="AD3331" s="42">
        <f t="shared" si="1431"/>
        <v>25702.669404517452</v>
      </c>
      <c r="AE3331" s="41">
        <f t="shared" si="1432"/>
        <v>108817.58721316649</v>
      </c>
      <c r="AF3331" s="42">
        <f t="shared" si="1433"/>
        <v>147682.41278683351</v>
      </c>
      <c r="AG3331" s="43">
        <f>(365.25/30.4375*(IF(E3331=12002,1/3%,IF(E3331=12003,1/3%,IF(E3331=12004,1/3%,IF(E3331=12006,1/2%,IF(E3331=12007,1/10%,IF(E3331=12008,1/3%,IF(E3331=12009,1/10%,IF(E3331=12010,1/10%,IF(E3331=12011,1/20%,IF(E3331=12012,1/3%,IF(E3331=12099,1/10%)))))))))))))</f>
        <v>120</v>
      </c>
      <c r="AH3331" s="44">
        <f t="shared" si="1434"/>
        <v>71.540041067761805</v>
      </c>
      <c r="AI3331" s="36">
        <f t="shared" si="1435"/>
        <v>48.459958932238195</v>
      </c>
      <c r="AJ3331" s="36">
        <f t="shared" si="1436"/>
        <v>1475</v>
      </c>
      <c r="AK3331" s="45">
        <v>45657</v>
      </c>
    </row>
    <row r="3332" spans="1:37" s="79" customFormat="1" ht="12.75" x14ac:dyDescent="0.25">
      <c r="A3332" s="36">
        <v>3326</v>
      </c>
      <c r="B3332" s="45">
        <v>44186</v>
      </c>
      <c r="C3332" s="36" t="s">
        <v>721</v>
      </c>
      <c r="D3332" s="36"/>
      <c r="E3332" s="36">
        <v>12003</v>
      </c>
      <c r="F3332" s="56" t="s">
        <v>2415</v>
      </c>
      <c r="G3332" s="36" t="s">
        <v>276</v>
      </c>
      <c r="H3332" s="38">
        <v>72</v>
      </c>
      <c r="I3332" s="96">
        <v>3616200</v>
      </c>
      <c r="J3332" s="39">
        <f t="shared" si="1450"/>
        <v>0</v>
      </c>
      <c r="K3332" s="39">
        <f t="shared" si="1451"/>
        <v>3616200</v>
      </c>
      <c r="L3332" s="39">
        <f t="shared" si="1452"/>
        <v>0</v>
      </c>
      <c r="M3332" s="39">
        <f>IF(C3332=12006,H3332,IF(C3332&lt;&gt;12006,0))</f>
        <v>0</v>
      </c>
      <c r="N3332" s="39">
        <f t="shared" si="1453"/>
        <v>0</v>
      </c>
      <c r="O3332" s="39">
        <f t="shared" si="1454"/>
        <v>0</v>
      </c>
      <c r="P3332" s="39">
        <f t="shared" si="1455"/>
        <v>0</v>
      </c>
      <c r="Q3332" s="39">
        <f t="shared" si="1456"/>
        <v>0</v>
      </c>
      <c r="R3332" s="39">
        <f t="shared" si="1457"/>
        <v>0</v>
      </c>
      <c r="S3332" s="39">
        <f t="shared" si="1458"/>
        <v>0</v>
      </c>
      <c r="T3332" s="39"/>
      <c r="U3332" s="39">
        <f t="shared" si="1459"/>
        <v>0</v>
      </c>
      <c r="V3332" s="39">
        <f>IF(E3332=12050,I3332,IF(E3332&lt;&gt;12050,0))</f>
        <v>0</v>
      </c>
      <c r="W3332" s="39"/>
      <c r="X3332" s="39">
        <f t="shared" si="1427"/>
        <v>297.01848049281313</v>
      </c>
      <c r="Y3332" s="39">
        <f t="shared" si="1428"/>
        <v>9040.5</v>
      </c>
      <c r="Z3332" s="41">
        <f t="shared" si="1429"/>
        <v>436914.18480492814</v>
      </c>
      <c r="AA3332" s="41">
        <v>328205.42094455851</v>
      </c>
      <c r="AB3332" s="41">
        <v>0</v>
      </c>
      <c r="AC3332" s="41">
        <f t="shared" si="1430"/>
        <v>328205.42094455851</v>
      </c>
      <c r="AD3332" s="42">
        <f t="shared" si="1431"/>
        <v>108708.76386036963</v>
      </c>
      <c r="AE3332" s="41">
        <f t="shared" si="1432"/>
        <v>436914.18480492814</v>
      </c>
      <c r="AF3332" s="42">
        <f t="shared" si="1433"/>
        <v>3179285.815195072</v>
      </c>
      <c r="AG3332" s="43">
        <f>(365.25/30.4375*(IF(E3332=12002,1/3%,IF(E3332=12003,1/3%,IF(E3332=12004,1/3%,IF(E3332=12006,1/2%,IF(E3332=12007,1/10%,IF(E3332=12008,1/3%,IF(E3332=12009,1/10%,IF(E3332=12010,1/10%,IF(E3332=12011,1/20%,IF(E3332=12012,1/3%))))))))))))</f>
        <v>400</v>
      </c>
      <c r="AH3332" s="44">
        <f t="shared" si="1434"/>
        <v>351.67145790554412</v>
      </c>
      <c r="AI3332" s="36">
        <f t="shared" si="1435"/>
        <v>48.328542094455855</v>
      </c>
      <c r="AJ3332" s="36">
        <f t="shared" si="1436"/>
        <v>1471</v>
      </c>
      <c r="AK3332" s="45">
        <v>45657</v>
      </c>
    </row>
    <row r="3333" spans="1:37" s="79" customFormat="1" ht="12.75" x14ac:dyDescent="0.25">
      <c r="A3333" s="36">
        <v>3327</v>
      </c>
      <c r="B3333" s="45">
        <v>44186</v>
      </c>
      <c r="C3333" s="36" t="s">
        <v>721</v>
      </c>
      <c r="D3333" s="36"/>
      <c r="E3333" s="36">
        <v>12003</v>
      </c>
      <c r="F3333" s="56" t="s">
        <v>2210</v>
      </c>
      <c r="G3333" s="36" t="s">
        <v>276</v>
      </c>
      <c r="H3333" s="38">
        <v>15</v>
      </c>
      <c r="I3333" s="96">
        <v>538125</v>
      </c>
      <c r="J3333" s="39">
        <f t="shared" si="1450"/>
        <v>0</v>
      </c>
      <c r="K3333" s="39">
        <f t="shared" si="1451"/>
        <v>538125</v>
      </c>
      <c r="L3333" s="39">
        <f t="shared" si="1452"/>
        <v>0</v>
      </c>
      <c r="M3333" s="39">
        <f>IF(C3333=12006,H3333,IF(C3333&lt;&gt;12006,0))</f>
        <v>0</v>
      </c>
      <c r="N3333" s="39">
        <f t="shared" si="1453"/>
        <v>0</v>
      </c>
      <c r="O3333" s="39">
        <f t="shared" si="1454"/>
        <v>0</v>
      </c>
      <c r="P3333" s="39">
        <f t="shared" si="1455"/>
        <v>0</v>
      </c>
      <c r="Q3333" s="39">
        <f t="shared" si="1456"/>
        <v>0</v>
      </c>
      <c r="R3333" s="39">
        <f t="shared" si="1457"/>
        <v>0</v>
      </c>
      <c r="S3333" s="39">
        <f t="shared" si="1458"/>
        <v>0</v>
      </c>
      <c r="T3333" s="39"/>
      <c r="U3333" s="39">
        <f t="shared" si="1459"/>
        <v>0</v>
      </c>
      <c r="V3333" s="39">
        <f>IF(E3333=12050,I3333,IF(E3333&lt;&gt;12050,0))</f>
        <v>0</v>
      </c>
      <c r="W3333" s="39"/>
      <c r="X3333" s="39">
        <f t="shared" si="1427"/>
        <v>44.199178644763862</v>
      </c>
      <c r="Y3333" s="39">
        <f t="shared" si="1428"/>
        <v>1345.3125</v>
      </c>
      <c r="Z3333" s="41">
        <f t="shared" si="1429"/>
        <v>65016.991786447645</v>
      </c>
      <c r="AA3333" s="41">
        <v>48840.09240246407</v>
      </c>
      <c r="AB3333" s="41">
        <v>0</v>
      </c>
      <c r="AC3333" s="41">
        <f t="shared" si="1430"/>
        <v>48840.09240246407</v>
      </c>
      <c r="AD3333" s="42">
        <f t="shared" si="1431"/>
        <v>16176.899383983575</v>
      </c>
      <c r="AE3333" s="41">
        <f t="shared" si="1432"/>
        <v>65016.991786447645</v>
      </c>
      <c r="AF3333" s="42">
        <f t="shared" si="1433"/>
        <v>473108.00821355236</v>
      </c>
      <c r="AG3333" s="43">
        <f>(365.25/30.4375*(IF(E3333=12002,1/3%,IF(E3333=12003,1/3%,IF(E3333=12004,1/3%,IF(E3333=12006,1/2%,IF(E3333=12007,1/10%,IF(E3333=12008,1/3%,IF(E3333=12009,1/10%,IF(E3333=12010,1/10%,IF(E3333=12011,1/20%,IF(E3333=12012,1/3%))))))))))))</f>
        <v>400</v>
      </c>
      <c r="AH3333" s="44">
        <f t="shared" si="1434"/>
        <v>351.67145790554412</v>
      </c>
      <c r="AI3333" s="36">
        <f t="shared" si="1435"/>
        <v>48.328542094455855</v>
      </c>
      <c r="AJ3333" s="36">
        <f t="shared" si="1436"/>
        <v>1471</v>
      </c>
      <c r="AK3333" s="45">
        <v>45657</v>
      </c>
    </row>
    <row r="3334" spans="1:37" s="79" customFormat="1" ht="12.75" x14ac:dyDescent="0.25">
      <c r="A3334" s="36">
        <v>3328</v>
      </c>
      <c r="B3334" s="45">
        <v>44186</v>
      </c>
      <c r="C3334" s="36" t="s">
        <v>315</v>
      </c>
      <c r="D3334" s="36"/>
      <c r="E3334" s="36">
        <v>12008</v>
      </c>
      <c r="F3334" s="36" t="s">
        <v>2416</v>
      </c>
      <c r="G3334" s="38" t="s">
        <v>322</v>
      </c>
      <c r="H3334" s="61">
        <v>2</v>
      </c>
      <c r="I3334" s="50">
        <v>1499515.94</v>
      </c>
      <c r="J3334" s="39">
        <f t="shared" si="1450"/>
        <v>0</v>
      </c>
      <c r="K3334" s="39">
        <f t="shared" si="1451"/>
        <v>0</v>
      </c>
      <c r="L3334" s="39">
        <f t="shared" si="1452"/>
        <v>0</v>
      </c>
      <c r="M3334" s="39">
        <f>IF(C3334=12006,H3334,IF(C3334&lt;&gt;12006,0))</f>
        <v>0</v>
      </c>
      <c r="N3334" s="39">
        <f t="shared" si="1453"/>
        <v>0</v>
      </c>
      <c r="O3334" s="39">
        <f t="shared" si="1454"/>
        <v>0</v>
      </c>
      <c r="P3334" s="39">
        <f t="shared" si="1455"/>
        <v>1499515.94</v>
      </c>
      <c r="Q3334" s="39">
        <f t="shared" si="1456"/>
        <v>0</v>
      </c>
      <c r="R3334" s="39">
        <f t="shared" si="1457"/>
        <v>0</v>
      </c>
      <c r="S3334" s="39">
        <f t="shared" si="1458"/>
        <v>0</v>
      </c>
      <c r="T3334" s="39"/>
      <c r="U3334" s="39">
        <f t="shared" si="1459"/>
        <v>0</v>
      </c>
      <c r="V3334" s="39"/>
      <c r="W3334" s="39"/>
      <c r="X3334" s="39">
        <f t="shared" si="1427"/>
        <v>123.16352689938398</v>
      </c>
      <c r="Y3334" s="39">
        <f t="shared" si="1428"/>
        <v>3748.7898500000001</v>
      </c>
      <c r="Z3334" s="41">
        <f t="shared" si="1429"/>
        <v>181173.54806899387</v>
      </c>
      <c r="AA3334" s="41">
        <v>136095.6972238193</v>
      </c>
      <c r="AB3334" s="41">
        <v>0</v>
      </c>
      <c r="AC3334" s="41">
        <f t="shared" si="1430"/>
        <v>136095.6972238193</v>
      </c>
      <c r="AD3334" s="42">
        <f t="shared" si="1431"/>
        <v>45077.850845174573</v>
      </c>
      <c r="AE3334" s="41">
        <f t="shared" si="1432"/>
        <v>181173.54806899387</v>
      </c>
      <c r="AF3334" s="42">
        <f t="shared" si="1433"/>
        <v>1318342.391931006</v>
      </c>
      <c r="AG3334" s="43">
        <f>(365.25/30.4375*(IF(E3334=12002,1/3%,IF(E3334=12003,1/3%,IF(E3334=12004,1/3%,IF(E3334=12006,1/2%,IF(E3334=12007,1/10%,IF(E3334=12008,1/3%,IF(E3334=12009,1/10%,IF(E3334=12010,1/10%,IF(E3334=12011,1/20%,IF(E3334=12012,1/3%))))))))))))</f>
        <v>400</v>
      </c>
      <c r="AH3334" s="44">
        <f t="shared" si="1434"/>
        <v>351.67145790554412</v>
      </c>
      <c r="AI3334" s="36">
        <f t="shared" si="1435"/>
        <v>48.328542094455855</v>
      </c>
      <c r="AJ3334" s="36">
        <f t="shared" si="1436"/>
        <v>1471</v>
      </c>
      <c r="AK3334" s="45">
        <v>45657</v>
      </c>
    </row>
    <row r="3335" spans="1:37" s="79" customFormat="1" ht="12.75" x14ac:dyDescent="0.25">
      <c r="A3335" s="36">
        <v>3329</v>
      </c>
      <c r="B3335" s="45">
        <v>44186</v>
      </c>
      <c r="C3335" s="36" t="s">
        <v>721</v>
      </c>
      <c r="D3335" s="36"/>
      <c r="E3335" s="36">
        <v>12003</v>
      </c>
      <c r="F3335" s="56" t="s">
        <v>2338</v>
      </c>
      <c r="G3335" s="38" t="s">
        <v>2411</v>
      </c>
      <c r="H3335" s="61">
        <v>10</v>
      </c>
      <c r="I3335" s="96">
        <v>363750</v>
      </c>
      <c r="J3335" s="39">
        <f t="shared" si="1450"/>
        <v>0</v>
      </c>
      <c r="K3335" s="39">
        <f t="shared" si="1451"/>
        <v>363750</v>
      </c>
      <c r="L3335" s="39">
        <f t="shared" si="1452"/>
        <v>0</v>
      </c>
      <c r="M3335" s="39">
        <f>IF(C3335=12006,H3335,IF(C3335&lt;&gt;12006,0))</f>
        <v>0</v>
      </c>
      <c r="N3335" s="39">
        <f t="shared" si="1453"/>
        <v>0</v>
      </c>
      <c r="O3335" s="39">
        <f t="shared" si="1454"/>
        <v>0</v>
      </c>
      <c r="P3335" s="39">
        <f t="shared" si="1455"/>
        <v>0</v>
      </c>
      <c r="Q3335" s="39">
        <f t="shared" si="1456"/>
        <v>0</v>
      </c>
      <c r="R3335" s="39">
        <f t="shared" si="1457"/>
        <v>0</v>
      </c>
      <c r="S3335" s="39">
        <f t="shared" si="1458"/>
        <v>0</v>
      </c>
      <c r="T3335" s="39"/>
      <c r="U3335" s="39">
        <f t="shared" si="1459"/>
        <v>0</v>
      </c>
      <c r="V3335" s="39"/>
      <c r="W3335" s="39"/>
      <c r="X3335" s="39">
        <f t="shared" ref="X3335:X3398" si="1466">IF(I3335&lt;0,0,IF(I3335&gt;0,((1/365.25*(IF(E3335=12002,I3335*3%,IF(E3335=12003,I3335*3%,IF(E3335=12004,I3335*3%,IF(E3335=12006,I3335*2%,IF(E3335=12007,I3335*10%,IF(E3335=12008,I3335*3%,IF(E3335=12009,I3335*10%,IF(E3335=12010,I3335*10%,IF(E3335=12011,I3335*20%,IF(E3335=12012,I3335*3%,IF(E3335=12099,I3335*10%))))))))))))))))</f>
        <v>29.876796714579054</v>
      </c>
      <c r="Y3335" s="39">
        <f t="shared" ref="Y3335:Y3398" si="1467">X3335*30.4375</f>
        <v>909.375</v>
      </c>
      <c r="Z3335" s="41">
        <f t="shared" ref="Z3335:Z3398" si="1468">IF(I3335&lt;0,0,IF(I3335&gt;0,(IF(AI3335*Y3335&lt;=I3335,Y3335*AI3335,IF(Y3335*AI3335&gt;I3335,I3335,IF(AI3335*Y3335=I3335,I3335))))))</f>
        <v>43948.767967145795</v>
      </c>
      <c r="AA3335" s="41">
        <v>33013.860369609858</v>
      </c>
      <c r="AB3335" s="41">
        <v>0</v>
      </c>
      <c r="AC3335" s="41">
        <f t="shared" si="1430"/>
        <v>33013.860369609858</v>
      </c>
      <c r="AD3335" s="42">
        <f t="shared" si="1431"/>
        <v>10934.907597535937</v>
      </c>
      <c r="AE3335" s="41">
        <f t="shared" si="1432"/>
        <v>43948.767967145795</v>
      </c>
      <c r="AF3335" s="42">
        <f t="shared" si="1433"/>
        <v>319801.23203285423</v>
      </c>
      <c r="AG3335" s="43">
        <f>(365.25/30.4375*(IF(E3335=12002,1/3%,IF(E3335=12003,1/3%,IF(E3335=12004,1/3%,IF(E3335=12006,1/2%,IF(E3335=12007,1/10%,IF(E3335=12008,1/3%,IF(E3335=12009,1/10%,IF(E3335=12010,1/10%,IF(E3335=12011,1/20%,IF(E3335=12012,1/3%))))))))))))</f>
        <v>400</v>
      </c>
      <c r="AH3335" s="44">
        <f t="shared" si="1434"/>
        <v>351.67145790554412</v>
      </c>
      <c r="AI3335" s="36">
        <f t="shared" si="1435"/>
        <v>48.328542094455855</v>
      </c>
      <c r="AJ3335" s="36">
        <f t="shared" si="1436"/>
        <v>1471</v>
      </c>
      <c r="AK3335" s="45">
        <v>45657</v>
      </c>
    </row>
    <row r="3336" spans="1:37" s="79" customFormat="1" ht="12.75" x14ac:dyDescent="0.25">
      <c r="A3336" s="36">
        <v>3330</v>
      </c>
      <c r="B3336" s="74">
        <v>44186</v>
      </c>
      <c r="C3336" s="49" t="s">
        <v>265</v>
      </c>
      <c r="D3336" s="49"/>
      <c r="E3336" s="49">
        <v>12007</v>
      </c>
      <c r="F3336" s="56" t="s">
        <v>2417</v>
      </c>
      <c r="G3336" s="73" t="s">
        <v>435</v>
      </c>
      <c r="H3336" s="62">
        <v>1</v>
      </c>
      <c r="I3336" s="96">
        <v>175000</v>
      </c>
      <c r="J3336" s="39">
        <f t="shared" si="1450"/>
        <v>0</v>
      </c>
      <c r="K3336" s="39">
        <f t="shared" si="1451"/>
        <v>0</v>
      </c>
      <c r="L3336" s="39">
        <f t="shared" si="1452"/>
        <v>0</v>
      </c>
      <c r="M3336" s="39">
        <f>IF(E3336=12005,I3336,IF(E3336&lt;&gt;12005,0))</f>
        <v>0</v>
      </c>
      <c r="N3336" s="39">
        <f t="shared" si="1453"/>
        <v>0</v>
      </c>
      <c r="O3336" s="39">
        <f t="shared" si="1454"/>
        <v>175000</v>
      </c>
      <c r="P3336" s="39">
        <f t="shared" si="1455"/>
        <v>0</v>
      </c>
      <c r="Q3336" s="39">
        <f t="shared" si="1456"/>
        <v>0</v>
      </c>
      <c r="R3336" s="39">
        <f t="shared" si="1457"/>
        <v>0</v>
      </c>
      <c r="S3336" s="39">
        <f t="shared" si="1458"/>
        <v>0</v>
      </c>
      <c r="T3336" s="39"/>
      <c r="U3336" s="39">
        <f t="shared" si="1459"/>
        <v>0</v>
      </c>
      <c r="V3336" s="39"/>
      <c r="W3336" s="39">
        <f>IF(E3336=12099,I3336,IF(E3336&lt;&gt;12099,0))</f>
        <v>0</v>
      </c>
      <c r="X3336" s="39">
        <f t="shared" si="1466"/>
        <v>47.912388774811774</v>
      </c>
      <c r="Y3336" s="39">
        <f t="shared" si="1467"/>
        <v>1458.3333333333333</v>
      </c>
      <c r="Z3336" s="41">
        <f t="shared" si="1468"/>
        <v>70479.123887748123</v>
      </c>
      <c r="AA3336" s="41">
        <v>52943.189596167009</v>
      </c>
      <c r="AB3336" s="41">
        <v>1658.8791115258418</v>
      </c>
      <c r="AC3336" s="41">
        <f t="shared" si="1430"/>
        <v>54602.068707692852</v>
      </c>
      <c r="AD3336" s="42">
        <f t="shared" si="1431"/>
        <v>17535.934291581114</v>
      </c>
      <c r="AE3336" s="41">
        <f t="shared" si="1432"/>
        <v>72138.002999273973</v>
      </c>
      <c r="AF3336" s="42">
        <f t="shared" si="1433"/>
        <v>102861.99700072603</v>
      </c>
      <c r="AG3336" s="43">
        <f>(365.25/30.4375*(IF(E3336=12002,1/3%,IF(E3336=12003,1/3%,IF(E3336=12004,1/3%,IF(E3336=12006,1/2%,IF(E3336=12007,1/10%,IF(E3336=12008,1/3%,IF(E3336=12009,1/10%,IF(E3336=12010,1/10%,IF(E3336=12011,1/20%,IF(E3336=12012,1/3%,IF(E3336=12099,1/10%)))))))))))))</f>
        <v>120</v>
      </c>
      <c r="AH3336" s="44">
        <f t="shared" si="1434"/>
        <v>71.671457905544145</v>
      </c>
      <c r="AI3336" s="36">
        <f t="shared" si="1435"/>
        <v>48.328542094455855</v>
      </c>
      <c r="AJ3336" s="36">
        <f t="shared" si="1436"/>
        <v>1471</v>
      </c>
      <c r="AK3336" s="45">
        <v>45657</v>
      </c>
    </row>
    <row r="3337" spans="1:37" s="79" customFormat="1" ht="12.75" x14ac:dyDescent="0.25">
      <c r="A3337" s="36">
        <v>3331</v>
      </c>
      <c r="B3337" s="45">
        <v>44188</v>
      </c>
      <c r="C3337" s="36" t="s">
        <v>533</v>
      </c>
      <c r="D3337" s="36"/>
      <c r="E3337" s="36">
        <v>12003</v>
      </c>
      <c r="F3337" s="56" t="s">
        <v>2418</v>
      </c>
      <c r="G3337" s="56" t="s">
        <v>1472</v>
      </c>
      <c r="H3337" s="38">
        <v>16</v>
      </c>
      <c r="I3337" s="96">
        <v>734160</v>
      </c>
      <c r="J3337" s="39">
        <f t="shared" si="1450"/>
        <v>0</v>
      </c>
      <c r="K3337" s="39">
        <f t="shared" si="1451"/>
        <v>734160</v>
      </c>
      <c r="L3337" s="39">
        <f t="shared" si="1452"/>
        <v>0</v>
      </c>
      <c r="M3337" s="39">
        <f>IF(C3337=12006,H3337,IF(C3337&lt;&gt;12006,0))</f>
        <v>0</v>
      </c>
      <c r="N3337" s="39">
        <f t="shared" si="1453"/>
        <v>0</v>
      </c>
      <c r="O3337" s="39">
        <f t="shared" si="1454"/>
        <v>0</v>
      </c>
      <c r="P3337" s="39">
        <f t="shared" si="1455"/>
        <v>0</v>
      </c>
      <c r="Q3337" s="39">
        <f t="shared" si="1456"/>
        <v>0</v>
      </c>
      <c r="R3337" s="39">
        <f t="shared" si="1457"/>
        <v>0</v>
      </c>
      <c r="S3337" s="39">
        <f t="shared" si="1458"/>
        <v>0</v>
      </c>
      <c r="T3337" s="39"/>
      <c r="U3337" s="39">
        <f t="shared" si="1459"/>
        <v>0</v>
      </c>
      <c r="V3337" s="39"/>
      <c r="W3337" s="39"/>
      <c r="X3337" s="39">
        <f t="shared" si="1466"/>
        <v>60.300616016427099</v>
      </c>
      <c r="Y3337" s="39">
        <f t="shared" si="1467"/>
        <v>1835.3999999999999</v>
      </c>
      <c r="Z3337" s="41">
        <f t="shared" si="1468"/>
        <v>88581.604928131404</v>
      </c>
      <c r="AA3337" s="41">
        <v>66511.579466119088</v>
      </c>
      <c r="AB3337" s="41">
        <v>-1793.7964816512349</v>
      </c>
      <c r="AC3337" s="41">
        <f t="shared" ref="AC3337:AC3346" si="1469">AA3337+AB3337</f>
        <v>64717.782984467856</v>
      </c>
      <c r="AD3337" s="42">
        <f t="shared" ref="AD3337:AD3346" si="1470">Z3337-AA3337</f>
        <v>22070.025462012316</v>
      </c>
      <c r="AE3337" s="41">
        <f t="shared" ref="AE3337:AE3346" si="1471">AC3337+AD3337</f>
        <v>86787.808446480165</v>
      </c>
      <c r="AF3337" s="42">
        <f t="shared" ref="AF3337:AF3346" si="1472">I3337-AE3337</f>
        <v>647372.19155351981</v>
      </c>
      <c r="AG3337" s="43">
        <f>(365.25/30.4375*(IF(E3337=12002,1/3%,IF(E3337=12003,1/3%,IF(E3337=12004,1/3%,IF(E3337=12006,1/2%,IF(E3337=12007,1/10%,IF(E3337=12008,1/3%,IF(E3337=12009,1/10%,IF(E3337=12010,1/10%,IF(E3337=12011,1/20%,IF(E3337=12012,1/3%))))))))))))</f>
        <v>400</v>
      </c>
      <c r="AH3337" s="44">
        <f t="shared" ref="AH3337:AH3346" si="1473">IF(AG3337&gt;AI3337,AG3337-AI3337,IF(AG3337&lt;=AI3337,0))</f>
        <v>351.73716632443529</v>
      </c>
      <c r="AI3337" s="36">
        <f t="shared" ref="AI3337:AI3346" si="1474">AJ3337/30.4375</f>
        <v>48.262833675564679</v>
      </c>
      <c r="AJ3337" s="36">
        <f t="shared" ref="AJ3337:AJ3346" si="1475">AK3337-B3337</f>
        <v>1469</v>
      </c>
      <c r="AK3337" s="45">
        <v>45657</v>
      </c>
    </row>
    <row r="3338" spans="1:37" s="79" customFormat="1" ht="12.75" x14ac:dyDescent="0.25">
      <c r="A3338" s="36">
        <v>3332</v>
      </c>
      <c r="B3338" s="45">
        <v>44188</v>
      </c>
      <c r="C3338" s="36" t="s">
        <v>533</v>
      </c>
      <c r="D3338" s="36"/>
      <c r="E3338" s="36">
        <v>12003</v>
      </c>
      <c r="F3338" s="56" t="s">
        <v>2419</v>
      </c>
      <c r="G3338" s="56" t="s">
        <v>1472</v>
      </c>
      <c r="H3338" s="38">
        <v>4</v>
      </c>
      <c r="I3338" s="96">
        <v>327750</v>
      </c>
      <c r="J3338" s="39">
        <f t="shared" si="1450"/>
        <v>0</v>
      </c>
      <c r="K3338" s="39">
        <f t="shared" si="1451"/>
        <v>327750</v>
      </c>
      <c r="L3338" s="39">
        <f t="shared" si="1452"/>
        <v>0</v>
      </c>
      <c r="M3338" s="39">
        <f>IF(C3338=12006,H3338,IF(C3338&lt;&gt;12006,0))</f>
        <v>0</v>
      </c>
      <c r="N3338" s="39">
        <f t="shared" si="1453"/>
        <v>0</v>
      </c>
      <c r="O3338" s="39">
        <f t="shared" si="1454"/>
        <v>0</v>
      </c>
      <c r="P3338" s="39">
        <f t="shared" si="1455"/>
        <v>0</v>
      </c>
      <c r="Q3338" s="39">
        <f t="shared" si="1456"/>
        <v>0</v>
      </c>
      <c r="R3338" s="39">
        <f t="shared" si="1457"/>
        <v>0</v>
      </c>
      <c r="S3338" s="39">
        <f t="shared" si="1458"/>
        <v>0</v>
      </c>
      <c r="T3338" s="39"/>
      <c r="U3338" s="39">
        <f t="shared" si="1459"/>
        <v>0</v>
      </c>
      <c r="V3338" s="39"/>
      <c r="W3338" s="39"/>
      <c r="X3338" s="39">
        <f t="shared" si="1466"/>
        <v>26.919917864476385</v>
      </c>
      <c r="Y3338" s="39">
        <f t="shared" si="1467"/>
        <v>819.375</v>
      </c>
      <c r="Z3338" s="41">
        <f t="shared" si="1468"/>
        <v>39545.359342915806</v>
      </c>
      <c r="AA3338" s="41">
        <v>29692.669404517455</v>
      </c>
      <c r="AB3338" s="41">
        <v>-800.80200073715866</v>
      </c>
      <c r="AC3338" s="41">
        <f t="shared" si="1469"/>
        <v>28891.867403780296</v>
      </c>
      <c r="AD3338" s="42">
        <f t="shared" si="1470"/>
        <v>9852.6899383983509</v>
      </c>
      <c r="AE3338" s="41">
        <f t="shared" si="1471"/>
        <v>38744.557342178647</v>
      </c>
      <c r="AF3338" s="42">
        <f t="shared" si="1472"/>
        <v>289005.44265782135</v>
      </c>
      <c r="AG3338" s="43">
        <f>(365.25/30.4375*(IF(E3338=12002,1/3%,IF(E3338=12003,1/3%,IF(E3338=12004,1/3%,IF(E3338=12006,1/2%,IF(E3338=12007,1/10%,IF(E3338=12008,1/3%,IF(E3338=12009,1/10%,IF(E3338=12010,1/10%,IF(E3338=12011,1/20%,IF(E3338=12012,1/3%))))))))))))</f>
        <v>400</v>
      </c>
      <c r="AH3338" s="44">
        <f t="shared" si="1473"/>
        <v>351.73716632443529</v>
      </c>
      <c r="AI3338" s="36">
        <f t="shared" si="1474"/>
        <v>48.262833675564679</v>
      </c>
      <c r="AJ3338" s="36">
        <f t="shared" si="1475"/>
        <v>1469</v>
      </c>
      <c r="AK3338" s="45">
        <v>45657</v>
      </c>
    </row>
    <row r="3339" spans="1:37" s="79" customFormat="1" ht="12.75" x14ac:dyDescent="0.25">
      <c r="A3339" s="36">
        <v>3333</v>
      </c>
      <c r="B3339" s="45">
        <v>44188</v>
      </c>
      <c r="C3339" s="49" t="s">
        <v>431</v>
      </c>
      <c r="D3339" s="49"/>
      <c r="E3339" s="49">
        <v>12009</v>
      </c>
      <c r="F3339" s="56" t="s">
        <v>2420</v>
      </c>
      <c r="G3339" s="56" t="s">
        <v>435</v>
      </c>
      <c r="H3339" s="62">
        <v>1</v>
      </c>
      <c r="I3339" s="96">
        <v>334580</v>
      </c>
      <c r="J3339" s="39">
        <f t="shared" si="1450"/>
        <v>0</v>
      </c>
      <c r="K3339" s="39">
        <f t="shared" si="1451"/>
        <v>0</v>
      </c>
      <c r="L3339" s="39">
        <f t="shared" si="1452"/>
        <v>0</v>
      </c>
      <c r="M3339" s="39">
        <f>IF(E3339=12005,I3339,IF(E3339&lt;&gt;12005,0))</f>
        <v>0</v>
      </c>
      <c r="N3339" s="39">
        <f t="shared" si="1453"/>
        <v>0</v>
      </c>
      <c r="O3339" s="39">
        <f t="shared" si="1454"/>
        <v>0</v>
      </c>
      <c r="P3339" s="39">
        <f t="shared" si="1455"/>
        <v>0</v>
      </c>
      <c r="Q3339" s="39">
        <f t="shared" si="1456"/>
        <v>334580</v>
      </c>
      <c r="R3339" s="39">
        <f t="shared" si="1457"/>
        <v>0</v>
      </c>
      <c r="S3339" s="39">
        <f t="shared" si="1458"/>
        <v>0</v>
      </c>
      <c r="T3339" s="39"/>
      <c r="U3339" s="39">
        <f t="shared" si="1459"/>
        <v>0</v>
      </c>
      <c r="V3339" s="39"/>
      <c r="W3339" s="39">
        <f>IF(E3339=12099,I3339,IF(E3339&lt;&gt;12099,0))</f>
        <v>0</v>
      </c>
      <c r="X3339" s="39">
        <f t="shared" si="1466"/>
        <v>91.60301163586584</v>
      </c>
      <c r="Y3339" s="39">
        <f t="shared" si="1467"/>
        <v>2788.1666666666665</v>
      </c>
      <c r="Z3339" s="41">
        <f t="shared" si="1468"/>
        <v>134564.82409308691</v>
      </c>
      <c r="AA3339" s="41">
        <v>101038.12183436002</v>
      </c>
      <c r="AB3339" s="41">
        <v>0</v>
      </c>
      <c r="AC3339" s="41">
        <f t="shared" si="1469"/>
        <v>101038.12183436002</v>
      </c>
      <c r="AD3339" s="42">
        <f t="shared" si="1470"/>
        <v>33526.702258726888</v>
      </c>
      <c r="AE3339" s="41">
        <f t="shared" si="1471"/>
        <v>134564.82409308691</v>
      </c>
      <c r="AF3339" s="42">
        <f t="shared" si="1472"/>
        <v>200015.17590691309</v>
      </c>
      <c r="AG3339" s="43">
        <f>(365.25/30.4375*(IF(E3339=12002,1/3%,IF(E3339=12003,1/3%,IF(E3339=12004,1/3%,IF(E3339=12006,1/2%,IF(E3339=12007,1/10%,IF(E3339=12008,1/3%,IF(E3339=12009,1/10%,IF(E3339=12010,1/10%,IF(E3339=12011,1/20%,IF(E3339=12012,1/3%,IF(E3339=12099,1/10%)))))))))))))</f>
        <v>120</v>
      </c>
      <c r="AH3339" s="44">
        <f t="shared" si="1473"/>
        <v>71.737166324435321</v>
      </c>
      <c r="AI3339" s="36">
        <f t="shared" si="1474"/>
        <v>48.262833675564679</v>
      </c>
      <c r="AJ3339" s="36">
        <f t="shared" si="1475"/>
        <v>1469</v>
      </c>
      <c r="AK3339" s="45">
        <v>45657</v>
      </c>
    </row>
    <row r="3340" spans="1:37" s="79" customFormat="1" ht="12.75" x14ac:dyDescent="0.25">
      <c r="A3340" s="36">
        <v>3334</v>
      </c>
      <c r="B3340" s="74">
        <v>44189</v>
      </c>
      <c r="C3340" s="49" t="s">
        <v>272</v>
      </c>
      <c r="D3340" s="49"/>
      <c r="E3340" s="49">
        <v>12010</v>
      </c>
      <c r="F3340" s="36" t="s">
        <v>2225</v>
      </c>
      <c r="G3340" s="56" t="s">
        <v>435</v>
      </c>
      <c r="H3340" s="38">
        <v>2</v>
      </c>
      <c r="I3340" s="50">
        <v>470000</v>
      </c>
      <c r="J3340" s="39">
        <f t="shared" si="1450"/>
        <v>0</v>
      </c>
      <c r="K3340" s="39">
        <f t="shared" si="1451"/>
        <v>0</v>
      </c>
      <c r="L3340" s="39">
        <f t="shared" si="1452"/>
        <v>0</v>
      </c>
      <c r="M3340" s="39">
        <f>IF(E3340=12005,I3340,IF(E3340&lt;&gt;12005,0))</f>
        <v>0</v>
      </c>
      <c r="N3340" s="39">
        <f t="shared" si="1453"/>
        <v>0</v>
      </c>
      <c r="O3340" s="39">
        <f t="shared" si="1454"/>
        <v>0</v>
      </c>
      <c r="P3340" s="39">
        <f t="shared" si="1455"/>
        <v>0</v>
      </c>
      <c r="Q3340" s="39">
        <f t="shared" si="1456"/>
        <v>0</v>
      </c>
      <c r="R3340" s="39">
        <f t="shared" si="1457"/>
        <v>470000</v>
      </c>
      <c r="S3340" s="39">
        <f t="shared" si="1458"/>
        <v>0</v>
      </c>
      <c r="T3340" s="39"/>
      <c r="U3340" s="39">
        <f t="shared" si="1459"/>
        <v>0</v>
      </c>
      <c r="V3340" s="39"/>
      <c r="W3340" s="39">
        <f>IF(E3340=12099,I3340,IF(E3340&lt;&gt;12099,0))</f>
        <v>0</v>
      </c>
      <c r="X3340" s="39">
        <f t="shared" si="1466"/>
        <v>128.67898699520876</v>
      </c>
      <c r="Y3340" s="39">
        <f t="shared" si="1467"/>
        <v>3916.6666666666665</v>
      </c>
      <c r="Z3340" s="41">
        <f t="shared" si="1468"/>
        <v>188900.75290896645</v>
      </c>
      <c r="AA3340" s="41">
        <v>141804.24366872004</v>
      </c>
      <c r="AB3340" s="41">
        <v>9530.8035519173554</v>
      </c>
      <c r="AC3340" s="41">
        <f t="shared" si="1469"/>
        <v>151335.04722063738</v>
      </c>
      <c r="AD3340" s="42">
        <f t="shared" si="1470"/>
        <v>47096.509240246407</v>
      </c>
      <c r="AE3340" s="41">
        <f t="shared" si="1471"/>
        <v>198431.55646088379</v>
      </c>
      <c r="AF3340" s="42">
        <f t="shared" si="1472"/>
        <v>271568.44353911618</v>
      </c>
      <c r="AG3340" s="43">
        <f>(365.25/30.4375*(IF(E3340=12002,1/3%,IF(E3340=12003,1/3%,IF(E3340=12004,1/3%,IF(E3340=12006,1/2%,IF(E3340=12007,1/10%,IF(E3340=12008,1/3%,IF(E3340=12009,1/10%,IF(E3340=12010,1/10%,IF(E3340=12011,1/20%,IF(E3340=12012,1/3%,IF(E3340=12099,1/10%)))))))))))))</f>
        <v>120</v>
      </c>
      <c r="AH3340" s="44">
        <f t="shared" si="1473"/>
        <v>71.77002053388091</v>
      </c>
      <c r="AI3340" s="36">
        <f t="shared" si="1474"/>
        <v>48.229979466119097</v>
      </c>
      <c r="AJ3340" s="36">
        <f t="shared" si="1475"/>
        <v>1468</v>
      </c>
      <c r="AK3340" s="45">
        <v>45657</v>
      </c>
    </row>
    <row r="3341" spans="1:37" s="79" customFormat="1" ht="12.75" x14ac:dyDescent="0.25">
      <c r="A3341" s="36">
        <v>3335</v>
      </c>
      <c r="B3341" s="74">
        <v>44194</v>
      </c>
      <c r="C3341" s="49" t="s">
        <v>272</v>
      </c>
      <c r="D3341" s="49"/>
      <c r="E3341" s="49">
        <v>12010</v>
      </c>
      <c r="F3341" s="36" t="s">
        <v>2421</v>
      </c>
      <c r="G3341" s="56" t="s">
        <v>435</v>
      </c>
      <c r="H3341" s="38">
        <v>5</v>
      </c>
      <c r="I3341" s="50">
        <v>217500</v>
      </c>
      <c r="J3341" s="39">
        <f t="shared" si="1450"/>
        <v>0</v>
      </c>
      <c r="K3341" s="39">
        <f t="shared" si="1451"/>
        <v>0</v>
      </c>
      <c r="L3341" s="39">
        <f t="shared" si="1452"/>
        <v>0</v>
      </c>
      <c r="M3341" s="39">
        <f>IF(E3341=12005,I3341,IF(E3341&lt;&gt;12005,0))</f>
        <v>0</v>
      </c>
      <c r="N3341" s="39">
        <f t="shared" si="1453"/>
        <v>0</v>
      </c>
      <c r="O3341" s="39">
        <f t="shared" si="1454"/>
        <v>0</v>
      </c>
      <c r="P3341" s="39">
        <f t="shared" si="1455"/>
        <v>0</v>
      </c>
      <c r="Q3341" s="39">
        <f t="shared" si="1456"/>
        <v>0</v>
      </c>
      <c r="R3341" s="39">
        <f t="shared" si="1457"/>
        <v>217500</v>
      </c>
      <c r="S3341" s="39">
        <f t="shared" si="1458"/>
        <v>0</v>
      </c>
      <c r="T3341" s="39"/>
      <c r="U3341" s="39">
        <f t="shared" si="1459"/>
        <v>0</v>
      </c>
      <c r="V3341" s="39"/>
      <c r="W3341" s="39">
        <f>IF(E3341=12099,I3341,IF(E3341&lt;&gt;12099,0))</f>
        <v>0</v>
      </c>
      <c r="X3341" s="39">
        <f t="shared" si="1466"/>
        <v>59.548254620123203</v>
      </c>
      <c r="Y3341" s="39">
        <f t="shared" si="1467"/>
        <v>1812.5</v>
      </c>
      <c r="Z3341" s="41">
        <f t="shared" si="1468"/>
        <v>87119.096509240248</v>
      </c>
      <c r="AA3341" s="41">
        <v>65324.435318275151</v>
      </c>
      <c r="AB3341" s="41">
        <v>4390.5199453191526</v>
      </c>
      <c r="AC3341" s="41">
        <f t="shared" si="1469"/>
        <v>69714.955263594311</v>
      </c>
      <c r="AD3341" s="42">
        <f t="shared" si="1470"/>
        <v>21794.661190965096</v>
      </c>
      <c r="AE3341" s="41">
        <f t="shared" si="1471"/>
        <v>91509.616454559407</v>
      </c>
      <c r="AF3341" s="42">
        <f t="shared" si="1472"/>
        <v>125990.38354544059</v>
      </c>
      <c r="AG3341" s="43">
        <f>(365.25/30.4375*(IF(E3341=12002,1/3%,IF(E3341=12003,1/3%,IF(E3341=12004,1/3%,IF(E3341=12006,1/2%,IF(E3341=12007,1/10%,IF(E3341=12008,1/3%,IF(E3341=12009,1/10%,IF(E3341=12010,1/10%,IF(E3341=12011,1/20%,IF(E3341=12012,1/3%,IF(E3341=12099,1/10%)))))))))))))</f>
        <v>120</v>
      </c>
      <c r="AH3341" s="44">
        <f t="shared" si="1473"/>
        <v>71.934291581108823</v>
      </c>
      <c r="AI3341" s="36">
        <f t="shared" si="1474"/>
        <v>48.06570841889117</v>
      </c>
      <c r="AJ3341" s="36">
        <f t="shared" si="1475"/>
        <v>1463</v>
      </c>
      <c r="AK3341" s="45">
        <v>45657</v>
      </c>
    </row>
    <row r="3342" spans="1:37" s="79" customFormat="1" ht="25.5" x14ac:dyDescent="0.25">
      <c r="A3342" s="36">
        <v>3336</v>
      </c>
      <c r="B3342" s="45">
        <v>44194</v>
      </c>
      <c r="C3342" s="53" t="s">
        <v>533</v>
      </c>
      <c r="D3342" s="53"/>
      <c r="E3342" s="36">
        <v>12003</v>
      </c>
      <c r="F3342" s="36" t="s">
        <v>2338</v>
      </c>
      <c r="G3342" s="36" t="s">
        <v>1700</v>
      </c>
      <c r="H3342" s="38">
        <v>7</v>
      </c>
      <c r="I3342" s="48">
        <v>333375</v>
      </c>
      <c r="J3342" s="39">
        <f t="shared" si="1450"/>
        <v>0</v>
      </c>
      <c r="K3342" s="39">
        <f t="shared" si="1451"/>
        <v>333375</v>
      </c>
      <c r="L3342" s="39">
        <f t="shared" si="1452"/>
        <v>0</v>
      </c>
      <c r="M3342" s="39">
        <f>IF(C3342=12006,H3342,IF(C3342&lt;&gt;12006,0))</f>
        <v>0</v>
      </c>
      <c r="N3342" s="39">
        <f t="shared" si="1453"/>
        <v>0</v>
      </c>
      <c r="O3342" s="39">
        <f t="shared" si="1454"/>
        <v>0</v>
      </c>
      <c r="P3342" s="39">
        <f t="shared" si="1455"/>
        <v>0</v>
      </c>
      <c r="Q3342" s="39">
        <f t="shared" si="1456"/>
        <v>0</v>
      </c>
      <c r="R3342" s="39">
        <f t="shared" si="1457"/>
        <v>0</v>
      </c>
      <c r="S3342" s="39">
        <f t="shared" si="1458"/>
        <v>0</v>
      </c>
      <c r="T3342" s="39"/>
      <c r="U3342" s="39">
        <f t="shared" si="1459"/>
        <v>0</v>
      </c>
      <c r="V3342" s="39"/>
      <c r="W3342" s="39"/>
      <c r="X3342" s="39">
        <f t="shared" si="1466"/>
        <v>27.381930184804929</v>
      </c>
      <c r="Y3342" s="39">
        <f t="shared" si="1467"/>
        <v>833.4375</v>
      </c>
      <c r="Z3342" s="41">
        <f t="shared" si="1468"/>
        <v>40059.76386036961</v>
      </c>
      <c r="AA3342" s="41">
        <v>29216.519507186858</v>
      </c>
      <c r="AB3342" s="41">
        <v>-787.9603870203581</v>
      </c>
      <c r="AC3342" s="41">
        <f t="shared" si="1469"/>
        <v>28428.559120166501</v>
      </c>
      <c r="AD3342" s="42">
        <f t="shared" si="1470"/>
        <v>10843.244353182752</v>
      </c>
      <c r="AE3342" s="41">
        <f t="shared" si="1471"/>
        <v>39271.803473349253</v>
      </c>
      <c r="AF3342" s="42">
        <f t="shared" si="1472"/>
        <v>294103.19652665075</v>
      </c>
      <c r="AG3342" s="43">
        <f>(365.25/30.4375*(IF(E3342=12002,1/3%,IF(E3342=12003,1/3%,IF(E3342=12004,1/3%,IF(E3342=12006,1/2%,IF(E3342=12007,1/10%,IF(E3342=12008,1/3%,IF(E3342=12009,1/10%,IF(E3342=12010,1/10%,IF(E3342=12011,1/20%,IF(E3342=12012,1/3%))))))))))))</f>
        <v>400</v>
      </c>
      <c r="AH3342" s="44">
        <f t="shared" si="1473"/>
        <v>351.93429158110882</v>
      </c>
      <c r="AI3342" s="36">
        <f t="shared" si="1474"/>
        <v>48.06570841889117</v>
      </c>
      <c r="AJ3342" s="36">
        <f t="shared" si="1475"/>
        <v>1463</v>
      </c>
      <c r="AK3342" s="45">
        <v>45657</v>
      </c>
    </row>
    <row r="3343" spans="1:37" s="79" customFormat="1" ht="12.75" x14ac:dyDescent="0.25">
      <c r="A3343" s="36">
        <v>3337</v>
      </c>
      <c r="B3343" s="45">
        <v>44196</v>
      </c>
      <c r="C3343" s="36" t="s">
        <v>823</v>
      </c>
      <c r="D3343" s="36"/>
      <c r="E3343" s="36">
        <v>12004</v>
      </c>
      <c r="F3343" s="56" t="s">
        <v>2422</v>
      </c>
      <c r="G3343" s="36" t="s">
        <v>62</v>
      </c>
      <c r="H3343" s="38">
        <v>1</v>
      </c>
      <c r="I3343" s="50">
        <v>5600000</v>
      </c>
      <c r="J3343" s="39">
        <f t="shared" si="1450"/>
        <v>0</v>
      </c>
      <c r="K3343" s="39">
        <f t="shared" si="1451"/>
        <v>0</v>
      </c>
      <c r="L3343" s="39">
        <f t="shared" si="1452"/>
        <v>5600000</v>
      </c>
      <c r="M3343" s="39">
        <f>IF(C3343=12006,H3343,IF(C3343&lt;&gt;12006,0))</f>
        <v>0</v>
      </c>
      <c r="N3343" s="39">
        <f t="shared" si="1453"/>
        <v>0</v>
      </c>
      <c r="O3343" s="39">
        <f t="shared" si="1454"/>
        <v>0</v>
      </c>
      <c r="P3343" s="39">
        <f t="shared" si="1455"/>
        <v>0</v>
      </c>
      <c r="Q3343" s="39">
        <f t="shared" si="1456"/>
        <v>0</v>
      </c>
      <c r="R3343" s="39">
        <f t="shared" si="1457"/>
        <v>0</v>
      </c>
      <c r="S3343" s="39">
        <f t="shared" si="1458"/>
        <v>0</v>
      </c>
      <c r="T3343" s="39"/>
      <c r="U3343" s="39">
        <f t="shared" si="1459"/>
        <v>0</v>
      </c>
      <c r="V3343" s="39"/>
      <c r="W3343" s="39"/>
      <c r="X3343" s="39">
        <f t="shared" si="1466"/>
        <v>459.95893223819303</v>
      </c>
      <c r="Y3343" s="39">
        <f t="shared" si="1467"/>
        <v>14000</v>
      </c>
      <c r="Z3343" s="41">
        <f t="shared" si="1468"/>
        <v>672000</v>
      </c>
      <c r="AA3343" s="41">
        <v>503655.03080082132</v>
      </c>
      <c r="AB3343" s="41">
        <v>-13583.418548595382</v>
      </c>
      <c r="AC3343" s="41">
        <f t="shared" si="1469"/>
        <v>490071.61225222592</v>
      </c>
      <c r="AD3343" s="42">
        <f t="shared" si="1470"/>
        <v>168344.96919917868</v>
      </c>
      <c r="AE3343" s="41">
        <f t="shared" si="1471"/>
        <v>658416.58145140461</v>
      </c>
      <c r="AF3343" s="42">
        <f t="shared" si="1472"/>
        <v>4941583.4185485952</v>
      </c>
      <c r="AG3343" s="43">
        <f>(365.25/30.4375*(IF(E3343=12002,1/3%,IF(E3343=12003,1/3%,IF(E3343=12004,1/3%,IF(E3343=12006,1/2%,IF(E3343=12007,1/10%,IF(E3343=12008,1/3%,IF(E3343=12009,1/10%,IF(E3343=12010,1/10%,IF(E3343=12011,1/20%,IF(E3343=12012,1/3%))))))))))))</f>
        <v>400</v>
      </c>
      <c r="AH3343" s="44">
        <f t="shared" si="1473"/>
        <v>352</v>
      </c>
      <c r="AI3343" s="36">
        <f t="shared" si="1474"/>
        <v>48</v>
      </c>
      <c r="AJ3343" s="36">
        <f t="shared" si="1475"/>
        <v>1461</v>
      </c>
      <c r="AK3343" s="45">
        <v>45657</v>
      </c>
    </row>
    <row r="3344" spans="1:37" s="79" customFormat="1" ht="12.75" x14ac:dyDescent="0.25">
      <c r="A3344" s="36">
        <v>3338</v>
      </c>
      <c r="B3344" s="45">
        <v>44196</v>
      </c>
      <c r="C3344" s="36" t="s">
        <v>823</v>
      </c>
      <c r="D3344" s="36"/>
      <c r="E3344" s="36">
        <v>12004</v>
      </c>
      <c r="F3344" s="36" t="s">
        <v>2423</v>
      </c>
      <c r="G3344" s="36" t="s">
        <v>52</v>
      </c>
      <c r="H3344" s="38">
        <f>VLOOKUP(F3344,'[1]Feeder Assets'!$F$1338:$K$2140,6,0)</f>
        <v>32</v>
      </c>
      <c r="I3344" s="50">
        <v>3929000</v>
      </c>
      <c r="J3344" s="39">
        <f t="shared" si="1450"/>
        <v>0</v>
      </c>
      <c r="K3344" s="39">
        <f t="shared" si="1451"/>
        <v>0</v>
      </c>
      <c r="L3344" s="39">
        <f t="shared" si="1452"/>
        <v>3929000</v>
      </c>
      <c r="M3344" s="39">
        <f>IF(C3344=12006,H3344,IF(C3344&lt;&gt;12006,0))</f>
        <v>0</v>
      </c>
      <c r="N3344" s="39">
        <f t="shared" si="1453"/>
        <v>0</v>
      </c>
      <c r="O3344" s="39">
        <f t="shared" si="1454"/>
        <v>0</v>
      </c>
      <c r="P3344" s="39">
        <f t="shared" si="1455"/>
        <v>0</v>
      </c>
      <c r="Q3344" s="39">
        <f t="shared" si="1456"/>
        <v>0</v>
      </c>
      <c r="R3344" s="39">
        <f t="shared" si="1457"/>
        <v>0</v>
      </c>
      <c r="S3344" s="39">
        <f t="shared" si="1458"/>
        <v>0</v>
      </c>
      <c r="T3344" s="39"/>
      <c r="U3344" s="39">
        <f t="shared" si="1459"/>
        <v>0</v>
      </c>
      <c r="V3344" s="39"/>
      <c r="W3344" s="39"/>
      <c r="X3344" s="39">
        <f t="shared" si="1466"/>
        <v>322.71047227926078</v>
      </c>
      <c r="Y3344" s="39">
        <f t="shared" si="1467"/>
        <v>9822.5</v>
      </c>
      <c r="Z3344" s="41">
        <f t="shared" si="1468"/>
        <v>471480</v>
      </c>
      <c r="AA3344" s="41">
        <v>353367.96714579052</v>
      </c>
      <c r="AB3344" s="41">
        <v>-9530.2234781127245</v>
      </c>
      <c r="AC3344" s="41">
        <f t="shared" si="1469"/>
        <v>343837.7436676778</v>
      </c>
      <c r="AD3344" s="42">
        <f t="shared" si="1470"/>
        <v>118112.03285420948</v>
      </c>
      <c r="AE3344" s="41">
        <f t="shared" si="1471"/>
        <v>461949.77652188728</v>
      </c>
      <c r="AF3344" s="42">
        <f t="shared" si="1472"/>
        <v>3467050.2234781128</v>
      </c>
      <c r="AG3344" s="43">
        <f>(365.25/30.4375*(IF(E3344=12002,1/3%,IF(E3344=12003,1/3%,IF(E3344=12004,1/3%,IF(E3344=12006,1/2%,IF(E3344=12007,1/10%,IF(E3344=12008,1/3%,IF(E3344=12009,1/10%,IF(E3344=12010,1/10%,IF(E3344=12011,1/20%,IF(E3344=12012,1/3%))))))))))))</f>
        <v>400</v>
      </c>
      <c r="AH3344" s="44">
        <f t="shared" si="1473"/>
        <v>352</v>
      </c>
      <c r="AI3344" s="36">
        <f t="shared" si="1474"/>
        <v>48</v>
      </c>
      <c r="AJ3344" s="36">
        <f t="shared" si="1475"/>
        <v>1461</v>
      </c>
      <c r="AK3344" s="45">
        <v>45657</v>
      </c>
    </row>
    <row r="3345" spans="1:37" s="79" customFormat="1" ht="12.75" x14ac:dyDescent="0.25">
      <c r="A3345" s="36">
        <v>3339</v>
      </c>
      <c r="B3345" s="45">
        <v>44196</v>
      </c>
      <c r="C3345" s="36" t="s">
        <v>823</v>
      </c>
      <c r="D3345" s="36"/>
      <c r="E3345" s="36">
        <v>12004</v>
      </c>
      <c r="F3345" s="36" t="s">
        <v>2424</v>
      </c>
      <c r="G3345" s="36" t="s">
        <v>62</v>
      </c>
      <c r="H3345" s="38">
        <v>1</v>
      </c>
      <c r="I3345" s="50">
        <v>28468391.859999999</v>
      </c>
      <c r="J3345" s="39">
        <f t="shared" si="1450"/>
        <v>0</v>
      </c>
      <c r="K3345" s="39">
        <f t="shared" si="1451"/>
        <v>0</v>
      </c>
      <c r="L3345" s="39">
        <f t="shared" si="1452"/>
        <v>28468391.859999999</v>
      </c>
      <c r="M3345" s="39">
        <f>IF(C3345=12006,H3345,IF(C3345&lt;&gt;12006,0))</f>
        <v>0</v>
      </c>
      <c r="N3345" s="39">
        <f t="shared" si="1453"/>
        <v>0</v>
      </c>
      <c r="O3345" s="39">
        <f t="shared" si="1454"/>
        <v>0</v>
      </c>
      <c r="P3345" s="39">
        <f t="shared" si="1455"/>
        <v>0</v>
      </c>
      <c r="Q3345" s="39">
        <f t="shared" si="1456"/>
        <v>0</v>
      </c>
      <c r="R3345" s="39">
        <f t="shared" si="1457"/>
        <v>0</v>
      </c>
      <c r="S3345" s="39">
        <f t="shared" si="1458"/>
        <v>0</v>
      </c>
      <c r="T3345" s="39"/>
      <c r="U3345" s="39">
        <f t="shared" si="1459"/>
        <v>0</v>
      </c>
      <c r="V3345" s="39"/>
      <c r="W3345" s="39"/>
      <c r="X3345" s="39">
        <f t="shared" si="1466"/>
        <v>2338.2662718685829</v>
      </c>
      <c r="Y3345" s="39">
        <f t="shared" si="1467"/>
        <v>71170.979649999994</v>
      </c>
      <c r="Z3345" s="41">
        <f t="shared" si="1468"/>
        <v>3416207.0231999997</v>
      </c>
      <c r="AA3345" s="41">
        <v>2560401.5676960982</v>
      </c>
      <c r="AB3345" s="41">
        <v>-69053.228935679595</v>
      </c>
      <c r="AC3345" s="41">
        <f t="shared" si="1469"/>
        <v>2491348.3387604188</v>
      </c>
      <c r="AD3345" s="42">
        <f t="shared" si="1470"/>
        <v>855805.45550390147</v>
      </c>
      <c r="AE3345" s="41">
        <f t="shared" si="1471"/>
        <v>3347153.7942643203</v>
      </c>
      <c r="AF3345" s="42">
        <f t="shared" si="1472"/>
        <v>25121238.065735679</v>
      </c>
      <c r="AG3345" s="43">
        <f>(365.25/30.4375*(IF(E3345=12002,1/3%,IF(E3345=12003,1/3%,IF(E3345=12004,1/3%,IF(E3345=12006,1/2%,IF(E3345=12007,1/10%,IF(E3345=12008,1/3%,IF(E3345=12009,1/10%,IF(E3345=12010,1/10%,IF(E3345=12011,1/20%,IF(E3345=12012,1/3%))))))))))))</f>
        <v>400</v>
      </c>
      <c r="AH3345" s="44">
        <f t="shared" si="1473"/>
        <v>352</v>
      </c>
      <c r="AI3345" s="36">
        <f t="shared" si="1474"/>
        <v>48</v>
      </c>
      <c r="AJ3345" s="36">
        <f t="shared" si="1475"/>
        <v>1461</v>
      </c>
      <c r="AK3345" s="45">
        <v>45657</v>
      </c>
    </row>
    <row r="3346" spans="1:37" s="79" customFormat="1" ht="12.75" x14ac:dyDescent="0.25">
      <c r="A3346" s="36">
        <v>3340</v>
      </c>
      <c r="B3346" s="45">
        <v>44196</v>
      </c>
      <c r="C3346" s="36" t="s">
        <v>823</v>
      </c>
      <c r="D3346" s="36"/>
      <c r="E3346" s="36">
        <v>12004</v>
      </c>
      <c r="F3346" s="56" t="s">
        <v>2425</v>
      </c>
      <c r="G3346" s="36" t="s">
        <v>836</v>
      </c>
      <c r="H3346" s="38">
        <v>1</v>
      </c>
      <c r="I3346" s="50">
        <v>86818500</v>
      </c>
      <c r="J3346" s="39">
        <f t="shared" si="1450"/>
        <v>0</v>
      </c>
      <c r="K3346" s="39">
        <f t="shared" si="1451"/>
        <v>0</v>
      </c>
      <c r="L3346" s="39">
        <f t="shared" si="1452"/>
        <v>86818500</v>
      </c>
      <c r="M3346" s="39">
        <f>IF(C3346=12006,H3346,IF(C3346&lt;&gt;12006,0))</f>
        <v>0</v>
      </c>
      <c r="N3346" s="39">
        <f t="shared" si="1453"/>
        <v>0</v>
      </c>
      <c r="O3346" s="39">
        <f t="shared" si="1454"/>
        <v>0</v>
      </c>
      <c r="P3346" s="39">
        <f t="shared" si="1455"/>
        <v>0</v>
      </c>
      <c r="Q3346" s="39">
        <f t="shared" si="1456"/>
        <v>0</v>
      </c>
      <c r="R3346" s="39">
        <f t="shared" si="1457"/>
        <v>0</v>
      </c>
      <c r="S3346" s="39">
        <f t="shared" si="1458"/>
        <v>0</v>
      </c>
      <c r="T3346" s="39"/>
      <c r="U3346" s="39">
        <f t="shared" si="1459"/>
        <v>0</v>
      </c>
      <c r="V3346" s="39"/>
      <c r="W3346" s="39"/>
      <c r="X3346" s="39">
        <f t="shared" si="1466"/>
        <v>7130.8829568788497</v>
      </c>
      <c r="Y3346" s="39">
        <f t="shared" si="1467"/>
        <v>217046.25</v>
      </c>
      <c r="Z3346" s="41">
        <f t="shared" si="1468"/>
        <v>10418220</v>
      </c>
      <c r="AA3346" s="41">
        <v>7808316.8377823401</v>
      </c>
      <c r="AB3346" s="41">
        <v>-210587.86129664787</v>
      </c>
      <c r="AC3346" s="41">
        <f t="shared" si="1469"/>
        <v>7597728.976485692</v>
      </c>
      <c r="AD3346" s="42">
        <f t="shared" si="1470"/>
        <v>2609903.1622176599</v>
      </c>
      <c r="AE3346" s="41">
        <f t="shared" si="1471"/>
        <v>10207632.138703352</v>
      </c>
      <c r="AF3346" s="42">
        <f t="shared" si="1472"/>
        <v>76610867.861296654</v>
      </c>
      <c r="AG3346" s="43">
        <f>(365.25/30.4375*(IF(E3346=12002,1/3%,IF(E3346=12003,1/3%,IF(E3346=12004,1/3%,IF(E3346=12006,1/2%,IF(E3346=12007,1/10%,IF(E3346=12008,1/3%,IF(E3346=12009,1/10%,IF(E3346=12010,1/10%,IF(E3346=12011,1/20%,IF(E3346=12012,1/3%))))))))))))</f>
        <v>400</v>
      </c>
      <c r="AH3346" s="44">
        <f t="shared" si="1473"/>
        <v>352</v>
      </c>
      <c r="AI3346" s="36">
        <f t="shared" si="1474"/>
        <v>48</v>
      </c>
      <c r="AJ3346" s="36">
        <f t="shared" si="1475"/>
        <v>1461</v>
      </c>
      <c r="AK3346" s="45">
        <v>45657</v>
      </c>
    </row>
    <row r="3347" spans="1:37" s="79" customFormat="1" ht="12.75" x14ac:dyDescent="0.25">
      <c r="A3347" s="36">
        <v>3341</v>
      </c>
      <c r="B3347" s="45">
        <v>44196</v>
      </c>
      <c r="C3347" s="36" t="s">
        <v>33</v>
      </c>
      <c r="D3347" s="36"/>
      <c r="E3347" s="36">
        <v>12012</v>
      </c>
      <c r="F3347" s="36" t="s">
        <v>2426</v>
      </c>
      <c r="G3347" s="50" t="s">
        <v>52</v>
      </c>
      <c r="H3347" s="38">
        <v>1</v>
      </c>
      <c r="I3347" s="50">
        <v>9495000</v>
      </c>
      <c r="J3347" s="39">
        <v>0</v>
      </c>
      <c r="K3347" s="39">
        <v>0</v>
      </c>
      <c r="L3347" s="39">
        <v>0</v>
      </c>
      <c r="M3347" s="39">
        <v>0</v>
      </c>
      <c r="N3347" s="39">
        <v>0</v>
      </c>
      <c r="O3347" s="39">
        <v>0</v>
      </c>
      <c r="P3347" s="39">
        <v>0</v>
      </c>
      <c r="Q3347" s="39">
        <v>0</v>
      </c>
      <c r="R3347" s="39">
        <v>0</v>
      </c>
      <c r="S3347" s="39">
        <v>0</v>
      </c>
      <c r="T3347" s="39"/>
      <c r="U3347" s="39">
        <v>9495000</v>
      </c>
      <c r="V3347" s="39"/>
      <c r="W3347" s="39">
        <v>0</v>
      </c>
      <c r="X3347" s="39">
        <f t="shared" si="1466"/>
        <v>779.87679671457909</v>
      </c>
      <c r="Y3347" s="39">
        <f t="shared" si="1467"/>
        <v>23737.5</v>
      </c>
      <c r="Z3347" s="41">
        <f t="shared" si="1468"/>
        <v>1139400</v>
      </c>
      <c r="AA3347" s="41">
        <v>853965.09240246494</v>
      </c>
      <c r="AB3347" s="41">
        <v>0</v>
      </c>
      <c r="AC3347" s="41">
        <v>853965.09240246494</v>
      </c>
      <c r="AD3347" s="42">
        <v>285434.90759753506</v>
      </c>
      <c r="AE3347" s="41">
        <v>1139400</v>
      </c>
      <c r="AF3347" s="42">
        <v>8355600</v>
      </c>
      <c r="AG3347" s="43">
        <v>400</v>
      </c>
      <c r="AH3347" s="44">
        <v>352</v>
      </c>
      <c r="AI3347" s="36">
        <v>48</v>
      </c>
      <c r="AJ3347" s="36">
        <v>1461</v>
      </c>
      <c r="AK3347" s="45">
        <v>45657</v>
      </c>
    </row>
    <row r="3348" spans="1:37" s="79" customFormat="1" ht="12.75" x14ac:dyDescent="0.25">
      <c r="A3348" s="36">
        <v>3342</v>
      </c>
      <c r="B3348" s="45">
        <v>44196</v>
      </c>
      <c r="C3348" s="56" t="s">
        <v>1043</v>
      </c>
      <c r="D3348" s="56"/>
      <c r="E3348" s="36">
        <v>12002</v>
      </c>
      <c r="F3348" s="56" t="s">
        <v>2422</v>
      </c>
      <c r="G3348" s="38" t="s">
        <v>322</v>
      </c>
      <c r="H3348" s="61">
        <v>1</v>
      </c>
      <c r="I3348" s="50">
        <v>4851536.6900000004</v>
      </c>
      <c r="J3348" s="39">
        <f t="shared" ref="J3348:J3355" si="1476">IF(E3348=12002,I3348,IF(E3348&lt;&gt;12002,0))</f>
        <v>4851536.6900000004</v>
      </c>
      <c r="K3348" s="39">
        <f t="shared" ref="K3348:K3355" si="1477">IF(E3348=12003,I3348,IF(E3348&lt;&gt;12003,0))</f>
        <v>0</v>
      </c>
      <c r="L3348" s="39">
        <f t="shared" ref="L3348:L3355" si="1478">IF(E3348=12004,I3348,IF(E3348&lt;&gt;12004,0))</f>
        <v>0</v>
      </c>
      <c r="M3348" s="39">
        <f>IF(C3348=12006,H3348,IF(C3348&lt;&gt;12006,0))</f>
        <v>0</v>
      </c>
      <c r="N3348" s="39">
        <f>IF(E3348=12006,I3348,IF(E3348&lt;&gt;12006,0))</f>
        <v>0</v>
      </c>
      <c r="O3348" s="39">
        <f t="shared" ref="O3348:O3355" si="1479">IF(E3348=12007,I3348,IF(E3348&lt;&gt;12007,0))</f>
        <v>0</v>
      </c>
      <c r="P3348" s="39">
        <f t="shared" ref="P3348:P3355" si="1480">IF(E3348=12008,I3348,IF(E3348&lt;&gt;12008,0))</f>
        <v>0</v>
      </c>
      <c r="Q3348" s="39">
        <f t="shared" ref="Q3348:Q3355" si="1481">IF(E3348=12009,I3348,IF(E3348&lt;&gt;12009,0))</f>
        <v>0</v>
      </c>
      <c r="R3348" s="39">
        <f t="shared" ref="R3348:R3355" si="1482">IF(E3348=12010,I3348,IF(E3348&lt;&gt;12010,0))</f>
        <v>0</v>
      </c>
      <c r="S3348" s="39">
        <f t="shared" ref="S3348:S3355" si="1483">IF(E3348=12011,I3348,IF(E3348&lt;&gt;12011,0))</f>
        <v>0</v>
      </c>
      <c r="T3348" s="39"/>
      <c r="U3348" s="39">
        <f t="shared" ref="U3348:U3355" si="1484">IF(E3348=12012,I3348,IF(E3348&lt;&gt;12012,0))</f>
        <v>0</v>
      </c>
      <c r="V3348" s="39"/>
      <c r="W3348" s="39"/>
      <c r="X3348" s="39">
        <f t="shared" si="1466"/>
        <v>398.4835063655031</v>
      </c>
      <c r="Y3348" s="39">
        <f t="shared" si="1467"/>
        <v>12128.841725</v>
      </c>
      <c r="Z3348" s="41">
        <f t="shared" si="1468"/>
        <v>582184.40280000004</v>
      </c>
      <c r="AA3348" s="41">
        <v>436339.43947022583</v>
      </c>
      <c r="AB3348" s="41">
        <v>0</v>
      </c>
      <c r="AC3348" s="41">
        <f t="shared" ref="AC3348:AC3361" si="1485">AA3348+AB3348</f>
        <v>436339.43947022583</v>
      </c>
      <c r="AD3348" s="42">
        <f t="shared" ref="AD3348:AD3361" si="1486">Z3348-AA3348</f>
        <v>145844.96332977421</v>
      </c>
      <c r="AE3348" s="41">
        <f t="shared" ref="AE3348:AE3361" si="1487">AC3348+AD3348</f>
        <v>582184.40280000004</v>
      </c>
      <c r="AF3348" s="42">
        <f t="shared" ref="AF3348:AF3361" si="1488">I3348-AE3348</f>
        <v>4269352.2872000001</v>
      </c>
      <c r="AG3348" s="43">
        <f>(365.25/30.4375*(IF(E3348=12002,1/3%,IF(E3348=12003,1/3%,IF(E3348=12004,1/3%,IF(E3348=12006,1/2%,IF(E3348=12007,1/10%,IF(E3348=12008,1/3%,IF(E3348=12009,1/10%,IF(E3348=12010,1/10%,IF(E3348=12011,1/20%,IF(E3348=12012,1/3%))))))))))))</f>
        <v>400</v>
      </c>
      <c r="AH3348" s="44">
        <f t="shared" ref="AH3348:AH3361" si="1489">IF(AG3348&gt;AI3348,AG3348-AI3348,IF(AG3348&lt;=AI3348,0))</f>
        <v>352</v>
      </c>
      <c r="AI3348" s="36">
        <f t="shared" ref="AI3348:AI3361" si="1490">AJ3348/30.4375</f>
        <v>48</v>
      </c>
      <c r="AJ3348" s="36">
        <f t="shared" ref="AJ3348:AJ3361" si="1491">AK3348-B3348</f>
        <v>1461</v>
      </c>
      <c r="AK3348" s="45">
        <v>45657</v>
      </c>
    </row>
    <row r="3349" spans="1:37" s="79" customFormat="1" ht="12.75" x14ac:dyDescent="0.25">
      <c r="A3349" s="36">
        <v>3343</v>
      </c>
      <c r="B3349" s="45">
        <v>44196</v>
      </c>
      <c r="C3349" s="36" t="s">
        <v>721</v>
      </c>
      <c r="D3349" s="36"/>
      <c r="E3349" s="36">
        <v>12003</v>
      </c>
      <c r="F3349" s="56" t="s">
        <v>2422</v>
      </c>
      <c r="G3349" s="38" t="s">
        <v>953</v>
      </c>
      <c r="H3349" s="61"/>
      <c r="I3349" s="50">
        <v>810150</v>
      </c>
      <c r="J3349" s="39">
        <f t="shared" si="1476"/>
        <v>0</v>
      </c>
      <c r="K3349" s="39">
        <f t="shared" si="1477"/>
        <v>810150</v>
      </c>
      <c r="L3349" s="39">
        <f t="shared" si="1478"/>
        <v>0</v>
      </c>
      <c r="M3349" s="39">
        <f>IF(C3349=12006,H3349,IF(C3349&lt;&gt;12006,0))</f>
        <v>0</v>
      </c>
      <c r="N3349" s="39">
        <f>IF(E3349=12006,I3349,IF(E3349&lt;&gt;12006,0))</f>
        <v>0</v>
      </c>
      <c r="O3349" s="39">
        <f t="shared" si="1479"/>
        <v>0</v>
      </c>
      <c r="P3349" s="39">
        <f t="shared" si="1480"/>
        <v>0</v>
      </c>
      <c r="Q3349" s="39">
        <f t="shared" si="1481"/>
        <v>0</v>
      </c>
      <c r="R3349" s="39">
        <f t="shared" si="1482"/>
        <v>0</v>
      </c>
      <c r="S3349" s="39">
        <f t="shared" si="1483"/>
        <v>0</v>
      </c>
      <c r="T3349" s="39"/>
      <c r="U3349" s="39">
        <f t="shared" si="1484"/>
        <v>0</v>
      </c>
      <c r="V3349" s="39"/>
      <c r="W3349" s="39"/>
      <c r="X3349" s="39">
        <f t="shared" si="1466"/>
        <v>66.542094455852151</v>
      </c>
      <c r="Y3349" s="39">
        <f t="shared" si="1467"/>
        <v>2025.3749999999998</v>
      </c>
      <c r="Z3349" s="41">
        <f t="shared" si="1468"/>
        <v>97217.999999999985</v>
      </c>
      <c r="AA3349" s="41">
        <v>72863.593429158092</v>
      </c>
      <c r="AB3349" s="41">
        <v>0</v>
      </c>
      <c r="AC3349" s="41">
        <f t="shared" si="1485"/>
        <v>72863.593429158092</v>
      </c>
      <c r="AD3349" s="42">
        <f t="shared" si="1486"/>
        <v>24354.406570841893</v>
      </c>
      <c r="AE3349" s="41">
        <f t="shared" si="1487"/>
        <v>97217.999999999985</v>
      </c>
      <c r="AF3349" s="42">
        <f t="shared" si="1488"/>
        <v>712932</v>
      </c>
      <c r="AG3349" s="43">
        <f>(365.25/30.4375*(IF(E3349=12002,1/3%,IF(E3349=12003,1/3%,IF(E3349=12004,1/3%,IF(E3349=12006,1/2%,IF(E3349=12007,1/10%,IF(E3349=12008,1/3%,IF(E3349=12009,1/10%,IF(E3349=12010,1/10%,IF(E3349=12011,1/20%,IF(E3349=12012,1/3%))))))))))))</f>
        <v>400</v>
      </c>
      <c r="AH3349" s="44">
        <f t="shared" si="1489"/>
        <v>352</v>
      </c>
      <c r="AI3349" s="36">
        <f t="shared" si="1490"/>
        <v>48</v>
      </c>
      <c r="AJ3349" s="36">
        <f t="shared" si="1491"/>
        <v>1461</v>
      </c>
      <c r="AK3349" s="45">
        <v>45657</v>
      </c>
    </row>
    <row r="3350" spans="1:37" s="79" customFormat="1" ht="12.75" x14ac:dyDescent="0.25">
      <c r="A3350" s="36">
        <v>3344</v>
      </c>
      <c r="B3350" s="45">
        <v>44196</v>
      </c>
      <c r="C3350" s="49" t="s">
        <v>973</v>
      </c>
      <c r="D3350" s="49"/>
      <c r="E3350" s="49">
        <v>12006</v>
      </c>
      <c r="F3350" s="56" t="s">
        <v>2427</v>
      </c>
      <c r="G3350" s="56" t="s">
        <v>435</v>
      </c>
      <c r="H3350" s="38">
        <v>1</v>
      </c>
      <c r="I3350" s="50">
        <v>-61405.120000000003</v>
      </c>
      <c r="J3350" s="39">
        <f t="shared" si="1476"/>
        <v>0</v>
      </c>
      <c r="K3350" s="39">
        <f t="shared" si="1477"/>
        <v>0</v>
      </c>
      <c r="L3350" s="39">
        <f t="shared" si="1478"/>
        <v>0</v>
      </c>
      <c r="M3350" s="39">
        <f t="shared" ref="M3350:M3355" si="1492">IF(E3350=12005,I3350,IF(E3350&lt;&gt;12005,0))</f>
        <v>0</v>
      </c>
      <c r="N3350" s="39">
        <f t="shared" ref="N3350:N3355" si="1493">IF(E3350=12006,I3350,IF(E3350&lt;&gt;12006,0))</f>
        <v>-61405.120000000003</v>
      </c>
      <c r="O3350" s="39">
        <f t="shared" si="1479"/>
        <v>0</v>
      </c>
      <c r="P3350" s="39">
        <f t="shared" si="1480"/>
        <v>0</v>
      </c>
      <c r="Q3350" s="39">
        <f t="shared" si="1481"/>
        <v>0</v>
      </c>
      <c r="R3350" s="39">
        <f t="shared" si="1482"/>
        <v>0</v>
      </c>
      <c r="S3350" s="39">
        <f t="shared" si="1483"/>
        <v>0</v>
      </c>
      <c r="T3350" s="39"/>
      <c r="U3350" s="39">
        <f t="shared" si="1484"/>
        <v>0</v>
      </c>
      <c r="V3350" s="39"/>
      <c r="W3350" s="39">
        <f t="shared" ref="W3350:W3355" si="1494">IF(E3350=12099,I3350,IF(E3350&lt;&gt;12099,0))</f>
        <v>0</v>
      </c>
      <c r="X3350" s="39">
        <f t="shared" si="1466"/>
        <v>0</v>
      </c>
      <c r="Y3350" s="39">
        <f t="shared" si="1467"/>
        <v>0</v>
      </c>
      <c r="Z3350" s="41">
        <f t="shared" si="1468"/>
        <v>0</v>
      </c>
      <c r="AA3350" s="41">
        <v>0</v>
      </c>
      <c r="AB3350" s="41">
        <v>0</v>
      </c>
      <c r="AC3350" s="41">
        <f t="shared" si="1485"/>
        <v>0</v>
      </c>
      <c r="AD3350" s="42">
        <f t="shared" si="1486"/>
        <v>0</v>
      </c>
      <c r="AE3350" s="41">
        <f t="shared" si="1487"/>
        <v>0</v>
      </c>
      <c r="AF3350" s="42">
        <f t="shared" si="1488"/>
        <v>-61405.120000000003</v>
      </c>
      <c r="AG3350" s="43">
        <f t="shared" ref="AG3350:AG3355" si="1495">(365.25/30.4375*(IF(E3350=12002,1/3%,IF(E3350=12003,1/3%,IF(E3350=12004,1/3%,IF(E3350=12006,1/2%,IF(E3350=12007,1/10%,IF(E3350=12008,1/3%,IF(E3350=12009,1/10%,IF(E3350=12010,1/10%,IF(E3350=12011,1/20%,IF(E3350=12012,1/3%,IF(E3350=12099,1/10%)))))))))))))</f>
        <v>600</v>
      </c>
      <c r="AH3350" s="44">
        <f t="shared" si="1489"/>
        <v>552</v>
      </c>
      <c r="AI3350" s="36">
        <f t="shared" si="1490"/>
        <v>48</v>
      </c>
      <c r="AJ3350" s="36">
        <f t="shared" si="1491"/>
        <v>1461</v>
      </c>
      <c r="AK3350" s="45">
        <v>45657</v>
      </c>
    </row>
    <row r="3351" spans="1:37" s="79" customFormat="1" ht="12.75" x14ac:dyDescent="0.25">
      <c r="A3351" s="36">
        <v>3345</v>
      </c>
      <c r="B3351" s="74">
        <v>44196</v>
      </c>
      <c r="C3351" s="49" t="s">
        <v>272</v>
      </c>
      <c r="D3351" s="49"/>
      <c r="E3351" s="49">
        <v>12010</v>
      </c>
      <c r="F3351" s="36" t="s">
        <v>2225</v>
      </c>
      <c r="G3351" s="56" t="s">
        <v>435</v>
      </c>
      <c r="H3351" s="38">
        <v>1</v>
      </c>
      <c r="I3351" s="50">
        <v>360000</v>
      </c>
      <c r="J3351" s="39">
        <f t="shared" si="1476"/>
        <v>0</v>
      </c>
      <c r="K3351" s="39">
        <f t="shared" si="1477"/>
        <v>0</v>
      </c>
      <c r="L3351" s="39">
        <f t="shared" si="1478"/>
        <v>0</v>
      </c>
      <c r="M3351" s="39">
        <f t="shared" si="1492"/>
        <v>0</v>
      </c>
      <c r="N3351" s="39">
        <f t="shared" si="1493"/>
        <v>0</v>
      </c>
      <c r="O3351" s="39">
        <f t="shared" si="1479"/>
        <v>0</v>
      </c>
      <c r="P3351" s="39">
        <f t="shared" si="1480"/>
        <v>0</v>
      </c>
      <c r="Q3351" s="39">
        <f t="shared" si="1481"/>
        <v>0</v>
      </c>
      <c r="R3351" s="39">
        <f t="shared" si="1482"/>
        <v>360000</v>
      </c>
      <c r="S3351" s="39">
        <f t="shared" si="1483"/>
        <v>0</v>
      </c>
      <c r="T3351" s="39"/>
      <c r="U3351" s="39">
        <f t="shared" si="1484"/>
        <v>0</v>
      </c>
      <c r="V3351" s="39"/>
      <c r="W3351" s="39">
        <f t="shared" si="1494"/>
        <v>0</v>
      </c>
      <c r="X3351" s="39">
        <f t="shared" si="1466"/>
        <v>98.562628336755651</v>
      </c>
      <c r="Y3351" s="39">
        <f t="shared" si="1467"/>
        <v>3000</v>
      </c>
      <c r="Z3351" s="41">
        <f t="shared" si="1468"/>
        <v>144000</v>
      </c>
      <c r="AA3351" s="41">
        <v>107926.07802874742</v>
      </c>
      <c r="AB3351" s="41">
        <v>7253.8185121168899</v>
      </c>
      <c r="AC3351" s="41">
        <f t="shared" si="1485"/>
        <v>115179.89654086431</v>
      </c>
      <c r="AD3351" s="42">
        <f t="shared" si="1486"/>
        <v>36073.921971252581</v>
      </c>
      <c r="AE3351" s="41">
        <f t="shared" si="1487"/>
        <v>151253.81851211691</v>
      </c>
      <c r="AF3351" s="42">
        <f t="shared" si="1488"/>
        <v>208746.18148788309</v>
      </c>
      <c r="AG3351" s="43">
        <f t="shared" si="1495"/>
        <v>120</v>
      </c>
      <c r="AH3351" s="44">
        <f t="shared" si="1489"/>
        <v>72</v>
      </c>
      <c r="AI3351" s="36">
        <f t="shared" si="1490"/>
        <v>48</v>
      </c>
      <c r="AJ3351" s="36">
        <f t="shared" si="1491"/>
        <v>1461</v>
      </c>
      <c r="AK3351" s="45">
        <v>45657</v>
      </c>
    </row>
    <row r="3352" spans="1:37" s="79" customFormat="1" ht="12.75" x14ac:dyDescent="0.25">
      <c r="A3352" s="36">
        <v>3346</v>
      </c>
      <c r="B3352" s="45">
        <v>44196</v>
      </c>
      <c r="C3352" s="49" t="s">
        <v>265</v>
      </c>
      <c r="D3352" s="49"/>
      <c r="E3352" s="49">
        <v>12007</v>
      </c>
      <c r="F3352" s="56" t="s">
        <v>2422</v>
      </c>
      <c r="G3352" s="73" t="s">
        <v>435</v>
      </c>
      <c r="H3352" s="38">
        <v>1</v>
      </c>
      <c r="I3352" s="96">
        <v>458500</v>
      </c>
      <c r="J3352" s="39">
        <f t="shared" si="1476"/>
        <v>0</v>
      </c>
      <c r="K3352" s="39">
        <f t="shared" si="1477"/>
        <v>0</v>
      </c>
      <c r="L3352" s="39">
        <f t="shared" si="1478"/>
        <v>0</v>
      </c>
      <c r="M3352" s="39">
        <f t="shared" si="1492"/>
        <v>0</v>
      </c>
      <c r="N3352" s="39">
        <f t="shared" si="1493"/>
        <v>0</v>
      </c>
      <c r="O3352" s="39">
        <f t="shared" si="1479"/>
        <v>458500</v>
      </c>
      <c r="P3352" s="39">
        <f t="shared" si="1480"/>
        <v>0</v>
      </c>
      <c r="Q3352" s="39">
        <f t="shared" si="1481"/>
        <v>0</v>
      </c>
      <c r="R3352" s="39">
        <f t="shared" si="1482"/>
        <v>0</v>
      </c>
      <c r="S3352" s="39">
        <f t="shared" si="1483"/>
        <v>0</v>
      </c>
      <c r="T3352" s="39"/>
      <c r="U3352" s="39">
        <f t="shared" si="1484"/>
        <v>0</v>
      </c>
      <c r="V3352" s="39"/>
      <c r="W3352" s="39">
        <f t="shared" si="1494"/>
        <v>0</v>
      </c>
      <c r="X3352" s="39">
        <f t="shared" si="1466"/>
        <v>125.53045859000684</v>
      </c>
      <c r="Y3352" s="39">
        <f t="shared" si="1467"/>
        <v>3820.8333333333335</v>
      </c>
      <c r="Z3352" s="41">
        <f t="shared" si="1468"/>
        <v>183400</v>
      </c>
      <c r="AA3352" s="41">
        <v>137455.85215605749</v>
      </c>
      <c r="AB3352" s="41">
        <v>4306.9305729018006</v>
      </c>
      <c r="AC3352" s="41">
        <f t="shared" si="1485"/>
        <v>141762.78272895928</v>
      </c>
      <c r="AD3352" s="42">
        <f t="shared" si="1486"/>
        <v>45944.147843942512</v>
      </c>
      <c r="AE3352" s="41">
        <f t="shared" si="1487"/>
        <v>187706.93057290179</v>
      </c>
      <c r="AF3352" s="42">
        <f t="shared" si="1488"/>
        <v>270793.06942709821</v>
      </c>
      <c r="AG3352" s="43">
        <f t="shared" si="1495"/>
        <v>120</v>
      </c>
      <c r="AH3352" s="44">
        <f t="shared" si="1489"/>
        <v>72</v>
      </c>
      <c r="AI3352" s="36">
        <f t="shared" si="1490"/>
        <v>48</v>
      </c>
      <c r="AJ3352" s="36">
        <f t="shared" si="1491"/>
        <v>1461</v>
      </c>
      <c r="AK3352" s="45">
        <v>45657</v>
      </c>
    </row>
    <row r="3353" spans="1:37" s="79" customFormat="1" ht="12.75" x14ac:dyDescent="0.25">
      <c r="A3353" s="36">
        <v>3347</v>
      </c>
      <c r="B3353" s="45">
        <v>44196</v>
      </c>
      <c r="C3353" s="49" t="s">
        <v>973</v>
      </c>
      <c r="D3353" s="49"/>
      <c r="E3353" s="49">
        <v>12006</v>
      </c>
      <c r="F3353" s="56" t="s">
        <v>2422</v>
      </c>
      <c r="G3353" s="56" t="s">
        <v>435</v>
      </c>
      <c r="H3353" s="38">
        <v>1</v>
      </c>
      <c r="I3353" s="50">
        <v>6436660.3700000001</v>
      </c>
      <c r="J3353" s="39">
        <f t="shared" si="1476"/>
        <v>0</v>
      </c>
      <c r="K3353" s="39">
        <f t="shared" si="1477"/>
        <v>0</v>
      </c>
      <c r="L3353" s="39">
        <f t="shared" si="1478"/>
        <v>0</v>
      </c>
      <c r="M3353" s="39">
        <f t="shared" si="1492"/>
        <v>0</v>
      </c>
      <c r="N3353" s="39">
        <f t="shared" si="1493"/>
        <v>6436660.3700000001</v>
      </c>
      <c r="O3353" s="39">
        <f t="shared" si="1479"/>
        <v>0</v>
      </c>
      <c r="P3353" s="39">
        <f t="shared" si="1480"/>
        <v>0</v>
      </c>
      <c r="Q3353" s="39">
        <f t="shared" si="1481"/>
        <v>0</v>
      </c>
      <c r="R3353" s="39">
        <f t="shared" si="1482"/>
        <v>0</v>
      </c>
      <c r="S3353" s="39">
        <f t="shared" si="1483"/>
        <v>0</v>
      </c>
      <c r="T3353" s="39"/>
      <c r="U3353" s="39">
        <f t="shared" si="1484"/>
        <v>0</v>
      </c>
      <c r="V3353" s="39"/>
      <c r="W3353" s="39">
        <f t="shared" si="1494"/>
        <v>0</v>
      </c>
      <c r="X3353" s="39">
        <f t="shared" si="1466"/>
        <v>352.45231321013006</v>
      </c>
      <c r="Y3353" s="39">
        <f t="shared" si="1467"/>
        <v>10727.767283333334</v>
      </c>
      <c r="Z3353" s="41">
        <f t="shared" si="1468"/>
        <v>514932.82960000006</v>
      </c>
      <c r="AA3353" s="41">
        <v>385935.2829650924</v>
      </c>
      <c r="AB3353" s="41">
        <v>0</v>
      </c>
      <c r="AC3353" s="41">
        <f t="shared" si="1485"/>
        <v>385935.2829650924</v>
      </c>
      <c r="AD3353" s="42">
        <f t="shared" si="1486"/>
        <v>128997.54663490766</v>
      </c>
      <c r="AE3353" s="41">
        <f t="shared" si="1487"/>
        <v>514932.82960000006</v>
      </c>
      <c r="AF3353" s="42">
        <f t="shared" si="1488"/>
        <v>5921727.5404000003</v>
      </c>
      <c r="AG3353" s="43">
        <f t="shared" si="1495"/>
        <v>600</v>
      </c>
      <c r="AH3353" s="44">
        <f t="shared" si="1489"/>
        <v>552</v>
      </c>
      <c r="AI3353" s="36">
        <f t="shared" si="1490"/>
        <v>48</v>
      </c>
      <c r="AJ3353" s="36">
        <f t="shared" si="1491"/>
        <v>1461</v>
      </c>
      <c r="AK3353" s="45">
        <v>45657</v>
      </c>
    </row>
    <row r="3354" spans="1:37" s="79" customFormat="1" ht="12.75" x14ac:dyDescent="0.25">
      <c r="A3354" s="36">
        <v>3348</v>
      </c>
      <c r="B3354" s="45">
        <v>44196</v>
      </c>
      <c r="C3354" s="49" t="s">
        <v>272</v>
      </c>
      <c r="D3354" s="49"/>
      <c r="E3354" s="49">
        <v>12010</v>
      </c>
      <c r="F3354" s="56" t="s">
        <v>2422</v>
      </c>
      <c r="G3354" s="56" t="s">
        <v>435</v>
      </c>
      <c r="H3354" s="38">
        <v>1</v>
      </c>
      <c r="I3354" s="50">
        <v>35356275</v>
      </c>
      <c r="J3354" s="39">
        <f t="shared" si="1476"/>
        <v>0</v>
      </c>
      <c r="K3354" s="39">
        <f t="shared" si="1477"/>
        <v>0</v>
      </c>
      <c r="L3354" s="39">
        <f t="shared" si="1478"/>
        <v>0</v>
      </c>
      <c r="M3354" s="39">
        <f t="shared" si="1492"/>
        <v>0</v>
      </c>
      <c r="N3354" s="39">
        <f t="shared" si="1493"/>
        <v>0</v>
      </c>
      <c r="O3354" s="39">
        <f t="shared" si="1479"/>
        <v>0</v>
      </c>
      <c r="P3354" s="39">
        <f t="shared" si="1480"/>
        <v>0</v>
      </c>
      <c r="Q3354" s="39">
        <f t="shared" si="1481"/>
        <v>0</v>
      </c>
      <c r="R3354" s="39">
        <f t="shared" si="1482"/>
        <v>35356275</v>
      </c>
      <c r="S3354" s="39">
        <f t="shared" si="1483"/>
        <v>0</v>
      </c>
      <c r="T3354" s="39"/>
      <c r="U3354" s="39">
        <f t="shared" si="1484"/>
        <v>0</v>
      </c>
      <c r="V3354" s="39"/>
      <c r="W3354" s="39">
        <f t="shared" si="1494"/>
        <v>0</v>
      </c>
      <c r="X3354" s="39">
        <f t="shared" si="1466"/>
        <v>9680.0205338809028</v>
      </c>
      <c r="Y3354" s="39">
        <f t="shared" si="1467"/>
        <v>294635.625</v>
      </c>
      <c r="Z3354" s="41">
        <f t="shared" si="1468"/>
        <v>14142510</v>
      </c>
      <c r="AA3354" s="41">
        <v>10599622.484599588</v>
      </c>
      <c r="AB3354" s="41">
        <v>712411.11698470998</v>
      </c>
      <c r="AC3354" s="41">
        <f t="shared" si="1485"/>
        <v>11312033.601584299</v>
      </c>
      <c r="AD3354" s="42">
        <f t="shared" si="1486"/>
        <v>3542887.5154004116</v>
      </c>
      <c r="AE3354" s="41">
        <f t="shared" si="1487"/>
        <v>14854921.11698471</v>
      </c>
      <c r="AF3354" s="42">
        <f t="shared" si="1488"/>
        <v>20501353.88301529</v>
      </c>
      <c r="AG3354" s="43">
        <f t="shared" si="1495"/>
        <v>120</v>
      </c>
      <c r="AH3354" s="44">
        <f t="shared" si="1489"/>
        <v>72</v>
      </c>
      <c r="AI3354" s="36">
        <f t="shared" si="1490"/>
        <v>48</v>
      </c>
      <c r="AJ3354" s="36">
        <f t="shared" si="1491"/>
        <v>1461</v>
      </c>
      <c r="AK3354" s="45">
        <v>45657</v>
      </c>
    </row>
    <row r="3355" spans="1:37" s="79" customFormat="1" ht="12.75" x14ac:dyDescent="0.25">
      <c r="A3355" s="36">
        <v>3349</v>
      </c>
      <c r="B3355" s="45">
        <v>44196</v>
      </c>
      <c r="C3355" s="49" t="s">
        <v>754</v>
      </c>
      <c r="D3355" s="49"/>
      <c r="E3355" s="49">
        <v>12011</v>
      </c>
      <c r="F3355" s="73" t="s">
        <v>2425</v>
      </c>
      <c r="G3355" s="56" t="s">
        <v>435</v>
      </c>
      <c r="H3355" s="38">
        <v>1</v>
      </c>
      <c r="I3355" s="50">
        <v>39982600.210000001</v>
      </c>
      <c r="J3355" s="39">
        <f t="shared" si="1476"/>
        <v>0</v>
      </c>
      <c r="K3355" s="39">
        <f t="shared" si="1477"/>
        <v>0</v>
      </c>
      <c r="L3355" s="39">
        <f t="shared" si="1478"/>
        <v>0</v>
      </c>
      <c r="M3355" s="39">
        <f t="shared" si="1492"/>
        <v>0</v>
      </c>
      <c r="N3355" s="39">
        <f t="shared" si="1493"/>
        <v>0</v>
      </c>
      <c r="O3355" s="39">
        <f t="shared" si="1479"/>
        <v>0</v>
      </c>
      <c r="P3355" s="39">
        <f t="shared" si="1480"/>
        <v>0</v>
      </c>
      <c r="Q3355" s="39">
        <f t="shared" si="1481"/>
        <v>0</v>
      </c>
      <c r="R3355" s="39">
        <f t="shared" si="1482"/>
        <v>0</v>
      </c>
      <c r="S3355" s="39">
        <f t="shared" si="1483"/>
        <v>39982600.210000001</v>
      </c>
      <c r="T3355" s="39"/>
      <c r="U3355" s="39">
        <f t="shared" si="1484"/>
        <v>0</v>
      </c>
      <c r="V3355" s="39"/>
      <c r="W3355" s="39">
        <f t="shared" si="1494"/>
        <v>0</v>
      </c>
      <c r="X3355" s="39">
        <f t="shared" si="1466"/>
        <v>21893.278691307325</v>
      </c>
      <c r="Y3355" s="39">
        <f t="shared" si="1467"/>
        <v>666376.67016666674</v>
      </c>
      <c r="Z3355" s="41">
        <f t="shared" si="1468"/>
        <v>31986080.168000005</v>
      </c>
      <c r="AA3355" s="41">
        <v>23973140.166981522</v>
      </c>
      <c r="AB3355" s="41">
        <v>0</v>
      </c>
      <c r="AC3355" s="41">
        <f t="shared" si="1485"/>
        <v>23973140.166981522</v>
      </c>
      <c r="AD3355" s="42">
        <f t="shared" si="1486"/>
        <v>8012940.0010184832</v>
      </c>
      <c r="AE3355" s="41">
        <f t="shared" si="1487"/>
        <v>31986080.168000005</v>
      </c>
      <c r="AF3355" s="42">
        <f t="shared" si="1488"/>
        <v>7996520.0419999957</v>
      </c>
      <c r="AG3355" s="43">
        <f t="shared" si="1495"/>
        <v>60</v>
      </c>
      <c r="AH3355" s="44">
        <f t="shared" si="1489"/>
        <v>12</v>
      </c>
      <c r="AI3355" s="36">
        <f t="shared" si="1490"/>
        <v>48</v>
      </c>
      <c r="AJ3355" s="36">
        <f t="shared" si="1491"/>
        <v>1461</v>
      </c>
      <c r="AK3355" s="45">
        <v>45657</v>
      </c>
    </row>
    <row r="3356" spans="1:37" s="79" customFormat="1" ht="25.5" x14ac:dyDescent="0.25">
      <c r="A3356" s="36">
        <v>3350</v>
      </c>
      <c r="B3356" s="37">
        <v>44196</v>
      </c>
      <c r="C3356" s="37" t="s">
        <v>823</v>
      </c>
      <c r="D3356" s="37"/>
      <c r="E3356" s="36">
        <v>12004</v>
      </c>
      <c r="F3356" s="53" t="s">
        <v>2428</v>
      </c>
      <c r="G3356" s="36" t="s">
        <v>491</v>
      </c>
      <c r="H3356" s="49">
        <v>851</v>
      </c>
      <c r="I3356" s="39">
        <v>56295984.848936155</v>
      </c>
      <c r="J3356" s="39"/>
      <c r="K3356" s="39"/>
      <c r="L3356" s="39">
        <v>56295984.848936155</v>
      </c>
      <c r="M3356" s="39"/>
      <c r="N3356" s="39"/>
      <c r="O3356" s="39"/>
      <c r="P3356" s="39"/>
      <c r="Q3356" s="39"/>
      <c r="R3356" s="39"/>
      <c r="S3356" s="39"/>
      <c r="T3356" s="39"/>
      <c r="U3356" s="39"/>
      <c r="V3356" s="39"/>
      <c r="W3356" s="39"/>
      <c r="X3356" s="39">
        <f t="shared" si="1466"/>
        <v>4623.9001929311007</v>
      </c>
      <c r="Y3356" s="39">
        <f t="shared" si="1467"/>
        <v>140739.96212234037</v>
      </c>
      <c r="Z3356" s="41">
        <f t="shared" si="1468"/>
        <v>6755518.1818723381</v>
      </c>
      <c r="AA3356" s="41">
        <v>5063170.7112595541</v>
      </c>
      <c r="AB3356" s="41">
        <v>0</v>
      </c>
      <c r="AC3356" s="41">
        <f t="shared" si="1485"/>
        <v>5063170.7112595541</v>
      </c>
      <c r="AD3356" s="42">
        <f t="shared" si="1486"/>
        <v>1692347.4706127839</v>
      </c>
      <c r="AE3356" s="41">
        <f t="shared" si="1487"/>
        <v>6755518.1818723381</v>
      </c>
      <c r="AF3356" s="42">
        <f t="shared" si="1488"/>
        <v>49540466.667063817</v>
      </c>
      <c r="AG3356" s="43">
        <f t="shared" ref="AG3356:AG3361" si="1496">(365.25/30.4375*(IF(E3356=12002,1/3%,IF(E3356=12003,1/3%,IF(E3356=12004,1/3%,IF(E3356=12006,1/2%,IF(E3356=12007,1/10%,IF(E3356=12008,1/3%,IF(E3356=12009,1/10%,IF(E3356=12010,1/10%,IF(E3356=12011,1/20%,IF(E3356=12012,1/3%))))))))))))</f>
        <v>400</v>
      </c>
      <c r="AH3356" s="44">
        <f t="shared" si="1489"/>
        <v>352</v>
      </c>
      <c r="AI3356" s="36">
        <f t="shared" si="1490"/>
        <v>48</v>
      </c>
      <c r="AJ3356" s="36">
        <f t="shared" si="1491"/>
        <v>1461</v>
      </c>
      <c r="AK3356" s="45">
        <v>45657</v>
      </c>
    </row>
    <row r="3357" spans="1:37" s="79" customFormat="1" ht="25.5" x14ac:dyDescent="0.25">
      <c r="A3357" s="36">
        <v>3351</v>
      </c>
      <c r="B3357" s="37">
        <v>44196</v>
      </c>
      <c r="C3357" s="37" t="s">
        <v>823</v>
      </c>
      <c r="D3357" s="37"/>
      <c r="E3357" s="36">
        <v>12004</v>
      </c>
      <c r="F3357" s="53" t="s">
        <v>2429</v>
      </c>
      <c r="G3357" s="36" t="s">
        <v>491</v>
      </c>
      <c r="H3357" s="49">
        <v>378</v>
      </c>
      <c r="I3357" s="39">
        <v>32314741.330309723</v>
      </c>
      <c r="J3357" s="39"/>
      <c r="K3357" s="39"/>
      <c r="L3357" s="39">
        <v>32314741.330309723</v>
      </c>
      <c r="M3357" s="39"/>
      <c r="N3357" s="39"/>
      <c r="O3357" s="39"/>
      <c r="P3357" s="39"/>
      <c r="Q3357" s="39"/>
      <c r="R3357" s="39"/>
      <c r="S3357" s="39"/>
      <c r="T3357" s="39"/>
      <c r="U3357" s="39"/>
      <c r="V3357" s="39"/>
      <c r="W3357" s="39"/>
      <c r="X3357" s="39">
        <f t="shared" si="1466"/>
        <v>2654.1881996147613</v>
      </c>
      <c r="Y3357" s="39">
        <f t="shared" si="1467"/>
        <v>80786.853325774297</v>
      </c>
      <c r="Z3357" s="41">
        <f t="shared" si="1468"/>
        <v>3877768.959637166</v>
      </c>
      <c r="AA3357" s="41">
        <v>2906336.0785781634</v>
      </c>
      <c r="AB3357" s="41">
        <v>0</v>
      </c>
      <c r="AC3357" s="41">
        <f t="shared" si="1485"/>
        <v>2906336.0785781634</v>
      </c>
      <c r="AD3357" s="42">
        <f t="shared" si="1486"/>
        <v>971432.8810590026</v>
      </c>
      <c r="AE3357" s="41">
        <f t="shared" si="1487"/>
        <v>3877768.959637166</v>
      </c>
      <c r="AF3357" s="42">
        <f t="shared" si="1488"/>
        <v>28436972.370672558</v>
      </c>
      <c r="AG3357" s="43">
        <f t="shared" si="1496"/>
        <v>400</v>
      </c>
      <c r="AH3357" s="44">
        <f t="shared" si="1489"/>
        <v>352</v>
      </c>
      <c r="AI3357" s="36">
        <f t="shared" si="1490"/>
        <v>48</v>
      </c>
      <c r="AJ3357" s="36">
        <f t="shared" si="1491"/>
        <v>1461</v>
      </c>
      <c r="AK3357" s="45">
        <v>45657</v>
      </c>
    </row>
    <row r="3358" spans="1:37" s="79" customFormat="1" ht="25.5" x14ac:dyDescent="0.25">
      <c r="A3358" s="36">
        <v>3352</v>
      </c>
      <c r="B3358" s="37">
        <v>44196</v>
      </c>
      <c r="C3358" s="37" t="s">
        <v>823</v>
      </c>
      <c r="D3358" s="37"/>
      <c r="E3358" s="36">
        <v>12004</v>
      </c>
      <c r="F3358" s="53" t="s">
        <v>2430</v>
      </c>
      <c r="G3358" s="36" t="s">
        <v>491</v>
      </c>
      <c r="H3358" s="49">
        <v>13</v>
      </c>
      <c r="I3358" s="39">
        <v>6193136.9016234484</v>
      </c>
      <c r="J3358" s="39"/>
      <c r="K3358" s="39"/>
      <c r="L3358" s="39">
        <v>6193136.9016234484</v>
      </c>
      <c r="M3358" s="39"/>
      <c r="N3358" s="39"/>
      <c r="O3358" s="39"/>
      <c r="P3358" s="39"/>
      <c r="Q3358" s="39"/>
      <c r="R3358" s="39"/>
      <c r="S3358" s="39"/>
      <c r="T3358" s="39"/>
      <c r="U3358" s="39"/>
      <c r="V3358" s="39"/>
      <c r="W3358" s="39"/>
      <c r="X3358" s="39">
        <f t="shared" si="1466"/>
        <v>508.67654222779862</v>
      </c>
      <c r="Y3358" s="39">
        <f t="shared" si="1467"/>
        <v>15482.84225405862</v>
      </c>
      <c r="Z3358" s="41">
        <f t="shared" si="1468"/>
        <v>743176.42819481378</v>
      </c>
      <c r="AA3358" s="41">
        <v>557000.81373943947</v>
      </c>
      <c r="AB3358" s="41">
        <v>0</v>
      </c>
      <c r="AC3358" s="41">
        <f t="shared" si="1485"/>
        <v>557000.81373943947</v>
      </c>
      <c r="AD3358" s="42">
        <f t="shared" si="1486"/>
        <v>186175.61445537431</v>
      </c>
      <c r="AE3358" s="41">
        <f t="shared" si="1487"/>
        <v>743176.42819481378</v>
      </c>
      <c r="AF3358" s="42">
        <f t="shared" si="1488"/>
        <v>5449960.4734286349</v>
      </c>
      <c r="AG3358" s="43">
        <f t="shared" si="1496"/>
        <v>400</v>
      </c>
      <c r="AH3358" s="44">
        <f t="shared" si="1489"/>
        <v>352</v>
      </c>
      <c r="AI3358" s="36">
        <f t="shared" si="1490"/>
        <v>48</v>
      </c>
      <c r="AJ3358" s="36">
        <f t="shared" si="1491"/>
        <v>1461</v>
      </c>
      <c r="AK3358" s="45">
        <v>45657</v>
      </c>
    </row>
    <row r="3359" spans="1:37" s="79" customFormat="1" ht="25.5" x14ac:dyDescent="0.25">
      <c r="A3359" s="36">
        <v>3353</v>
      </c>
      <c r="B3359" s="37">
        <v>44196</v>
      </c>
      <c r="C3359" s="37" t="s">
        <v>2431</v>
      </c>
      <c r="D3359" s="37"/>
      <c r="E3359" s="36">
        <v>12014</v>
      </c>
      <c r="F3359" s="53" t="s">
        <v>2432</v>
      </c>
      <c r="G3359" s="36" t="s">
        <v>491</v>
      </c>
      <c r="H3359" s="49"/>
      <c r="I3359" s="39">
        <v>69575940.508329198</v>
      </c>
      <c r="J3359" s="39"/>
      <c r="K3359" s="39"/>
      <c r="L3359" s="39"/>
      <c r="M3359" s="39"/>
      <c r="N3359" s="39"/>
      <c r="O3359" s="39"/>
      <c r="P3359" s="39"/>
      <c r="Q3359" s="39"/>
      <c r="R3359" s="39"/>
      <c r="S3359" s="39"/>
      <c r="T3359" s="39">
        <v>69575940.508329198</v>
      </c>
      <c r="U3359" s="39"/>
      <c r="V3359" s="39"/>
      <c r="W3359" s="39"/>
      <c r="X3359" s="39">
        <f t="shared" si="1466"/>
        <v>0</v>
      </c>
      <c r="Y3359" s="39">
        <f t="shared" si="1467"/>
        <v>0</v>
      </c>
      <c r="Z3359" s="41">
        <f t="shared" si="1468"/>
        <v>0</v>
      </c>
      <c r="AA3359" s="41">
        <v>0</v>
      </c>
      <c r="AB3359" s="41">
        <v>46467755.149999999</v>
      </c>
      <c r="AC3359" s="41">
        <f t="shared" si="1485"/>
        <v>46467755.149999999</v>
      </c>
      <c r="AD3359" s="42">
        <f t="shared" si="1486"/>
        <v>0</v>
      </c>
      <c r="AE3359" s="41">
        <f t="shared" si="1487"/>
        <v>46467755.149999999</v>
      </c>
      <c r="AF3359" s="42">
        <f t="shared" si="1488"/>
        <v>23108185.358329199</v>
      </c>
      <c r="AG3359" s="43">
        <f t="shared" si="1496"/>
        <v>0</v>
      </c>
      <c r="AH3359" s="44">
        <f t="shared" si="1489"/>
        <v>0</v>
      </c>
      <c r="AI3359" s="36">
        <f t="shared" si="1490"/>
        <v>48</v>
      </c>
      <c r="AJ3359" s="36">
        <f t="shared" si="1491"/>
        <v>1461</v>
      </c>
      <c r="AK3359" s="45">
        <v>45657</v>
      </c>
    </row>
    <row r="3360" spans="1:37" s="79" customFormat="1" ht="12.75" x14ac:dyDescent="0.25">
      <c r="A3360" s="36">
        <v>3354</v>
      </c>
      <c r="B3360" s="45">
        <v>44196</v>
      </c>
      <c r="C3360" s="53" t="s">
        <v>534</v>
      </c>
      <c r="D3360" s="53"/>
      <c r="E3360" s="56">
        <v>12008</v>
      </c>
      <c r="F3360" s="56" t="s">
        <v>2422</v>
      </c>
      <c r="G3360" s="56" t="s">
        <v>544</v>
      </c>
      <c r="H3360" s="38">
        <v>12</v>
      </c>
      <c r="I3360" s="50">
        <v>98227127.950000003</v>
      </c>
      <c r="J3360" s="39">
        <f>IF(E3360=12002,I3360,IF(E3360&lt;&gt;12002,0))</f>
        <v>0</v>
      </c>
      <c r="K3360" s="39">
        <f>IF(E3360=12003,I3360,IF(E3360&lt;&gt;12003,0))</f>
        <v>0</v>
      </c>
      <c r="L3360" s="39">
        <f>IF(E3360=12004,I3360,IF(E3360&lt;&gt;12004,0))</f>
        <v>0</v>
      </c>
      <c r="M3360" s="39">
        <f>IF(C3360=12006,H3360,IF(C3360&lt;&gt;12006,0))</f>
        <v>0</v>
      </c>
      <c r="N3360" s="39">
        <f>IF(E3360=12006,I3360,IF(E3360&lt;&gt;12006,0))</f>
        <v>0</v>
      </c>
      <c r="O3360" s="39">
        <f>IF(E3360=12007,I3360,IF(E3360&lt;&gt;12007,0))</f>
        <v>0</v>
      </c>
      <c r="P3360" s="39">
        <f>IF(E3360=12008,I3360,IF(E3360&lt;&gt;12008,0))</f>
        <v>98227127.950000003</v>
      </c>
      <c r="Q3360" s="39">
        <f>IF(E3360=12009,I3360,IF(E3360&lt;&gt;12009,0))</f>
        <v>0</v>
      </c>
      <c r="R3360" s="39">
        <f>IF(E3360=12010,I3360,IF(E3360&lt;&gt;12010,0))</f>
        <v>0</v>
      </c>
      <c r="S3360" s="39">
        <f>IF(E3360=12011,I3360,IF(E3360&lt;&gt;12011,0))</f>
        <v>0</v>
      </c>
      <c r="T3360" s="39"/>
      <c r="U3360" s="39">
        <f>IF(E3360=12012,I3360,IF(E3360&lt;&gt;12012,0))</f>
        <v>0</v>
      </c>
      <c r="V3360" s="39"/>
      <c r="W3360" s="39"/>
      <c r="X3360" s="39">
        <f t="shared" si="1466"/>
        <v>8067.9365872689941</v>
      </c>
      <c r="Y3360" s="39">
        <f t="shared" si="1467"/>
        <v>245567.81987500002</v>
      </c>
      <c r="Z3360" s="41">
        <f t="shared" si="1468"/>
        <v>11787255.354</v>
      </c>
      <c r="AA3360" s="41">
        <v>8592352.4654414803</v>
      </c>
      <c r="AB3360" s="41">
        <v>-231733.05678724547</v>
      </c>
      <c r="AC3360" s="41">
        <f t="shared" si="1485"/>
        <v>8360619.4086542344</v>
      </c>
      <c r="AD3360" s="42">
        <f t="shared" si="1486"/>
        <v>3194902.88855852</v>
      </c>
      <c r="AE3360" s="41">
        <f t="shared" si="1487"/>
        <v>11555522.297212753</v>
      </c>
      <c r="AF3360" s="42">
        <f t="shared" si="1488"/>
        <v>86671605.652787253</v>
      </c>
      <c r="AG3360" s="43">
        <f t="shared" si="1496"/>
        <v>400</v>
      </c>
      <c r="AH3360" s="44">
        <f t="shared" si="1489"/>
        <v>352</v>
      </c>
      <c r="AI3360" s="36">
        <f t="shared" si="1490"/>
        <v>48</v>
      </c>
      <c r="AJ3360" s="36">
        <f t="shared" si="1491"/>
        <v>1461</v>
      </c>
      <c r="AK3360" s="45">
        <v>45657</v>
      </c>
    </row>
    <row r="3361" spans="1:37" s="79" customFormat="1" ht="12.75" x14ac:dyDescent="0.25">
      <c r="A3361" s="36">
        <v>3355</v>
      </c>
      <c r="B3361" s="45">
        <v>44196</v>
      </c>
      <c r="C3361" s="53" t="s">
        <v>534</v>
      </c>
      <c r="D3361" s="53"/>
      <c r="E3361" s="56">
        <v>12008</v>
      </c>
      <c r="F3361" s="56" t="s">
        <v>2422</v>
      </c>
      <c r="G3361" s="56" t="s">
        <v>544</v>
      </c>
      <c r="H3361" s="38">
        <v>1</v>
      </c>
      <c r="I3361" s="50">
        <v>348300</v>
      </c>
      <c r="J3361" s="39">
        <f>IF(E3361=12002,I3361,IF(E3361&lt;&gt;12002,0))</f>
        <v>0</v>
      </c>
      <c r="K3361" s="39">
        <f>IF(E3361=12003,I3361,IF(E3361&lt;&gt;12003,0))</f>
        <v>0</v>
      </c>
      <c r="L3361" s="39">
        <f>IF(E3361=12004,I3361,IF(E3361&lt;&gt;12004,0))</f>
        <v>0</v>
      </c>
      <c r="M3361" s="39">
        <f>IF(C3361=12006,H3361,IF(C3361&lt;&gt;12006,0))</f>
        <v>0</v>
      </c>
      <c r="N3361" s="39">
        <f>IF(E3361=12006,I3361,IF(E3361&lt;&gt;12006,0))</f>
        <v>0</v>
      </c>
      <c r="O3361" s="39">
        <f>IF(E3361=12007,I3361,IF(E3361&lt;&gt;12007,0))</f>
        <v>0</v>
      </c>
      <c r="P3361" s="39">
        <f>IF(E3361=12008,I3361,IF(E3361&lt;&gt;12008,0))</f>
        <v>348300</v>
      </c>
      <c r="Q3361" s="39">
        <f>IF(E3361=12009,I3361,IF(E3361&lt;&gt;12009,0))</f>
        <v>0</v>
      </c>
      <c r="R3361" s="39">
        <f>IF(E3361=12010,I3361,IF(E3361&lt;&gt;12010,0))</f>
        <v>0</v>
      </c>
      <c r="S3361" s="39">
        <f>IF(E3361=12011,I3361,IF(E3361&lt;&gt;12011,0))</f>
        <v>0</v>
      </c>
      <c r="T3361" s="39"/>
      <c r="U3361" s="39">
        <f>IF(E3361=12012,I3361,IF(E3361&lt;&gt;12012,0))</f>
        <v>0</v>
      </c>
      <c r="V3361" s="39"/>
      <c r="W3361" s="39"/>
      <c r="X3361" s="39">
        <f t="shared" si="1466"/>
        <v>28.607802874743324</v>
      </c>
      <c r="Y3361" s="39">
        <f t="shared" si="1467"/>
        <v>870.74999999999989</v>
      </c>
      <c r="Z3361" s="41">
        <f t="shared" si="1468"/>
        <v>41795.999999999993</v>
      </c>
      <c r="AA3361" s="41">
        <v>30467.310061601642</v>
      </c>
      <c r="AB3361" s="41">
        <v>-821.69381680468416</v>
      </c>
      <c r="AC3361" s="41">
        <f t="shared" si="1485"/>
        <v>29645.616244796958</v>
      </c>
      <c r="AD3361" s="42">
        <f t="shared" si="1486"/>
        <v>11328.689938398351</v>
      </c>
      <c r="AE3361" s="41">
        <f t="shared" si="1487"/>
        <v>40974.306183195309</v>
      </c>
      <c r="AF3361" s="42">
        <f t="shared" si="1488"/>
        <v>307325.69381680468</v>
      </c>
      <c r="AG3361" s="43">
        <f t="shared" si="1496"/>
        <v>400</v>
      </c>
      <c r="AH3361" s="44">
        <f t="shared" si="1489"/>
        <v>352</v>
      </c>
      <c r="AI3361" s="36">
        <f t="shared" si="1490"/>
        <v>48</v>
      </c>
      <c r="AJ3361" s="36">
        <f t="shared" si="1491"/>
        <v>1461</v>
      </c>
      <c r="AK3361" s="45">
        <v>45657</v>
      </c>
    </row>
    <row r="3362" spans="1:37" s="79" customFormat="1" ht="12.75" x14ac:dyDescent="0.25">
      <c r="A3362" s="36">
        <v>3356</v>
      </c>
      <c r="B3362" s="45">
        <v>44196</v>
      </c>
      <c r="C3362" s="36" t="s">
        <v>33</v>
      </c>
      <c r="D3362" s="36"/>
      <c r="E3362" s="36">
        <v>12012</v>
      </c>
      <c r="F3362" s="36" t="s">
        <v>2426</v>
      </c>
      <c r="G3362" s="50" t="s">
        <v>540</v>
      </c>
      <c r="H3362" s="38">
        <v>1</v>
      </c>
      <c r="I3362" s="50">
        <v>9495000</v>
      </c>
      <c r="J3362" s="39">
        <v>0</v>
      </c>
      <c r="K3362" s="39">
        <v>0</v>
      </c>
      <c r="L3362" s="39">
        <v>0</v>
      </c>
      <c r="M3362" s="39">
        <v>0</v>
      </c>
      <c r="N3362" s="39">
        <v>0</v>
      </c>
      <c r="O3362" s="39">
        <v>0</v>
      </c>
      <c r="P3362" s="39">
        <v>0</v>
      </c>
      <c r="Q3362" s="39">
        <v>0</v>
      </c>
      <c r="R3362" s="39">
        <v>0</v>
      </c>
      <c r="S3362" s="39">
        <v>0</v>
      </c>
      <c r="T3362" s="39"/>
      <c r="U3362" s="39">
        <v>9495000</v>
      </c>
      <c r="V3362" s="39"/>
      <c r="W3362" s="39">
        <v>0</v>
      </c>
      <c r="X3362" s="39">
        <f t="shared" si="1466"/>
        <v>779.87679671457909</v>
      </c>
      <c r="Y3362" s="39">
        <f t="shared" si="1467"/>
        <v>23737.5</v>
      </c>
      <c r="Z3362" s="41">
        <f t="shared" si="1468"/>
        <v>1139400</v>
      </c>
      <c r="AA3362" s="41">
        <v>853965.09240246494</v>
      </c>
      <c r="AB3362" s="41">
        <v>0</v>
      </c>
      <c r="AC3362" s="41">
        <v>853965.09240246494</v>
      </c>
      <c r="AD3362" s="42">
        <v>285434.90759753506</v>
      </c>
      <c r="AE3362" s="41">
        <v>1139400</v>
      </c>
      <c r="AF3362" s="42">
        <v>8355600</v>
      </c>
      <c r="AG3362" s="43">
        <v>400</v>
      </c>
      <c r="AH3362" s="44">
        <v>352</v>
      </c>
      <c r="AI3362" s="36">
        <v>48</v>
      </c>
      <c r="AJ3362" s="36">
        <v>1461</v>
      </c>
      <c r="AK3362" s="45">
        <v>45657</v>
      </c>
    </row>
    <row r="3363" spans="1:37" s="79" customFormat="1" ht="12.75" x14ac:dyDescent="0.25">
      <c r="A3363" s="36">
        <v>3357</v>
      </c>
      <c r="B3363" s="45">
        <v>44203</v>
      </c>
      <c r="C3363" s="36" t="s">
        <v>721</v>
      </c>
      <c r="D3363" s="36"/>
      <c r="E3363" s="36">
        <v>12003</v>
      </c>
      <c r="F3363" s="36" t="s">
        <v>2070</v>
      </c>
      <c r="G3363" s="38" t="s">
        <v>1431</v>
      </c>
      <c r="H3363" s="61">
        <v>47</v>
      </c>
      <c r="I3363" s="48">
        <v>1733125</v>
      </c>
      <c r="J3363" s="39">
        <f t="shared" ref="J3363:J3369" si="1497">IF(E3363=12002,I3363,IF(E3363&lt;&gt;12002,0))</f>
        <v>0</v>
      </c>
      <c r="K3363" s="39">
        <f t="shared" ref="K3363:K3369" si="1498">IF(E3363=12003,I3363,IF(E3363&lt;&gt;12003,0))</f>
        <v>1733125</v>
      </c>
      <c r="L3363" s="39">
        <f t="shared" ref="L3363:L3369" si="1499">IF(E3363=12004,I3363,IF(E3363&lt;&gt;12004,0))</f>
        <v>0</v>
      </c>
      <c r="M3363" s="39">
        <f>IF(C3363=12006,H3363,IF(C3363&lt;&gt;12006,0))</f>
        <v>0</v>
      </c>
      <c r="N3363" s="39">
        <f t="shared" ref="N3363:N3365" si="1500">IF(E3363=12006,I3363,IF(E3363&lt;&gt;12006,0))</f>
        <v>0</v>
      </c>
      <c r="O3363" s="39">
        <f t="shared" ref="O3363:O3369" si="1501">IF(E3363=12007,I3363,IF(E3363&lt;&gt;12007,0))</f>
        <v>0</v>
      </c>
      <c r="P3363" s="39">
        <f t="shared" ref="P3363:P3369" si="1502">IF(E3363=12008,I3363,IF(E3363&lt;&gt;12008,0))</f>
        <v>0</v>
      </c>
      <c r="Q3363" s="39">
        <f t="shared" ref="Q3363:Q3369" si="1503">IF(E3363=12009,I3363,IF(E3363&lt;&gt;12009,0))</f>
        <v>0</v>
      </c>
      <c r="R3363" s="39">
        <f t="shared" ref="R3363:R3369" si="1504">IF(E3363=12010,I3363,IF(E3363&lt;&gt;12010,0))</f>
        <v>0</v>
      </c>
      <c r="S3363" s="39">
        <f t="shared" ref="S3363:S3369" si="1505">IF(E3363=12011,I3363,IF(E3363&lt;&gt;12011,0))</f>
        <v>0</v>
      </c>
      <c r="T3363" s="39"/>
      <c r="U3363" s="39">
        <f t="shared" ref="U3363:U3369" si="1506">IF(E3363=12012,I3363,IF(E3363&lt;&gt;12012,0))</f>
        <v>0</v>
      </c>
      <c r="V3363" s="39"/>
      <c r="W3363" s="39"/>
      <c r="X3363" s="39">
        <f t="shared" si="1466"/>
        <v>142.3511293634497</v>
      </c>
      <c r="Y3363" s="39">
        <f t="shared" si="1467"/>
        <v>4332.8125</v>
      </c>
      <c r="Z3363" s="41">
        <f t="shared" si="1468"/>
        <v>206978.54209445586</v>
      </c>
      <c r="AA3363" s="41">
        <v>154878.02874743324</v>
      </c>
      <c r="AB3363" s="41">
        <v>0</v>
      </c>
      <c r="AC3363" s="41">
        <f t="shared" ref="AC3363:AC3426" si="1507">AA3363+AB3363</f>
        <v>154878.02874743324</v>
      </c>
      <c r="AD3363" s="42">
        <f t="shared" ref="AD3363:AD3426" si="1508">Z3363-AA3363</f>
        <v>52100.513347022614</v>
      </c>
      <c r="AE3363" s="41">
        <f t="shared" ref="AE3363:AE3426" si="1509">AC3363+AD3363</f>
        <v>206978.54209445586</v>
      </c>
      <c r="AF3363" s="42">
        <f t="shared" ref="AF3363:AF3426" si="1510">I3363-AE3363</f>
        <v>1526146.4579055442</v>
      </c>
      <c r="AG3363" s="43">
        <f>(365.25/30.4375*(IF(E3363=12002,1/3%,IF(E3363=12003,1/3%,IF(E3363=12004,1/3%,IF(E3363=12006,1/2%,IF(E3363=12007,1/10%,IF(E3363=12008,1/3%,IF(E3363=12009,1/10%,IF(E3363=12010,1/10%,IF(E3363=12011,1/20%,IF(E3363=12012,1/3%))))))))))))</f>
        <v>400</v>
      </c>
      <c r="AH3363" s="44">
        <f t="shared" ref="AH3363:AH3426" si="1511">IF(AG3363&gt;AI3363,AG3363-AI3363,IF(AG3363&lt;=AI3363,0))</f>
        <v>352.22997946611912</v>
      </c>
      <c r="AI3363" s="36">
        <f t="shared" ref="AI3363:AI3426" si="1512">AJ3363/30.4375</f>
        <v>47.770020533880903</v>
      </c>
      <c r="AJ3363" s="36">
        <f t="shared" ref="AJ3363:AJ3426" si="1513">AK3363-B3363</f>
        <v>1454</v>
      </c>
      <c r="AK3363" s="45">
        <v>45657</v>
      </c>
    </row>
    <row r="3364" spans="1:37" s="79" customFormat="1" ht="12.75" x14ac:dyDescent="0.25">
      <c r="A3364" s="36">
        <v>3358</v>
      </c>
      <c r="B3364" s="45">
        <v>44207</v>
      </c>
      <c r="C3364" s="36" t="s">
        <v>533</v>
      </c>
      <c r="D3364" s="36"/>
      <c r="E3364" s="36">
        <v>12003</v>
      </c>
      <c r="F3364" s="36" t="s">
        <v>2433</v>
      </c>
      <c r="G3364" s="36" t="s">
        <v>1474</v>
      </c>
      <c r="H3364" s="38">
        <v>4</v>
      </c>
      <c r="I3364" s="48">
        <v>190500</v>
      </c>
      <c r="J3364" s="39">
        <f t="shared" si="1497"/>
        <v>0</v>
      </c>
      <c r="K3364" s="39">
        <f t="shared" si="1498"/>
        <v>190500</v>
      </c>
      <c r="L3364" s="39">
        <f t="shared" si="1499"/>
        <v>0</v>
      </c>
      <c r="M3364" s="39">
        <f>IF(C3364=12006,H3364,IF(C3364&lt;&gt;12006,0))</f>
        <v>0</v>
      </c>
      <c r="N3364" s="39">
        <f t="shared" si="1500"/>
        <v>0</v>
      </c>
      <c r="O3364" s="39">
        <f t="shared" si="1501"/>
        <v>0</v>
      </c>
      <c r="P3364" s="39">
        <f t="shared" si="1502"/>
        <v>0</v>
      </c>
      <c r="Q3364" s="39">
        <f t="shared" si="1503"/>
        <v>0</v>
      </c>
      <c r="R3364" s="39">
        <f t="shared" si="1504"/>
        <v>0</v>
      </c>
      <c r="S3364" s="39">
        <f t="shared" si="1505"/>
        <v>0</v>
      </c>
      <c r="T3364" s="39"/>
      <c r="U3364" s="39">
        <f t="shared" si="1506"/>
        <v>0</v>
      </c>
      <c r="V3364" s="39"/>
      <c r="W3364" s="39"/>
      <c r="X3364" s="39">
        <f t="shared" si="1466"/>
        <v>15.646817248459959</v>
      </c>
      <c r="Y3364" s="39">
        <f t="shared" si="1467"/>
        <v>476.25</v>
      </c>
      <c r="Z3364" s="41">
        <f t="shared" si="1468"/>
        <v>22687.885010266942</v>
      </c>
      <c r="AA3364" s="41">
        <v>16961.149897330593</v>
      </c>
      <c r="AB3364" s="41">
        <v>-457.43690429257072</v>
      </c>
      <c r="AC3364" s="41">
        <f t="shared" si="1507"/>
        <v>16503.712993038022</v>
      </c>
      <c r="AD3364" s="42">
        <f t="shared" si="1508"/>
        <v>5726.7351129363487</v>
      </c>
      <c r="AE3364" s="41">
        <f t="shared" si="1509"/>
        <v>22230.44810597437</v>
      </c>
      <c r="AF3364" s="42">
        <f t="shared" si="1510"/>
        <v>168269.55189402564</v>
      </c>
      <c r="AG3364" s="43">
        <f>(365.25/30.4375*(IF(E3364=12002,1/3%,IF(E3364=12003,1/3%,IF(E3364=12004,1/3%,IF(E3364=12006,1/2%,IF(E3364=12007,1/10%,IF(E3364=12008,1/3%,IF(E3364=12009,1/10%,IF(E3364=12010,1/10%,IF(E3364=12011,1/20%,IF(E3364=12012,1/3%))))))))))))</f>
        <v>400</v>
      </c>
      <c r="AH3364" s="44">
        <f t="shared" si="1511"/>
        <v>352.36139630390142</v>
      </c>
      <c r="AI3364" s="36">
        <f t="shared" si="1512"/>
        <v>47.638603696098563</v>
      </c>
      <c r="AJ3364" s="36">
        <f t="shared" si="1513"/>
        <v>1450</v>
      </c>
      <c r="AK3364" s="45">
        <v>45657</v>
      </c>
    </row>
    <row r="3365" spans="1:37" s="79" customFormat="1" ht="31.5" customHeight="1" x14ac:dyDescent="0.25">
      <c r="A3365" s="36">
        <v>3359</v>
      </c>
      <c r="B3365" s="45">
        <v>44207</v>
      </c>
      <c r="C3365" s="36" t="s">
        <v>533</v>
      </c>
      <c r="D3365" s="36"/>
      <c r="E3365" s="36">
        <v>12003</v>
      </c>
      <c r="F3365" s="36" t="s">
        <v>2210</v>
      </c>
      <c r="G3365" s="36" t="s">
        <v>1474</v>
      </c>
      <c r="H3365" s="38">
        <v>1</v>
      </c>
      <c r="I3365" s="48">
        <v>36875</v>
      </c>
      <c r="J3365" s="39">
        <f t="shared" si="1497"/>
        <v>0</v>
      </c>
      <c r="K3365" s="39">
        <f t="shared" si="1498"/>
        <v>36875</v>
      </c>
      <c r="L3365" s="39">
        <f t="shared" si="1499"/>
        <v>0</v>
      </c>
      <c r="M3365" s="39">
        <f>IF(C3365=12006,H3365,IF(C3365&lt;&gt;12006,0))</f>
        <v>0</v>
      </c>
      <c r="N3365" s="39">
        <f t="shared" si="1500"/>
        <v>0</v>
      </c>
      <c r="O3365" s="39">
        <f t="shared" si="1501"/>
        <v>0</v>
      </c>
      <c r="P3365" s="39">
        <f t="shared" si="1502"/>
        <v>0</v>
      </c>
      <c r="Q3365" s="39">
        <f t="shared" si="1503"/>
        <v>0</v>
      </c>
      <c r="R3365" s="39">
        <f t="shared" si="1504"/>
        <v>0</v>
      </c>
      <c r="S3365" s="39">
        <f t="shared" si="1505"/>
        <v>0</v>
      </c>
      <c r="T3365" s="39"/>
      <c r="U3365" s="39">
        <f t="shared" si="1506"/>
        <v>0</v>
      </c>
      <c r="V3365" s="39"/>
      <c r="W3365" s="39"/>
      <c r="X3365" s="39">
        <f t="shared" si="1466"/>
        <v>3.0287474332648872</v>
      </c>
      <c r="Y3365" s="39">
        <f t="shared" si="1467"/>
        <v>92.1875</v>
      </c>
      <c r="Z3365" s="41">
        <f t="shared" si="1468"/>
        <v>4391.6837782340863</v>
      </c>
      <c r="AA3365" s="41">
        <v>3283.1622176591372</v>
      </c>
      <c r="AB3365" s="41">
        <v>-88.545857458207578</v>
      </c>
      <c r="AC3365" s="41">
        <f t="shared" si="1507"/>
        <v>3194.6163602009296</v>
      </c>
      <c r="AD3365" s="42">
        <f t="shared" si="1508"/>
        <v>1108.521560574949</v>
      </c>
      <c r="AE3365" s="41">
        <f t="shared" si="1509"/>
        <v>4303.1379207758782</v>
      </c>
      <c r="AF3365" s="42">
        <f t="shared" si="1510"/>
        <v>32571.86207922412</v>
      </c>
      <c r="AG3365" s="43">
        <f>(365.25/30.4375*(IF(E3365=12002,1/3%,IF(E3365=12003,1/3%,IF(E3365=12004,1/3%,IF(E3365=12006,1/2%,IF(E3365=12007,1/10%,IF(E3365=12008,1/3%,IF(E3365=12009,1/10%,IF(E3365=12010,1/10%,IF(E3365=12011,1/20%,IF(E3365=12012,1/3%))))))))))))</f>
        <v>400</v>
      </c>
      <c r="AH3365" s="44">
        <f t="shared" si="1511"/>
        <v>352.36139630390142</v>
      </c>
      <c r="AI3365" s="36">
        <f t="shared" si="1512"/>
        <v>47.638603696098563</v>
      </c>
      <c r="AJ3365" s="36">
        <f t="shared" si="1513"/>
        <v>1450</v>
      </c>
      <c r="AK3365" s="45">
        <v>45657</v>
      </c>
    </row>
    <row r="3366" spans="1:37" s="79" customFormat="1" ht="25.5" customHeight="1" x14ac:dyDescent="0.25">
      <c r="A3366" s="36">
        <v>3360</v>
      </c>
      <c r="B3366" s="45">
        <v>44207</v>
      </c>
      <c r="C3366" s="49" t="s">
        <v>272</v>
      </c>
      <c r="D3366" s="49"/>
      <c r="E3366" s="49">
        <v>12010</v>
      </c>
      <c r="F3366" s="56" t="s">
        <v>2434</v>
      </c>
      <c r="G3366" s="56" t="s">
        <v>435</v>
      </c>
      <c r="H3366" s="38">
        <v>6</v>
      </c>
      <c r="I3366" s="48">
        <v>297964.28571428568</v>
      </c>
      <c r="J3366" s="39">
        <f t="shared" si="1497"/>
        <v>0</v>
      </c>
      <c r="K3366" s="39">
        <f t="shared" si="1498"/>
        <v>0</v>
      </c>
      <c r="L3366" s="39">
        <f t="shared" si="1499"/>
        <v>0</v>
      </c>
      <c r="M3366" s="39">
        <f>IF(E3366=12005,I3366,IF(E3366&lt;&gt;12005,0))</f>
        <v>0</v>
      </c>
      <c r="N3366" s="39">
        <f>IF(E3366=12006,I3366,IF(E3366&lt;&gt;12006,0))</f>
        <v>0</v>
      </c>
      <c r="O3366" s="39">
        <f t="shared" si="1501"/>
        <v>0</v>
      </c>
      <c r="P3366" s="39">
        <f t="shared" si="1502"/>
        <v>0</v>
      </c>
      <c r="Q3366" s="39">
        <f t="shared" si="1503"/>
        <v>0</v>
      </c>
      <c r="R3366" s="39">
        <f t="shared" si="1504"/>
        <v>297964.28571428568</v>
      </c>
      <c r="S3366" s="39">
        <f t="shared" si="1505"/>
        <v>0</v>
      </c>
      <c r="T3366" s="39"/>
      <c r="U3366" s="39">
        <f t="shared" si="1506"/>
        <v>0</v>
      </c>
      <c r="V3366" s="39"/>
      <c r="W3366" s="39">
        <f>IF(E3366=12099,I3366,IF(E3366&lt;&gt;12099,0))</f>
        <v>0</v>
      </c>
      <c r="X3366" s="39">
        <f t="shared" si="1466"/>
        <v>81.578175418011142</v>
      </c>
      <c r="Y3366" s="39">
        <f t="shared" si="1467"/>
        <v>2483.0357142857142</v>
      </c>
      <c r="Z3366" s="41">
        <f t="shared" si="1468"/>
        <v>118288.35435611616</v>
      </c>
      <c r="AA3366" s="41">
        <v>88430.742153124083</v>
      </c>
      <c r="AB3366" s="41">
        <v>5943.5176945807862</v>
      </c>
      <c r="AC3366" s="41">
        <f t="shared" si="1507"/>
        <v>94374.259847704874</v>
      </c>
      <c r="AD3366" s="42">
        <f t="shared" si="1508"/>
        <v>29857.612202992081</v>
      </c>
      <c r="AE3366" s="41">
        <f t="shared" si="1509"/>
        <v>124231.87205069695</v>
      </c>
      <c r="AF3366" s="42">
        <f t="shared" si="1510"/>
        <v>173732.41366358873</v>
      </c>
      <c r="AG3366" s="43">
        <f>(365.25/30.4375*(IF(E3366=12002,1/3%,IF(E3366=12003,1/3%,IF(E3366=12004,1/3%,IF(E3366=12006,1/2%,IF(E3366=12007,1/10%,IF(E3366=12008,1/3%,IF(E3366=12009,1/10%,IF(E3366=12010,1/10%,IF(E3366=12011,1/20%,IF(E3366=12012,1/3%,IF(E3366=12099,1/10%)))))))))))))</f>
        <v>120</v>
      </c>
      <c r="AH3366" s="44">
        <f t="shared" si="1511"/>
        <v>72.361396303901444</v>
      </c>
      <c r="AI3366" s="36">
        <f t="shared" si="1512"/>
        <v>47.638603696098563</v>
      </c>
      <c r="AJ3366" s="36">
        <f t="shared" si="1513"/>
        <v>1450</v>
      </c>
      <c r="AK3366" s="45">
        <v>45657</v>
      </c>
    </row>
    <row r="3367" spans="1:37" s="79" customFormat="1" ht="25.5" customHeight="1" x14ac:dyDescent="0.25">
      <c r="A3367" s="36">
        <v>3361</v>
      </c>
      <c r="B3367" s="45">
        <v>44207</v>
      </c>
      <c r="C3367" s="49" t="s">
        <v>272</v>
      </c>
      <c r="D3367" s="49"/>
      <c r="E3367" s="49">
        <v>12010</v>
      </c>
      <c r="F3367" s="56" t="s">
        <v>2435</v>
      </c>
      <c r="G3367" s="56" t="s">
        <v>435</v>
      </c>
      <c r="H3367" s="38">
        <v>6</v>
      </c>
      <c r="I3367" s="48">
        <v>1787785.7142857146</v>
      </c>
      <c r="J3367" s="39">
        <f t="shared" si="1497"/>
        <v>0</v>
      </c>
      <c r="K3367" s="39">
        <f t="shared" si="1498"/>
        <v>0</v>
      </c>
      <c r="L3367" s="39">
        <f t="shared" si="1499"/>
        <v>0</v>
      </c>
      <c r="M3367" s="39">
        <f>IF(E3367=12005,I3367,IF(E3367&lt;&gt;12005,0))</f>
        <v>0</v>
      </c>
      <c r="N3367" s="39">
        <f>IF(E3367=12006,I3367,IF(E3367&lt;&gt;12006,0))</f>
        <v>0</v>
      </c>
      <c r="O3367" s="39">
        <f t="shared" si="1501"/>
        <v>0</v>
      </c>
      <c r="P3367" s="39">
        <f t="shared" si="1502"/>
        <v>0</v>
      </c>
      <c r="Q3367" s="39">
        <f t="shared" si="1503"/>
        <v>0</v>
      </c>
      <c r="R3367" s="39">
        <f t="shared" si="1504"/>
        <v>1787785.7142857146</v>
      </c>
      <c r="S3367" s="39">
        <f t="shared" si="1505"/>
        <v>0</v>
      </c>
      <c r="T3367" s="39"/>
      <c r="U3367" s="39">
        <f t="shared" si="1506"/>
        <v>0</v>
      </c>
      <c r="V3367" s="39"/>
      <c r="W3367" s="39">
        <f>IF(E3367=12099,I3367,IF(E3367&lt;&gt;12099,0))</f>
        <v>0</v>
      </c>
      <c r="X3367" s="39">
        <f t="shared" si="1466"/>
        <v>489.46905250806702</v>
      </c>
      <c r="Y3367" s="39">
        <f t="shared" si="1467"/>
        <v>14898.21428571429</v>
      </c>
      <c r="Z3367" s="41">
        <f t="shared" si="1468"/>
        <v>709730.12613669725</v>
      </c>
      <c r="AA3367" s="41">
        <v>530584.45291874465</v>
      </c>
      <c r="AB3367" s="41">
        <v>35661.10616748473</v>
      </c>
      <c r="AC3367" s="41">
        <f t="shared" si="1507"/>
        <v>566245.55908622942</v>
      </c>
      <c r="AD3367" s="42">
        <f t="shared" si="1508"/>
        <v>179145.6732179526</v>
      </c>
      <c r="AE3367" s="41">
        <f t="shared" si="1509"/>
        <v>745391.23230418202</v>
      </c>
      <c r="AF3367" s="42">
        <f t="shared" si="1510"/>
        <v>1042394.4819815325</v>
      </c>
      <c r="AG3367" s="43">
        <f>(365.25/30.4375*(IF(E3367=12002,1/3%,IF(E3367=12003,1/3%,IF(E3367=12004,1/3%,IF(E3367=12006,1/2%,IF(E3367=12007,1/10%,IF(E3367=12008,1/3%,IF(E3367=12009,1/10%,IF(E3367=12010,1/10%,IF(E3367=12011,1/20%,IF(E3367=12012,1/3%,IF(E3367=12099,1/10%)))))))))))))</f>
        <v>120</v>
      </c>
      <c r="AH3367" s="44">
        <f t="shared" si="1511"/>
        <v>72.361396303901444</v>
      </c>
      <c r="AI3367" s="36">
        <f t="shared" si="1512"/>
        <v>47.638603696098563</v>
      </c>
      <c r="AJ3367" s="36">
        <f t="shared" si="1513"/>
        <v>1450</v>
      </c>
      <c r="AK3367" s="45">
        <v>45657</v>
      </c>
    </row>
    <row r="3368" spans="1:37" s="79" customFormat="1" ht="15" customHeight="1" x14ac:dyDescent="0.25">
      <c r="A3368" s="36">
        <v>3362</v>
      </c>
      <c r="B3368" s="45">
        <v>44209</v>
      </c>
      <c r="C3368" s="49" t="s">
        <v>33</v>
      </c>
      <c r="D3368" s="49"/>
      <c r="E3368" s="36">
        <v>12012</v>
      </c>
      <c r="F3368" s="36" t="s">
        <v>2436</v>
      </c>
      <c r="G3368" s="36" t="s">
        <v>65</v>
      </c>
      <c r="H3368" s="38">
        <v>1</v>
      </c>
      <c r="I3368" s="48">
        <v>190000</v>
      </c>
      <c r="J3368" s="39">
        <f t="shared" si="1497"/>
        <v>0</v>
      </c>
      <c r="K3368" s="39">
        <f t="shared" si="1498"/>
        <v>0</v>
      </c>
      <c r="L3368" s="39">
        <f t="shared" si="1499"/>
        <v>0</v>
      </c>
      <c r="M3368" s="39">
        <f>IF(C3368=12006,H3368,IF(C3368&lt;&gt;12006,0))</f>
        <v>0</v>
      </c>
      <c r="N3368" s="39">
        <f>IF(E3368=12006,I3368,IF(E3368&lt;&gt;12006,0))</f>
        <v>0</v>
      </c>
      <c r="O3368" s="39">
        <f t="shared" si="1501"/>
        <v>0</v>
      </c>
      <c r="P3368" s="39">
        <f t="shared" si="1502"/>
        <v>0</v>
      </c>
      <c r="Q3368" s="39">
        <f t="shared" si="1503"/>
        <v>0</v>
      </c>
      <c r="R3368" s="39">
        <f t="shared" si="1504"/>
        <v>0</v>
      </c>
      <c r="S3368" s="39">
        <f t="shared" si="1505"/>
        <v>0</v>
      </c>
      <c r="T3368" s="39"/>
      <c r="U3368" s="39">
        <f t="shared" si="1506"/>
        <v>190000</v>
      </c>
      <c r="V3368" s="39"/>
      <c r="W3368" s="39"/>
      <c r="X3368" s="39">
        <f t="shared" si="1466"/>
        <v>15.605749486652977</v>
      </c>
      <c r="Y3368" s="39">
        <f t="shared" si="1467"/>
        <v>475</v>
      </c>
      <c r="Z3368" s="41">
        <f t="shared" si="1468"/>
        <v>22597.125256673513</v>
      </c>
      <c r="AA3368" s="41">
        <v>16885.420944558522</v>
      </c>
      <c r="AB3368" s="41">
        <v>-455.39451813767749</v>
      </c>
      <c r="AC3368" s="41">
        <f t="shared" si="1507"/>
        <v>16430.026426420845</v>
      </c>
      <c r="AD3368" s="42">
        <f t="shared" si="1508"/>
        <v>5711.7043121149909</v>
      </c>
      <c r="AE3368" s="41">
        <f t="shared" si="1509"/>
        <v>22141.730738535836</v>
      </c>
      <c r="AF3368" s="42">
        <f t="shared" si="1510"/>
        <v>167858.26926146416</v>
      </c>
      <c r="AG3368" s="43">
        <f t="shared" ref="AG3368:AG3385" si="1514">(365.25/30.4375*(IF(E3368=12002,1/3%,IF(E3368=12003,1/3%,IF(E3368=12004,1/3%,IF(E3368=12006,1/2%,IF(E3368=12007,1/10%,IF(E3368=12008,1/3%,IF(E3368=12009,1/10%,IF(E3368=12010,1/10%,IF(E3368=12011,1/20%,IF(E3368=12012,1/3%))))))))))))</f>
        <v>400</v>
      </c>
      <c r="AH3368" s="44">
        <f t="shared" si="1511"/>
        <v>352.42710472279259</v>
      </c>
      <c r="AI3368" s="36">
        <f t="shared" si="1512"/>
        <v>47.572895277207394</v>
      </c>
      <c r="AJ3368" s="36">
        <f t="shared" si="1513"/>
        <v>1448</v>
      </c>
      <c r="AK3368" s="45">
        <v>45657</v>
      </c>
    </row>
    <row r="3369" spans="1:37" s="79" customFormat="1" ht="15" customHeight="1" x14ac:dyDescent="0.25">
      <c r="A3369" s="36">
        <v>3363</v>
      </c>
      <c r="B3369" s="45">
        <v>44209</v>
      </c>
      <c r="C3369" s="36" t="s">
        <v>533</v>
      </c>
      <c r="D3369" s="36"/>
      <c r="E3369" s="36">
        <v>12003</v>
      </c>
      <c r="F3369" s="56" t="s">
        <v>2437</v>
      </c>
      <c r="G3369" s="56" t="s">
        <v>836</v>
      </c>
      <c r="H3369" s="38">
        <v>27</v>
      </c>
      <c r="I3369" s="96">
        <v>1285875</v>
      </c>
      <c r="J3369" s="39">
        <f t="shared" si="1497"/>
        <v>0</v>
      </c>
      <c r="K3369" s="39">
        <f t="shared" si="1498"/>
        <v>1285875</v>
      </c>
      <c r="L3369" s="39">
        <f t="shared" si="1499"/>
        <v>0</v>
      </c>
      <c r="M3369" s="39">
        <f>IF(C3369=12006,H3369,IF(C3369&lt;&gt;12006,0))</f>
        <v>0</v>
      </c>
      <c r="N3369" s="39">
        <f>IF(E3369=12006,I3369,IF(E3369&lt;&gt;12006,0))</f>
        <v>0</v>
      </c>
      <c r="O3369" s="39">
        <f t="shared" si="1501"/>
        <v>0</v>
      </c>
      <c r="P3369" s="39">
        <f t="shared" si="1502"/>
        <v>0</v>
      </c>
      <c r="Q3369" s="39">
        <f t="shared" si="1503"/>
        <v>0</v>
      </c>
      <c r="R3369" s="39">
        <f t="shared" si="1504"/>
        <v>0</v>
      </c>
      <c r="S3369" s="39">
        <f t="shared" si="1505"/>
        <v>0</v>
      </c>
      <c r="T3369" s="39"/>
      <c r="U3369" s="39">
        <f t="shared" si="1506"/>
        <v>0</v>
      </c>
      <c r="V3369" s="39"/>
      <c r="W3369" s="39"/>
      <c r="X3369" s="39">
        <f t="shared" si="1466"/>
        <v>105.61601642710473</v>
      </c>
      <c r="Y3369" s="39">
        <f t="shared" si="1467"/>
        <v>3214.6875</v>
      </c>
      <c r="Z3369" s="41">
        <f t="shared" si="1468"/>
        <v>152931.99178644764</v>
      </c>
      <c r="AA3369" s="41">
        <v>114276.52977412731</v>
      </c>
      <c r="AB3369" s="41">
        <v>-3082.0022421594003</v>
      </c>
      <c r="AC3369" s="41">
        <f t="shared" si="1507"/>
        <v>111194.52753196791</v>
      </c>
      <c r="AD3369" s="42">
        <f t="shared" si="1508"/>
        <v>38655.462012320335</v>
      </c>
      <c r="AE3369" s="41">
        <f t="shared" si="1509"/>
        <v>149849.98954428826</v>
      </c>
      <c r="AF3369" s="42">
        <f t="shared" si="1510"/>
        <v>1136025.0104557117</v>
      </c>
      <c r="AG3369" s="43">
        <f t="shared" si="1514"/>
        <v>400</v>
      </c>
      <c r="AH3369" s="44">
        <f t="shared" si="1511"/>
        <v>352.42710472279259</v>
      </c>
      <c r="AI3369" s="36">
        <f t="shared" si="1512"/>
        <v>47.572895277207394</v>
      </c>
      <c r="AJ3369" s="36">
        <f t="shared" si="1513"/>
        <v>1448</v>
      </c>
      <c r="AK3369" s="45">
        <v>45657</v>
      </c>
    </row>
    <row r="3370" spans="1:37" s="79" customFormat="1" ht="15" customHeight="1" x14ac:dyDescent="0.25">
      <c r="A3370" s="36">
        <v>3364</v>
      </c>
      <c r="B3370" s="37">
        <v>44209</v>
      </c>
      <c r="C3370" s="37" t="s">
        <v>533</v>
      </c>
      <c r="D3370" s="37"/>
      <c r="E3370" s="36">
        <v>12003</v>
      </c>
      <c r="F3370" s="53" t="s">
        <v>2040</v>
      </c>
      <c r="G3370" s="36" t="s">
        <v>491</v>
      </c>
      <c r="H3370" s="49">
        <v>27</v>
      </c>
      <c r="I3370" s="39">
        <v>1285875</v>
      </c>
      <c r="J3370" s="39"/>
      <c r="K3370" s="39">
        <v>1285875</v>
      </c>
      <c r="L3370" s="39"/>
      <c r="M3370" s="39"/>
      <c r="N3370" s="39"/>
      <c r="O3370" s="39"/>
      <c r="P3370" s="39"/>
      <c r="Q3370" s="39"/>
      <c r="R3370" s="39"/>
      <c r="S3370" s="39"/>
      <c r="T3370" s="39"/>
      <c r="U3370" s="39"/>
      <c r="V3370" s="39"/>
      <c r="W3370" s="39"/>
      <c r="X3370" s="39">
        <f t="shared" si="1466"/>
        <v>105.61601642710473</v>
      </c>
      <c r="Y3370" s="39">
        <f t="shared" si="1467"/>
        <v>3214.6875</v>
      </c>
      <c r="Z3370" s="41">
        <f t="shared" si="1468"/>
        <v>152931.99178644764</v>
      </c>
      <c r="AA3370" s="41">
        <v>114276.52977412731</v>
      </c>
      <c r="AB3370" s="41">
        <v>0</v>
      </c>
      <c r="AC3370" s="41">
        <f t="shared" si="1507"/>
        <v>114276.52977412731</v>
      </c>
      <c r="AD3370" s="42">
        <f t="shared" si="1508"/>
        <v>38655.462012320335</v>
      </c>
      <c r="AE3370" s="41">
        <f t="shared" si="1509"/>
        <v>152931.99178644764</v>
      </c>
      <c r="AF3370" s="42">
        <f t="shared" si="1510"/>
        <v>1132943.0082135524</v>
      </c>
      <c r="AG3370" s="43">
        <f t="shared" si="1514"/>
        <v>400</v>
      </c>
      <c r="AH3370" s="44">
        <f t="shared" si="1511"/>
        <v>352.42710472279259</v>
      </c>
      <c r="AI3370" s="36">
        <f t="shared" si="1512"/>
        <v>47.572895277207394</v>
      </c>
      <c r="AJ3370" s="36">
        <f t="shared" si="1513"/>
        <v>1448</v>
      </c>
      <c r="AK3370" s="45">
        <v>45657</v>
      </c>
    </row>
    <row r="3371" spans="1:37" s="79" customFormat="1" ht="15" customHeight="1" x14ac:dyDescent="0.25">
      <c r="A3371" s="36">
        <v>3365</v>
      </c>
      <c r="B3371" s="37">
        <v>44209</v>
      </c>
      <c r="C3371" s="37" t="s">
        <v>533</v>
      </c>
      <c r="D3371" s="37"/>
      <c r="E3371" s="36">
        <v>12003</v>
      </c>
      <c r="F3371" s="53" t="s">
        <v>2438</v>
      </c>
      <c r="G3371" s="36" t="s">
        <v>491</v>
      </c>
      <c r="H3371" s="49">
        <v>1</v>
      </c>
      <c r="I3371" s="39">
        <v>77075.920245398767</v>
      </c>
      <c r="J3371" s="39"/>
      <c r="K3371" s="39">
        <v>77075.920245398767</v>
      </c>
      <c r="L3371" s="39"/>
      <c r="M3371" s="39"/>
      <c r="N3371" s="39"/>
      <c r="O3371" s="39"/>
      <c r="P3371" s="39"/>
      <c r="Q3371" s="39"/>
      <c r="R3371" s="39"/>
      <c r="S3371" s="39"/>
      <c r="T3371" s="39"/>
      <c r="U3371" s="39"/>
      <c r="V3371" s="39"/>
      <c r="W3371" s="39"/>
      <c r="X3371" s="39">
        <f t="shared" si="1466"/>
        <v>6.3306710673838822</v>
      </c>
      <c r="Y3371" s="39">
        <f t="shared" si="1467"/>
        <v>192.68980061349691</v>
      </c>
      <c r="Z3371" s="41">
        <f t="shared" si="1468"/>
        <v>9166.8117055718612</v>
      </c>
      <c r="AA3371" s="41">
        <v>6849.7860949093601</v>
      </c>
      <c r="AB3371" s="41">
        <v>0</v>
      </c>
      <c r="AC3371" s="41">
        <f t="shared" si="1507"/>
        <v>6849.7860949093601</v>
      </c>
      <c r="AD3371" s="42">
        <f t="shared" si="1508"/>
        <v>2317.0256106625011</v>
      </c>
      <c r="AE3371" s="41">
        <f t="shared" si="1509"/>
        <v>9166.8117055718612</v>
      </c>
      <c r="AF3371" s="42">
        <f t="shared" si="1510"/>
        <v>67909.108539826906</v>
      </c>
      <c r="AG3371" s="43">
        <f t="shared" si="1514"/>
        <v>400</v>
      </c>
      <c r="AH3371" s="44">
        <f t="shared" si="1511"/>
        <v>352.42710472279259</v>
      </c>
      <c r="AI3371" s="36">
        <f t="shared" si="1512"/>
        <v>47.572895277207394</v>
      </c>
      <c r="AJ3371" s="36">
        <f t="shared" si="1513"/>
        <v>1448</v>
      </c>
      <c r="AK3371" s="45">
        <v>45657</v>
      </c>
    </row>
    <row r="3372" spans="1:37" s="79" customFormat="1" ht="15" customHeight="1" x14ac:dyDescent="0.25">
      <c r="A3372" s="36">
        <v>3366</v>
      </c>
      <c r="B3372" s="37">
        <v>44209</v>
      </c>
      <c r="C3372" s="37" t="s">
        <v>533</v>
      </c>
      <c r="D3372" s="37"/>
      <c r="E3372" s="36">
        <v>12003</v>
      </c>
      <c r="F3372" s="53" t="s">
        <v>2040</v>
      </c>
      <c r="G3372" s="36" t="s">
        <v>491</v>
      </c>
      <c r="H3372" s="49">
        <v>16</v>
      </c>
      <c r="I3372" s="39">
        <v>784773.0061349693</v>
      </c>
      <c r="J3372" s="39"/>
      <c r="K3372" s="39">
        <v>784773.0061349693</v>
      </c>
      <c r="L3372" s="39"/>
      <c r="M3372" s="39"/>
      <c r="N3372" s="39"/>
      <c r="O3372" s="39"/>
      <c r="P3372" s="39"/>
      <c r="Q3372" s="39"/>
      <c r="R3372" s="39"/>
      <c r="S3372" s="39"/>
      <c r="T3372" s="39"/>
      <c r="U3372" s="39"/>
      <c r="V3372" s="39"/>
      <c r="W3372" s="39"/>
      <c r="X3372" s="39">
        <f t="shared" si="1466"/>
        <v>64.457741776999526</v>
      </c>
      <c r="Y3372" s="39">
        <f t="shared" si="1467"/>
        <v>1961.9325153374232</v>
      </c>
      <c r="Z3372" s="41">
        <f t="shared" si="1468"/>
        <v>93334.810093095322</v>
      </c>
      <c r="AA3372" s="41">
        <v>69743.276602713493</v>
      </c>
      <c r="AB3372" s="41">
        <v>0</v>
      </c>
      <c r="AC3372" s="41">
        <f t="shared" si="1507"/>
        <v>69743.276602713493</v>
      </c>
      <c r="AD3372" s="42">
        <f t="shared" si="1508"/>
        <v>23591.533490381829</v>
      </c>
      <c r="AE3372" s="41">
        <f t="shared" si="1509"/>
        <v>93334.810093095322</v>
      </c>
      <c r="AF3372" s="42">
        <f t="shared" si="1510"/>
        <v>691438.19604187401</v>
      </c>
      <c r="AG3372" s="43">
        <f t="shared" si="1514"/>
        <v>400</v>
      </c>
      <c r="AH3372" s="44">
        <f t="shared" si="1511"/>
        <v>352.42710472279259</v>
      </c>
      <c r="AI3372" s="36">
        <f t="shared" si="1512"/>
        <v>47.572895277207394</v>
      </c>
      <c r="AJ3372" s="36">
        <f t="shared" si="1513"/>
        <v>1448</v>
      </c>
      <c r="AK3372" s="45">
        <v>45657</v>
      </c>
    </row>
    <row r="3373" spans="1:37" s="79" customFormat="1" ht="15" customHeight="1" x14ac:dyDescent="0.25">
      <c r="A3373" s="36">
        <v>3367</v>
      </c>
      <c r="B3373" s="37">
        <v>44209</v>
      </c>
      <c r="C3373" s="37" t="s">
        <v>533</v>
      </c>
      <c r="D3373" s="37"/>
      <c r="E3373" s="36">
        <v>12003</v>
      </c>
      <c r="F3373" s="53" t="s">
        <v>2210</v>
      </c>
      <c r="G3373" s="36" t="s">
        <v>491</v>
      </c>
      <c r="H3373" s="49">
        <v>8</v>
      </c>
      <c r="I3373" s="39">
        <v>280276.07361963193</v>
      </c>
      <c r="J3373" s="39"/>
      <c r="K3373" s="39">
        <v>280276.07361963193</v>
      </c>
      <c r="L3373" s="39"/>
      <c r="M3373" s="39"/>
      <c r="N3373" s="39"/>
      <c r="O3373" s="39"/>
      <c r="P3373" s="39"/>
      <c r="Q3373" s="39"/>
      <c r="R3373" s="39"/>
      <c r="S3373" s="39"/>
      <c r="T3373" s="39"/>
      <c r="U3373" s="39"/>
      <c r="V3373" s="39"/>
      <c r="W3373" s="39"/>
      <c r="X3373" s="39">
        <f t="shared" si="1466"/>
        <v>23.020622063214123</v>
      </c>
      <c r="Y3373" s="39">
        <f t="shared" si="1467"/>
        <v>700.6901840490799</v>
      </c>
      <c r="Z3373" s="41">
        <f t="shared" si="1468"/>
        <v>33333.860747534054</v>
      </c>
      <c r="AA3373" s="41">
        <v>24908.313072397683</v>
      </c>
      <c r="AB3373" s="41">
        <v>0</v>
      </c>
      <c r="AC3373" s="41">
        <f t="shared" si="1507"/>
        <v>24908.313072397683</v>
      </c>
      <c r="AD3373" s="42">
        <f t="shared" si="1508"/>
        <v>8425.5476751363713</v>
      </c>
      <c r="AE3373" s="41">
        <f t="shared" si="1509"/>
        <v>33333.860747534054</v>
      </c>
      <c r="AF3373" s="42">
        <f t="shared" si="1510"/>
        <v>246942.21287209788</v>
      </c>
      <c r="AG3373" s="43">
        <f t="shared" si="1514"/>
        <v>400</v>
      </c>
      <c r="AH3373" s="44">
        <f t="shared" si="1511"/>
        <v>352.42710472279259</v>
      </c>
      <c r="AI3373" s="36">
        <f t="shared" si="1512"/>
        <v>47.572895277207394</v>
      </c>
      <c r="AJ3373" s="36">
        <f t="shared" si="1513"/>
        <v>1448</v>
      </c>
      <c r="AK3373" s="45">
        <v>45657</v>
      </c>
    </row>
    <row r="3374" spans="1:37" s="79" customFormat="1" ht="15" customHeight="1" x14ac:dyDescent="0.25">
      <c r="A3374" s="36">
        <v>3368</v>
      </c>
      <c r="B3374" s="37">
        <v>44209</v>
      </c>
      <c r="C3374" s="37" t="s">
        <v>533</v>
      </c>
      <c r="D3374" s="37"/>
      <c r="E3374" s="36">
        <v>12003</v>
      </c>
      <c r="F3374" s="53" t="s">
        <v>2437</v>
      </c>
      <c r="G3374" s="36" t="s">
        <v>491</v>
      </c>
      <c r="H3374" s="49">
        <v>27</v>
      </c>
      <c r="I3374" s="39">
        <v>1285875</v>
      </c>
      <c r="J3374" s="39"/>
      <c r="K3374" s="39">
        <v>1285875</v>
      </c>
      <c r="L3374" s="39"/>
      <c r="M3374" s="39"/>
      <c r="N3374" s="39"/>
      <c r="O3374" s="39"/>
      <c r="P3374" s="39"/>
      <c r="Q3374" s="39"/>
      <c r="R3374" s="39"/>
      <c r="S3374" s="39"/>
      <c r="T3374" s="39"/>
      <c r="U3374" s="39"/>
      <c r="V3374" s="39"/>
      <c r="W3374" s="39"/>
      <c r="X3374" s="39">
        <f t="shared" si="1466"/>
        <v>105.61601642710473</v>
      </c>
      <c r="Y3374" s="39">
        <f t="shared" si="1467"/>
        <v>3214.6875</v>
      </c>
      <c r="Z3374" s="41">
        <f t="shared" si="1468"/>
        <v>152931.99178644764</v>
      </c>
      <c r="AA3374" s="41">
        <v>114276.52977412731</v>
      </c>
      <c r="AB3374" s="41">
        <v>0</v>
      </c>
      <c r="AC3374" s="41">
        <f t="shared" si="1507"/>
        <v>114276.52977412731</v>
      </c>
      <c r="AD3374" s="42">
        <f t="shared" si="1508"/>
        <v>38655.462012320335</v>
      </c>
      <c r="AE3374" s="41">
        <f t="shared" si="1509"/>
        <v>152931.99178644764</v>
      </c>
      <c r="AF3374" s="42">
        <f t="shared" si="1510"/>
        <v>1132943.0082135524</v>
      </c>
      <c r="AG3374" s="43">
        <f t="shared" si="1514"/>
        <v>400</v>
      </c>
      <c r="AH3374" s="44">
        <f t="shared" si="1511"/>
        <v>352.42710472279259</v>
      </c>
      <c r="AI3374" s="36">
        <f t="shared" si="1512"/>
        <v>47.572895277207394</v>
      </c>
      <c r="AJ3374" s="36">
        <f t="shared" si="1513"/>
        <v>1448</v>
      </c>
      <c r="AK3374" s="45">
        <v>45657</v>
      </c>
    </row>
    <row r="3375" spans="1:37" s="79" customFormat="1" ht="15" customHeight="1" x14ac:dyDescent="0.25">
      <c r="A3375" s="36">
        <v>3369</v>
      </c>
      <c r="B3375" s="45">
        <v>44209</v>
      </c>
      <c r="C3375" s="53" t="s">
        <v>533</v>
      </c>
      <c r="D3375" s="53"/>
      <c r="E3375" s="36">
        <v>12003</v>
      </c>
      <c r="F3375" s="36" t="s">
        <v>2040</v>
      </c>
      <c r="G3375" s="36" t="s">
        <v>540</v>
      </c>
      <c r="H3375" s="38">
        <v>27</v>
      </c>
      <c r="I3375" s="48">
        <v>1285875</v>
      </c>
      <c r="J3375" s="39">
        <f t="shared" ref="J3375:J3438" si="1515">IF(E3375=12002,I3375,IF(E3375&lt;&gt;12002,0))</f>
        <v>0</v>
      </c>
      <c r="K3375" s="39">
        <f t="shared" ref="K3375:K3438" si="1516">IF(E3375=12003,I3375,IF(E3375&lt;&gt;12003,0))</f>
        <v>1285875</v>
      </c>
      <c r="L3375" s="39">
        <f t="shared" ref="L3375:L3438" si="1517">IF(E3375=12004,I3375,IF(E3375&lt;&gt;12004,0))</f>
        <v>0</v>
      </c>
      <c r="M3375" s="39">
        <f>IF(C3375=12006,H3375,IF(C3375&lt;&gt;12006,0))</f>
        <v>0</v>
      </c>
      <c r="N3375" s="39">
        <f t="shared" ref="N3375:N3390" si="1518">IF(E3375=12006,I3375,IF(E3375&lt;&gt;12006,0))</f>
        <v>0</v>
      </c>
      <c r="O3375" s="39">
        <f t="shared" ref="O3375:O3438" si="1519">IF(E3375=12007,I3375,IF(E3375&lt;&gt;12007,0))</f>
        <v>0</v>
      </c>
      <c r="P3375" s="39">
        <f t="shared" ref="P3375:P3438" si="1520">IF(E3375=12008,I3375,IF(E3375&lt;&gt;12008,0))</f>
        <v>0</v>
      </c>
      <c r="Q3375" s="39">
        <f t="shared" ref="Q3375:Q3438" si="1521">IF(E3375=12009,I3375,IF(E3375&lt;&gt;12009,0))</f>
        <v>0</v>
      </c>
      <c r="R3375" s="39">
        <f t="shared" ref="R3375:R3438" si="1522">IF(E3375=12010,I3375,IF(E3375&lt;&gt;12010,0))</f>
        <v>0</v>
      </c>
      <c r="S3375" s="39">
        <f t="shared" ref="S3375:S3438" si="1523">IF(E3375=12011,I3375,IF(E3375&lt;&gt;12011,0))</f>
        <v>0</v>
      </c>
      <c r="T3375" s="39"/>
      <c r="U3375" s="39">
        <f t="shared" ref="U3375:U3438" si="1524">IF(E3375=12012,I3375,IF(E3375&lt;&gt;12012,0))</f>
        <v>0</v>
      </c>
      <c r="V3375" s="39"/>
      <c r="W3375" s="39"/>
      <c r="X3375" s="39">
        <f t="shared" si="1466"/>
        <v>105.61601642710473</v>
      </c>
      <c r="Y3375" s="39">
        <f t="shared" si="1467"/>
        <v>3214.6875</v>
      </c>
      <c r="Z3375" s="41">
        <f t="shared" si="1468"/>
        <v>152931.99178644764</v>
      </c>
      <c r="AA3375" s="41">
        <v>111108.04928131416</v>
      </c>
      <c r="AB3375" s="41">
        <v>-2996.5493148917194</v>
      </c>
      <c r="AC3375" s="41">
        <f t="shared" si="1507"/>
        <v>108111.49996642245</v>
      </c>
      <c r="AD3375" s="42">
        <f t="shared" si="1508"/>
        <v>41823.942505133484</v>
      </c>
      <c r="AE3375" s="41">
        <f t="shared" si="1509"/>
        <v>149935.44247155593</v>
      </c>
      <c r="AF3375" s="42">
        <f t="shared" si="1510"/>
        <v>1135939.5575284441</v>
      </c>
      <c r="AG3375" s="43">
        <f t="shared" si="1514"/>
        <v>400</v>
      </c>
      <c r="AH3375" s="44">
        <f t="shared" si="1511"/>
        <v>352.42710472279259</v>
      </c>
      <c r="AI3375" s="36">
        <f t="shared" si="1512"/>
        <v>47.572895277207394</v>
      </c>
      <c r="AJ3375" s="36">
        <f t="shared" si="1513"/>
        <v>1448</v>
      </c>
      <c r="AK3375" s="45">
        <v>45657</v>
      </c>
    </row>
    <row r="3376" spans="1:37" s="79" customFormat="1" ht="15" customHeight="1" x14ac:dyDescent="0.25">
      <c r="A3376" s="36">
        <v>3370</v>
      </c>
      <c r="B3376" s="45">
        <v>44209</v>
      </c>
      <c r="C3376" s="53" t="s">
        <v>533</v>
      </c>
      <c r="D3376" s="53"/>
      <c r="E3376" s="36">
        <v>12003</v>
      </c>
      <c r="F3376" s="36" t="s">
        <v>2438</v>
      </c>
      <c r="G3376" s="36" t="s">
        <v>540</v>
      </c>
      <c r="H3376" s="38">
        <v>1</v>
      </c>
      <c r="I3376" s="48">
        <v>77075.920245398767</v>
      </c>
      <c r="J3376" s="39">
        <f t="shared" si="1515"/>
        <v>0</v>
      </c>
      <c r="K3376" s="39">
        <f t="shared" si="1516"/>
        <v>77075.920245398767</v>
      </c>
      <c r="L3376" s="39">
        <f t="shared" si="1517"/>
        <v>0</v>
      </c>
      <c r="M3376" s="39">
        <f>IF(C3376=12006,H3376,IF(C3376&lt;&gt;12006,0))</f>
        <v>0</v>
      </c>
      <c r="N3376" s="39">
        <f t="shared" si="1518"/>
        <v>0</v>
      </c>
      <c r="O3376" s="39">
        <f t="shared" si="1519"/>
        <v>0</v>
      </c>
      <c r="P3376" s="39">
        <f t="shared" si="1520"/>
        <v>0</v>
      </c>
      <c r="Q3376" s="39">
        <f t="shared" si="1521"/>
        <v>0</v>
      </c>
      <c r="R3376" s="39">
        <f t="shared" si="1522"/>
        <v>0</v>
      </c>
      <c r="S3376" s="39">
        <f t="shared" si="1523"/>
        <v>0</v>
      </c>
      <c r="T3376" s="39"/>
      <c r="U3376" s="39">
        <f t="shared" si="1524"/>
        <v>0</v>
      </c>
      <c r="V3376" s="39"/>
      <c r="W3376" s="39"/>
      <c r="X3376" s="39">
        <f t="shared" si="1466"/>
        <v>6.3306710673838822</v>
      </c>
      <c r="Y3376" s="39">
        <f t="shared" si="1467"/>
        <v>192.68980061349691</v>
      </c>
      <c r="Z3376" s="41">
        <f t="shared" si="1468"/>
        <v>9166.8117055718612</v>
      </c>
      <c r="AA3376" s="41">
        <v>6659.8659628878431</v>
      </c>
      <c r="AB3376" s="41">
        <v>-179.61450063653035</v>
      </c>
      <c r="AC3376" s="41">
        <f t="shared" si="1507"/>
        <v>6480.2514622513127</v>
      </c>
      <c r="AD3376" s="42">
        <f t="shared" si="1508"/>
        <v>2506.9457426840181</v>
      </c>
      <c r="AE3376" s="41">
        <f t="shared" si="1509"/>
        <v>8987.1972049353317</v>
      </c>
      <c r="AF3376" s="42">
        <f t="shared" si="1510"/>
        <v>68088.723040463432</v>
      </c>
      <c r="AG3376" s="43">
        <f t="shared" si="1514"/>
        <v>400</v>
      </c>
      <c r="AH3376" s="44">
        <f t="shared" si="1511"/>
        <v>352.42710472279259</v>
      </c>
      <c r="AI3376" s="36">
        <f t="shared" si="1512"/>
        <v>47.572895277207394</v>
      </c>
      <c r="AJ3376" s="36">
        <f t="shared" si="1513"/>
        <v>1448</v>
      </c>
      <c r="AK3376" s="45">
        <v>45657</v>
      </c>
    </row>
    <row r="3377" spans="1:37" s="79" customFormat="1" ht="15" customHeight="1" x14ac:dyDescent="0.25">
      <c r="A3377" s="36">
        <v>3371</v>
      </c>
      <c r="B3377" s="45">
        <v>44209</v>
      </c>
      <c r="C3377" s="53" t="s">
        <v>533</v>
      </c>
      <c r="D3377" s="53"/>
      <c r="E3377" s="36">
        <v>12003</v>
      </c>
      <c r="F3377" s="36" t="s">
        <v>2040</v>
      </c>
      <c r="G3377" s="36" t="s">
        <v>540</v>
      </c>
      <c r="H3377" s="38">
        <v>16</v>
      </c>
      <c r="I3377" s="48">
        <v>784773.0061349693</v>
      </c>
      <c r="J3377" s="39">
        <f t="shared" si="1515"/>
        <v>0</v>
      </c>
      <c r="K3377" s="39">
        <f t="shared" si="1516"/>
        <v>784773.0061349693</v>
      </c>
      <c r="L3377" s="39">
        <f t="shared" si="1517"/>
        <v>0</v>
      </c>
      <c r="M3377" s="39">
        <f>IF(C3377=12006,H3377,IF(C3377&lt;&gt;12006,0))</f>
        <v>0</v>
      </c>
      <c r="N3377" s="39">
        <f t="shared" si="1518"/>
        <v>0</v>
      </c>
      <c r="O3377" s="39">
        <f t="shared" si="1519"/>
        <v>0</v>
      </c>
      <c r="P3377" s="39">
        <f t="shared" si="1520"/>
        <v>0</v>
      </c>
      <c r="Q3377" s="39">
        <f t="shared" si="1521"/>
        <v>0</v>
      </c>
      <c r="R3377" s="39">
        <f t="shared" si="1522"/>
        <v>0</v>
      </c>
      <c r="S3377" s="39">
        <f t="shared" si="1523"/>
        <v>0</v>
      </c>
      <c r="T3377" s="39"/>
      <c r="U3377" s="39">
        <f t="shared" si="1524"/>
        <v>0</v>
      </c>
      <c r="V3377" s="39"/>
      <c r="W3377" s="39"/>
      <c r="X3377" s="39">
        <f t="shared" si="1466"/>
        <v>64.457741776999526</v>
      </c>
      <c r="Y3377" s="39">
        <f t="shared" si="1467"/>
        <v>1961.9325153374232</v>
      </c>
      <c r="Z3377" s="41">
        <f t="shared" si="1468"/>
        <v>93334.810093095322</v>
      </c>
      <c r="AA3377" s="41">
        <v>67809.544349403499</v>
      </c>
      <c r="AB3377" s="41">
        <v>-1828.8021882992182</v>
      </c>
      <c r="AC3377" s="41">
        <f t="shared" si="1507"/>
        <v>65980.742161104281</v>
      </c>
      <c r="AD3377" s="42">
        <f t="shared" si="1508"/>
        <v>25525.265743691823</v>
      </c>
      <c r="AE3377" s="41">
        <f t="shared" si="1509"/>
        <v>91506.007904796104</v>
      </c>
      <c r="AF3377" s="42">
        <f t="shared" si="1510"/>
        <v>693266.99823017325</v>
      </c>
      <c r="AG3377" s="43">
        <f t="shared" si="1514"/>
        <v>400</v>
      </c>
      <c r="AH3377" s="44">
        <f t="shared" si="1511"/>
        <v>352.42710472279259</v>
      </c>
      <c r="AI3377" s="36">
        <f t="shared" si="1512"/>
        <v>47.572895277207394</v>
      </c>
      <c r="AJ3377" s="36">
        <f t="shared" si="1513"/>
        <v>1448</v>
      </c>
      <c r="AK3377" s="45">
        <v>45657</v>
      </c>
    </row>
    <row r="3378" spans="1:37" s="79" customFormat="1" ht="15" customHeight="1" x14ac:dyDescent="0.25">
      <c r="A3378" s="36">
        <v>3372</v>
      </c>
      <c r="B3378" s="45">
        <v>44209</v>
      </c>
      <c r="C3378" s="53" t="s">
        <v>533</v>
      </c>
      <c r="D3378" s="53"/>
      <c r="E3378" s="36">
        <v>12003</v>
      </c>
      <c r="F3378" s="36" t="s">
        <v>2210</v>
      </c>
      <c r="G3378" s="36" t="s">
        <v>540</v>
      </c>
      <c r="H3378" s="38">
        <v>8</v>
      </c>
      <c r="I3378" s="48">
        <v>280276.07361963193</v>
      </c>
      <c r="J3378" s="39">
        <f t="shared" si="1515"/>
        <v>0</v>
      </c>
      <c r="K3378" s="39">
        <f t="shared" si="1516"/>
        <v>280276.07361963193</v>
      </c>
      <c r="L3378" s="39">
        <f t="shared" si="1517"/>
        <v>0</v>
      </c>
      <c r="M3378" s="39">
        <f>IF(C3378=12006,H3378,IF(C3378&lt;&gt;12006,0))</f>
        <v>0</v>
      </c>
      <c r="N3378" s="39">
        <f t="shared" si="1518"/>
        <v>0</v>
      </c>
      <c r="O3378" s="39">
        <f t="shared" si="1519"/>
        <v>0</v>
      </c>
      <c r="P3378" s="39">
        <f t="shared" si="1520"/>
        <v>0</v>
      </c>
      <c r="Q3378" s="39">
        <f t="shared" si="1521"/>
        <v>0</v>
      </c>
      <c r="R3378" s="39">
        <f t="shared" si="1522"/>
        <v>0</v>
      </c>
      <c r="S3378" s="39">
        <f t="shared" si="1523"/>
        <v>0</v>
      </c>
      <c r="T3378" s="39"/>
      <c r="U3378" s="39">
        <f t="shared" si="1524"/>
        <v>0</v>
      </c>
      <c r="V3378" s="39"/>
      <c r="W3378" s="39"/>
      <c r="X3378" s="39">
        <f t="shared" si="1466"/>
        <v>23.020622063214123</v>
      </c>
      <c r="Y3378" s="39">
        <f t="shared" si="1467"/>
        <v>700.6901840490799</v>
      </c>
      <c r="Z3378" s="41">
        <f t="shared" si="1468"/>
        <v>33333.860747534054</v>
      </c>
      <c r="AA3378" s="41">
        <v>24217.694410501255</v>
      </c>
      <c r="AB3378" s="41">
        <v>-653.1436386782924</v>
      </c>
      <c r="AC3378" s="41">
        <f t="shared" si="1507"/>
        <v>23564.550771822964</v>
      </c>
      <c r="AD3378" s="42">
        <f t="shared" si="1508"/>
        <v>9116.1663370327988</v>
      </c>
      <c r="AE3378" s="41">
        <f t="shared" si="1509"/>
        <v>32680.717108855762</v>
      </c>
      <c r="AF3378" s="42">
        <f t="shared" si="1510"/>
        <v>247595.35651077618</v>
      </c>
      <c r="AG3378" s="43">
        <f t="shared" si="1514"/>
        <v>400</v>
      </c>
      <c r="AH3378" s="44">
        <f t="shared" si="1511"/>
        <v>352.42710472279259</v>
      </c>
      <c r="AI3378" s="36">
        <f t="shared" si="1512"/>
        <v>47.572895277207394</v>
      </c>
      <c r="AJ3378" s="36">
        <f t="shared" si="1513"/>
        <v>1448</v>
      </c>
      <c r="AK3378" s="45">
        <v>45657</v>
      </c>
    </row>
    <row r="3379" spans="1:37" s="79" customFormat="1" ht="15" customHeight="1" x14ac:dyDescent="0.25">
      <c r="A3379" s="36">
        <v>3373</v>
      </c>
      <c r="B3379" s="45">
        <v>44210</v>
      </c>
      <c r="C3379" s="53" t="s">
        <v>533</v>
      </c>
      <c r="D3379" s="53"/>
      <c r="E3379" s="36">
        <v>12003</v>
      </c>
      <c r="F3379" s="36" t="s">
        <v>2338</v>
      </c>
      <c r="G3379" s="36" t="s">
        <v>558</v>
      </c>
      <c r="H3379" s="38">
        <v>6</v>
      </c>
      <c r="I3379" s="48">
        <v>285750</v>
      </c>
      <c r="J3379" s="39">
        <f t="shared" si="1515"/>
        <v>0</v>
      </c>
      <c r="K3379" s="39">
        <f t="shared" si="1516"/>
        <v>285750</v>
      </c>
      <c r="L3379" s="39">
        <f t="shared" si="1517"/>
        <v>0</v>
      </c>
      <c r="M3379" s="39">
        <f>IF(C3379=12006,H3379,IF(C3379&lt;&gt;12006,0))</f>
        <v>0</v>
      </c>
      <c r="N3379" s="39">
        <f t="shared" si="1518"/>
        <v>0</v>
      </c>
      <c r="O3379" s="39">
        <f t="shared" si="1519"/>
        <v>0</v>
      </c>
      <c r="P3379" s="39">
        <f t="shared" si="1520"/>
        <v>0</v>
      </c>
      <c r="Q3379" s="39">
        <f t="shared" si="1521"/>
        <v>0</v>
      </c>
      <c r="R3379" s="39">
        <f t="shared" si="1522"/>
        <v>0</v>
      </c>
      <c r="S3379" s="39">
        <f t="shared" si="1523"/>
        <v>0</v>
      </c>
      <c r="T3379" s="39"/>
      <c r="U3379" s="39">
        <f t="shared" si="1524"/>
        <v>0</v>
      </c>
      <c r="V3379" s="39"/>
      <c r="W3379" s="39"/>
      <c r="X3379" s="39">
        <f t="shared" si="1466"/>
        <v>23.470225872689937</v>
      </c>
      <c r="Y3379" s="39">
        <f t="shared" si="1467"/>
        <v>714.375</v>
      </c>
      <c r="Z3379" s="41">
        <f t="shared" si="1468"/>
        <v>33961.416837782337</v>
      </c>
      <c r="AA3379" s="41">
        <v>24667.207392197128</v>
      </c>
      <c r="AB3379" s="41">
        <v>-665.26686310756179</v>
      </c>
      <c r="AC3379" s="41">
        <f t="shared" si="1507"/>
        <v>24001.940529089567</v>
      </c>
      <c r="AD3379" s="42">
        <f t="shared" si="1508"/>
        <v>9294.2094455852093</v>
      </c>
      <c r="AE3379" s="41">
        <f t="shared" si="1509"/>
        <v>33296.149974674772</v>
      </c>
      <c r="AF3379" s="42">
        <f t="shared" si="1510"/>
        <v>252453.85002532523</v>
      </c>
      <c r="AG3379" s="43">
        <f t="shared" si="1514"/>
        <v>400</v>
      </c>
      <c r="AH3379" s="44">
        <f t="shared" si="1511"/>
        <v>352.45995893223818</v>
      </c>
      <c r="AI3379" s="36">
        <f t="shared" si="1512"/>
        <v>47.540041067761805</v>
      </c>
      <c r="AJ3379" s="36">
        <f t="shared" si="1513"/>
        <v>1447</v>
      </c>
      <c r="AK3379" s="45">
        <v>45657</v>
      </c>
    </row>
    <row r="3380" spans="1:37" s="79" customFormat="1" ht="15" customHeight="1" x14ac:dyDescent="0.25">
      <c r="A3380" s="36">
        <v>3374</v>
      </c>
      <c r="B3380" s="45">
        <v>44210</v>
      </c>
      <c r="C3380" s="53" t="s">
        <v>533</v>
      </c>
      <c r="D3380" s="53"/>
      <c r="E3380" s="36">
        <v>12003</v>
      </c>
      <c r="F3380" s="36" t="s">
        <v>2376</v>
      </c>
      <c r="G3380" s="36" t="s">
        <v>558</v>
      </c>
      <c r="H3380" s="38">
        <v>3</v>
      </c>
      <c r="I3380" s="48">
        <v>110625</v>
      </c>
      <c r="J3380" s="39">
        <f t="shared" si="1515"/>
        <v>0</v>
      </c>
      <c r="K3380" s="39">
        <f t="shared" si="1516"/>
        <v>110625</v>
      </c>
      <c r="L3380" s="39">
        <f t="shared" si="1517"/>
        <v>0</v>
      </c>
      <c r="M3380" s="39">
        <f>IF(C3380=12006,H3380,IF(C3380&lt;&gt;12006,0))</f>
        <v>0</v>
      </c>
      <c r="N3380" s="39">
        <f t="shared" si="1518"/>
        <v>0</v>
      </c>
      <c r="O3380" s="39">
        <f t="shared" si="1519"/>
        <v>0</v>
      </c>
      <c r="P3380" s="39">
        <f t="shared" si="1520"/>
        <v>0</v>
      </c>
      <c r="Q3380" s="39">
        <f t="shared" si="1521"/>
        <v>0</v>
      </c>
      <c r="R3380" s="39">
        <f t="shared" si="1522"/>
        <v>0</v>
      </c>
      <c r="S3380" s="39">
        <f t="shared" si="1523"/>
        <v>0</v>
      </c>
      <c r="T3380" s="39"/>
      <c r="U3380" s="39">
        <f t="shared" si="1524"/>
        <v>0</v>
      </c>
      <c r="V3380" s="39"/>
      <c r="W3380" s="39"/>
      <c r="X3380" s="39">
        <f t="shared" si="1466"/>
        <v>9.0862422997946606</v>
      </c>
      <c r="Y3380" s="39">
        <f t="shared" si="1467"/>
        <v>276.5625</v>
      </c>
      <c r="Z3380" s="41">
        <f t="shared" si="1468"/>
        <v>13147.792607802874</v>
      </c>
      <c r="AA3380" s="41">
        <v>9549.64065708419</v>
      </c>
      <c r="AB3380" s="41">
        <v>-257.5508197069957</v>
      </c>
      <c r="AC3380" s="41">
        <f t="shared" si="1507"/>
        <v>9292.0898373771943</v>
      </c>
      <c r="AD3380" s="42">
        <f t="shared" si="1508"/>
        <v>3598.151950718684</v>
      </c>
      <c r="AE3380" s="41">
        <f t="shared" si="1509"/>
        <v>12890.241788095878</v>
      </c>
      <c r="AF3380" s="42">
        <f t="shared" si="1510"/>
        <v>97734.758211904118</v>
      </c>
      <c r="AG3380" s="43">
        <f t="shared" si="1514"/>
        <v>400</v>
      </c>
      <c r="AH3380" s="44">
        <f t="shared" si="1511"/>
        <v>352.45995893223818</v>
      </c>
      <c r="AI3380" s="36">
        <f t="shared" si="1512"/>
        <v>47.540041067761805</v>
      </c>
      <c r="AJ3380" s="36">
        <f t="shared" si="1513"/>
        <v>1447</v>
      </c>
      <c r="AK3380" s="45">
        <v>45657</v>
      </c>
    </row>
    <row r="3381" spans="1:37" s="79" customFormat="1" ht="15" customHeight="1" x14ac:dyDescent="0.25">
      <c r="A3381" s="36">
        <v>3375</v>
      </c>
      <c r="B3381" s="45">
        <v>44211</v>
      </c>
      <c r="C3381" s="53" t="s">
        <v>533</v>
      </c>
      <c r="D3381" s="53"/>
      <c r="E3381" s="36">
        <v>12003</v>
      </c>
      <c r="F3381" s="36" t="s">
        <v>2040</v>
      </c>
      <c r="G3381" s="36" t="s">
        <v>540</v>
      </c>
      <c r="H3381" s="38">
        <v>13</v>
      </c>
      <c r="I3381" s="48">
        <v>489125</v>
      </c>
      <c r="J3381" s="39">
        <f t="shared" si="1515"/>
        <v>0</v>
      </c>
      <c r="K3381" s="39">
        <f t="shared" si="1516"/>
        <v>489125</v>
      </c>
      <c r="L3381" s="39">
        <f t="shared" si="1517"/>
        <v>0</v>
      </c>
      <c r="M3381" s="39">
        <f>IF(C3381=12006,H3381,IF(C3381&lt;&gt;12006,0))</f>
        <v>0</v>
      </c>
      <c r="N3381" s="39">
        <f t="shared" si="1518"/>
        <v>0</v>
      </c>
      <c r="O3381" s="39">
        <f t="shared" si="1519"/>
        <v>0</v>
      </c>
      <c r="P3381" s="39">
        <f t="shared" si="1520"/>
        <v>0</v>
      </c>
      <c r="Q3381" s="39">
        <f t="shared" si="1521"/>
        <v>0</v>
      </c>
      <c r="R3381" s="39">
        <f t="shared" si="1522"/>
        <v>0</v>
      </c>
      <c r="S3381" s="39">
        <f t="shared" si="1523"/>
        <v>0</v>
      </c>
      <c r="T3381" s="39"/>
      <c r="U3381" s="39">
        <f t="shared" si="1524"/>
        <v>0</v>
      </c>
      <c r="V3381" s="39"/>
      <c r="W3381" s="39"/>
      <c r="X3381" s="39">
        <f t="shared" si="1466"/>
        <v>40.17453798767967</v>
      </c>
      <c r="Y3381" s="39">
        <f t="shared" si="1467"/>
        <v>1222.8125</v>
      </c>
      <c r="Z3381" s="41">
        <f t="shared" si="1468"/>
        <v>58092.381930184805</v>
      </c>
      <c r="AA3381" s="41">
        <v>42183.264887063655</v>
      </c>
      <c r="AB3381" s="41">
        <v>-1137.6694516270732</v>
      </c>
      <c r="AC3381" s="41">
        <f t="shared" si="1507"/>
        <v>41045.595435436582</v>
      </c>
      <c r="AD3381" s="42">
        <f t="shared" si="1508"/>
        <v>15909.11704312115</v>
      </c>
      <c r="AE3381" s="41">
        <f t="shared" si="1509"/>
        <v>56954.712478557733</v>
      </c>
      <c r="AF3381" s="42">
        <f t="shared" si="1510"/>
        <v>432170.28752144228</v>
      </c>
      <c r="AG3381" s="43">
        <f t="shared" si="1514"/>
        <v>400</v>
      </c>
      <c r="AH3381" s="44">
        <f t="shared" si="1511"/>
        <v>352.49281314168377</v>
      </c>
      <c r="AI3381" s="36">
        <f t="shared" si="1512"/>
        <v>47.507186858316224</v>
      </c>
      <c r="AJ3381" s="36">
        <f t="shared" si="1513"/>
        <v>1446</v>
      </c>
      <c r="AK3381" s="45">
        <v>45657</v>
      </c>
    </row>
    <row r="3382" spans="1:37" s="79" customFormat="1" ht="15" customHeight="1" x14ac:dyDescent="0.25">
      <c r="A3382" s="36">
        <v>3376</v>
      </c>
      <c r="B3382" s="45">
        <v>44211</v>
      </c>
      <c r="C3382" s="53" t="s">
        <v>533</v>
      </c>
      <c r="D3382" s="53"/>
      <c r="E3382" s="56">
        <v>12003</v>
      </c>
      <c r="F3382" s="56" t="s">
        <v>2415</v>
      </c>
      <c r="G3382" s="36" t="s">
        <v>540</v>
      </c>
      <c r="H3382" s="38">
        <v>10</v>
      </c>
      <c r="I3382" s="96">
        <v>492738.5496183206</v>
      </c>
      <c r="J3382" s="39">
        <f t="shared" si="1515"/>
        <v>0</v>
      </c>
      <c r="K3382" s="39">
        <f t="shared" si="1516"/>
        <v>492738.5496183206</v>
      </c>
      <c r="L3382" s="39">
        <f t="shared" si="1517"/>
        <v>0</v>
      </c>
      <c r="M3382" s="39">
        <f>IF(C3382=12006,H3382,IF(C3382&lt;&gt;12006,0))</f>
        <v>0</v>
      </c>
      <c r="N3382" s="39">
        <f t="shared" si="1518"/>
        <v>0</v>
      </c>
      <c r="O3382" s="39">
        <f t="shared" si="1519"/>
        <v>0</v>
      </c>
      <c r="P3382" s="39">
        <f t="shared" si="1520"/>
        <v>0</v>
      </c>
      <c r="Q3382" s="39">
        <f t="shared" si="1521"/>
        <v>0</v>
      </c>
      <c r="R3382" s="39">
        <f t="shared" si="1522"/>
        <v>0</v>
      </c>
      <c r="S3382" s="39">
        <f t="shared" si="1523"/>
        <v>0</v>
      </c>
      <c r="T3382" s="39"/>
      <c r="U3382" s="39">
        <f t="shared" si="1524"/>
        <v>0</v>
      </c>
      <c r="V3382" s="39"/>
      <c r="W3382" s="39"/>
      <c r="X3382" s="39">
        <f t="shared" si="1466"/>
        <v>40.471338777685467</v>
      </c>
      <c r="Y3382" s="39">
        <f t="shared" si="1467"/>
        <v>1231.8463740458014</v>
      </c>
      <c r="Z3382" s="41">
        <f t="shared" si="1468"/>
        <v>58521.555872533187</v>
      </c>
      <c r="AA3382" s="41">
        <v>42494.905716569738</v>
      </c>
      <c r="AB3382" s="41">
        <v>-1146.0743072625487</v>
      </c>
      <c r="AC3382" s="41">
        <f t="shared" si="1507"/>
        <v>41348.831409307189</v>
      </c>
      <c r="AD3382" s="42">
        <f t="shared" si="1508"/>
        <v>16026.650155963449</v>
      </c>
      <c r="AE3382" s="41">
        <f t="shared" si="1509"/>
        <v>57375.481565270638</v>
      </c>
      <c r="AF3382" s="42">
        <f t="shared" si="1510"/>
        <v>435363.06805304997</v>
      </c>
      <c r="AG3382" s="43">
        <f t="shared" si="1514"/>
        <v>400</v>
      </c>
      <c r="AH3382" s="44">
        <f t="shared" si="1511"/>
        <v>352.49281314168377</v>
      </c>
      <c r="AI3382" s="36">
        <f t="shared" si="1512"/>
        <v>47.507186858316224</v>
      </c>
      <c r="AJ3382" s="36">
        <f t="shared" si="1513"/>
        <v>1446</v>
      </c>
      <c r="AK3382" s="45">
        <v>45657</v>
      </c>
    </row>
    <row r="3383" spans="1:37" s="79" customFormat="1" ht="15" customHeight="1" x14ac:dyDescent="0.25">
      <c r="A3383" s="36">
        <v>3377</v>
      </c>
      <c r="B3383" s="45">
        <v>44211</v>
      </c>
      <c r="C3383" s="53" t="s">
        <v>533</v>
      </c>
      <c r="D3383" s="53"/>
      <c r="E3383" s="56">
        <v>12003</v>
      </c>
      <c r="F3383" s="56" t="s">
        <v>2210</v>
      </c>
      <c r="G3383" s="36" t="s">
        <v>540</v>
      </c>
      <c r="H3383" s="38">
        <v>10</v>
      </c>
      <c r="I3383" s="96">
        <v>351956.10687022901</v>
      </c>
      <c r="J3383" s="39">
        <f t="shared" si="1515"/>
        <v>0</v>
      </c>
      <c r="K3383" s="39">
        <f t="shared" si="1516"/>
        <v>351956.10687022901</v>
      </c>
      <c r="L3383" s="39">
        <f t="shared" si="1517"/>
        <v>0</v>
      </c>
      <c r="M3383" s="39">
        <f>IF(C3383=12006,H3383,IF(C3383&lt;&gt;12006,0))</f>
        <v>0</v>
      </c>
      <c r="N3383" s="39">
        <f t="shared" si="1518"/>
        <v>0</v>
      </c>
      <c r="O3383" s="39">
        <f t="shared" si="1519"/>
        <v>0</v>
      </c>
      <c r="P3383" s="39">
        <f t="shared" si="1520"/>
        <v>0</v>
      </c>
      <c r="Q3383" s="39">
        <f t="shared" si="1521"/>
        <v>0</v>
      </c>
      <c r="R3383" s="39">
        <f t="shared" si="1522"/>
        <v>0</v>
      </c>
      <c r="S3383" s="39">
        <f t="shared" si="1523"/>
        <v>0</v>
      </c>
      <c r="T3383" s="39"/>
      <c r="U3383" s="39">
        <f t="shared" si="1524"/>
        <v>0</v>
      </c>
      <c r="V3383" s="39"/>
      <c r="W3383" s="39"/>
      <c r="X3383" s="39">
        <f t="shared" si="1466"/>
        <v>28.908099126918192</v>
      </c>
      <c r="Y3383" s="39">
        <f t="shared" si="1467"/>
        <v>879.89026717557249</v>
      </c>
      <c r="Z3383" s="41">
        <f t="shared" si="1468"/>
        <v>41801.111337523711</v>
      </c>
      <c r="AA3383" s="41">
        <v>30353.504083264099</v>
      </c>
      <c r="AB3383" s="41">
        <v>-818.62450518753485</v>
      </c>
      <c r="AC3383" s="41">
        <f t="shared" si="1507"/>
        <v>29534.879578076565</v>
      </c>
      <c r="AD3383" s="42">
        <f t="shared" si="1508"/>
        <v>11447.607254259612</v>
      </c>
      <c r="AE3383" s="41">
        <f t="shared" si="1509"/>
        <v>40982.486832336173</v>
      </c>
      <c r="AF3383" s="42">
        <f t="shared" si="1510"/>
        <v>310973.62003789283</v>
      </c>
      <c r="AG3383" s="43">
        <f t="shared" si="1514"/>
        <v>400</v>
      </c>
      <c r="AH3383" s="44">
        <f t="shared" si="1511"/>
        <v>352.49281314168377</v>
      </c>
      <c r="AI3383" s="36">
        <f t="shared" si="1512"/>
        <v>47.507186858316224</v>
      </c>
      <c r="AJ3383" s="36">
        <f t="shared" si="1513"/>
        <v>1446</v>
      </c>
      <c r="AK3383" s="45">
        <v>45657</v>
      </c>
    </row>
    <row r="3384" spans="1:37" s="79" customFormat="1" ht="15" customHeight="1" x14ac:dyDescent="0.25">
      <c r="A3384" s="36">
        <v>3378</v>
      </c>
      <c r="B3384" s="74">
        <v>44215</v>
      </c>
      <c r="C3384" s="36" t="s">
        <v>823</v>
      </c>
      <c r="D3384" s="36"/>
      <c r="E3384" s="36">
        <v>12004</v>
      </c>
      <c r="F3384" s="36" t="s">
        <v>2439</v>
      </c>
      <c r="G3384" s="36" t="s">
        <v>1700</v>
      </c>
      <c r="H3384" s="38">
        <v>200</v>
      </c>
      <c r="I3384" s="48">
        <v>6450000</v>
      </c>
      <c r="J3384" s="39">
        <f t="shared" si="1515"/>
        <v>0</v>
      </c>
      <c r="K3384" s="39">
        <f t="shared" si="1516"/>
        <v>0</v>
      </c>
      <c r="L3384" s="39">
        <f t="shared" si="1517"/>
        <v>6450000</v>
      </c>
      <c r="M3384" s="39">
        <f>IF(C3384=12006,H3384,IF(C3384&lt;&gt;12006,0))</f>
        <v>0</v>
      </c>
      <c r="N3384" s="39">
        <f t="shared" si="1518"/>
        <v>0</v>
      </c>
      <c r="O3384" s="39">
        <f t="shared" si="1519"/>
        <v>0</v>
      </c>
      <c r="P3384" s="39">
        <f t="shared" si="1520"/>
        <v>0</v>
      </c>
      <c r="Q3384" s="39">
        <f t="shared" si="1521"/>
        <v>0</v>
      </c>
      <c r="R3384" s="39">
        <f t="shared" si="1522"/>
        <v>0</v>
      </c>
      <c r="S3384" s="39">
        <f t="shared" si="1523"/>
        <v>0</v>
      </c>
      <c r="T3384" s="39"/>
      <c r="U3384" s="39">
        <f t="shared" si="1524"/>
        <v>0</v>
      </c>
      <c r="V3384" s="39"/>
      <c r="W3384" s="39"/>
      <c r="X3384" s="39">
        <f t="shared" si="1466"/>
        <v>529.77412731006154</v>
      </c>
      <c r="Y3384" s="39">
        <f t="shared" si="1467"/>
        <v>16124.999999999998</v>
      </c>
      <c r="Z3384" s="41">
        <f t="shared" si="1468"/>
        <v>763934.2915811087</v>
      </c>
      <c r="AA3384" s="41">
        <v>554143.7371663244</v>
      </c>
      <c r="AB3384" s="41">
        <v>-14945.083157323937</v>
      </c>
      <c r="AC3384" s="41">
        <f t="shared" si="1507"/>
        <v>539198.65400900051</v>
      </c>
      <c r="AD3384" s="42">
        <f t="shared" si="1508"/>
        <v>209790.5544147843</v>
      </c>
      <c r="AE3384" s="41">
        <f t="shared" si="1509"/>
        <v>748989.20842378482</v>
      </c>
      <c r="AF3384" s="42">
        <f t="shared" si="1510"/>
        <v>5701010.7915762151</v>
      </c>
      <c r="AG3384" s="43">
        <f t="shared" si="1514"/>
        <v>400</v>
      </c>
      <c r="AH3384" s="44">
        <f t="shared" si="1511"/>
        <v>352.62422997946612</v>
      </c>
      <c r="AI3384" s="36">
        <f t="shared" si="1512"/>
        <v>47.375770020533878</v>
      </c>
      <c r="AJ3384" s="36">
        <f t="shared" si="1513"/>
        <v>1442</v>
      </c>
      <c r="AK3384" s="45">
        <v>45657</v>
      </c>
    </row>
    <row r="3385" spans="1:37" s="79" customFormat="1" ht="15" customHeight="1" x14ac:dyDescent="0.25">
      <c r="A3385" s="36">
        <v>3379</v>
      </c>
      <c r="B3385" s="45">
        <v>44218</v>
      </c>
      <c r="C3385" s="36" t="s">
        <v>533</v>
      </c>
      <c r="D3385" s="36"/>
      <c r="E3385" s="36">
        <v>12003</v>
      </c>
      <c r="F3385" s="36" t="s">
        <v>2210</v>
      </c>
      <c r="G3385" s="36" t="s">
        <v>1474</v>
      </c>
      <c r="H3385" s="38">
        <v>3</v>
      </c>
      <c r="I3385" s="48">
        <v>110625</v>
      </c>
      <c r="J3385" s="39">
        <f t="shared" si="1515"/>
        <v>0</v>
      </c>
      <c r="K3385" s="39">
        <f t="shared" si="1516"/>
        <v>110625</v>
      </c>
      <c r="L3385" s="39">
        <f t="shared" si="1517"/>
        <v>0</v>
      </c>
      <c r="M3385" s="39">
        <f>IF(C3385=12006,H3385,IF(C3385&lt;&gt;12006,0))</f>
        <v>0</v>
      </c>
      <c r="N3385" s="39">
        <f t="shared" si="1518"/>
        <v>0</v>
      </c>
      <c r="O3385" s="39">
        <f t="shared" si="1519"/>
        <v>0</v>
      </c>
      <c r="P3385" s="39">
        <f t="shared" si="1520"/>
        <v>0</v>
      </c>
      <c r="Q3385" s="39">
        <f t="shared" si="1521"/>
        <v>0</v>
      </c>
      <c r="R3385" s="39">
        <f t="shared" si="1522"/>
        <v>0</v>
      </c>
      <c r="S3385" s="39">
        <f t="shared" si="1523"/>
        <v>0</v>
      </c>
      <c r="T3385" s="39"/>
      <c r="U3385" s="39">
        <f t="shared" si="1524"/>
        <v>0</v>
      </c>
      <c r="V3385" s="39"/>
      <c r="W3385" s="39"/>
      <c r="X3385" s="39">
        <f t="shared" si="1466"/>
        <v>9.0862422997946606</v>
      </c>
      <c r="Y3385" s="39">
        <f t="shared" si="1467"/>
        <v>276.5625</v>
      </c>
      <c r="Z3385" s="41">
        <f t="shared" si="1468"/>
        <v>13075.102669404518</v>
      </c>
      <c r="AA3385" s="41">
        <v>9749.5379876796706</v>
      </c>
      <c r="AB3385" s="41">
        <v>-262.94198815310904</v>
      </c>
      <c r="AC3385" s="41">
        <f t="shared" si="1507"/>
        <v>9486.5959995265621</v>
      </c>
      <c r="AD3385" s="42">
        <f t="shared" si="1508"/>
        <v>3325.5646817248471</v>
      </c>
      <c r="AE3385" s="41">
        <f t="shared" si="1509"/>
        <v>12812.160681251409</v>
      </c>
      <c r="AF3385" s="42">
        <f t="shared" si="1510"/>
        <v>97812.839318748593</v>
      </c>
      <c r="AG3385" s="43">
        <f t="shared" si="1514"/>
        <v>400</v>
      </c>
      <c r="AH3385" s="44">
        <f t="shared" si="1511"/>
        <v>352.72279260780289</v>
      </c>
      <c r="AI3385" s="36">
        <f t="shared" si="1512"/>
        <v>47.277207392197127</v>
      </c>
      <c r="AJ3385" s="36">
        <f t="shared" si="1513"/>
        <v>1439</v>
      </c>
      <c r="AK3385" s="45">
        <v>45657</v>
      </c>
    </row>
    <row r="3386" spans="1:37" s="79" customFormat="1" ht="15" customHeight="1" x14ac:dyDescent="0.25">
      <c r="A3386" s="36">
        <v>3380</v>
      </c>
      <c r="B3386" s="74">
        <v>44221</v>
      </c>
      <c r="C3386" s="49" t="s">
        <v>272</v>
      </c>
      <c r="D3386" s="49"/>
      <c r="E3386" s="49">
        <v>12010</v>
      </c>
      <c r="F3386" s="36" t="s">
        <v>2440</v>
      </c>
      <c r="G3386" s="56" t="s">
        <v>435</v>
      </c>
      <c r="H3386" s="38">
        <v>4</v>
      </c>
      <c r="I3386" s="50">
        <v>858278.92499999993</v>
      </c>
      <c r="J3386" s="39">
        <f t="shared" si="1515"/>
        <v>0</v>
      </c>
      <c r="K3386" s="39">
        <f t="shared" si="1516"/>
        <v>0</v>
      </c>
      <c r="L3386" s="39">
        <f t="shared" si="1517"/>
        <v>0</v>
      </c>
      <c r="M3386" s="39">
        <f>IF(E3386=12005,I3386,IF(E3386&lt;&gt;12005,0))</f>
        <v>0</v>
      </c>
      <c r="N3386" s="39">
        <f t="shared" si="1518"/>
        <v>0</v>
      </c>
      <c r="O3386" s="39">
        <f t="shared" si="1519"/>
        <v>0</v>
      </c>
      <c r="P3386" s="39">
        <f t="shared" si="1520"/>
        <v>0</v>
      </c>
      <c r="Q3386" s="39">
        <f t="shared" si="1521"/>
        <v>0</v>
      </c>
      <c r="R3386" s="39">
        <f t="shared" si="1522"/>
        <v>858278.92499999993</v>
      </c>
      <c r="S3386" s="39">
        <f t="shared" si="1523"/>
        <v>0</v>
      </c>
      <c r="T3386" s="39"/>
      <c r="U3386" s="39">
        <f t="shared" si="1524"/>
        <v>0</v>
      </c>
      <c r="V3386" s="39"/>
      <c r="W3386" s="39">
        <f>IF(E3386=12099,I3386,IF(E3386&lt;&gt;12099,0))</f>
        <v>0</v>
      </c>
      <c r="X3386" s="39">
        <f t="shared" si="1466"/>
        <v>234.98396303901438</v>
      </c>
      <c r="Y3386" s="39">
        <f t="shared" si="1467"/>
        <v>7152.3243750000001</v>
      </c>
      <c r="Z3386" s="41">
        <f t="shared" si="1468"/>
        <v>337436.97092402464</v>
      </c>
      <c r="AA3386" s="41">
        <v>251432.84045174537</v>
      </c>
      <c r="AB3386" s="41">
        <v>16899.050034387416</v>
      </c>
      <c r="AC3386" s="41">
        <f t="shared" si="1507"/>
        <v>268331.89048613282</v>
      </c>
      <c r="AD3386" s="42">
        <f t="shared" si="1508"/>
        <v>86004.13047227927</v>
      </c>
      <c r="AE3386" s="41">
        <f t="shared" si="1509"/>
        <v>354336.02095841209</v>
      </c>
      <c r="AF3386" s="42">
        <f t="shared" si="1510"/>
        <v>503942.90404158784</v>
      </c>
      <c r="AG3386" s="43">
        <f>(365.25/30.4375*(IF(E3386=12002,1/3%,IF(E3386=12003,1/3%,IF(E3386=12004,1/3%,IF(E3386=12006,1/2%,IF(E3386=12007,1/10%,IF(E3386=12008,1/3%,IF(E3386=12009,1/10%,IF(E3386=12010,1/10%,IF(E3386=12011,1/20%,IF(E3386=12012,1/3%,IF(E3386=12099,1/10%)))))))))))))</f>
        <v>120</v>
      </c>
      <c r="AH3386" s="44">
        <f t="shared" si="1511"/>
        <v>72.821355236139624</v>
      </c>
      <c r="AI3386" s="36">
        <f t="shared" si="1512"/>
        <v>47.178644763860369</v>
      </c>
      <c r="AJ3386" s="36">
        <f t="shared" si="1513"/>
        <v>1436</v>
      </c>
      <c r="AK3386" s="45">
        <v>45657</v>
      </c>
    </row>
    <row r="3387" spans="1:37" s="79" customFormat="1" ht="15" customHeight="1" x14ac:dyDescent="0.25">
      <c r="A3387" s="36">
        <v>3381</v>
      </c>
      <c r="B3387" s="74">
        <v>44222</v>
      </c>
      <c r="C3387" s="49" t="s">
        <v>272</v>
      </c>
      <c r="D3387" s="49"/>
      <c r="E3387" s="49">
        <v>12010</v>
      </c>
      <c r="F3387" s="36" t="s">
        <v>2225</v>
      </c>
      <c r="G3387" s="56" t="s">
        <v>435</v>
      </c>
      <c r="H3387" s="38">
        <v>2</v>
      </c>
      <c r="I3387" s="50">
        <v>501472.92418772564</v>
      </c>
      <c r="J3387" s="39">
        <f t="shared" si="1515"/>
        <v>0</v>
      </c>
      <c r="K3387" s="39">
        <f t="shared" si="1516"/>
        <v>0</v>
      </c>
      <c r="L3387" s="39">
        <f t="shared" si="1517"/>
        <v>0</v>
      </c>
      <c r="M3387" s="39">
        <f>IF(E3387=12005,I3387,IF(E3387&lt;&gt;12005,0))</f>
        <v>0</v>
      </c>
      <c r="N3387" s="39">
        <f t="shared" si="1518"/>
        <v>0</v>
      </c>
      <c r="O3387" s="39">
        <f t="shared" si="1519"/>
        <v>0</v>
      </c>
      <c r="P3387" s="39">
        <f t="shared" si="1520"/>
        <v>0</v>
      </c>
      <c r="Q3387" s="39">
        <f t="shared" si="1521"/>
        <v>0</v>
      </c>
      <c r="R3387" s="39">
        <f t="shared" si="1522"/>
        <v>501472.92418772564</v>
      </c>
      <c r="S3387" s="39">
        <f t="shared" si="1523"/>
        <v>0</v>
      </c>
      <c r="T3387" s="39"/>
      <c r="U3387" s="39">
        <f t="shared" si="1524"/>
        <v>0</v>
      </c>
      <c r="V3387" s="39"/>
      <c r="W3387" s="39">
        <f>IF(E3387=12099,I3387,IF(E3387&lt;&gt;12099,0))</f>
        <v>0</v>
      </c>
      <c r="X3387" s="39">
        <f t="shared" si="1466"/>
        <v>137.29580402128013</v>
      </c>
      <c r="Y3387" s="39">
        <f t="shared" si="1467"/>
        <v>4178.9410348977144</v>
      </c>
      <c r="Z3387" s="41">
        <f t="shared" si="1468"/>
        <v>197019.47877053701</v>
      </c>
      <c r="AA3387" s="41">
        <v>146769.21449874848</v>
      </c>
      <c r="AB3387" s="41">
        <v>9864.5041549299804</v>
      </c>
      <c r="AC3387" s="41">
        <f t="shared" si="1507"/>
        <v>156633.71865367846</v>
      </c>
      <c r="AD3387" s="42">
        <f t="shared" si="1508"/>
        <v>50250.264271788532</v>
      </c>
      <c r="AE3387" s="41">
        <f t="shared" si="1509"/>
        <v>206883.98292546699</v>
      </c>
      <c r="AF3387" s="42">
        <f t="shared" si="1510"/>
        <v>294588.94126225868</v>
      </c>
      <c r="AG3387" s="43">
        <f>(365.25/30.4375*(IF(E3387=12002,1/3%,IF(E3387=12003,1/3%,IF(E3387=12004,1/3%,IF(E3387=12006,1/2%,IF(E3387=12007,1/10%,IF(E3387=12008,1/3%,IF(E3387=12009,1/10%,IF(E3387=12010,1/10%,IF(E3387=12011,1/20%,IF(E3387=12012,1/3%,IF(E3387=12099,1/10%)))))))))))))</f>
        <v>120</v>
      </c>
      <c r="AH3387" s="44">
        <f t="shared" si="1511"/>
        <v>72.854209445585212</v>
      </c>
      <c r="AI3387" s="36">
        <f t="shared" si="1512"/>
        <v>47.145790554414788</v>
      </c>
      <c r="AJ3387" s="36">
        <f t="shared" si="1513"/>
        <v>1435</v>
      </c>
      <c r="AK3387" s="45">
        <v>45657</v>
      </c>
    </row>
    <row r="3388" spans="1:37" s="79" customFormat="1" ht="15" customHeight="1" x14ac:dyDescent="0.25">
      <c r="A3388" s="36">
        <v>3382</v>
      </c>
      <c r="B3388" s="45">
        <v>44224</v>
      </c>
      <c r="C3388" s="53" t="s">
        <v>533</v>
      </c>
      <c r="D3388" s="53"/>
      <c r="E3388" s="36">
        <v>12003</v>
      </c>
      <c r="F3388" s="36" t="s">
        <v>2040</v>
      </c>
      <c r="G3388" s="36" t="s">
        <v>540</v>
      </c>
      <c r="H3388" s="38">
        <v>17</v>
      </c>
      <c r="I3388" s="48">
        <v>809625</v>
      </c>
      <c r="J3388" s="39">
        <f t="shared" si="1515"/>
        <v>0</v>
      </c>
      <c r="K3388" s="39">
        <f t="shared" si="1516"/>
        <v>809625</v>
      </c>
      <c r="L3388" s="39">
        <f t="shared" si="1517"/>
        <v>0</v>
      </c>
      <c r="M3388" s="39">
        <f>IF(C3388=12006,H3388,IF(C3388&lt;&gt;12006,0))</f>
        <v>0</v>
      </c>
      <c r="N3388" s="39">
        <f t="shared" si="1518"/>
        <v>0</v>
      </c>
      <c r="O3388" s="39">
        <f t="shared" si="1519"/>
        <v>0</v>
      </c>
      <c r="P3388" s="39">
        <f t="shared" si="1520"/>
        <v>0</v>
      </c>
      <c r="Q3388" s="39">
        <f t="shared" si="1521"/>
        <v>0</v>
      </c>
      <c r="R3388" s="39">
        <f t="shared" si="1522"/>
        <v>0</v>
      </c>
      <c r="S3388" s="39">
        <f t="shared" si="1523"/>
        <v>0</v>
      </c>
      <c r="T3388" s="39"/>
      <c r="U3388" s="39">
        <f t="shared" si="1524"/>
        <v>0</v>
      </c>
      <c r="V3388" s="39"/>
      <c r="W3388" s="39"/>
      <c r="X3388" s="39">
        <f t="shared" si="1466"/>
        <v>66.49897330595482</v>
      </c>
      <c r="Y3388" s="39">
        <f t="shared" si="1467"/>
        <v>2024.0624999999998</v>
      </c>
      <c r="Z3388" s="41">
        <f t="shared" si="1468"/>
        <v>95293.028747433244</v>
      </c>
      <c r="AA3388" s="41">
        <v>68959.435318275151</v>
      </c>
      <c r="AB3388" s="41">
        <v>-1859.8143878406606</v>
      </c>
      <c r="AC3388" s="41">
        <f t="shared" si="1507"/>
        <v>67099.620930434496</v>
      </c>
      <c r="AD3388" s="42">
        <f t="shared" si="1508"/>
        <v>26333.593429158092</v>
      </c>
      <c r="AE3388" s="41">
        <f t="shared" si="1509"/>
        <v>93433.214359592588</v>
      </c>
      <c r="AF3388" s="42">
        <f t="shared" si="1510"/>
        <v>716191.78564040735</v>
      </c>
      <c r="AG3388" s="43">
        <f t="shared" ref="AG3388:AG3397" si="1525">(365.25/30.4375*(IF(E3388=12002,1/3%,IF(E3388=12003,1/3%,IF(E3388=12004,1/3%,IF(E3388=12006,1/2%,IF(E3388=12007,1/10%,IF(E3388=12008,1/3%,IF(E3388=12009,1/10%,IF(E3388=12010,1/10%,IF(E3388=12011,1/20%,IF(E3388=12012,1/3%))))))))))))</f>
        <v>400</v>
      </c>
      <c r="AH3388" s="44">
        <f t="shared" si="1511"/>
        <v>352.91991786447636</v>
      </c>
      <c r="AI3388" s="36">
        <f t="shared" si="1512"/>
        <v>47.080082135523611</v>
      </c>
      <c r="AJ3388" s="36">
        <f t="shared" si="1513"/>
        <v>1433</v>
      </c>
      <c r="AK3388" s="45">
        <v>45657</v>
      </c>
    </row>
    <row r="3389" spans="1:37" s="79" customFormat="1" ht="15" customHeight="1" x14ac:dyDescent="0.25">
      <c r="A3389" s="36">
        <v>3383</v>
      </c>
      <c r="B3389" s="45">
        <v>44224</v>
      </c>
      <c r="C3389" s="53" t="s">
        <v>533</v>
      </c>
      <c r="D3389" s="53"/>
      <c r="E3389" s="36">
        <v>12003</v>
      </c>
      <c r="F3389" s="36" t="s">
        <v>2210</v>
      </c>
      <c r="G3389" s="36" t="s">
        <v>540</v>
      </c>
      <c r="H3389" s="38">
        <v>9</v>
      </c>
      <c r="I3389" s="48">
        <v>331875</v>
      </c>
      <c r="J3389" s="39">
        <f t="shared" si="1515"/>
        <v>0</v>
      </c>
      <c r="K3389" s="39">
        <f t="shared" si="1516"/>
        <v>331875</v>
      </c>
      <c r="L3389" s="39">
        <f t="shared" si="1517"/>
        <v>0</v>
      </c>
      <c r="M3389" s="39">
        <f>IF(C3389=12006,H3389,IF(C3389&lt;&gt;12006,0))</f>
        <v>0</v>
      </c>
      <c r="N3389" s="39">
        <f t="shared" si="1518"/>
        <v>0</v>
      </c>
      <c r="O3389" s="39">
        <f t="shared" si="1519"/>
        <v>0</v>
      </c>
      <c r="P3389" s="39">
        <f t="shared" si="1520"/>
        <v>0</v>
      </c>
      <c r="Q3389" s="39">
        <f t="shared" si="1521"/>
        <v>0</v>
      </c>
      <c r="R3389" s="39">
        <f t="shared" si="1522"/>
        <v>0</v>
      </c>
      <c r="S3389" s="39">
        <f t="shared" si="1523"/>
        <v>0</v>
      </c>
      <c r="T3389" s="39"/>
      <c r="U3389" s="39">
        <f t="shared" si="1524"/>
        <v>0</v>
      </c>
      <c r="V3389" s="39"/>
      <c r="W3389" s="39"/>
      <c r="X3389" s="39">
        <f t="shared" si="1466"/>
        <v>27.258726899383984</v>
      </c>
      <c r="Y3389" s="39">
        <f t="shared" si="1467"/>
        <v>829.6875</v>
      </c>
      <c r="Z3389" s="41">
        <f t="shared" si="1468"/>
        <v>39061.755646817248</v>
      </c>
      <c r="AA3389" s="41">
        <v>28267.29979466119</v>
      </c>
      <c r="AB3389" s="41">
        <v>-762.36022845714899</v>
      </c>
      <c r="AC3389" s="41">
        <f t="shared" si="1507"/>
        <v>27504.939566204041</v>
      </c>
      <c r="AD3389" s="42">
        <f t="shared" si="1508"/>
        <v>10794.455852156058</v>
      </c>
      <c r="AE3389" s="41">
        <f t="shared" si="1509"/>
        <v>38299.395418360102</v>
      </c>
      <c r="AF3389" s="42">
        <f t="shared" si="1510"/>
        <v>293575.60458163987</v>
      </c>
      <c r="AG3389" s="43">
        <f t="shared" si="1525"/>
        <v>400</v>
      </c>
      <c r="AH3389" s="44">
        <f t="shared" si="1511"/>
        <v>352.91991786447636</v>
      </c>
      <c r="AI3389" s="36">
        <f t="shared" si="1512"/>
        <v>47.080082135523611</v>
      </c>
      <c r="AJ3389" s="36">
        <f t="shared" si="1513"/>
        <v>1433</v>
      </c>
      <c r="AK3389" s="45">
        <v>45657</v>
      </c>
    </row>
    <row r="3390" spans="1:37" s="79" customFormat="1" ht="25.5" customHeight="1" x14ac:dyDescent="0.25">
      <c r="A3390" s="36">
        <v>3384</v>
      </c>
      <c r="B3390" s="74">
        <v>44227</v>
      </c>
      <c r="C3390" s="36" t="s">
        <v>823</v>
      </c>
      <c r="D3390" s="36"/>
      <c r="E3390" s="36">
        <v>12004</v>
      </c>
      <c r="F3390" s="36" t="s">
        <v>2441</v>
      </c>
      <c r="G3390" s="36" t="s">
        <v>70</v>
      </c>
      <c r="H3390" s="38">
        <v>1</v>
      </c>
      <c r="I3390" s="50">
        <v>28468391.859999999</v>
      </c>
      <c r="J3390" s="39">
        <f t="shared" si="1515"/>
        <v>0</v>
      </c>
      <c r="K3390" s="39">
        <f t="shared" si="1516"/>
        <v>0</v>
      </c>
      <c r="L3390" s="39">
        <f t="shared" si="1517"/>
        <v>28468391.859999999</v>
      </c>
      <c r="M3390" s="39">
        <f>IF(C3390=12006,H3390,IF(C3390&lt;&gt;12006,0))</f>
        <v>0</v>
      </c>
      <c r="N3390" s="39">
        <f t="shared" si="1518"/>
        <v>0</v>
      </c>
      <c r="O3390" s="39">
        <f t="shared" si="1519"/>
        <v>0</v>
      </c>
      <c r="P3390" s="39">
        <f t="shared" si="1520"/>
        <v>0</v>
      </c>
      <c r="Q3390" s="39">
        <f t="shared" si="1521"/>
        <v>0</v>
      </c>
      <c r="R3390" s="39">
        <f t="shared" si="1522"/>
        <v>0</v>
      </c>
      <c r="S3390" s="39">
        <f t="shared" si="1523"/>
        <v>0</v>
      </c>
      <c r="T3390" s="39"/>
      <c r="U3390" s="39">
        <f t="shared" si="1524"/>
        <v>0</v>
      </c>
      <c r="V3390" s="39"/>
      <c r="W3390" s="39"/>
      <c r="X3390" s="39">
        <f t="shared" si="1466"/>
        <v>2338.2662718685829</v>
      </c>
      <c r="Y3390" s="39">
        <f t="shared" si="1467"/>
        <v>71170.979649999994</v>
      </c>
      <c r="Z3390" s="41">
        <f t="shared" si="1468"/>
        <v>3343720.7687720736</v>
      </c>
      <c r="AA3390" s="41">
        <v>2487915.3132681721</v>
      </c>
      <c r="AB3390" s="41">
        <v>-67098.297340240271</v>
      </c>
      <c r="AC3390" s="41">
        <f t="shared" si="1507"/>
        <v>2420817.0159279318</v>
      </c>
      <c r="AD3390" s="42">
        <f t="shared" si="1508"/>
        <v>855805.45550390147</v>
      </c>
      <c r="AE3390" s="41">
        <f t="shared" si="1509"/>
        <v>3276622.4714318332</v>
      </c>
      <c r="AF3390" s="42">
        <f t="shared" si="1510"/>
        <v>25191769.388568167</v>
      </c>
      <c r="AG3390" s="43">
        <f t="shared" si="1525"/>
        <v>400</v>
      </c>
      <c r="AH3390" s="44">
        <f t="shared" si="1511"/>
        <v>353.01848049281313</v>
      </c>
      <c r="AI3390" s="36">
        <f t="shared" si="1512"/>
        <v>46.98151950718686</v>
      </c>
      <c r="AJ3390" s="36">
        <f t="shared" si="1513"/>
        <v>1430</v>
      </c>
      <c r="AK3390" s="45">
        <v>45657</v>
      </c>
    </row>
    <row r="3391" spans="1:37" s="79" customFormat="1" ht="15" customHeight="1" x14ac:dyDescent="0.25">
      <c r="A3391" s="36">
        <v>3385</v>
      </c>
      <c r="B3391" s="74">
        <v>44227</v>
      </c>
      <c r="C3391" s="36" t="s">
        <v>823</v>
      </c>
      <c r="D3391" s="36"/>
      <c r="E3391" s="36">
        <v>12004</v>
      </c>
      <c r="F3391" s="36" t="s">
        <v>2442</v>
      </c>
      <c r="G3391" s="36" t="s">
        <v>561</v>
      </c>
      <c r="H3391" s="38">
        <v>1</v>
      </c>
      <c r="I3391" s="48">
        <v>16000</v>
      </c>
      <c r="J3391" s="39">
        <f t="shared" si="1515"/>
        <v>0</v>
      </c>
      <c r="K3391" s="39">
        <f t="shared" si="1516"/>
        <v>0</v>
      </c>
      <c r="L3391" s="39">
        <f t="shared" si="1517"/>
        <v>16000</v>
      </c>
      <c r="M3391" s="39">
        <f>IF(C3391=12006,H3391,IF(C3391&lt;&gt;12006,0))</f>
        <v>0</v>
      </c>
      <c r="N3391" s="39">
        <f t="shared" ref="N3391:N3403" si="1526">IF(E3391=12006,I3391,IF(E3391&lt;&gt;12006,0))</f>
        <v>0</v>
      </c>
      <c r="O3391" s="39">
        <f t="shared" si="1519"/>
        <v>0</v>
      </c>
      <c r="P3391" s="39">
        <f t="shared" si="1520"/>
        <v>0</v>
      </c>
      <c r="Q3391" s="39">
        <f t="shared" si="1521"/>
        <v>0</v>
      </c>
      <c r="R3391" s="39">
        <f t="shared" si="1522"/>
        <v>0</v>
      </c>
      <c r="S3391" s="39">
        <f t="shared" si="1523"/>
        <v>0</v>
      </c>
      <c r="T3391" s="39"/>
      <c r="U3391" s="39">
        <f t="shared" si="1524"/>
        <v>0</v>
      </c>
      <c r="V3391" s="39"/>
      <c r="W3391" s="39"/>
      <c r="X3391" s="39">
        <f t="shared" si="1466"/>
        <v>1.3141683778234086</v>
      </c>
      <c r="Y3391" s="39">
        <f t="shared" si="1467"/>
        <v>40</v>
      </c>
      <c r="Z3391" s="41">
        <f t="shared" si="1468"/>
        <v>1879.2607802874745</v>
      </c>
      <c r="AA3391" s="41">
        <v>1358.8501026694044</v>
      </c>
      <c r="AB3391" s="41">
        <v>-36.647761980637526</v>
      </c>
      <c r="AC3391" s="41">
        <f t="shared" si="1507"/>
        <v>1322.2023406887668</v>
      </c>
      <c r="AD3391" s="42">
        <f t="shared" si="1508"/>
        <v>520.41067761807017</v>
      </c>
      <c r="AE3391" s="41">
        <f t="shared" si="1509"/>
        <v>1842.6130183068369</v>
      </c>
      <c r="AF3391" s="42">
        <f t="shared" si="1510"/>
        <v>14157.386981693164</v>
      </c>
      <c r="AG3391" s="43">
        <f t="shared" si="1525"/>
        <v>400</v>
      </c>
      <c r="AH3391" s="44">
        <f t="shared" si="1511"/>
        <v>353.01848049281313</v>
      </c>
      <c r="AI3391" s="36">
        <f t="shared" si="1512"/>
        <v>46.98151950718686</v>
      </c>
      <c r="AJ3391" s="36">
        <f t="shared" si="1513"/>
        <v>1430</v>
      </c>
      <c r="AK3391" s="45">
        <v>45657</v>
      </c>
    </row>
    <row r="3392" spans="1:37" s="79" customFormat="1" ht="25.5" customHeight="1" x14ac:dyDescent="0.25">
      <c r="A3392" s="36">
        <v>3386</v>
      </c>
      <c r="B3392" s="74">
        <v>44228</v>
      </c>
      <c r="C3392" s="36" t="s">
        <v>823</v>
      </c>
      <c r="D3392" s="36"/>
      <c r="E3392" s="36">
        <v>12004</v>
      </c>
      <c r="F3392" s="36" t="s">
        <v>2443</v>
      </c>
      <c r="G3392" s="36" t="s">
        <v>70</v>
      </c>
      <c r="H3392" s="38">
        <v>8000</v>
      </c>
      <c r="I3392" s="50">
        <v>200000000</v>
      </c>
      <c r="J3392" s="39">
        <f t="shared" si="1515"/>
        <v>0</v>
      </c>
      <c r="K3392" s="39">
        <f t="shared" si="1516"/>
        <v>0</v>
      </c>
      <c r="L3392" s="39">
        <f t="shared" si="1517"/>
        <v>200000000</v>
      </c>
      <c r="M3392" s="39">
        <f>IF(C3392=12006,H3392,IF(C3392&lt;&gt;12006,0))</f>
        <v>0</v>
      </c>
      <c r="N3392" s="39">
        <f t="shared" si="1526"/>
        <v>0</v>
      </c>
      <c r="O3392" s="39">
        <f t="shared" si="1519"/>
        <v>0</v>
      </c>
      <c r="P3392" s="39">
        <f t="shared" si="1520"/>
        <v>0</v>
      </c>
      <c r="Q3392" s="39">
        <f t="shared" si="1521"/>
        <v>0</v>
      </c>
      <c r="R3392" s="39">
        <f t="shared" si="1522"/>
        <v>0</v>
      </c>
      <c r="S3392" s="39">
        <f t="shared" si="1523"/>
        <v>0</v>
      </c>
      <c r="T3392" s="39"/>
      <c r="U3392" s="39">
        <f t="shared" si="1524"/>
        <v>0</v>
      </c>
      <c r="V3392" s="39"/>
      <c r="W3392" s="39"/>
      <c r="X3392" s="39">
        <f t="shared" si="1466"/>
        <v>16427.104722792606</v>
      </c>
      <c r="Y3392" s="39">
        <f t="shared" si="1467"/>
        <v>499999.99999999994</v>
      </c>
      <c r="Z3392" s="41">
        <f t="shared" si="1468"/>
        <v>23474332.648870632</v>
      </c>
      <c r="AA3392" s="41">
        <v>17462012.320328541</v>
      </c>
      <c r="AB3392" s="41">
        <v>-470945.0070827427</v>
      </c>
      <c r="AC3392" s="41">
        <f t="shared" si="1507"/>
        <v>16991067.313245799</v>
      </c>
      <c r="AD3392" s="42">
        <f t="shared" si="1508"/>
        <v>6012320.328542091</v>
      </c>
      <c r="AE3392" s="41">
        <f t="shared" si="1509"/>
        <v>23003387.64178789</v>
      </c>
      <c r="AF3392" s="42">
        <f t="shared" si="1510"/>
        <v>176996612.35821211</v>
      </c>
      <c r="AG3392" s="43">
        <f t="shared" si="1525"/>
        <v>400</v>
      </c>
      <c r="AH3392" s="44">
        <f t="shared" si="1511"/>
        <v>353.05133470225871</v>
      </c>
      <c r="AI3392" s="36">
        <f t="shared" si="1512"/>
        <v>46.948665297741272</v>
      </c>
      <c r="AJ3392" s="36">
        <f t="shared" si="1513"/>
        <v>1429</v>
      </c>
      <c r="AK3392" s="45">
        <v>45657</v>
      </c>
    </row>
    <row r="3393" spans="1:37" s="79" customFormat="1" ht="25.5" customHeight="1" x14ac:dyDescent="0.25">
      <c r="A3393" s="36">
        <v>3387</v>
      </c>
      <c r="B3393" s="45">
        <v>44228</v>
      </c>
      <c r="C3393" s="36" t="s">
        <v>823</v>
      </c>
      <c r="D3393" s="36"/>
      <c r="E3393" s="36">
        <v>12004</v>
      </c>
      <c r="F3393" s="56" t="s">
        <v>2444</v>
      </c>
      <c r="G3393" s="36" t="s">
        <v>58</v>
      </c>
      <c r="H3393" s="38">
        <v>760</v>
      </c>
      <c r="I3393" s="50">
        <v>36680170.890000001</v>
      </c>
      <c r="J3393" s="39">
        <f t="shared" si="1515"/>
        <v>0</v>
      </c>
      <c r="K3393" s="39">
        <f t="shared" si="1516"/>
        <v>0</v>
      </c>
      <c r="L3393" s="39">
        <f t="shared" si="1517"/>
        <v>36680170.890000001</v>
      </c>
      <c r="M3393" s="39">
        <f>IF(C3393=12006,H3393,IF(C3393&lt;&gt;12006,0))</f>
        <v>0</v>
      </c>
      <c r="N3393" s="39">
        <f t="shared" si="1526"/>
        <v>0</v>
      </c>
      <c r="O3393" s="39">
        <f t="shared" si="1519"/>
        <v>0</v>
      </c>
      <c r="P3393" s="39">
        <f t="shared" si="1520"/>
        <v>0</v>
      </c>
      <c r="Q3393" s="39">
        <f t="shared" si="1521"/>
        <v>0</v>
      </c>
      <c r="R3393" s="39">
        <f t="shared" si="1522"/>
        <v>0</v>
      </c>
      <c r="S3393" s="39">
        <f t="shared" si="1523"/>
        <v>0</v>
      </c>
      <c r="T3393" s="39"/>
      <c r="U3393" s="39">
        <f t="shared" si="1524"/>
        <v>0</v>
      </c>
      <c r="V3393" s="39"/>
      <c r="W3393" s="39"/>
      <c r="X3393" s="39">
        <f t="shared" si="1466"/>
        <v>3012.7450422997945</v>
      </c>
      <c r="Y3393" s="39">
        <f t="shared" si="1467"/>
        <v>91700.427224999992</v>
      </c>
      <c r="Z3393" s="41">
        <f t="shared" si="1468"/>
        <v>4305212.6654464062</v>
      </c>
      <c r="AA3393" s="41">
        <v>3202547.9799646819</v>
      </c>
      <c r="AB3393" s="41">
        <v>-86371.716697936325</v>
      </c>
      <c r="AC3393" s="41">
        <f t="shared" si="1507"/>
        <v>3116176.2632667455</v>
      </c>
      <c r="AD3393" s="42">
        <f t="shared" si="1508"/>
        <v>1102664.6854817243</v>
      </c>
      <c r="AE3393" s="41">
        <f t="shared" si="1509"/>
        <v>4218840.9487484694</v>
      </c>
      <c r="AF3393" s="42">
        <f t="shared" si="1510"/>
        <v>32461329.941251531</v>
      </c>
      <c r="AG3393" s="43">
        <f t="shared" si="1525"/>
        <v>400</v>
      </c>
      <c r="AH3393" s="44">
        <f t="shared" si="1511"/>
        <v>353.05133470225871</v>
      </c>
      <c r="AI3393" s="36">
        <f t="shared" si="1512"/>
        <v>46.948665297741272</v>
      </c>
      <c r="AJ3393" s="36">
        <f t="shared" si="1513"/>
        <v>1429</v>
      </c>
      <c r="AK3393" s="45">
        <v>45657</v>
      </c>
    </row>
    <row r="3394" spans="1:37" s="79" customFormat="1" ht="15" customHeight="1" x14ac:dyDescent="0.25">
      <c r="A3394" s="36">
        <v>3388</v>
      </c>
      <c r="B3394" s="45">
        <v>44228</v>
      </c>
      <c r="C3394" s="36" t="s">
        <v>823</v>
      </c>
      <c r="D3394" s="36"/>
      <c r="E3394" s="36">
        <v>12004</v>
      </c>
      <c r="F3394" s="56" t="s">
        <v>2445</v>
      </c>
      <c r="G3394" s="36" t="s">
        <v>58</v>
      </c>
      <c r="H3394" s="38">
        <v>2016</v>
      </c>
      <c r="I3394" s="50">
        <v>97298979.623999998</v>
      </c>
      <c r="J3394" s="39">
        <f t="shared" si="1515"/>
        <v>0</v>
      </c>
      <c r="K3394" s="39">
        <f t="shared" si="1516"/>
        <v>0</v>
      </c>
      <c r="L3394" s="39">
        <f t="shared" si="1517"/>
        <v>97298979.623999998</v>
      </c>
      <c r="M3394" s="39">
        <f>IF(C3394=12006,H3394,IF(C3394&lt;&gt;12006,0))</f>
        <v>0</v>
      </c>
      <c r="N3394" s="39">
        <f t="shared" si="1526"/>
        <v>0</v>
      </c>
      <c r="O3394" s="39">
        <f t="shared" si="1519"/>
        <v>0</v>
      </c>
      <c r="P3394" s="39">
        <f t="shared" si="1520"/>
        <v>0</v>
      </c>
      <c r="Q3394" s="39">
        <f t="shared" si="1521"/>
        <v>0</v>
      </c>
      <c r="R3394" s="39">
        <f t="shared" si="1522"/>
        <v>0</v>
      </c>
      <c r="S3394" s="39">
        <f t="shared" si="1523"/>
        <v>0</v>
      </c>
      <c r="T3394" s="39"/>
      <c r="U3394" s="39">
        <f t="shared" si="1524"/>
        <v>0</v>
      </c>
      <c r="V3394" s="39"/>
      <c r="W3394" s="39"/>
      <c r="X3394" s="39">
        <f t="shared" si="1466"/>
        <v>7991.7026385215595</v>
      </c>
      <c r="Y3394" s="39">
        <f t="shared" si="1467"/>
        <v>243247.44905999996</v>
      </c>
      <c r="Z3394" s="41">
        <f t="shared" si="1468"/>
        <v>11420143.070447307</v>
      </c>
      <c r="AA3394" s="41">
        <v>8495179.9047484174</v>
      </c>
      <c r="AB3394" s="41">
        <v>-229112.34324084155</v>
      </c>
      <c r="AC3394" s="41">
        <f t="shared" si="1507"/>
        <v>8266067.5615075761</v>
      </c>
      <c r="AD3394" s="42">
        <f t="shared" si="1508"/>
        <v>2924963.1656988896</v>
      </c>
      <c r="AE3394" s="41">
        <f t="shared" si="1509"/>
        <v>11191030.727206465</v>
      </c>
      <c r="AF3394" s="42">
        <f t="shared" si="1510"/>
        <v>86107948.896793529</v>
      </c>
      <c r="AG3394" s="43">
        <f t="shared" si="1525"/>
        <v>400</v>
      </c>
      <c r="AH3394" s="44">
        <f t="shared" si="1511"/>
        <v>353.05133470225871</v>
      </c>
      <c r="AI3394" s="36">
        <f t="shared" si="1512"/>
        <v>46.948665297741272</v>
      </c>
      <c r="AJ3394" s="36">
        <f t="shared" si="1513"/>
        <v>1429</v>
      </c>
      <c r="AK3394" s="45">
        <v>45657</v>
      </c>
    </row>
    <row r="3395" spans="1:37" s="79" customFormat="1" ht="15" customHeight="1" x14ac:dyDescent="0.25">
      <c r="A3395" s="36">
        <v>3389</v>
      </c>
      <c r="B3395" s="45">
        <v>44228</v>
      </c>
      <c r="C3395" s="36" t="s">
        <v>823</v>
      </c>
      <c r="D3395" s="36"/>
      <c r="E3395" s="36">
        <v>12004</v>
      </c>
      <c r="F3395" s="56" t="s">
        <v>2446</v>
      </c>
      <c r="G3395" s="56" t="s">
        <v>58</v>
      </c>
      <c r="H3395" s="38">
        <v>640</v>
      </c>
      <c r="I3395" s="50">
        <v>57004370.719999999</v>
      </c>
      <c r="J3395" s="39">
        <f t="shared" si="1515"/>
        <v>0</v>
      </c>
      <c r="K3395" s="39">
        <f t="shared" si="1516"/>
        <v>0</v>
      </c>
      <c r="L3395" s="39">
        <f t="shared" si="1517"/>
        <v>57004370.719999999</v>
      </c>
      <c r="M3395" s="39">
        <f>IF(C3395=12006,H3395,IF(C3395&lt;&gt;12006,0))</f>
        <v>0</v>
      </c>
      <c r="N3395" s="39">
        <f t="shared" si="1526"/>
        <v>0</v>
      </c>
      <c r="O3395" s="39">
        <f t="shared" si="1519"/>
        <v>0</v>
      </c>
      <c r="P3395" s="39">
        <f t="shared" si="1520"/>
        <v>0</v>
      </c>
      <c r="Q3395" s="39">
        <f t="shared" si="1521"/>
        <v>0</v>
      </c>
      <c r="R3395" s="39">
        <f t="shared" si="1522"/>
        <v>0</v>
      </c>
      <c r="S3395" s="39">
        <f t="shared" si="1523"/>
        <v>0</v>
      </c>
      <c r="T3395" s="39"/>
      <c r="U3395" s="39">
        <f t="shared" si="1524"/>
        <v>0</v>
      </c>
      <c r="V3395" s="39"/>
      <c r="W3395" s="39"/>
      <c r="X3395" s="39">
        <f t="shared" si="1466"/>
        <v>4682.0838373716633</v>
      </c>
      <c r="Y3395" s="39">
        <f t="shared" si="1467"/>
        <v>142510.92680000002</v>
      </c>
      <c r="Z3395" s="41">
        <f t="shared" si="1468"/>
        <v>6690697.8036041074</v>
      </c>
      <c r="AA3395" s="41">
        <v>4977055.1191260787</v>
      </c>
      <c r="AB3395" s="41">
        <v>-134229.61886238845</v>
      </c>
      <c r="AC3395" s="41">
        <f t="shared" si="1507"/>
        <v>4842825.50026369</v>
      </c>
      <c r="AD3395" s="42">
        <f t="shared" si="1508"/>
        <v>1713642.6844780287</v>
      </c>
      <c r="AE3395" s="41">
        <f t="shared" si="1509"/>
        <v>6556468.1847417187</v>
      </c>
      <c r="AF3395" s="42">
        <f t="shared" si="1510"/>
        <v>50447902.535258278</v>
      </c>
      <c r="AG3395" s="43">
        <f t="shared" si="1525"/>
        <v>400</v>
      </c>
      <c r="AH3395" s="44">
        <f t="shared" si="1511"/>
        <v>353.05133470225871</v>
      </c>
      <c r="AI3395" s="36">
        <f t="shared" si="1512"/>
        <v>46.948665297741272</v>
      </c>
      <c r="AJ3395" s="36">
        <f t="shared" si="1513"/>
        <v>1429</v>
      </c>
      <c r="AK3395" s="45">
        <v>45657</v>
      </c>
    </row>
    <row r="3396" spans="1:37" s="79" customFormat="1" ht="25.5" customHeight="1" x14ac:dyDescent="0.25">
      <c r="A3396" s="36">
        <v>3390</v>
      </c>
      <c r="B3396" s="45">
        <v>44228</v>
      </c>
      <c r="C3396" s="36" t="s">
        <v>823</v>
      </c>
      <c r="D3396" s="36"/>
      <c r="E3396" s="36">
        <v>12004</v>
      </c>
      <c r="F3396" s="56" t="s">
        <v>2447</v>
      </c>
      <c r="G3396" s="56" t="s">
        <v>58</v>
      </c>
      <c r="H3396" s="38">
        <v>500</v>
      </c>
      <c r="I3396" s="50">
        <v>44534664.625</v>
      </c>
      <c r="J3396" s="39">
        <f t="shared" si="1515"/>
        <v>0</v>
      </c>
      <c r="K3396" s="39">
        <f t="shared" si="1516"/>
        <v>0</v>
      </c>
      <c r="L3396" s="39">
        <f t="shared" si="1517"/>
        <v>44534664.625</v>
      </c>
      <c r="M3396" s="39">
        <f>IF(C3396=12006,H3396,IF(C3396&lt;&gt;12006,0))</f>
        <v>0</v>
      </c>
      <c r="N3396" s="39">
        <f t="shared" si="1526"/>
        <v>0</v>
      </c>
      <c r="O3396" s="39">
        <f t="shared" si="1519"/>
        <v>0</v>
      </c>
      <c r="P3396" s="39">
        <f t="shared" si="1520"/>
        <v>0</v>
      </c>
      <c r="Q3396" s="39">
        <f t="shared" si="1521"/>
        <v>0</v>
      </c>
      <c r="R3396" s="39">
        <f t="shared" si="1522"/>
        <v>0</v>
      </c>
      <c r="S3396" s="39">
        <f t="shared" si="1523"/>
        <v>0</v>
      </c>
      <c r="T3396" s="39"/>
      <c r="U3396" s="39">
        <f t="shared" si="1524"/>
        <v>0</v>
      </c>
      <c r="V3396" s="39"/>
      <c r="W3396" s="39"/>
      <c r="X3396" s="39">
        <f t="shared" si="1466"/>
        <v>3657.8779979466117</v>
      </c>
      <c r="Y3396" s="39">
        <f t="shared" si="1467"/>
        <v>111336.6615625</v>
      </c>
      <c r="Z3396" s="41">
        <f t="shared" si="1468"/>
        <v>5227107.6590657085</v>
      </c>
      <c r="AA3396" s="41">
        <v>3888324.3118172488</v>
      </c>
      <c r="AB3396" s="41">
        <v>-104866.88973624099</v>
      </c>
      <c r="AC3396" s="41">
        <f t="shared" si="1507"/>
        <v>3783457.4220810076</v>
      </c>
      <c r="AD3396" s="42">
        <f t="shared" si="1508"/>
        <v>1338783.3472484597</v>
      </c>
      <c r="AE3396" s="41">
        <f t="shared" si="1509"/>
        <v>5122240.7693294678</v>
      </c>
      <c r="AF3396" s="42">
        <f t="shared" si="1510"/>
        <v>39412423.855670534</v>
      </c>
      <c r="AG3396" s="43">
        <f t="shared" si="1525"/>
        <v>400</v>
      </c>
      <c r="AH3396" s="44">
        <f t="shared" si="1511"/>
        <v>353.05133470225871</v>
      </c>
      <c r="AI3396" s="36">
        <f t="shared" si="1512"/>
        <v>46.948665297741272</v>
      </c>
      <c r="AJ3396" s="36">
        <f t="shared" si="1513"/>
        <v>1429</v>
      </c>
      <c r="AK3396" s="45">
        <v>45657</v>
      </c>
    </row>
    <row r="3397" spans="1:37" s="79" customFormat="1" ht="25.5" customHeight="1" x14ac:dyDescent="0.25">
      <c r="A3397" s="36">
        <v>3391</v>
      </c>
      <c r="B3397" s="45">
        <v>44228</v>
      </c>
      <c r="C3397" s="36" t="s">
        <v>823</v>
      </c>
      <c r="D3397" s="36"/>
      <c r="E3397" s="56">
        <v>12004</v>
      </c>
      <c r="F3397" s="56" t="s">
        <v>2448</v>
      </c>
      <c r="G3397" s="56" t="s">
        <v>561</v>
      </c>
      <c r="H3397" s="38">
        <v>3500</v>
      </c>
      <c r="I3397" s="50">
        <v>168921839.625</v>
      </c>
      <c r="J3397" s="39">
        <f t="shared" si="1515"/>
        <v>0</v>
      </c>
      <c r="K3397" s="39">
        <f t="shared" si="1516"/>
        <v>0</v>
      </c>
      <c r="L3397" s="39">
        <f t="shared" si="1517"/>
        <v>168921839.625</v>
      </c>
      <c r="M3397" s="39">
        <f>IF(C3397=12006,H3397,IF(C3397&lt;&gt;12006,0))</f>
        <v>0</v>
      </c>
      <c r="N3397" s="39">
        <f t="shared" si="1526"/>
        <v>0</v>
      </c>
      <c r="O3397" s="39">
        <f t="shared" si="1519"/>
        <v>0</v>
      </c>
      <c r="P3397" s="39">
        <f t="shared" si="1520"/>
        <v>0</v>
      </c>
      <c r="Q3397" s="39">
        <f t="shared" si="1521"/>
        <v>0</v>
      </c>
      <c r="R3397" s="39">
        <f t="shared" si="1522"/>
        <v>0</v>
      </c>
      <c r="S3397" s="39">
        <f t="shared" si="1523"/>
        <v>0</v>
      </c>
      <c r="T3397" s="39"/>
      <c r="U3397" s="39">
        <f t="shared" si="1524"/>
        <v>0</v>
      </c>
      <c r="V3397" s="39"/>
      <c r="W3397" s="39"/>
      <c r="X3397" s="39">
        <f t="shared" si="1466"/>
        <v>13874.483747433263</v>
      </c>
      <c r="Y3397" s="39">
        <f t="shared" si="1467"/>
        <v>422304.59906249994</v>
      </c>
      <c r="Z3397" s="41">
        <f t="shared" si="1468"/>
        <v>19826637.275082134</v>
      </c>
      <c r="AA3397" s="41">
        <v>14332341.711098561</v>
      </c>
      <c r="AB3397" s="41">
        <v>-386538.77025999781</v>
      </c>
      <c r="AC3397" s="41">
        <f t="shared" si="1507"/>
        <v>13945802.940838564</v>
      </c>
      <c r="AD3397" s="42">
        <f t="shared" si="1508"/>
        <v>5494295.5639835726</v>
      </c>
      <c r="AE3397" s="41">
        <f t="shared" si="1509"/>
        <v>19440098.504822135</v>
      </c>
      <c r="AF3397" s="42">
        <f t="shared" si="1510"/>
        <v>149481741.12017787</v>
      </c>
      <c r="AG3397" s="43">
        <f t="shared" si="1525"/>
        <v>400</v>
      </c>
      <c r="AH3397" s="44">
        <f t="shared" si="1511"/>
        <v>353.05133470225871</v>
      </c>
      <c r="AI3397" s="36">
        <f t="shared" si="1512"/>
        <v>46.948665297741272</v>
      </c>
      <c r="AJ3397" s="36">
        <f t="shared" si="1513"/>
        <v>1429</v>
      </c>
      <c r="AK3397" s="45">
        <v>45657</v>
      </c>
    </row>
    <row r="3398" spans="1:37" s="79" customFormat="1" ht="25.5" customHeight="1" x14ac:dyDescent="0.25">
      <c r="A3398" s="36">
        <v>3392</v>
      </c>
      <c r="B3398" s="74">
        <v>44229</v>
      </c>
      <c r="C3398" s="49" t="s">
        <v>272</v>
      </c>
      <c r="D3398" s="49"/>
      <c r="E3398" s="49">
        <v>12010</v>
      </c>
      <c r="F3398" s="36" t="s">
        <v>2449</v>
      </c>
      <c r="G3398" s="56" t="s">
        <v>435</v>
      </c>
      <c r="H3398" s="38">
        <v>1</v>
      </c>
      <c r="I3398" s="50">
        <v>960000</v>
      </c>
      <c r="J3398" s="39">
        <f t="shared" si="1515"/>
        <v>0</v>
      </c>
      <c r="K3398" s="39">
        <f t="shared" si="1516"/>
        <v>0</v>
      </c>
      <c r="L3398" s="39">
        <f t="shared" si="1517"/>
        <v>0</v>
      </c>
      <c r="M3398" s="39">
        <f>IF(E3398=12005,I3398,IF(E3398&lt;&gt;12005,0))</f>
        <v>0</v>
      </c>
      <c r="N3398" s="39">
        <f t="shared" si="1526"/>
        <v>0</v>
      </c>
      <c r="O3398" s="39">
        <f t="shared" si="1519"/>
        <v>0</v>
      </c>
      <c r="P3398" s="39">
        <f t="shared" si="1520"/>
        <v>0</v>
      </c>
      <c r="Q3398" s="39">
        <f t="shared" si="1521"/>
        <v>0</v>
      </c>
      <c r="R3398" s="39">
        <f t="shared" si="1522"/>
        <v>960000</v>
      </c>
      <c r="S3398" s="39">
        <f t="shared" si="1523"/>
        <v>0</v>
      </c>
      <c r="T3398" s="39"/>
      <c r="U3398" s="39">
        <f t="shared" si="1524"/>
        <v>0</v>
      </c>
      <c r="V3398" s="39"/>
      <c r="W3398" s="39">
        <f>IF(E3398=12099,I3398,IF(E3398&lt;&gt;12099,0))</f>
        <v>0</v>
      </c>
      <c r="X3398" s="39">
        <f t="shared" si="1466"/>
        <v>262.8336755646817</v>
      </c>
      <c r="Y3398" s="39">
        <f t="shared" si="1467"/>
        <v>7999.9999999999991</v>
      </c>
      <c r="Z3398" s="41">
        <f t="shared" si="1468"/>
        <v>375326.48870636546</v>
      </c>
      <c r="AA3398" s="41">
        <v>279129.36344969197</v>
      </c>
      <c r="AB3398" s="41">
        <v>18760.560754625603</v>
      </c>
      <c r="AC3398" s="41">
        <f t="shared" si="1507"/>
        <v>297889.92420431756</v>
      </c>
      <c r="AD3398" s="42">
        <f t="shared" si="1508"/>
        <v>96197.125256673491</v>
      </c>
      <c r="AE3398" s="41">
        <f t="shared" si="1509"/>
        <v>394087.04946099105</v>
      </c>
      <c r="AF3398" s="42">
        <f t="shared" si="1510"/>
        <v>565912.95053900895</v>
      </c>
      <c r="AG3398" s="43">
        <f>(365.25/30.4375*(IF(E3398=12002,1/3%,IF(E3398=12003,1/3%,IF(E3398=12004,1/3%,IF(E3398=12006,1/2%,IF(E3398=12007,1/10%,IF(E3398=12008,1/3%,IF(E3398=12009,1/10%,IF(E3398=12010,1/10%,IF(E3398=12011,1/20%,IF(E3398=12012,1/3%,IF(E3398=12099,1/10%)))))))))))))</f>
        <v>120</v>
      </c>
      <c r="AH3398" s="44">
        <f t="shared" si="1511"/>
        <v>73.084188911704302</v>
      </c>
      <c r="AI3398" s="36">
        <f t="shared" si="1512"/>
        <v>46.91581108829569</v>
      </c>
      <c r="AJ3398" s="36">
        <f t="shared" si="1513"/>
        <v>1428</v>
      </c>
      <c r="AK3398" s="45">
        <v>45657</v>
      </c>
    </row>
    <row r="3399" spans="1:37" s="79" customFormat="1" ht="25.5" customHeight="1" x14ac:dyDescent="0.25">
      <c r="A3399" s="36">
        <v>3393</v>
      </c>
      <c r="B3399" s="45">
        <v>44229</v>
      </c>
      <c r="C3399" s="49" t="s">
        <v>272</v>
      </c>
      <c r="D3399" s="49"/>
      <c r="E3399" s="49">
        <v>12010</v>
      </c>
      <c r="F3399" s="36" t="s">
        <v>1658</v>
      </c>
      <c r="G3399" s="56" t="s">
        <v>435</v>
      </c>
      <c r="H3399" s="38">
        <v>10</v>
      </c>
      <c r="I3399" s="50">
        <v>1578750</v>
      </c>
      <c r="J3399" s="39">
        <f t="shared" si="1515"/>
        <v>0</v>
      </c>
      <c r="K3399" s="39">
        <f t="shared" si="1516"/>
        <v>0</v>
      </c>
      <c r="L3399" s="39">
        <f t="shared" si="1517"/>
        <v>0</v>
      </c>
      <c r="M3399" s="39">
        <f>IF(E3399=12005,I3399,IF(E3399&lt;&gt;12005,0))</f>
        <v>0</v>
      </c>
      <c r="N3399" s="39">
        <f t="shared" si="1526"/>
        <v>0</v>
      </c>
      <c r="O3399" s="39">
        <f t="shared" si="1519"/>
        <v>0</v>
      </c>
      <c r="P3399" s="39">
        <f t="shared" si="1520"/>
        <v>0</v>
      </c>
      <c r="Q3399" s="39">
        <f t="shared" si="1521"/>
        <v>0</v>
      </c>
      <c r="R3399" s="39">
        <f t="shared" si="1522"/>
        <v>1578750</v>
      </c>
      <c r="S3399" s="39">
        <f t="shared" si="1523"/>
        <v>0</v>
      </c>
      <c r="T3399" s="39"/>
      <c r="U3399" s="39">
        <f t="shared" si="1524"/>
        <v>0</v>
      </c>
      <c r="V3399" s="39"/>
      <c r="W3399" s="39">
        <f>IF(E3399=12099,I3399,IF(E3399&lt;&gt;12099,0))</f>
        <v>0</v>
      </c>
      <c r="X3399" s="39">
        <f t="shared" ref="X3399:X3462" si="1527">IF(I3399&lt;0,0,IF(I3399&gt;0,((1/365.25*(IF(E3399=12002,I3399*3%,IF(E3399=12003,I3399*3%,IF(E3399=12004,I3399*3%,IF(E3399=12006,I3399*2%,IF(E3399=12007,I3399*10%,IF(E3399=12008,I3399*3%,IF(E3399=12009,I3399*10%,IF(E3399=12010,I3399*10%,IF(E3399=12011,I3399*20%,IF(E3399=12012,I3399*3%,IF(E3399=12099,I3399*10%))))))))))))))))</f>
        <v>432.2381930184805</v>
      </c>
      <c r="Y3399" s="39">
        <f t="shared" ref="Y3399:Y3462" si="1528">X3399*30.4375</f>
        <v>13156.25</v>
      </c>
      <c r="Z3399" s="41">
        <f t="shared" ref="Z3399:Z3462" si="1529">IF(I3399&lt;0,0,IF(I3399&gt;0,(IF(AI3399*Y3399&lt;=I3399,Y3399*AI3399,IF(Y3399*AI3399&gt;I3399,I3399,IF(AI3399*Y3399=I3399,I3399))))))</f>
        <v>617236.13963039021</v>
      </c>
      <c r="AA3399" s="41">
        <v>459036.96098562627</v>
      </c>
      <c r="AB3399" s="41">
        <v>30852.328428505385</v>
      </c>
      <c r="AC3399" s="41">
        <f t="shared" si="1507"/>
        <v>489889.28941413166</v>
      </c>
      <c r="AD3399" s="42">
        <f t="shared" si="1508"/>
        <v>158199.17864476395</v>
      </c>
      <c r="AE3399" s="41">
        <f t="shared" si="1509"/>
        <v>648088.46805889555</v>
      </c>
      <c r="AF3399" s="42">
        <f t="shared" si="1510"/>
        <v>930661.53194110445</v>
      </c>
      <c r="AG3399" s="43">
        <f>(365.25/30.4375*(IF(E3399=12002,1/3%,IF(E3399=12003,1/3%,IF(E3399=12004,1/3%,IF(E3399=12006,1/2%,IF(E3399=12007,1/10%,IF(E3399=12008,1/3%,IF(E3399=12009,1/10%,IF(E3399=12010,1/10%,IF(E3399=12011,1/20%,IF(E3399=12012,1/3%,IF(E3399=12099,1/10%)))))))))))))</f>
        <v>120</v>
      </c>
      <c r="AH3399" s="44">
        <f t="shared" si="1511"/>
        <v>73.084188911704302</v>
      </c>
      <c r="AI3399" s="36">
        <f t="shared" si="1512"/>
        <v>46.91581108829569</v>
      </c>
      <c r="AJ3399" s="36">
        <f t="shared" si="1513"/>
        <v>1428</v>
      </c>
      <c r="AK3399" s="45">
        <v>45657</v>
      </c>
    </row>
    <row r="3400" spans="1:37" s="79" customFormat="1" ht="38.25" customHeight="1" x14ac:dyDescent="0.25">
      <c r="A3400" s="36">
        <v>3394</v>
      </c>
      <c r="B3400" s="45">
        <v>44229</v>
      </c>
      <c r="C3400" s="53" t="s">
        <v>534</v>
      </c>
      <c r="D3400" s="53"/>
      <c r="E3400" s="56">
        <v>12008</v>
      </c>
      <c r="F3400" s="56" t="s">
        <v>2450</v>
      </c>
      <c r="G3400" s="56" t="s">
        <v>544</v>
      </c>
      <c r="H3400" s="38">
        <v>3</v>
      </c>
      <c r="I3400" s="50">
        <v>1428375</v>
      </c>
      <c r="J3400" s="39">
        <f t="shared" si="1515"/>
        <v>0</v>
      </c>
      <c r="K3400" s="39">
        <f t="shared" si="1516"/>
        <v>0</v>
      </c>
      <c r="L3400" s="39">
        <f t="shared" si="1517"/>
        <v>0</v>
      </c>
      <c r="M3400" s="39">
        <f>IF(C3400=12006,H3400,IF(C3400&lt;&gt;12006,0))</f>
        <v>0</v>
      </c>
      <c r="N3400" s="39">
        <f t="shared" si="1526"/>
        <v>0</v>
      </c>
      <c r="O3400" s="39">
        <f t="shared" si="1519"/>
        <v>0</v>
      </c>
      <c r="P3400" s="39">
        <f t="shared" si="1520"/>
        <v>1428375</v>
      </c>
      <c r="Q3400" s="39">
        <f t="shared" si="1521"/>
        <v>0</v>
      </c>
      <c r="R3400" s="39">
        <f t="shared" si="1522"/>
        <v>0</v>
      </c>
      <c r="S3400" s="39">
        <f t="shared" si="1523"/>
        <v>0</v>
      </c>
      <c r="T3400" s="39"/>
      <c r="U3400" s="39">
        <f t="shared" si="1524"/>
        <v>0</v>
      </c>
      <c r="V3400" s="39"/>
      <c r="W3400" s="39"/>
      <c r="X3400" s="39">
        <f t="shared" si="1527"/>
        <v>117.32032854209446</v>
      </c>
      <c r="Y3400" s="39">
        <f t="shared" si="1528"/>
        <v>3570.9375</v>
      </c>
      <c r="Z3400" s="41">
        <f t="shared" si="1529"/>
        <v>167533.4291581109</v>
      </c>
      <c r="AA3400" s="41">
        <v>121074.57905544147</v>
      </c>
      <c r="AB3400" s="41">
        <v>-3265.3435036088076</v>
      </c>
      <c r="AC3400" s="41">
        <f t="shared" si="1507"/>
        <v>117809.23555183267</v>
      </c>
      <c r="AD3400" s="42">
        <f t="shared" si="1508"/>
        <v>46458.850102669428</v>
      </c>
      <c r="AE3400" s="41">
        <f t="shared" si="1509"/>
        <v>164268.08565450209</v>
      </c>
      <c r="AF3400" s="42">
        <f t="shared" si="1510"/>
        <v>1264106.914345498</v>
      </c>
      <c r="AG3400" s="43">
        <f>(365.25/30.4375*(IF(E3400=12002,1/3%,IF(E3400=12003,1/3%,IF(E3400=12004,1/3%,IF(E3400=12006,1/2%,IF(E3400=12007,1/10%,IF(E3400=12008,1/3%,IF(E3400=12009,1/10%,IF(E3400=12010,1/10%,IF(E3400=12011,1/20%,IF(E3400=12012,1/3%))))))))))))</f>
        <v>400</v>
      </c>
      <c r="AH3400" s="44">
        <f t="shared" si="1511"/>
        <v>353.0841889117043</v>
      </c>
      <c r="AI3400" s="36">
        <f t="shared" si="1512"/>
        <v>46.91581108829569</v>
      </c>
      <c r="AJ3400" s="36">
        <f t="shared" si="1513"/>
        <v>1428</v>
      </c>
      <c r="AK3400" s="45">
        <v>45657</v>
      </c>
    </row>
    <row r="3401" spans="1:37" s="79" customFormat="1" ht="12.75" x14ac:dyDescent="0.25">
      <c r="A3401" s="36">
        <v>3395</v>
      </c>
      <c r="B3401" s="74">
        <v>44230</v>
      </c>
      <c r="C3401" s="49" t="s">
        <v>265</v>
      </c>
      <c r="D3401" s="49"/>
      <c r="E3401" s="49">
        <v>12007</v>
      </c>
      <c r="F3401" s="56" t="s">
        <v>2451</v>
      </c>
      <c r="G3401" s="56" t="s">
        <v>756</v>
      </c>
      <c r="H3401" s="62">
        <v>1</v>
      </c>
      <c r="I3401" s="96">
        <v>205000</v>
      </c>
      <c r="J3401" s="39">
        <f t="shared" si="1515"/>
        <v>0</v>
      </c>
      <c r="K3401" s="39">
        <f t="shared" si="1516"/>
        <v>0</v>
      </c>
      <c r="L3401" s="39">
        <f t="shared" si="1517"/>
        <v>0</v>
      </c>
      <c r="M3401" s="39">
        <f>IF(C3401=12006,H3401,IF(C3401&lt;&gt;12006,0))</f>
        <v>0</v>
      </c>
      <c r="N3401" s="39">
        <f t="shared" si="1526"/>
        <v>0</v>
      </c>
      <c r="O3401" s="39">
        <f t="shared" si="1519"/>
        <v>205000</v>
      </c>
      <c r="P3401" s="39">
        <f t="shared" si="1520"/>
        <v>0</v>
      </c>
      <c r="Q3401" s="39">
        <f t="shared" si="1521"/>
        <v>0</v>
      </c>
      <c r="R3401" s="39">
        <f t="shared" si="1522"/>
        <v>0</v>
      </c>
      <c r="S3401" s="39">
        <f t="shared" si="1523"/>
        <v>0</v>
      </c>
      <c r="T3401" s="39"/>
      <c r="U3401" s="39">
        <f t="shared" si="1524"/>
        <v>0</v>
      </c>
      <c r="V3401" s="39"/>
      <c r="W3401" s="39"/>
      <c r="X3401" s="39">
        <f t="shared" si="1527"/>
        <v>56.125941136208077</v>
      </c>
      <c r="Y3401" s="39">
        <f t="shared" si="1528"/>
        <v>1708.3333333333333</v>
      </c>
      <c r="Z3401" s="41">
        <f t="shared" si="1529"/>
        <v>80091.718001368921</v>
      </c>
      <c r="AA3401" s="41">
        <v>59549.623545516763</v>
      </c>
      <c r="AB3401" s="41">
        <v>56361.0840198812</v>
      </c>
      <c r="AC3401" s="41">
        <f t="shared" si="1507"/>
        <v>115910.70756539796</v>
      </c>
      <c r="AD3401" s="42">
        <f t="shared" si="1508"/>
        <v>20542.094455852159</v>
      </c>
      <c r="AE3401" s="41">
        <f t="shared" si="1509"/>
        <v>136452.80202125013</v>
      </c>
      <c r="AF3401" s="42">
        <f t="shared" si="1510"/>
        <v>68547.197978749871</v>
      </c>
      <c r="AG3401" s="43">
        <f>(365.25/30.4375*(IF(E3401=12002,1/3%,IF(E3401=12003,1/3%,IF(E3401=12004,1/3%,IF(E3401=12006,1/2%,IF(E3401=12007,1/10%,IF(E3401=12008,1/3%,IF(E3401=12009,1/10%,IF(E3401=12010,1/10%,IF(E3401=12011,1/20%,IF(E3401=12012,1/3%))))))))))))</f>
        <v>120</v>
      </c>
      <c r="AH3401" s="44">
        <f t="shared" si="1511"/>
        <v>73.117043121149891</v>
      </c>
      <c r="AI3401" s="36">
        <f t="shared" si="1512"/>
        <v>46.882956878850102</v>
      </c>
      <c r="AJ3401" s="36">
        <f t="shared" si="1513"/>
        <v>1427</v>
      </c>
      <c r="AK3401" s="45">
        <v>45657</v>
      </c>
    </row>
    <row r="3402" spans="1:37" s="79" customFormat="1" ht="12.75" x14ac:dyDescent="0.25">
      <c r="A3402" s="36">
        <v>3396</v>
      </c>
      <c r="B3402" s="45">
        <v>44236</v>
      </c>
      <c r="C3402" s="49" t="s">
        <v>272</v>
      </c>
      <c r="D3402" s="49"/>
      <c r="E3402" s="49">
        <v>12010</v>
      </c>
      <c r="F3402" s="56" t="s">
        <v>2452</v>
      </c>
      <c r="G3402" s="56" t="s">
        <v>435</v>
      </c>
      <c r="H3402" s="38">
        <v>14</v>
      </c>
      <c r="I3402" s="50">
        <v>6381000</v>
      </c>
      <c r="J3402" s="39">
        <f t="shared" si="1515"/>
        <v>0</v>
      </c>
      <c r="K3402" s="39">
        <f t="shared" si="1516"/>
        <v>0</v>
      </c>
      <c r="L3402" s="39">
        <f t="shared" si="1517"/>
        <v>0</v>
      </c>
      <c r="M3402" s="39">
        <f>IF(E3402=12005,I3402,IF(E3402&lt;&gt;12005,0))</f>
        <v>0</v>
      </c>
      <c r="N3402" s="39">
        <f t="shared" si="1526"/>
        <v>0</v>
      </c>
      <c r="O3402" s="39">
        <f t="shared" si="1519"/>
        <v>0</v>
      </c>
      <c r="P3402" s="39">
        <f t="shared" si="1520"/>
        <v>0</v>
      </c>
      <c r="Q3402" s="39">
        <f t="shared" si="1521"/>
        <v>0</v>
      </c>
      <c r="R3402" s="39">
        <f t="shared" si="1522"/>
        <v>6381000</v>
      </c>
      <c r="S3402" s="39">
        <f t="shared" si="1523"/>
        <v>0</v>
      </c>
      <c r="T3402" s="39"/>
      <c r="U3402" s="39">
        <f t="shared" si="1524"/>
        <v>0</v>
      </c>
      <c r="V3402" s="39"/>
      <c r="W3402" s="39">
        <f>IF(E3402=12099,I3402,IF(E3402&lt;&gt;12099,0))</f>
        <v>0</v>
      </c>
      <c r="X3402" s="39">
        <f t="shared" si="1527"/>
        <v>1747.0225872689939</v>
      </c>
      <c r="Y3402" s="39">
        <f t="shared" si="1528"/>
        <v>53175</v>
      </c>
      <c r="Z3402" s="41">
        <f t="shared" si="1529"/>
        <v>2482519.0965092406</v>
      </c>
      <c r="AA3402" s="41">
        <v>1843108.8295687884</v>
      </c>
      <c r="AB3402" s="41">
        <v>123877.16844682361</v>
      </c>
      <c r="AC3402" s="41">
        <f t="shared" si="1507"/>
        <v>1966985.9980156119</v>
      </c>
      <c r="AD3402" s="42">
        <f t="shared" si="1508"/>
        <v>639410.26694045216</v>
      </c>
      <c r="AE3402" s="41">
        <f t="shared" si="1509"/>
        <v>2606396.2649560641</v>
      </c>
      <c r="AF3402" s="42">
        <f t="shared" si="1510"/>
        <v>3774603.7350439359</v>
      </c>
      <c r="AG3402" s="43">
        <f>(365.25/30.4375*(IF(E3402=12002,1/3%,IF(E3402=12003,1/3%,IF(E3402=12004,1/3%,IF(E3402=12006,1/2%,IF(E3402=12007,1/10%,IF(E3402=12008,1/3%,IF(E3402=12009,1/10%,IF(E3402=12010,1/10%,IF(E3402=12011,1/20%,IF(E3402=12012,1/3%,IF(E3402=12099,1/10%)))))))))))))</f>
        <v>120</v>
      </c>
      <c r="AH3402" s="44">
        <f t="shared" si="1511"/>
        <v>73.314168377823407</v>
      </c>
      <c r="AI3402" s="36">
        <f t="shared" si="1512"/>
        <v>46.685831622176593</v>
      </c>
      <c r="AJ3402" s="36">
        <f t="shared" si="1513"/>
        <v>1421</v>
      </c>
      <c r="AK3402" s="45">
        <v>45657</v>
      </c>
    </row>
    <row r="3403" spans="1:37" s="79" customFormat="1" ht="12.75" x14ac:dyDescent="0.25">
      <c r="A3403" s="36">
        <v>3397</v>
      </c>
      <c r="B3403" s="45">
        <v>44238</v>
      </c>
      <c r="C3403" s="36" t="s">
        <v>721</v>
      </c>
      <c r="D3403" s="36"/>
      <c r="E3403" s="36">
        <v>12003</v>
      </c>
      <c r="F3403" s="56" t="s">
        <v>2338</v>
      </c>
      <c r="G3403" s="38" t="s">
        <v>387</v>
      </c>
      <c r="H3403" s="61">
        <v>6</v>
      </c>
      <c r="I3403" s="96">
        <v>290365.38461538462</v>
      </c>
      <c r="J3403" s="39">
        <f t="shared" si="1515"/>
        <v>0</v>
      </c>
      <c r="K3403" s="39">
        <f t="shared" si="1516"/>
        <v>290365.38461538462</v>
      </c>
      <c r="L3403" s="39">
        <f t="shared" si="1517"/>
        <v>0</v>
      </c>
      <c r="M3403" s="39">
        <f>IF(C3403=12006,H3403,IF(C3403&lt;&gt;12006,0))</f>
        <v>0</v>
      </c>
      <c r="N3403" s="39">
        <f t="shared" si="1526"/>
        <v>0</v>
      </c>
      <c r="O3403" s="39">
        <f t="shared" si="1519"/>
        <v>0</v>
      </c>
      <c r="P3403" s="39">
        <f t="shared" si="1520"/>
        <v>0</v>
      </c>
      <c r="Q3403" s="39">
        <f t="shared" si="1521"/>
        <v>0</v>
      </c>
      <c r="R3403" s="39">
        <f t="shared" si="1522"/>
        <v>0</v>
      </c>
      <c r="S3403" s="39">
        <f t="shared" si="1523"/>
        <v>0</v>
      </c>
      <c r="T3403" s="39"/>
      <c r="U3403" s="39">
        <f t="shared" si="1524"/>
        <v>0</v>
      </c>
      <c r="V3403" s="39"/>
      <c r="W3403" s="39"/>
      <c r="X3403" s="39">
        <f t="shared" si="1527"/>
        <v>23.849312904754385</v>
      </c>
      <c r="Y3403" s="39">
        <f t="shared" si="1528"/>
        <v>725.91346153846155</v>
      </c>
      <c r="Z3403" s="41">
        <f t="shared" si="1529"/>
        <v>33842.17501184647</v>
      </c>
      <c r="AA3403" s="41">
        <v>25113.326488706367</v>
      </c>
      <c r="AB3403" s="41">
        <v>0</v>
      </c>
      <c r="AC3403" s="41">
        <f t="shared" si="1507"/>
        <v>25113.326488706367</v>
      </c>
      <c r="AD3403" s="42">
        <f t="shared" si="1508"/>
        <v>8728.8485231401028</v>
      </c>
      <c r="AE3403" s="41">
        <f t="shared" si="1509"/>
        <v>33842.17501184647</v>
      </c>
      <c r="AF3403" s="42">
        <f t="shared" si="1510"/>
        <v>256523.20960353815</v>
      </c>
      <c r="AG3403" s="43">
        <f t="shared" ref="AG3403:AG3415" si="1530">(365.25/30.4375*(IF(E3403=12002,1/3%,IF(E3403=12003,1/3%,IF(E3403=12004,1/3%,IF(E3403=12006,1/2%,IF(E3403=12007,1/10%,IF(E3403=12008,1/3%,IF(E3403=12009,1/10%,IF(E3403=12010,1/10%,IF(E3403=12011,1/20%,IF(E3403=12012,1/3%))))))))))))</f>
        <v>400</v>
      </c>
      <c r="AH3403" s="44">
        <f t="shared" si="1511"/>
        <v>353.3798767967146</v>
      </c>
      <c r="AI3403" s="36">
        <f t="shared" si="1512"/>
        <v>46.620123203285424</v>
      </c>
      <c r="AJ3403" s="36">
        <f t="shared" si="1513"/>
        <v>1419</v>
      </c>
      <c r="AK3403" s="45">
        <v>45657</v>
      </c>
    </row>
    <row r="3404" spans="1:37" s="79" customFormat="1" ht="25.5" x14ac:dyDescent="0.25">
      <c r="A3404" s="36">
        <v>3398</v>
      </c>
      <c r="B3404" s="45">
        <v>44243</v>
      </c>
      <c r="C3404" s="53" t="s">
        <v>533</v>
      </c>
      <c r="D3404" s="53"/>
      <c r="E3404" s="36">
        <v>12003</v>
      </c>
      <c r="F3404" s="36" t="s">
        <v>2040</v>
      </c>
      <c r="G3404" s="36" t="s">
        <v>558</v>
      </c>
      <c r="H3404" s="38">
        <v>17</v>
      </c>
      <c r="I3404" s="48">
        <v>809625</v>
      </c>
      <c r="J3404" s="39">
        <f t="shared" si="1515"/>
        <v>0</v>
      </c>
      <c r="K3404" s="39">
        <f t="shared" si="1516"/>
        <v>809625</v>
      </c>
      <c r="L3404" s="39">
        <f t="shared" si="1517"/>
        <v>0</v>
      </c>
      <c r="M3404" s="39">
        <f>IF(C3404=12006,H3404,IF(C3404&lt;&gt;12006,0))</f>
        <v>0</v>
      </c>
      <c r="N3404" s="39">
        <f t="shared" ref="N3404:N3418" si="1531">IF(E3404=12006,I3404,IF(E3404&lt;&gt;12006,0))</f>
        <v>0</v>
      </c>
      <c r="O3404" s="39">
        <f t="shared" si="1519"/>
        <v>0</v>
      </c>
      <c r="P3404" s="39">
        <f t="shared" si="1520"/>
        <v>0</v>
      </c>
      <c r="Q3404" s="39">
        <f t="shared" si="1521"/>
        <v>0</v>
      </c>
      <c r="R3404" s="39">
        <f t="shared" si="1522"/>
        <v>0</v>
      </c>
      <c r="S3404" s="39">
        <f t="shared" si="1523"/>
        <v>0</v>
      </c>
      <c r="T3404" s="39"/>
      <c r="U3404" s="39">
        <f t="shared" si="1524"/>
        <v>0</v>
      </c>
      <c r="V3404" s="39"/>
      <c r="W3404" s="39"/>
      <c r="X3404" s="39">
        <f t="shared" si="1527"/>
        <v>66.49897330595482</v>
      </c>
      <c r="Y3404" s="39">
        <f t="shared" si="1528"/>
        <v>2024.0624999999998</v>
      </c>
      <c r="Z3404" s="41">
        <f t="shared" si="1529"/>
        <v>94029.548254620109</v>
      </c>
      <c r="AA3404" s="41">
        <v>67695.954825462002</v>
      </c>
      <c r="AB3404" s="41">
        <v>-1825.738714389385</v>
      </c>
      <c r="AC3404" s="41">
        <f t="shared" si="1507"/>
        <v>65870.216111072616</v>
      </c>
      <c r="AD3404" s="42">
        <f t="shared" si="1508"/>
        <v>26333.593429158107</v>
      </c>
      <c r="AE3404" s="41">
        <f t="shared" si="1509"/>
        <v>92203.809540230723</v>
      </c>
      <c r="AF3404" s="42">
        <f t="shared" si="1510"/>
        <v>717421.19045976922</v>
      </c>
      <c r="AG3404" s="43">
        <f t="shared" si="1530"/>
        <v>400</v>
      </c>
      <c r="AH3404" s="44">
        <f t="shared" si="1511"/>
        <v>353.54414784394248</v>
      </c>
      <c r="AI3404" s="36">
        <f t="shared" si="1512"/>
        <v>46.455852156057496</v>
      </c>
      <c r="AJ3404" s="36">
        <f t="shared" si="1513"/>
        <v>1414</v>
      </c>
      <c r="AK3404" s="45">
        <v>45657</v>
      </c>
    </row>
    <row r="3405" spans="1:37" s="79" customFormat="1" ht="25.5" x14ac:dyDescent="0.25">
      <c r="A3405" s="36">
        <v>3399</v>
      </c>
      <c r="B3405" s="45">
        <v>44243</v>
      </c>
      <c r="C3405" s="53" t="s">
        <v>533</v>
      </c>
      <c r="D3405" s="53"/>
      <c r="E3405" s="36">
        <v>12003</v>
      </c>
      <c r="F3405" s="36" t="s">
        <v>2210</v>
      </c>
      <c r="G3405" s="36" t="s">
        <v>558</v>
      </c>
      <c r="H3405" s="38">
        <v>11</v>
      </c>
      <c r="I3405" s="48">
        <v>405625</v>
      </c>
      <c r="J3405" s="39">
        <f t="shared" si="1515"/>
        <v>0</v>
      </c>
      <c r="K3405" s="39">
        <f t="shared" si="1516"/>
        <v>405625</v>
      </c>
      <c r="L3405" s="39">
        <f t="shared" si="1517"/>
        <v>0</v>
      </c>
      <c r="M3405" s="39">
        <f>IF(C3405=12006,H3405,IF(C3405&lt;&gt;12006,0))</f>
        <v>0</v>
      </c>
      <c r="N3405" s="39">
        <f t="shared" si="1531"/>
        <v>0</v>
      </c>
      <c r="O3405" s="39">
        <f t="shared" si="1519"/>
        <v>0</v>
      </c>
      <c r="P3405" s="39">
        <f t="shared" si="1520"/>
        <v>0</v>
      </c>
      <c r="Q3405" s="39">
        <f t="shared" si="1521"/>
        <v>0</v>
      </c>
      <c r="R3405" s="39">
        <f t="shared" si="1522"/>
        <v>0</v>
      </c>
      <c r="S3405" s="39">
        <f t="shared" si="1523"/>
        <v>0</v>
      </c>
      <c r="T3405" s="39"/>
      <c r="U3405" s="39">
        <f t="shared" si="1524"/>
        <v>0</v>
      </c>
      <c r="V3405" s="39"/>
      <c r="W3405" s="39"/>
      <c r="X3405" s="39">
        <f t="shared" si="1527"/>
        <v>33.31622176591376</v>
      </c>
      <c r="Y3405" s="39">
        <f t="shared" si="1528"/>
        <v>1014.0625000000001</v>
      </c>
      <c r="Z3405" s="41">
        <f t="shared" si="1529"/>
        <v>47109.13757700206</v>
      </c>
      <c r="AA3405" s="41">
        <v>33915.913757700204</v>
      </c>
      <c r="AB3405" s="41">
        <v>-914.70157915602204</v>
      </c>
      <c r="AC3405" s="41">
        <f t="shared" si="1507"/>
        <v>33001.212178544185</v>
      </c>
      <c r="AD3405" s="42">
        <f t="shared" si="1508"/>
        <v>13193.223819301857</v>
      </c>
      <c r="AE3405" s="41">
        <f t="shared" si="1509"/>
        <v>46194.435997846042</v>
      </c>
      <c r="AF3405" s="42">
        <f t="shared" si="1510"/>
        <v>359430.56400215393</v>
      </c>
      <c r="AG3405" s="43">
        <f t="shared" si="1530"/>
        <v>400</v>
      </c>
      <c r="AH3405" s="44">
        <f t="shared" si="1511"/>
        <v>353.54414784394248</v>
      </c>
      <c r="AI3405" s="36">
        <f t="shared" si="1512"/>
        <v>46.455852156057496</v>
      </c>
      <c r="AJ3405" s="36">
        <f t="shared" si="1513"/>
        <v>1414</v>
      </c>
      <c r="AK3405" s="45">
        <v>45657</v>
      </c>
    </row>
    <row r="3406" spans="1:37" s="79" customFormat="1" ht="12.75" x14ac:dyDescent="0.25">
      <c r="A3406" s="36">
        <v>3400</v>
      </c>
      <c r="B3406" s="45">
        <v>44246</v>
      </c>
      <c r="C3406" s="36" t="s">
        <v>823</v>
      </c>
      <c r="D3406" s="36"/>
      <c r="E3406" s="36">
        <v>12004</v>
      </c>
      <c r="F3406" s="56" t="s">
        <v>2453</v>
      </c>
      <c r="G3406" s="36" t="s">
        <v>52</v>
      </c>
      <c r="H3406" s="38">
        <v>10225</v>
      </c>
      <c r="I3406" s="90">
        <v>493493088.61874998</v>
      </c>
      <c r="J3406" s="39">
        <f t="shared" si="1515"/>
        <v>0</v>
      </c>
      <c r="K3406" s="39">
        <f t="shared" si="1516"/>
        <v>0</v>
      </c>
      <c r="L3406" s="39">
        <f t="shared" si="1517"/>
        <v>493493088.61874998</v>
      </c>
      <c r="M3406" s="39">
        <f>IF(C3406=12006,H3406,IF(C3406&lt;&gt;12006,0))</f>
        <v>0</v>
      </c>
      <c r="N3406" s="39">
        <f t="shared" si="1531"/>
        <v>0</v>
      </c>
      <c r="O3406" s="39">
        <f t="shared" si="1519"/>
        <v>0</v>
      </c>
      <c r="P3406" s="39">
        <f t="shared" si="1520"/>
        <v>0</v>
      </c>
      <c r="Q3406" s="39">
        <f t="shared" si="1521"/>
        <v>0</v>
      </c>
      <c r="R3406" s="39">
        <f t="shared" si="1522"/>
        <v>0</v>
      </c>
      <c r="S3406" s="39">
        <f t="shared" si="1523"/>
        <v>0</v>
      </c>
      <c r="T3406" s="39"/>
      <c r="U3406" s="39">
        <f t="shared" si="1524"/>
        <v>0</v>
      </c>
      <c r="V3406" s="39"/>
      <c r="W3406" s="39"/>
      <c r="X3406" s="39">
        <f t="shared" si="1527"/>
        <v>40533.313233572888</v>
      </c>
      <c r="Y3406" s="39">
        <f t="shared" si="1528"/>
        <v>1233732.7215468748</v>
      </c>
      <c r="Z3406" s="41">
        <f t="shared" si="1529"/>
        <v>57192504.972571343</v>
      </c>
      <c r="AA3406" s="41">
        <v>42357312.329083674</v>
      </c>
      <c r="AB3406" s="41">
        <v>-1142363.4566792552</v>
      </c>
      <c r="AC3406" s="41">
        <f t="shared" si="1507"/>
        <v>41214948.872404419</v>
      </c>
      <c r="AD3406" s="42">
        <f t="shared" si="1508"/>
        <v>14835192.64348767</v>
      </c>
      <c r="AE3406" s="41">
        <f t="shared" si="1509"/>
        <v>56050141.515892088</v>
      </c>
      <c r="AF3406" s="42">
        <f t="shared" si="1510"/>
        <v>437442947.10285789</v>
      </c>
      <c r="AG3406" s="43">
        <f t="shared" si="1530"/>
        <v>400</v>
      </c>
      <c r="AH3406" s="44">
        <f t="shared" si="1511"/>
        <v>353.64271047227925</v>
      </c>
      <c r="AI3406" s="36">
        <f t="shared" si="1512"/>
        <v>46.357289527720738</v>
      </c>
      <c r="AJ3406" s="36">
        <f t="shared" si="1513"/>
        <v>1411</v>
      </c>
      <c r="AK3406" s="45">
        <v>45657</v>
      </c>
    </row>
    <row r="3407" spans="1:37" s="79" customFormat="1" ht="25.5" x14ac:dyDescent="0.25">
      <c r="A3407" s="36">
        <v>3401</v>
      </c>
      <c r="B3407" s="45">
        <v>44246</v>
      </c>
      <c r="C3407" s="53" t="s">
        <v>533</v>
      </c>
      <c r="D3407" s="53"/>
      <c r="E3407" s="36">
        <v>12003</v>
      </c>
      <c r="F3407" s="36" t="s">
        <v>2210</v>
      </c>
      <c r="G3407" s="36" t="s">
        <v>540</v>
      </c>
      <c r="H3407" s="38">
        <v>12</v>
      </c>
      <c r="I3407" s="48">
        <v>432500.00000000006</v>
      </c>
      <c r="J3407" s="39">
        <f t="shared" si="1515"/>
        <v>0</v>
      </c>
      <c r="K3407" s="39">
        <f t="shared" si="1516"/>
        <v>432500.00000000006</v>
      </c>
      <c r="L3407" s="39">
        <f t="shared" si="1517"/>
        <v>0</v>
      </c>
      <c r="M3407" s="39">
        <f>IF(C3407=12006,H3407,IF(C3407&lt;&gt;12006,0))</f>
        <v>0</v>
      </c>
      <c r="N3407" s="39">
        <f t="shared" si="1531"/>
        <v>0</v>
      </c>
      <c r="O3407" s="39">
        <f t="shared" si="1519"/>
        <v>0</v>
      </c>
      <c r="P3407" s="39">
        <f t="shared" si="1520"/>
        <v>0</v>
      </c>
      <c r="Q3407" s="39">
        <f t="shared" si="1521"/>
        <v>0</v>
      </c>
      <c r="R3407" s="39">
        <f t="shared" si="1522"/>
        <v>0</v>
      </c>
      <c r="S3407" s="39">
        <f t="shared" si="1523"/>
        <v>0</v>
      </c>
      <c r="T3407" s="39"/>
      <c r="U3407" s="39">
        <f t="shared" si="1524"/>
        <v>0</v>
      </c>
      <c r="V3407" s="39"/>
      <c r="W3407" s="39"/>
      <c r="X3407" s="39">
        <f t="shared" si="1527"/>
        <v>35.523613963039018</v>
      </c>
      <c r="Y3407" s="39">
        <f t="shared" si="1528"/>
        <v>1081.2500000000002</v>
      </c>
      <c r="Z3407" s="41">
        <f t="shared" si="1529"/>
        <v>50123.81930184806</v>
      </c>
      <c r="AA3407" s="41">
        <v>36056.468172484609</v>
      </c>
      <c r="AB3407" s="41">
        <v>-972.43166177920239</v>
      </c>
      <c r="AC3407" s="41">
        <f t="shared" si="1507"/>
        <v>35084.036510705409</v>
      </c>
      <c r="AD3407" s="42">
        <f t="shared" si="1508"/>
        <v>14067.351129363451</v>
      </c>
      <c r="AE3407" s="41">
        <f t="shared" si="1509"/>
        <v>49151.38764006886</v>
      </c>
      <c r="AF3407" s="42">
        <f t="shared" si="1510"/>
        <v>383348.61235993123</v>
      </c>
      <c r="AG3407" s="43">
        <f t="shared" si="1530"/>
        <v>400</v>
      </c>
      <c r="AH3407" s="44">
        <f t="shared" si="1511"/>
        <v>353.64271047227925</v>
      </c>
      <c r="AI3407" s="36">
        <f t="shared" si="1512"/>
        <v>46.357289527720738</v>
      </c>
      <c r="AJ3407" s="36">
        <f t="shared" si="1513"/>
        <v>1411</v>
      </c>
      <c r="AK3407" s="45">
        <v>45657</v>
      </c>
    </row>
    <row r="3408" spans="1:37" s="79" customFormat="1" ht="25.5" x14ac:dyDescent="0.25">
      <c r="A3408" s="36">
        <v>3402</v>
      </c>
      <c r="B3408" s="45">
        <v>44246</v>
      </c>
      <c r="C3408" s="53" t="s">
        <v>533</v>
      </c>
      <c r="D3408" s="53"/>
      <c r="E3408" s="36">
        <v>12003</v>
      </c>
      <c r="F3408" s="36" t="s">
        <v>2040</v>
      </c>
      <c r="G3408" s="36" t="s">
        <v>540</v>
      </c>
      <c r="H3408" s="38">
        <v>2</v>
      </c>
      <c r="I3408" s="48">
        <v>100916.66666666667</v>
      </c>
      <c r="J3408" s="39">
        <f t="shared" si="1515"/>
        <v>0</v>
      </c>
      <c r="K3408" s="39">
        <f t="shared" si="1516"/>
        <v>100916.66666666667</v>
      </c>
      <c r="L3408" s="39">
        <f t="shared" si="1517"/>
        <v>0</v>
      </c>
      <c r="M3408" s="39">
        <f>IF(C3408=12006,H3408,IF(C3408&lt;&gt;12006,0))</f>
        <v>0</v>
      </c>
      <c r="N3408" s="39">
        <f t="shared" si="1531"/>
        <v>0</v>
      </c>
      <c r="O3408" s="39">
        <f t="shared" si="1519"/>
        <v>0</v>
      </c>
      <c r="P3408" s="39">
        <f t="shared" si="1520"/>
        <v>0</v>
      </c>
      <c r="Q3408" s="39">
        <f t="shared" si="1521"/>
        <v>0</v>
      </c>
      <c r="R3408" s="39">
        <f t="shared" si="1522"/>
        <v>0</v>
      </c>
      <c r="S3408" s="39">
        <f t="shared" si="1523"/>
        <v>0</v>
      </c>
      <c r="T3408" s="39"/>
      <c r="U3408" s="39">
        <f t="shared" si="1524"/>
        <v>0</v>
      </c>
      <c r="V3408" s="39"/>
      <c r="W3408" s="39"/>
      <c r="X3408" s="39">
        <f t="shared" si="1527"/>
        <v>8.2888432580424372</v>
      </c>
      <c r="Y3408" s="39">
        <f t="shared" si="1528"/>
        <v>252.29166666666669</v>
      </c>
      <c r="Z3408" s="41">
        <f t="shared" si="1529"/>
        <v>11695.557837097878</v>
      </c>
      <c r="AA3408" s="41">
        <v>8413.1759069130749</v>
      </c>
      <c r="AB3408" s="41">
        <v>-226.90072108181386</v>
      </c>
      <c r="AC3408" s="41">
        <f t="shared" si="1507"/>
        <v>8186.2751858312613</v>
      </c>
      <c r="AD3408" s="42">
        <f t="shared" si="1508"/>
        <v>3282.3819301848034</v>
      </c>
      <c r="AE3408" s="41">
        <f t="shared" si="1509"/>
        <v>11468.657116016064</v>
      </c>
      <c r="AF3408" s="42">
        <f t="shared" si="1510"/>
        <v>89448.009550650604</v>
      </c>
      <c r="AG3408" s="43">
        <f t="shared" si="1530"/>
        <v>400</v>
      </c>
      <c r="AH3408" s="44">
        <f t="shared" si="1511"/>
        <v>353.64271047227925</v>
      </c>
      <c r="AI3408" s="36">
        <f t="shared" si="1512"/>
        <v>46.357289527720738</v>
      </c>
      <c r="AJ3408" s="36">
        <f t="shared" si="1513"/>
        <v>1411</v>
      </c>
      <c r="AK3408" s="45">
        <v>45657</v>
      </c>
    </row>
    <row r="3409" spans="1:37" s="79" customFormat="1" ht="25.5" x14ac:dyDescent="0.25">
      <c r="A3409" s="36">
        <v>3403</v>
      </c>
      <c r="B3409" s="45">
        <v>44246</v>
      </c>
      <c r="C3409" s="53" t="s">
        <v>533</v>
      </c>
      <c r="D3409" s="53"/>
      <c r="E3409" s="36">
        <v>12003</v>
      </c>
      <c r="F3409" s="36" t="s">
        <v>2405</v>
      </c>
      <c r="G3409" s="36" t="s">
        <v>558</v>
      </c>
      <c r="H3409" s="38">
        <v>2</v>
      </c>
      <c r="I3409" s="48">
        <v>158583.33333333331</v>
      </c>
      <c r="J3409" s="39">
        <f t="shared" si="1515"/>
        <v>0</v>
      </c>
      <c r="K3409" s="39">
        <f t="shared" si="1516"/>
        <v>158583.33333333331</v>
      </c>
      <c r="L3409" s="39">
        <f t="shared" si="1517"/>
        <v>0</v>
      </c>
      <c r="M3409" s="39">
        <f>IF(C3409=12006,H3409,IF(C3409&lt;&gt;12006,0))</f>
        <v>0</v>
      </c>
      <c r="N3409" s="39">
        <f t="shared" si="1531"/>
        <v>0</v>
      </c>
      <c r="O3409" s="39">
        <f t="shared" si="1519"/>
        <v>0</v>
      </c>
      <c r="P3409" s="39">
        <f t="shared" si="1520"/>
        <v>0</v>
      </c>
      <c r="Q3409" s="39">
        <f t="shared" si="1521"/>
        <v>0</v>
      </c>
      <c r="R3409" s="39">
        <f t="shared" si="1522"/>
        <v>0</v>
      </c>
      <c r="S3409" s="39">
        <f t="shared" si="1523"/>
        <v>0</v>
      </c>
      <c r="T3409" s="39"/>
      <c r="U3409" s="39">
        <f t="shared" si="1524"/>
        <v>0</v>
      </c>
      <c r="V3409" s="39"/>
      <c r="W3409" s="39"/>
      <c r="X3409" s="39">
        <f t="shared" si="1527"/>
        <v>13.02532511978097</v>
      </c>
      <c r="Y3409" s="39">
        <f t="shared" si="1528"/>
        <v>396.45833333333326</v>
      </c>
      <c r="Z3409" s="41">
        <f t="shared" si="1529"/>
        <v>18378.733744010948</v>
      </c>
      <c r="AA3409" s="41">
        <v>13220.704996577684</v>
      </c>
      <c r="AB3409" s="41">
        <v>-356.55827598570738</v>
      </c>
      <c r="AC3409" s="41">
        <f t="shared" si="1507"/>
        <v>12864.146720591976</v>
      </c>
      <c r="AD3409" s="42">
        <f t="shared" si="1508"/>
        <v>5158.0287474332636</v>
      </c>
      <c r="AE3409" s="41">
        <f t="shared" si="1509"/>
        <v>18022.175468025242</v>
      </c>
      <c r="AF3409" s="42">
        <f t="shared" si="1510"/>
        <v>140561.15786530808</v>
      </c>
      <c r="AG3409" s="43">
        <f t="shared" si="1530"/>
        <v>400</v>
      </c>
      <c r="AH3409" s="44">
        <f t="shared" si="1511"/>
        <v>353.64271047227925</v>
      </c>
      <c r="AI3409" s="36">
        <f t="shared" si="1512"/>
        <v>46.357289527720738</v>
      </c>
      <c r="AJ3409" s="36">
        <f t="shared" si="1513"/>
        <v>1411</v>
      </c>
      <c r="AK3409" s="45">
        <v>45657</v>
      </c>
    </row>
    <row r="3410" spans="1:37" s="79" customFormat="1" ht="12.75" x14ac:dyDescent="0.25">
      <c r="A3410" s="36">
        <v>3404</v>
      </c>
      <c r="B3410" s="45">
        <v>44249</v>
      </c>
      <c r="C3410" s="36" t="s">
        <v>533</v>
      </c>
      <c r="D3410" s="36"/>
      <c r="E3410" s="36">
        <v>12003</v>
      </c>
      <c r="F3410" s="56" t="s">
        <v>2070</v>
      </c>
      <c r="G3410" s="56" t="s">
        <v>1474</v>
      </c>
      <c r="H3410" s="38">
        <v>3</v>
      </c>
      <c r="I3410" s="96">
        <v>110625</v>
      </c>
      <c r="J3410" s="39">
        <f t="shared" si="1515"/>
        <v>0</v>
      </c>
      <c r="K3410" s="39">
        <f t="shared" si="1516"/>
        <v>110625</v>
      </c>
      <c r="L3410" s="39">
        <f t="shared" si="1517"/>
        <v>0</v>
      </c>
      <c r="M3410" s="39">
        <f>IF(C3410=12006,H3410,IF(C3410&lt;&gt;12006,0))</f>
        <v>0</v>
      </c>
      <c r="N3410" s="39">
        <f t="shared" si="1531"/>
        <v>0</v>
      </c>
      <c r="O3410" s="39">
        <f t="shared" si="1519"/>
        <v>0</v>
      </c>
      <c r="P3410" s="39">
        <f t="shared" si="1520"/>
        <v>0</v>
      </c>
      <c r="Q3410" s="39">
        <f t="shared" si="1521"/>
        <v>0</v>
      </c>
      <c r="R3410" s="39">
        <f t="shared" si="1522"/>
        <v>0</v>
      </c>
      <c r="S3410" s="39">
        <f t="shared" si="1523"/>
        <v>0</v>
      </c>
      <c r="T3410" s="39"/>
      <c r="U3410" s="39">
        <f t="shared" si="1524"/>
        <v>0</v>
      </c>
      <c r="V3410" s="39"/>
      <c r="W3410" s="39"/>
      <c r="X3410" s="39">
        <f t="shared" si="1527"/>
        <v>9.0862422997946606</v>
      </c>
      <c r="Y3410" s="39">
        <f t="shared" si="1528"/>
        <v>276.5625</v>
      </c>
      <c r="Z3410" s="41">
        <f t="shared" si="1529"/>
        <v>12793.429158110885</v>
      </c>
      <c r="AA3410" s="41">
        <v>9467.8644763860375</v>
      </c>
      <c r="AB3410" s="41">
        <v>-255.34534171066136</v>
      </c>
      <c r="AC3410" s="41">
        <f t="shared" si="1507"/>
        <v>9212.5191346753763</v>
      </c>
      <c r="AD3410" s="42">
        <f t="shared" si="1508"/>
        <v>3325.5646817248471</v>
      </c>
      <c r="AE3410" s="41">
        <f t="shared" si="1509"/>
        <v>12538.083816400223</v>
      </c>
      <c r="AF3410" s="42">
        <f t="shared" si="1510"/>
        <v>98086.91618359978</v>
      </c>
      <c r="AG3410" s="43">
        <f t="shared" si="1530"/>
        <v>400</v>
      </c>
      <c r="AH3410" s="44">
        <f t="shared" si="1511"/>
        <v>353.74127310061601</v>
      </c>
      <c r="AI3410" s="36">
        <f t="shared" si="1512"/>
        <v>46.258726899383987</v>
      </c>
      <c r="AJ3410" s="36">
        <f t="shared" si="1513"/>
        <v>1408</v>
      </c>
      <c r="AK3410" s="45">
        <v>45657</v>
      </c>
    </row>
    <row r="3411" spans="1:37" s="79" customFormat="1" ht="12.75" x14ac:dyDescent="0.25">
      <c r="A3411" s="36">
        <v>3405</v>
      </c>
      <c r="B3411" s="45">
        <v>44249</v>
      </c>
      <c r="C3411" s="36" t="s">
        <v>533</v>
      </c>
      <c r="D3411" s="36"/>
      <c r="E3411" s="36">
        <v>12003</v>
      </c>
      <c r="F3411" s="56" t="s">
        <v>2070</v>
      </c>
      <c r="G3411" s="56" t="s">
        <v>1474</v>
      </c>
      <c r="H3411" s="38">
        <v>3</v>
      </c>
      <c r="I3411" s="96">
        <v>110625</v>
      </c>
      <c r="J3411" s="39">
        <f t="shared" si="1515"/>
        <v>0</v>
      </c>
      <c r="K3411" s="39">
        <f t="shared" si="1516"/>
        <v>110625</v>
      </c>
      <c r="L3411" s="39">
        <f t="shared" si="1517"/>
        <v>0</v>
      </c>
      <c r="M3411" s="39">
        <f>IF(C3411=12006,H3411,IF(C3411&lt;&gt;12006,0))</f>
        <v>0</v>
      </c>
      <c r="N3411" s="39">
        <f t="shared" si="1531"/>
        <v>0</v>
      </c>
      <c r="O3411" s="39">
        <f t="shared" si="1519"/>
        <v>0</v>
      </c>
      <c r="P3411" s="39">
        <f t="shared" si="1520"/>
        <v>0</v>
      </c>
      <c r="Q3411" s="39">
        <f t="shared" si="1521"/>
        <v>0</v>
      </c>
      <c r="R3411" s="39">
        <f t="shared" si="1522"/>
        <v>0</v>
      </c>
      <c r="S3411" s="39">
        <f t="shared" si="1523"/>
        <v>0</v>
      </c>
      <c r="T3411" s="39"/>
      <c r="U3411" s="39">
        <f t="shared" si="1524"/>
        <v>0</v>
      </c>
      <c r="V3411" s="39"/>
      <c r="W3411" s="39"/>
      <c r="X3411" s="39">
        <f t="shared" si="1527"/>
        <v>9.0862422997946606</v>
      </c>
      <c r="Y3411" s="39">
        <f t="shared" si="1528"/>
        <v>276.5625</v>
      </c>
      <c r="Z3411" s="41">
        <f t="shared" si="1529"/>
        <v>12793.429158110885</v>
      </c>
      <c r="AA3411" s="41">
        <v>9467.8644763860375</v>
      </c>
      <c r="AB3411" s="41">
        <v>-255.34534171066136</v>
      </c>
      <c r="AC3411" s="41">
        <f t="shared" si="1507"/>
        <v>9212.5191346753763</v>
      </c>
      <c r="AD3411" s="42">
        <f t="shared" si="1508"/>
        <v>3325.5646817248471</v>
      </c>
      <c r="AE3411" s="41">
        <f t="shared" si="1509"/>
        <v>12538.083816400223</v>
      </c>
      <c r="AF3411" s="42">
        <f t="shared" si="1510"/>
        <v>98086.91618359978</v>
      </c>
      <c r="AG3411" s="43">
        <f t="shared" si="1530"/>
        <v>400</v>
      </c>
      <c r="AH3411" s="44">
        <f t="shared" si="1511"/>
        <v>353.74127310061601</v>
      </c>
      <c r="AI3411" s="36">
        <f t="shared" si="1512"/>
        <v>46.258726899383987</v>
      </c>
      <c r="AJ3411" s="36">
        <f t="shared" si="1513"/>
        <v>1408</v>
      </c>
      <c r="AK3411" s="45">
        <v>45657</v>
      </c>
    </row>
    <row r="3412" spans="1:37" s="79" customFormat="1" ht="12.75" x14ac:dyDescent="0.25">
      <c r="A3412" s="36">
        <v>3406</v>
      </c>
      <c r="B3412" s="74">
        <v>44249</v>
      </c>
      <c r="C3412" s="36" t="s">
        <v>823</v>
      </c>
      <c r="D3412" s="36"/>
      <c r="E3412" s="36">
        <v>12004</v>
      </c>
      <c r="F3412" s="36" t="s">
        <v>2454</v>
      </c>
      <c r="G3412" s="36" t="s">
        <v>558</v>
      </c>
      <c r="H3412" s="38">
        <v>2000</v>
      </c>
      <c r="I3412" s="50">
        <v>96526765.5</v>
      </c>
      <c r="J3412" s="39">
        <f t="shared" si="1515"/>
        <v>0</v>
      </c>
      <c r="K3412" s="39">
        <f t="shared" si="1516"/>
        <v>0</v>
      </c>
      <c r="L3412" s="39">
        <f t="shared" si="1517"/>
        <v>96526765.5</v>
      </c>
      <c r="M3412" s="39">
        <f>IF(C3412=12006,H3412,IF(C3412&lt;&gt;12006,0))</f>
        <v>0</v>
      </c>
      <c r="N3412" s="39">
        <f t="shared" si="1531"/>
        <v>0</v>
      </c>
      <c r="O3412" s="39">
        <f t="shared" si="1519"/>
        <v>0</v>
      </c>
      <c r="P3412" s="39">
        <f t="shared" si="1520"/>
        <v>0</v>
      </c>
      <c r="Q3412" s="39">
        <f t="shared" si="1521"/>
        <v>0</v>
      </c>
      <c r="R3412" s="39">
        <f t="shared" si="1522"/>
        <v>0</v>
      </c>
      <c r="S3412" s="39">
        <f t="shared" si="1523"/>
        <v>0</v>
      </c>
      <c r="T3412" s="39"/>
      <c r="U3412" s="39">
        <f t="shared" si="1524"/>
        <v>0</v>
      </c>
      <c r="V3412" s="39"/>
      <c r="W3412" s="39"/>
      <c r="X3412" s="39">
        <f t="shared" si="1527"/>
        <v>7928.2764271047226</v>
      </c>
      <c r="Y3412" s="39">
        <f t="shared" si="1528"/>
        <v>241316.91375000001</v>
      </c>
      <c r="Z3412" s="41">
        <f t="shared" si="1529"/>
        <v>11163013.209363451</v>
      </c>
      <c r="AA3412" s="41">
        <v>8023415.7442299798</v>
      </c>
      <c r="AB3412" s="41">
        <v>-216389.01148008177</v>
      </c>
      <c r="AC3412" s="41">
        <f t="shared" si="1507"/>
        <v>7807026.732749898</v>
      </c>
      <c r="AD3412" s="42">
        <f t="shared" si="1508"/>
        <v>3139597.4651334714</v>
      </c>
      <c r="AE3412" s="41">
        <f t="shared" si="1509"/>
        <v>10946624.197883369</v>
      </c>
      <c r="AF3412" s="42">
        <f t="shared" si="1510"/>
        <v>85580141.302116632</v>
      </c>
      <c r="AG3412" s="43">
        <f t="shared" si="1530"/>
        <v>400</v>
      </c>
      <c r="AH3412" s="44">
        <f t="shared" si="1511"/>
        <v>353.74127310061601</v>
      </c>
      <c r="AI3412" s="36">
        <f t="shared" si="1512"/>
        <v>46.258726899383987</v>
      </c>
      <c r="AJ3412" s="36">
        <f t="shared" si="1513"/>
        <v>1408</v>
      </c>
      <c r="AK3412" s="45">
        <v>45657</v>
      </c>
    </row>
    <row r="3413" spans="1:37" s="79" customFormat="1" ht="12.75" x14ac:dyDescent="0.25">
      <c r="A3413" s="36">
        <v>3407</v>
      </c>
      <c r="B3413" s="45">
        <v>44251</v>
      </c>
      <c r="C3413" s="36" t="s">
        <v>533</v>
      </c>
      <c r="D3413" s="36"/>
      <c r="E3413" s="36">
        <v>12003</v>
      </c>
      <c r="F3413" s="56" t="s">
        <v>2455</v>
      </c>
      <c r="G3413" s="56" t="s">
        <v>836</v>
      </c>
      <c r="H3413" s="38">
        <v>9</v>
      </c>
      <c r="I3413" s="48">
        <v>433556.50684931508</v>
      </c>
      <c r="J3413" s="39">
        <f t="shared" si="1515"/>
        <v>0</v>
      </c>
      <c r="K3413" s="39">
        <f t="shared" si="1516"/>
        <v>433556.50684931508</v>
      </c>
      <c r="L3413" s="39">
        <f t="shared" si="1517"/>
        <v>0</v>
      </c>
      <c r="M3413" s="39">
        <f>IF(C3413=12006,H3413,IF(C3413&lt;&gt;12006,0))</f>
        <v>0</v>
      </c>
      <c r="N3413" s="39">
        <f t="shared" si="1531"/>
        <v>0</v>
      </c>
      <c r="O3413" s="39">
        <f t="shared" si="1519"/>
        <v>0</v>
      </c>
      <c r="P3413" s="39">
        <f t="shared" si="1520"/>
        <v>0</v>
      </c>
      <c r="Q3413" s="39">
        <f t="shared" si="1521"/>
        <v>0</v>
      </c>
      <c r="R3413" s="39">
        <f t="shared" si="1522"/>
        <v>0</v>
      </c>
      <c r="S3413" s="39">
        <f t="shared" si="1523"/>
        <v>0</v>
      </c>
      <c r="T3413" s="39"/>
      <c r="U3413" s="39">
        <f t="shared" si="1524"/>
        <v>0</v>
      </c>
      <c r="V3413" s="39"/>
      <c r="W3413" s="39"/>
      <c r="X3413" s="39">
        <f t="shared" si="1527"/>
        <v>35.610390706309239</v>
      </c>
      <c r="Y3413" s="39">
        <f t="shared" si="1528"/>
        <v>1083.8912671232874</v>
      </c>
      <c r="Z3413" s="41">
        <f t="shared" si="1529"/>
        <v>50068.209333070787</v>
      </c>
      <c r="AA3413" s="41">
        <v>37034.80633456161</v>
      </c>
      <c r="AB3413" s="41">
        <v>-998.81713582538396</v>
      </c>
      <c r="AC3413" s="41">
        <f t="shared" si="1507"/>
        <v>36035.989198736228</v>
      </c>
      <c r="AD3413" s="42">
        <f t="shared" si="1508"/>
        <v>13033.402998509177</v>
      </c>
      <c r="AE3413" s="41">
        <f t="shared" si="1509"/>
        <v>49069.392197245405</v>
      </c>
      <c r="AF3413" s="42">
        <f t="shared" si="1510"/>
        <v>384487.11465206969</v>
      </c>
      <c r="AG3413" s="43">
        <f t="shared" si="1530"/>
        <v>400</v>
      </c>
      <c r="AH3413" s="44">
        <f t="shared" si="1511"/>
        <v>353.80698151950719</v>
      </c>
      <c r="AI3413" s="36">
        <f t="shared" si="1512"/>
        <v>46.19301848049281</v>
      </c>
      <c r="AJ3413" s="36">
        <f t="shared" si="1513"/>
        <v>1406</v>
      </c>
      <c r="AK3413" s="45">
        <v>45657</v>
      </c>
    </row>
    <row r="3414" spans="1:37" s="79" customFormat="1" ht="12.75" x14ac:dyDescent="0.25">
      <c r="A3414" s="36">
        <v>3408</v>
      </c>
      <c r="B3414" s="45">
        <v>44251</v>
      </c>
      <c r="C3414" s="36" t="s">
        <v>721</v>
      </c>
      <c r="D3414" s="36"/>
      <c r="E3414" s="36">
        <v>12003</v>
      </c>
      <c r="F3414" s="56" t="s">
        <v>2415</v>
      </c>
      <c r="G3414" s="38" t="s">
        <v>1431</v>
      </c>
      <c r="H3414" s="61">
        <v>13</v>
      </c>
      <c r="I3414" s="96">
        <v>633569.44444444438</v>
      </c>
      <c r="J3414" s="39">
        <f t="shared" si="1515"/>
        <v>0</v>
      </c>
      <c r="K3414" s="39">
        <f t="shared" si="1516"/>
        <v>633569.44444444438</v>
      </c>
      <c r="L3414" s="39">
        <f t="shared" si="1517"/>
        <v>0</v>
      </c>
      <c r="M3414" s="39">
        <f>IF(C3414=12006,H3414,IF(C3414&lt;&gt;12006,0))</f>
        <v>0</v>
      </c>
      <c r="N3414" s="39">
        <f t="shared" si="1531"/>
        <v>0</v>
      </c>
      <c r="O3414" s="39">
        <f t="shared" si="1519"/>
        <v>0</v>
      </c>
      <c r="P3414" s="39">
        <f t="shared" si="1520"/>
        <v>0</v>
      </c>
      <c r="Q3414" s="39">
        <f t="shared" si="1521"/>
        <v>0</v>
      </c>
      <c r="R3414" s="39">
        <f t="shared" si="1522"/>
        <v>0</v>
      </c>
      <c r="S3414" s="39">
        <f t="shared" si="1523"/>
        <v>0</v>
      </c>
      <c r="T3414" s="39"/>
      <c r="U3414" s="39">
        <f t="shared" si="1524"/>
        <v>0</v>
      </c>
      <c r="V3414" s="39"/>
      <c r="W3414" s="39"/>
      <c r="X3414" s="39">
        <f t="shared" si="1527"/>
        <v>52.038558065252104</v>
      </c>
      <c r="Y3414" s="39">
        <f t="shared" si="1528"/>
        <v>1583.9236111111109</v>
      </c>
      <c r="Z3414" s="41">
        <f t="shared" si="1529"/>
        <v>73166.212639744452</v>
      </c>
      <c r="AA3414" s="41">
        <v>54120.100387862192</v>
      </c>
      <c r="AB3414" s="41">
        <v>0</v>
      </c>
      <c r="AC3414" s="41">
        <f t="shared" si="1507"/>
        <v>54120.100387862192</v>
      </c>
      <c r="AD3414" s="42">
        <f t="shared" si="1508"/>
        <v>19046.112251882259</v>
      </c>
      <c r="AE3414" s="41">
        <f t="shared" si="1509"/>
        <v>73166.212639744452</v>
      </c>
      <c r="AF3414" s="42">
        <f t="shared" si="1510"/>
        <v>560403.23180469987</v>
      </c>
      <c r="AG3414" s="43">
        <f t="shared" si="1530"/>
        <v>400</v>
      </c>
      <c r="AH3414" s="44">
        <f t="shared" si="1511"/>
        <v>353.80698151950719</v>
      </c>
      <c r="AI3414" s="36">
        <f t="shared" si="1512"/>
        <v>46.19301848049281</v>
      </c>
      <c r="AJ3414" s="36">
        <f t="shared" si="1513"/>
        <v>1406</v>
      </c>
      <c r="AK3414" s="45">
        <v>45657</v>
      </c>
    </row>
    <row r="3415" spans="1:37" s="79" customFormat="1" ht="12.75" x14ac:dyDescent="0.25">
      <c r="A3415" s="36">
        <v>3409</v>
      </c>
      <c r="B3415" s="45">
        <v>44251</v>
      </c>
      <c r="C3415" s="36" t="s">
        <v>721</v>
      </c>
      <c r="D3415" s="36"/>
      <c r="E3415" s="36">
        <v>12003</v>
      </c>
      <c r="F3415" s="56" t="s">
        <v>2210</v>
      </c>
      <c r="G3415" s="38" t="s">
        <v>1431</v>
      </c>
      <c r="H3415" s="61">
        <v>7</v>
      </c>
      <c r="I3415" s="96">
        <v>243680.55555555556</v>
      </c>
      <c r="J3415" s="39">
        <f t="shared" si="1515"/>
        <v>0</v>
      </c>
      <c r="K3415" s="39">
        <f t="shared" si="1516"/>
        <v>243680.55555555556</v>
      </c>
      <c r="L3415" s="39">
        <f t="shared" si="1517"/>
        <v>0</v>
      </c>
      <c r="M3415" s="39">
        <f>IF(C3415=12006,H3415,IF(C3415&lt;&gt;12006,0))</f>
        <v>0</v>
      </c>
      <c r="N3415" s="39">
        <f t="shared" si="1531"/>
        <v>0</v>
      </c>
      <c r="O3415" s="39">
        <f t="shared" si="1519"/>
        <v>0</v>
      </c>
      <c r="P3415" s="39">
        <f t="shared" si="1520"/>
        <v>0</v>
      </c>
      <c r="Q3415" s="39">
        <f t="shared" si="1521"/>
        <v>0</v>
      </c>
      <c r="R3415" s="39">
        <f t="shared" si="1522"/>
        <v>0</v>
      </c>
      <c r="S3415" s="39">
        <f t="shared" si="1523"/>
        <v>0</v>
      </c>
      <c r="T3415" s="39"/>
      <c r="U3415" s="39">
        <f t="shared" si="1524"/>
        <v>0</v>
      </c>
      <c r="V3415" s="39"/>
      <c r="W3415" s="39"/>
      <c r="X3415" s="39">
        <f t="shared" si="1527"/>
        <v>20.014830025096966</v>
      </c>
      <c r="Y3415" s="39">
        <f t="shared" si="1528"/>
        <v>609.20138888888891</v>
      </c>
      <c r="Z3415" s="41">
        <f t="shared" si="1529"/>
        <v>28140.851015286335</v>
      </c>
      <c r="AA3415" s="41">
        <v>20815.423226100847</v>
      </c>
      <c r="AB3415" s="41">
        <v>0</v>
      </c>
      <c r="AC3415" s="41">
        <f t="shared" si="1507"/>
        <v>20815.423226100847</v>
      </c>
      <c r="AD3415" s="42">
        <f t="shared" si="1508"/>
        <v>7325.4277891854872</v>
      </c>
      <c r="AE3415" s="41">
        <f t="shared" si="1509"/>
        <v>28140.851015286335</v>
      </c>
      <c r="AF3415" s="42">
        <f t="shared" si="1510"/>
        <v>215539.70454026922</v>
      </c>
      <c r="AG3415" s="43">
        <f t="shared" si="1530"/>
        <v>400</v>
      </c>
      <c r="AH3415" s="44">
        <f t="shared" si="1511"/>
        <v>353.80698151950719</v>
      </c>
      <c r="AI3415" s="36">
        <f t="shared" si="1512"/>
        <v>46.19301848049281</v>
      </c>
      <c r="AJ3415" s="36">
        <f t="shared" si="1513"/>
        <v>1406</v>
      </c>
      <c r="AK3415" s="45">
        <v>45657</v>
      </c>
    </row>
    <row r="3416" spans="1:37" s="79" customFormat="1" ht="12.75" x14ac:dyDescent="0.25">
      <c r="A3416" s="36">
        <v>3410</v>
      </c>
      <c r="B3416" s="45">
        <v>44251</v>
      </c>
      <c r="C3416" s="49" t="s">
        <v>272</v>
      </c>
      <c r="D3416" s="49"/>
      <c r="E3416" s="49">
        <v>12010</v>
      </c>
      <c r="F3416" s="36" t="s">
        <v>2456</v>
      </c>
      <c r="G3416" s="56" t="s">
        <v>435</v>
      </c>
      <c r="H3416" s="38">
        <v>3</v>
      </c>
      <c r="I3416" s="50">
        <v>105000</v>
      </c>
      <c r="J3416" s="39">
        <f t="shared" si="1515"/>
        <v>0</v>
      </c>
      <c r="K3416" s="39">
        <f t="shared" si="1516"/>
        <v>0</v>
      </c>
      <c r="L3416" s="39">
        <f t="shared" si="1517"/>
        <v>0</v>
      </c>
      <c r="M3416" s="39">
        <f>IF(E3416=12005,I3416,IF(E3416&lt;&gt;12005,0))</f>
        <v>0</v>
      </c>
      <c r="N3416" s="39">
        <f t="shared" si="1531"/>
        <v>0</v>
      </c>
      <c r="O3416" s="39">
        <f t="shared" si="1519"/>
        <v>0</v>
      </c>
      <c r="P3416" s="39">
        <f t="shared" si="1520"/>
        <v>0</v>
      </c>
      <c r="Q3416" s="39">
        <f t="shared" si="1521"/>
        <v>0</v>
      </c>
      <c r="R3416" s="39">
        <f t="shared" si="1522"/>
        <v>105000</v>
      </c>
      <c r="S3416" s="39">
        <f t="shared" si="1523"/>
        <v>0</v>
      </c>
      <c r="T3416" s="39"/>
      <c r="U3416" s="39">
        <f t="shared" si="1524"/>
        <v>0</v>
      </c>
      <c r="V3416" s="39"/>
      <c r="W3416" s="39">
        <f>IF(E3416=12099,I3416,IF(E3416&lt;&gt;12099,0))</f>
        <v>0</v>
      </c>
      <c r="X3416" s="39">
        <f t="shared" si="1527"/>
        <v>28.747433264887064</v>
      </c>
      <c r="Y3416" s="39">
        <f t="shared" si="1528"/>
        <v>875</v>
      </c>
      <c r="Z3416" s="41">
        <f t="shared" si="1529"/>
        <v>40418.891170431212</v>
      </c>
      <c r="AA3416" s="41">
        <v>29897.330595482548</v>
      </c>
      <c r="AB3416" s="41">
        <v>2009.4291768725634</v>
      </c>
      <c r="AC3416" s="41">
        <f t="shared" si="1507"/>
        <v>31906.759772355112</v>
      </c>
      <c r="AD3416" s="42">
        <f t="shared" si="1508"/>
        <v>10521.560574948664</v>
      </c>
      <c r="AE3416" s="41">
        <f t="shared" si="1509"/>
        <v>42428.320347303772</v>
      </c>
      <c r="AF3416" s="42">
        <f t="shared" si="1510"/>
        <v>62571.679652696228</v>
      </c>
      <c r="AG3416" s="43">
        <f>(365.25/30.4375*(IF(E3416=12002,1/3%,IF(E3416=12003,1/3%,IF(E3416=12004,1/3%,IF(E3416=12006,1/2%,IF(E3416=12007,1/10%,IF(E3416=12008,1/3%,IF(E3416=12009,1/10%,IF(E3416=12010,1/10%,IF(E3416=12011,1/20%,IF(E3416=12012,1/3%,IF(E3416=12099,1/10%)))))))))))))</f>
        <v>120</v>
      </c>
      <c r="AH3416" s="44">
        <f t="shared" si="1511"/>
        <v>73.80698151950719</v>
      </c>
      <c r="AI3416" s="36">
        <f t="shared" si="1512"/>
        <v>46.19301848049281</v>
      </c>
      <c r="AJ3416" s="36">
        <f t="shared" si="1513"/>
        <v>1406</v>
      </c>
      <c r="AK3416" s="45">
        <v>45657</v>
      </c>
    </row>
    <row r="3417" spans="1:37" s="79" customFormat="1" ht="12.75" x14ac:dyDescent="0.25">
      <c r="A3417" s="36">
        <v>3411</v>
      </c>
      <c r="B3417" s="74">
        <v>44252</v>
      </c>
      <c r="C3417" s="36" t="s">
        <v>823</v>
      </c>
      <c r="D3417" s="36"/>
      <c r="E3417" s="36">
        <v>12004</v>
      </c>
      <c r="F3417" s="36" t="s">
        <v>2457</v>
      </c>
      <c r="G3417" s="36" t="s">
        <v>70</v>
      </c>
      <c r="H3417" s="38">
        <v>150</v>
      </c>
      <c r="I3417" s="50">
        <v>47975095.535194173</v>
      </c>
      <c r="J3417" s="39">
        <f t="shared" si="1515"/>
        <v>0</v>
      </c>
      <c r="K3417" s="39">
        <f t="shared" si="1516"/>
        <v>0</v>
      </c>
      <c r="L3417" s="39">
        <f t="shared" si="1517"/>
        <v>47975095.535194173</v>
      </c>
      <c r="M3417" s="39">
        <f>IF(C3417=12006,H3417,IF(C3417&lt;&gt;12006,0))</f>
        <v>0</v>
      </c>
      <c r="N3417" s="39">
        <f t="shared" si="1531"/>
        <v>0</v>
      </c>
      <c r="O3417" s="39">
        <f t="shared" si="1519"/>
        <v>0</v>
      </c>
      <c r="P3417" s="39">
        <f t="shared" si="1520"/>
        <v>0</v>
      </c>
      <c r="Q3417" s="39">
        <f t="shared" si="1521"/>
        <v>0</v>
      </c>
      <c r="R3417" s="39">
        <f t="shared" si="1522"/>
        <v>0</v>
      </c>
      <c r="S3417" s="39">
        <f t="shared" si="1523"/>
        <v>0</v>
      </c>
      <c r="T3417" s="39"/>
      <c r="U3417" s="39">
        <f t="shared" si="1524"/>
        <v>0</v>
      </c>
      <c r="V3417" s="39"/>
      <c r="W3417" s="39"/>
      <c r="X3417" s="39">
        <f t="shared" si="1527"/>
        <v>3940.4595922130738</v>
      </c>
      <c r="Y3417" s="39">
        <f t="shared" si="1528"/>
        <v>119937.73883798544</v>
      </c>
      <c r="Z3417" s="41">
        <f t="shared" si="1529"/>
        <v>5536345.727059369</v>
      </c>
      <c r="AA3417" s="41">
        <v>4094137.5163093838</v>
      </c>
      <c r="AB3417" s="41">
        <v>-110417.60744673261</v>
      </c>
      <c r="AC3417" s="41">
        <f t="shared" si="1507"/>
        <v>3983719.9088626513</v>
      </c>
      <c r="AD3417" s="42">
        <f t="shared" si="1508"/>
        <v>1442208.2107499852</v>
      </c>
      <c r="AE3417" s="41">
        <f t="shared" si="1509"/>
        <v>5425928.119612636</v>
      </c>
      <c r="AF3417" s="42">
        <f t="shared" si="1510"/>
        <v>42549167.415581539</v>
      </c>
      <c r="AG3417" s="43">
        <f t="shared" ref="AG3417:AG3431" si="1532">(365.25/30.4375*(IF(E3417=12002,1/3%,IF(E3417=12003,1/3%,IF(E3417=12004,1/3%,IF(E3417=12006,1/2%,IF(E3417=12007,1/10%,IF(E3417=12008,1/3%,IF(E3417=12009,1/10%,IF(E3417=12010,1/10%,IF(E3417=12011,1/20%,IF(E3417=12012,1/3%))))))))))))</f>
        <v>400</v>
      </c>
      <c r="AH3417" s="44">
        <f t="shared" si="1511"/>
        <v>353.83983572895278</v>
      </c>
      <c r="AI3417" s="36">
        <f t="shared" si="1512"/>
        <v>46.160164271047229</v>
      </c>
      <c r="AJ3417" s="36">
        <f t="shared" si="1513"/>
        <v>1405</v>
      </c>
      <c r="AK3417" s="45">
        <v>45657</v>
      </c>
    </row>
    <row r="3418" spans="1:37" s="79" customFormat="1" ht="12.75" x14ac:dyDescent="0.25">
      <c r="A3418" s="36">
        <v>3412</v>
      </c>
      <c r="B3418" s="74">
        <v>44252</v>
      </c>
      <c r="C3418" s="36" t="s">
        <v>823</v>
      </c>
      <c r="D3418" s="36"/>
      <c r="E3418" s="36">
        <v>12004</v>
      </c>
      <c r="F3418" s="36" t="s">
        <v>2458</v>
      </c>
      <c r="G3418" s="36" t="s">
        <v>70</v>
      </c>
      <c r="H3418" s="38">
        <v>171</v>
      </c>
      <c r="I3418" s="50">
        <v>46878521.922961161</v>
      </c>
      <c r="J3418" s="39">
        <f t="shared" si="1515"/>
        <v>0</v>
      </c>
      <c r="K3418" s="39">
        <f t="shared" si="1516"/>
        <v>0</v>
      </c>
      <c r="L3418" s="39">
        <f t="shared" si="1517"/>
        <v>46878521.922961161</v>
      </c>
      <c r="M3418" s="39">
        <f>IF(C3418=12006,H3418,IF(C3418&lt;&gt;12006,0))</f>
        <v>0</v>
      </c>
      <c r="N3418" s="39">
        <f t="shared" si="1531"/>
        <v>0</v>
      </c>
      <c r="O3418" s="39">
        <f t="shared" si="1519"/>
        <v>0</v>
      </c>
      <c r="P3418" s="39">
        <f t="shared" si="1520"/>
        <v>0</v>
      </c>
      <c r="Q3418" s="39">
        <f t="shared" si="1521"/>
        <v>0</v>
      </c>
      <c r="R3418" s="39">
        <f t="shared" si="1522"/>
        <v>0</v>
      </c>
      <c r="S3418" s="39">
        <f t="shared" si="1523"/>
        <v>0</v>
      </c>
      <c r="T3418" s="39"/>
      <c r="U3418" s="39">
        <f t="shared" si="1524"/>
        <v>0</v>
      </c>
      <c r="V3418" s="39"/>
      <c r="W3418" s="39"/>
      <c r="X3418" s="39">
        <f t="shared" si="1527"/>
        <v>3850.39194439106</v>
      </c>
      <c r="Y3418" s="39">
        <f t="shared" si="1528"/>
        <v>117196.30480740289</v>
      </c>
      <c r="Z3418" s="41">
        <f t="shared" si="1529"/>
        <v>5409800.6818694398</v>
      </c>
      <c r="AA3418" s="41">
        <v>4000557.2302223113</v>
      </c>
      <c r="AB3418" s="41">
        <v>-107893.7764193787</v>
      </c>
      <c r="AC3418" s="41">
        <f t="shared" si="1507"/>
        <v>3892663.4538029325</v>
      </c>
      <c r="AD3418" s="42">
        <f t="shared" si="1508"/>
        <v>1409243.4516471284</v>
      </c>
      <c r="AE3418" s="41">
        <f t="shared" si="1509"/>
        <v>5301906.905450061</v>
      </c>
      <c r="AF3418" s="42">
        <f t="shared" si="1510"/>
        <v>41576615.0175111</v>
      </c>
      <c r="AG3418" s="43">
        <f t="shared" si="1532"/>
        <v>400</v>
      </c>
      <c r="AH3418" s="44">
        <f t="shared" si="1511"/>
        <v>353.83983572895278</v>
      </c>
      <c r="AI3418" s="36">
        <f t="shared" si="1512"/>
        <v>46.160164271047229</v>
      </c>
      <c r="AJ3418" s="36">
        <f t="shared" si="1513"/>
        <v>1405</v>
      </c>
      <c r="AK3418" s="45">
        <v>45657</v>
      </c>
    </row>
    <row r="3419" spans="1:37" s="79" customFormat="1" ht="12.75" x14ac:dyDescent="0.25">
      <c r="A3419" s="36">
        <v>3413</v>
      </c>
      <c r="B3419" s="74">
        <v>44252</v>
      </c>
      <c r="C3419" s="36" t="s">
        <v>823</v>
      </c>
      <c r="D3419" s="36"/>
      <c r="E3419" s="36">
        <v>12004</v>
      </c>
      <c r="F3419" s="36" t="s">
        <v>2459</v>
      </c>
      <c r="G3419" s="36" t="s">
        <v>70</v>
      </c>
      <c r="H3419" s="38">
        <v>169</v>
      </c>
      <c r="I3419" s="50">
        <v>46330235.116844662</v>
      </c>
      <c r="J3419" s="39">
        <f t="shared" si="1515"/>
        <v>0</v>
      </c>
      <c r="K3419" s="39">
        <f t="shared" si="1516"/>
        <v>0</v>
      </c>
      <c r="L3419" s="39">
        <f t="shared" si="1517"/>
        <v>46330235.116844662</v>
      </c>
      <c r="M3419" s="39">
        <f>IF(C3419=12006,H3419,IF(C3419&lt;&gt;12006,0))</f>
        <v>0</v>
      </c>
      <c r="N3419" s="39">
        <f t="shared" ref="N3419:N3432" si="1533">IF(E3419=12006,I3419,IF(E3419&lt;&gt;12006,0))</f>
        <v>0</v>
      </c>
      <c r="O3419" s="39">
        <f t="shared" si="1519"/>
        <v>0</v>
      </c>
      <c r="P3419" s="39">
        <f t="shared" si="1520"/>
        <v>0</v>
      </c>
      <c r="Q3419" s="39">
        <f t="shared" si="1521"/>
        <v>0</v>
      </c>
      <c r="R3419" s="39">
        <f t="shared" si="1522"/>
        <v>0</v>
      </c>
      <c r="S3419" s="39">
        <f t="shared" si="1523"/>
        <v>0</v>
      </c>
      <c r="T3419" s="39"/>
      <c r="U3419" s="39">
        <f t="shared" si="1524"/>
        <v>0</v>
      </c>
      <c r="V3419" s="39"/>
      <c r="W3419" s="39"/>
      <c r="X3419" s="39">
        <f t="shared" si="1527"/>
        <v>3805.3581204800544</v>
      </c>
      <c r="Y3419" s="39">
        <f t="shared" si="1528"/>
        <v>115825.58779211165</v>
      </c>
      <c r="Z3419" s="41">
        <f t="shared" si="1529"/>
        <v>5346528.1592744766</v>
      </c>
      <c r="AA3419" s="41">
        <v>3953767.087178776</v>
      </c>
      <c r="AB3419" s="41">
        <v>-106631.86090570176</v>
      </c>
      <c r="AC3419" s="41">
        <f t="shared" si="1507"/>
        <v>3847135.2262730743</v>
      </c>
      <c r="AD3419" s="42">
        <f t="shared" si="1508"/>
        <v>1392761.0720957005</v>
      </c>
      <c r="AE3419" s="41">
        <f t="shared" si="1509"/>
        <v>5239896.2983687744</v>
      </c>
      <c r="AF3419" s="42">
        <f t="shared" si="1510"/>
        <v>41090338.818475887</v>
      </c>
      <c r="AG3419" s="43">
        <f t="shared" si="1532"/>
        <v>400</v>
      </c>
      <c r="AH3419" s="44">
        <f t="shared" si="1511"/>
        <v>353.83983572895278</v>
      </c>
      <c r="AI3419" s="36">
        <f t="shared" si="1512"/>
        <v>46.160164271047229</v>
      </c>
      <c r="AJ3419" s="36">
        <f t="shared" si="1513"/>
        <v>1405</v>
      </c>
      <c r="AK3419" s="45">
        <v>45657</v>
      </c>
    </row>
    <row r="3420" spans="1:37" s="79" customFormat="1" ht="12.75" x14ac:dyDescent="0.25">
      <c r="A3420" s="36">
        <v>3414</v>
      </c>
      <c r="B3420" s="74">
        <v>44255</v>
      </c>
      <c r="C3420" s="36" t="s">
        <v>823</v>
      </c>
      <c r="D3420" s="36"/>
      <c r="E3420" s="36">
        <v>12004</v>
      </c>
      <c r="F3420" s="36" t="s">
        <v>2460</v>
      </c>
      <c r="G3420" s="36" t="s">
        <v>70</v>
      </c>
      <c r="H3420" s="38">
        <f>VLOOKUP(F3420,'[1]Feeder Assets'!$F$1338:$K$2140,6,0)</f>
        <v>50</v>
      </c>
      <c r="I3420" s="50">
        <v>6984760</v>
      </c>
      <c r="J3420" s="39">
        <f t="shared" si="1515"/>
        <v>0</v>
      </c>
      <c r="K3420" s="39">
        <f t="shared" si="1516"/>
        <v>0</v>
      </c>
      <c r="L3420" s="39">
        <f t="shared" si="1517"/>
        <v>6984760</v>
      </c>
      <c r="M3420" s="39">
        <f>IF(C3420=12006,H3420,IF(C3420&lt;&gt;12006,0))</f>
        <v>0</v>
      </c>
      <c r="N3420" s="39">
        <f t="shared" si="1533"/>
        <v>0</v>
      </c>
      <c r="O3420" s="39">
        <f t="shared" si="1519"/>
        <v>0</v>
      </c>
      <c r="P3420" s="39">
        <f t="shared" si="1520"/>
        <v>0</v>
      </c>
      <c r="Q3420" s="39">
        <f t="shared" si="1521"/>
        <v>0</v>
      </c>
      <c r="R3420" s="39">
        <f t="shared" si="1522"/>
        <v>0</v>
      </c>
      <c r="S3420" s="39">
        <f t="shared" si="1523"/>
        <v>0</v>
      </c>
      <c r="T3420" s="39"/>
      <c r="U3420" s="39">
        <f t="shared" si="1524"/>
        <v>0</v>
      </c>
      <c r="V3420" s="39"/>
      <c r="W3420" s="39"/>
      <c r="X3420" s="39">
        <f t="shared" si="1527"/>
        <v>573.69691991786442</v>
      </c>
      <c r="Y3420" s="39">
        <f t="shared" si="1528"/>
        <v>17461.899999999998</v>
      </c>
      <c r="Z3420" s="41">
        <f t="shared" si="1529"/>
        <v>804323.08172484592</v>
      </c>
      <c r="AA3420" s="41">
        <v>594350.00903490756</v>
      </c>
      <c r="AB3420" s="41">
        <v>-16029.433726187315</v>
      </c>
      <c r="AC3420" s="41">
        <f t="shared" si="1507"/>
        <v>578320.57530872023</v>
      </c>
      <c r="AD3420" s="42">
        <f t="shared" si="1508"/>
        <v>209973.07268993836</v>
      </c>
      <c r="AE3420" s="41">
        <f t="shared" si="1509"/>
        <v>788293.64799865859</v>
      </c>
      <c r="AF3420" s="42">
        <f t="shared" si="1510"/>
        <v>6196466.3520013411</v>
      </c>
      <c r="AG3420" s="43">
        <f t="shared" si="1532"/>
        <v>400</v>
      </c>
      <c r="AH3420" s="44">
        <f t="shared" si="1511"/>
        <v>353.93839835728954</v>
      </c>
      <c r="AI3420" s="36">
        <f t="shared" si="1512"/>
        <v>46.061601642710471</v>
      </c>
      <c r="AJ3420" s="36">
        <f t="shared" si="1513"/>
        <v>1402</v>
      </c>
      <c r="AK3420" s="45">
        <v>45657</v>
      </c>
    </row>
    <row r="3421" spans="1:37" ht="38.25" customHeight="1" x14ac:dyDescent="0.25">
      <c r="A3421" s="36">
        <v>3415</v>
      </c>
      <c r="B3421" s="74">
        <v>44255</v>
      </c>
      <c r="C3421" s="36" t="s">
        <v>823</v>
      </c>
      <c r="D3421" s="36"/>
      <c r="E3421" s="36">
        <v>12004</v>
      </c>
      <c r="F3421" s="36" t="s">
        <v>2461</v>
      </c>
      <c r="G3421" s="36" t="s">
        <v>561</v>
      </c>
      <c r="H3421" s="38">
        <v>1</v>
      </c>
      <c r="I3421" s="50">
        <v>312138.5</v>
      </c>
      <c r="J3421" s="39">
        <f t="shared" si="1515"/>
        <v>0</v>
      </c>
      <c r="K3421" s="39">
        <f t="shared" si="1516"/>
        <v>0</v>
      </c>
      <c r="L3421" s="39">
        <f t="shared" si="1517"/>
        <v>312138.5</v>
      </c>
      <c r="M3421" s="39">
        <f>IF(C3421=12006,H3421,IF(C3421&lt;&gt;12006,0))</f>
        <v>0</v>
      </c>
      <c r="N3421" s="39">
        <f t="shared" si="1533"/>
        <v>0</v>
      </c>
      <c r="O3421" s="39">
        <f t="shared" si="1519"/>
        <v>0</v>
      </c>
      <c r="P3421" s="39">
        <f t="shared" si="1520"/>
        <v>0</v>
      </c>
      <c r="Q3421" s="39">
        <f t="shared" si="1521"/>
        <v>0</v>
      </c>
      <c r="R3421" s="39">
        <f t="shared" si="1522"/>
        <v>0</v>
      </c>
      <c r="S3421" s="39">
        <f t="shared" si="1523"/>
        <v>0</v>
      </c>
      <c r="T3421" s="39"/>
      <c r="U3421" s="39">
        <f t="shared" si="1524"/>
        <v>0</v>
      </c>
      <c r="V3421" s="39"/>
      <c r="W3421" s="39"/>
      <c r="X3421" s="39">
        <f t="shared" si="1527"/>
        <v>25.637659137577</v>
      </c>
      <c r="Y3421" s="39">
        <f t="shared" si="1528"/>
        <v>780.34624999999994</v>
      </c>
      <c r="Z3421" s="41">
        <f t="shared" si="1529"/>
        <v>35943.998110882952</v>
      </c>
      <c r="AA3421" s="41">
        <v>25791.485092402465</v>
      </c>
      <c r="AB3421" s="41">
        <v>-695.58828080942874</v>
      </c>
      <c r="AC3421" s="41">
        <f t="shared" si="1507"/>
        <v>25095.896811593037</v>
      </c>
      <c r="AD3421" s="42">
        <f t="shared" si="1508"/>
        <v>10152.513018480488</v>
      </c>
      <c r="AE3421" s="41">
        <f t="shared" si="1509"/>
        <v>35248.40983007352</v>
      </c>
      <c r="AF3421" s="42">
        <f t="shared" si="1510"/>
        <v>276890.09016992647</v>
      </c>
      <c r="AG3421" s="43">
        <f t="shared" si="1532"/>
        <v>400</v>
      </c>
      <c r="AH3421" s="44">
        <f t="shared" si="1511"/>
        <v>353.93839835728954</v>
      </c>
      <c r="AI3421" s="36">
        <f t="shared" si="1512"/>
        <v>46.061601642710471</v>
      </c>
      <c r="AJ3421" s="36">
        <f t="shared" si="1513"/>
        <v>1402</v>
      </c>
      <c r="AK3421" s="45">
        <v>45657</v>
      </c>
    </row>
    <row r="3422" spans="1:37" x14ac:dyDescent="0.25">
      <c r="A3422" s="36">
        <v>3416</v>
      </c>
      <c r="B3422" s="45">
        <v>44256</v>
      </c>
      <c r="C3422" s="36" t="s">
        <v>823</v>
      </c>
      <c r="D3422" s="36"/>
      <c r="E3422" s="56">
        <v>12004</v>
      </c>
      <c r="F3422" s="56" t="s">
        <v>2462</v>
      </c>
      <c r="G3422" s="56" t="s">
        <v>561</v>
      </c>
      <c r="H3422" s="38">
        <v>172</v>
      </c>
      <c r="I3422" s="50">
        <v>15319924.630000001</v>
      </c>
      <c r="J3422" s="39">
        <f t="shared" si="1515"/>
        <v>0</v>
      </c>
      <c r="K3422" s="39">
        <f t="shared" si="1516"/>
        <v>0</v>
      </c>
      <c r="L3422" s="39">
        <f t="shared" si="1517"/>
        <v>15319924.630000001</v>
      </c>
      <c r="M3422" s="39">
        <f>IF(C3422=12006,H3422,IF(C3422&lt;&gt;12006,0))</f>
        <v>0</v>
      </c>
      <c r="N3422" s="39">
        <f t="shared" si="1533"/>
        <v>0</v>
      </c>
      <c r="O3422" s="39">
        <f t="shared" si="1519"/>
        <v>0</v>
      </c>
      <c r="P3422" s="39">
        <f t="shared" si="1520"/>
        <v>0</v>
      </c>
      <c r="Q3422" s="39">
        <f t="shared" si="1521"/>
        <v>0</v>
      </c>
      <c r="R3422" s="39">
        <f t="shared" si="1522"/>
        <v>0</v>
      </c>
      <c r="S3422" s="39">
        <f t="shared" si="1523"/>
        <v>0</v>
      </c>
      <c r="T3422" s="39"/>
      <c r="U3422" s="39">
        <f t="shared" si="1524"/>
        <v>0</v>
      </c>
      <c r="V3422" s="39"/>
      <c r="W3422" s="39"/>
      <c r="X3422" s="39">
        <f t="shared" si="1527"/>
        <v>1258.3100312114989</v>
      </c>
      <c r="Y3422" s="39">
        <f t="shared" si="1528"/>
        <v>38299.811575</v>
      </c>
      <c r="Z3422" s="41">
        <f t="shared" si="1529"/>
        <v>1762892.3537273102</v>
      </c>
      <c r="AA3422" s="41">
        <v>1264601.5813675565</v>
      </c>
      <c r="AB3422" s="41">
        <v>-34105.908858713388</v>
      </c>
      <c r="AC3422" s="41">
        <f t="shared" si="1507"/>
        <v>1230495.672508843</v>
      </c>
      <c r="AD3422" s="42">
        <f t="shared" si="1508"/>
        <v>498290.77235975373</v>
      </c>
      <c r="AE3422" s="41">
        <f t="shared" si="1509"/>
        <v>1728786.4448685967</v>
      </c>
      <c r="AF3422" s="42">
        <f t="shared" si="1510"/>
        <v>13591138.185131405</v>
      </c>
      <c r="AG3422" s="43">
        <f t="shared" si="1532"/>
        <v>400</v>
      </c>
      <c r="AH3422" s="44">
        <f t="shared" si="1511"/>
        <v>353.97125256673513</v>
      </c>
      <c r="AI3422" s="36">
        <f t="shared" si="1512"/>
        <v>46.02874743326489</v>
      </c>
      <c r="AJ3422" s="36">
        <f t="shared" si="1513"/>
        <v>1401</v>
      </c>
      <c r="AK3422" s="45">
        <v>45657</v>
      </c>
    </row>
    <row r="3423" spans="1:37" x14ac:dyDescent="0.25">
      <c r="A3423" s="36">
        <v>3417</v>
      </c>
      <c r="B3423" s="45">
        <v>44256</v>
      </c>
      <c r="C3423" s="36" t="s">
        <v>823</v>
      </c>
      <c r="D3423" s="36"/>
      <c r="E3423" s="36">
        <v>12004</v>
      </c>
      <c r="F3423" s="56" t="s">
        <v>2463</v>
      </c>
      <c r="G3423" s="36" t="s">
        <v>561</v>
      </c>
      <c r="H3423" s="38">
        <v>2928</v>
      </c>
      <c r="I3423" s="50">
        <v>260794996.044</v>
      </c>
      <c r="J3423" s="39">
        <f t="shared" si="1515"/>
        <v>0</v>
      </c>
      <c r="K3423" s="39">
        <f t="shared" si="1516"/>
        <v>0</v>
      </c>
      <c r="L3423" s="39">
        <f t="shared" si="1517"/>
        <v>260794996.044</v>
      </c>
      <c r="M3423" s="39">
        <f>IF(C3423=12006,H3423,IF(C3423&lt;&gt;12006,0))</f>
        <v>0</v>
      </c>
      <c r="N3423" s="39">
        <f t="shared" si="1533"/>
        <v>0</v>
      </c>
      <c r="O3423" s="39">
        <f t="shared" si="1519"/>
        <v>0</v>
      </c>
      <c r="P3423" s="39">
        <f t="shared" si="1520"/>
        <v>0</v>
      </c>
      <c r="Q3423" s="39">
        <f t="shared" si="1521"/>
        <v>0</v>
      </c>
      <c r="R3423" s="39">
        <f t="shared" si="1522"/>
        <v>0</v>
      </c>
      <c r="S3423" s="39">
        <f t="shared" si="1523"/>
        <v>0</v>
      </c>
      <c r="T3423" s="39"/>
      <c r="U3423" s="39">
        <f t="shared" si="1524"/>
        <v>0</v>
      </c>
      <c r="V3423" s="39"/>
      <c r="W3423" s="39"/>
      <c r="X3423" s="39">
        <f t="shared" si="1527"/>
        <v>21420.533555975358</v>
      </c>
      <c r="Y3423" s="39">
        <f t="shared" si="1528"/>
        <v>651987.49011000001</v>
      </c>
      <c r="Z3423" s="41">
        <f t="shared" si="1529"/>
        <v>30010167.51192148</v>
      </c>
      <c r="AA3423" s="41">
        <v>21527636.223755237</v>
      </c>
      <c r="AB3423" s="41">
        <v>-580593.61130715837</v>
      </c>
      <c r="AC3423" s="41">
        <f t="shared" si="1507"/>
        <v>20947042.612448078</v>
      </c>
      <c r="AD3423" s="42">
        <f t="shared" si="1508"/>
        <v>8482531.2881662436</v>
      </c>
      <c r="AE3423" s="41">
        <f t="shared" si="1509"/>
        <v>29429573.900614321</v>
      </c>
      <c r="AF3423" s="42">
        <f t="shared" si="1510"/>
        <v>231365422.14338568</v>
      </c>
      <c r="AG3423" s="43">
        <f t="shared" si="1532"/>
        <v>400</v>
      </c>
      <c r="AH3423" s="44">
        <f t="shared" si="1511"/>
        <v>353.97125256673513</v>
      </c>
      <c r="AI3423" s="36">
        <f t="shared" si="1512"/>
        <v>46.02874743326489</v>
      </c>
      <c r="AJ3423" s="36">
        <f t="shared" si="1513"/>
        <v>1401</v>
      </c>
      <c r="AK3423" s="45">
        <v>45657</v>
      </c>
    </row>
    <row r="3424" spans="1:37" x14ac:dyDescent="0.25">
      <c r="A3424" s="36">
        <v>3418</v>
      </c>
      <c r="B3424" s="45">
        <v>44257</v>
      </c>
      <c r="C3424" s="36" t="s">
        <v>533</v>
      </c>
      <c r="D3424" s="36"/>
      <c r="E3424" s="36">
        <v>12003</v>
      </c>
      <c r="F3424" s="56" t="s">
        <v>2210</v>
      </c>
      <c r="G3424" s="56" t="s">
        <v>836</v>
      </c>
      <c r="H3424" s="38">
        <v>3</v>
      </c>
      <c r="I3424" s="98">
        <v>104625</v>
      </c>
      <c r="J3424" s="39">
        <f t="shared" si="1515"/>
        <v>0</v>
      </c>
      <c r="K3424" s="39">
        <f t="shared" si="1516"/>
        <v>104625</v>
      </c>
      <c r="L3424" s="39">
        <f t="shared" si="1517"/>
        <v>0</v>
      </c>
      <c r="M3424" s="39">
        <f>IF(C3424=12006,H3424,IF(C3424&lt;&gt;12006,0))</f>
        <v>0</v>
      </c>
      <c r="N3424" s="39">
        <f t="shared" si="1533"/>
        <v>0</v>
      </c>
      <c r="O3424" s="39">
        <f t="shared" si="1519"/>
        <v>0</v>
      </c>
      <c r="P3424" s="39">
        <f t="shared" si="1520"/>
        <v>0</v>
      </c>
      <c r="Q3424" s="39">
        <f t="shared" si="1521"/>
        <v>0</v>
      </c>
      <c r="R3424" s="39">
        <f t="shared" si="1522"/>
        <v>0</v>
      </c>
      <c r="S3424" s="39">
        <f t="shared" si="1523"/>
        <v>0</v>
      </c>
      <c r="T3424" s="39"/>
      <c r="U3424" s="39">
        <f t="shared" si="1524"/>
        <v>0</v>
      </c>
      <c r="V3424" s="39"/>
      <c r="W3424" s="39"/>
      <c r="X3424" s="39">
        <f t="shared" si="1527"/>
        <v>8.593429158110883</v>
      </c>
      <c r="Y3424" s="39">
        <f t="shared" si="1528"/>
        <v>261.5625</v>
      </c>
      <c r="Z3424" s="41">
        <f t="shared" si="1529"/>
        <v>12030.800821355237</v>
      </c>
      <c r="AA3424" s="41">
        <v>8885.6057494866527</v>
      </c>
      <c r="AB3424" s="41">
        <v>-239.642006079384</v>
      </c>
      <c r="AC3424" s="41">
        <f t="shared" si="1507"/>
        <v>8645.9637434072683</v>
      </c>
      <c r="AD3424" s="42">
        <f t="shared" si="1508"/>
        <v>3145.1950718685839</v>
      </c>
      <c r="AE3424" s="41">
        <f t="shared" si="1509"/>
        <v>11791.158815275852</v>
      </c>
      <c r="AF3424" s="42">
        <f t="shared" si="1510"/>
        <v>92833.841184724151</v>
      </c>
      <c r="AG3424" s="43">
        <f t="shared" si="1532"/>
        <v>400</v>
      </c>
      <c r="AH3424" s="44">
        <f t="shared" si="1511"/>
        <v>354.00410677618072</v>
      </c>
      <c r="AI3424" s="36">
        <f t="shared" si="1512"/>
        <v>45.995893223819301</v>
      </c>
      <c r="AJ3424" s="36">
        <f t="shared" si="1513"/>
        <v>1400</v>
      </c>
      <c r="AK3424" s="45">
        <v>45657</v>
      </c>
    </row>
    <row r="3425" spans="1:37" x14ac:dyDescent="0.25">
      <c r="A3425" s="36">
        <v>3419</v>
      </c>
      <c r="B3425" s="45">
        <v>44257</v>
      </c>
      <c r="C3425" s="36" t="s">
        <v>533</v>
      </c>
      <c r="D3425" s="36"/>
      <c r="E3425" s="36">
        <v>12003</v>
      </c>
      <c r="F3425" s="56" t="s">
        <v>2415</v>
      </c>
      <c r="G3425" s="56" t="s">
        <v>836</v>
      </c>
      <c r="H3425" s="38">
        <v>5</v>
      </c>
      <c r="I3425" s="98">
        <v>244125</v>
      </c>
      <c r="J3425" s="39">
        <f t="shared" si="1515"/>
        <v>0</v>
      </c>
      <c r="K3425" s="39">
        <f t="shared" si="1516"/>
        <v>244125</v>
      </c>
      <c r="L3425" s="39">
        <f t="shared" si="1517"/>
        <v>0</v>
      </c>
      <c r="M3425" s="39">
        <f>IF(C3425=12006,H3425,IF(C3425&lt;&gt;12006,0))</f>
        <v>0</v>
      </c>
      <c r="N3425" s="39">
        <f t="shared" si="1533"/>
        <v>0</v>
      </c>
      <c r="O3425" s="39">
        <f t="shared" si="1519"/>
        <v>0</v>
      </c>
      <c r="P3425" s="39">
        <f t="shared" si="1520"/>
        <v>0</v>
      </c>
      <c r="Q3425" s="39">
        <f t="shared" si="1521"/>
        <v>0</v>
      </c>
      <c r="R3425" s="39">
        <f t="shared" si="1522"/>
        <v>0</v>
      </c>
      <c r="S3425" s="39">
        <f t="shared" si="1523"/>
        <v>0</v>
      </c>
      <c r="T3425" s="39"/>
      <c r="U3425" s="39">
        <f t="shared" si="1524"/>
        <v>0</v>
      </c>
      <c r="V3425" s="39"/>
      <c r="W3425" s="39"/>
      <c r="X3425" s="39">
        <f t="shared" si="1527"/>
        <v>20.051334702258728</v>
      </c>
      <c r="Y3425" s="39">
        <f t="shared" si="1528"/>
        <v>610.3125</v>
      </c>
      <c r="Z3425" s="41">
        <f t="shared" si="1529"/>
        <v>28071.868583162217</v>
      </c>
      <c r="AA3425" s="41">
        <v>20733.080082135522</v>
      </c>
      <c r="AB3425" s="41">
        <v>-559.16468085189604</v>
      </c>
      <c r="AC3425" s="41">
        <f t="shared" si="1507"/>
        <v>20173.915401283626</v>
      </c>
      <c r="AD3425" s="42">
        <f t="shared" si="1508"/>
        <v>7338.7885010266946</v>
      </c>
      <c r="AE3425" s="41">
        <f t="shared" si="1509"/>
        <v>27512.703902310321</v>
      </c>
      <c r="AF3425" s="42">
        <f t="shared" si="1510"/>
        <v>216612.29609768969</v>
      </c>
      <c r="AG3425" s="43">
        <f t="shared" si="1532"/>
        <v>400</v>
      </c>
      <c r="AH3425" s="44">
        <f t="shared" si="1511"/>
        <v>354.00410677618072</v>
      </c>
      <c r="AI3425" s="36">
        <f t="shared" si="1512"/>
        <v>45.995893223819301</v>
      </c>
      <c r="AJ3425" s="36">
        <f t="shared" si="1513"/>
        <v>1400</v>
      </c>
      <c r="AK3425" s="45">
        <v>45657</v>
      </c>
    </row>
    <row r="3426" spans="1:37" ht="25.5" x14ac:dyDescent="0.25">
      <c r="A3426" s="36">
        <v>3420</v>
      </c>
      <c r="B3426" s="45">
        <v>44257</v>
      </c>
      <c r="C3426" s="53" t="s">
        <v>533</v>
      </c>
      <c r="D3426" s="53"/>
      <c r="E3426" s="36">
        <v>12003</v>
      </c>
      <c r="F3426" s="36" t="s">
        <v>2299</v>
      </c>
      <c r="G3426" s="36" t="s">
        <v>1750</v>
      </c>
      <c r="H3426" s="38">
        <v>15</v>
      </c>
      <c r="I3426" s="48">
        <v>583125</v>
      </c>
      <c r="J3426" s="39">
        <f t="shared" si="1515"/>
        <v>0</v>
      </c>
      <c r="K3426" s="39">
        <f t="shared" si="1516"/>
        <v>583125</v>
      </c>
      <c r="L3426" s="39">
        <f t="shared" si="1517"/>
        <v>0</v>
      </c>
      <c r="M3426" s="39">
        <f>IF(C3426=12006,H3426,IF(C3426&lt;&gt;12006,0))</f>
        <v>0</v>
      </c>
      <c r="N3426" s="39">
        <f t="shared" si="1533"/>
        <v>0</v>
      </c>
      <c r="O3426" s="39">
        <f t="shared" si="1519"/>
        <v>0</v>
      </c>
      <c r="P3426" s="39">
        <f t="shared" si="1520"/>
        <v>0</v>
      </c>
      <c r="Q3426" s="39">
        <f t="shared" si="1521"/>
        <v>0</v>
      </c>
      <c r="R3426" s="39">
        <f t="shared" si="1522"/>
        <v>0</v>
      </c>
      <c r="S3426" s="39">
        <f t="shared" si="1523"/>
        <v>0</v>
      </c>
      <c r="T3426" s="39"/>
      <c r="U3426" s="39">
        <f t="shared" si="1524"/>
        <v>0</v>
      </c>
      <c r="V3426" s="39"/>
      <c r="W3426" s="39"/>
      <c r="X3426" s="39">
        <f t="shared" si="1527"/>
        <v>47.895277207392198</v>
      </c>
      <c r="Y3426" s="39">
        <f t="shared" si="1528"/>
        <v>1457.8125</v>
      </c>
      <c r="Z3426" s="41">
        <f t="shared" si="1529"/>
        <v>67053.388090349079</v>
      </c>
      <c r="AA3426" s="41">
        <v>48086.858316221769</v>
      </c>
      <c r="AB3426" s="41">
        <v>-1296.8875187245587</v>
      </c>
      <c r="AC3426" s="41">
        <f t="shared" si="1507"/>
        <v>46789.970797497212</v>
      </c>
      <c r="AD3426" s="42">
        <f t="shared" si="1508"/>
        <v>18966.52977412731</v>
      </c>
      <c r="AE3426" s="41">
        <f t="shared" si="1509"/>
        <v>65756.500571624521</v>
      </c>
      <c r="AF3426" s="42">
        <f t="shared" si="1510"/>
        <v>517368.49942837551</v>
      </c>
      <c r="AG3426" s="43">
        <f t="shared" si="1532"/>
        <v>400</v>
      </c>
      <c r="AH3426" s="44">
        <f t="shared" si="1511"/>
        <v>354.00410677618072</v>
      </c>
      <c r="AI3426" s="36">
        <f t="shared" si="1512"/>
        <v>45.995893223819301</v>
      </c>
      <c r="AJ3426" s="36">
        <f t="shared" si="1513"/>
        <v>1400</v>
      </c>
      <c r="AK3426" s="45">
        <v>45657</v>
      </c>
    </row>
    <row r="3427" spans="1:37" x14ac:dyDescent="0.25">
      <c r="A3427" s="36">
        <v>3421</v>
      </c>
      <c r="B3427" s="45">
        <v>44259</v>
      </c>
      <c r="C3427" s="36" t="s">
        <v>533</v>
      </c>
      <c r="D3427" s="36"/>
      <c r="E3427" s="36">
        <v>12003</v>
      </c>
      <c r="F3427" s="56" t="s">
        <v>2464</v>
      </c>
      <c r="G3427" s="56" t="s">
        <v>1477</v>
      </c>
      <c r="H3427" s="38">
        <v>24</v>
      </c>
      <c r="I3427" s="96">
        <v>1851000</v>
      </c>
      <c r="J3427" s="39">
        <f t="shared" si="1515"/>
        <v>0</v>
      </c>
      <c r="K3427" s="39">
        <f t="shared" si="1516"/>
        <v>1851000</v>
      </c>
      <c r="L3427" s="39">
        <f t="shared" si="1517"/>
        <v>0</v>
      </c>
      <c r="M3427" s="39">
        <f>IF(C3427=12006,H3427,IF(C3427&lt;&gt;12006,0))</f>
        <v>0</v>
      </c>
      <c r="N3427" s="39">
        <f t="shared" si="1533"/>
        <v>0</v>
      </c>
      <c r="O3427" s="39">
        <f t="shared" si="1519"/>
        <v>0</v>
      </c>
      <c r="P3427" s="39">
        <f t="shared" si="1520"/>
        <v>0</v>
      </c>
      <c r="Q3427" s="39">
        <f t="shared" si="1521"/>
        <v>0</v>
      </c>
      <c r="R3427" s="39">
        <f t="shared" si="1522"/>
        <v>0</v>
      </c>
      <c r="S3427" s="39">
        <f t="shared" si="1523"/>
        <v>0</v>
      </c>
      <c r="T3427" s="39"/>
      <c r="U3427" s="39">
        <f t="shared" si="1524"/>
        <v>0</v>
      </c>
      <c r="V3427" s="39"/>
      <c r="W3427" s="39"/>
      <c r="X3427" s="39">
        <f t="shared" si="1527"/>
        <v>152.03285420944559</v>
      </c>
      <c r="Y3427" s="39">
        <f t="shared" si="1528"/>
        <v>4627.5</v>
      </c>
      <c r="Z3427" s="41">
        <f t="shared" si="1529"/>
        <v>212541.93018480492</v>
      </c>
      <c r="AA3427" s="41">
        <v>156897.90554414783</v>
      </c>
      <c r="AB3427" s="41">
        <v>-4231.4874071951162</v>
      </c>
      <c r="AC3427" s="41">
        <f t="shared" ref="AC3427:AC3490" si="1534">AA3427+AB3427</f>
        <v>152666.41813695271</v>
      </c>
      <c r="AD3427" s="42">
        <f t="shared" ref="AD3427:AD3490" si="1535">Z3427-AA3427</f>
        <v>55644.024640657095</v>
      </c>
      <c r="AE3427" s="41">
        <f t="shared" ref="AE3427:AE3490" si="1536">AC3427+AD3427</f>
        <v>208310.4427776098</v>
      </c>
      <c r="AF3427" s="42">
        <f t="shared" ref="AF3427:AF3490" si="1537">I3427-AE3427</f>
        <v>1642689.5572223901</v>
      </c>
      <c r="AG3427" s="43">
        <f t="shared" si="1532"/>
        <v>400</v>
      </c>
      <c r="AH3427" s="44">
        <f t="shared" ref="AH3427:AH3490" si="1538">IF(AG3427&gt;AI3427,AG3427-AI3427,IF(AG3427&lt;=AI3427,0))</f>
        <v>354.0698151950719</v>
      </c>
      <c r="AI3427" s="36">
        <f t="shared" ref="AI3427:AI3490" si="1539">AJ3427/30.4375</f>
        <v>45.930184804928132</v>
      </c>
      <c r="AJ3427" s="36">
        <f t="shared" ref="AJ3427:AJ3490" si="1540">AK3427-B3427</f>
        <v>1398</v>
      </c>
      <c r="AK3427" s="45">
        <v>45657</v>
      </c>
    </row>
    <row r="3428" spans="1:37" x14ac:dyDescent="0.25">
      <c r="A3428" s="36">
        <v>3422</v>
      </c>
      <c r="B3428" s="74">
        <v>44263</v>
      </c>
      <c r="C3428" s="36" t="s">
        <v>823</v>
      </c>
      <c r="D3428" s="36"/>
      <c r="E3428" s="36">
        <v>12004</v>
      </c>
      <c r="F3428" s="36" t="s">
        <v>2465</v>
      </c>
      <c r="G3428" s="38" t="s">
        <v>953</v>
      </c>
      <c r="H3428" s="61">
        <v>1</v>
      </c>
      <c r="I3428" s="50">
        <v>28468391.859999999</v>
      </c>
      <c r="J3428" s="39">
        <f t="shared" si="1515"/>
        <v>0</v>
      </c>
      <c r="K3428" s="39">
        <f t="shared" si="1516"/>
        <v>0</v>
      </c>
      <c r="L3428" s="39">
        <f t="shared" si="1517"/>
        <v>28468391.859999999</v>
      </c>
      <c r="M3428" s="39">
        <f>IF(C3428=12006,H3428,IF(C3428&lt;&gt;12006,0))</f>
        <v>0</v>
      </c>
      <c r="N3428" s="39">
        <f t="shared" si="1533"/>
        <v>0</v>
      </c>
      <c r="O3428" s="39">
        <f t="shared" si="1519"/>
        <v>0</v>
      </c>
      <c r="P3428" s="39">
        <f t="shared" si="1520"/>
        <v>0</v>
      </c>
      <c r="Q3428" s="39">
        <f t="shared" si="1521"/>
        <v>0</v>
      </c>
      <c r="R3428" s="39">
        <f t="shared" si="1522"/>
        <v>0</v>
      </c>
      <c r="S3428" s="39">
        <f t="shared" si="1523"/>
        <v>0</v>
      </c>
      <c r="T3428" s="39"/>
      <c r="U3428" s="39">
        <f t="shared" si="1524"/>
        <v>0</v>
      </c>
      <c r="V3428" s="39"/>
      <c r="W3428" s="39"/>
      <c r="X3428" s="39">
        <f t="shared" si="1527"/>
        <v>2338.2662718685829</v>
      </c>
      <c r="Y3428" s="39">
        <f t="shared" si="1528"/>
        <v>71170.979649999994</v>
      </c>
      <c r="Z3428" s="41">
        <f t="shared" si="1529"/>
        <v>3259543.1829848047</v>
      </c>
      <c r="AA3428" s="41">
        <v>2403737.7274809033</v>
      </c>
      <c r="AB3428" s="41">
        <v>0</v>
      </c>
      <c r="AC3428" s="41">
        <f t="shared" si="1534"/>
        <v>2403737.7274809033</v>
      </c>
      <c r="AD3428" s="42">
        <f t="shared" si="1535"/>
        <v>855805.45550390147</v>
      </c>
      <c r="AE3428" s="41">
        <f t="shared" si="1536"/>
        <v>3259543.1829848047</v>
      </c>
      <c r="AF3428" s="42">
        <f t="shared" si="1537"/>
        <v>25208848.677015193</v>
      </c>
      <c r="AG3428" s="43">
        <f t="shared" si="1532"/>
        <v>400</v>
      </c>
      <c r="AH3428" s="44">
        <f t="shared" si="1538"/>
        <v>354.20123203285419</v>
      </c>
      <c r="AI3428" s="36">
        <f t="shared" si="1539"/>
        <v>45.798767967145793</v>
      </c>
      <c r="AJ3428" s="36">
        <f t="shared" si="1540"/>
        <v>1394</v>
      </c>
      <c r="AK3428" s="45">
        <v>45657</v>
      </c>
    </row>
    <row r="3429" spans="1:37" ht="25.5" x14ac:dyDescent="0.25">
      <c r="A3429" s="36">
        <v>3423</v>
      </c>
      <c r="B3429" s="45">
        <v>44265</v>
      </c>
      <c r="C3429" s="53" t="s">
        <v>533</v>
      </c>
      <c r="D3429" s="53"/>
      <c r="E3429" s="56">
        <v>12003</v>
      </c>
      <c r="F3429" s="56" t="s">
        <v>2338</v>
      </c>
      <c r="G3429" s="36" t="s">
        <v>558</v>
      </c>
      <c r="H3429" s="38">
        <v>3</v>
      </c>
      <c r="I3429" s="96">
        <v>142875</v>
      </c>
      <c r="J3429" s="39">
        <f t="shared" si="1515"/>
        <v>0</v>
      </c>
      <c r="K3429" s="39">
        <f t="shared" si="1516"/>
        <v>142875</v>
      </c>
      <c r="L3429" s="39">
        <f t="shared" si="1517"/>
        <v>0</v>
      </c>
      <c r="M3429" s="39">
        <f>IF(C3429=12006,H3429,IF(C3429&lt;&gt;12006,0))</f>
        <v>0</v>
      </c>
      <c r="N3429" s="39">
        <f t="shared" si="1533"/>
        <v>0</v>
      </c>
      <c r="O3429" s="39">
        <f t="shared" si="1519"/>
        <v>0</v>
      </c>
      <c r="P3429" s="39">
        <f t="shared" si="1520"/>
        <v>0</v>
      </c>
      <c r="Q3429" s="39">
        <f t="shared" si="1521"/>
        <v>0</v>
      </c>
      <c r="R3429" s="39">
        <f t="shared" si="1522"/>
        <v>0</v>
      </c>
      <c r="S3429" s="39">
        <f t="shared" si="1523"/>
        <v>0</v>
      </c>
      <c r="T3429" s="39"/>
      <c r="U3429" s="39">
        <f t="shared" si="1524"/>
        <v>0</v>
      </c>
      <c r="V3429" s="39"/>
      <c r="W3429" s="39"/>
      <c r="X3429" s="39">
        <f t="shared" si="1527"/>
        <v>11.735112936344969</v>
      </c>
      <c r="Y3429" s="39">
        <f t="shared" si="1528"/>
        <v>357.1875</v>
      </c>
      <c r="Z3429" s="41">
        <f t="shared" si="1529"/>
        <v>16335.277207392199</v>
      </c>
      <c r="AA3429" s="41">
        <v>11688.172484599589</v>
      </c>
      <c r="AB3429" s="41">
        <v>-315.22635378455345</v>
      </c>
      <c r="AC3429" s="41">
        <f t="shared" si="1534"/>
        <v>11372.946130815035</v>
      </c>
      <c r="AD3429" s="42">
        <f t="shared" si="1535"/>
        <v>4647.1047227926101</v>
      </c>
      <c r="AE3429" s="41">
        <f t="shared" si="1536"/>
        <v>16020.050853607645</v>
      </c>
      <c r="AF3429" s="42">
        <f t="shared" si="1537"/>
        <v>126854.94914639235</v>
      </c>
      <c r="AG3429" s="43">
        <f t="shared" si="1532"/>
        <v>400</v>
      </c>
      <c r="AH3429" s="44">
        <f t="shared" si="1538"/>
        <v>354.26694045174537</v>
      </c>
      <c r="AI3429" s="36">
        <f t="shared" si="1539"/>
        <v>45.733059548254623</v>
      </c>
      <c r="AJ3429" s="36">
        <f t="shared" si="1540"/>
        <v>1392</v>
      </c>
      <c r="AK3429" s="45">
        <v>45657</v>
      </c>
    </row>
    <row r="3430" spans="1:37" ht="25.5" x14ac:dyDescent="0.25">
      <c r="A3430" s="36">
        <v>3424</v>
      </c>
      <c r="B3430" s="45">
        <v>44265</v>
      </c>
      <c r="C3430" s="53" t="s">
        <v>533</v>
      </c>
      <c r="D3430" s="53"/>
      <c r="E3430" s="36">
        <v>12003</v>
      </c>
      <c r="F3430" s="36" t="s">
        <v>2376</v>
      </c>
      <c r="G3430" s="36" t="s">
        <v>558</v>
      </c>
      <c r="H3430" s="38">
        <v>3</v>
      </c>
      <c r="I3430" s="48">
        <v>110625</v>
      </c>
      <c r="J3430" s="39">
        <f t="shared" si="1515"/>
        <v>0</v>
      </c>
      <c r="K3430" s="39">
        <f t="shared" si="1516"/>
        <v>110625</v>
      </c>
      <c r="L3430" s="39">
        <f t="shared" si="1517"/>
        <v>0</v>
      </c>
      <c r="M3430" s="39">
        <f>IF(C3430=12006,H3430,IF(C3430&lt;&gt;12006,0))</f>
        <v>0</v>
      </c>
      <c r="N3430" s="39">
        <f t="shared" si="1533"/>
        <v>0</v>
      </c>
      <c r="O3430" s="39">
        <f t="shared" si="1519"/>
        <v>0</v>
      </c>
      <c r="P3430" s="39">
        <f t="shared" si="1520"/>
        <v>0</v>
      </c>
      <c r="Q3430" s="39">
        <f t="shared" si="1521"/>
        <v>0</v>
      </c>
      <c r="R3430" s="39">
        <f t="shared" si="1522"/>
        <v>0</v>
      </c>
      <c r="S3430" s="39">
        <f t="shared" si="1523"/>
        <v>0</v>
      </c>
      <c r="T3430" s="39"/>
      <c r="U3430" s="39">
        <f t="shared" si="1524"/>
        <v>0</v>
      </c>
      <c r="V3430" s="39"/>
      <c r="W3430" s="39"/>
      <c r="X3430" s="39">
        <f t="shared" si="1527"/>
        <v>9.0862422997946606</v>
      </c>
      <c r="Y3430" s="39">
        <f t="shared" si="1528"/>
        <v>276.5625</v>
      </c>
      <c r="Z3430" s="41">
        <f t="shared" si="1529"/>
        <v>12648.04928131417</v>
      </c>
      <c r="AA3430" s="41">
        <v>9049.8973305954823</v>
      </c>
      <c r="AB3430" s="41">
        <v>-244.07289859958868</v>
      </c>
      <c r="AC3430" s="41">
        <f t="shared" si="1534"/>
        <v>8805.824431995894</v>
      </c>
      <c r="AD3430" s="42">
        <f t="shared" si="1535"/>
        <v>3598.1519507186877</v>
      </c>
      <c r="AE3430" s="41">
        <f t="shared" si="1536"/>
        <v>12403.976382714582</v>
      </c>
      <c r="AF3430" s="42">
        <f t="shared" si="1537"/>
        <v>98221.02361728542</v>
      </c>
      <c r="AG3430" s="43">
        <f t="shared" si="1532"/>
        <v>400</v>
      </c>
      <c r="AH3430" s="44">
        <f t="shared" si="1538"/>
        <v>354.26694045174537</v>
      </c>
      <c r="AI3430" s="36">
        <f t="shared" si="1539"/>
        <v>45.733059548254623</v>
      </c>
      <c r="AJ3430" s="36">
        <f t="shared" si="1540"/>
        <v>1392</v>
      </c>
      <c r="AK3430" s="45">
        <v>45657</v>
      </c>
    </row>
    <row r="3431" spans="1:37" s="79" customFormat="1" ht="25.5" x14ac:dyDescent="0.25">
      <c r="A3431" s="36">
        <v>3425</v>
      </c>
      <c r="B3431" s="45">
        <v>44265</v>
      </c>
      <c r="C3431" s="101" t="s">
        <v>533</v>
      </c>
      <c r="D3431" s="101"/>
      <c r="E3431" s="36">
        <v>12003</v>
      </c>
      <c r="F3431" s="102" t="s">
        <v>2338</v>
      </c>
      <c r="G3431" s="36" t="s">
        <v>558</v>
      </c>
      <c r="H3431" s="103">
        <v>7</v>
      </c>
      <c r="I3431" s="104">
        <v>333375</v>
      </c>
      <c r="J3431" s="105">
        <f t="shared" si="1515"/>
        <v>0</v>
      </c>
      <c r="K3431" s="105">
        <f t="shared" si="1516"/>
        <v>333375</v>
      </c>
      <c r="L3431" s="105">
        <f t="shared" si="1517"/>
        <v>0</v>
      </c>
      <c r="M3431" s="105">
        <f>IF(C3431=12006,H3431,IF(C3431&lt;&gt;12006,0))</f>
        <v>0</v>
      </c>
      <c r="N3431" s="105">
        <f t="shared" si="1533"/>
        <v>0</v>
      </c>
      <c r="O3431" s="105">
        <f t="shared" si="1519"/>
        <v>0</v>
      </c>
      <c r="P3431" s="105">
        <f t="shared" si="1520"/>
        <v>0</v>
      </c>
      <c r="Q3431" s="105">
        <f t="shared" si="1521"/>
        <v>0</v>
      </c>
      <c r="R3431" s="105">
        <f t="shared" si="1522"/>
        <v>0</v>
      </c>
      <c r="S3431" s="105">
        <f t="shared" si="1523"/>
        <v>0</v>
      </c>
      <c r="T3431" s="105"/>
      <c r="U3431" s="105">
        <f t="shared" si="1524"/>
        <v>0</v>
      </c>
      <c r="V3431" s="105"/>
      <c r="W3431" s="105"/>
      <c r="X3431" s="39">
        <f t="shared" si="1527"/>
        <v>27.381930184804929</v>
      </c>
      <c r="Y3431" s="39">
        <f t="shared" si="1528"/>
        <v>833.4375</v>
      </c>
      <c r="Z3431" s="41">
        <f t="shared" si="1529"/>
        <v>38115.64681724846</v>
      </c>
      <c r="AA3431" s="41">
        <v>27272.402464065708</v>
      </c>
      <c r="AB3431" s="41">
        <v>-735.52815883062488</v>
      </c>
      <c r="AC3431" s="41">
        <f t="shared" si="1534"/>
        <v>26536.874305235084</v>
      </c>
      <c r="AD3431" s="42">
        <f t="shared" si="1535"/>
        <v>10843.244353182752</v>
      </c>
      <c r="AE3431" s="41">
        <f t="shared" si="1536"/>
        <v>37380.118658417836</v>
      </c>
      <c r="AF3431" s="42">
        <f t="shared" si="1537"/>
        <v>295994.88134158216</v>
      </c>
      <c r="AG3431" s="43">
        <f t="shared" si="1532"/>
        <v>400</v>
      </c>
      <c r="AH3431" s="44">
        <f t="shared" si="1538"/>
        <v>354.26694045174537</v>
      </c>
      <c r="AI3431" s="36">
        <f t="shared" si="1539"/>
        <v>45.733059548254623</v>
      </c>
      <c r="AJ3431" s="36">
        <f t="shared" si="1540"/>
        <v>1392</v>
      </c>
      <c r="AK3431" s="45">
        <v>45657</v>
      </c>
    </row>
    <row r="3432" spans="1:37" s="79" customFormat="1" ht="12.75" x14ac:dyDescent="0.25">
      <c r="A3432" s="36">
        <v>3426</v>
      </c>
      <c r="B3432" s="45">
        <v>44266</v>
      </c>
      <c r="C3432" s="106" t="s">
        <v>265</v>
      </c>
      <c r="D3432" s="106"/>
      <c r="E3432" s="36">
        <v>12007</v>
      </c>
      <c r="F3432" s="102" t="s">
        <v>2466</v>
      </c>
      <c r="G3432" s="107" t="s">
        <v>435</v>
      </c>
      <c r="H3432" s="103">
        <v>3</v>
      </c>
      <c r="I3432" s="108">
        <v>300000</v>
      </c>
      <c r="J3432" s="105">
        <f t="shared" si="1515"/>
        <v>0</v>
      </c>
      <c r="K3432" s="105">
        <f t="shared" si="1516"/>
        <v>0</v>
      </c>
      <c r="L3432" s="105">
        <f t="shared" si="1517"/>
        <v>0</v>
      </c>
      <c r="M3432" s="105">
        <f>IF(E3432=12005,I3432,IF(E3432&lt;&gt;12005,0))</f>
        <v>0</v>
      </c>
      <c r="N3432" s="105">
        <f t="shared" si="1533"/>
        <v>0</v>
      </c>
      <c r="O3432" s="105">
        <f t="shared" si="1519"/>
        <v>300000</v>
      </c>
      <c r="P3432" s="105">
        <f t="shared" si="1520"/>
        <v>0</v>
      </c>
      <c r="Q3432" s="105">
        <f t="shared" si="1521"/>
        <v>0</v>
      </c>
      <c r="R3432" s="105">
        <f t="shared" si="1522"/>
        <v>0</v>
      </c>
      <c r="S3432" s="105">
        <f t="shared" si="1523"/>
        <v>0</v>
      </c>
      <c r="T3432" s="105"/>
      <c r="U3432" s="105">
        <f t="shared" si="1524"/>
        <v>0</v>
      </c>
      <c r="V3432" s="105"/>
      <c r="W3432" s="105">
        <f>IF(E3432=12099,I3432,IF(E3432&lt;&gt;12099,0))</f>
        <v>0</v>
      </c>
      <c r="X3432" s="39">
        <f t="shared" si="1527"/>
        <v>82.135523613963031</v>
      </c>
      <c r="Y3432" s="39">
        <f t="shared" si="1528"/>
        <v>2499.9999999999995</v>
      </c>
      <c r="Z3432" s="41">
        <f t="shared" si="1529"/>
        <v>114250.51334702257</v>
      </c>
      <c r="AA3432" s="41">
        <v>84188.911704312093</v>
      </c>
      <c r="AB3432" s="41">
        <v>2637.9073137385712</v>
      </c>
      <c r="AC3432" s="41">
        <f t="shared" si="1534"/>
        <v>86826.819018050664</v>
      </c>
      <c r="AD3432" s="42">
        <f t="shared" si="1535"/>
        <v>30061.601642710477</v>
      </c>
      <c r="AE3432" s="41">
        <f t="shared" si="1536"/>
        <v>116888.42066076114</v>
      </c>
      <c r="AF3432" s="42">
        <f t="shared" si="1537"/>
        <v>183111.57933923887</v>
      </c>
      <c r="AG3432" s="43">
        <f>(365.25/30.4375*(IF(E3432=12002,1/3%,IF(E3432=12003,1/3%,IF(E3432=12004,1/3%,IF(E3432=12006,1/2%,IF(E3432=12007,1/10%,IF(E3432=12008,1/3%,IF(E3432=12009,1/10%,IF(E3432=12010,1/10%,IF(E3432=12011,1/20%,IF(E3432=12012,1/3%,IF(E3432=12099,1/10%)))))))))))))</f>
        <v>120</v>
      </c>
      <c r="AH3432" s="44">
        <f t="shared" si="1538"/>
        <v>74.299794661190958</v>
      </c>
      <c r="AI3432" s="36">
        <f t="shared" si="1539"/>
        <v>45.700205338809035</v>
      </c>
      <c r="AJ3432" s="36">
        <f t="shared" si="1540"/>
        <v>1391</v>
      </c>
      <c r="AK3432" s="45">
        <v>45657</v>
      </c>
    </row>
    <row r="3433" spans="1:37" s="79" customFormat="1" ht="12.75" x14ac:dyDescent="0.25">
      <c r="A3433" s="36">
        <v>3427</v>
      </c>
      <c r="B3433" s="45">
        <v>44266</v>
      </c>
      <c r="C3433" s="106" t="s">
        <v>431</v>
      </c>
      <c r="D3433" s="106"/>
      <c r="E3433" s="49">
        <v>12009</v>
      </c>
      <c r="F3433" s="102" t="s">
        <v>2467</v>
      </c>
      <c r="G3433" s="56" t="s">
        <v>435</v>
      </c>
      <c r="H3433" s="103">
        <v>1</v>
      </c>
      <c r="I3433" s="104">
        <v>125000</v>
      </c>
      <c r="J3433" s="105">
        <f t="shared" si="1515"/>
        <v>0</v>
      </c>
      <c r="K3433" s="105">
        <f t="shared" si="1516"/>
        <v>0</v>
      </c>
      <c r="L3433" s="105">
        <f t="shared" si="1517"/>
        <v>0</v>
      </c>
      <c r="M3433" s="105">
        <f>IF(E3433=12005,I3433,IF(E3433&lt;&gt;12005,0))</f>
        <v>0</v>
      </c>
      <c r="N3433" s="105">
        <f t="shared" ref="N3433:N3496" si="1541">IF(E3433=12006,I3433,IF(E3433&lt;&gt;12006,0))</f>
        <v>0</v>
      </c>
      <c r="O3433" s="105">
        <f t="shared" si="1519"/>
        <v>0</v>
      </c>
      <c r="P3433" s="105">
        <f t="shared" si="1520"/>
        <v>0</v>
      </c>
      <c r="Q3433" s="105">
        <f t="shared" si="1521"/>
        <v>125000</v>
      </c>
      <c r="R3433" s="105">
        <f t="shared" si="1522"/>
        <v>0</v>
      </c>
      <c r="S3433" s="105">
        <f t="shared" si="1523"/>
        <v>0</v>
      </c>
      <c r="T3433" s="105"/>
      <c r="U3433" s="105">
        <f t="shared" si="1524"/>
        <v>0</v>
      </c>
      <c r="V3433" s="105"/>
      <c r="W3433" s="105">
        <f>IF(E3433=12099,I3433,IF(E3433&lt;&gt;12099,0))</f>
        <v>0</v>
      </c>
      <c r="X3433" s="39">
        <f t="shared" si="1527"/>
        <v>34.223134839151264</v>
      </c>
      <c r="Y3433" s="39">
        <f t="shared" si="1528"/>
        <v>1041.6666666666665</v>
      </c>
      <c r="Z3433" s="41">
        <f t="shared" si="1529"/>
        <v>47604.380561259401</v>
      </c>
      <c r="AA3433" s="41">
        <v>35078.713210130038</v>
      </c>
      <c r="AB3433" s="41">
        <v>0</v>
      </c>
      <c r="AC3433" s="41">
        <f t="shared" si="1534"/>
        <v>35078.713210130038</v>
      </c>
      <c r="AD3433" s="42">
        <f t="shared" si="1535"/>
        <v>12525.667351129363</v>
      </c>
      <c r="AE3433" s="41">
        <f t="shared" si="1536"/>
        <v>47604.380561259401</v>
      </c>
      <c r="AF3433" s="42">
        <f t="shared" si="1537"/>
        <v>77395.619438740599</v>
      </c>
      <c r="AG3433" s="43">
        <f>(365.25/30.4375*(IF(E3433=12002,1/3%,IF(E3433=12003,1/3%,IF(E3433=12004,1/3%,IF(E3433=12006,1/2%,IF(E3433=12007,1/10%,IF(E3433=12008,1/3%,IF(E3433=12009,1/10%,IF(E3433=12010,1/10%,IF(E3433=12011,1/20%,IF(E3433=12012,1/3%,IF(E3433=12099,1/10%)))))))))))))</f>
        <v>120</v>
      </c>
      <c r="AH3433" s="44">
        <f t="shared" si="1538"/>
        <v>74.299794661190958</v>
      </c>
      <c r="AI3433" s="36">
        <f t="shared" si="1539"/>
        <v>45.700205338809035</v>
      </c>
      <c r="AJ3433" s="36">
        <f t="shared" si="1540"/>
        <v>1391</v>
      </c>
      <c r="AK3433" s="45">
        <v>45657</v>
      </c>
    </row>
    <row r="3434" spans="1:37" s="79" customFormat="1" ht="12.75" x14ac:dyDescent="0.25">
      <c r="A3434" s="36">
        <v>3428</v>
      </c>
      <c r="B3434" s="74">
        <v>44266</v>
      </c>
      <c r="C3434" s="106" t="s">
        <v>272</v>
      </c>
      <c r="D3434" s="106"/>
      <c r="E3434" s="49">
        <v>12010</v>
      </c>
      <c r="F3434" s="102" t="s">
        <v>2468</v>
      </c>
      <c r="G3434" s="109" t="s">
        <v>435</v>
      </c>
      <c r="H3434" s="103">
        <v>2</v>
      </c>
      <c r="I3434" s="108">
        <v>501472.92418772564</v>
      </c>
      <c r="J3434" s="105">
        <f t="shared" si="1515"/>
        <v>0</v>
      </c>
      <c r="K3434" s="105">
        <f t="shared" si="1516"/>
        <v>0</v>
      </c>
      <c r="L3434" s="105">
        <f t="shared" si="1517"/>
        <v>0</v>
      </c>
      <c r="M3434" s="105">
        <f>IF(E3434=12005,I3434,IF(E3434&lt;&gt;12005,0))</f>
        <v>0</v>
      </c>
      <c r="N3434" s="105">
        <f t="shared" si="1541"/>
        <v>0</v>
      </c>
      <c r="O3434" s="105">
        <f t="shared" si="1519"/>
        <v>0</v>
      </c>
      <c r="P3434" s="105">
        <f t="shared" si="1520"/>
        <v>0</v>
      </c>
      <c r="Q3434" s="105">
        <f t="shared" si="1521"/>
        <v>0</v>
      </c>
      <c r="R3434" s="105">
        <f t="shared" si="1522"/>
        <v>501472.92418772564</v>
      </c>
      <c r="S3434" s="105">
        <f t="shared" si="1523"/>
        <v>0</v>
      </c>
      <c r="T3434" s="105"/>
      <c r="U3434" s="105">
        <f t="shared" si="1524"/>
        <v>0</v>
      </c>
      <c r="V3434" s="105"/>
      <c r="W3434" s="105">
        <f>IF(E3434=12099,I3434,IF(E3434&lt;&gt;12099,0))</f>
        <v>0</v>
      </c>
      <c r="X3434" s="39">
        <f t="shared" si="1527"/>
        <v>137.29580402128013</v>
      </c>
      <c r="Y3434" s="39">
        <f t="shared" si="1528"/>
        <v>4178.9410348977144</v>
      </c>
      <c r="Z3434" s="41">
        <f t="shared" si="1529"/>
        <v>190978.46339360069</v>
      </c>
      <c r="AA3434" s="41">
        <v>140728.19912181213</v>
      </c>
      <c r="AB3434" s="41">
        <v>9458.4815330245347</v>
      </c>
      <c r="AC3434" s="41">
        <f t="shared" si="1534"/>
        <v>150186.68065483667</v>
      </c>
      <c r="AD3434" s="42">
        <f t="shared" si="1535"/>
        <v>50250.264271788561</v>
      </c>
      <c r="AE3434" s="41">
        <f t="shared" si="1536"/>
        <v>200436.94492662523</v>
      </c>
      <c r="AF3434" s="42">
        <f t="shared" si="1537"/>
        <v>301035.97926110041</v>
      </c>
      <c r="AG3434" s="43">
        <f>(365.25/30.4375*(IF(E3434=12002,1/3%,IF(E3434=12003,1/3%,IF(E3434=12004,1/3%,IF(E3434=12006,1/2%,IF(E3434=12007,1/10%,IF(E3434=12008,1/3%,IF(E3434=12009,1/10%,IF(E3434=12010,1/10%,IF(E3434=12011,1/20%,IF(E3434=12012,1/3%,IF(E3434=12099,1/10%)))))))))))))</f>
        <v>120</v>
      </c>
      <c r="AH3434" s="44">
        <f t="shared" si="1538"/>
        <v>74.299794661190958</v>
      </c>
      <c r="AI3434" s="36">
        <f t="shared" si="1539"/>
        <v>45.700205338809035</v>
      </c>
      <c r="AJ3434" s="36">
        <f t="shared" si="1540"/>
        <v>1391</v>
      </c>
      <c r="AK3434" s="45">
        <v>45657</v>
      </c>
    </row>
    <row r="3435" spans="1:37" s="79" customFormat="1" ht="12.75" x14ac:dyDescent="0.25">
      <c r="A3435" s="36">
        <v>3429</v>
      </c>
      <c r="B3435" s="45">
        <v>44270</v>
      </c>
      <c r="C3435" s="102" t="s">
        <v>823</v>
      </c>
      <c r="D3435" s="102"/>
      <c r="E3435" s="36">
        <v>12004</v>
      </c>
      <c r="F3435" s="109" t="s">
        <v>1630</v>
      </c>
      <c r="G3435" s="36" t="s">
        <v>62</v>
      </c>
      <c r="H3435" s="103">
        <v>1</v>
      </c>
      <c r="I3435" s="108">
        <v>2800000</v>
      </c>
      <c r="J3435" s="105">
        <f t="shared" si="1515"/>
        <v>0</v>
      </c>
      <c r="K3435" s="105">
        <f t="shared" si="1516"/>
        <v>0</v>
      </c>
      <c r="L3435" s="105">
        <f t="shared" si="1517"/>
        <v>2800000</v>
      </c>
      <c r="M3435" s="105">
        <f>IF(C3435=12006,H3435,IF(C3435&lt;&gt;12006,0))</f>
        <v>0</v>
      </c>
      <c r="N3435" s="105">
        <f t="shared" si="1541"/>
        <v>0</v>
      </c>
      <c r="O3435" s="105">
        <f t="shared" si="1519"/>
        <v>0</v>
      </c>
      <c r="P3435" s="105">
        <f t="shared" si="1520"/>
        <v>0</v>
      </c>
      <c r="Q3435" s="105">
        <f t="shared" si="1521"/>
        <v>0</v>
      </c>
      <c r="R3435" s="105">
        <f t="shared" si="1522"/>
        <v>0</v>
      </c>
      <c r="S3435" s="105">
        <f t="shared" si="1523"/>
        <v>0</v>
      </c>
      <c r="T3435" s="105"/>
      <c r="U3435" s="105">
        <f t="shared" si="1524"/>
        <v>0</v>
      </c>
      <c r="V3435" s="105"/>
      <c r="W3435" s="105"/>
      <c r="X3435" s="39">
        <f t="shared" si="1527"/>
        <v>229.97946611909651</v>
      </c>
      <c r="Y3435" s="39">
        <f t="shared" si="1528"/>
        <v>7000</v>
      </c>
      <c r="Z3435" s="41">
        <f t="shared" si="1529"/>
        <v>318981.51950718689</v>
      </c>
      <c r="AA3435" s="41">
        <v>234809.03490759752</v>
      </c>
      <c r="AB3435" s="41">
        <v>-6332.7261817880753</v>
      </c>
      <c r="AC3435" s="41">
        <f t="shared" si="1534"/>
        <v>228476.30872580945</v>
      </c>
      <c r="AD3435" s="42">
        <f t="shared" si="1535"/>
        <v>84172.48459958937</v>
      </c>
      <c r="AE3435" s="41">
        <f t="shared" si="1536"/>
        <v>312648.79332539882</v>
      </c>
      <c r="AF3435" s="42">
        <f t="shared" si="1537"/>
        <v>2487351.206674601</v>
      </c>
      <c r="AG3435" s="43">
        <f>(365.25/30.4375*(IF(E3435=12002,1/3%,IF(E3435=12003,1/3%,IF(E3435=12004,1/3%,IF(E3435=12006,1/2%,IF(E3435=12007,1/10%,IF(E3435=12008,1/3%,IF(E3435=12009,1/10%,IF(E3435=12010,1/10%,IF(E3435=12011,1/20%,IF(E3435=12012,1/3%))))))))))))</f>
        <v>400</v>
      </c>
      <c r="AH3435" s="44">
        <f t="shared" si="1538"/>
        <v>354.43121149897331</v>
      </c>
      <c r="AI3435" s="36">
        <f t="shared" si="1539"/>
        <v>45.568788501026695</v>
      </c>
      <c r="AJ3435" s="36">
        <f t="shared" si="1540"/>
        <v>1387</v>
      </c>
      <c r="AK3435" s="45">
        <v>45657</v>
      </c>
    </row>
    <row r="3436" spans="1:37" s="79" customFormat="1" ht="12.75" x14ac:dyDescent="0.25">
      <c r="A3436" s="36">
        <v>3430</v>
      </c>
      <c r="B3436" s="45">
        <v>44277</v>
      </c>
      <c r="C3436" s="102" t="s">
        <v>721</v>
      </c>
      <c r="D3436" s="102"/>
      <c r="E3436" s="36">
        <v>12003</v>
      </c>
      <c r="F3436" s="109" t="s">
        <v>2415</v>
      </c>
      <c r="G3436" s="36" t="s">
        <v>276</v>
      </c>
      <c r="H3436" s="103">
        <v>21</v>
      </c>
      <c r="I3436" s="110">
        <v>1042125</v>
      </c>
      <c r="J3436" s="105">
        <f t="shared" si="1515"/>
        <v>0</v>
      </c>
      <c r="K3436" s="105">
        <f t="shared" si="1516"/>
        <v>1042125</v>
      </c>
      <c r="L3436" s="105">
        <f t="shared" si="1517"/>
        <v>0</v>
      </c>
      <c r="M3436" s="105">
        <f>IF(C3436=12006,H3436,IF(C3436&lt;&gt;12006,0))</f>
        <v>0</v>
      </c>
      <c r="N3436" s="105">
        <f t="shared" si="1541"/>
        <v>0</v>
      </c>
      <c r="O3436" s="105">
        <f t="shared" si="1519"/>
        <v>0</v>
      </c>
      <c r="P3436" s="105">
        <f t="shared" si="1520"/>
        <v>0</v>
      </c>
      <c r="Q3436" s="105">
        <f t="shared" si="1521"/>
        <v>0</v>
      </c>
      <c r="R3436" s="105">
        <f t="shared" si="1522"/>
        <v>0</v>
      </c>
      <c r="S3436" s="105">
        <f t="shared" si="1523"/>
        <v>0</v>
      </c>
      <c r="T3436" s="105"/>
      <c r="U3436" s="105">
        <f t="shared" si="1524"/>
        <v>0</v>
      </c>
      <c r="V3436" s="105">
        <f>IF(E3436=12050,I3436,IF(E3436&lt;&gt;12050,0))</f>
        <v>0</v>
      </c>
      <c r="W3436" s="105"/>
      <c r="X3436" s="39">
        <f t="shared" si="1527"/>
        <v>85.595482546201225</v>
      </c>
      <c r="Y3436" s="39">
        <f t="shared" si="1528"/>
        <v>2605.3125</v>
      </c>
      <c r="Z3436" s="41">
        <f t="shared" si="1529"/>
        <v>118121.7659137577</v>
      </c>
      <c r="AA3436" s="41">
        <v>86793.819301848038</v>
      </c>
      <c r="AB3436" s="41">
        <v>0</v>
      </c>
      <c r="AC3436" s="41">
        <f t="shared" si="1534"/>
        <v>86793.819301848038</v>
      </c>
      <c r="AD3436" s="42">
        <f t="shared" si="1535"/>
        <v>31327.946611909661</v>
      </c>
      <c r="AE3436" s="41">
        <f t="shared" si="1536"/>
        <v>118121.7659137577</v>
      </c>
      <c r="AF3436" s="42">
        <f t="shared" si="1537"/>
        <v>924003.23408624227</v>
      </c>
      <c r="AG3436" s="43">
        <f>(365.25/30.4375*(IF(E3436=12002,1/3%,IF(E3436=12003,1/3%,IF(E3436=12004,1/3%,IF(E3436=12006,1/2%,IF(E3436=12007,1/10%,IF(E3436=12008,1/3%,IF(E3436=12009,1/10%,IF(E3436=12010,1/10%,IF(E3436=12011,1/20%,IF(E3436=12012,1/3%))))))))))))</f>
        <v>400</v>
      </c>
      <c r="AH3436" s="44">
        <f t="shared" si="1538"/>
        <v>354.66119096509237</v>
      </c>
      <c r="AI3436" s="36">
        <f t="shared" si="1539"/>
        <v>45.338809034907598</v>
      </c>
      <c r="AJ3436" s="36">
        <f t="shared" si="1540"/>
        <v>1380</v>
      </c>
      <c r="AK3436" s="45">
        <v>45657</v>
      </c>
    </row>
    <row r="3437" spans="1:37" s="79" customFormat="1" ht="12.75" x14ac:dyDescent="0.25">
      <c r="A3437" s="36">
        <v>3431</v>
      </c>
      <c r="B3437" s="45">
        <v>44278</v>
      </c>
      <c r="C3437" s="102" t="s">
        <v>533</v>
      </c>
      <c r="D3437" s="102"/>
      <c r="E3437" s="36">
        <v>12003</v>
      </c>
      <c r="F3437" s="109" t="s">
        <v>2415</v>
      </c>
      <c r="G3437" s="56" t="s">
        <v>1472</v>
      </c>
      <c r="H3437" s="103">
        <v>8</v>
      </c>
      <c r="I3437" s="110">
        <v>387760.56338028167</v>
      </c>
      <c r="J3437" s="105">
        <f t="shared" si="1515"/>
        <v>0</v>
      </c>
      <c r="K3437" s="105">
        <f t="shared" si="1516"/>
        <v>387760.56338028167</v>
      </c>
      <c r="L3437" s="105">
        <f t="shared" si="1517"/>
        <v>0</v>
      </c>
      <c r="M3437" s="105">
        <f>IF(C3437=12006,H3437,IF(C3437&lt;&gt;12006,0))</f>
        <v>0</v>
      </c>
      <c r="N3437" s="105">
        <f t="shared" si="1541"/>
        <v>0</v>
      </c>
      <c r="O3437" s="105">
        <f t="shared" si="1519"/>
        <v>0</v>
      </c>
      <c r="P3437" s="105">
        <f t="shared" si="1520"/>
        <v>0</v>
      </c>
      <c r="Q3437" s="105">
        <f t="shared" si="1521"/>
        <v>0</v>
      </c>
      <c r="R3437" s="105">
        <f t="shared" si="1522"/>
        <v>0</v>
      </c>
      <c r="S3437" s="105">
        <f t="shared" si="1523"/>
        <v>0</v>
      </c>
      <c r="T3437" s="105"/>
      <c r="U3437" s="105">
        <f t="shared" si="1524"/>
        <v>0</v>
      </c>
      <c r="V3437" s="105"/>
      <c r="W3437" s="105"/>
      <c r="X3437" s="39">
        <f t="shared" si="1527"/>
        <v>31.848916910084739</v>
      </c>
      <c r="Y3437" s="39">
        <f t="shared" si="1528"/>
        <v>969.40140845070425</v>
      </c>
      <c r="Z3437" s="41">
        <f t="shared" si="1529"/>
        <v>43919.656419006853</v>
      </c>
      <c r="AA3437" s="41">
        <v>32262.952829915845</v>
      </c>
      <c r="AB3437" s="41">
        <v>-870.12174028228151</v>
      </c>
      <c r="AC3437" s="41">
        <f t="shared" si="1534"/>
        <v>31392.831089633564</v>
      </c>
      <c r="AD3437" s="42">
        <f t="shared" si="1535"/>
        <v>11656.703589091008</v>
      </c>
      <c r="AE3437" s="41">
        <f t="shared" si="1536"/>
        <v>43049.534678724573</v>
      </c>
      <c r="AF3437" s="42">
        <f t="shared" si="1537"/>
        <v>344711.02870155708</v>
      </c>
      <c r="AG3437" s="43">
        <f>(365.25/30.4375*(IF(E3437=12002,1/3%,IF(E3437=12003,1/3%,IF(E3437=12004,1/3%,IF(E3437=12006,1/2%,IF(E3437=12007,1/10%,IF(E3437=12008,1/3%,IF(E3437=12009,1/10%,IF(E3437=12010,1/10%,IF(E3437=12011,1/20%,IF(E3437=12012,1/3%))))))))))))</f>
        <v>400</v>
      </c>
      <c r="AH3437" s="44">
        <f t="shared" si="1538"/>
        <v>354.69404517453802</v>
      </c>
      <c r="AI3437" s="36">
        <f t="shared" si="1539"/>
        <v>45.30595482546201</v>
      </c>
      <c r="AJ3437" s="36">
        <f t="shared" si="1540"/>
        <v>1379</v>
      </c>
      <c r="AK3437" s="45">
        <v>45657</v>
      </c>
    </row>
    <row r="3438" spans="1:37" s="79" customFormat="1" ht="12.75" x14ac:dyDescent="0.25">
      <c r="A3438" s="36">
        <v>3432</v>
      </c>
      <c r="B3438" s="74">
        <v>44278</v>
      </c>
      <c r="C3438" s="49" t="s">
        <v>272</v>
      </c>
      <c r="D3438" s="49"/>
      <c r="E3438" s="49">
        <v>12010</v>
      </c>
      <c r="F3438" s="36" t="s">
        <v>2469</v>
      </c>
      <c r="G3438" s="56" t="s">
        <v>435</v>
      </c>
      <c r="H3438" s="38">
        <v>1</v>
      </c>
      <c r="I3438" s="50">
        <v>150000</v>
      </c>
      <c r="J3438" s="39">
        <f t="shared" si="1515"/>
        <v>0</v>
      </c>
      <c r="K3438" s="39">
        <f t="shared" si="1516"/>
        <v>0</v>
      </c>
      <c r="L3438" s="39">
        <f t="shared" si="1517"/>
        <v>0</v>
      </c>
      <c r="M3438" s="39">
        <f>IF(E3438=12005,I3438,IF(E3438&lt;&gt;12005,0))</f>
        <v>0</v>
      </c>
      <c r="N3438" s="39">
        <f t="shared" si="1541"/>
        <v>0</v>
      </c>
      <c r="O3438" s="39">
        <f t="shared" si="1519"/>
        <v>0</v>
      </c>
      <c r="P3438" s="39">
        <f t="shared" si="1520"/>
        <v>0</v>
      </c>
      <c r="Q3438" s="39">
        <f t="shared" si="1521"/>
        <v>0</v>
      </c>
      <c r="R3438" s="39">
        <f t="shared" si="1522"/>
        <v>150000</v>
      </c>
      <c r="S3438" s="39">
        <f t="shared" si="1523"/>
        <v>0</v>
      </c>
      <c r="T3438" s="39"/>
      <c r="U3438" s="39">
        <f t="shared" si="1524"/>
        <v>0</v>
      </c>
      <c r="V3438" s="39"/>
      <c r="W3438" s="39">
        <f>IF(E3438=12099,I3438,IF(E3438&lt;&gt;12099,0))</f>
        <v>0</v>
      </c>
      <c r="X3438" s="39">
        <f t="shared" si="1527"/>
        <v>41.067761806981515</v>
      </c>
      <c r="Y3438" s="39">
        <f t="shared" si="1528"/>
        <v>1249.9999999999998</v>
      </c>
      <c r="Z3438" s="41">
        <f t="shared" si="1529"/>
        <v>56632.443531827499</v>
      </c>
      <c r="AA3438" s="41">
        <v>41601.642710472275</v>
      </c>
      <c r="AB3438" s="41">
        <v>2796.0875771592118</v>
      </c>
      <c r="AC3438" s="41">
        <f t="shared" si="1534"/>
        <v>44397.730287631486</v>
      </c>
      <c r="AD3438" s="42">
        <f t="shared" si="1535"/>
        <v>15030.800821355224</v>
      </c>
      <c r="AE3438" s="41">
        <f t="shared" si="1536"/>
        <v>59428.53110898671</v>
      </c>
      <c r="AF3438" s="42">
        <f t="shared" si="1537"/>
        <v>90571.468891013297</v>
      </c>
      <c r="AG3438" s="43">
        <f>(365.25/30.4375*(IF(E3438=12002,1/3%,IF(E3438=12003,1/3%,IF(E3438=12004,1/3%,IF(E3438=12006,1/2%,IF(E3438=12007,1/10%,IF(E3438=12008,1/3%,IF(E3438=12009,1/10%,IF(E3438=12010,1/10%,IF(E3438=12011,1/20%,IF(E3438=12012,1/3%,IF(E3438=12099,1/10%)))))))))))))</f>
        <v>120</v>
      </c>
      <c r="AH3438" s="44">
        <f t="shared" si="1538"/>
        <v>74.69404517453799</v>
      </c>
      <c r="AI3438" s="36">
        <f t="shared" si="1539"/>
        <v>45.30595482546201</v>
      </c>
      <c r="AJ3438" s="36">
        <f t="shared" si="1540"/>
        <v>1379</v>
      </c>
      <c r="AK3438" s="45">
        <v>45657</v>
      </c>
    </row>
    <row r="3439" spans="1:37" s="79" customFormat="1" ht="12.75" x14ac:dyDescent="0.25">
      <c r="A3439" s="36">
        <v>3433</v>
      </c>
      <c r="B3439" s="74">
        <v>44278</v>
      </c>
      <c r="C3439" s="49" t="s">
        <v>272</v>
      </c>
      <c r="D3439" s="49"/>
      <c r="E3439" s="49">
        <v>12010</v>
      </c>
      <c r="F3439" s="36" t="s">
        <v>2470</v>
      </c>
      <c r="G3439" s="56" t="s">
        <v>435</v>
      </c>
      <c r="H3439" s="38">
        <v>2</v>
      </c>
      <c r="I3439" s="50">
        <v>330000</v>
      </c>
      <c r="J3439" s="39">
        <f t="shared" ref="J3439:J3502" si="1542">IF(E3439=12002,I3439,IF(E3439&lt;&gt;12002,0))</f>
        <v>0</v>
      </c>
      <c r="K3439" s="39">
        <f t="shared" ref="K3439:K3502" si="1543">IF(E3439=12003,I3439,IF(E3439&lt;&gt;12003,0))</f>
        <v>0</v>
      </c>
      <c r="L3439" s="39">
        <f t="shared" ref="L3439:L3502" si="1544">IF(E3439=12004,I3439,IF(E3439&lt;&gt;12004,0))</f>
        <v>0</v>
      </c>
      <c r="M3439" s="39">
        <f>IF(E3439=12005,I3439,IF(E3439&lt;&gt;12005,0))</f>
        <v>0</v>
      </c>
      <c r="N3439" s="39">
        <f t="shared" si="1541"/>
        <v>0</v>
      </c>
      <c r="O3439" s="39">
        <f t="shared" ref="O3439:O3502" si="1545">IF(E3439=12007,I3439,IF(E3439&lt;&gt;12007,0))</f>
        <v>0</v>
      </c>
      <c r="P3439" s="39">
        <f t="shared" ref="P3439:P3502" si="1546">IF(E3439=12008,I3439,IF(E3439&lt;&gt;12008,0))</f>
        <v>0</v>
      </c>
      <c r="Q3439" s="39">
        <f t="shared" ref="Q3439:Q3502" si="1547">IF(E3439=12009,I3439,IF(E3439&lt;&gt;12009,0))</f>
        <v>0</v>
      </c>
      <c r="R3439" s="39">
        <f t="shared" ref="R3439:R3502" si="1548">IF(E3439=12010,I3439,IF(E3439&lt;&gt;12010,0))</f>
        <v>330000</v>
      </c>
      <c r="S3439" s="39">
        <f t="shared" ref="S3439:S3502" si="1549">IF(E3439=12011,I3439,IF(E3439&lt;&gt;12011,0))</f>
        <v>0</v>
      </c>
      <c r="T3439" s="39"/>
      <c r="U3439" s="39">
        <f t="shared" ref="U3439:U3502" si="1550">IF(E3439=12012,I3439,IF(E3439&lt;&gt;12012,0))</f>
        <v>0</v>
      </c>
      <c r="V3439" s="39"/>
      <c r="W3439" s="39">
        <f>IF(E3439=12099,I3439,IF(E3439&lt;&gt;12099,0))</f>
        <v>0</v>
      </c>
      <c r="X3439" s="39">
        <f t="shared" si="1527"/>
        <v>90.349075975359341</v>
      </c>
      <c r="Y3439" s="39">
        <f t="shared" si="1528"/>
        <v>2750</v>
      </c>
      <c r="Z3439" s="41">
        <f t="shared" si="1529"/>
        <v>124591.37577002053</v>
      </c>
      <c r="AA3439" s="41">
        <v>91523.613963039024</v>
      </c>
      <c r="AB3439" s="41">
        <v>6151.3926697502693</v>
      </c>
      <c r="AC3439" s="41">
        <f t="shared" si="1534"/>
        <v>97675.0066327893</v>
      </c>
      <c r="AD3439" s="42">
        <f t="shared" si="1535"/>
        <v>33067.761806981507</v>
      </c>
      <c r="AE3439" s="41">
        <f t="shared" si="1536"/>
        <v>130742.76843977081</v>
      </c>
      <c r="AF3439" s="42">
        <f t="shared" si="1537"/>
        <v>199257.23156022921</v>
      </c>
      <c r="AG3439" s="43">
        <f>(365.25/30.4375*(IF(E3439=12002,1/3%,IF(E3439=12003,1/3%,IF(E3439=12004,1/3%,IF(E3439=12006,1/2%,IF(E3439=12007,1/10%,IF(E3439=12008,1/3%,IF(E3439=12009,1/10%,IF(E3439=12010,1/10%,IF(E3439=12011,1/20%,IF(E3439=12012,1/3%,IF(E3439=12099,1/10%)))))))))))))</f>
        <v>120</v>
      </c>
      <c r="AH3439" s="44">
        <f t="shared" si="1538"/>
        <v>74.69404517453799</v>
      </c>
      <c r="AI3439" s="36">
        <f t="shared" si="1539"/>
        <v>45.30595482546201</v>
      </c>
      <c r="AJ3439" s="36">
        <f t="shared" si="1540"/>
        <v>1379</v>
      </c>
      <c r="AK3439" s="45">
        <v>45657</v>
      </c>
    </row>
    <row r="3440" spans="1:37" s="79" customFormat="1" ht="12.75" x14ac:dyDescent="0.25">
      <c r="A3440" s="36">
        <v>3434</v>
      </c>
      <c r="B3440" s="74">
        <v>44278</v>
      </c>
      <c r="C3440" s="49" t="s">
        <v>272</v>
      </c>
      <c r="D3440" s="49"/>
      <c r="E3440" s="49">
        <v>12010</v>
      </c>
      <c r="F3440" s="36" t="s">
        <v>2471</v>
      </c>
      <c r="G3440" s="56" t="s">
        <v>435</v>
      </c>
      <c r="H3440" s="38">
        <v>1</v>
      </c>
      <c r="I3440" s="50">
        <v>6256500</v>
      </c>
      <c r="J3440" s="39">
        <f t="shared" si="1542"/>
        <v>0</v>
      </c>
      <c r="K3440" s="39">
        <f t="shared" si="1543"/>
        <v>0</v>
      </c>
      <c r="L3440" s="39">
        <f t="shared" si="1544"/>
        <v>0</v>
      </c>
      <c r="M3440" s="39">
        <f>IF(E3440=12005,I3440,IF(E3440&lt;&gt;12005,0))</f>
        <v>0</v>
      </c>
      <c r="N3440" s="39">
        <f t="shared" si="1541"/>
        <v>0</v>
      </c>
      <c r="O3440" s="39">
        <f t="shared" si="1545"/>
        <v>0</v>
      </c>
      <c r="P3440" s="39">
        <f t="shared" si="1546"/>
        <v>0</v>
      </c>
      <c r="Q3440" s="39">
        <f t="shared" si="1547"/>
        <v>0</v>
      </c>
      <c r="R3440" s="39">
        <f t="shared" si="1548"/>
        <v>6256500</v>
      </c>
      <c r="S3440" s="39">
        <f t="shared" si="1549"/>
        <v>0</v>
      </c>
      <c r="T3440" s="39"/>
      <c r="U3440" s="39">
        <f t="shared" si="1550"/>
        <v>0</v>
      </c>
      <c r="V3440" s="39"/>
      <c r="W3440" s="39">
        <f>IF(E3440=12099,I3440,IF(E3440&lt;&gt;12099,0))</f>
        <v>0</v>
      </c>
      <c r="X3440" s="39">
        <f t="shared" si="1527"/>
        <v>1712.9363449691991</v>
      </c>
      <c r="Y3440" s="39">
        <f t="shared" si="1528"/>
        <v>52137.5</v>
      </c>
      <c r="Z3440" s="41">
        <f t="shared" si="1529"/>
        <v>2362139.2197125256</v>
      </c>
      <c r="AA3440" s="41">
        <v>1735204.5174537988</v>
      </c>
      <c r="AB3440" s="41">
        <v>116624.81284331076</v>
      </c>
      <c r="AC3440" s="41">
        <f t="shared" si="1534"/>
        <v>1851829.3302971097</v>
      </c>
      <c r="AD3440" s="42">
        <f t="shared" si="1535"/>
        <v>626934.70225872681</v>
      </c>
      <c r="AE3440" s="41">
        <f t="shared" si="1536"/>
        <v>2478764.0325558363</v>
      </c>
      <c r="AF3440" s="42">
        <f t="shared" si="1537"/>
        <v>3777735.9674441637</v>
      </c>
      <c r="AG3440" s="43">
        <f>(365.25/30.4375*(IF(E3440=12002,1/3%,IF(E3440=12003,1/3%,IF(E3440=12004,1/3%,IF(E3440=12006,1/2%,IF(E3440=12007,1/10%,IF(E3440=12008,1/3%,IF(E3440=12009,1/10%,IF(E3440=12010,1/10%,IF(E3440=12011,1/20%,IF(E3440=12012,1/3%,IF(E3440=12099,1/10%)))))))))))))</f>
        <v>120</v>
      </c>
      <c r="AH3440" s="44">
        <f t="shared" si="1538"/>
        <v>74.69404517453799</v>
      </c>
      <c r="AI3440" s="36">
        <f t="shared" si="1539"/>
        <v>45.30595482546201</v>
      </c>
      <c r="AJ3440" s="36">
        <f t="shared" si="1540"/>
        <v>1379</v>
      </c>
      <c r="AK3440" s="45">
        <v>45657</v>
      </c>
    </row>
    <row r="3441" spans="1:37" s="79" customFormat="1" ht="25.5" x14ac:dyDescent="0.25">
      <c r="A3441" s="36">
        <v>3435</v>
      </c>
      <c r="B3441" s="45">
        <v>44278</v>
      </c>
      <c r="C3441" s="53" t="s">
        <v>533</v>
      </c>
      <c r="D3441" s="53"/>
      <c r="E3441" s="36">
        <v>12003</v>
      </c>
      <c r="F3441" s="36" t="s">
        <v>2338</v>
      </c>
      <c r="G3441" s="36" t="s">
        <v>1750</v>
      </c>
      <c r="H3441" s="38">
        <v>10</v>
      </c>
      <c r="I3441" s="48">
        <v>496250</v>
      </c>
      <c r="J3441" s="39">
        <f t="shared" si="1542"/>
        <v>0</v>
      </c>
      <c r="K3441" s="39">
        <f t="shared" si="1543"/>
        <v>496250</v>
      </c>
      <c r="L3441" s="39">
        <f t="shared" si="1544"/>
        <v>0</v>
      </c>
      <c r="M3441" s="39">
        <f>IF(C3441=12006,H3441,IF(C3441&lt;&gt;12006,0))</f>
        <v>0</v>
      </c>
      <c r="N3441" s="39">
        <f t="shared" si="1541"/>
        <v>0</v>
      </c>
      <c r="O3441" s="39">
        <f t="shared" si="1545"/>
        <v>0</v>
      </c>
      <c r="P3441" s="39">
        <f t="shared" si="1546"/>
        <v>0</v>
      </c>
      <c r="Q3441" s="39">
        <f t="shared" si="1547"/>
        <v>0</v>
      </c>
      <c r="R3441" s="39">
        <f t="shared" si="1548"/>
        <v>0</v>
      </c>
      <c r="S3441" s="39">
        <f t="shared" si="1549"/>
        <v>0</v>
      </c>
      <c r="T3441" s="39"/>
      <c r="U3441" s="39">
        <f t="shared" si="1550"/>
        <v>0</v>
      </c>
      <c r="V3441" s="39"/>
      <c r="W3441" s="39"/>
      <c r="X3441" s="39">
        <f t="shared" si="1527"/>
        <v>40.75975359342916</v>
      </c>
      <c r="Y3441" s="39">
        <f t="shared" si="1528"/>
        <v>1240.625</v>
      </c>
      <c r="Z3441" s="41">
        <f t="shared" si="1529"/>
        <v>56207.700205338806</v>
      </c>
      <c r="AA3441" s="41">
        <v>40066.837782340859</v>
      </c>
      <c r="AB3441" s="41">
        <v>-1080.5900750049698</v>
      </c>
      <c r="AC3441" s="41">
        <f t="shared" si="1534"/>
        <v>38986.24770733589</v>
      </c>
      <c r="AD3441" s="42">
        <f t="shared" si="1535"/>
        <v>16140.862422997947</v>
      </c>
      <c r="AE3441" s="41">
        <f t="shared" si="1536"/>
        <v>55127.110130333836</v>
      </c>
      <c r="AF3441" s="42">
        <f t="shared" si="1537"/>
        <v>441122.88986966619</v>
      </c>
      <c r="AG3441" s="43">
        <f>(365.25/30.4375*(IF(E3441=12002,1/3%,IF(E3441=12003,1/3%,IF(E3441=12004,1/3%,IF(E3441=12006,1/2%,IF(E3441=12007,1/10%,IF(E3441=12008,1/3%,IF(E3441=12009,1/10%,IF(E3441=12010,1/10%,IF(E3441=12011,1/20%,IF(E3441=12012,1/3%))))))))))))</f>
        <v>400</v>
      </c>
      <c r="AH3441" s="44">
        <f t="shared" si="1538"/>
        <v>354.69404517453802</v>
      </c>
      <c r="AI3441" s="36">
        <f t="shared" si="1539"/>
        <v>45.30595482546201</v>
      </c>
      <c r="AJ3441" s="36">
        <f t="shared" si="1540"/>
        <v>1379</v>
      </c>
      <c r="AK3441" s="45">
        <v>45657</v>
      </c>
    </row>
    <row r="3442" spans="1:37" s="79" customFormat="1" ht="12.75" x14ac:dyDescent="0.25">
      <c r="A3442" s="36">
        <v>3436</v>
      </c>
      <c r="B3442" s="74">
        <v>44279</v>
      </c>
      <c r="C3442" s="36" t="s">
        <v>823</v>
      </c>
      <c r="D3442" s="36"/>
      <c r="E3442" s="36">
        <v>12004</v>
      </c>
      <c r="F3442" s="36" t="s">
        <v>2472</v>
      </c>
      <c r="G3442" s="36" t="s">
        <v>62</v>
      </c>
      <c r="H3442" s="38">
        <v>830</v>
      </c>
      <c r="I3442" s="50">
        <v>73927543.277499989</v>
      </c>
      <c r="J3442" s="39">
        <f t="shared" si="1542"/>
        <v>0</v>
      </c>
      <c r="K3442" s="39">
        <f t="shared" si="1543"/>
        <v>0</v>
      </c>
      <c r="L3442" s="39">
        <f t="shared" si="1544"/>
        <v>73927543.277499989</v>
      </c>
      <c r="M3442" s="39">
        <f>IF(C3442=12006,H3442,IF(C3442&lt;&gt;12006,0))</f>
        <v>0</v>
      </c>
      <c r="N3442" s="39">
        <f t="shared" si="1541"/>
        <v>0</v>
      </c>
      <c r="O3442" s="39">
        <f t="shared" si="1545"/>
        <v>0</v>
      </c>
      <c r="P3442" s="39">
        <f t="shared" si="1546"/>
        <v>0</v>
      </c>
      <c r="Q3442" s="39">
        <f t="shared" si="1547"/>
        <v>0</v>
      </c>
      <c r="R3442" s="39">
        <f t="shared" si="1548"/>
        <v>0</v>
      </c>
      <c r="S3442" s="39">
        <f t="shared" si="1549"/>
        <v>0</v>
      </c>
      <c r="T3442" s="39"/>
      <c r="U3442" s="39">
        <f t="shared" si="1550"/>
        <v>0</v>
      </c>
      <c r="V3442" s="39"/>
      <c r="W3442" s="39"/>
      <c r="X3442" s="39">
        <f t="shared" si="1527"/>
        <v>6072.0774765913739</v>
      </c>
      <c r="Y3442" s="39">
        <f t="shared" si="1528"/>
        <v>184818.85819374994</v>
      </c>
      <c r="Z3442" s="41">
        <f t="shared" si="1529"/>
        <v>8367322.7627429133</v>
      </c>
      <c r="AA3442" s="41">
        <v>6144942.4063104698</v>
      </c>
      <c r="AB3442" s="41">
        <v>-165727.17347667535</v>
      </c>
      <c r="AC3442" s="41">
        <f t="shared" si="1534"/>
        <v>5979215.2328337943</v>
      </c>
      <c r="AD3442" s="42">
        <f t="shared" si="1535"/>
        <v>2222380.3564324435</v>
      </c>
      <c r="AE3442" s="41">
        <f t="shared" si="1536"/>
        <v>8201595.5892662378</v>
      </c>
      <c r="AF3442" s="42">
        <f t="shared" si="1537"/>
        <v>65725947.688233748</v>
      </c>
      <c r="AG3442" s="43">
        <f>(365.25/30.4375*(IF(E3442=12002,1/3%,IF(E3442=12003,1/3%,IF(E3442=12004,1/3%,IF(E3442=12006,1/2%,IF(E3442=12007,1/10%,IF(E3442=12008,1/3%,IF(E3442=12009,1/10%,IF(E3442=12010,1/10%,IF(E3442=12011,1/20%,IF(E3442=12012,1/3%))))))))))))</f>
        <v>400</v>
      </c>
      <c r="AH3442" s="44">
        <f t="shared" si="1538"/>
        <v>354.72689938398355</v>
      </c>
      <c r="AI3442" s="36">
        <f t="shared" si="1539"/>
        <v>45.273100616016428</v>
      </c>
      <c r="AJ3442" s="36">
        <f t="shared" si="1540"/>
        <v>1378</v>
      </c>
      <c r="AK3442" s="45">
        <v>45657</v>
      </c>
    </row>
    <row r="3443" spans="1:37" s="79" customFormat="1" ht="12.75" x14ac:dyDescent="0.25">
      <c r="A3443" s="36">
        <v>3437</v>
      </c>
      <c r="B3443" s="74">
        <v>44279</v>
      </c>
      <c r="C3443" s="49" t="s">
        <v>272</v>
      </c>
      <c r="D3443" s="49"/>
      <c r="E3443" s="49">
        <v>12010</v>
      </c>
      <c r="F3443" s="36" t="s">
        <v>2473</v>
      </c>
      <c r="G3443" s="56" t="s">
        <v>435</v>
      </c>
      <c r="H3443" s="38">
        <v>1</v>
      </c>
      <c r="I3443" s="50">
        <v>154700</v>
      </c>
      <c r="J3443" s="39">
        <f t="shared" si="1542"/>
        <v>0</v>
      </c>
      <c r="K3443" s="39">
        <f t="shared" si="1543"/>
        <v>0</v>
      </c>
      <c r="L3443" s="39">
        <f t="shared" si="1544"/>
        <v>0</v>
      </c>
      <c r="M3443" s="39">
        <f>IF(E3443=12005,I3443,IF(E3443&lt;&gt;12005,0))</f>
        <v>0</v>
      </c>
      <c r="N3443" s="39">
        <f t="shared" si="1541"/>
        <v>0</v>
      </c>
      <c r="O3443" s="39">
        <f t="shared" si="1545"/>
        <v>0</v>
      </c>
      <c r="P3443" s="39">
        <f t="shared" si="1546"/>
        <v>0</v>
      </c>
      <c r="Q3443" s="39">
        <f t="shared" si="1547"/>
        <v>0</v>
      </c>
      <c r="R3443" s="39">
        <f t="shared" si="1548"/>
        <v>154700</v>
      </c>
      <c r="S3443" s="39">
        <f t="shared" si="1549"/>
        <v>0</v>
      </c>
      <c r="T3443" s="39"/>
      <c r="U3443" s="39">
        <f t="shared" si="1550"/>
        <v>0</v>
      </c>
      <c r="V3443" s="39"/>
      <c r="W3443" s="39">
        <f>IF(E3443=12099,I3443,IF(E3443&lt;&gt;12099,0))</f>
        <v>0</v>
      </c>
      <c r="X3443" s="39">
        <f t="shared" si="1527"/>
        <v>42.354551676933603</v>
      </c>
      <c r="Y3443" s="39">
        <f t="shared" si="1528"/>
        <v>1289.1666666666665</v>
      </c>
      <c r="Z3443" s="41">
        <f t="shared" si="1529"/>
        <v>58364.572210814506</v>
      </c>
      <c r="AA3443" s="41">
        <v>42862.806297056806</v>
      </c>
      <c r="AB3443" s="41">
        <v>2880.8516299096314</v>
      </c>
      <c r="AC3443" s="41">
        <f t="shared" si="1534"/>
        <v>45743.657926966436</v>
      </c>
      <c r="AD3443" s="42">
        <f t="shared" si="1535"/>
        <v>15501.765913757699</v>
      </c>
      <c r="AE3443" s="41">
        <f t="shared" si="1536"/>
        <v>61245.423840724136</v>
      </c>
      <c r="AF3443" s="42">
        <f t="shared" si="1537"/>
        <v>93454.576159275864</v>
      </c>
      <c r="AG3443" s="43">
        <f>(365.25/30.4375*(IF(E3443=12002,1/3%,IF(E3443=12003,1/3%,IF(E3443=12004,1/3%,IF(E3443=12006,1/2%,IF(E3443=12007,1/10%,IF(E3443=12008,1/3%,IF(E3443=12009,1/10%,IF(E3443=12010,1/10%,IF(E3443=12011,1/20%,IF(E3443=12012,1/3%,IF(E3443=12099,1/10%)))))))))))))</f>
        <v>120</v>
      </c>
      <c r="AH3443" s="44">
        <f t="shared" si="1538"/>
        <v>74.726899383983579</v>
      </c>
      <c r="AI3443" s="36">
        <f t="shared" si="1539"/>
        <v>45.273100616016428</v>
      </c>
      <c r="AJ3443" s="36">
        <f t="shared" si="1540"/>
        <v>1378</v>
      </c>
      <c r="AK3443" s="45">
        <v>45657</v>
      </c>
    </row>
    <row r="3444" spans="1:37" s="79" customFormat="1" ht="12.75" x14ac:dyDescent="0.25">
      <c r="A3444" s="36">
        <v>3438</v>
      </c>
      <c r="B3444" s="74">
        <v>44279</v>
      </c>
      <c r="C3444" s="49" t="s">
        <v>272</v>
      </c>
      <c r="D3444" s="49"/>
      <c r="E3444" s="49">
        <v>12010</v>
      </c>
      <c r="F3444" s="36" t="s">
        <v>2326</v>
      </c>
      <c r="G3444" s="56" t="s">
        <v>435</v>
      </c>
      <c r="H3444" s="38">
        <v>1</v>
      </c>
      <c r="I3444" s="50">
        <v>502775</v>
      </c>
      <c r="J3444" s="39">
        <f t="shared" si="1542"/>
        <v>0</v>
      </c>
      <c r="K3444" s="39">
        <f t="shared" si="1543"/>
        <v>0</v>
      </c>
      <c r="L3444" s="39">
        <f t="shared" si="1544"/>
        <v>0</v>
      </c>
      <c r="M3444" s="39">
        <f>IF(E3444=12005,I3444,IF(E3444&lt;&gt;12005,0))</f>
        <v>0</v>
      </c>
      <c r="N3444" s="39">
        <f t="shared" si="1541"/>
        <v>0</v>
      </c>
      <c r="O3444" s="39">
        <f t="shared" si="1545"/>
        <v>0</v>
      </c>
      <c r="P3444" s="39">
        <f t="shared" si="1546"/>
        <v>0</v>
      </c>
      <c r="Q3444" s="39">
        <f t="shared" si="1547"/>
        <v>0</v>
      </c>
      <c r="R3444" s="39">
        <f t="shared" si="1548"/>
        <v>502775</v>
      </c>
      <c r="S3444" s="39">
        <f t="shared" si="1549"/>
        <v>0</v>
      </c>
      <c r="T3444" s="39"/>
      <c r="U3444" s="39">
        <f t="shared" si="1550"/>
        <v>0</v>
      </c>
      <c r="V3444" s="39"/>
      <c r="W3444" s="39">
        <f>IF(E3444=12099,I3444,IF(E3444&lt;&gt;12099,0))</f>
        <v>0</v>
      </c>
      <c r="X3444" s="39">
        <f t="shared" si="1527"/>
        <v>137.65229295003422</v>
      </c>
      <c r="Y3444" s="39">
        <f t="shared" si="1528"/>
        <v>4189.791666666667</v>
      </c>
      <c r="Z3444" s="41">
        <f t="shared" si="1529"/>
        <v>189684.85968514718</v>
      </c>
      <c r="AA3444" s="41">
        <v>139304.12046543465</v>
      </c>
      <c r="AB3444" s="41">
        <v>9362.7677972063029</v>
      </c>
      <c r="AC3444" s="41">
        <f t="shared" si="1534"/>
        <v>148666.88826264095</v>
      </c>
      <c r="AD3444" s="42">
        <f t="shared" si="1535"/>
        <v>50380.73921971253</v>
      </c>
      <c r="AE3444" s="41">
        <f t="shared" si="1536"/>
        <v>199047.62748235348</v>
      </c>
      <c r="AF3444" s="42">
        <f t="shared" si="1537"/>
        <v>303727.37251764652</v>
      </c>
      <c r="AG3444" s="43">
        <f>(365.25/30.4375*(IF(E3444=12002,1/3%,IF(E3444=12003,1/3%,IF(E3444=12004,1/3%,IF(E3444=12006,1/2%,IF(E3444=12007,1/10%,IF(E3444=12008,1/3%,IF(E3444=12009,1/10%,IF(E3444=12010,1/10%,IF(E3444=12011,1/20%,IF(E3444=12012,1/3%,IF(E3444=12099,1/10%)))))))))))))</f>
        <v>120</v>
      </c>
      <c r="AH3444" s="44">
        <f t="shared" si="1538"/>
        <v>74.726899383983579</v>
      </c>
      <c r="AI3444" s="36">
        <f t="shared" si="1539"/>
        <v>45.273100616016428</v>
      </c>
      <c r="AJ3444" s="36">
        <f t="shared" si="1540"/>
        <v>1378</v>
      </c>
      <c r="AK3444" s="45">
        <v>45657</v>
      </c>
    </row>
    <row r="3445" spans="1:37" s="79" customFormat="1" ht="12.75" x14ac:dyDescent="0.25">
      <c r="A3445" s="36">
        <v>3439</v>
      </c>
      <c r="B3445" s="74">
        <v>44279</v>
      </c>
      <c r="C3445" s="49" t="s">
        <v>272</v>
      </c>
      <c r="D3445" s="49"/>
      <c r="E3445" s="49">
        <v>12010</v>
      </c>
      <c r="F3445" s="36" t="s">
        <v>2474</v>
      </c>
      <c r="G3445" s="56" t="s">
        <v>435</v>
      </c>
      <c r="H3445" s="38">
        <v>2</v>
      </c>
      <c r="I3445" s="50">
        <v>638690</v>
      </c>
      <c r="J3445" s="39">
        <f t="shared" si="1542"/>
        <v>0</v>
      </c>
      <c r="K3445" s="39">
        <f t="shared" si="1543"/>
        <v>0</v>
      </c>
      <c r="L3445" s="39">
        <f t="shared" si="1544"/>
        <v>0</v>
      </c>
      <c r="M3445" s="39">
        <f>IF(E3445=12005,I3445,IF(E3445&lt;&gt;12005,0))</f>
        <v>0</v>
      </c>
      <c r="N3445" s="39">
        <f t="shared" si="1541"/>
        <v>0</v>
      </c>
      <c r="O3445" s="39">
        <f t="shared" si="1545"/>
        <v>0</v>
      </c>
      <c r="P3445" s="39">
        <f t="shared" si="1546"/>
        <v>0</v>
      </c>
      <c r="Q3445" s="39">
        <f t="shared" si="1547"/>
        <v>0</v>
      </c>
      <c r="R3445" s="39">
        <f t="shared" si="1548"/>
        <v>638690</v>
      </c>
      <c r="S3445" s="39">
        <f t="shared" si="1549"/>
        <v>0</v>
      </c>
      <c r="T3445" s="39"/>
      <c r="U3445" s="39">
        <f t="shared" si="1550"/>
        <v>0</v>
      </c>
      <c r="V3445" s="39"/>
      <c r="W3445" s="39">
        <f>IF(E3445=12099,I3445,IF(E3445&lt;&gt;12099,0))</f>
        <v>0</v>
      </c>
      <c r="X3445" s="39">
        <f t="shared" si="1527"/>
        <v>174.86379192334019</v>
      </c>
      <c r="Y3445" s="39">
        <f t="shared" si="1528"/>
        <v>5322.416666666667</v>
      </c>
      <c r="Z3445" s="41">
        <f t="shared" si="1529"/>
        <v>240962.30527036279</v>
      </c>
      <c r="AA3445" s="41">
        <v>176962.15742642028</v>
      </c>
      <c r="AB3445" s="41">
        <v>11893.801729198338</v>
      </c>
      <c r="AC3445" s="41">
        <f t="shared" si="1534"/>
        <v>188855.95915561862</v>
      </c>
      <c r="AD3445" s="42">
        <f t="shared" si="1535"/>
        <v>64000.147843942512</v>
      </c>
      <c r="AE3445" s="41">
        <f t="shared" si="1536"/>
        <v>252856.10699956113</v>
      </c>
      <c r="AF3445" s="42">
        <f t="shared" si="1537"/>
        <v>385833.89300043887</v>
      </c>
      <c r="AG3445" s="43">
        <f>(365.25/30.4375*(IF(E3445=12002,1/3%,IF(E3445=12003,1/3%,IF(E3445=12004,1/3%,IF(E3445=12006,1/2%,IF(E3445=12007,1/10%,IF(E3445=12008,1/3%,IF(E3445=12009,1/10%,IF(E3445=12010,1/10%,IF(E3445=12011,1/20%,IF(E3445=12012,1/3%,IF(E3445=12099,1/10%)))))))))))))</f>
        <v>120</v>
      </c>
      <c r="AH3445" s="44">
        <f t="shared" si="1538"/>
        <v>74.726899383983579</v>
      </c>
      <c r="AI3445" s="36">
        <f t="shared" si="1539"/>
        <v>45.273100616016428</v>
      </c>
      <c r="AJ3445" s="36">
        <f t="shared" si="1540"/>
        <v>1378</v>
      </c>
      <c r="AK3445" s="45">
        <v>45657</v>
      </c>
    </row>
    <row r="3446" spans="1:37" s="79" customFormat="1" ht="12.75" x14ac:dyDescent="0.25">
      <c r="A3446" s="36">
        <v>3440</v>
      </c>
      <c r="B3446" s="45">
        <v>44281</v>
      </c>
      <c r="C3446" s="49" t="s">
        <v>272</v>
      </c>
      <c r="D3446" s="49"/>
      <c r="E3446" s="49">
        <v>12010</v>
      </c>
      <c r="F3446" s="56" t="s">
        <v>2475</v>
      </c>
      <c r="G3446" s="56" t="s">
        <v>435</v>
      </c>
      <c r="H3446" s="38">
        <v>1</v>
      </c>
      <c r="I3446" s="48">
        <v>996525</v>
      </c>
      <c r="J3446" s="39">
        <f t="shared" si="1542"/>
        <v>0</v>
      </c>
      <c r="K3446" s="39">
        <f t="shared" si="1543"/>
        <v>0</v>
      </c>
      <c r="L3446" s="39">
        <f t="shared" si="1544"/>
        <v>0</v>
      </c>
      <c r="M3446" s="39">
        <f>IF(E3446=12005,I3446,IF(E3446&lt;&gt;12005,0))</f>
        <v>0</v>
      </c>
      <c r="N3446" s="39">
        <f t="shared" si="1541"/>
        <v>0</v>
      </c>
      <c r="O3446" s="39">
        <f t="shared" si="1545"/>
        <v>0</v>
      </c>
      <c r="P3446" s="39">
        <f t="shared" si="1546"/>
        <v>0</v>
      </c>
      <c r="Q3446" s="39">
        <f t="shared" si="1547"/>
        <v>0</v>
      </c>
      <c r="R3446" s="39">
        <f t="shared" si="1548"/>
        <v>996525</v>
      </c>
      <c r="S3446" s="39">
        <f t="shared" si="1549"/>
        <v>0</v>
      </c>
      <c r="T3446" s="39"/>
      <c r="U3446" s="39">
        <f t="shared" si="1550"/>
        <v>0</v>
      </c>
      <c r="V3446" s="39"/>
      <c r="W3446" s="39">
        <f>IF(E3446=12099,I3446,IF(E3446&lt;&gt;12099,0))</f>
        <v>0</v>
      </c>
      <c r="X3446" s="39">
        <f t="shared" si="1527"/>
        <v>272.8336755646817</v>
      </c>
      <c r="Y3446" s="39">
        <f t="shared" si="1528"/>
        <v>8304.375</v>
      </c>
      <c r="Z3446" s="41">
        <f t="shared" si="1529"/>
        <v>375419.13757700205</v>
      </c>
      <c r="AA3446" s="41">
        <v>275562.01232032856</v>
      </c>
      <c r="AB3446" s="41">
        <v>18520.79555483297</v>
      </c>
      <c r="AC3446" s="41">
        <f t="shared" si="1534"/>
        <v>294082.80787516152</v>
      </c>
      <c r="AD3446" s="42">
        <f t="shared" si="1535"/>
        <v>99857.125256673491</v>
      </c>
      <c r="AE3446" s="41">
        <f t="shared" si="1536"/>
        <v>393939.93313183502</v>
      </c>
      <c r="AF3446" s="42">
        <f t="shared" si="1537"/>
        <v>602585.06686816504</v>
      </c>
      <c r="AG3446" s="43">
        <f>(365.25/30.4375*(IF(E3446=12002,1/3%,IF(E3446=12003,1/3%,IF(E3446=12004,1/3%,IF(E3446=12006,1/2%,IF(E3446=12007,1/10%,IF(E3446=12008,1/3%,IF(E3446=12009,1/10%,IF(E3446=12010,1/10%,IF(E3446=12011,1/20%,IF(E3446=12012,1/3%,IF(E3446=12099,1/10%)))))))))))))</f>
        <v>120</v>
      </c>
      <c r="AH3446" s="44">
        <f t="shared" si="1538"/>
        <v>74.792607802874741</v>
      </c>
      <c r="AI3446" s="36">
        <f t="shared" si="1539"/>
        <v>45.207392197125259</v>
      </c>
      <c r="AJ3446" s="36">
        <f t="shared" si="1540"/>
        <v>1376</v>
      </c>
      <c r="AK3446" s="45">
        <v>45657</v>
      </c>
    </row>
    <row r="3447" spans="1:37" s="79" customFormat="1" ht="12.75" x14ac:dyDescent="0.25">
      <c r="A3447" s="36">
        <v>3441</v>
      </c>
      <c r="B3447" s="45">
        <v>44286</v>
      </c>
      <c r="C3447" s="49" t="s">
        <v>272</v>
      </c>
      <c r="D3447" s="49"/>
      <c r="E3447" s="49">
        <v>12010</v>
      </c>
      <c r="F3447" s="56" t="s">
        <v>2476</v>
      </c>
      <c r="G3447" s="56" t="s">
        <v>435</v>
      </c>
      <c r="H3447" s="38">
        <v>1</v>
      </c>
      <c r="I3447" s="50">
        <v>340700</v>
      </c>
      <c r="J3447" s="39">
        <f t="shared" si="1542"/>
        <v>0</v>
      </c>
      <c r="K3447" s="39">
        <f t="shared" si="1543"/>
        <v>0</v>
      </c>
      <c r="L3447" s="39">
        <f t="shared" si="1544"/>
        <v>0</v>
      </c>
      <c r="M3447" s="39">
        <f>IF(E3447=12005,I3447,IF(E3447&lt;&gt;12005,0))</f>
        <v>0</v>
      </c>
      <c r="N3447" s="39">
        <f t="shared" si="1541"/>
        <v>0</v>
      </c>
      <c r="O3447" s="39">
        <f t="shared" si="1545"/>
        <v>0</v>
      </c>
      <c r="P3447" s="39">
        <f t="shared" si="1546"/>
        <v>0</v>
      </c>
      <c r="Q3447" s="39">
        <f t="shared" si="1547"/>
        <v>0</v>
      </c>
      <c r="R3447" s="39">
        <f t="shared" si="1548"/>
        <v>340700</v>
      </c>
      <c r="S3447" s="39">
        <f t="shared" si="1549"/>
        <v>0</v>
      </c>
      <c r="T3447" s="39"/>
      <c r="U3447" s="39">
        <f t="shared" si="1550"/>
        <v>0</v>
      </c>
      <c r="V3447" s="39"/>
      <c r="W3447" s="39">
        <f>IF(E3447=12099,I3447,IF(E3447&lt;&gt;12099,0))</f>
        <v>0</v>
      </c>
      <c r="X3447" s="39">
        <f t="shared" si="1527"/>
        <v>93.278576317590691</v>
      </c>
      <c r="Y3447" s="39">
        <f t="shared" si="1528"/>
        <v>2839.1666666666665</v>
      </c>
      <c r="Z3447" s="41">
        <f t="shared" si="1529"/>
        <v>127884.92813141683</v>
      </c>
      <c r="AA3447" s="41">
        <v>93744.969199178639</v>
      </c>
      <c r="AB3447" s="41">
        <v>6300.6921535099336</v>
      </c>
      <c r="AC3447" s="41">
        <f t="shared" si="1534"/>
        <v>100045.66135268858</v>
      </c>
      <c r="AD3447" s="42">
        <f t="shared" si="1535"/>
        <v>34139.958932238194</v>
      </c>
      <c r="AE3447" s="41">
        <f t="shared" si="1536"/>
        <v>134185.62028492679</v>
      </c>
      <c r="AF3447" s="42">
        <f t="shared" si="1537"/>
        <v>206514.37971507321</v>
      </c>
      <c r="AG3447" s="43">
        <f>(365.25/30.4375*(IF(E3447=12002,1/3%,IF(E3447=12003,1/3%,IF(E3447=12004,1/3%,IF(E3447=12006,1/2%,IF(E3447=12007,1/10%,IF(E3447=12008,1/3%,IF(E3447=12009,1/10%,IF(E3447=12010,1/10%,IF(E3447=12011,1/20%,IF(E3447=12012,1/3%,IF(E3447=12099,1/10%)))))))))))))</f>
        <v>120</v>
      </c>
      <c r="AH3447" s="44">
        <f t="shared" si="1538"/>
        <v>74.956878850102669</v>
      </c>
      <c r="AI3447" s="36">
        <f t="shared" si="1539"/>
        <v>45.043121149897331</v>
      </c>
      <c r="AJ3447" s="36">
        <f t="shared" si="1540"/>
        <v>1371</v>
      </c>
      <c r="AK3447" s="45">
        <v>45657</v>
      </c>
    </row>
    <row r="3448" spans="1:37" s="79" customFormat="1" ht="12.75" x14ac:dyDescent="0.25">
      <c r="A3448" s="36">
        <v>3442</v>
      </c>
      <c r="B3448" s="74">
        <v>44286</v>
      </c>
      <c r="C3448" s="36" t="s">
        <v>823</v>
      </c>
      <c r="D3448" s="36"/>
      <c r="E3448" s="36">
        <v>12004</v>
      </c>
      <c r="F3448" s="36" t="s">
        <v>2477</v>
      </c>
      <c r="G3448" s="36" t="s">
        <v>561</v>
      </c>
      <c r="H3448" s="38">
        <v>1</v>
      </c>
      <c r="I3448" s="50">
        <v>249071.86</v>
      </c>
      <c r="J3448" s="39">
        <f t="shared" si="1542"/>
        <v>0</v>
      </c>
      <c r="K3448" s="39">
        <f t="shared" si="1543"/>
        <v>0</v>
      </c>
      <c r="L3448" s="39">
        <f t="shared" si="1544"/>
        <v>249071.86</v>
      </c>
      <c r="M3448" s="39">
        <f>IF(C3448=12006,H3448,IF(C3448&lt;&gt;12006,0))</f>
        <v>0</v>
      </c>
      <c r="N3448" s="39">
        <f t="shared" si="1541"/>
        <v>0</v>
      </c>
      <c r="O3448" s="39">
        <f t="shared" si="1545"/>
        <v>0</v>
      </c>
      <c r="P3448" s="39">
        <f t="shared" si="1546"/>
        <v>0</v>
      </c>
      <c r="Q3448" s="39">
        <f t="shared" si="1547"/>
        <v>0</v>
      </c>
      <c r="R3448" s="39">
        <f t="shared" si="1548"/>
        <v>0</v>
      </c>
      <c r="S3448" s="39">
        <f t="shared" si="1549"/>
        <v>0</v>
      </c>
      <c r="T3448" s="39"/>
      <c r="U3448" s="39">
        <f t="shared" si="1550"/>
        <v>0</v>
      </c>
      <c r="V3448" s="39"/>
      <c r="W3448" s="39"/>
      <c r="X3448" s="39">
        <f t="shared" si="1527"/>
        <v>20.457647638603696</v>
      </c>
      <c r="Y3448" s="39">
        <f t="shared" si="1528"/>
        <v>622.67965000000004</v>
      </c>
      <c r="Z3448" s="41">
        <f t="shared" si="1529"/>
        <v>28047.43491252567</v>
      </c>
      <c r="AA3448" s="41">
        <v>19946.206447638608</v>
      </c>
      <c r="AB3448" s="41">
        <v>-537.94294519589027</v>
      </c>
      <c r="AC3448" s="41">
        <f t="shared" si="1534"/>
        <v>19408.263502442718</v>
      </c>
      <c r="AD3448" s="42">
        <f t="shared" si="1535"/>
        <v>8101.2284648870627</v>
      </c>
      <c r="AE3448" s="41">
        <f t="shared" si="1536"/>
        <v>27509.491967329781</v>
      </c>
      <c r="AF3448" s="42">
        <f t="shared" si="1537"/>
        <v>221562.3680326702</v>
      </c>
      <c r="AG3448" s="43">
        <f>(365.25/30.4375*(IF(E3448=12002,1/3%,IF(E3448=12003,1/3%,IF(E3448=12004,1/3%,IF(E3448=12006,1/2%,IF(E3448=12007,1/10%,IF(E3448=12008,1/3%,IF(E3448=12009,1/10%,IF(E3448=12010,1/10%,IF(E3448=12011,1/20%,IF(E3448=12012,1/3%))))))))))))</f>
        <v>400</v>
      </c>
      <c r="AH3448" s="44">
        <f t="shared" si="1538"/>
        <v>354.95687885010267</v>
      </c>
      <c r="AI3448" s="36">
        <f t="shared" si="1539"/>
        <v>45.043121149897331</v>
      </c>
      <c r="AJ3448" s="36">
        <f t="shared" si="1540"/>
        <v>1371</v>
      </c>
      <c r="AK3448" s="45">
        <v>45657</v>
      </c>
    </row>
    <row r="3449" spans="1:37" s="79" customFormat="1" ht="12.75" x14ac:dyDescent="0.25">
      <c r="A3449" s="36">
        <v>3443</v>
      </c>
      <c r="B3449" s="45">
        <v>44287</v>
      </c>
      <c r="C3449" s="36" t="s">
        <v>823</v>
      </c>
      <c r="D3449" s="36"/>
      <c r="E3449" s="56">
        <v>12004</v>
      </c>
      <c r="F3449" s="56" t="s">
        <v>2478</v>
      </c>
      <c r="G3449" s="56" t="s">
        <v>544</v>
      </c>
      <c r="H3449" s="38">
        <v>2188</v>
      </c>
      <c r="I3449" s="50">
        <v>105600281.45699999</v>
      </c>
      <c r="J3449" s="39">
        <f t="shared" si="1542"/>
        <v>0</v>
      </c>
      <c r="K3449" s="39">
        <f t="shared" si="1543"/>
        <v>0</v>
      </c>
      <c r="L3449" s="39">
        <f t="shared" si="1544"/>
        <v>105600281.45699999</v>
      </c>
      <c r="M3449" s="39">
        <f>IF(C3449=12006,H3449,IF(C3449&lt;&gt;12006,0))</f>
        <v>0</v>
      </c>
      <c r="N3449" s="39">
        <f t="shared" si="1541"/>
        <v>0</v>
      </c>
      <c r="O3449" s="39">
        <f t="shared" si="1545"/>
        <v>0</v>
      </c>
      <c r="P3449" s="39">
        <f t="shared" si="1546"/>
        <v>0</v>
      </c>
      <c r="Q3449" s="39">
        <f t="shared" si="1547"/>
        <v>0</v>
      </c>
      <c r="R3449" s="39">
        <f t="shared" si="1548"/>
        <v>0</v>
      </c>
      <c r="S3449" s="39">
        <f t="shared" si="1549"/>
        <v>0</v>
      </c>
      <c r="T3449" s="39"/>
      <c r="U3449" s="39">
        <f t="shared" si="1550"/>
        <v>0</v>
      </c>
      <c r="V3449" s="39"/>
      <c r="W3449" s="39"/>
      <c r="X3449" s="39">
        <f t="shared" si="1527"/>
        <v>8673.5344112525654</v>
      </c>
      <c r="Y3449" s="39">
        <f t="shared" si="1528"/>
        <v>264000.70364249998</v>
      </c>
      <c r="Z3449" s="41">
        <f t="shared" si="1529"/>
        <v>11882742.143416015</v>
      </c>
      <c r="AA3449" s="41">
        <v>8448022.5165599994</v>
      </c>
      <c r="AB3449" s="41">
        <v>-227840.52323781617</v>
      </c>
      <c r="AC3449" s="41">
        <f t="shared" si="1534"/>
        <v>8220181.9933221834</v>
      </c>
      <c r="AD3449" s="42">
        <f t="shared" si="1535"/>
        <v>3434719.626856016</v>
      </c>
      <c r="AE3449" s="41">
        <f t="shared" si="1536"/>
        <v>11654901.6201782</v>
      </c>
      <c r="AF3449" s="42">
        <f t="shared" si="1537"/>
        <v>93945379.836821795</v>
      </c>
      <c r="AG3449" s="43">
        <f>(365.25/30.4375*(IF(E3449=12002,1/3%,IF(E3449=12003,1/3%,IF(E3449=12004,1/3%,IF(E3449=12006,1/2%,IF(E3449=12007,1/10%,IF(E3449=12008,1/3%,IF(E3449=12009,1/10%,IF(E3449=12010,1/10%,IF(E3449=12011,1/20%,IF(E3449=12012,1/3%))))))))))))</f>
        <v>400</v>
      </c>
      <c r="AH3449" s="44">
        <f t="shared" si="1538"/>
        <v>354.98973305954826</v>
      </c>
      <c r="AI3449" s="36">
        <f t="shared" si="1539"/>
        <v>45.010266940451743</v>
      </c>
      <c r="AJ3449" s="36">
        <f t="shared" si="1540"/>
        <v>1370</v>
      </c>
      <c r="AK3449" s="45">
        <v>45657</v>
      </c>
    </row>
    <row r="3450" spans="1:37" s="79" customFormat="1" ht="12.75" x14ac:dyDescent="0.25">
      <c r="A3450" s="36">
        <v>3444</v>
      </c>
      <c r="B3450" s="74">
        <v>44298</v>
      </c>
      <c r="C3450" s="36" t="s">
        <v>823</v>
      </c>
      <c r="D3450" s="36"/>
      <c r="E3450" s="36">
        <v>12004</v>
      </c>
      <c r="F3450" s="36" t="s">
        <v>2479</v>
      </c>
      <c r="G3450" s="36" t="s">
        <v>62</v>
      </c>
      <c r="H3450" s="38">
        <v>170</v>
      </c>
      <c r="I3450" s="50">
        <v>15141785.972499998</v>
      </c>
      <c r="J3450" s="39">
        <f t="shared" si="1542"/>
        <v>0</v>
      </c>
      <c r="K3450" s="39">
        <f t="shared" si="1543"/>
        <v>0</v>
      </c>
      <c r="L3450" s="39">
        <f t="shared" si="1544"/>
        <v>15141785.972499998</v>
      </c>
      <c r="M3450" s="39">
        <f>IF(C3450=12006,H3450,IF(C3450&lt;&gt;12006,0))</f>
        <v>0</v>
      </c>
      <c r="N3450" s="39">
        <f t="shared" si="1541"/>
        <v>0</v>
      </c>
      <c r="O3450" s="39">
        <f t="shared" si="1545"/>
        <v>0</v>
      </c>
      <c r="P3450" s="39">
        <f t="shared" si="1546"/>
        <v>0</v>
      </c>
      <c r="Q3450" s="39">
        <f t="shared" si="1547"/>
        <v>0</v>
      </c>
      <c r="R3450" s="39">
        <f t="shared" si="1548"/>
        <v>0</v>
      </c>
      <c r="S3450" s="39">
        <f t="shared" si="1549"/>
        <v>0</v>
      </c>
      <c r="T3450" s="39"/>
      <c r="U3450" s="39">
        <f t="shared" si="1550"/>
        <v>0</v>
      </c>
      <c r="V3450" s="39"/>
      <c r="W3450" s="39"/>
      <c r="X3450" s="39">
        <f t="shared" si="1527"/>
        <v>1243.6785193018477</v>
      </c>
      <c r="Y3450" s="39">
        <f t="shared" si="1528"/>
        <v>37854.46493124999</v>
      </c>
      <c r="Z3450" s="41">
        <f t="shared" si="1529"/>
        <v>1690159.107731211</v>
      </c>
      <c r="AA3450" s="41">
        <v>1234972.7696667349</v>
      </c>
      <c r="AB3450" s="41">
        <v>-33306.829080667609</v>
      </c>
      <c r="AC3450" s="41">
        <f t="shared" si="1534"/>
        <v>1201665.9405860673</v>
      </c>
      <c r="AD3450" s="42">
        <f t="shared" si="1535"/>
        <v>455186.33806447615</v>
      </c>
      <c r="AE3450" s="41">
        <f t="shared" si="1536"/>
        <v>1656852.2786505434</v>
      </c>
      <c r="AF3450" s="42">
        <f t="shared" si="1537"/>
        <v>13484933.693849456</v>
      </c>
      <c r="AG3450" s="43">
        <f>(365.25/30.4375*(IF(E3450=12002,1/3%,IF(E3450=12003,1/3%,IF(E3450=12004,1/3%,IF(E3450=12006,1/2%,IF(E3450=12007,1/10%,IF(E3450=12008,1/3%,IF(E3450=12009,1/10%,IF(E3450=12010,1/10%,IF(E3450=12011,1/20%,IF(E3450=12012,1/3%))))))))))))</f>
        <v>400</v>
      </c>
      <c r="AH3450" s="44">
        <f t="shared" si="1538"/>
        <v>355.35112936344967</v>
      </c>
      <c r="AI3450" s="36">
        <f t="shared" si="1539"/>
        <v>44.648870636550306</v>
      </c>
      <c r="AJ3450" s="36">
        <f t="shared" si="1540"/>
        <v>1359</v>
      </c>
      <c r="AK3450" s="45">
        <v>45657</v>
      </c>
    </row>
    <row r="3451" spans="1:37" s="79" customFormat="1" ht="12.75" x14ac:dyDescent="0.25">
      <c r="A3451" s="36">
        <v>3445</v>
      </c>
      <c r="B3451" s="45">
        <v>44298</v>
      </c>
      <c r="C3451" s="49" t="s">
        <v>272</v>
      </c>
      <c r="D3451" s="49"/>
      <c r="E3451" s="49">
        <v>12010</v>
      </c>
      <c r="F3451" s="36" t="s">
        <v>876</v>
      </c>
      <c r="G3451" s="56" t="s">
        <v>435</v>
      </c>
      <c r="H3451" s="38">
        <v>9</v>
      </c>
      <c r="I3451" s="50">
        <v>344347.83</v>
      </c>
      <c r="J3451" s="39">
        <f t="shared" si="1542"/>
        <v>0</v>
      </c>
      <c r="K3451" s="39">
        <f t="shared" si="1543"/>
        <v>0</v>
      </c>
      <c r="L3451" s="39">
        <f t="shared" si="1544"/>
        <v>0</v>
      </c>
      <c r="M3451" s="39">
        <f>IF(E3451=12005,I3451,IF(E3451&lt;&gt;12005,0))</f>
        <v>0</v>
      </c>
      <c r="N3451" s="39">
        <f t="shared" si="1541"/>
        <v>0</v>
      </c>
      <c r="O3451" s="39">
        <f t="shared" si="1545"/>
        <v>0</v>
      </c>
      <c r="P3451" s="39">
        <f t="shared" si="1546"/>
        <v>0</v>
      </c>
      <c r="Q3451" s="39">
        <f t="shared" si="1547"/>
        <v>0</v>
      </c>
      <c r="R3451" s="39">
        <f t="shared" si="1548"/>
        <v>344347.83</v>
      </c>
      <c r="S3451" s="39">
        <f t="shared" si="1549"/>
        <v>0</v>
      </c>
      <c r="T3451" s="39"/>
      <c r="U3451" s="39">
        <f t="shared" si="1550"/>
        <v>0</v>
      </c>
      <c r="V3451" s="39"/>
      <c r="W3451" s="39">
        <f>IF(E3451=12099,I3451,IF(E3451&lt;&gt;12099,0))</f>
        <v>0</v>
      </c>
      <c r="X3451" s="39">
        <f t="shared" si="1527"/>
        <v>94.277297741273102</v>
      </c>
      <c r="Y3451" s="39">
        <f t="shared" si="1528"/>
        <v>2869.5652500000001</v>
      </c>
      <c r="Z3451" s="41">
        <f t="shared" si="1529"/>
        <v>128122.84763039014</v>
      </c>
      <c r="AA3451" s="41">
        <v>93617.356657084194</v>
      </c>
      <c r="AB3451" s="41">
        <v>6292.1151882654767</v>
      </c>
      <c r="AC3451" s="41">
        <f t="shared" si="1534"/>
        <v>99909.471845349675</v>
      </c>
      <c r="AD3451" s="42">
        <f t="shared" si="1535"/>
        <v>34505.490973305947</v>
      </c>
      <c r="AE3451" s="41">
        <f t="shared" si="1536"/>
        <v>134414.96281865562</v>
      </c>
      <c r="AF3451" s="42">
        <f t="shared" si="1537"/>
        <v>209932.86718134439</v>
      </c>
      <c r="AG3451" s="43">
        <f>(365.25/30.4375*(IF(E3451=12002,1/3%,IF(E3451=12003,1/3%,IF(E3451=12004,1/3%,IF(E3451=12006,1/2%,IF(E3451=12007,1/10%,IF(E3451=12008,1/3%,IF(E3451=12009,1/10%,IF(E3451=12010,1/10%,IF(E3451=12011,1/20%,IF(E3451=12012,1/3%,IF(E3451=12099,1/10%)))))))))))))</f>
        <v>120</v>
      </c>
      <c r="AH3451" s="44">
        <f t="shared" si="1538"/>
        <v>75.351129363449701</v>
      </c>
      <c r="AI3451" s="36">
        <f t="shared" si="1539"/>
        <v>44.648870636550306</v>
      </c>
      <c r="AJ3451" s="36">
        <f t="shared" si="1540"/>
        <v>1359</v>
      </c>
      <c r="AK3451" s="45">
        <v>45657</v>
      </c>
    </row>
    <row r="3452" spans="1:37" s="79" customFormat="1" ht="12.75" x14ac:dyDescent="0.25">
      <c r="A3452" s="36">
        <v>3446</v>
      </c>
      <c r="B3452" s="74">
        <v>44298</v>
      </c>
      <c r="C3452" s="36" t="s">
        <v>823</v>
      </c>
      <c r="D3452" s="36"/>
      <c r="E3452" s="36">
        <v>12004</v>
      </c>
      <c r="F3452" s="36" t="s">
        <v>2480</v>
      </c>
      <c r="G3452" s="36" t="s">
        <v>558</v>
      </c>
      <c r="H3452" s="38">
        <v>57</v>
      </c>
      <c r="I3452" s="50">
        <v>2751012.8167499998</v>
      </c>
      <c r="J3452" s="39">
        <f t="shared" si="1542"/>
        <v>0</v>
      </c>
      <c r="K3452" s="39">
        <f t="shared" si="1543"/>
        <v>0</v>
      </c>
      <c r="L3452" s="39">
        <f t="shared" si="1544"/>
        <v>2751012.8167499998</v>
      </c>
      <c r="M3452" s="39">
        <f>IF(C3452=12006,H3452,IF(C3452&lt;&gt;12006,0))</f>
        <v>0</v>
      </c>
      <c r="N3452" s="39">
        <f t="shared" si="1541"/>
        <v>0</v>
      </c>
      <c r="O3452" s="39">
        <f t="shared" si="1545"/>
        <v>0</v>
      </c>
      <c r="P3452" s="39">
        <f t="shared" si="1546"/>
        <v>0</v>
      </c>
      <c r="Q3452" s="39">
        <f t="shared" si="1547"/>
        <v>0</v>
      </c>
      <c r="R3452" s="39">
        <f t="shared" si="1548"/>
        <v>0</v>
      </c>
      <c r="S3452" s="39">
        <f t="shared" si="1549"/>
        <v>0</v>
      </c>
      <c r="T3452" s="39"/>
      <c r="U3452" s="39">
        <f t="shared" si="1550"/>
        <v>0</v>
      </c>
      <c r="V3452" s="39"/>
      <c r="W3452" s="39"/>
      <c r="X3452" s="39">
        <f t="shared" si="1527"/>
        <v>225.95587817248457</v>
      </c>
      <c r="Y3452" s="39">
        <f t="shared" si="1528"/>
        <v>6877.5320418749989</v>
      </c>
      <c r="Z3452" s="41">
        <f t="shared" si="1529"/>
        <v>307074.03843640652</v>
      </c>
      <c r="AA3452" s="41">
        <v>217595.51068010263</v>
      </c>
      <c r="AB3452" s="41">
        <v>-5868.4828207278479</v>
      </c>
      <c r="AC3452" s="41">
        <f t="shared" si="1534"/>
        <v>211727.02785937476</v>
      </c>
      <c r="AD3452" s="42">
        <f t="shared" si="1535"/>
        <v>89478.527756303898</v>
      </c>
      <c r="AE3452" s="41">
        <f t="shared" si="1536"/>
        <v>301205.55561567866</v>
      </c>
      <c r="AF3452" s="42">
        <f t="shared" si="1537"/>
        <v>2449807.2611343209</v>
      </c>
      <c r="AG3452" s="43">
        <f>(365.25/30.4375*(IF(E3452=12002,1/3%,IF(E3452=12003,1/3%,IF(E3452=12004,1/3%,IF(E3452=12006,1/2%,IF(E3452=12007,1/10%,IF(E3452=12008,1/3%,IF(E3452=12009,1/10%,IF(E3452=12010,1/10%,IF(E3452=12011,1/20%,IF(E3452=12012,1/3%))))))))))))</f>
        <v>400</v>
      </c>
      <c r="AH3452" s="44">
        <f t="shared" si="1538"/>
        <v>355.35112936344967</v>
      </c>
      <c r="AI3452" s="36">
        <f t="shared" si="1539"/>
        <v>44.648870636550306</v>
      </c>
      <c r="AJ3452" s="36">
        <f t="shared" si="1540"/>
        <v>1359</v>
      </c>
      <c r="AK3452" s="45">
        <v>45657</v>
      </c>
    </row>
    <row r="3453" spans="1:37" s="79" customFormat="1" ht="12.75" x14ac:dyDescent="0.25">
      <c r="A3453" s="36">
        <v>3447</v>
      </c>
      <c r="B3453" s="45">
        <v>44300</v>
      </c>
      <c r="C3453" s="102" t="s">
        <v>823</v>
      </c>
      <c r="D3453" s="102"/>
      <c r="E3453" s="102">
        <v>12004</v>
      </c>
      <c r="F3453" s="109" t="s">
        <v>2453</v>
      </c>
      <c r="G3453" s="102" t="s">
        <v>65</v>
      </c>
      <c r="H3453" s="103">
        <v>9387</v>
      </c>
      <c r="I3453" s="111">
        <v>453048373.87424999</v>
      </c>
      <c r="J3453" s="39">
        <f t="shared" si="1542"/>
        <v>0</v>
      </c>
      <c r="K3453" s="39">
        <f t="shared" si="1543"/>
        <v>0</v>
      </c>
      <c r="L3453" s="39">
        <f t="shared" si="1544"/>
        <v>453048373.87424999</v>
      </c>
      <c r="M3453" s="39">
        <f>IF(C3453=12006,H3453,IF(C3453&lt;&gt;12006,0))</f>
        <v>0</v>
      </c>
      <c r="N3453" s="39">
        <f t="shared" si="1541"/>
        <v>0</v>
      </c>
      <c r="O3453" s="39">
        <f t="shared" si="1545"/>
        <v>0</v>
      </c>
      <c r="P3453" s="39">
        <f t="shared" si="1546"/>
        <v>0</v>
      </c>
      <c r="Q3453" s="39">
        <f t="shared" si="1547"/>
        <v>0</v>
      </c>
      <c r="R3453" s="39">
        <f t="shared" si="1548"/>
        <v>0</v>
      </c>
      <c r="S3453" s="39">
        <f t="shared" si="1549"/>
        <v>0</v>
      </c>
      <c r="T3453" s="39"/>
      <c r="U3453" s="39">
        <f t="shared" si="1550"/>
        <v>0</v>
      </c>
      <c r="V3453" s="39"/>
      <c r="W3453" s="39"/>
      <c r="X3453" s="39">
        <f t="shared" si="1527"/>
        <v>37211.365410616017</v>
      </c>
      <c r="Y3453" s="39">
        <f t="shared" si="1528"/>
        <v>1132620.9346856251</v>
      </c>
      <c r="Z3453" s="41">
        <f t="shared" si="1529"/>
        <v>50495822.862205938</v>
      </c>
      <c r="AA3453" s="41">
        <v>36876463.121920474</v>
      </c>
      <c r="AB3453" s="41">
        <v>-994546.66893813002</v>
      </c>
      <c r="AC3453" s="41">
        <f t="shared" si="1534"/>
        <v>35881916.452982344</v>
      </c>
      <c r="AD3453" s="42">
        <f t="shared" si="1535"/>
        <v>13619359.740285464</v>
      </c>
      <c r="AE3453" s="41">
        <f t="shared" si="1536"/>
        <v>49501276.193267807</v>
      </c>
      <c r="AF3453" s="42">
        <f t="shared" si="1537"/>
        <v>403547097.68098217</v>
      </c>
      <c r="AG3453" s="43">
        <f>(365.25/30.4375*(IF(E3453=12002,1/3%,IF(E3453=12003,1/3%,IF(E3453=12004,1/3%,IF(E3453=12006,1/2%,IF(E3453=12007,1/10%,IF(E3453=12008,1/3%,IF(E3453=12009,1/10%,IF(E3453=12010,1/10%,IF(E3453=12011,1/20%,IF(E3453=12012,1/3%))))))))))))</f>
        <v>400</v>
      </c>
      <c r="AH3453" s="44">
        <f t="shared" si="1538"/>
        <v>355.41683778234085</v>
      </c>
      <c r="AI3453" s="36">
        <f t="shared" si="1539"/>
        <v>44.583162217659137</v>
      </c>
      <c r="AJ3453" s="36">
        <f t="shared" si="1540"/>
        <v>1357</v>
      </c>
      <c r="AK3453" s="45">
        <v>45657</v>
      </c>
    </row>
    <row r="3454" spans="1:37" s="79" customFormat="1" ht="12.75" x14ac:dyDescent="0.25">
      <c r="A3454" s="36">
        <v>3448</v>
      </c>
      <c r="B3454" s="45">
        <v>44301</v>
      </c>
      <c r="C3454" s="106" t="s">
        <v>973</v>
      </c>
      <c r="D3454" s="106"/>
      <c r="E3454" s="106">
        <v>12006</v>
      </c>
      <c r="F3454" s="109" t="s">
        <v>2481</v>
      </c>
      <c r="G3454" s="56" t="s">
        <v>435</v>
      </c>
      <c r="H3454" s="103">
        <v>1</v>
      </c>
      <c r="I3454" s="108">
        <v>1720340</v>
      </c>
      <c r="J3454" s="39">
        <f t="shared" si="1542"/>
        <v>0</v>
      </c>
      <c r="K3454" s="39">
        <f t="shared" si="1543"/>
        <v>0</v>
      </c>
      <c r="L3454" s="39">
        <f t="shared" si="1544"/>
        <v>0</v>
      </c>
      <c r="M3454" s="39">
        <f>IF(E3454=12005,I3454,IF(E3454&lt;&gt;12005,0))</f>
        <v>0</v>
      </c>
      <c r="N3454" s="39">
        <f t="shared" si="1541"/>
        <v>1720340</v>
      </c>
      <c r="O3454" s="39">
        <f t="shared" si="1545"/>
        <v>0</v>
      </c>
      <c r="P3454" s="39">
        <f t="shared" si="1546"/>
        <v>0</v>
      </c>
      <c r="Q3454" s="39">
        <f t="shared" si="1547"/>
        <v>0</v>
      </c>
      <c r="R3454" s="39">
        <f t="shared" si="1548"/>
        <v>0</v>
      </c>
      <c r="S3454" s="39">
        <f t="shared" si="1549"/>
        <v>0</v>
      </c>
      <c r="T3454" s="39"/>
      <c r="U3454" s="39">
        <f t="shared" si="1550"/>
        <v>0</v>
      </c>
      <c r="V3454" s="39"/>
      <c r="W3454" s="39">
        <f>IF(E3454=12099,I3454,IF(E3454&lt;&gt;12099,0))</f>
        <v>0</v>
      </c>
      <c r="X3454" s="39">
        <f t="shared" si="1527"/>
        <v>94.200684462696785</v>
      </c>
      <c r="Y3454" s="39">
        <f t="shared" si="1528"/>
        <v>2867.2333333333336</v>
      </c>
      <c r="Z3454" s="41">
        <f t="shared" si="1529"/>
        <v>127736.12813141686</v>
      </c>
      <c r="AA3454" s="41">
        <v>93258.677618069822</v>
      </c>
      <c r="AB3454" s="41">
        <v>0</v>
      </c>
      <c r="AC3454" s="41">
        <f t="shared" si="1534"/>
        <v>93258.677618069822</v>
      </c>
      <c r="AD3454" s="42">
        <f t="shared" si="1535"/>
        <v>34477.450513347037</v>
      </c>
      <c r="AE3454" s="41">
        <f t="shared" si="1536"/>
        <v>127736.12813141686</v>
      </c>
      <c r="AF3454" s="42">
        <f t="shared" si="1537"/>
        <v>1592603.8718685831</v>
      </c>
      <c r="AG3454" s="43">
        <f>(365.25/30.4375*(IF(E3454=12002,1/3%,IF(E3454=12003,1/3%,IF(E3454=12004,1/3%,IF(E3454=12006,1/2%,IF(E3454=12007,1/10%,IF(E3454=12008,1/3%,IF(E3454=12009,1/10%,IF(E3454=12010,1/10%,IF(E3454=12011,1/20%,IF(E3454=12012,1/3%,IF(E3454=12099,1/10%)))))))))))))</f>
        <v>600</v>
      </c>
      <c r="AH3454" s="44">
        <f t="shared" si="1538"/>
        <v>555.44969199178649</v>
      </c>
      <c r="AI3454" s="36">
        <f t="shared" si="1539"/>
        <v>44.550308008213555</v>
      </c>
      <c r="AJ3454" s="36">
        <f t="shared" si="1540"/>
        <v>1356</v>
      </c>
      <c r="AK3454" s="45">
        <v>45657</v>
      </c>
    </row>
    <row r="3455" spans="1:37" s="79" customFormat="1" ht="25.5" x14ac:dyDescent="0.25">
      <c r="A3455" s="36">
        <v>3449</v>
      </c>
      <c r="B3455" s="45">
        <v>44305</v>
      </c>
      <c r="C3455" s="101" t="s">
        <v>533</v>
      </c>
      <c r="D3455" s="101"/>
      <c r="E3455" s="109">
        <v>12003</v>
      </c>
      <c r="F3455" s="109" t="s">
        <v>2338</v>
      </c>
      <c r="G3455" s="36" t="s">
        <v>558</v>
      </c>
      <c r="H3455" s="103">
        <v>4</v>
      </c>
      <c r="I3455" s="110">
        <v>220600</v>
      </c>
      <c r="J3455" s="39">
        <f t="shared" si="1542"/>
        <v>0</v>
      </c>
      <c r="K3455" s="39">
        <f t="shared" si="1543"/>
        <v>220600</v>
      </c>
      <c r="L3455" s="39">
        <f t="shared" si="1544"/>
        <v>0</v>
      </c>
      <c r="M3455" s="39">
        <f t="shared" ref="M3455:M3475" si="1551">IF(C3455=12006,H3455,IF(C3455&lt;&gt;12006,0))</f>
        <v>0</v>
      </c>
      <c r="N3455" s="39">
        <f t="shared" si="1541"/>
        <v>0</v>
      </c>
      <c r="O3455" s="39">
        <f t="shared" si="1545"/>
        <v>0</v>
      </c>
      <c r="P3455" s="39">
        <f t="shared" si="1546"/>
        <v>0</v>
      </c>
      <c r="Q3455" s="39">
        <f t="shared" si="1547"/>
        <v>0</v>
      </c>
      <c r="R3455" s="39">
        <f t="shared" si="1548"/>
        <v>0</v>
      </c>
      <c r="S3455" s="39">
        <f t="shared" si="1549"/>
        <v>0</v>
      </c>
      <c r="T3455" s="39"/>
      <c r="U3455" s="39">
        <f t="shared" si="1550"/>
        <v>0</v>
      </c>
      <c r="V3455" s="39"/>
      <c r="W3455" s="39"/>
      <c r="X3455" s="39">
        <f t="shared" si="1527"/>
        <v>18.119096509240247</v>
      </c>
      <c r="Y3455" s="39">
        <f t="shared" si="1528"/>
        <v>551.5</v>
      </c>
      <c r="Z3455" s="41">
        <f t="shared" si="1529"/>
        <v>24497.01848049281</v>
      </c>
      <c r="AA3455" s="41">
        <v>17321.856262833677</v>
      </c>
      <c r="AB3455" s="41">
        <v>-467.16504207203701</v>
      </c>
      <c r="AC3455" s="41">
        <f t="shared" si="1534"/>
        <v>16854.691220761641</v>
      </c>
      <c r="AD3455" s="42">
        <f t="shared" si="1535"/>
        <v>7175.1622176591336</v>
      </c>
      <c r="AE3455" s="41">
        <f t="shared" si="1536"/>
        <v>24029.853438420774</v>
      </c>
      <c r="AF3455" s="42">
        <f t="shared" si="1537"/>
        <v>196570.14656157923</v>
      </c>
      <c r="AG3455" s="43">
        <f t="shared" ref="AG3455:AG3475" si="1552">(365.25/30.4375*(IF(E3455=12002,1/3%,IF(E3455=12003,1/3%,IF(E3455=12004,1/3%,IF(E3455=12006,1/2%,IF(E3455=12007,1/10%,IF(E3455=12008,1/3%,IF(E3455=12009,1/10%,IF(E3455=12010,1/10%,IF(E3455=12011,1/20%,IF(E3455=12012,1/3%))))))))))))</f>
        <v>400</v>
      </c>
      <c r="AH3455" s="44">
        <f t="shared" si="1538"/>
        <v>355.58110882956879</v>
      </c>
      <c r="AI3455" s="36">
        <f t="shared" si="1539"/>
        <v>44.418891170431209</v>
      </c>
      <c r="AJ3455" s="36">
        <f t="shared" si="1540"/>
        <v>1352</v>
      </c>
      <c r="AK3455" s="45">
        <v>45657</v>
      </c>
    </row>
    <row r="3456" spans="1:37" s="79" customFormat="1" ht="12.75" x14ac:dyDescent="0.25">
      <c r="A3456" s="36">
        <v>3450</v>
      </c>
      <c r="B3456" s="45">
        <v>44306</v>
      </c>
      <c r="C3456" s="102" t="s">
        <v>533</v>
      </c>
      <c r="D3456" s="102"/>
      <c r="E3456" s="102">
        <v>12003</v>
      </c>
      <c r="F3456" s="109" t="s">
        <v>2148</v>
      </c>
      <c r="G3456" s="56" t="s">
        <v>1470</v>
      </c>
      <c r="H3456" s="103">
        <v>27</v>
      </c>
      <c r="I3456" s="110">
        <v>1542292.9906542054</v>
      </c>
      <c r="J3456" s="39">
        <f t="shared" si="1542"/>
        <v>0</v>
      </c>
      <c r="K3456" s="39">
        <f t="shared" si="1543"/>
        <v>1542292.9906542054</v>
      </c>
      <c r="L3456" s="39">
        <f t="shared" si="1544"/>
        <v>0</v>
      </c>
      <c r="M3456" s="39">
        <f t="shared" si="1551"/>
        <v>0</v>
      </c>
      <c r="N3456" s="39">
        <f t="shared" si="1541"/>
        <v>0</v>
      </c>
      <c r="O3456" s="39">
        <f t="shared" si="1545"/>
        <v>0</v>
      </c>
      <c r="P3456" s="39">
        <f t="shared" si="1546"/>
        <v>0</v>
      </c>
      <c r="Q3456" s="39">
        <f t="shared" si="1547"/>
        <v>0</v>
      </c>
      <c r="R3456" s="39">
        <f t="shared" si="1548"/>
        <v>0</v>
      </c>
      <c r="S3456" s="39">
        <f t="shared" si="1549"/>
        <v>0</v>
      </c>
      <c r="T3456" s="39"/>
      <c r="U3456" s="39">
        <f t="shared" si="1550"/>
        <v>0</v>
      </c>
      <c r="V3456" s="39"/>
      <c r="W3456" s="39"/>
      <c r="X3456" s="39">
        <f t="shared" si="1527"/>
        <v>126.67704235352817</v>
      </c>
      <c r="Y3456" s="39">
        <f t="shared" si="1528"/>
        <v>3855.7324766355136</v>
      </c>
      <c r="Z3456" s="41">
        <f t="shared" si="1529"/>
        <v>171140.68421961655</v>
      </c>
      <c r="AA3456" s="41">
        <v>124776.88671822524</v>
      </c>
      <c r="AB3456" s="41">
        <v>-3365.193582578549</v>
      </c>
      <c r="AC3456" s="41">
        <f t="shared" si="1534"/>
        <v>121411.6931356467</v>
      </c>
      <c r="AD3456" s="42">
        <f t="shared" si="1535"/>
        <v>46363.797501391309</v>
      </c>
      <c r="AE3456" s="41">
        <f t="shared" si="1536"/>
        <v>167775.49063703802</v>
      </c>
      <c r="AF3456" s="42">
        <f t="shared" si="1537"/>
        <v>1374517.5000171675</v>
      </c>
      <c r="AG3456" s="43">
        <f t="shared" si="1552"/>
        <v>400</v>
      </c>
      <c r="AH3456" s="44">
        <f t="shared" si="1538"/>
        <v>355.61396303901438</v>
      </c>
      <c r="AI3456" s="36">
        <f t="shared" si="1539"/>
        <v>44.386036960985628</v>
      </c>
      <c r="AJ3456" s="36">
        <f t="shared" si="1540"/>
        <v>1351</v>
      </c>
      <c r="AK3456" s="45">
        <v>45657</v>
      </c>
    </row>
    <row r="3457" spans="1:37" s="79" customFormat="1" ht="12.75" x14ac:dyDescent="0.25">
      <c r="A3457" s="36">
        <v>3451</v>
      </c>
      <c r="B3457" s="45">
        <v>44306</v>
      </c>
      <c r="C3457" s="102" t="s">
        <v>533</v>
      </c>
      <c r="D3457" s="102"/>
      <c r="E3457" s="102">
        <v>12003</v>
      </c>
      <c r="F3457" s="109" t="s">
        <v>2482</v>
      </c>
      <c r="G3457" s="56" t="s">
        <v>1470</v>
      </c>
      <c r="H3457" s="103">
        <v>5</v>
      </c>
      <c r="I3457" s="110">
        <v>204007.00934579439</v>
      </c>
      <c r="J3457" s="39">
        <f t="shared" si="1542"/>
        <v>0</v>
      </c>
      <c r="K3457" s="39">
        <f t="shared" si="1543"/>
        <v>204007.00934579439</v>
      </c>
      <c r="L3457" s="39">
        <f t="shared" si="1544"/>
        <v>0</v>
      </c>
      <c r="M3457" s="39">
        <f t="shared" si="1551"/>
        <v>0</v>
      </c>
      <c r="N3457" s="39">
        <f t="shared" si="1541"/>
        <v>0</v>
      </c>
      <c r="O3457" s="39">
        <f t="shared" si="1545"/>
        <v>0</v>
      </c>
      <c r="P3457" s="39">
        <f t="shared" si="1546"/>
        <v>0</v>
      </c>
      <c r="Q3457" s="39">
        <f t="shared" si="1547"/>
        <v>0</v>
      </c>
      <c r="R3457" s="39">
        <f t="shared" si="1548"/>
        <v>0</v>
      </c>
      <c r="S3457" s="39">
        <f t="shared" si="1549"/>
        <v>0</v>
      </c>
      <c r="T3457" s="39"/>
      <c r="U3457" s="39">
        <f t="shared" si="1550"/>
        <v>0</v>
      </c>
      <c r="V3457" s="39"/>
      <c r="W3457" s="39"/>
      <c r="X3457" s="39">
        <f t="shared" si="1527"/>
        <v>16.756222533535475</v>
      </c>
      <c r="Y3457" s="39">
        <f t="shared" si="1528"/>
        <v>510.01752336448601</v>
      </c>
      <c r="Z3457" s="41">
        <f t="shared" si="1529"/>
        <v>22637.656642806425</v>
      </c>
      <c r="AA3457" s="41">
        <v>16504.879195532441</v>
      </c>
      <c r="AB3457" s="41">
        <v>-445.13142626700392</v>
      </c>
      <c r="AC3457" s="41">
        <f t="shared" si="1534"/>
        <v>16059.747769265437</v>
      </c>
      <c r="AD3457" s="42">
        <f t="shared" si="1535"/>
        <v>6132.7774472739839</v>
      </c>
      <c r="AE3457" s="41">
        <f t="shared" si="1536"/>
        <v>22192.525216539419</v>
      </c>
      <c r="AF3457" s="42">
        <f t="shared" si="1537"/>
        <v>181814.48412925497</v>
      </c>
      <c r="AG3457" s="43">
        <f t="shared" si="1552"/>
        <v>400</v>
      </c>
      <c r="AH3457" s="44">
        <f t="shared" si="1538"/>
        <v>355.61396303901438</v>
      </c>
      <c r="AI3457" s="36">
        <f t="shared" si="1539"/>
        <v>44.386036960985628</v>
      </c>
      <c r="AJ3457" s="36">
        <f t="shared" si="1540"/>
        <v>1351</v>
      </c>
      <c r="AK3457" s="45">
        <v>45657</v>
      </c>
    </row>
    <row r="3458" spans="1:37" s="79" customFormat="1" ht="25.5" x14ac:dyDescent="0.25">
      <c r="A3458" s="36">
        <v>3452</v>
      </c>
      <c r="B3458" s="45">
        <v>44306</v>
      </c>
      <c r="C3458" s="101" t="s">
        <v>533</v>
      </c>
      <c r="D3458" s="101"/>
      <c r="E3458" s="109">
        <v>12003</v>
      </c>
      <c r="F3458" s="109" t="s">
        <v>2210</v>
      </c>
      <c r="G3458" s="36" t="s">
        <v>540</v>
      </c>
      <c r="H3458" s="103">
        <v>16</v>
      </c>
      <c r="I3458" s="112">
        <v>666495.04950495053</v>
      </c>
      <c r="J3458" s="39">
        <f t="shared" si="1542"/>
        <v>0</v>
      </c>
      <c r="K3458" s="39">
        <f t="shared" si="1543"/>
        <v>666495.04950495053</v>
      </c>
      <c r="L3458" s="39">
        <f t="shared" si="1544"/>
        <v>0</v>
      </c>
      <c r="M3458" s="39">
        <f t="shared" si="1551"/>
        <v>0</v>
      </c>
      <c r="N3458" s="39">
        <f t="shared" si="1541"/>
        <v>0</v>
      </c>
      <c r="O3458" s="39">
        <f t="shared" si="1545"/>
        <v>0</v>
      </c>
      <c r="P3458" s="39">
        <f t="shared" si="1546"/>
        <v>0</v>
      </c>
      <c r="Q3458" s="39">
        <f t="shared" si="1547"/>
        <v>0</v>
      </c>
      <c r="R3458" s="39">
        <f t="shared" si="1548"/>
        <v>0</v>
      </c>
      <c r="S3458" s="39">
        <f t="shared" si="1549"/>
        <v>0</v>
      </c>
      <c r="T3458" s="39"/>
      <c r="U3458" s="39">
        <f t="shared" si="1550"/>
        <v>0</v>
      </c>
      <c r="V3458" s="39"/>
      <c r="W3458" s="39"/>
      <c r="X3458" s="39">
        <f t="shared" si="1527"/>
        <v>54.742919877203327</v>
      </c>
      <c r="Y3458" s="39">
        <f t="shared" si="1528"/>
        <v>1666.2376237623762</v>
      </c>
      <c r="Z3458" s="41">
        <f t="shared" si="1529"/>
        <v>73957.68475410169</v>
      </c>
      <c r="AA3458" s="41">
        <v>52279.488482729175</v>
      </c>
      <c r="AB3458" s="41">
        <v>-1409.9614421199092</v>
      </c>
      <c r="AC3458" s="41">
        <f t="shared" si="1534"/>
        <v>50869.527040609268</v>
      </c>
      <c r="AD3458" s="42">
        <f t="shared" si="1535"/>
        <v>21678.196271372515</v>
      </c>
      <c r="AE3458" s="41">
        <f t="shared" si="1536"/>
        <v>72547.723311981783</v>
      </c>
      <c r="AF3458" s="42">
        <f t="shared" si="1537"/>
        <v>593947.32619296876</v>
      </c>
      <c r="AG3458" s="43">
        <f t="shared" si="1552"/>
        <v>400</v>
      </c>
      <c r="AH3458" s="44">
        <f t="shared" si="1538"/>
        <v>355.61396303901438</v>
      </c>
      <c r="AI3458" s="36">
        <f t="shared" si="1539"/>
        <v>44.386036960985628</v>
      </c>
      <c r="AJ3458" s="36">
        <f t="shared" si="1540"/>
        <v>1351</v>
      </c>
      <c r="AK3458" s="45">
        <v>45657</v>
      </c>
    </row>
    <row r="3459" spans="1:37" s="79" customFormat="1" ht="25.5" x14ac:dyDescent="0.25">
      <c r="A3459" s="36">
        <v>3453</v>
      </c>
      <c r="B3459" s="45">
        <v>44306</v>
      </c>
      <c r="C3459" s="101" t="s">
        <v>533</v>
      </c>
      <c r="D3459" s="101"/>
      <c r="E3459" s="109">
        <v>12003</v>
      </c>
      <c r="F3459" s="109" t="s">
        <v>2415</v>
      </c>
      <c r="G3459" s="102" t="s">
        <v>540</v>
      </c>
      <c r="H3459" s="103">
        <v>3</v>
      </c>
      <c r="I3459" s="112">
        <v>174954.95049504953</v>
      </c>
      <c r="J3459" s="39">
        <f t="shared" si="1542"/>
        <v>0</v>
      </c>
      <c r="K3459" s="39">
        <f t="shared" si="1543"/>
        <v>174954.95049504953</v>
      </c>
      <c r="L3459" s="39">
        <f t="shared" si="1544"/>
        <v>0</v>
      </c>
      <c r="M3459" s="39">
        <f t="shared" si="1551"/>
        <v>0</v>
      </c>
      <c r="N3459" s="39">
        <f t="shared" si="1541"/>
        <v>0</v>
      </c>
      <c r="O3459" s="39">
        <f t="shared" si="1545"/>
        <v>0</v>
      </c>
      <c r="P3459" s="39">
        <f t="shared" si="1546"/>
        <v>0</v>
      </c>
      <c r="Q3459" s="39">
        <f t="shared" si="1547"/>
        <v>0</v>
      </c>
      <c r="R3459" s="39">
        <f t="shared" si="1548"/>
        <v>0</v>
      </c>
      <c r="S3459" s="39">
        <f t="shared" si="1549"/>
        <v>0</v>
      </c>
      <c r="T3459" s="39"/>
      <c r="U3459" s="39">
        <f t="shared" si="1550"/>
        <v>0</v>
      </c>
      <c r="V3459" s="39"/>
      <c r="W3459" s="39"/>
      <c r="X3459" s="39">
        <f t="shared" si="1527"/>
        <v>14.370016467765874</v>
      </c>
      <c r="Y3459" s="39">
        <f t="shared" si="1528"/>
        <v>437.38737623762376</v>
      </c>
      <c r="Z3459" s="41">
        <f t="shared" si="1529"/>
        <v>19413.892247951695</v>
      </c>
      <c r="AA3459" s="41">
        <v>13723.365726716409</v>
      </c>
      <c r="AB3459" s="41">
        <v>-370.11487855647613</v>
      </c>
      <c r="AC3459" s="41">
        <f t="shared" si="1534"/>
        <v>13353.250848159933</v>
      </c>
      <c r="AD3459" s="42">
        <f t="shared" si="1535"/>
        <v>5690.5265212352861</v>
      </c>
      <c r="AE3459" s="41">
        <f t="shared" si="1536"/>
        <v>19043.777369395219</v>
      </c>
      <c r="AF3459" s="42">
        <f t="shared" si="1537"/>
        <v>155911.17312565431</v>
      </c>
      <c r="AG3459" s="43">
        <f t="shared" si="1552"/>
        <v>400</v>
      </c>
      <c r="AH3459" s="44">
        <f t="shared" si="1538"/>
        <v>355.61396303901438</v>
      </c>
      <c r="AI3459" s="36">
        <f t="shared" si="1539"/>
        <v>44.386036960985628</v>
      </c>
      <c r="AJ3459" s="36">
        <f t="shared" si="1540"/>
        <v>1351</v>
      </c>
      <c r="AK3459" s="45">
        <v>45657</v>
      </c>
    </row>
    <row r="3460" spans="1:37" s="79" customFormat="1" ht="25.5" x14ac:dyDescent="0.25">
      <c r="A3460" s="36">
        <v>3454</v>
      </c>
      <c r="B3460" s="45">
        <v>44307</v>
      </c>
      <c r="C3460" s="101" t="s">
        <v>533</v>
      </c>
      <c r="D3460" s="101"/>
      <c r="E3460" s="102">
        <v>12003</v>
      </c>
      <c r="F3460" s="102" t="s">
        <v>2338</v>
      </c>
      <c r="G3460" s="102" t="s">
        <v>1700</v>
      </c>
      <c r="H3460" s="103">
        <v>3</v>
      </c>
      <c r="I3460" s="104">
        <v>142875</v>
      </c>
      <c r="J3460" s="39">
        <f t="shared" si="1542"/>
        <v>0</v>
      </c>
      <c r="K3460" s="39">
        <f t="shared" si="1543"/>
        <v>142875</v>
      </c>
      <c r="L3460" s="39">
        <f t="shared" si="1544"/>
        <v>0</v>
      </c>
      <c r="M3460" s="39">
        <f t="shared" si="1551"/>
        <v>0</v>
      </c>
      <c r="N3460" s="39">
        <f t="shared" si="1541"/>
        <v>0</v>
      </c>
      <c r="O3460" s="39">
        <f t="shared" si="1545"/>
        <v>0</v>
      </c>
      <c r="P3460" s="39">
        <f t="shared" si="1546"/>
        <v>0</v>
      </c>
      <c r="Q3460" s="39">
        <f t="shared" si="1547"/>
        <v>0</v>
      </c>
      <c r="R3460" s="39">
        <f t="shared" si="1548"/>
        <v>0</v>
      </c>
      <c r="S3460" s="39">
        <f t="shared" si="1549"/>
        <v>0</v>
      </c>
      <c r="T3460" s="39"/>
      <c r="U3460" s="39">
        <f t="shared" si="1550"/>
        <v>0</v>
      </c>
      <c r="V3460" s="39"/>
      <c r="W3460" s="39"/>
      <c r="X3460" s="39">
        <f t="shared" si="1527"/>
        <v>11.735112936344969</v>
      </c>
      <c r="Y3460" s="39">
        <f t="shared" si="1528"/>
        <v>357.1875</v>
      </c>
      <c r="Z3460" s="41">
        <f t="shared" si="1529"/>
        <v>15842.402464065708</v>
      </c>
      <c r="AA3460" s="41">
        <v>11195.297741273102</v>
      </c>
      <c r="AB3460" s="41">
        <v>-301.93367621532536</v>
      </c>
      <c r="AC3460" s="41">
        <f t="shared" si="1534"/>
        <v>10893.364065057776</v>
      </c>
      <c r="AD3460" s="42">
        <f t="shared" si="1535"/>
        <v>4647.1047227926065</v>
      </c>
      <c r="AE3460" s="41">
        <f t="shared" si="1536"/>
        <v>15540.468787850383</v>
      </c>
      <c r="AF3460" s="42">
        <f t="shared" si="1537"/>
        <v>127334.53121214962</v>
      </c>
      <c r="AG3460" s="43">
        <f t="shared" si="1552"/>
        <v>400</v>
      </c>
      <c r="AH3460" s="44">
        <f t="shared" si="1538"/>
        <v>355.64681724845997</v>
      </c>
      <c r="AI3460" s="36">
        <f t="shared" si="1539"/>
        <v>44.353182751540039</v>
      </c>
      <c r="AJ3460" s="36">
        <f t="shared" si="1540"/>
        <v>1350</v>
      </c>
      <c r="AK3460" s="45">
        <v>45657</v>
      </c>
    </row>
    <row r="3461" spans="1:37" s="79" customFormat="1" ht="25.5" x14ac:dyDescent="0.25">
      <c r="A3461" s="36">
        <v>3455</v>
      </c>
      <c r="B3461" s="45">
        <v>44307</v>
      </c>
      <c r="C3461" s="101" t="s">
        <v>533</v>
      </c>
      <c r="D3461" s="101"/>
      <c r="E3461" s="102">
        <v>12003</v>
      </c>
      <c r="F3461" s="102" t="s">
        <v>2299</v>
      </c>
      <c r="G3461" s="102" t="s">
        <v>1700</v>
      </c>
      <c r="H3461" s="103">
        <v>4</v>
      </c>
      <c r="I3461" s="104">
        <v>147500</v>
      </c>
      <c r="J3461" s="39">
        <f t="shared" si="1542"/>
        <v>0</v>
      </c>
      <c r="K3461" s="39">
        <f t="shared" si="1543"/>
        <v>147500</v>
      </c>
      <c r="L3461" s="39">
        <f t="shared" si="1544"/>
        <v>0</v>
      </c>
      <c r="M3461" s="39">
        <f t="shared" si="1551"/>
        <v>0</v>
      </c>
      <c r="N3461" s="39">
        <f t="shared" si="1541"/>
        <v>0</v>
      </c>
      <c r="O3461" s="39">
        <f t="shared" si="1545"/>
        <v>0</v>
      </c>
      <c r="P3461" s="39">
        <f t="shared" si="1546"/>
        <v>0</v>
      </c>
      <c r="Q3461" s="39">
        <f t="shared" si="1547"/>
        <v>0</v>
      </c>
      <c r="R3461" s="39">
        <f t="shared" si="1548"/>
        <v>0</v>
      </c>
      <c r="S3461" s="39">
        <f t="shared" si="1549"/>
        <v>0</v>
      </c>
      <c r="T3461" s="39"/>
      <c r="U3461" s="39">
        <f t="shared" si="1550"/>
        <v>0</v>
      </c>
      <c r="V3461" s="39"/>
      <c r="W3461" s="39"/>
      <c r="X3461" s="39">
        <f t="shared" si="1527"/>
        <v>12.114989733059549</v>
      </c>
      <c r="Y3461" s="39">
        <f t="shared" si="1528"/>
        <v>368.75</v>
      </c>
      <c r="Z3461" s="41">
        <f t="shared" si="1529"/>
        <v>16355.23613963039</v>
      </c>
      <c r="AA3461" s="41">
        <v>11557.70020533881</v>
      </c>
      <c r="AB3461" s="41">
        <v>-311.70755724766752</v>
      </c>
      <c r="AC3461" s="41">
        <f t="shared" si="1534"/>
        <v>11245.992648091142</v>
      </c>
      <c r="AD3461" s="42">
        <f t="shared" si="1535"/>
        <v>4797.5359342915799</v>
      </c>
      <c r="AE3461" s="41">
        <f t="shared" si="1536"/>
        <v>16043.528582382722</v>
      </c>
      <c r="AF3461" s="42">
        <f t="shared" si="1537"/>
        <v>131456.47141761729</v>
      </c>
      <c r="AG3461" s="43">
        <f t="shared" si="1552"/>
        <v>400</v>
      </c>
      <c r="AH3461" s="44">
        <f t="shared" si="1538"/>
        <v>355.64681724845997</v>
      </c>
      <c r="AI3461" s="36">
        <f t="shared" si="1539"/>
        <v>44.353182751540039</v>
      </c>
      <c r="AJ3461" s="36">
        <f t="shared" si="1540"/>
        <v>1350</v>
      </c>
      <c r="AK3461" s="45">
        <v>45657</v>
      </c>
    </row>
    <row r="3462" spans="1:37" s="79" customFormat="1" ht="12.75" x14ac:dyDescent="0.25">
      <c r="A3462" s="36">
        <v>3456</v>
      </c>
      <c r="B3462" s="45">
        <v>44308</v>
      </c>
      <c r="C3462" s="102" t="s">
        <v>533</v>
      </c>
      <c r="D3462" s="102"/>
      <c r="E3462" s="102">
        <v>12003</v>
      </c>
      <c r="F3462" s="102" t="s">
        <v>2433</v>
      </c>
      <c r="G3462" s="102" t="s">
        <v>836</v>
      </c>
      <c r="H3462" s="103">
        <v>1</v>
      </c>
      <c r="I3462" s="104">
        <v>57502.941176470587</v>
      </c>
      <c r="J3462" s="39">
        <f t="shared" si="1542"/>
        <v>0</v>
      </c>
      <c r="K3462" s="39">
        <f t="shared" si="1543"/>
        <v>57502.941176470587</v>
      </c>
      <c r="L3462" s="39">
        <f t="shared" si="1544"/>
        <v>0</v>
      </c>
      <c r="M3462" s="39">
        <f t="shared" si="1551"/>
        <v>0</v>
      </c>
      <c r="N3462" s="39">
        <f t="shared" si="1541"/>
        <v>0</v>
      </c>
      <c r="O3462" s="39">
        <f t="shared" si="1545"/>
        <v>0</v>
      </c>
      <c r="P3462" s="39">
        <f t="shared" si="1546"/>
        <v>0</v>
      </c>
      <c r="Q3462" s="39">
        <f t="shared" si="1547"/>
        <v>0</v>
      </c>
      <c r="R3462" s="39">
        <f t="shared" si="1548"/>
        <v>0</v>
      </c>
      <c r="S3462" s="39">
        <f t="shared" si="1549"/>
        <v>0</v>
      </c>
      <c r="T3462" s="39"/>
      <c r="U3462" s="39">
        <f t="shared" si="1550"/>
        <v>0</v>
      </c>
      <c r="V3462" s="39"/>
      <c r="W3462" s="39"/>
      <c r="X3462" s="39">
        <f t="shared" si="1527"/>
        <v>4.7230341828723272</v>
      </c>
      <c r="Y3462" s="39">
        <f t="shared" si="1528"/>
        <v>143.75735294117646</v>
      </c>
      <c r="Z3462" s="41">
        <f t="shared" si="1529"/>
        <v>6371.3731126947696</v>
      </c>
      <c r="AA3462" s="41">
        <v>4642.742601763498</v>
      </c>
      <c r="AB3462" s="41">
        <v>-125.21331490102421</v>
      </c>
      <c r="AC3462" s="41">
        <f t="shared" si="1534"/>
        <v>4517.5292868624738</v>
      </c>
      <c r="AD3462" s="42">
        <f t="shared" si="1535"/>
        <v>1728.6305109312716</v>
      </c>
      <c r="AE3462" s="41">
        <f t="shared" si="1536"/>
        <v>6246.1597977937454</v>
      </c>
      <c r="AF3462" s="42">
        <f t="shared" si="1537"/>
        <v>51256.781378676838</v>
      </c>
      <c r="AG3462" s="43">
        <f t="shared" si="1552"/>
        <v>400</v>
      </c>
      <c r="AH3462" s="44">
        <f t="shared" si="1538"/>
        <v>355.67967145790556</v>
      </c>
      <c r="AI3462" s="36">
        <f t="shared" si="1539"/>
        <v>44.320328542094458</v>
      </c>
      <c r="AJ3462" s="36">
        <f t="shared" si="1540"/>
        <v>1349</v>
      </c>
      <c r="AK3462" s="45">
        <v>45657</v>
      </c>
    </row>
    <row r="3463" spans="1:37" s="79" customFormat="1" ht="12.75" x14ac:dyDescent="0.25">
      <c r="A3463" s="36">
        <v>3457</v>
      </c>
      <c r="B3463" s="45">
        <v>44308</v>
      </c>
      <c r="C3463" s="102" t="s">
        <v>533</v>
      </c>
      <c r="D3463" s="102"/>
      <c r="E3463" s="102">
        <v>12003</v>
      </c>
      <c r="F3463" s="102" t="s">
        <v>2210</v>
      </c>
      <c r="G3463" s="36" t="s">
        <v>836</v>
      </c>
      <c r="H3463" s="103">
        <v>2</v>
      </c>
      <c r="I3463" s="104">
        <v>82147.058823529413</v>
      </c>
      <c r="J3463" s="39">
        <f t="shared" si="1542"/>
        <v>0</v>
      </c>
      <c r="K3463" s="39">
        <f t="shared" si="1543"/>
        <v>82147.058823529413</v>
      </c>
      <c r="L3463" s="39">
        <f t="shared" si="1544"/>
        <v>0</v>
      </c>
      <c r="M3463" s="39">
        <f t="shared" si="1551"/>
        <v>0</v>
      </c>
      <c r="N3463" s="39">
        <f t="shared" si="1541"/>
        <v>0</v>
      </c>
      <c r="O3463" s="39">
        <f t="shared" si="1545"/>
        <v>0</v>
      </c>
      <c r="P3463" s="39">
        <f t="shared" si="1546"/>
        <v>0</v>
      </c>
      <c r="Q3463" s="39">
        <f t="shared" si="1547"/>
        <v>0</v>
      </c>
      <c r="R3463" s="39">
        <f t="shared" si="1548"/>
        <v>0</v>
      </c>
      <c r="S3463" s="39">
        <f t="shared" si="1549"/>
        <v>0</v>
      </c>
      <c r="T3463" s="39"/>
      <c r="U3463" s="39">
        <f t="shared" si="1550"/>
        <v>0</v>
      </c>
      <c r="V3463" s="39"/>
      <c r="W3463" s="39"/>
      <c r="X3463" s="39">
        <f t="shared" ref="X3463:X3526" si="1553">IF(I3463&lt;0,0,IF(I3463&gt;0,((1/365.25*(IF(E3463=12002,I3463*3%,IF(E3463=12003,I3463*3%,IF(E3463=12004,I3463*3%,IF(E3463=12006,I3463*2%,IF(E3463=12007,I3463*10%,IF(E3463=12008,I3463*3%,IF(E3463=12009,I3463*10%,IF(E3463=12010,I3463*10%,IF(E3463=12011,I3463*20%,IF(E3463=12012,I3463*3%,IF(E3463=12099,I3463*10%))))))))))))))))</f>
        <v>6.747191689817611</v>
      </c>
      <c r="Y3463" s="39">
        <f t="shared" ref="Y3463:Y3526" si="1554">X3463*30.4375</f>
        <v>205.36764705882354</v>
      </c>
      <c r="Z3463" s="41">
        <f t="shared" ref="Z3463:Z3526" si="1555">IF(I3463&lt;0,0,IF(I3463&gt;0,(IF(AI3463*Y3463&lt;=I3463,Y3463*AI3463,IF(Y3463*AI3463&gt;I3463,I3463,IF(AI3463*Y3463=I3463,I3463))))))</f>
        <v>9101.9615895639581</v>
      </c>
      <c r="AA3463" s="41">
        <v>6632.4894310907121</v>
      </c>
      <c r="AB3463" s="41">
        <v>-178.87616414432031</v>
      </c>
      <c r="AC3463" s="41">
        <f t="shared" si="1534"/>
        <v>6453.6132669463914</v>
      </c>
      <c r="AD3463" s="42">
        <f t="shared" si="1535"/>
        <v>2469.4721584732461</v>
      </c>
      <c r="AE3463" s="41">
        <f t="shared" si="1536"/>
        <v>8923.0854254196383</v>
      </c>
      <c r="AF3463" s="42">
        <f t="shared" si="1537"/>
        <v>73223.973398109782</v>
      </c>
      <c r="AG3463" s="43">
        <f t="shared" si="1552"/>
        <v>400</v>
      </c>
      <c r="AH3463" s="44">
        <f t="shared" si="1538"/>
        <v>355.67967145790556</v>
      </c>
      <c r="AI3463" s="36">
        <f t="shared" si="1539"/>
        <v>44.320328542094458</v>
      </c>
      <c r="AJ3463" s="36">
        <f t="shared" si="1540"/>
        <v>1349</v>
      </c>
      <c r="AK3463" s="45">
        <v>45657</v>
      </c>
    </row>
    <row r="3464" spans="1:37" s="79" customFormat="1" ht="12.75" x14ac:dyDescent="0.25">
      <c r="A3464" s="36">
        <v>3458</v>
      </c>
      <c r="B3464" s="45">
        <v>44308</v>
      </c>
      <c r="C3464" s="102" t="s">
        <v>533</v>
      </c>
      <c r="D3464" s="102"/>
      <c r="E3464" s="102">
        <v>12003</v>
      </c>
      <c r="F3464" s="102" t="s">
        <v>2405</v>
      </c>
      <c r="G3464" s="36" t="s">
        <v>836</v>
      </c>
      <c r="H3464" s="103">
        <v>1</v>
      </c>
      <c r="I3464" s="104">
        <v>79763.15789473684</v>
      </c>
      <c r="J3464" s="39">
        <f t="shared" si="1542"/>
        <v>0</v>
      </c>
      <c r="K3464" s="39">
        <f t="shared" si="1543"/>
        <v>79763.15789473684</v>
      </c>
      <c r="L3464" s="39">
        <f t="shared" si="1544"/>
        <v>0</v>
      </c>
      <c r="M3464" s="39">
        <f t="shared" si="1551"/>
        <v>0</v>
      </c>
      <c r="N3464" s="39">
        <f t="shared" si="1541"/>
        <v>0</v>
      </c>
      <c r="O3464" s="39">
        <f t="shared" si="1545"/>
        <v>0</v>
      </c>
      <c r="P3464" s="39">
        <f t="shared" si="1546"/>
        <v>0</v>
      </c>
      <c r="Q3464" s="39">
        <f t="shared" si="1547"/>
        <v>0</v>
      </c>
      <c r="R3464" s="39">
        <f t="shared" si="1548"/>
        <v>0</v>
      </c>
      <c r="S3464" s="39">
        <f t="shared" si="1549"/>
        <v>0</v>
      </c>
      <c r="T3464" s="39"/>
      <c r="U3464" s="39">
        <f t="shared" si="1550"/>
        <v>0</v>
      </c>
      <c r="V3464" s="39"/>
      <c r="W3464" s="39"/>
      <c r="X3464" s="39">
        <f t="shared" si="1553"/>
        <v>6.551388738787419</v>
      </c>
      <c r="Y3464" s="39">
        <f t="shared" si="1554"/>
        <v>199.40789473684205</v>
      </c>
      <c r="Z3464" s="41">
        <f t="shared" si="1555"/>
        <v>8837.8234086242283</v>
      </c>
      <c r="AA3464" s="41">
        <v>6440.0151302280328</v>
      </c>
      <c r="AB3464" s="41">
        <v>-173.68519248995401</v>
      </c>
      <c r="AC3464" s="41">
        <f t="shared" si="1534"/>
        <v>6266.329937738079</v>
      </c>
      <c r="AD3464" s="42">
        <f t="shared" si="1535"/>
        <v>2397.8082783961954</v>
      </c>
      <c r="AE3464" s="41">
        <f t="shared" si="1536"/>
        <v>8664.1382161342735</v>
      </c>
      <c r="AF3464" s="42">
        <f t="shared" si="1537"/>
        <v>71099.019678602563</v>
      </c>
      <c r="AG3464" s="43">
        <f t="shared" si="1552"/>
        <v>400</v>
      </c>
      <c r="AH3464" s="44">
        <f t="shared" si="1538"/>
        <v>355.67967145790556</v>
      </c>
      <c r="AI3464" s="36">
        <f t="shared" si="1539"/>
        <v>44.320328542094458</v>
      </c>
      <c r="AJ3464" s="36">
        <f t="shared" si="1540"/>
        <v>1349</v>
      </c>
      <c r="AK3464" s="45">
        <v>45657</v>
      </c>
    </row>
    <row r="3465" spans="1:37" s="79" customFormat="1" ht="12.75" x14ac:dyDescent="0.25">
      <c r="A3465" s="36">
        <v>3459</v>
      </c>
      <c r="B3465" s="45">
        <v>44308</v>
      </c>
      <c r="C3465" s="102" t="s">
        <v>533</v>
      </c>
      <c r="D3465" s="102"/>
      <c r="E3465" s="102">
        <v>12003</v>
      </c>
      <c r="F3465" s="102" t="s">
        <v>2433</v>
      </c>
      <c r="G3465" s="36" t="s">
        <v>836</v>
      </c>
      <c r="H3465" s="103">
        <v>4</v>
      </c>
      <c r="I3465" s="104">
        <v>223336.84210526315</v>
      </c>
      <c r="J3465" s="39">
        <f t="shared" si="1542"/>
        <v>0</v>
      </c>
      <c r="K3465" s="39">
        <f t="shared" si="1543"/>
        <v>223336.84210526315</v>
      </c>
      <c r="L3465" s="39">
        <f t="shared" si="1544"/>
        <v>0</v>
      </c>
      <c r="M3465" s="39">
        <f t="shared" si="1551"/>
        <v>0</v>
      </c>
      <c r="N3465" s="39">
        <f t="shared" si="1541"/>
        <v>0</v>
      </c>
      <c r="O3465" s="39">
        <f t="shared" si="1545"/>
        <v>0</v>
      </c>
      <c r="P3465" s="39">
        <f t="shared" si="1546"/>
        <v>0</v>
      </c>
      <c r="Q3465" s="39">
        <f t="shared" si="1547"/>
        <v>0</v>
      </c>
      <c r="R3465" s="39">
        <f t="shared" si="1548"/>
        <v>0</v>
      </c>
      <c r="S3465" s="39">
        <f t="shared" si="1549"/>
        <v>0</v>
      </c>
      <c r="T3465" s="39"/>
      <c r="U3465" s="39">
        <f t="shared" si="1550"/>
        <v>0</v>
      </c>
      <c r="V3465" s="39"/>
      <c r="W3465" s="39"/>
      <c r="X3465" s="39">
        <f t="shared" si="1553"/>
        <v>18.343888468604774</v>
      </c>
      <c r="Y3465" s="39">
        <f t="shared" si="1554"/>
        <v>558.3421052631578</v>
      </c>
      <c r="Z3465" s="41">
        <f t="shared" si="1555"/>
        <v>24745.905544147841</v>
      </c>
      <c r="AA3465" s="41">
        <v>18032.042364638492</v>
      </c>
      <c r="AB3465" s="41">
        <v>-486.31853897187119</v>
      </c>
      <c r="AC3465" s="41">
        <f t="shared" si="1534"/>
        <v>17545.723825666621</v>
      </c>
      <c r="AD3465" s="42">
        <f t="shared" si="1535"/>
        <v>6713.8631795093497</v>
      </c>
      <c r="AE3465" s="41">
        <f t="shared" si="1536"/>
        <v>24259.58700517597</v>
      </c>
      <c r="AF3465" s="42">
        <f t="shared" si="1537"/>
        <v>199077.25510008718</v>
      </c>
      <c r="AG3465" s="43">
        <f t="shared" si="1552"/>
        <v>400</v>
      </c>
      <c r="AH3465" s="44">
        <f t="shared" si="1538"/>
        <v>355.67967145790556</v>
      </c>
      <c r="AI3465" s="36">
        <f t="shared" si="1539"/>
        <v>44.320328542094458</v>
      </c>
      <c r="AJ3465" s="36">
        <f t="shared" si="1540"/>
        <v>1349</v>
      </c>
      <c r="AK3465" s="45">
        <v>45657</v>
      </c>
    </row>
    <row r="3466" spans="1:37" s="79" customFormat="1" ht="25.5" x14ac:dyDescent="0.25">
      <c r="A3466" s="36">
        <v>3460</v>
      </c>
      <c r="B3466" s="45">
        <v>44312</v>
      </c>
      <c r="C3466" s="53" t="s">
        <v>533</v>
      </c>
      <c r="D3466" s="53"/>
      <c r="E3466" s="56">
        <v>12003</v>
      </c>
      <c r="F3466" s="56" t="s">
        <v>2415</v>
      </c>
      <c r="G3466" s="36" t="s">
        <v>540</v>
      </c>
      <c r="H3466" s="38">
        <v>3</v>
      </c>
      <c r="I3466" s="98">
        <v>169320.96774193548</v>
      </c>
      <c r="J3466" s="39">
        <f t="shared" si="1542"/>
        <v>0</v>
      </c>
      <c r="K3466" s="39">
        <f t="shared" si="1543"/>
        <v>169320.96774193548</v>
      </c>
      <c r="L3466" s="39">
        <f t="shared" si="1544"/>
        <v>0</v>
      </c>
      <c r="M3466" s="39">
        <f t="shared" si="1551"/>
        <v>0</v>
      </c>
      <c r="N3466" s="39">
        <f t="shared" si="1541"/>
        <v>0</v>
      </c>
      <c r="O3466" s="39">
        <f t="shared" si="1545"/>
        <v>0</v>
      </c>
      <c r="P3466" s="39">
        <f t="shared" si="1546"/>
        <v>0</v>
      </c>
      <c r="Q3466" s="39">
        <f t="shared" si="1547"/>
        <v>0</v>
      </c>
      <c r="R3466" s="39">
        <f t="shared" si="1548"/>
        <v>0</v>
      </c>
      <c r="S3466" s="39">
        <f t="shared" si="1549"/>
        <v>0</v>
      </c>
      <c r="T3466" s="39"/>
      <c r="U3466" s="39">
        <f t="shared" si="1550"/>
        <v>0</v>
      </c>
      <c r="V3466" s="39"/>
      <c r="W3466" s="39"/>
      <c r="X3466" s="39">
        <f t="shared" si="1553"/>
        <v>13.907266344306816</v>
      </c>
      <c r="Y3466" s="39">
        <f t="shared" si="1554"/>
        <v>423.30241935483872</v>
      </c>
      <c r="Z3466" s="41">
        <f t="shared" si="1555"/>
        <v>18705.273233092666</v>
      </c>
      <c r="AA3466" s="41">
        <v>13197.995760747168</v>
      </c>
      <c r="AB3466" s="41">
        <v>-355.94581500281896</v>
      </c>
      <c r="AC3466" s="41">
        <f t="shared" si="1534"/>
        <v>12842.049945744349</v>
      </c>
      <c r="AD3466" s="42">
        <f t="shared" si="1535"/>
        <v>5507.2774723454986</v>
      </c>
      <c r="AE3466" s="41">
        <f t="shared" si="1536"/>
        <v>18349.327418089848</v>
      </c>
      <c r="AF3466" s="42">
        <f t="shared" si="1537"/>
        <v>150971.64032384564</v>
      </c>
      <c r="AG3466" s="43">
        <f t="shared" si="1552"/>
        <v>400</v>
      </c>
      <c r="AH3466" s="44">
        <f t="shared" si="1538"/>
        <v>355.81108829568791</v>
      </c>
      <c r="AI3466" s="36">
        <f t="shared" si="1539"/>
        <v>44.188911704312112</v>
      </c>
      <c r="AJ3466" s="36">
        <f t="shared" si="1540"/>
        <v>1345</v>
      </c>
      <c r="AK3466" s="45">
        <v>45657</v>
      </c>
    </row>
    <row r="3467" spans="1:37" s="79" customFormat="1" ht="25.5" x14ac:dyDescent="0.25">
      <c r="A3467" s="36">
        <v>3461</v>
      </c>
      <c r="B3467" s="45">
        <v>44312</v>
      </c>
      <c r="C3467" s="53" t="s">
        <v>533</v>
      </c>
      <c r="D3467" s="53"/>
      <c r="E3467" s="56">
        <v>12003</v>
      </c>
      <c r="F3467" s="56" t="s">
        <v>2210</v>
      </c>
      <c r="G3467" s="36" t="s">
        <v>540</v>
      </c>
      <c r="H3467" s="38">
        <v>12</v>
      </c>
      <c r="I3467" s="48">
        <v>436013.51351351349</v>
      </c>
      <c r="J3467" s="39">
        <f t="shared" si="1542"/>
        <v>0</v>
      </c>
      <c r="K3467" s="39">
        <f t="shared" si="1543"/>
        <v>436013.51351351349</v>
      </c>
      <c r="L3467" s="39">
        <f t="shared" si="1544"/>
        <v>0</v>
      </c>
      <c r="M3467" s="39">
        <f t="shared" si="1551"/>
        <v>0</v>
      </c>
      <c r="N3467" s="39">
        <f t="shared" si="1541"/>
        <v>0</v>
      </c>
      <c r="O3467" s="39">
        <f t="shared" si="1545"/>
        <v>0</v>
      </c>
      <c r="P3467" s="39">
        <f t="shared" si="1546"/>
        <v>0</v>
      </c>
      <c r="Q3467" s="39">
        <f t="shared" si="1547"/>
        <v>0</v>
      </c>
      <c r="R3467" s="39">
        <f t="shared" si="1548"/>
        <v>0</v>
      </c>
      <c r="S3467" s="39">
        <f t="shared" si="1549"/>
        <v>0</v>
      </c>
      <c r="T3467" s="39"/>
      <c r="U3467" s="39">
        <f t="shared" si="1550"/>
        <v>0</v>
      </c>
      <c r="V3467" s="39"/>
      <c r="W3467" s="39"/>
      <c r="X3467" s="39">
        <f t="shared" si="1553"/>
        <v>35.812198235196178</v>
      </c>
      <c r="Y3467" s="39">
        <f t="shared" si="1554"/>
        <v>1090.0337837837837</v>
      </c>
      <c r="Z3467" s="41">
        <f t="shared" si="1555"/>
        <v>48167.406626338859</v>
      </c>
      <c r="AA3467" s="41">
        <v>33985.776125201177</v>
      </c>
      <c r="AB3467" s="41">
        <v>-916.58574534223339</v>
      </c>
      <c r="AC3467" s="41">
        <f t="shared" si="1534"/>
        <v>33069.190379858941</v>
      </c>
      <c r="AD3467" s="42">
        <f t="shared" si="1535"/>
        <v>14181.630501137683</v>
      </c>
      <c r="AE3467" s="41">
        <f t="shared" si="1536"/>
        <v>47250.820880996624</v>
      </c>
      <c r="AF3467" s="42">
        <f t="shared" si="1537"/>
        <v>388762.69263251685</v>
      </c>
      <c r="AG3467" s="43">
        <f t="shared" si="1552"/>
        <v>400</v>
      </c>
      <c r="AH3467" s="44">
        <f t="shared" si="1538"/>
        <v>355.81108829568791</v>
      </c>
      <c r="AI3467" s="36">
        <f t="shared" si="1539"/>
        <v>44.188911704312112</v>
      </c>
      <c r="AJ3467" s="36">
        <f t="shared" si="1540"/>
        <v>1345</v>
      </c>
      <c r="AK3467" s="45">
        <v>45657</v>
      </c>
    </row>
    <row r="3468" spans="1:37" s="79" customFormat="1" ht="25.5" x14ac:dyDescent="0.25">
      <c r="A3468" s="36">
        <v>3462</v>
      </c>
      <c r="B3468" s="45">
        <v>44312</v>
      </c>
      <c r="C3468" s="101" t="s">
        <v>533</v>
      </c>
      <c r="D3468" s="101"/>
      <c r="E3468" s="109">
        <v>12003</v>
      </c>
      <c r="F3468" s="109" t="s">
        <v>2415</v>
      </c>
      <c r="G3468" s="36" t="s">
        <v>540</v>
      </c>
      <c r="H3468" s="103">
        <v>2</v>
      </c>
      <c r="I3468" s="104">
        <v>101736.48648648648</v>
      </c>
      <c r="J3468" s="39">
        <f t="shared" si="1542"/>
        <v>0</v>
      </c>
      <c r="K3468" s="39">
        <f t="shared" si="1543"/>
        <v>101736.48648648648</v>
      </c>
      <c r="L3468" s="39">
        <f t="shared" si="1544"/>
        <v>0</v>
      </c>
      <c r="M3468" s="39">
        <f t="shared" si="1551"/>
        <v>0</v>
      </c>
      <c r="N3468" s="39">
        <f t="shared" si="1541"/>
        <v>0</v>
      </c>
      <c r="O3468" s="39">
        <f t="shared" si="1545"/>
        <v>0</v>
      </c>
      <c r="P3468" s="39">
        <f t="shared" si="1546"/>
        <v>0</v>
      </c>
      <c r="Q3468" s="39">
        <f t="shared" si="1547"/>
        <v>0</v>
      </c>
      <c r="R3468" s="39">
        <f t="shared" si="1548"/>
        <v>0</v>
      </c>
      <c r="S3468" s="39">
        <f t="shared" si="1549"/>
        <v>0</v>
      </c>
      <c r="T3468" s="39"/>
      <c r="U3468" s="39">
        <f t="shared" si="1550"/>
        <v>0</v>
      </c>
      <c r="V3468" s="39"/>
      <c r="W3468" s="39"/>
      <c r="X3468" s="39">
        <f t="shared" si="1553"/>
        <v>8.3561795882124414</v>
      </c>
      <c r="Y3468" s="39">
        <f t="shared" si="1554"/>
        <v>254.3412162162162</v>
      </c>
      <c r="Z3468" s="41">
        <f t="shared" si="1555"/>
        <v>11239.061546145733</v>
      </c>
      <c r="AA3468" s="41">
        <v>7930.0144292136074</v>
      </c>
      <c r="AB3468" s="41">
        <v>-213.87000724652111</v>
      </c>
      <c r="AC3468" s="41">
        <f t="shared" si="1534"/>
        <v>7716.1444219670866</v>
      </c>
      <c r="AD3468" s="42">
        <f t="shared" si="1535"/>
        <v>3309.0471169321254</v>
      </c>
      <c r="AE3468" s="41">
        <f t="shared" si="1536"/>
        <v>11025.191538899213</v>
      </c>
      <c r="AF3468" s="42">
        <f t="shared" si="1537"/>
        <v>90711.294947587274</v>
      </c>
      <c r="AG3468" s="43">
        <f t="shared" si="1552"/>
        <v>400</v>
      </c>
      <c r="AH3468" s="44">
        <f t="shared" si="1538"/>
        <v>355.81108829568791</v>
      </c>
      <c r="AI3468" s="36">
        <f t="shared" si="1539"/>
        <v>44.188911704312112</v>
      </c>
      <c r="AJ3468" s="36">
        <f t="shared" si="1540"/>
        <v>1345</v>
      </c>
      <c r="AK3468" s="45">
        <v>45657</v>
      </c>
    </row>
    <row r="3469" spans="1:37" s="79" customFormat="1" ht="12.75" x14ac:dyDescent="0.25">
      <c r="A3469" s="36">
        <v>3463</v>
      </c>
      <c r="B3469" s="74">
        <v>44316</v>
      </c>
      <c r="C3469" s="36" t="s">
        <v>823</v>
      </c>
      <c r="D3469" s="36"/>
      <c r="E3469" s="36">
        <v>12004</v>
      </c>
      <c r="F3469" s="36" t="s">
        <v>2483</v>
      </c>
      <c r="G3469" s="36" t="s">
        <v>62</v>
      </c>
      <c r="H3469" s="38">
        <v>1</v>
      </c>
      <c r="I3469" s="50">
        <v>8228999.3600000003</v>
      </c>
      <c r="J3469" s="39">
        <f t="shared" si="1542"/>
        <v>0</v>
      </c>
      <c r="K3469" s="39">
        <f t="shared" si="1543"/>
        <v>0</v>
      </c>
      <c r="L3469" s="39">
        <f t="shared" si="1544"/>
        <v>8228999.3600000003</v>
      </c>
      <c r="M3469" s="39">
        <f t="shared" si="1551"/>
        <v>0</v>
      </c>
      <c r="N3469" s="39">
        <f t="shared" si="1541"/>
        <v>0</v>
      </c>
      <c r="O3469" s="39">
        <f t="shared" si="1545"/>
        <v>0</v>
      </c>
      <c r="P3469" s="39">
        <f t="shared" si="1546"/>
        <v>0</v>
      </c>
      <c r="Q3469" s="39">
        <f t="shared" si="1547"/>
        <v>0</v>
      </c>
      <c r="R3469" s="39">
        <f t="shared" si="1548"/>
        <v>0</v>
      </c>
      <c r="S3469" s="39">
        <f t="shared" si="1549"/>
        <v>0</v>
      </c>
      <c r="T3469" s="39"/>
      <c r="U3469" s="39">
        <f t="shared" si="1550"/>
        <v>0</v>
      </c>
      <c r="V3469" s="39"/>
      <c r="W3469" s="39"/>
      <c r="X3469" s="39">
        <f t="shared" si="1553"/>
        <v>675.89317125256673</v>
      </c>
      <c r="Y3469" s="39">
        <f t="shared" si="1554"/>
        <v>20572.4984</v>
      </c>
      <c r="Z3469" s="41">
        <f t="shared" si="1555"/>
        <v>906372.74264969199</v>
      </c>
      <c r="AA3469" s="41">
        <v>658995.8419712527</v>
      </c>
      <c r="AB3469" s="41">
        <v>-17772.911607865048</v>
      </c>
      <c r="AC3469" s="41">
        <f t="shared" si="1534"/>
        <v>641222.93036338768</v>
      </c>
      <c r="AD3469" s="42">
        <f t="shared" si="1535"/>
        <v>247376.9006784393</v>
      </c>
      <c r="AE3469" s="41">
        <f t="shared" si="1536"/>
        <v>888599.83104182698</v>
      </c>
      <c r="AF3469" s="42">
        <f t="shared" si="1537"/>
        <v>7340399.5289581735</v>
      </c>
      <c r="AG3469" s="43">
        <f t="shared" si="1552"/>
        <v>400</v>
      </c>
      <c r="AH3469" s="44">
        <f t="shared" si="1538"/>
        <v>355.94250513347021</v>
      </c>
      <c r="AI3469" s="36">
        <f t="shared" si="1539"/>
        <v>44.057494866529773</v>
      </c>
      <c r="AJ3469" s="36">
        <f t="shared" si="1540"/>
        <v>1341</v>
      </c>
      <c r="AK3469" s="45">
        <v>45657</v>
      </c>
    </row>
    <row r="3470" spans="1:37" s="79" customFormat="1" ht="25.5" x14ac:dyDescent="0.25">
      <c r="A3470" s="36">
        <v>3464</v>
      </c>
      <c r="B3470" s="45">
        <v>44316</v>
      </c>
      <c r="C3470" s="53" t="s">
        <v>533</v>
      </c>
      <c r="D3470" s="53"/>
      <c r="E3470" s="36">
        <v>12003</v>
      </c>
      <c r="F3470" s="36" t="s">
        <v>2338</v>
      </c>
      <c r="G3470" s="36" t="s">
        <v>1750</v>
      </c>
      <c r="H3470" s="38">
        <v>10</v>
      </c>
      <c r="I3470" s="48">
        <v>591500</v>
      </c>
      <c r="J3470" s="39">
        <f t="shared" si="1542"/>
        <v>0</v>
      </c>
      <c r="K3470" s="39">
        <f t="shared" si="1543"/>
        <v>591500</v>
      </c>
      <c r="L3470" s="39">
        <f t="shared" si="1544"/>
        <v>0</v>
      </c>
      <c r="M3470" s="39">
        <f t="shared" si="1551"/>
        <v>0</v>
      </c>
      <c r="N3470" s="39">
        <f t="shared" si="1541"/>
        <v>0</v>
      </c>
      <c r="O3470" s="39">
        <f t="shared" si="1545"/>
        <v>0</v>
      </c>
      <c r="P3470" s="39">
        <f t="shared" si="1546"/>
        <v>0</v>
      </c>
      <c r="Q3470" s="39">
        <f t="shared" si="1547"/>
        <v>0</v>
      </c>
      <c r="R3470" s="39">
        <f t="shared" si="1548"/>
        <v>0</v>
      </c>
      <c r="S3470" s="39">
        <f t="shared" si="1549"/>
        <v>0</v>
      </c>
      <c r="T3470" s="39"/>
      <c r="U3470" s="39">
        <f t="shared" si="1550"/>
        <v>0</v>
      </c>
      <c r="V3470" s="39"/>
      <c r="W3470" s="39"/>
      <c r="X3470" s="39">
        <f t="shared" si="1553"/>
        <v>48.583162217659137</v>
      </c>
      <c r="Y3470" s="39">
        <f t="shared" si="1554"/>
        <v>1478.75</v>
      </c>
      <c r="Z3470" s="41">
        <f t="shared" si="1555"/>
        <v>65150.020533880903</v>
      </c>
      <c r="AA3470" s="41">
        <v>45911.088295687885</v>
      </c>
      <c r="AB3470" s="41">
        <v>-1238.2076822359775</v>
      </c>
      <c r="AC3470" s="41">
        <f t="shared" si="1534"/>
        <v>44672.880613451911</v>
      </c>
      <c r="AD3470" s="42">
        <f t="shared" si="1535"/>
        <v>19238.932238193018</v>
      </c>
      <c r="AE3470" s="41">
        <f t="shared" si="1536"/>
        <v>63911.812851644929</v>
      </c>
      <c r="AF3470" s="42">
        <f t="shared" si="1537"/>
        <v>527588.18714835506</v>
      </c>
      <c r="AG3470" s="43">
        <f t="shared" si="1552"/>
        <v>400</v>
      </c>
      <c r="AH3470" s="44">
        <f t="shared" si="1538"/>
        <v>355.94250513347021</v>
      </c>
      <c r="AI3470" s="36">
        <f t="shared" si="1539"/>
        <v>44.057494866529773</v>
      </c>
      <c r="AJ3470" s="36">
        <f t="shared" si="1540"/>
        <v>1341</v>
      </c>
      <c r="AK3470" s="45">
        <v>45657</v>
      </c>
    </row>
    <row r="3471" spans="1:37" s="79" customFormat="1" ht="25.5" x14ac:dyDescent="0.25">
      <c r="A3471" s="36">
        <v>3465</v>
      </c>
      <c r="B3471" s="45">
        <v>44316</v>
      </c>
      <c r="C3471" s="53" t="s">
        <v>533</v>
      </c>
      <c r="D3471" s="53"/>
      <c r="E3471" s="36">
        <v>12003</v>
      </c>
      <c r="F3471" s="36" t="s">
        <v>2299</v>
      </c>
      <c r="G3471" s="36" t="s">
        <v>1750</v>
      </c>
      <c r="H3471" s="38">
        <v>10</v>
      </c>
      <c r="I3471" s="48">
        <v>422500</v>
      </c>
      <c r="J3471" s="39">
        <f t="shared" si="1542"/>
        <v>0</v>
      </c>
      <c r="K3471" s="39">
        <f t="shared" si="1543"/>
        <v>422500</v>
      </c>
      <c r="L3471" s="39">
        <f t="shared" si="1544"/>
        <v>0</v>
      </c>
      <c r="M3471" s="39">
        <f t="shared" si="1551"/>
        <v>0</v>
      </c>
      <c r="N3471" s="39">
        <f t="shared" si="1541"/>
        <v>0</v>
      </c>
      <c r="O3471" s="39">
        <f t="shared" si="1545"/>
        <v>0</v>
      </c>
      <c r="P3471" s="39">
        <f t="shared" si="1546"/>
        <v>0</v>
      </c>
      <c r="Q3471" s="39">
        <f t="shared" si="1547"/>
        <v>0</v>
      </c>
      <c r="R3471" s="39">
        <f t="shared" si="1548"/>
        <v>0</v>
      </c>
      <c r="S3471" s="39">
        <f t="shared" si="1549"/>
        <v>0</v>
      </c>
      <c r="T3471" s="39"/>
      <c r="U3471" s="39">
        <f t="shared" si="1550"/>
        <v>0</v>
      </c>
      <c r="V3471" s="39"/>
      <c r="W3471" s="39"/>
      <c r="X3471" s="39">
        <f t="shared" si="1553"/>
        <v>34.70225872689938</v>
      </c>
      <c r="Y3471" s="39">
        <f t="shared" si="1554"/>
        <v>1056.25</v>
      </c>
      <c r="Z3471" s="41">
        <f t="shared" si="1555"/>
        <v>46535.728952772071</v>
      </c>
      <c r="AA3471" s="41">
        <v>32793.63449691992</v>
      </c>
      <c r="AB3471" s="41">
        <v>-884.43405873998393</v>
      </c>
      <c r="AC3471" s="41">
        <f t="shared" si="1534"/>
        <v>31909.200438179934</v>
      </c>
      <c r="AD3471" s="42">
        <f t="shared" si="1535"/>
        <v>13742.094455852151</v>
      </c>
      <c r="AE3471" s="41">
        <f t="shared" si="1536"/>
        <v>45651.294894032086</v>
      </c>
      <c r="AF3471" s="42">
        <f t="shared" si="1537"/>
        <v>376848.70510596794</v>
      </c>
      <c r="AG3471" s="43">
        <f t="shared" si="1552"/>
        <v>400</v>
      </c>
      <c r="AH3471" s="44">
        <f t="shared" si="1538"/>
        <v>355.94250513347021</v>
      </c>
      <c r="AI3471" s="36">
        <f t="shared" si="1539"/>
        <v>44.057494866529773</v>
      </c>
      <c r="AJ3471" s="36">
        <f t="shared" si="1540"/>
        <v>1341</v>
      </c>
      <c r="AK3471" s="45">
        <v>45657</v>
      </c>
    </row>
    <row r="3472" spans="1:37" s="79" customFormat="1" ht="12.75" x14ac:dyDescent="0.25">
      <c r="A3472" s="36">
        <v>3466</v>
      </c>
      <c r="B3472" s="45">
        <v>44317</v>
      </c>
      <c r="C3472" s="36" t="s">
        <v>823</v>
      </c>
      <c r="D3472" s="36"/>
      <c r="E3472" s="36">
        <v>12004</v>
      </c>
      <c r="F3472" s="56" t="s">
        <v>2484</v>
      </c>
      <c r="G3472" s="56" t="s">
        <v>1480</v>
      </c>
      <c r="H3472" s="38">
        <v>4000</v>
      </c>
      <c r="I3472" s="50">
        <v>193053531</v>
      </c>
      <c r="J3472" s="39">
        <f t="shared" si="1542"/>
        <v>0</v>
      </c>
      <c r="K3472" s="39">
        <f t="shared" si="1543"/>
        <v>0</v>
      </c>
      <c r="L3472" s="39">
        <f t="shared" si="1544"/>
        <v>193053531</v>
      </c>
      <c r="M3472" s="39">
        <f t="shared" si="1551"/>
        <v>0</v>
      </c>
      <c r="N3472" s="39">
        <f t="shared" si="1541"/>
        <v>0</v>
      </c>
      <c r="O3472" s="39">
        <f t="shared" si="1545"/>
        <v>0</v>
      </c>
      <c r="P3472" s="39">
        <f t="shared" si="1546"/>
        <v>0</v>
      </c>
      <c r="Q3472" s="39">
        <f t="shared" si="1547"/>
        <v>0</v>
      </c>
      <c r="R3472" s="39">
        <f t="shared" si="1548"/>
        <v>0</v>
      </c>
      <c r="S3472" s="39">
        <f t="shared" si="1549"/>
        <v>0</v>
      </c>
      <c r="T3472" s="39"/>
      <c r="U3472" s="39">
        <f t="shared" si="1550"/>
        <v>0</v>
      </c>
      <c r="V3472" s="39"/>
      <c r="W3472" s="39"/>
      <c r="X3472" s="39">
        <f t="shared" si="1553"/>
        <v>15856.552854209445</v>
      </c>
      <c r="Y3472" s="39">
        <f t="shared" si="1554"/>
        <v>482633.82750000001</v>
      </c>
      <c r="Z3472" s="41">
        <f t="shared" si="1555"/>
        <v>21247780.824640658</v>
      </c>
      <c r="AA3472" s="41">
        <v>15444282.48</v>
      </c>
      <c r="AB3472" s="41">
        <v>-416527.46479076089</v>
      </c>
      <c r="AC3472" s="41">
        <f t="shared" si="1534"/>
        <v>15027755.015209239</v>
      </c>
      <c r="AD3472" s="42">
        <f t="shared" si="1535"/>
        <v>5803498.3446406573</v>
      </c>
      <c r="AE3472" s="41">
        <f t="shared" si="1536"/>
        <v>20831253.359849896</v>
      </c>
      <c r="AF3472" s="42">
        <f t="shared" si="1537"/>
        <v>172222277.6401501</v>
      </c>
      <c r="AG3472" s="43">
        <f t="shared" si="1552"/>
        <v>400</v>
      </c>
      <c r="AH3472" s="44">
        <f t="shared" si="1538"/>
        <v>355.97535934291579</v>
      </c>
      <c r="AI3472" s="36">
        <f t="shared" si="1539"/>
        <v>44.024640657084191</v>
      </c>
      <c r="AJ3472" s="36">
        <f t="shared" si="1540"/>
        <v>1340</v>
      </c>
      <c r="AK3472" s="45">
        <v>45657</v>
      </c>
    </row>
    <row r="3473" spans="1:37" s="79" customFormat="1" ht="12.75" x14ac:dyDescent="0.25">
      <c r="A3473" s="36">
        <v>3467</v>
      </c>
      <c r="B3473" s="45">
        <v>44317</v>
      </c>
      <c r="C3473" s="36" t="s">
        <v>823</v>
      </c>
      <c r="D3473" s="36"/>
      <c r="E3473" s="56">
        <v>12004</v>
      </c>
      <c r="F3473" s="56" t="s">
        <v>2485</v>
      </c>
      <c r="G3473" s="56" t="s">
        <v>544</v>
      </c>
      <c r="H3473" s="38">
        <v>32</v>
      </c>
      <c r="I3473" s="50">
        <v>1544428.2479999999</v>
      </c>
      <c r="J3473" s="39">
        <f t="shared" si="1542"/>
        <v>0</v>
      </c>
      <c r="K3473" s="39">
        <f t="shared" si="1543"/>
        <v>0</v>
      </c>
      <c r="L3473" s="39">
        <f t="shared" si="1544"/>
        <v>1544428.2479999999</v>
      </c>
      <c r="M3473" s="39">
        <f t="shared" si="1551"/>
        <v>0</v>
      </c>
      <c r="N3473" s="39">
        <f t="shared" si="1541"/>
        <v>0</v>
      </c>
      <c r="O3473" s="39">
        <f t="shared" si="1545"/>
        <v>0</v>
      </c>
      <c r="P3473" s="39">
        <f t="shared" si="1546"/>
        <v>0</v>
      </c>
      <c r="Q3473" s="39">
        <f t="shared" si="1547"/>
        <v>0</v>
      </c>
      <c r="R3473" s="39">
        <f t="shared" si="1548"/>
        <v>0</v>
      </c>
      <c r="S3473" s="39">
        <f t="shared" si="1549"/>
        <v>0</v>
      </c>
      <c r="T3473" s="39"/>
      <c r="U3473" s="39">
        <f t="shared" si="1550"/>
        <v>0</v>
      </c>
      <c r="V3473" s="39"/>
      <c r="W3473" s="39"/>
      <c r="X3473" s="39">
        <f t="shared" si="1553"/>
        <v>126.85242283367556</v>
      </c>
      <c r="Y3473" s="39">
        <f t="shared" si="1554"/>
        <v>3861.07062</v>
      </c>
      <c r="Z3473" s="41">
        <f t="shared" si="1555"/>
        <v>169982.24659712525</v>
      </c>
      <c r="AA3473" s="41">
        <v>119748.68715498973</v>
      </c>
      <c r="AB3473" s="41">
        <v>-3229.5846140268332</v>
      </c>
      <c r="AC3473" s="41">
        <f t="shared" si="1534"/>
        <v>116519.10254096289</v>
      </c>
      <c r="AD3473" s="42">
        <f t="shared" si="1535"/>
        <v>50233.55944213552</v>
      </c>
      <c r="AE3473" s="41">
        <f t="shared" si="1536"/>
        <v>166752.66198309843</v>
      </c>
      <c r="AF3473" s="42">
        <f t="shared" si="1537"/>
        <v>1377675.5860169015</v>
      </c>
      <c r="AG3473" s="43">
        <f t="shared" si="1552"/>
        <v>400</v>
      </c>
      <c r="AH3473" s="44">
        <f t="shared" si="1538"/>
        <v>355.97535934291579</v>
      </c>
      <c r="AI3473" s="36">
        <f t="shared" si="1539"/>
        <v>44.024640657084191</v>
      </c>
      <c r="AJ3473" s="36">
        <f t="shared" si="1540"/>
        <v>1340</v>
      </c>
      <c r="AK3473" s="45">
        <v>45657</v>
      </c>
    </row>
    <row r="3474" spans="1:37" s="79" customFormat="1" ht="25.5" x14ac:dyDescent="0.25">
      <c r="A3474" s="36">
        <v>3468</v>
      </c>
      <c r="B3474" s="45">
        <v>44321</v>
      </c>
      <c r="C3474" s="53" t="s">
        <v>533</v>
      </c>
      <c r="D3474" s="53"/>
      <c r="E3474" s="56">
        <v>12003</v>
      </c>
      <c r="F3474" s="56" t="s">
        <v>2210</v>
      </c>
      <c r="G3474" s="36" t="s">
        <v>540</v>
      </c>
      <c r="H3474" s="38">
        <v>8</v>
      </c>
      <c r="I3474" s="98">
        <v>332074.07407407404</v>
      </c>
      <c r="J3474" s="39">
        <f t="shared" si="1542"/>
        <v>0</v>
      </c>
      <c r="K3474" s="39">
        <f t="shared" si="1543"/>
        <v>332074.07407407404</v>
      </c>
      <c r="L3474" s="39">
        <f t="shared" si="1544"/>
        <v>0</v>
      </c>
      <c r="M3474" s="39">
        <f t="shared" si="1551"/>
        <v>0</v>
      </c>
      <c r="N3474" s="39">
        <f t="shared" si="1541"/>
        <v>0</v>
      </c>
      <c r="O3474" s="39">
        <f t="shared" si="1545"/>
        <v>0</v>
      </c>
      <c r="P3474" s="39">
        <f t="shared" si="1546"/>
        <v>0</v>
      </c>
      <c r="Q3474" s="39">
        <f t="shared" si="1547"/>
        <v>0</v>
      </c>
      <c r="R3474" s="39">
        <f t="shared" si="1548"/>
        <v>0</v>
      </c>
      <c r="S3474" s="39">
        <f t="shared" si="1549"/>
        <v>0</v>
      </c>
      <c r="T3474" s="39"/>
      <c r="U3474" s="39">
        <f t="shared" si="1550"/>
        <v>0</v>
      </c>
      <c r="V3474" s="39"/>
      <c r="W3474" s="39"/>
      <c r="X3474" s="39">
        <f t="shared" si="1553"/>
        <v>27.275077952696019</v>
      </c>
      <c r="Y3474" s="39">
        <f t="shared" si="1554"/>
        <v>830.18518518518511</v>
      </c>
      <c r="Z3474" s="41">
        <f t="shared" si="1555"/>
        <v>36439.504144801882</v>
      </c>
      <c r="AA3474" s="41">
        <v>25638.573275534258</v>
      </c>
      <c r="AB3474" s="41">
        <v>-691.46429696632174</v>
      </c>
      <c r="AC3474" s="41">
        <f t="shared" si="1534"/>
        <v>24947.108978567936</v>
      </c>
      <c r="AD3474" s="42">
        <f t="shared" si="1535"/>
        <v>10800.930869267624</v>
      </c>
      <c r="AE3474" s="41">
        <f t="shared" si="1536"/>
        <v>35748.039847835564</v>
      </c>
      <c r="AF3474" s="42">
        <f t="shared" si="1537"/>
        <v>296326.03422623849</v>
      </c>
      <c r="AG3474" s="43">
        <f t="shared" si="1552"/>
        <v>400</v>
      </c>
      <c r="AH3474" s="44">
        <f t="shared" si="1538"/>
        <v>356.10677618069815</v>
      </c>
      <c r="AI3474" s="36">
        <f t="shared" si="1539"/>
        <v>43.893223819301845</v>
      </c>
      <c r="AJ3474" s="36">
        <f t="shared" si="1540"/>
        <v>1336</v>
      </c>
      <c r="AK3474" s="45">
        <v>45657</v>
      </c>
    </row>
    <row r="3475" spans="1:37" s="79" customFormat="1" ht="25.5" x14ac:dyDescent="0.25">
      <c r="A3475" s="36">
        <v>3469</v>
      </c>
      <c r="B3475" s="45">
        <v>44321</v>
      </c>
      <c r="C3475" s="53" t="s">
        <v>533</v>
      </c>
      <c r="D3475" s="53"/>
      <c r="E3475" s="56">
        <v>12003</v>
      </c>
      <c r="F3475" s="56" t="s">
        <v>2415</v>
      </c>
      <c r="G3475" s="36" t="s">
        <v>540</v>
      </c>
      <c r="H3475" s="38">
        <v>2</v>
      </c>
      <c r="I3475" s="98">
        <v>116225.92592592593</v>
      </c>
      <c r="J3475" s="39">
        <f t="shared" si="1542"/>
        <v>0</v>
      </c>
      <c r="K3475" s="39">
        <f t="shared" si="1543"/>
        <v>116225.92592592593</v>
      </c>
      <c r="L3475" s="39">
        <f t="shared" si="1544"/>
        <v>0</v>
      </c>
      <c r="M3475" s="39">
        <f t="shared" si="1551"/>
        <v>0</v>
      </c>
      <c r="N3475" s="39">
        <f t="shared" si="1541"/>
        <v>0</v>
      </c>
      <c r="O3475" s="39">
        <f t="shared" si="1545"/>
        <v>0</v>
      </c>
      <c r="P3475" s="39">
        <f t="shared" si="1546"/>
        <v>0</v>
      </c>
      <c r="Q3475" s="39">
        <f t="shared" si="1547"/>
        <v>0</v>
      </c>
      <c r="R3475" s="39">
        <f t="shared" si="1548"/>
        <v>0</v>
      </c>
      <c r="S3475" s="39">
        <f t="shared" si="1549"/>
        <v>0</v>
      </c>
      <c r="T3475" s="39"/>
      <c r="U3475" s="39">
        <f t="shared" si="1550"/>
        <v>0</v>
      </c>
      <c r="V3475" s="39"/>
      <c r="W3475" s="39"/>
      <c r="X3475" s="39">
        <f t="shared" si="1553"/>
        <v>9.546277283443608</v>
      </c>
      <c r="Y3475" s="39">
        <f t="shared" si="1554"/>
        <v>290.56481481481484</v>
      </c>
      <c r="Z3475" s="41">
        <f t="shared" si="1555"/>
        <v>12753.826450680661</v>
      </c>
      <c r="AA3475" s="41">
        <v>8973.5006464369926</v>
      </c>
      <c r="AB3475" s="41">
        <v>-242.01250393821266</v>
      </c>
      <c r="AC3475" s="41">
        <f t="shared" si="1534"/>
        <v>8731.4881424987798</v>
      </c>
      <c r="AD3475" s="42">
        <f t="shared" si="1535"/>
        <v>3780.3258042436682</v>
      </c>
      <c r="AE3475" s="41">
        <f t="shared" si="1536"/>
        <v>12511.813946742448</v>
      </c>
      <c r="AF3475" s="42">
        <f t="shared" si="1537"/>
        <v>103714.11197918348</v>
      </c>
      <c r="AG3475" s="43">
        <f t="shared" si="1552"/>
        <v>400</v>
      </c>
      <c r="AH3475" s="44">
        <f t="shared" si="1538"/>
        <v>356.10677618069815</v>
      </c>
      <c r="AI3475" s="36">
        <f t="shared" si="1539"/>
        <v>43.893223819301845</v>
      </c>
      <c r="AJ3475" s="36">
        <f t="shared" si="1540"/>
        <v>1336</v>
      </c>
      <c r="AK3475" s="45">
        <v>45657</v>
      </c>
    </row>
    <row r="3476" spans="1:37" s="79" customFormat="1" ht="12.75" x14ac:dyDescent="0.25">
      <c r="A3476" s="36">
        <v>3470</v>
      </c>
      <c r="B3476" s="45">
        <v>44326</v>
      </c>
      <c r="C3476" s="49" t="s">
        <v>754</v>
      </c>
      <c r="D3476" s="49"/>
      <c r="E3476" s="49">
        <v>12011</v>
      </c>
      <c r="F3476" s="36" t="s">
        <v>2486</v>
      </c>
      <c r="G3476" s="56" t="s">
        <v>435</v>
      </c>
      <c r="H3476" s="38">
        <v>1</v>
      </c>
      <c r="I3476" s="50">
        <v>1488000</v>
      </c>
      <c r="J3476" s="39">
        <f t="shared" si="1542"/>
        <v>0</v>
      </c>
      <c r="K3476" s="39">
        <f t="shared" si="1543"/>
        <v>0</v>
      </c>
      <c r="L3476" s="39">
        <f t="shared" si="1544"/>
        <v>0</v>
      </c>
      <c r="M3476" s="39">
        <f>IF(E3476=12005,I3476,IF(E3476&lt;&gt;12005,0))</f>
        <v>0</v>
      </c>
      <c r="N3476" s="39">
        <f t="shared" si="1541"/>
        <v>0</v>
      </c>
      <c r="O3476" s="39">
        <f t="shared" si="1545"/>
        <v>0</v>
      </c>
      <c r="P3476" s="39">
        <f t="shared" si="1546"/>
        <v>0</v>
      </c>
      <c r="Q3476" s="39">
        <f t="shared" si="1547"/>
        <v>0</v>
      </c>
      <c r="R3476" s="39">
        <f t="shared" si="1548"/>
        <v>0</v>
      </c>
      <c r="S3476" s="39">
        <f t="shared" si="1549"/>
        <v>1488000</v>
      </c>
      <c r="T3476" s="39"/>
      <c r="U3476" s="39">
        <f t="shared" si="1550"/>
        <v>0</v>
      </c>
      <c r="V3476" s="39"/>
      <c r="W3476" s="39">
        <f>IF(E3476=12099,I3476,IF(E3476&lt;&gt;12099,0))</f>
        <v>0</v>
      </c>
      <c r="X3476" s="39">
        <f t="shared" si="1553"/>
        <v>814.78439425051329</v>
      </c>
      <c r="Y3476" s="39">
        <f t="shared" si="1554"/>
        <v>24800</v>
      </c>
      <c r="Z3476" s="41">
        <f t="shared" si="1555"/>
        <v>1084478.0287474333</v>
      </c>
      <c r="AA3476" s="41">
        <v>786266.94045174541</v>
      </c>
      <c r="AB3476" s="41">
        <v>0</v>
      </c>
      <c r="AC3476" s="41">
        <f t="shared" si="1534"/>
        <v>786266.94045174541</v>
      </c>
      <c r="AD3476" s="42">
        <f t="shared" si="1535"/>
        <v>298211.08829568792</v>
      </c>
      <c r="AE3476" s="41">
        <f t="shared" si="1536"/>
        <v>1084478.0287474333</v>
      </c>
      <c r="AF3476" s="42">
        <f t="shared" si="1537"/>
        <v>403521.97125256667</v>
      </c>
      <c r="AG3476" s="43">
        <f>(365.25/30.4375*(IF(E3476=12002,1/3%,IF(E3476=12003,1/3%,IF(E3476=12004,1/3%,IF(E3476=12006,1/2%,IF(E3476=12007,1/10%,IF(E3476=12008,1/3%,IF(E3476=12009,1/10%,IF(E3476=12010,1/10%,IF(E3476=12011,1/20%,IF(E3476=12012,1/3%,IF(E3476=12099,1/10%)))))))))))))</f>
        <v>60</v>
      </c>
      <c r="AH3476" s="44">
        <f t="shared" si="1538"/>
        <v>16.271047227926076</v>
      </c>
      <c r="AI3476" s="36">
        <f t="shared" si="1539"/>
        <v>43.728952772073924</v>
      </c>
      <c r="AJ3476" s="36">
        <f t="shared" si="1540"/>
        <v>1331</v>
      </c>
      <c r="AK3476" s="45">
        <v>45657</v>
      </c>
    </row>
    <row r="3477" spans="1:37" s="79" customFormat="1" ht="25.5" x14ac:dyDescent="0.25">
      <c r="A3477" s="36">
        <v>3471</v>
      </c>
      <c r="B3477" s="45">
        <v>44326</v>
      </c>
      <c r="C3477" s="53" t="s">
        <v>533</v>
      </c>
      <c r="D3477" s="53"/>
      <c r="E3477" s="36">
        <v>12003</v>
      </c>
      <c r="F3477" s="36" t="s">
        <v>2338</v>
      </c>
      <c r="G3477" s="36" t="s">
        <v>1750</v>
      </c>
      <c r="H3477" s="38">
        <v>10</v>
      </c>
      <c r="I3477" s="48">
        <v>591500</v>
      </c>
      <c r="J3477" s="39">
        <f t="shared" si="1542"/>
        <v>0</v>
      </c>
      <c r="K3477" s="39">
        <f t="shared" si="1543"/>
        <v>591500</v>
      </c>
      <c r="L3477" s="39">
        <f t="shared" si="1544"/>
        <v>0</v>
      </c>
      <c r="M3477" s="39">
        <f>IF(C3477=12006,H3477,IF(C3477&lt;&gt;12006,0))</f>
        <v>0</v>
      </c>
      <c r="N3477" s="39">
        <f t="shared" si="1541"/>
        <v>0</v>
      </c>
      <c r="O3477" s="39">
        <f t="shared" si="1545"/>
        <v>0</v>
      </c>
      <c r="P3477" s="39">
        <f t="shared" si="1546"/>
        <v>0</v>
      </c>
      <c r="Q3477" s="39">
        <f t="shared" si="1547"/>
        <v>0</v>
      </c>
      <c r="R3477" s="39">
        <f t="shared" si="1548"/>
        <v>0</v>
      </c>
      <c r="S3477" s="39">
        <f t="shared" si="1549"/>
        <v>0</v>
      </c>
      <c r="T3477" s="39"/>
      <c r="U3477" s="39">
        <f t="shared" si="1550"/>
        <v>0</v>
      </c>
      <c r="V3477" s="39"/>
      <c r="W3477" s="39"/>
      <c r="X3477" s="39">
        <f t="shared" si="1553"/>
        <v>48.583162217659137</v>
      </c>
      <c r="Y3477" s="39">
        <f t="shared" si="1554"/>
        <v>1478.75</v>
      </c>
      <c r="Z3477" s="41">
        <f t="shared" si="1555"/>
        <v>64664.188911704317</v>
      </c>
      <c r="AA3477" s="41">
        <v>45425.256673511292</v>
      </c>
      <c r="AB3477" s="41">
        <v>-1225.1049554398294</v>
      </c>
      <c r="AC3477" s="41">
        <f t="shared" si="1534"/>
        <v>44200.151718071465</v>
      </c>
      <c r="AD3477" s="42">
        <f t="shared" si="1535"/>
        <v>19238.932238193025</v>
      </c>
      <c r="AE3477" s="41">
        <f t="shared" si="1536"/>
        <v>63439.083956264491</v>
      </c>
      <c r="AF3477" s="42">
        <f t="shared" si="1537"/>
        <v>528060.91604373546</v>
      </c>
      <c r="AG3477" s="43">
        <f>(365.25/30.4375*(IF(E3477=12002,1/3%,IF(E3477=12003,1/3%,IF(E3477=12004,1/3%,IF(E3477=12006,1/2%,IF(E3477=12007,1/10%,IF(E3477=12008,1/3%,IF(E3477=12009,1/10%,IF(E3477=12010,1/10%,IF(E3477=12011,1/20%,IF(E3477=12012,1/3%))))))))))))</f>
        <v>400</v>
      </c>
      <c r="AH3477" s="44">
        <f t="shared" si="1538"/>
        <v>356.27104722792609</v>
      </c>
      <c r="AI3477" s="36">
        <f t="shared" si="1539"/>
        <v>43.728952772073924</v>
      </c>
      <c r="AJ3477" s="36">
        <f t="shared" si="1540"/>
        <v>1331</v>
      </c>
      <c r="AK3477" s="45">
        <v>45657</v>
      </c>
    </row>
    <row r="3478" spans="1:37" s="79" customFormat="1" ht="25.5" x14ac:dyDescent="0.25">
      <c r="A3478" s="36">
        <v>3472</v>
      </c>
      <c r="B3478" s="45">
        <v>44326</v>
      </c>
      <c r="C3478" s="53" t="s">
        <v>533</v>
      </c>
      <c r="D3478" s="53"/>
      <c r="E3478" s="36">
        <v>12003</v>
      </c>
      <c r="F3478" s="36" t="s">
        <v>2299</v>
      </c>
      <c r="G3478" s="36" t="s">
        <v>1750</v>
      </c>
      <c r="H3478" s="38">
        <v>10</v>
      </c>
      <c r="I3478" s="48">
        <v>422500</v>
      </c>
      <c r="J3478" s="39">
        <f t="shared" si="1542"/>
        <v>0</v>
      </c>
      <c r="K3478" s="39">
        <f t="shared" si="1543"/>
        <v>422500</v>
      </c>
      <c r="L3478" s="39">
        <f t="shared" si="1544"/>
        <v>0</v>
      </c>
      <c r="M3478" s="39">
        <f>IF(C3478=12006,H3478,IF(C3478&lt;&gt;12006,0))</f>
        <v>0</v>
      </c>
      <c r="N3478" s="39">
        <f t="shared" si="1541"/>
        <v>0</v>
      </c>
      <c r="O3478" s="39">
        <f t="shared" si="1545"/>
        <v>0</v>
      </c>
      <c r="P3478" s="39">
        <f t="shared" si="1546"/>
        <v>0</v>
      </c>
      <c r="Q3478" s="39">
        <f t="shared" si="1547"/>
        <v>0</v>
      </c>
      <c r="R3478" s="39">
        <f t="shared" si="1548"/>
        <v>0</v>
      </c>
      <c r="S3478" s="39">
        <f t="shared" si="1549"/>
        <v>0</v>
      </c>
      <c r="T3478" s="39"/>
      <c r="U3478" s="39">
        <f t="shared" si="1550"/>
        <v>0</v>
      </c>
      <c r="V3478" s="39"/>
      <c r="W3478" s="39"/>
      <c r="X3478" s="39">
        <f t="shared" si="1553"/>
        <v>34.70225872689938</v>
      </c>
      <c r="Y3478" s="39">
        <f t="shared" si="1554"/>
        <v>1056.25</v>
      </c>
      <c r="Z3478" s="41">
        <f t="shared" si="1555"/>
        <v>46188.70636550308</v>
      </c>
      <c r="AA3478" s="41">
        <v>32446.611909650925</v>
      </c>
      <c r="AB3478" s="41">
        <v>-875.07496817130686</v>
      </c>
      <c r="AC3478" s="41">
        <f t="shared" si="1534"/>
        <v>31571.536941479619</v>
      </c>
      <c r="AD3478" s="42">
        <f t="shared" si="1535"/>
        <v>13742.094455852155</v>
      </c>
      <c r="AE3478" s="41">
        <f t="shared" si="1536"/>
        <v>45313.631397331774</v>
      </c>
      <c r="AF3478" s="42">
        <f t="shared" si="1537"/>
        <v>377186.36860266823</v>
      </c>
      <c r="AG3478" s="43">
        <f>(365.25/30.4375*(IF(E3478=12002,1/3%,IF(E3478=12003,1/3%,IF(E3478=12004,1/3%,IF(E3478=12006,1/2%,IF(E3478=12007,1/10%,IF(E3478=12008,1/3%,IF(E3478=12009,1/10%,IF(E3478=12010,1/10%,IF(E3478=12011,1/20%,IF(E3478=12012,1/3%))))))))))))</f>
        <v>400</v>
      </c>
      <c r="AH3478" s="44">
        <f t="shared" si="1538"/>
        <v>356.27104722792609</v>
      </c>
      <c r="AI3478" s="36">
        <f t="shared" si="1539"/>
        <v>43.728952772073924</v>
      </c>
      <c r="AJ3478" s="36">
        <f t="shared" si="1540"/>
        <v>1331</v>
      </c>
      <c r="AK3478" s="45">
        <v>45657</v>
      </c>
    </row>
    <row r="3479" spans="1:37" s="79" customFormat="1" ht="12.75" x14ac:dyDescent="0.25">
      <c r="A3479" s="36">
        <v>3473</v>
      </c>
      <c r="B3479" s="74">
        <v>44330</v>
      </c>
      <c r="C3479" s="49" t="s">
        <v>272</v>
      </c>
      <c r="D3479" s="49"/>
      <c r="E3479" s="49">
        <v>12010</v>
      </c>
      <c r="F3479" s="36" t="s">
        <v>2487</v>
      </c>
      <c r="G3479" s="56" t="s">
        <v>435</v>
      </c>
      <c r="H3479" s="38">
        <v>50</v>
      </c>
      <c r="I3479" s="50">
        <v>2844270</v>
      </c>
      <c r="J3479" s="39">
        <f t="shared" si="1542"/>
        <v>0</v>
      </c>
      <c r="K3479" s="39">
        <f t="shared" si="1543"/>
        <v>0</v>
      </c>
      <c r="L3479" s="39">
        <f t="shared" si="1544"/>
        <v>0</v>
      </c>
      <c r="M3479" s="39">
        <f>IF(E3479=12005,I3479,IF(E3479&lt;&gt;12005,0))</f>
        <v>0</v>
      </c>
      <c r="N3479" s="39">
        <f t="shared" si="1541"/>
        <v>0</v>
      </c>
      <c r="O3479" s="39">
        <f t="shared" si="1545"/>
        <v>0</v>
      </c>
      <c r="P3479" s="39">
        <f t="shared" si="1546"/>
        <v>0</v>
      </c>
      <c r="Q3479" s="39">
        <f t="shared" si="1547"/>
        <v>0</v>
      </c>
      <c r="R3479" s="39">
        <f t="shared" si="1548"/>
        <v>2844270</v>
      </c>
      <c r="S3479" s="39">
        <f t="shared" si="1549"/>
        <v>0</v>
      </c>
      <c r="T3479" s="39"/>
      <c r="U3479" s="39">
        <f t="shared" si="1550"/>
        <v>0</v>
      </c>
      <c r="V3479" s="39"/>
      <c r="W3479" s="39">
        <f>IF(E3479=12099,I3479,IF(E3479&lt;&gt;12099,0))</f>
        <v>0</v>
      </c>
      <c r="X3479" s="39">
        <f t="shared" si="1553"/>
        <v>778.71868583162211</v>
      </c>
      <c r="Y3479" s="39">
        <f t="shared" si="1554"/>
        <v>23702.249999999996</v>
      </c>
      <c r="Z3479" s="41">
        <f t="shared" si="1555"/>
        <v>1033359.6960985624</v>
      </c>
      <c r="AA3479" s="41">
        <v>748348.65708418889</v>
      </c>
      <c r="AB3479" s="41">
        <v>50297.253837290249</v>
      </c>
      <c r="AC3479" s="41">
        <f t="shared" si="1534"/>
        <v>798645.91092147911</v>
      </c>
      <c r="AD3479" s="42">
        <f t="shared" si="1535"/>
        <v>285011.03901437356</v>
      </c>
      <c r="AE3479" s="41">
        <f t="shared" si="1536"/>
        <v>1083656.9499358525</v>
      </c>
      <c r="AF3479" s="42">
        <f t="shared" si="1537"/>
        <v>1760613.0500641475</v>
      </c>
      <c r="AG3479" s="43">
        <f>(365.25/30.4375*(IF(E3479=12002,1/3%,IF(E3479=12003,1/3%,IF(E3479=12004,1/3%,IF(E3479=12006,1/2%,IF(E3479=12007,1/10%,IF(E3479=12008,1/3%,IF(E3479=12009,1/10%,IF(E3479=12010,1/10%,IF(E3479=12011,1/20%,IF(E3479=12012,1/3%,IF(E3479=12099,1/10%)))))))))))))</f>
        <v>120</v>
      </c>
      <c r="AH3479" s="44">
        <f t="shared" si="1538"/>
        <v>76.402464065708415</v>
      </c>
      <c r="AI3479" s="36">
        <f t="shared" si="1539"/>
        <v>43.597535934291578</v>
      </c>
      <c r="AJ3479" s="36">
        <f t="shared" si="1540"/>
        <v>1327</v>
      </c>
      <c r="AK3479" s="45">
        <v>45657</v>
      </c>
    </row>
    <row r="3480" spans="1:37" s="79" customFormat="1" ht="12.75" x14ac:dyDescent="0.25">
      <c r="A3480" s="36">
        <v>3474</v>
      </c>
      <c r="B3480" s="113">
        <v>44333</v>
      </c>
      <c r="C3480" s="49" t="s">
        <v>973</v>
      </c>
      <c r="D3480" s="49"/>
      <c r="E3480" s="49">
        <v>12006</v>
      </c>
      <c r="F3480" s="56" t="s">
        <v>2488</v>
      </c>
      <c r="G3480" s="36" t="s">
        <v>276</v>
      </c>
      <c r="H3480" s="38">
        <v>1</v>
      </c>
      <c r="I3480" s="48">
        <v>800440</v>
      </c>
      <c r="J3480" s="39">
        <f t="shared" si="1542"/>
        <v>0</v>
      </c>
      <c r="K3480" s="39">
        <f t="shared" si="1543"/>
        <v>0</v>
      </c>
      <c r="L3480" s="39">
        <f t="shared" si="1544"/>
        <v>0</v>
      </c>
      <c r="M3480" s="39">
        <f>IF(C3480=12006,H3480,IF(C3480&lt;&gt;12006,0))</f>
        <v>0</v>
      </c>
      <c r="N3480" s="39">
        <f t="shared" si="1541"/>
        <v>800440</v>
      </c>
      <c r="O3480" s="39">
        <f t="shared" si="1545"/>
        <v>0</v>
      </c>
      <c r="P3480" s="39">
        <f t="shared" si="1546"/>
        <v>0</v>
      </c>
      <c r="Q3480" s="39">
        <f t="shared" si="1547"/>
        <v>0</v>
      </c>
      <c r="R3480" s="39">
        <f t="shared" si="1548"/>
        <v>0</v>
      </c>
      <c r="S3480" s="39">
        <f t="shared" si="1549"/>
        <v>0</v>
      </c>
      <c r="T3480" s="39"/>
      <c r="U3480" s="39">
        <f t="shared" si="1550"/>
        <v>0</v>
      </c>
      <c r="V3480" s="39">
        <f>IF(E3480=12050,I3480,IF(E3480&lt;&gt;12050,0))</f>
        <v>0</v>
      </c>
      <c r="W3480" s="39"/>
      <c r="X3480" s="39">
        <f t="shared" si="1553"/>
        <v>43.829705681040387</v>
      </c>
      <c r="Y3480" s="39">
        <f t="shared" si="1554"/>
        <v>1334.0666666666668</v>
      </c>
      <c r="Z3480" s="41">
        <f t="shared" si="1555"/>
        <v>58030.530321697479</v>
      </c>
      <c r="AA3480" s="41">
        <v>41988.858042436688</v>
      </c>
      <c r="AB3480" s="41">
        <v>0</v>
      </c>
      <c r="AC3480" s="41">
        <f t="shared" si="1534"/>
        <v>41988.858042436688</v>
      </c>
      <c r="AD3480" s="42">
        <f t="shared" si="1535"/>
        <v>16041.672279260791</v>
      </c>
      <c r="AE3480" s="41">
        <f t="shared" si="1536"/>
        <v>58030.530321697479</v>
      </c>
      <c r="AF3480" s="42">
        <f t="shared" si="1537"/>
        <v>742409.46967830253</v>
      </c>
      <c r="AG3480" s="43">
        <f>(365.25/30.4375*(IF(E3480=12002,1/3%,IF(E3480=12003,1/3%,IF(E3480=12004,1/3%,IF(E3480=12006,1/2%,IF(E3480=12007,1/10%,IF(E3480=12008,1/3%,IF(E3480=12009,1/10%,IF(E3480=12010,1/10%,IF(E3480=12011,1/20%,IF(E3480=12012,1/3%))))))))))))</f>
        <v>600</v>
      </c>
      <c r="AH3480" s="44">
        <f t="shared" si="1538"/>
        <v>556.50102669404521</v>
      </c>
      <c r="AI3480" s="36">
        <f t="shared" si="1539"/>
        <v>43.498973305954827</v>
      </c>
      <c r="AJ3480" s="36">
        <f t="shared" si="1540"/>
        <v>1324</v>
      </c>
      <c r="AK3480" s="45">
        <v>45657</v>
      </c>
    </row>
    <row r="3481" spans="1:37" s="79" customFormat="1" ht="12.75" x14ac:dyDescent="0.25">
      <c r="A3481" s="36">
        <v>3475</v>
      </c>
      <c r="B3481" s="45">
        <v>44333</v>
      </c>
      <c r="C3481" s="49" t="s">
        <v>431</v>
      </c>
      <c r="D3481" s="49"/>
      <c r="E3481" s="49">
        <v>12009</v>
      </c>
      <c r="F3481" s="36" t="s">
        <v>2489</v>
      </c>
      <c r="G3481" s="56" t="s">
        <v>435</v>
      </c>
      <c r="H3481" s="38">
        <v>1</v>
      </c>
      <c r="I3481" s="50">
        <v>210000</v>
      </c>
      <c r="J3481" s="39">
        <f t="shared" si="1542"/>
        <v>0</v>
      </c>
      <c r="K3481" s="39">
        <f t="shared" si="1543"/>
        <v>0</v>
      </c>
      <c r="L3481" s="39">
        <f t="shared" si="1544"/>
        <v>0</v>
      </c>
      <c r="M3481" s="39">
        <f>IF(E3481=12005,I3481,IF(E3481&lt;&gt;12005,0))</f>
        <v>0</v>
      </c>
      <c r="N3481" s="39">
        <f t="shared" si="1541"/>
        <v>0</v>
      </c>
      <c r="O3481" s="39">
        <f t="shared" si="1545"/>
        <v>0</v>
      </c>
      <c r="P3481" s="39">
        <f t="shared" si="1546"/>
        <v>0</v>
      </c>
      <c r="Q3481" s="39">
        <f t="shared" si="1547"/>
        <v>210000</v>
      </c>
      <c r="R3481" s="39">
        <f t="shared" si="1548"/>
        <v>0</v>
      </c>
      <c r="S3481" s="39">
        <f t="shared" si="1549"/>
        <v>0</v>
      </c>
      <c r="T3481" s="39"/>
      <c r="U3481" s="39">
        <f t="shared" si="1550"/>
        <v>0</v>
      </c>
      <c r="V3481" s="39"/>
      <c r="W3481" s="39">
        <f>IF(E3481=12099,I3481,IF(E3481&lt;&gt;12099,0))</f>
        <v>0</v>
      </c>
      <c r="X3481" s="39">
        <f t="shared" si="1553"/>
        <v>57.494866529774129</v>
      </c>
      <c r="Y3481" s="39">
        <f t="shared" si="1554"/>
        <v>1750</v>
      </c>
      <c r="Z3481" s="41">
        <f t="shared" si="1555"/>
        <v>76123.203285420954</v>
      </c>
      <c r="AA3481" s="41">
        <v>55080.082135523611</v>
      </c>
      <c r="AB3481" s="41">
        <v>0</v>
      </c>
      <c r="AC3481" s="41">
        <f t="shared" si="1534"/>
        <v>55080.082135523611</v>
      </c>
      <c r="AD3481" s="42">
        <f t="shared" si="1535"/>
        <v>21043.121149897343</v>
      </c>
      <c r="AE3481" s="41">
        <f t="shared" si="1536"/>
        <v>76123.203285420954</v>
      </c>
      <c r="AF3481" s="42">
        <f t="shared" si="1537"/>
        <v>133876.79671457905</v>
      </c>
      <c r="AG3481" s="43">
        <f>(365.25/30.4375*(IF(E3481=12002,1/3%,IF(E3481=12003,1/3%,IF(E3481=12004,1/3%,IF(E3481=12006,1/2%,IF(E3481=12007,1/10%,IF(E3481=12008,1/3%,IF(E3481=12009,1/10%,IF(E3481=12010,1/10%,IF(E3481=12011,1/20%,IF(E3481=12012,1/3%,IF(E3481=12099,1/10%)))))))))))))</f>
        <v>120</v>
      </c>
      <c r="AH3481" s="44">
        <f t="shared" si="1538"/>
        <v>76.50102669404518</v>
      </c>
      <c r="AI3481" s="36">
        <f t="shared" si="1539"/>
        <v>43.498973305954827</v>
      </c>
      <c r="AJ3481" s="36">
        <f t="shared" si="1540"/>
        <v>1324</v>
      </c>
      <c r="AK3481" s="45">
        <v>45657</v>
      </c>
    </row>
    <row r="3482" spans="1:37" s="79" customFormat="1" ht="12.75" x14ac:dyDescent="0.25">
      <c r="A3482" s="36">
        <v>3476</v>
      </c>
      <c r="B3482" s="45">
        <v>44334</v>
      </c>
      <c r="C3482" s="36" t="s">
        <v>823</v>
      </c>
      <c r="D3482" s="36"/>
      <c r="E3482" s="36">
        <v>12004</v>
      </c>
      <c r="F3482" s="56" t="s">
        <v>2453</v>
      </c>
      <c r="G3482" s="36" t="s">
        <v>558</v>
      </c>
      <c r="H3482" s="38">
        <v>1236</v>
      </c>
      <c r="I3482" s="90">
        <v>59653541.078999996</v>
      </c>
      <c r="J3482" s="39">
        <f t="shared" si="1542"/>
        <v>0</v>
      </c>
      <c r="K3482" s="39">
        <f t="shared" si="1543"/>
        <v>0</v>
      </c>
      <c r="L3482" s="39">
        <f t="shared" si="1544"/>
        <v>59653541.078999996</v>
      </c>
      <c r="M3482" s="39">
        <f t="shared" ref="M3482:M3488" si="1556">IF(C3482=12006,H3482,IF(C3482&lt;&gt;12006,0))</f>
        <v>0</v>
      </c>
      <c r="N3482" s="39">
        <f t="shared" si="1541"/>
        <v>0</v>
      </c>
      <c r="O3482" s="39">
        <f t="shared" si="1545"/>
        <v>0</v>
      </c>
      <c r="P3482" s="39">
        <f t="shared" si="1546"/>
        <v>0</v>
      </c>
      <c r="Q3482" s="39">
        <f t="shared" si="1547"/>
        <v>0</v>
      </c>
      <c r="R3482" s="39">
        <f t="shared" si="1548"/>
        <v>0</v>
      </c>
      <c r="S3482" s="39">
        <f t="shared" si="1549"/>
        <v>0</v>
      </c>
      <c r="T3482" s="39"/>
      <c r="U3482" s="39">
        <f t="shared" si="1550"/>
        <v>0</v>
      </c>
      <c r="V3482" s="39"/>
      <c r="W3482" s="39"/>
      <c r="X3482" s="39">
        <f t="shared" si="1553"/>
        <v>4899.6748319507178</v>
      </c>
      <c r="Y3482" s="39">
        <f t="shared" si="1554"/>
        <v>149133.85269749997</v>
      </c>
      <c r="Z3482" s="41">
        <f t="shared" si="1555"/>
        <v>6482269.8026707992</v>
      </c>
      <c r="AA3482" s="41">
        <v>4541998.5692183152</v>
      </c>
      <c r="AB3482" s="41">
        <v>-122496.27987231036</v>
      </c>
      <c r="AC3482" s="41">
        <f t="shared" si="1534"/>
        <v>4419502.2893460048</v>
      </c>
      <c r="AD3482" s="42">
        <f t="shared" si="1535"/>
        <v>1940271.233452484</v>
      </c>
      <c r="AE3482" s="41">
        <f t="shared" si="1536"/>
        <v>6359773.5227984888</v>
      </c>
      <c r="AF3482" s="42">
        <f t="shared" si="1537"/>
        <v>53293767.55620151</v>
      </c>
      <c r="AG3482" s="43">
        <f t="shared" ref="AG3482:AG3488" si="1557">(365.25/30.4375*(IF(E3482=12002,1/3%,IF(E3482=12003,1/3%,IF(E3482=12004,1/3%,IF(E3482=12006,1/2%,IF(E3482=12007,1/10%,IF(E3482=12008,1/3%,IF(E3482=12009,1/10%,IF(E3482=12010,1/10%,IF(E3482=12011,1/20%,IF(E3482=12012,1/3%))))))))))))</f>
        <v>400</v>
      </c>
      <c r="AH3482" s="44">
        <f t="shared" si="1538"/>
        <v>356.53388090349074</v>
      </c>
      <c r="AI3482" s="36">
        <f t="shared" si="1539"/>
        <v>43.466119096509239</v>
      </c>
      <c r="AJ3482" s="36">
        <f t="shared" si="1540"/>
        <v>1323</v>
      </c>
      <c r="AK3482" s="45">
        <v>45657</v>
      </c>
    </row>
    <row r="3483" spans="1:37" s="79" customFormat="1" ht="12.75" x14ac:dyDescent="0.25">
      <c r="A3483" s="36">
        <v>3477</v>
      </c>
      <c r="B3483" s="45">
        <v>44347</v>
      </c>
      <c r="C3483" s="36" t="s">
        <v>823</v>
      </c>
      <c r="D3483" s="36"/>
      <c r="E3483" s="36">
        <v>12004</v>
      </c>
      <c r="F3483" s="36" t="s">
        <v>2490</v>
      </c>
      <c r="G3483" s="36" t="s">
        <v>62</v>
      </c>
      <c r="H3483" s="38">
        <v>1</v>
      </c>
      <c r="I3483" s="50">
        <v>540000</v>
      </c>
      <c r="J3483" s="39">
        <f t="shared" si="1542"/>
        <v>0</v>
      </c>
      <c r="K3483" s="39">
        <f t="shared" si="1543"/>
        <v>0</v>
      </c>
      <c r="L3483" s="39">
        <f t="shared" si="1544"/>
        <v>540000</v>
      </c>
      <c r="M3483" s="39">
        <f t="shared" si="1556"/>
        <v>0</v>
      </c>
      <c r="N3483" s="39">
        <f t="shared" si="1541"/>
        <v>0</v>
      </c>
      <c r="O3483" s="39">
        <f t="shared" si="1545"/>
        <v>0</v>
      </c>
      <c r="P3483" s="39">
        <f t="shared" si="1546"/>
        <v>0</v>
      </c>
      <c r="Q3483" s="39">
        <f t="shared" si="1547"/>
        <v>0</v>
      </c>
      <c r="R3483" s="39">
        <f t="shared" si="1548"/>
        <v>0</v>
      </c>
      <c r="S3483" s="39">
        <f t="shared" si="1549"/>
        <v>0</v>
      </c>
      <c r="T3483" s="39"/>
      <c r="U3483" s="39">
        <f t="shared" si="1550"/>
        <v>0</v>
      </c>
      <c r="V3483" s="39"/>
      <c r="W3483" s="39"/>
      <c r="X3483" s="39">
        <f t="shared" si="1553"/>
        <v>44.353182751540039</v>
      </c>
      <c r="Y3483" s="39">
        <f t="shared" si="1554"/>
        <v>1350</v>
      </c>
      <c r="Z3483" s="41">
        <f t="shared" si="1555"/>
        <v>58102.669404517452</v>
      </c>
      <c r="AA3483" s="41">
        <v>41869.404517453804</v>
      </c>
      <c r="AB3483" s="41">
        <v>-1129.2047357031936</v>
      </c>
      <c r="AC3483" s="41">
        <f t="shared" si="1534"/>
        <v>40740.199781750613</v>
      </c>
      <c r="AD3483" s="42">
        <f t="shared" si="1535"/>
        <v>16233.264887063648</v>
      </c>
      <c r="AE3483" s="41">
        <f t="shared" si="1536"/>
        <v>56973.46466881426</v>
      </c>
      <c r="AF3483" s="42">
        <f t="shared" si="1537"/>
        <v>483026.53533118573</v>
      </c>
      <c r="AG3483" s="43">
        <f t="shared" si="1557"/>
        <v>400</v>
      </c>
      <c r="AH3483" s="44">
        <f t="shared" si="1538"/>
        <v>356.96098562628339</v>
      </c>
      <c r="AI3483" s="36">
        <f t="shared" si="1539"/>
        <v>43.039014373716633</v>
      </c>
      <c r="AJ3483" s="36">
        <f t="shared" si="1540"/>
        <v>1310</v>
      </c>
      <c r="AK3483" s="45">
        <v>45657</v>
      </c>
    </row>
    <row r="3484" spans="1:37" s="79" customFormat="1" ht="12.75" x14ac:dyDescent="0.25">
      <c r="A3484" s="36">
        <v>3478</v>
      </c>
      <c r="B3484" s="45">
        <v>44348</v>
      </c>
      <c r="C3484" s="36" t="s">
        <v>823</v>
      </c>
      <c r="D3484" s="36"/>
      <c r="E3484" s="36">
        <v>12004</v>
      </c>
      <c r="F3484" s="56" t="s">
        <v>2491</v>
      </c>
      <c r="G3484" s="56" t="s">
        <v>62</v>
      </c>
      <c r="H3484" s="38">
        <v>4022</v>
      </c>
      <c r="I3484" s="50">
        <v>194115325.42049998</v>
      </c>
      <c r="J3484" s="39">
        <f t="shared" si="1542"/>
        <v>0</v>
      </c>
      <c r="K3484" s="39">
        <f t="shared" si="1543"/>
        <v>0</v>
      </c>
      <c r="L3484" s="39">
        <f t="shared" si="1544"/>
        <v>194115325.42049998</v>
      </c>
      <c r="M3484" s="39">
        <f t="shared" si="1556"/>
        <v>0</v>
      </c>
      <c r="N3484" s="39">
        <f t="shared" si="1541"/>
        <v>0</v>
      </c>
      <c r="O3484" s="39">
        <f t="shared" si="1545"/>
        <v>0</v>
      </c>
      <c r="P3484" s="39">
        <f t="shared" si="1546"/>
        <v>0</v>
      </c>
      <c r="Q3484" s="39">
        <f t="shared" si="1547"/>
        <v>0</v>
      </c>
      <c r="R3484" s="39">
        <f t="shared" si="1548"/>
        <v>0</v>
      </c>
      <c r="S3484" s="39">
        <f t="shared" si="1549"/>
        <v>0</v>
      </c>
      <c r="T3484" s="39"/>
      <c r="U3484" s="39">
        <f t="shared" si="1550"/>
        <v>0</v>
      </c>
      <c r="V3484" s="39"/>
      <c r="W3484" s="39"/>
      <c r="X3484" s="39">
        <f t="shared" si="1553"/>
        <v>15943.763894907594</v>
      </c>
      <c r="Y3484" s="39">
        <f t="shared" si="1554"/>
        <v>485288.31355124986</v>
      </c>
      <c r="Z3484" s="41">
        <f t="shared" si="1555"/>
        <v>20870386.938434038</v>
      </c>
      <c r="AA3484" s="41">
        <v>15034969.352897858</v>
      </c>
      <c r="AB3484" s="41">
        <v>-405488.41785813612</v>
      </c>
      <c r="AC3484" s="41">
        <f t="shared" si="1534"/>
        <v>14629480.935039721</v>
      </c>
      <c r="AD3484" s="42">
        <f t="shared" si="1535"/>
        <v>5835417.5855361801</v>
      </c>
      <c r="AE3484" s="41">
        <f t="shared" si="1536"/>
        <v>20464898.520575903</v>
      </c>
      <c r="AF3484" s="42">
        <f t="shared" si="1537"/>
        <v>173650426.89992407</v>
      </c>
      <c r="AG3484" s="43">
        <f t="shared" si="1557"/>
        <v>400</v>
      </c>
      <c r="AH3484" s="44">
        <f t="shared" si="1538"/>
        <v>356.99383983572898</v>
      </c>
      <c r="AI3484" s="36">
        <f t="shared" si="1539"/>
        <v>43.006160164271044</v>
      </c>
      <c r="AJ3484" s="36">
        <f t="shared" si="1540"/>
        <v>1309</v>
      </c>
      <c r="AK3484" s="45">
        <v>45657</v>
      </c>
    </row>
    <row r="3485" spans="1:37" s="79" customFormat="1" ht="12.75" x14ac:dyDescent="0.25">
      <c r="A3485" s="36">
        <v>3479</v>
      </c>
      <c r="B3485" s="114">
        <v>44348</v>
      </c>
      <c r="C3485" s="56" t="s">
        <v>272</v>
      </c>
      <c r="D3485" s="56"/>
      <c r="E3485" s="56">
        <v>12010</v>
      </c>
      <c r="F3485" s="36" t="s">
        <v>2492</v>
      </c>
      <c r="G3485" s="115" t="s">
        <v>335</v>
      </c>
      <c r="H3485" s="63">
        <v>2</v>
      </c>
      <c r="I3485" s="59">
        <v>290000</v>
      </c>
      <c r="J3485" s="39">
        <f t="shared" si="1542"/>
        <v>0</v>
      </c>
      <c r="K3485" s="39">
        <f t="shared" si="1543"/>
        <v>0</v>
      </c>
      <c r="L3485" s="39">
        <f t="shared" si="1544"/>
        <v>0</v>
      </c>
      <c r="M3485" s="39">
        <f t="shared" si="1556"/>
        <v>0</v>
      </c>
      <c r="N3485" s="39">
        <f t="shared" si="1541"/>
        <v>0</v>
      </c>
      <c r="O3485" s="39">
        <f t="shared" si="1545"/>
        <v>0</v>
      </c>
      <c r="P3485" s="39">
        <f t="shared" si="1546"/>
        <v>0</v>
      </c>
      <c r="Q3485" s="39">
        <f t="shared" si="1547"/>
        <v>0</v>
      </c>
      <c r="R3485" s="39">
        <f t="shared" si="1548"/>
        <v>290000</v>
      </c>
      <c r="S3485" s="39">
        <f t="shared" si="1549"/>
        <v>0</v>
      </c>
      <c r="T3485" s="39"/>
      <c r="U3485" s="39">
        <f t="shared" si="1550"/>
        <v>0</v>
      </c>
      <c r="V3485" s="39"/>
      <c r="W3485" s="39"/>
      <c r="X3485" s="39">
        <f t="shared" si="1553"/>
        <v>79.397672826830942</v>
      </c>
      <c r="Y3485" s="39">
        <f t="shared" si="1554"/>
        <v>2416.666666666667</v>
      </c>
      <c r="Z3485" s="41">
        <f t="shared" si="1555"/>
        <v>103931.5537303217</v>
      </c>
      <c r="AA3485" s="41">
        <v>74872.005475701575</v>
      </c>
      <c r="AB3485" s="41">
        <v>7210.3735704666187</v>
      </c>
      <c r="AC3485" s="41">
        <f t="shared" si="1534"/>
        <v>82082.379046168193</v>
      </c>
      <c r="AD3485" s="42">
        <f t="shared" si="1535"/>
        <v>29059.548254620124</v>
      </c>
      <c r="AE3485" s="41">
        <f t="shared" si="1536"/>
        <v>111141.92730078832</v>
      </c>
      <c r="AF3485" s="42">
        <f t="shared" si="1537"/>
        <v>178858.07269921168</v>
      </c>
      <c r="AG3485" s="43">
        <f t="shared" si="1557"/>
        <v>120</v>
      </c>
      <c r="AH3485" s="44">
        <f t="shared" si="1538"/>
        <v>76.993839835728949</v>
      </c>
      <c r="AI3485" s="36">
        <f t="shared" si="1539"/>
        <v>43.006160164271044</v>
      </c>
      <c r="AJ3485" s="36">
        <f t="shared" si="1540"/>
        <v>1309</v>
      </c>
      <c r="AK3485" s="45">
        <v>45657</v>
      </c>
    </row>
    <row r="3486" spans="1:37" s="79" customFormat="1" ht="12.75" x14ac:dyDescent="0.25">
      <c r="A3486" s="36">
        <v>3480</v>
      </c>
      <c r="B3486" s="45">
        <v>44348</v>
      </c>
      <c r="C3486" s="36" t="s">
        <v>823</v>
      </c>
      <c r="D3486" s="36"/>
      <c r="E3486" s="56">
        <v>12004</v>
      </c>
      <c r="F3486" s="56" t="s">
        <v>2493</v>
      </c>
      <c r="G3486" s="56" t="s">
        <v>561</v>
      </c>
      <c r="H3486" s="38">
        <v>228</v>
      </c>
      <c r="I3486" s="50">
        <v>20307807.07</v>
      </c>
      <c r="J3486" s="39">
        <f t="shared" si="1542"/>
        <v>0</v>
      </c>
      <c r="K3486" s="39">
        <f t="shared" si="1543"/>
        <v>0</v>
      </c>
      <c r="L3486" s="39">
        <f t="shared" si="1544"/>
        <v>20307807.07</v>
      </c>
      <c r="M3486" s="39">
        <f t="shared" si="1556"/>
        <v>0</v>
      </c>
      <c r="N3486" s="39">
        <f t="shared" si="1541"/>
        <v>0</v>
      </c>
      <c r="O3486" s="39">
        <f t="shared" si="1545"/>
        <v>0</v>
      </c>
      <c r="P3486" s="39">
        <f t="shared" si="1546"/>
        <v>0</v>
      </c>
      <c r="Q3486" s="39">
        <f t="shared" si="1547"/>
        <v>0</v>
      </c>
      <c r="R3486" s="39">
        <f t="shared" si="1548"/>
        <v>0</v>
      </c>
      <c r="S3486" s="39">
        <f t="shared" si="1549"/>
        <v>0</v>
      </c>
      <c r="T3486" s="39"/>
      <c r="U3486" s="39">
        <f t="shared" si="1550"/>
        <v>0</v>
      </c>
      <c r="V3486" s="39"/>
      <c r="W3486" s="39"/>
      <c r="X3486" s="39">
        <f t="shared" si="1553"/>
        <v>1667.9923671457905</v>
      </c>
      <c r="Y3486" s="39">
        <f t="shared" si="1554"/>
        <v>50769.517674999996</v>
      </c>
      <c r="Z3486" s="41">
        <f t="shared" si="1555"/>
        <v>2183402.0085938396</v>
      </c>
      <c r="AA3486" s="41">
        <v>1522877.0312041065</v>
      </c>
      <c r="AB3486" s="41">
        <v>-41071.516906619436</v>
      </c>
      <c r="AC3486" s="41">
        <f t="shared" si="1534"/>
        <v>1481805.514297487</v>
      </c>
      <c r="AD3486" s="42">
        <f t="shared" si="1535"/>
        <v>660524.97738973307</v>
      </c>
      <c r="AE3486" s="41">
        <f t="shared" si="1536"/>
        <v>2142330.4916872201</v>
      </c>
      <c r="AF3486" s="42">
        <f t="shared" si="1537"/>
        <v>18165476.578312781</v>
      </c>
      <c r="AG3486" s="43">
        <f t="shared" si="1557"/>
        <v>400</v>
      </c>
      <c r="AH3486" s="44">
        <f t="shared" si="1538"/>
        <v>356.99383983572898</v>
      </c>
      <c r="AI3486" s="36">
        <f t="shared" si="1539"/>
        <v>43.006160164271044</v>
      </c>
      <c r="AJ3486" s="36">
        <f t="shared" si="1540"/>
        <v>1309</v>
      </c>
      <c r="AK3486" s="45">
        <v>45657</v>
      </c>
    </row>
    <row r="3487" spans="1:37" s="79" customFormat="1" ht="12.75" x14ac:dyDescent="0.25">
      <c r="A3487" s="36">
        <v>3481</v>
      </c>
      <c r="B3487" s="45">
        <v>44350</v>
      </c>
      <c r="C3487" s="36" t="s">
        <v>823</v>
      </c>
      <c r="D3487" s="36"/>
      <c r="E3487" s="36">
        <v>12004</v>
      </c>
      <c r="F3487" s="56" t="s">
        <v>2453</v>
      </c>
      <c r="G3487" s="36" t="s">
        <v>558</v>
      </c>
      <c r="H3487" s="38">
        <v>1000</v>
      </c>
      <c r="I3487" s="90">
        <v>48263382.75</v>
      </c>
      <c r="J3487" s="39">
        <f t="shared" si="1542"/>
        <v>0</v>
      </c>
      <c r="K3487" s="39">
        <f t="shared" si="1543"/>
        <v>0</v>
      </c>
      <c r="L3487" s="39">
        <f t="shared" si="1544"/>
        <v>48263382.75</v>
      </c>
      <c r="M3487" s="39">
        <f t="shared" si="1556"/>
        <v>0</v>
      </c>
      <c r="N3487" s="39">
        <f t="shared" si="1541"/>
        <v>0</v>
      </c>
      <c r="O3487" s="39">
        <f t="shared" si="1545"/>
        <v>0</v>
      </c>
      <c r="P3487" s="39">
        <f t="shared" si="1546"/>
        <v>0</v>
      </c>
      <c r="Q3487" s="39">
        <f t="shared" si="1547"/>
        <v>0</v>
      </c>
      <c r="R3487" s="39">
        <f t="shared" si="1548"/>
        <v>0</v>
      </c>
      <c r="S3487" s="39">
        <f t="shared" si="1549"/>
        <v>0</v>
      </c>
      <c r="T3487" s="39"/>
      <c r="U3487" s="39">
        <f t="shared" si="1550"/>
        <v>0</v>
      </c>
      <c r="V3487" s="39"/>
      <c r="W3487" s="39"/>
      <c r="X3487" s="39">
        <f t="shared" si="1553"/>
        <v>3964.1382135523613</v>
      </c>
      <c r="Y3487" s="39">
        <f t="shared" si="1554"/>
        <v>120658.456875</v>
      </c>
      <c r="Z3487" s="41">
        <f t="shared" si="1555"/>
        <v>5181128.6451129364</v>
      </c>
      <c r="AA3487" s="41">
        <v>3611329.9125462016</v>
      </c>
      <c r="AB3487" s="41">
        <v>-97396.437479424159</v>
      </c>
      <c r="AC3487" s="41">
        <f t="shared" si="1534"/>
        <v>3513933.4750667773</v>
      </c>
      <c r="AD3487" s="42">
        <f t="shared" si="1535"/>
        <v>1569798.7325667348</v>
      </c>
      <c r="AE3487" s="41">
        <f t="shared" si="1536"/>
        <v>5083732.2076335121</v>
      </c>
      <c r="AF3487" s="42">
        <f t="shared" si="1537"/>
        <v>43179650.54236649</v>
      </c>
      <c r="AG3487" s="43">
        <f t="shared" si="1557"/>
        <v>400</v>
      </c>
      <c r="AH3487" s="44">
        <f t="shared" si="1538"/>
        <v>357.05954825462015</v>
      </c>
      <c r="AI3487" s="36">
        <f t="shared" si="1539"/>
        <v>42.940451745379875</v>
      </c>
      <c r="AJ3487" s="36">
        <f t="shared" si="1540"/>
        <v>1307</v>
      </c>
      <c r="AK3487" s="45">
        <v>45657</v>
      </c>
    </row>
    <row r="3488" spans="1:37" s="79" customFormat="1" ht="38.25" customHeight="1" x14ac:dyDescent="0.2">
      <c r="A3488" s="36">
        <v>3482</v>
      </c>
      <c r="B3488" s="89">
        <v>44351</v>
      </c>
      <c r="C3488" s="70" t="s">
        <v>272</v>
      </c>
      <c r="D3488" s="70"/>
      <c r="E3488" s="70">
        <v>12010</v>
      </c>
      <c r="F3488" s="68" t="s">
        <v>2494</v>
      </c>
      <c r="G3488" s="36" t="s">
        <v>540</v>
      </c>
      <c r="H3488" s="71">
        <v>1</v>
      </c>
      <c r="I3488" s="72">
        <v>145000</v>
      </c>
      <c r="J3488" s="39">
        <f t="shared" si="1542"/>
        <v>0</v>
      </c>
      <c r="K3488" s="39">
        <f t="shared" si="1543"/>
        <v>0</v>
      </c>
      <c r="L3488" s="39">
        <f t="shared" si="1544"/>
        <v>0</v>
      </c>
      <c r="M3488" s="39">
        <f t="shared" si="1556"/>
        <v>0</v>
      </c>
      <c r="N3488" s="39">
        <f t="shared" si="1541"/>
        <v>0</v>
      </c>
      <c r="O3488" s="39">
        <f t="shared" si="1545"/>
        <v>0</v>
      </c>
      <c r="P3488" s="39">
        <f t="shared" si="1546"/>
        <v>0</v>
      </c>
      <c r="Q3488" s="39">
        <f t="shared" si="1547"/>
        <v>0</v>
      </c>
      <c r="R3488" s="39">
        <f t="shared" si="1548"/>
        <v>145000</v>
      </c>
      <c r="S3488" s="39">
        <f t="shared" si="1549"/>
        <v>0</v>
      </c>
      <c r="T3488" s="39"/>
      <c r="U3488" s="39">
        <f t="shared" si="1550"/>
        <v>0</v>
      </c>
      <c r="V3488" s="39"/>
      <c r="W3488" s="39"/>
      <c r="X3488" s="39">
        <f t="shared" si="1553"/>
        <v>39.698836413415471</v>
      </c>
      <c r="Y3488" s="39">
        <f t="shared" si="1554"/>
        <v>1208.3333333333335</v>
      </c>
      <c r="Z3488" s="41">
        <f t="shared" si="1555"/>
        <v>51846.680355920609</v>
      </c>
      <c r="AA3488" s="41">
        <v>36125.941136208079</v>
      </c>
      <c r="AB3488" s="41">
        <v>5609.2093492791028</v>
      </c>
      <c r="AC3488" s="41">
        <f t="shared" si="1534"/>
        <v>41735.150485487182</v>
      </c>
      <c r="AD3488" s="42">
        <f t="shared" si="1535"/>
        <v>15720.73921971253</v>
      </c>
      <c r="AE3488" s="41">
        <f t="shared" si="1536"/>
        <v>57455.889705199712</v>
      </c>
      <c r="AF3488" s="42">
        <f t="shared" si="1537"/>
        <v>87544.110294800281</v>
      </c>
      <c r="AG3488" s="43">
        <f t="shared" si="1557"/>
        <v>120</v>
      </c>
      <c r="AH3488" s="44">
        <f t="shared" si="1538"/>
        <v>77.092402464065714</v>
      </c>
      <c r="AI3488" s="36">
        <f t="shared" si="1539"/>
        <v>42.907597535934293</v>
      </c>
      <c r="AJ3488" s="36">
        <f t="shared" si="1540"/>
        <v>1306</v>
      </c>
      <c r="AK3488" s="45">
        <v>45657</v>
      </c>
    </row>
    <row r="3489" spans="1:37" s="79" customFormat="1" ht="12.75" x14ac:dyDescent="0.25">
      <c r="A3489" s="36">
        <v>3483</v>
      </c>
      <c r="B3489" s="45">
        <v>44354</v>
      </c>
      <c r="C3489" s="49" t="s">
        <v>272</v>
      </c>
      <c r="D3489" s="49"/>
      <c r="E3489" s="49">
        <v>12010</v>
      </c>
      <c r="F3489" s="36" t="s">
        <v>2495</v>
      </c>
      <c r="G3489" s="56" t="s">
        <v>435</v>
      </c>
      <c r="H3489" s="38">
        <v>2</v>
      </c>
      <c r="I3489" s="50">
        <v>305000</v>
      </c>
      <c r="J3489" s="39">
        <f t="shared" si="1542"/>
        <v>0</v>
      </c>
      <c r="K3489" s="39">
        <f t="shared" si="1543"/>
        <v>0</v>
      </c>
      <c r="L3489" s="39">
        <f t="shared" si="1544"/>
        <v>0</v>
      </c>
      <c r="M3489" s="39">
        <f>IF(E3489=12005,I3489,IF(E3489&lt;&gt;12005,0))</f>
        <v>0</v>
      </c>
      <c r="N3489" s="39">
        <f t="shared" si="1541"/>
        <v>0</v>
      </c>
      <c r="O3489" s="39">
        <f t="shared" si="1545"/>
        <v>0</v>
      </c>
      <c r="P3489" s="39">
        <f t="shared" si="1546"/>
        <v>0</v>
      </c>
      <c r="Q3489" s="39">
        <f t="shared" si="1547"/>
        <v>0</v>
      </c>
      <c r="R3489" s="39">
        <f t="shared" si="1548"/>
        <v>305000</v>
      </c>
      <c r="S3489" s="39">
        <f t="shared" si="1549"/>
        <v>0</v>
      </c>
      <c r="T3489" s="39"/>
      <c r="U3489" s="39">
        <f t="shared" si="1550"/>
        <v>0</v>
      </c>
      <c r="V3489" s="39"/>
      <c r="W3489" s="39">
        <f>IF(E3489=12099,I3489,IF(E3489&lt;&gt;12099,0))</f>
        <v>0</v>
      </c>
      <c r="X3489" s="39">
        <f t="shared" si="1553"/>
        <v>83.504449007529089</v>
      </c>
      <c r="Y3489" s="39">
        <f t="shared" si="1554"/>
        <v>2541.6666666666665</v>
      </c>
      <c r="Z3489" s="41">
        <f t="shared" si="1555"/>
        <v>108806.29705681039</v>
      </c>
      <c r="AA3489" s="41">
        <v>78243.66872005476</v>
      </c>
      <c r="AB3489" s="41">
        <v>5258.83440762386</v>
      </c>
      <c r="AC3489" s="41">
        <f t="shared" si="1534"/>
        <v>83502.503127678618</v>
      </c>
      <c r="AD3489" s="42">
        <f t="shared" si="1535"/>
        <v>30562.628336755632</v>
      </c>
      <c r="AE3489" s="41">
        <f t="shared" si="1536"/>
        <v>114065.13146443425</v>
      </c>
      <c r="AF3489" s="42">
        <f t="shared" si="1537"/>
        <v>190934.86853556574</v>
      </c>
      <c r="AG3489" s="43">
        <f>(365.25/30.4375*(IF(E3489=12002,1/3%,IF(E3489=12003,1/3%,IF(E3489=12004,1/3%,IF(E3489=12006,1/2%,IF(E3489=12007,1/10%,IF(E3489=12008,1/3%,IF(E3489=12009,1/10%,IF(E3489=12010,1/10%,IF(E3489=12011,1/20%,IF(E3489=12012,1/3%,IF(E3489=12099,1/10%)))))))))))))</f>
        <v>120</v>
      </c>
      <c r="AH3489" s="44">
        <f t="shared" si="1538"/>
        <v>77.190965092402465</v>
      </c>
      <c r="AI3489" s="36">
        <f t="shared" si="1539"/>
        <v>42.809034907597535</v>
      </c>
      <c r="AJ3489" s="36">
        <f t="shared" si="1540"/>
        <v>1303</v>
      </c>
      <c r="AK3489" s="45">
        <v>45657</v>
      </c>
    </row>
    <row r="3490" spans="1:37" s="79" customFormat="1" ht="12.75" x14ac:dyDescent="0.25">
      <c r="A3490" s="36">
        <v>3484</v>
      </c>
      <c r="B3490" s="45">
        <v>44356</v>
      </c>
      <c r="C3490" s="36" t="s">
        <v>533</v>
      </c>
      <c r="D3490" s="36"/>
      <c r="E3490" s="36">
        <v>12003</v>
      </c>
      <c r="F3490" s="36" t="s">
        <v>2496</v>
      </c>
      <c r="G3490" s="36" t="s">
        <v>56</v>
      </c>
      <c r="H3490" s="38">
        <v>4</v>
      </c>
      <c r="I3490" s="48">
        <v>220600</v>
      </c>
      <c r="J3490" s="39">
        <f t="shared" si="1542"/>
        <v>0</v>
      </c>
      <c r="K3490" s="39">
        <f t="shared" si="1543"/>
        <v>220600</v>
      </c>
      <c r="L3490" s="39">
        <f t="shared" si="1544"/>
        <v>0</v>
      </c>
      <c r="M3490" s="39">
        <f>IF(C3490=12006,H3490,IF(C3490&lt;&gt;12006,0))</f>
        <v>0</v>
      </c>
      <c r="N3490" s="39">
        <f t="shared" si="1541"/>
        <v>0</v>
      </c>
      <c r="O3490" s="39">
        <f t="shared" si="1545"/>
        <v>0</v>
      </c>
      <c r="P3490" s="39">
        <f t="shared" si="1546"/>
        <v>0</v>
      </c>
      <c r="Q3490" s="39">
        <f t="shared" si="1547"/>
        <v>0</v>
      </c>
      <c r="R3490" s="39">
        <f t="shared" si="1548"/>
        <v>0</v>
      </c>
      <c r="S3490" s="39">
        <f t="shared" si="1549"/>
        <v>0</v>
      </c>
      <c r="T3490" s="39"/>
      <c r="U3490" s="39">
        <f t="shared" si="1550"/>
        <v>0</v>
      </c>
      <c r="V3490" s="39"/>
      <c r="W3490" s="39"/>
      <c r="X3490" s="39">
        <f t="shared" si="1553"/>
        <v>18.119096509240247</v>
      </c>
      <c r="Y3490" s="39">
        <f t="shared" si="1554"/>
        <v>551.5</v>
      </c>
      <c r="Z3490" s="41">
        <f t="shared" si="1555"/>
        <v>23572.944558521562</v>
      </c>
      <c r="AA3490" s="41">
        <v>16941.355236139632</v>
      </c>
      <c r="AB3490" s="41">
        <v>-456.90304847551079</v>
      </c>
      <c r="AC3490" s="41">
        <f t="shared" si="1534"/>
        <v>16484.452187664123</v>
      </c>
      <c r="AD3490" s="42">
        <f t="shared" si="1535"/>
        <v>6631.5893223819294</v>
      </c>
      <c r="AE3490" s="41">
        <f t="shared" si="1536"/>
        <v>23116.041510046052</v>
      </c>
      <c r="AF3490" s="42">
        <f t="shared" si="1537"/>
        <v>197483.95848995395</v>
      </c>
      <c r="AG3490" s="43">
        <f>(365.25/30.4375*(IF(E3490=12002,1/3%,IF(E3490=12003,1/3%,IF(E3490=12004,1/3%,IF(E3490=12006,1/2%,IF(E3490=12007,1/10%,IF(E3490=12008,1/3%,IF(E3490=12009,1/10%,IF(E3490=12010,1/10%,IF(E3490=12011,1/20%,IF(E3490=12012,1/3%))))))))))))</f>
        <v>400</v>
      </c>
      <c r="AH3490" s="44">
        <f t="shared" si="1538"/>
        <v>357.25667351129363</v>
      </c>
      <c r="AI3490" s="36">
        <f t="shared" si="1539"/>
        <v>42.743326488706366</v>
      </c>
      <c r="AJ3490" s="36">
        <f t="shared" si="1540"/>
        <v>1301</v>
      </c>
      <c r="AK3490" s="45">
        <v>45657</v>
      </c>
    </row>
    <row r="3491" spans="1:37" s="79" customFormat="1" ht="12.75" x14ac:dyDescent="0.25">
      <c r="A3491" s="36">
        <v>3485</v>
      </c>
      <c r="B3491" s="45">
        <v>44356</v>
      </c>
      <c r="C3491" s="36" t="s">
        <v>533</v>
      </c>
      <c r="D3491" s="36"/>
      <c r="E3491" s="36">
        <v>12003</v>
      </c>
      <c r="F3491" s="36" t="s">
        <v>2070</v>
      </c>
      <c r="G3491" s="36" t="s">
        <v>56</v>
      </c>
      <c r="H3491" s="38">
        <v>7</v>
      </c>
      <c r="I3491" s="48">
        <v>309750</v>
      </c>
      <c r="J3491" s="39">
        <f t="shared" si="1542"/>
        <v>0</v>
      </c>
      <c r="K3491" s="39">
        <f t="shared" si="1543"/>
        <v>309750</v>
      </c>
      <c r="L3491" s="39">
        <f t="shared" si="1544"/>
        <v>0</v>
      </c>
      <c r="M3491" s="39">
        <f>IF(C3491=12006,H3491,IF(C3491&lt;&gt;12006,0))</f>
        <v>0</v>
      </c>
      <c r="N3491" s="39">
        <f t="shared" si="1541"/>
        <v>0</v>
      </c>
      <c r="O3491" s="39">
        <f t="shared" si="1545"/>
        <v>0</v>
      </c>
      <c r="P3491" s="39">
        <f t="shared" si="1546"/>
        <v>0</v>
      </c>
      <c r="Q3491" s="39">
        <f t="shared" si="1547"/>
        <v>0</v>
      </c>
      <c r="R3491" s="39">
        <f t="shared" si="1548"/>
        <v>0</v>
      </c>
      <c r="S3491" s="39">
        <f t="shared" si="1549"/>
        <v>0</v>
      </c>
      <c r="T3491" s="39"/>
      <c r="U3491" s="39">
        <f t="shared" si="1550"/>
        <v>0</v>
      </c>
      <c r="V3491" s="39"/>
      <c r="W3491" s="39"/>
      <c r="X3491" s="39">
        <f t="shared" si="1553"/>
        <v>25.441478439425051</v>
      </c>
      <c r="Y3491" s="39">
        <f t="shared" si="1554"/>
        <v>774.375</v>
      </c>
      <c r="Z3491" s="41">
        <f t="shared" si="1555"/>
        <v>33099.363449691991</v>
      </c>
      <c r="AA3491" s="41">
        <v>23787.782340862424</v>
      </c>
      <c r="AB3491" s="41">
        <v>-641.54904472026055</v>
      </c>
      <c r="AC3491" s="41">
        <f t="shared" ref="AC3491:AC3520" si="1558">AA3491+AB3491</f>
        <v>23146.233296142163</v>
      </c>
      <c r="AD3491" s="42">
        <f t="shared" ref="AD3491:AD3520" si="1559">Z3491-AA3491</f>
        <v>9311.5811088295668</v>
      </c>
      <c r="AE3491" s="41">
        <f t="shared" ref="AE3491:AE3520" si="1560">AC3491+AD3491</f>
        <v>32457.81440497173</v>
      </c>
      <c r="AF3491" s="42">
        <f t="shared" ref="AF3491:AF3520" si="1561">I3491-AE3491</f>
        <v>277292.18559502828</v>
      </c>
      <c r="AG3491" s="43">
        <f>(365.25/30.4375*(IF(E3491=12002,1/3%,IF(E3491=12003,1/3%,IF(E3491=12004,1/3%,IF(E3491=12006,1/2%,IF(E3491=12007,1/10%,IF(E3491=12008,1/3%,IF(E3491=12009,1/10%,IF(E3491=12010,1/10%,IF(E3491=12011,1/20%,IF(E3491=12012,1/3%))))))))))))</f>
        <v>400</v>
      </c>
      <c r="AH3491" s="44">
        <f t="shared" ref="AH3491:AH3520" si="1562">IF(AG3491&gt;AI3491,AG3491-AI3491,IF(AG3491&lt;=AI3491,0))</f>
        <v>357.25667351129363</v>
      </c>
      <c r="AI3491" s="36">
        <f t="shared" ref="AI3491:AI3520" si="1563">AJ3491/30.4375</f>
        <v>42.743326488706366</v>
      </c>
      <c r="AJ3491" s="36">
        <f t="shared" ref="AJ3491:AJ3520" si="1564">AK3491-B3491</f>
        <v>1301</v>
      </c>
      <c r="AK3491" s="45">
        <v>45657</v>
      </c>
    </row>
    <row r="3492" spans="1:37" s="79" customFormat="1" ht="12.75" x14ac:dyDescent="0.25">
      <c r="A3492" s="36">
        <v>3486</v>
      </c>
      <c r="B3492" s="45">
        <v>44357</v>
      </c>
      <c r="C3492" s="36" t="s">
        <v>721</v>
      </c>
      <c r="D3492" s="36"/>
      <c r="E3492" s="36">
        <v>12003</v>
      </c>
      <c r="F3492" s="36" t="s">
        <v>2496</v>
      </c>
      <c r="G3492" s="38" t="s">
        <v>1431</v>
      </c>
      <c r="H3492" s="61">
        <v>25</v>
      </c>
      <c r="I3492" s="48">
        <v>1253750</v>
      </c>
      <c r="J3492" s="39">
        <f t="shared" si="1542"/>
        <v>0</v>
      </c>
      <c r="K3492" s="39">
        <f t="shared" si="1543"/>
        <v>1253750</v>
      </c>
      <c r="L3492" s="39">
        <f t="shared" si="1544"/>
        <v>0</v>
      </c>
      <c r="M3492" s="39">
        <f>IF(C3492=12006,H3492,IF(C3492&lt;&gt;12006,0))</f>
        <v>0</v>
      </c>
      <c r="N3492" s="39">
        <f t="shared" si="1541"/>
        <v>0</v>
      </c>
      <c r="O3492" s="39">
        <f t="shared" si="1545"/>
        <v>0</v>
      </c>
      <c r="P3492" s="39">
        <f t="shared" si="1546"/>
        <v>0</v>
      </c>
      <c r="Q3492" s="39">
        <f t="shared" si="1547"/>
        <v>0</v>
      </c>
      <c r="R3492" s="39">
        <f t="shared" si="1548"/>
        <v>0</v>
      </c>
      <c r="S3492" s="39">
        <f t="shared" si="1549"/>
        <v>0</v>
      </c>
      <c r="T3492" s="39"/>
      <c r="U3492" s="39">
        <f t="shared" si="1550"/>
        <v>0</v>
      </c>
      <c r="V3492" s="39"/>
      <c r="W3492" s="39"/>
      <c r="X3492" s="39">
        <f t="shared" si="1553"/>
        <v>102.97741273100615</v>
      </c>
      <c r="Y3492" s="39">
        <f t="shared" si="1554"/>
        <v>3134.375</v>
      </c>
      <c r="Z3492" s="41">
        <f t="shared" si="1555"/>
        <v>133870.636550308</v>
      </c>
      <c r="AA3492" s="41">
        <v>96180.903490759752</v>
      </c>
      <c r="AB3492" s="41">
        <v>0</v>
      </c>
      <c r="AC3492" s="41">
        <f t="shared" si="1558"/>
        <v>96180.903490759752</v>
      </c>
      <c r="AD3492" s="42">
        <f t="shared" si="1559"/>
        <v>37689.733059548249</v>
      </c>
      <c r="AE3492" s="41">
        <f t="shared" si="1560"/>
        <v>133870.636550308</v>
      </c>
      <c r="AF3492" s="42">
        <f t="shared" si="1561"/>
        <v>1119879.363449692</v>
      </c>
      <c r="AG3492" s="43">
        <f>(365.25/30.4375*(IF(E3492=12002,1/3%,IF(E3492=12003,1/3%,IF(E3492=12004,1/3%,IF(E3492=12006,1/2%,IF(E3492=12007,1/10%,IF(E3492=12008,1/3%,IF(E3492=12009,1/10%,IF(E3492=12010,1/10%,IF(E3492=12011,1/20%,IF(E3492=12012,1/3%))))))))))))</f>
        <v>400</v>
      </c>
      <c r="AH3492" s="44">
        <f t="shared" si="1562"/>
        <v>357.28952772073922</v>
      </c>
      <c r="AI3492" s="36">
        <f t="shared" si="1563"/>
        <v>42.710472279260777</v>
      </c>
      <c r="AJ3492" s="36">
        <f t="shared" si="1564"/>
        <v>1300</v>
      </c>
      <c r="AK3492" s="45">
        <v>45657</v>
      </c>
    </row>
    <row r="3493" spans="1:37" s="79" customFormat="1" ht="12.75" x14ac:dyDescent="0.25">
      <c r="A3493" s="36">
        <v>3487</v>
      </c>
      <c r="B3493" s="45">
        <v>44357</v>
      </c>
      <c r="C3493" s="36" t="s">
        <v>721</v>
      </c>
      <c r="D3493" s="36"/>
      <c r="E3493" s="36">
        <v>12003</v>
      </c>
      <c r="F3493" s="36" t="s">
        <v>2070</v>
      </c>
      <c r="G3493" s="38" t="s">
        <v>1431</v>
      </c>
      <c r="H3493" s="61">
        <v>5</v>
      </c>
      <c r="I3493" s="48">
        <v>211250</v>
      </c>
      <c r="J3493" s="39">
        <f t="shared" si="1542"/>
        <v>0</v>
      </c>
      <c r="K3493" s="39">
        <f t="shared" si="1543"/>
        <v>211250</v>
      </c>
      <c r="L3493" s="39">
        <f t="shared" si="1544"/>
        <v>0</v>
      </c>
      <c r="M3493" s="39">
        <f>IF(C3493=12006,H3493,IF(C3493&lt;&gt;12006,0))</f>
        <v>0</v>
      </c>
      <c r="N3493" s="39">
        <f t="shared" si="1541"/>
        <v>0</v>
      </c>
      <c r="O3493" s="39">
        <f t="shared" si="1545"/>
        <v>0</v>
      </c>
      <c r="P3493" s="39">
        <f t="shared" si="1546"/>
        <v>0</v>
      </c>
      <c r="Q3493" s="39">
        <f t="shared" si="1547"/>
        <v>0</v>
      </c>
      <c r="R3493" s="39">
        <f t="shared" si="1548"/>
        <v>0</v>
      </c>
      <c r="S3493" s="39">
        <f t="shared" si="1549"/>
        <v>0</v>
      </c>
      <c r="T3493" s="39"/>
      <c r="U3493" s="39">
        <f t="shared" si="1550"/>
        <v>0</v>
      </c>
      <c r="V3493" s="39"/>
      <c r="W3493" s="39"/>
      <c r="X3493" s="39">
        <f t="shared" si="1553"/>
        <v>17.35112936344969</v>
      </c>
      <c r="Y3493" s="39">
        <f t="shared" si="1554"/>
        <v>528.125</v>
      </c>
      <c r="Z3493" s="41">
        <f t="shared" si="1555"/>
        <v>22556.468172484598</v>
      </c>
      <c r="AA3493" s="41">
        <v>16205.954825462011</v>
      </c>
      <c r="AB3493" s="41">
        <v>0</v>
      </c>
      <c r="AC3493" s="41">
        <f t="shared" si="1558"/>
        <v>16205.954825462011</v>
      </c>
      <c r="AD3493" s="42">
        <f t="shared" si="1559"/>
        <v>6350.5133470225865</v>
      </c>
      <c r="AE3493" s="41">
        <f t="shared" si="1560"/>
        <v>22556.468172484598</v>
      </c>
      <c r="AF3493" s="42">
        <f t="shared" si="1561"/>
        <v>188693.5318275154</v>
      </c>
      <c r="AG3493" s="43">
        <f>(365.25/30.4375*(IF(E3493=12002,1/3%,IF(E3493=12003,1/3%,IF(E3493=12004,1/3%,IF(E3493=12006,1/2%,IF(E3493=12007,1/10%,IF(E3493=12008,1/3%,IF(E3493=12009,1/10%,IF(E3493=12010,1/10%,IF(E3493=12011,1/20%,IF(E3493=12012,1/3%))))))))))))</f>
        <v>400</v>
      </c>
      <c r="AH3493" s="44">
        <f t="shared" si="1562"/>
        <v>357.28952772073922</v>
      </c>
      <c r="AI3493" s="36">
        <f t="shared" si="1563"/>
        <v>42.710472279260777</v>
      </c>
      <c r="AJ3493" s="36">
        <f t="shared" si="1564"/>
        <v>1300</v>
      </c>
      <c r="AK3493" s="45">
        <v>45657</v>
      </c>
    </row>
    <row r="3494" spans="1:37" s="79" customFormat="1" ht="12.75" x14ac:dyDescent="0.25">
      <c r="A3494" s="36">
        <v>3488</v>
      </c>
      <c r="B3494" s="45">
        <v>44357</v>
      </c>
      <c r="C3494" s="49" t="s">
        <v>973</v>
      </c>
      <c r="D3494" s="49"/>
      <c r="E3494" s="49">
        <v>12006</v>
      </c>
      <c r="F3494" s="56" t="s">
        <v>2497</v>
      </c>
      <c r="G3494" s="56" t="s">
        <v>435</v>
      </c>
      <c r="H3494" s="38">
        <v>1</v>
      </c>
      <c r="I3494" s="50">
        <v>117410800</v>
      </c>
      <c r="J3494" s="39">
        <f t="shared" si="1542"/>
        <v>0</v>
      </c>
      <c r="K3494" s="39">
        <f t="shared" si="1543"/>
        <v>0</v>
      </c>
      <c r="L3494" s="39">
        <f t="shared" si="1544"/>
        <v>0</v>
      </c>
      <c r="M3494" s="39">
        <f>IF(E3494=12005,I3494,IF(E3494&lt;&gt;12005,0))</f>
        <v>0</v>
      </c>
      <c r="N3494" s="39">
        <f t="shared" si="1541"/>
        <v>117410800</v>
      </c>
      <c r="O3494" s="39">
        <f t="shared" si="1545"/>
        <v>0</v>
      </c>
      <c r="P3494" s="39">
        <f t="shared" si="1546"/>
        <v>0</v>
      </c>
      <c r="Q3494" s="39">
        <f t="shared" si="1547"/>
        <v>0</v>
      </c>
      <c r="R3494" s="39">
        <f t="shared" si="1548"/>
        <v>0</v>
      </c>
      <c r="S3494" s="39">
        <f t="shared" si="1549"/>
        <v>0</v>
      </c>
      <c r="T3494" s="39"/>
      <c r="U3494" s="39">
        <f t="shared" si="1550"/>
        <v>0</v>
      </c>
      <c r="V3494" s="39"/>
      <c r="W3494" s="39">
        <f>IF(E3494=12099,I3494,IF(E3494&lt;&gt;12099,0))</f>
        <v>0</v>
      </c>
      <c r="X3494" s="39">
        <f t="shared" si="1553"/>
        <v>6429.0650239561946</v>
      </c>
      <c r="Y3494" s="39">
        <f t="shared" si="1554"/>
        <v>195684.66666666669</v>
      </c>
      <c r="Z3494" s="41">
        <f t="shared" si="1555"/>
        <v>8357784.5311430525</v>
      </c>
      <c r="AA3494" s="41">
        <v>6004746.7323750854</v>
      </c>
      <c r="AB3494" s="41">
        <v>0</v>
      </c>
      <c r="AC3494" s="41">
        <f t="shared" si="1558"/>
        <v>6004746.7323750854</v>
      </c>
      <c r="AD3494" s="42">
        <f t="shared" si="1559"/>
        <v>2353037.7987679671</v>
      </c>
      <c r="AE3494" s="41">
        <f t="shared" si="1560"/>
        <v>8357784.5311430525</v>
      </c>
      <c r="AF3494" s="42">
        <f t="shared" si="1561"/>
        <v>109053015.46885695</v>
      </c>
      <c r="AG3494" s="43">
        <f>(365.25/30.4375*(IF(E3494=12002,1/3%,IF(E3494=12003,1/3%,IF(E3494=12004,1/3%,IF(E3494=12006,1/2%,IF(E3494=12007,1/10%,IF(E3494=12008,1/3%,IF(E3494=12009,1/10%,IF(E3494=12010,1/10%,IF(E3494=12011,1/20%,IF(E3494=12012,1/3%,IF(E3494=12099,1/10%)))))))))))))</f>
        <v>600</v>
      </c>
      <c r="AH3494" s="44">
        <f t="shared" si="1562"/>
        <v>557.28952772073922</v>
      </c>
      <c r="AI3494" s="36">
        <f t="shared" si="1563"/>
        <v>42.710472279260777</v>
      </c>
      <c r="AJ3494" s="36">
        <f t="shared" si="1564"/>
        <v>1300</v>
      </c>
      <c r="AK3494" s="45">
        <v>45657</v>
      </c>
    </row>
    <row r="3495" spans="1:37" s="79" customFormat="1" ht="12.75" x14ac:dyDescent="0.25">
      <c r="A3495" s="36">
        <v>3489</v>
      </c>
      <c r="B3495" s="45">
        <v>44357</v>
      </c>
      <c r="C3495" s="49" t="s">
        <v>973</v>
      </c>
      <c r="D3495" s="49"/>
      <c r="E3495" s="49">
        <v>12006</v>
      </c>
      <c r="F3495" s="56" t="s">
        <v>2498</v>
      </c>
      <c r="G3495" s="56" t="s">
        <v>435</v>
      </c>
      <c r="H3495" s="38">
        <v>1</v>
      </c>
      <c r="I3495" s="50">
        <v>389543200</v>
      </c>
      <c r="J3495" s="39">
        <f t="shared" si="1542"/>
        <v>0</v>
      </c>
      <c r="K3495" s="39">
        <f t="shared" si="1543"/>
        <v>0</v>
      </c>
      <c r="L3495" s="39">
        <f t="shared" si="1544"/>
        <v>0</v>
      </c>
      <c r="M3495" s="39">
        <f>IF(E3495=12005,I3495,IF(E3495&lt;&gt;12005,0))</f>
        <v>0</v>
      </c>
      <c r="N3495" s="39">
        <f t="shared" si="1541"/>
        <v>389543200</v>
      </c>
      <c r="O3495" s="39">
        <f t="shared" si="1545"/>
        <v>0</v>
      </c>
      <c r="P3495" s="39">
        <f t="shared" si="1546"/>
        <v>0</v>
      </c>
      <c r="Q3495" s="39">
        <f t="shared" si="1547"/>
        <v>0</v>
      </c>
      <c r="R3495" s="39">
        <f t="shared" si="1548"/>
        <v>0</v>
      </c>
      <c r="S3495" s="39">
        <f t="shared" si="1549"/>
        <v>0</v>
      </c>
      <c r="T3495" s="39"/>
      <c r="U3495" s="39">
        <f t="shared" si="1550"/>
        <v>0</v>
      </c>
      <c r="V3495" s="39"/>
      <c r="W3495" s="39">
        <f>IF(E3495=12099,I3495,IF(E3495&lt;&gt;12099,0))</f>
        <v>0</v>
      </c>
      <c r="X3495" s="39">
        <f t="shared" si="1553"/>
        <v>21330.223134839151</v>
      </c>
      <c r="Y3495" s="39">
        <f t="shared" si="1554"/>
        <v>649238.66666666663</v>
      </c>
      <c r="Z3495" s="41">
        <f t="shared" si="1555"/>
        <v>27729290.075290892</v>
      </c>
      <c r="AA3495" s="41">
        <v>19922428.407939766</v>
      </c>
      <c r="AB3495" s="41">
        <v>0</v>
      </c>
      <c r="AC3495" s="41">
        <f t="shared" si="1558"/>
        <v>19922428.407939766</v>
      </c>
      <c r="AD3495" s="42">
        <f t="shared" si="1559"/>
        <v>7806861.6673511267</v>
      </c>
      <c r="AE3495" s="41">
        <f t="shared" si="1560"/>
        <v>27729290.075290892</v>
      </c>
      <c r="AF3495" s="42">
        <f t="shared" si="1561"/>
        <v>361813909.92470908</v>
      </c>
      <c r="AG3495" s="43">
        <f>(365.25/30.4375*(IF(E3495=12002,1/3%,IF(E3495=12003,1/3%,IF(E3495=12004,1/3%,IF(E3495=12006,1/2%,IF(E3495=12007,1/10%,IF(E3495=12008,1/3%,IF(E3495=12009,1/10%,IF(E3495=12010,1/10%,IF(E3495=12011,1/20%,IF(E3495=12012,1/3%,IF(E3495=12099,1/10%)))))))))))))</f>
        <v>600</v>
      </c>
      <c r="AH3495" s="44">
        <f t="shared" si="1562"/>
        <v>557.28952772073922</v>
      </c>
      <c r="AI3495" s="36">
        <f t="shared" si="1563"/>
        <v>42.710472279260777</v>
      </c>
      <c r="AJ3495" s="36">
        <f t="shared" si="1564"/>
        <v>1300</v>
      </c>
      <c r="AK3495" s="45">
        <v>45657</v>
      </c>
    </row>
    <row r="3496" spans="1:37" s="79" customFormat="1" ht="25.5" x14ac:dyDescent="0.25">
      <c r="A3496" s="36">
        <v>3490</v>
      </c>
      <c r="B3496" s="45">
        <v>44358</v>
      </c>
      <c r="C3496" s="53" t="s">
        <v>533</v>
      </c>
      <c r="D3496" s="53"/>
      <c r="E3496" s="36">
        <v>12003</v>
      </c>
      <c r="F3496" s="36" t="s">
        <v>2338</v>
      </c>
      <c r="G3496" s="36" t="s">
        <v>558</v>
      </c>
      <c r="H3496" s="38">
        <v>13</v>
      </c>
      <c r="I3496" s="48">
        <v>696950</v>
      </c>
      <c r="J3496" s="39">
        <f t="shared" si="1542"/>
        <v>0</v>
      </c>
      <c r="K3496" s="39">
        <f t="shared" si="1543"/>
        <v>696950</v>
      </c>
      <c r="L3496" s="39">
        <f t="shared" si="1544"/>
        <v>0</v>
      </c>
      <c r="M3496" s="39">
        <f>IF(C3496=12006,H3496,IF(C3496&lt;&gt;12006,0))</f>
        <v>0</v>
      </c>
      <c r="N3496" s="39">
        <f t="shared" si="1541"/>
        <v>0</v>
      </c>
      <c r="O3496" s="39">
        <f t="shared" si="1545"/>
        <v>0</v>
      </c>
      <c r="P3496" s="39">
        <f t="shared" si="1546"/>
        <v>0</v>
      </c>
      <c r="Q3496" s="39">
        <f t="shared" si="1547"/>
        <v>0</v>
      </c>
      <c r="R3496" s="39">
        <f t="shared" si="1548"/>
        <v>0</v>
      </c>
      <c r="S3496" s="39">
        <f t="shared" si="1549"/>
        <v>0</v>
      </c>
      <c r="T3496" s="39"/>
      <c r="U3496" s="39">
        <f t="shared" si="1550"/>
        <v>0</v>
      </c>
      <c r="V3496" s="39"/>
      <c r="W3496" s="39"/>
      <c r="X3496" s="39">
        <f t="shared" si="1553"/>
        <v>57.244353182751539</v>
      </c>
      <c r="Y3496" s="39">
        <f t="shared" si="1554"/>
        <v>1742.375</v>
      </c>
      <c r="Z3496" s="41">
        <f t="shared" si="1555"/>
        <v>74360.414784394248</v>
      </c>
      <c r="AA3496" s="41">
        <v>51691.650924024638</v>
      </c>
      <c r="AB3496" s="41">
        <v>-1394.107647141079</v>
      </c>
      <c r="AC3496" s="41">
        <f t="shared" si="1558"/>
        <v>50297.54327688356</v>
      </c>
      <c r="AD3496" s="42">
        <f t="shared" si="1559"/>
        <v>22668.76386036961</v>
      </c>
      <c r="AE3496" s="41">
        <f t="shared" si="1560"/>
        <v>72966.30713725317</v>
      </c>
      <c r="AF3496" s="42">
        <f t="shared" si="1561"/>
        <v>623983.69286274677</v>
      </c>
      <c r="AG3496" s="43">
        <f>(365.25/30.4375*(IF(E3496=12002,1/3%,IF(E3496=12003,1/3%,IF(E3496=12004,1/3%,IF(E3496=12006,1/2%,IF(E3496=12007,1/10%,IF(E3496=12008,1/3%,IF(E3496=12009,1/10%,IF(E3496=12010,1/10%,IF(E3496=12011,1/20%,IF(E3496=12012,1/3%))))))))))))</f>
        <v>400</v>
      </c>
      <c r="AH3496" s="44">
        <f t="shared" si="1562"/>
        <v>357.3223819301848</v>
      </c>
      <c r="AI3496" s="36">
        <f t="shared" si="1563"/>
        <v>42.677618069815196</v>
      </c>
      <c r="AJ3496" s="36">
        <f t="shared" si="1564"/>
        <v>1299</v>
      </c>
      <c r="AK3496" s="45">
        <v>45657</v>
      </c>
    </row>
    <row r="3497" spans="1:37" s="79" customFormat="1" ht="25.5" x14ac:dyDescent="0.25">
      <c r="A3497" s="36">
        <v>3491</v>
      </c>
      <c r="B3497" s="45">
        <v>44363</v>
      </c>
      <c r="C3497" s="53" t="s">
        <v>533</v>
      </c>
      <c r="D3497" s="53"/>
      <c r="E3497" s="36">
        <v>12003</v>
      </c>
      <c r="F3497" s="36" t="s">
        <v>2299</v>
      </c>
      <c r="G3497" s="36" t="s">
        <v>540</v>
      </c>
      <c r="H3497" s="38">
        <v>14</v>
      </c>
      <c r="I3497" s="48">
        <v>586500</v>
      </c>
      <c r="J3497" s="39">
        <f t="shared" si="1542"/>
        <v>0</v>
      </c>
      <c r="K3497" s="39">
        <f t="shared" si="1543"/>
        <v>586500</v>
      </c>
      <c r="L3497" s="39">
        <f t="shared" si="1544"/>
        <v>0</v>
      </c>
      <c r="M3497" s="39">
        <f>IF(C3497=12006,H3497,IF(C3497&lt;&gt;12006,0))</f>
        <v>0</v>
      </c>
      <c r="N3497" s="39">
        <f t="shared" ref="N3497:N3520" si="1565">IF(E3497=12006,I3497,IF(E3497&lt;&gt;12006,0))</f>
        <v>0</v>
      </c>
      <c r="O3497" s="39">
        <f t="shared" si="1545"/>
        <v>0</v>
      </c>
      <c r="P3497" s="39">
        <f t="shared" si="1546"/>
        <v>0</v>
      </c>
      <c r="Q3497" s="39">
        <f t="shared" si="1547"/>
        <v>0</v>
      </c>
      <c r="R3497" s="39">
        <f t="shared" si="1548"/>
        <v>0</v>
      </c>
      <c r="S3497" s="39">
        <f t="shared" si="1549"/>
        <v>0</v>
      </c>
      <c r="T3497" s="39"/>
      <c r="U3497" s="39">
        <f t="shared" si="1550"/>
        <v>0</v>
      </c>
      <c r="V3497" s="39"/>
      <c r="W3497" s="39"/>
      <c r="X3497" s="39">
        <f t="shared" si="1553"/>
        <v>48.172484599589325</v>
      </c>
      <c r="Y3497" s="39">
        <f t="shared" si="1554"/>
        <v>1466.25</v>
      </c>
      <c r="Z3497" s="41">
        <f t="shared" si="1555"/>
        <v>62335.195071868584</v>
      </c>
      <c r="AA3497" s="41">
        <v>43258.891170431212</v>
      </c>
      <c r="AB3497" s="41">
        <v>-1166.6787558435828</v>
      </c>
      <c r="AC3497" s="41">
        <f t="shared" si="1558"/>
        <v>42092.21241458763</v>
      </c>
      <c r="AD3497" s="42">
        <f t="shared" si="1559"/>
        <v>19076.303901437372</v>
      </c>
      <c r="AE3497" s="41">
        <f t="shared" si="1560"/>
        <v>61168.516316025001</v>
      </c>
      <c r="AF3497" s="42">
        <f t="shared" si="1561"/>
        <v>525331.48368397495</v>
      </c>
      <c r="AG3497" s="43">
        <f>(365.25/30.4375*(IF(E3497=12002,1/3%,IF(E3497=12003,1/3%,IF(E3497=12004,1/3%,IF(E3497=12006,1/2%,IF(E3497=12007,1/10%,IF(E3497=12008,1/3%,IF(E3497=12009,1/10%,IF(E3497=12010,1/10%,IF(E3497=12011,1/20%,IF(E3497=12012,1/3%))))))))))))</f>
        <v>400</v>
      </c>
      <c r="AH3497" s="44">
        <f t="shared" si="1562"/>
        <v>357.48665297741275</v>
      </c>
      <c r="AI3497" s="36">
        <f t="shared" si="1563"/>
        <v>42.513347022587268</v>
      </c>
      <c r="AJ3497" s="36">
        <f t="shared" si="1564"/>
        <v>1294</v>
      </c>
      <c r="AK3497" s="45">
        <v>45657</v>
      </c>
    </row>
    <row r="3498" spans="1:37" s="79" customFormat="1" ht="12.75" x14ac:dyDescent="0.25">
      <c r="A3498" s="36">
        <v>3492</v>
      </c>
      <c r="B3498" s="45">
        <v>44364</v>
      </c>
      <c r="C3498" s="49" t="s">
        <v>272</v>
      </c>
      <c r="D3498" s="49"/>
      <c r="E3498" s="49">
        <v>12010</v>
      </c>
      <c r="F3498" s="36" t="s">
        <v>2492</v>
      </c>
      <c r="G3498" s="36" t="s">
        <v>58</v>
      </c>
      <c r="H3498" s="38">
        <v>1</v>
      </c>
      <c r="I3498" s="48">
        <v>145000</v>
      </c>
      <c r="J3498" s="39">
        <f t="shared" si="1542"/>
        <v>0</v>
      </c>
      <c r="K3498" s="39">
        <f t="shared" si="1543"/>
        <v>0</v>
      </c>
      <c r="L3498" s="39">
        <f t="shared" si="1544"/>
        <v>0</v>
      </c>
      <c r="M3498" s="39">
        <f>IF(C3498=12006,H3498,IF(C3498&lt;&gt;12006,0))</f>
        <v>0</v>
      </c>
      <c r="N3498" s="39">
        <f t="shared" si="1565"/>
        <v>0</v>
      </c>
      <c r="O3498" s="39">
        <f t="shared" si="1545"/>
        <v>0</v>
      </c>
      <c r="P3498" s="39">
        <f t="shared" si="1546"/>
        <v>0</v>
      </c>
      <c r="Q3498" s="39">
        <f t="shared" si="1547"/>
        <v>0</v>
      </c>
      <c r="R3498" s="39">
        <f t="shared" si="1548"/>
        <v>145000</v>
      </c>
      <c r="S3498" s="39">
        <f t="shared" si="1549"/>
        <v>0</v>
      </c>
      <c r="T3498" s="39"/>
      <c r="U3498" s="39">
        <f t="shared" si="1550"/>
        <v>0</v>
      </c>
      <c r="V3498" s="39"/>
      <c r="W3498" s="39"/>
      <c r="X3498" s="39">
        <f t="shared" si="1553"/>
        <v>39.698836413415471</v>
      </c>
      <c r="Y3498" s="39">
        <f t="shared" si="1554"/>
        <v>1208.3333333333335</v>
      </c>
      <c r="Z3498" s="41">
        <f t="shared" si="1555"/>
        <v>51330.59548254621</v>
      </c>
      <c r="AA3498" s="41">
        <v>36800.821355236149</v>
      </c>
      <c r="AB3498" s="41">
        <v>34830.349226603219</v>
      </c>
      <c r="AC3498" s="41">
        <f t="shared" si="1558"/>
        <v>71631.170581839368</v>
      </c>
      <c r="AD3498" s="42">
        <f t="shared" si="1559"/>
        <v>14529.774127310062</v>
      </c>
      <c r="AE3498" s="41">
        <f t="shared" si="1560"/>
        <v>86160.944709149422</v>
      </c>
      <c r="AF3498" s="42">
        <f t="shared" si="1561"/>
        <v>58839.055290850578</v>
      </c>
      <c r="AG3498" s="43">
        <f>(365.25/30.4375*(IF(E3498=12002,1/3%,IF(E3498=12003,1/3%,IF(E3498=12004,1/3%,IF(E3498=12006,1/2%,IF(E3498=12007,1/10%,IF(E3498=12008,1/3%,IF(E3498=12009,1/10%,IF(E3498=12010,1/10%,IF(E3498=12011,1/20%,IF(E3498=12012,1/3%))))))))))))</f>
        <v>120</v>
      </c>
      <c r="AH3498" s="44">
        <f t="shared" si="1562"/>
        <v>77.519507186858306</v>
      </c>
      <c r="AI3498" s="36">
        <f t="shared" si="1563"/>
        <v>42.480492813141687</v>
      </c>
      <c r="AJ3498" s="36">
        <f t="shared" si="1564"/>
        <v>1293</v>
      </c>
      <c r="AK3498" s="45">
        <v>45657</v>
      </c>
    </row>
    <row r="3499" spans="1:37" s="79" customFormat="1" ht="12.75" x14ac:dyDescent="0.25">
      <c r="A3499" s="36">
        <v>3493</v>
      </c>
      <c r="B3499" s="45">
        <v>44369</v>
      </c>
      <c r="C3499" s="49" t="s">
        <v>431</v>
      </c>
      <c r="D3499" s="49"/>
      <c r="E3499" s="49">
        <v>12009</v>
      </c>
      <c r="F3499" s="36" t="s">
        <v>2499</v>
      </c>
      <c r="G3499" s="56" t="s">
        <v>435</v>
      </c>
      <c r="H3499" s="38">
        <v>4</v>
      </c>
      <c r="I3499" s="48">
        <v>1060000</v>
      </c>
      <c r="J3499" s="39">
        <f t="shared" si="1542"/>
        <v>0</v>
      </c>
      <c r="K3499" s="39">
        <f t="shared" si="1543"/>
        <v>0</v>
      </c>
      <c r="L3499" s="39">
        <f t="shared" si="1544"/>
        <v>0</v>
      </c>
      <c r="M3499" s="39">
        <f>IF(E3499=12005,I3499,IF(E3499&lt;&gt;12005,0))</f>
        <v>0</v>
      </c>
      <c r="N3499" s="39">
        <f t="shared" si="1565"/>
        <v>0</v>
      </c>
      <c r="O3499" s="39">
        <f t="shared" si="1545"/>
        <v>0</v>
      </c>
      <c r="P3499" s="39">
        <f t="shared" si="1546"/>
        <v>0</v>
      </c>
      <c r="Q3499" s="39">
        <f t="shared" si="1547"/>
        <v>1060000</v>
      </c>
      <c r="R3499" s="39">
        <f t="shared" si="1548"/>
        <v>0</v>
      </c>
      <c r="S3499" s="39">
        <f t="shared" si="1549"/>
        <v>0</v>
      </c>
      <c r="T3499" s="39"/>
      <c r="U3499" s="39">
        <f t="shared" si="1550"/>
        <v>0</v>
      </c>
      <c r="V3499" s="39"/>
      <c r="W3499" s="39">
        <f>IF(E3499=12099,I3499,IF(E3499&lt;&gt;12099,0))</f>
        <v>0</v>
      </c>
      <c r="X3499" s="39">
        <f t="shared" si="1553"/>
        <v>290.21218343600276</v>
      </c>
      <c r="Y3499" s="39">
        <f t="shared" si="1554"/>
        <v>8833.3333333333339</v>
      </c>
      <c r="Z3499" s="41">
        <f t="shared" si="1555"/>
        <v>373793.2922655716</v>
      </c>
      <c r="AA3499" s="41">
        <v>267575.63312799454</v>
      </c>
      <c r="AB3499" s="41">
        <v>0</v>
      </c>
      <c r="AC3499" s="41">
        <f t="shared" si="1558"/>
        <v>267575.63312799454</v>
      </c>
      <c r="AD3499" s="42">
        <f t="shared" si="1559"/>
        <v>106217.65913757705</v>
      </c>
      <c r="AE3499" s="41">
        <f t="shared" si="1560"/>
        <v>373793.2922655716</v>
      </c>
      <c r="AF3499" s="42">
        <f t="shared" si="1561"/>
        <v>686206.70773442835</v>
      </c>
      <c r="AG3499" s="43">
        <f>(365.25/30.4375*(IF(E3499=12002,1/3%,IF(E3499=12003,1/3%,IF(E3499=12004,1/3%,IF(E3499=12006,1/2%,IF(E3499=12007,1/10%,IF(E3499=12008,1/3%,IF(E3499=12009,1/10%,IF(E3499=12010,1/10%,IF(E3499=12011,1/20%,IF(E3499=12012,1/3%,IF(E3499=12099,1/10%)))))))))))))</f>
        <v>120</v>
      </c>
      <c r="AH3499" s="44">
        <f t="shared" si="1562"/>
        <v>77.683778234086247</v>
      </c>
      <c r="AI3499" s="36">
        <f t="shared" si="1563"/>
        <v>42.31622176591376</v>
      </c>
      <c r="AJ3499" s="36">
        <f t="shared" si="1564"/>
        <v>1288</v>
      </c>
      <c r="AK3499" s="45">
        <v>45657</v>
      </c>
    </row>
    <row r="3500" spans="1:37" s="79" customFormat="1" ht="12.75" x14ac:dyDescent="0.25">
      <c r="A3500" s="36">
        <v>3494</v>
      </c>
      <c r="B3500" s="45">
        <v>44371</v>
      </c>
      <c r="C3500" s="36" t="s">
        <v>823</v>
      </c>
      <c r="D3500" s="36"/>
      <c r="E3500" s="36">
        <v>12004</v>
      </c>
      <c r="F3500" s="56" t="s">
        <v>2500</v>
      </c>
      <c r="G3500" s="36" t="s">
        <v>1477</v>
      </c>
      <c r="H3500" s="38">
        <v>1</v>
      </c>
      <c r="I3500" s="50">
        <v>2820000</v>
      </c>
      <c r="J3500" s="39">
        <f t="shared" si="1542"/>
        <v>0</v>
      </c>
      <c r="K3500" s="39">
        <f t="shared" si="1543"/>
        <v>0</v>
      </c>
      <c r="L3500" s="39">
        <f t="shared" si="1544"/>
        <v>2820000</v>
      </c>
      <c r="M3500" s="39">
        <f>IF(C3500=12006,H3500,IF(C3500&lt;&gt;12006,0))</f>
        <v>0</v>
      </c>
      <c r="N3500" s="39">
        <f t="shared" si="1565"/>
        <v>0</v>
      </c>
      <c r="O3500" s="39">
        <f t="shared" si="1545"/>
        <v>0</v>
      </c>
      <c r="P3500" s="39">
        <f t="shared" si="1546"/>
        <v>0</v>
      </c>
      <c r="Q3500" s="39">
        <f t="shared" si="1547"/>
        <v>0</v>
      </c>
      <c r="R3500" s="39">
        <f t="shared" si="1548"/>
        <v>0</v>
      </c>
      <c r="S3500" s="39">
        <f t="shared" si="1549"/>
        <v>0</v>
      </c>
      <c r="T3500" s="39"/>
      <c r="U3500" s="39">
        <f t="shared" si="1550"/>
        <v>0</v>
      </c>
      <c r="V3500" s="39"/>
      <c r="W3500" s="39"/>
      <c r="X3500" s="39">
        <f t="shared" si="1553"/>
        <v>231.62217659137576</v>
      </c>
      <c r="Y3500" s="39">
        <f t="shared" si="1554"/>
        <v>7050</v>
      </c>
      <c r="Z3500" s="41">
        <f t="shared" si="1555"/>
        <v>297866.11909650924</v>
      </c>
      <c r="AA3500" s="41">
        <v>213092.4024640657</v>
      </c>
      <c r="AB3500" s="41">
        <v>-5747.0354015779294</v>
      </c>
      <c r="AC3500" s="41">
        <f t="shared" si="1558"/>
        <v>207345.36706248779</v>
      </c>
      <c r="AD3500" s="42">
        <f t="shared" si="1559"/>
        <v>84773.716632443538</v>
      </c>
      <c r="AE3500" s="41">
        <f t="shared" si="1560"/>
        <v>292119.08369493135</v>
      </c>
      <c r="AF3500" s="42">
        <f t="shared" si="1561"/>
        <v>2527880.9163050689</v>
      </c>
      <c r="AG3500" s="43">
        <f>(365.25/30.4375*(IF(E3500=12002,1/3%,IF(E3500=12003,1/3%,IF(E3500=12004,1/3%,IF(E3500=12006,1/2%,IF(E3500=12007,1/10%,IF(E3500=12008,1/3%,IF(E3500=12009,1/10%,IF(E3500=12010,1/10%,IF(E3500=12011,1/20%,IF(E3500=12012,1/3%))))))))))))</f>
        <v>400</v>
      </c>
      <c r="AH3500" s="44">
        <f t="shared" si="1562"/>
        <v>357.7494866529774</v>
      </c>
      <c r="AI3500" s="36">
        <f t="shared" si="1563"/>
        <v>42.25051334702259</v>
      </c>
      <c r="AJ3500" s="36">
        <f t="shared" si="1564"/>
        <v>1286</v>
      </c>
      <c r="AK3500" s="45">
        <v>45657</v>
      </c>
    </row>
    <row r="3501" spans="1:37" s="79" customFormat="1" ht="12.75" x14ac:dyDescent="0.25">
      <c r="A3501" s="36">
        <v>3495</v>
      </c>
      <c r="B3501" s="45">
        <v>44371</v>
      </c>
      <c r="C3501" s="36" t="s">
        <v>823</v>
      </c>
      <c r="D3501" s="36"/>
      <c r="E3501" s="36">
        <v>12004</v>
      </c>
      <c r="F3501" s="56" t="s">
        <v>1604</v>
      </c>
      <c r="G3501" s="36" t="s">
        <v>1477</v>
      </c>
      <c r="H3501" s="38">
        <v>1</v>
      </c>
      <c r="I3501" s="50">
        <v>1645000</v>
      </c>
      <c r="J3501" s="39">
        <f t="shared" si="1542"/>
        <v>0</v>
      </c>
      <c r="K3501" s="39">
        <f t="shared" si="1543"/>
        <v>0</v>
      </c>
      <c r="L3501" s="39">
        <f t="shared" si="1544"/>
        <v>1645000</v>
      </c>
      <c r="M3501" s="39">
        <f>IF(C3501=12006,H3501,IF(C3501&lt;&gt;12006,0))</f>
        <v>0</v>
      </c>
      <c r="N3501" s="39">
        <f t="shared" si="1565"/>
        <v>0</v>
      </c>
      <c r="O3501" s="39">
        <f t="shared" si="1545"/>
        <v>0</v>
      </c>
      <c r="P3501" s="39">
        <f t="shared" si="1546"/>
        <v>0</v>
      </c>
      <c r="Q3501" s="39">
        <f t="shared" si="1547"/>
        <v>0</v>
      </c>
      <c r="R3501" s="39">
        <f t="shared" si="1548"/>
        <v>0</v>
      </c>
      <c r="S3501" s="39">
        <f t="shared" si="1549"/>
        <v>0</v>
      </c>
      <c r="T3501" s="39"/>
      <c r="U3501" s="39">
        <f t="shared" si="1550"/>
        <v>0</v>
      </c>
      <c r="V3501" s="39"/>
      <c r="W3501" s="39"/>
      <c r="X3501" s="39">
        <f t="shared" si="1553"/>
        <v>135.1129363449692</v>
      </c>
      <c r="Y3501" s="39">
        <f t="shared" si="1554"/>
        <v>4112.5</v>
      </c>
      <c r="Z3501" s="41">
        <f t="shared" si="1555"/>
        <v>173755.2361396304</v>
      </c>
      <c r="AA3501" s="41">
        <v>124303.90143737166</v>
      </c>
      <c r="AB3501" s="41">
        <v>-3352.4373175871251</v>
      </c>
      <c r="AC3501" s="41">
        <f t="shared" si="1558"/>
        <v>120951.46411978453</v>
      </c>
      <c r="AD3501" s="42">
        <f t="shared" si="1559"/>
        <v>49451.33470225874</v>
      </c>
      <c r="AE3501" s="41">
        <f t="shared" si="1560"/>
        <v>170402.79882204329</v>
      </c>
      <c r="AF3501" s="42">
        <f t="shared" si="1561"/>
        <v>1474597.2011779568</v>
      </c>
      <c r="AG3501" s="43">
        <f>(365.25/30.4375*(IF(E3501=12002,1/3%,IF(E3501=12003,1/3%,IF(E3501=12004,1/3%,IF(E3501=12006,1/2%,IF(E3501=12007,1/10%,IF(E3501=12008,1/3%,IF(E3501=12009,1/10%,IF(E3501=12010,1/10%,IF(E3501=12011,1/20%,IF(E3501=12012,1/3%))))))))))))</f>
        <v>400</v>
      </c>
      <c r="AH3501" s="44">
        <f t="shared" si="1562"/>
        <v>357.7494866529774</v>
      </c>
      <c r="AI3501" s="36">
        <f t="shared" si="1563"/>
        <v>42.25051334702259</v>
      </c>
      <c r="AJ3501" s="36">
        <f t="shared" si="1564"/>
        <v>1286</v>
      </c>
      <c r="AK3501" s="45">
        <v>45657</v>
      </c>
    </row>
    <row r="3502" spans="1:37" s="79" customFormat="1" ht="12.75" x14ac:dyDescent="0.25">
      <c r="A3502" s="36">
        <v>3496</v>
      </c>
      <c r="B3502" s="45">
        <v>44375</v>
      </c>
      <c r="C3502" s="49" t="s">
        <v>272</v>
      </c>
      <c r="D3502" s="49"/>
      <c r="E3502" s="49">
        <v>12010</v>
      </c>
      <c r="F3502" s="36" t="s">
        <v>2501</v>
      </c>
      <c r="G3502" s="56" t="s">
        <v>435</v>
      </c>
      <c r="H3502" s="38">
        <v>2</v>
      </c>
      <c r="I3502" s="48">
        <v>570000</v>
      </c>
      <c r="J3502" s="39">
        <f t="shared" si="1542"/>
        <v>0</v>
      </c>
      <c r="K3502" s="39">
        <f t="shared" si="1543"/>
        <v>0</v>
      </c>
      <c r="L3502" s="39">
        <f t="shared" si="1544"/>
        <v>0</v>
      </c>
      <c r="M3502" s="39">
        <f>IF(E3502=12005,I3502,IF(E3502&lt;&gt;12005,0))</f>
        <v>0</v>
      </c>
      <c r="N3502" s="39">
        <f t="shared" si="1565"/>
        <v>0</v>
      </c>
      <c r="O3502" s="39">
        <f t="shared" si="1545"/>
        <v>0</v>
      </c>
      <c r="P3502" s="39">
        <f t="shared" si="1546"/>
        <v>0</v>
      </c>
      <c r="Q3502" s="39">
        <f t="shared" si="1547"/>
        <v>0</v>
      </c>
      <c r="R3502" s="39">
        <f t="shared" si="1548"/>
        <v>570000</v>
      </c>
      <c r="S3502" s="39">
        <f t="shared" si="1549"/>
        <v>0</v>
      </c>
      <c r="T3502" s="39"/>
      <c r="U3502" s="39">
        <f t="shared" si="1550"/>
        <v>0</v>
      </c>
      <c r="V3502" s="39"/>
      <c r="W3502" s="39">
        <f>IF(E3502=12099,I3502,IF(E3502&lt;&gt;12099,0))</f>
        <v>0</v>
      </c>
      <c r="X3502" s="39">
        <f t="shared" si="1553"/>
        <v>156.05749486652977</v>
      </c>
      <c r="Y3502" s="39">
        <f t="shared" si="1554"/>
        <v>4750</v>
      </c>
      <c r="Z3502" s="41">
        <f t="shared" si="1555"/>
        <v>200065.70841889115</v>
      </c>
      <c r="AA3502" s="41">
        <v>142948.66529774127</v>
      </c>
      <c r="AB3502" s="41">
        <v>9607.7212621676081</v>
      </c>
      <c r="AC3502" s="41">
        <f t="shared" si="1558"/>
        <v>152556.38655990889</v>
      </c>
      <c r="AD3502" s="42">
        <f t="shared" si="1559"/>
        <v>57117.04312114988</v>
      </c>
      <c r="AE3502" s="41">
        <f t="shared" si="1560"/>
        <v>209673.42968105877</v>
      </c>
      <c r="AF3502" s="42">
        <f t="shared" si="1561"/>
        <v>360326.57031894126</v>
      </c>
      <c r="AG3502" s="43">
        <f>(365.25/30.4375*(IF(E3502=12002,1/3%,IF(E3502=12003,1/3%,IF(E3502=12004,1/3%,IF(E3502=12006,1/2%,IF(E3502=12007,1/10%,IF(E3502=12008,1/3%,IF(E3502=12009,1/10%,IF(E3502=12010,1/10%,IF(E3502=12011,1/20%,IF(E3502=12012,1/3%,IF(E3502=12099,1/10%)))))))))))))</f>
        <v>120</v>
      </c>
      <c r="AH3502" s="44">
        <f t="shared" si="1562"/>
        <v>77.880903490759749</v>
      </c>
      <c r="AI3502" s="36">
        <f t="shared" si="1563"/>
        <v>42.119096509240244</v>
      </c>
      <c r="AJ3502" s="36">
        <f t="shared" si="1564"/>
        <v>1282</v>
      </c>
      <c r="AK3502" s="45">
        <v>45657</v>
      </c>
    </row>
    <row r="3503" spans="1:37" s="79" customFormat="1" ht="12.75" x14ac:dyDescent="0.25">
      <c r="A3503" s="36">
        <v>3497</v>
      </c>
      <c r="B3503" s="45">
        <v>44377</v>
      </c>
      <c r="C3503" s="36" t="s">
        <v>823</v>
      </c>
      <c r="D3503" s="36"/>
      <c r="E3503" s="36">
        <v>12004</v>
      </c>
      <c r="F3503" s="36" t="s">
        <v>2490</v>
      </c>
      <c r="G3503" s="36" t="s">
        <v>62</v>
      </c>
      <c r="H3503" s="38">
        <v>1</v>
      </c>
      <c r="I3503" s="50">
        <v>285940.28000000003</v>
      </c>
      <c r="J3503" s="39">
        <f t="shared" ref="J3503:J3520" si="1566">IF(E3503=12002,I3503,IF(E3503&lt;&gt;12002,0))</f>
        <v>0</v>
      </c>
      <c r="K3503" s="39">
        <f t="shared" ref="K3503:K3520" si="1567">IF(E3503=12003,I3503,IF(E3503&lt;&gt;12003,0))</f>
        <v>0</v>
      </c>
      <c r="L3503" s="39">
        <f t="shared" ref="L3503:L3520" si="1568">IF(E3503=12004,I3503,IF(E3503&lt;&gt;12004,0))</f>
        <v>285940.28000000003</v>
      </c>
      <c r="M3503" s="39">
        <f>IF(C3503=12006,H3503,IF(C3503&lt;&gt;12006,0))</f>
        <v>0</v>
      </c>
      <c r="N3503" s="39">
        <f t="shared" si="1565"/>
        <v>0</v>
      </c>
      <c r="O3503" s="39">
        <f t="shared" ref="O3503:O3520" si="1569">IF(E3503=12007,I3503,IF(E3503&lt;&gt;12007,0))</f>
        <v>0</v>
      </c>
      <c r="P3503" s="39">
        <f t="shared" ref="P3503:P3520" si="1570">IF(E3503=12008,I3503,IF(E3503&lt;&gt;12008,0))</f>
        <v>0</v>
      </c>
      <c r="Q3503" s="39">
        <f t="shared" ref="Q3503:Q3520" si="1571">IF(E3503=12009,I3503,IF(E3503&lt;&gt;12009,0))</f>
        <v>0</v>
      </c>
      <c r="R3503" s="39">
        <f t="shared" ref="R3503:R3520" si="1572">IF(E3503=12010,I3503,IF(E3503&lt;&gt;12010,0))</f>
        <v>0</v>
      </c>
      <c r="S3503" s="39">
        <f t="shared" ref="S3503:S3520" si="1573">IF(E3503=12011,I3503,IF(E3503&lt;&gt;12011,0))</f>
        <v>0</v>
      </c>
      <c r="T3503" s="39"/>
      <c r="U3503" s="39">
        <f t="shared" ref="U3503:U3520" si="1574">IF(E3503=12012,I3503,IF(E3503&lt;&gt;12012,0))</f>
        <v>0</v>
      </c>
      <c r="V3503" s="39"/>
      <c r="W3503" s="39"/>
      <c r="X3503" s="39">
        <f t="shared" si="1553"/>
        <v>23.485854620123206</v>
      </c>
      <c r="Y3503" s="39">
        <f t="shared" si="1554"/>
        <v>714.85070000000007</v>
      </c>
      <c r="Z3503" s="41">
        <f t="shared" si="1555"/>
        <v>30061.893913757704</v>
      </c>
      <c r="AA3503" s="41">
        <v>21466.071122792611</v>
      </c>
      <c r="AB3503" s="41">
        <v>-578.93321980957239</v>
      </c>
      <c r="AC3503" s="41">
        <f t="shared" si="1558"/>
        <v>20887.137902983039</v>
      </c>
      <c r="AD3503" s="42">
        <f t="shared" si="1559"/>
        <v>8595.8227909650923</v>
      </c>
      <c r="AE3503" s="41">
        <f t="shared" si="1560"/>
        <v>29482.960693948131</v>
      </c>
      <c r="AF3503" s="42">
        <f t="shared" si="1561"/>
        <v>256457.31930605188</v>
      </c>
      <c r="AG3503" s="43">
        <f>(365.25/30.4375*(IF(E3503=12002,1/3%,IF(E3503=12003,1/3%,IF(E3503=12004,1/3%,IF(E3503=12006,1/2%,IF(E3503=12007,1/10%,IF(E3503=12008,1/3%,IF(E3503=12009,1/10%,IF(E3503=12010,1/10%,IF(E3503=12011,1/20%,IF(E3503=12012,1/3%))))))))))))</f>
        <v>400</v>
      </c>
      <c r="AH3503" s="44">
        <f t="shared" si="1562"/>
        <v>357.94661190965093</v>
      </c>
      <c r="AI3503" s="36">
        <f t="shared" si="1563"/>
        <v>42.053388090349074</v>
      </c>
      <c r="AJ3503" s="36">
        <f t="shared" si="1564"/>
        <v>1280</v>
      </c>
      <c r="AK3503" s="45">
        <v>45657</v>
      </c>
    </row>
    <row r="3504" spans="1:37" s="79" customFormat="1" ht="12.75" x14ac:dyDescent="0.25">
      <c r="A3504" s="36">
        <v>3498</v>
      </c>
      <c r="B3504" s="45">
        <v>44378</v>
      </c>
      <c r="C3504" s="36" t="s">
        <v>823</v>
      </c>
      <c r="D3504" s="36"/>
      <c r="E3504" s="36">
        <v>12004</v>
      </c>
      <c r="F3504" s="56" t="s">
        <v>2502</v>
      </c>
      <c r="G3504" s="36" t="s">
        <v>58</v>
      </c>
      <c r="H3504" s="38">
        <v>2000</v>
      </c>
      <c r="I3504" s="50">
        <v>96526765.5</v>
      </c>
      <c r="J3504" s="39">
        <f t="shared" si="1566"/>
        <v>0</v>
      </c>
      <c r="K3504" s="39">
        <f t="shared" si="1567"/>
        <v>0</v>
      </c>
      <c r="L3504" s="39">
        <f t="shared" si="1568"/>
        <v>96526765.5</v>
      </c>
      <c r="M3504" s="39">
        <f>IF(C3504=12006,H3504,IF(C3504&lt;&gt;12006,0))</f>
        <v>0</v>
      </c>
      <c r="N3504" s="39">
        <f t="shared" si="1565"/>
        <v>0</v>
      </c>
      <c r="O3504" s="39">
        <f t="shared" si="1569"/>
        <v>0</v>
      </c>
      <c r="P3504" s="39">
        <f t="shared" si="1570"/>
        <v>0</v>
      </c>
      <c r="Q3504" s="39">
        <f t="shared" si="1571"/>
        <v>0</v>
      </c>
      <c r="R3504" s="39">
        <f t="shared" si="1572"/>
        <v>0</v>
      </c>
      <c r="S3504" s="39">
        <f t="shared" si="1573"/>
        <v>0</v>
      </c>
      <c r="T3504" s="39"/>
      <c r="U3504" s="39">
        <f t="shared" si="1574"/>
        <v>0</v>
      </c>
      <c r="V3504" s="39"/>
      <c r="W3504" s="39"/>
      <c r="X3504" s="39">
        <f t="shared" si="1553"/>
        <v>7928.2764271047226</v>
      </c>
      <c r="Y3504" s="39">
        <f t="shared" si="1554"/>
        <v>241316.91375000001</v>
      </c>
      <c r="Z3504" s="41">
        <f t="shared" si="1555"/>
        <v>10140265.550266942</v>
      </c>
      <c r="AA3504" s="41">
        <v>7238516.3779466124</v>
      </c>
      <c r="AB3504" s="41">
        <v>-195220.52122893464</v>
      </c>
      <c r="AC3504" s="41">
        <f t="shared" si="1558"/>
        <v>7043295.8567176778</v>
      </c>
      <c r="AD3504" s="42">
        <f t="shared" si="1559"/>
        <v>2901749.1723203296</v>
      </c>
      <c r="AE3504" s="41">
        <f t="shared" si="1560"/>
        <v>9945045.0290380083</v>
      </c>
      <c r="AF3504" s="42">
        <f t="shared" si="1561"/>
        <v>86581720.470961988</v>
      </c>
      <c r="AG3504" s="43">
        <f>(365.25/30.4375*(IF(E3504=12002,1/3%,IF(E3504=12003,1/3%,IF(E3504=12004,1/3%,IF(E3504=12006,1/2%,IF(E3504=12007,1/10%,IF(E3504=12008,1/3%,IF(E3504=12009,1/10%,IF(E3504=12010,1/10%,IF(E3504=12011,1/20%,IF(E3504=12012,1/3%))))))))))))</f>
        <v>400</v>
      </c>
      <c r="AH3504" s="44">
        <f t="shared" si="1562"/>
        <v>357.97946611909651</v>
      </c>
      <c r="AI3504" s="36">
        <f t="shared" si="1563"/>
        <v>42.020533880903493</v>
      </c>
      <c r="AJ3504" s="36">
        <f t="shared" si="1564"/>
        <v>1279</v>
      </c>
      <c r="AK3504" s="45">
        <v>45657</v>
      </c>
    </row>
    <row r="3505" spans="1:37" s="79" customFormat="1" ht="12.75" x14ac:dyDescent="0.25">
      <c r="A3505" s="36">
        <v>3499</v>
      </c>
      <c r="B3505" s="45">
        <v>44378</v>
      </c>
      <c r="C3505" s="36" t="s">
        <v>823</v>
      </c>
      <c r="D3505" s="36"/>
      <c r="E3505" s="36">
        <v>12004</v>
      </c>
      <c r="F3505" s="56" t="s">
        <v>2503</v>
      </c>
      <c r="G3505" s="56" t="s">
        <v>58</v>
      </c>
      <c r="H3505" s="38">
        <v>154</v>
      </c>
      <c r="I3505" s="50">
        <v>13716676.704499999</v>
      </c>
      <c r="J3505" s="39">
        <f t="shared" si="1566"/>
        <v>0</v>
      </c>
      <c r="K3505" s="39">
        <f t="shared" si="1567"/>
        <v>0</v>
      </c>
      <c r="L3505" s="39">
        <f t="shared" si="1568"/>
        <v>13716676.704499999</v>
      </c>
      <c r="M3505" s="39">
        <f>IF(C3505=12006,H3505,IF(C3505&lt;&gt;12006,0))</f>
        <v>0</v>
      </c>
      <c r="N3505" s="39">
        <f t="shared" si="1565"/>
        <v>0</v>
      </c>
      <c r="O3505" s="39">
        <f t="shared" si="1569"/>
        <v>0</v>
      </c>
      <c r="P3505" s="39">
        <f t="shared" si="1570"/>
        <v>0</v>
      </c>
      <c r="Q3505" s="39">
        <f t="shared" si="1571"/>
        <v>0</v>
      </c>
      <c r="R3505" s="39">
        <f t="shared" si="1572"/>
        <v>0</v>
      </c>
      <c r="S3505" s="39">
        <f t="shared" si="1573"/>
        <v>0</v>
      </c>
      <c r="T3505" s="39"/>
      <c r="U3505" s="39">
        <f t="shared" si="1574"/>
        <v>0</v>
      </c>
      <c r="V3505" s="39"/>
      <c r="W3505" s="39"/>
      <c r="X3505" s="39">
        <f t="shared" si="1553"/>
        <v>1126.6264233675563</v>
      </c>
      <c r="Y3505" s="39">
        <f t="shared" si="1554"/>
        <v>34291.691761249996</v>
      </c>
      <c r="Z3505" s="41">
        <f t="shared" si="1555"/>
        <v>1440955.1954871046</v>
      </c>
      <c r="AA3505" s="41">
        <v>1028609.9245345789</v>
      </c>
      <c r="AB3505" s="41">
        <v>-27741.28773413914</v>
      </c>
      <c r="AC3505" s="41">
        <f t="shared" si="1558"/>
        <v>1000868.6368004398</v>
      </c>
      <c r="AD3505" s="42">
        <f t="shared" si="1559"/>
        <v>412345.27095252567</v>
      </c>
      <c r="AE3505" s="41">
        <f t="shared" si="1560"/>
        <v>1413213.9077529656</v>
      </c>
      <c r="AF3505" s="42">
        <f t="shared" si="1561"/>
        <v>12303462.796747033</v>
      </c>
      <c r="AG3505" s="43">
        <f>(365.25/30.4375*(IF(E3505=12002,1/3%,IF(E3505=12003,1/3%,IF(E3505=12004,1/3%,IF(E3505=12006,1/2%,IF(E3505=12007,1/10%,IF(E3505=12008,1/3%,IF(E3505=12009,1/10%,IF(E3505=12010,1/10%,IF(E3505=12011,1/20%,IF(E3505=12012,1/3%))))))))))))</f>
        <v>400</v>
      </c>
      <c r="AH3505" s="44">
        <f t="shared" si="1562"/>
        <v>357.97946611909651</v>
      </c>
      <c r="AI3505" s="36">
        <f t="shared" si="1563"/>
        <v>42.020533880903493</v>
      </c>
      <c r="AJ3505" s="36">
        <f t="shared" si="1564"/>
        <v>1279</v>
      </c>
      <c r="AK3505" s="45">
        <v>45657</v>
      </c>
    </row>
    <row r="3506" spans="1:37" s="79" customFormat="1" ht="12.75" x14ac:dyDescent="0.25">
      <c r="A3506" s="36">
        <v>3500</v>
      </c>
      <c r="B3506" s="74">
        <v>44378</v>
      </c>
      <c r="C3506" s="49" t="s">
        <v>272</v>
      </c>
      <c r="D3506" s="49"/>
      <c r="E3506" s="49">
        <v>12010</v>
      </c>
      <c r="F3506" s="36" t="s">
        <v>2504</v>
      </c>
      <c r="G3506" s="56" t="s">
        <v>435</v>
      </c>
      <c r="H3506" s="38">
        <v>1</v>
      </c>
      <c r="I3506" s="50">
        <v>910000</v>
      </c>
      <c r="J3506" s="39">
        <f t="shared" si="1566"/>
        <v>0</v>
      </c>
      <c r="K3506" s="39">
        <f t="shared" si="1567"/>
        <v>0</v>
      </c>
      <c r="L3506" s="39">
        <f t="shared" si="1568"/>
        <v>0</v>
      </c>
      <c r="M3506" s="39">
        <f>IF(E3506=12005,I3506,IF(E3506&lt;&gt;12005,0))</f>
        <v>0</v>
      </c>
      <c r="N3506" s="39">
        <f t="shared" si="1565"/>
        <v>0</v>
      </c>
      <c r="O3506" s="39">
        <f t="shared" si="1569"/>
        <v>0</v>
      </c>
      <c r="P3506" s="39">
        <f t="shared" si="1570"/>
        <v>0</v>
      </c>
      <c r="Q3506" s="39">
        <f t="shared" si="1571"/>
        <v>0</v>
      </c>
      <c r="R3506" s="39">
        <f t="shared" si="1572"/>
        <v>910000</v>
      </c>
      <c r="S3506" s="39">
        <f t="shared" si="1573"/>
        <v>0</v>
      </c>
      <c r="T3506" s="39"/>
      <c r="U3506" s="39">
        <f t="shared" si="1574"/>
        <v>0</v>
      </c>
      <c r="V3506" s="39"/>
      <c r="W3506" s="39">
        <f>IF(E3506=12099,I3506,IF(E3506&lt;&gt;12099,0))</f>
        <v>0</v>
      </c>
      <c r="X3506" s="39">
        <f t="shared" si="1553"/>
        <v>249.14442162902122</v>
      </c>
      <c r="Y3506" s="39">
        <f t="shared" si="1554"/>
        <v>7583.3333333333339</v>
      </c>
      <c r="Z3506" s="41">
        <f t="shared" si="1555"/>
        <v>318655.71526351816</v>
      </c>
      <c r="AA3506" s="41">
        <v>227468.85694729639</v>
      </c>
      <c r="AB3506" s="41">
        <v>15288.406987372087</v>
      </c>
      <c r="AC3506" s="41">
        <f t="shared" si="1558"/>
        <v>242757.26393466847</v>
      </c>
      <c r="AD3506" s="42">
        <f t="shared" si="1559"/>
        <v>91186.858316221769</v>
      </c>
      <c r="AE3506" s="41">
        <f t="shared" si="1560"/>
        <v>333944.12225089024</v>
      </c>
      <c r="AF3506" s="42">
        <f t="shared" si="1561"/>
        <v>576055.87774910976</v>
      </c>
      <c r="AG3506" s="43">
        <f>(365.25/30.4375*(IF(E3506=12002,1/3%,IF(E3506=12003,1/3%,IF(E3506=12004,1/3%,IF(E3506=12006,1/2%,IF(E3506=12007,1/10%,IF(E3506=12008,1/3%,IF(E3506=12009,1/10%,IF(E3506=12010,1/10%,IF(E3506=12011,1/20%,IF(E3506=12012,1/3%,IF(E3506=12099,1/10%)))))))))))))</f>
        <v>120</v>
      </c>
      <c r="AH3506" s="44">
        <f t="shared" si="1562"/>
        <v>77.979466119096514</v>
      </c>
      <c r="AI3506" s="36">
        <f t="shared" si="1563"/>
        <v>42.020533880903493</v>
      </c>
      <c r="AJ3506" s="36">
        <f t="shared" si="1564"/>
        <v>1279</v>
      </c>
      <c r="AK3506" s="45">
        <v>45657</v>
      </c>
    </row>
    <row r="3507" spans="1:37" s="79" customFormat="1" ht="12.75" x14ac:dyDescent="0.25">
      <c r="A3507" s="36">
        <v>3501</v>
      </c>
      <c r="B3507" s="45">
        <v>44378</v>
      </c>
      <c r="C3507" s="36" t="s">
        <v>823</v>
      </c>
      <c r="D3507" s="36"/>
      <c r="E3507" s="56">
        <v>12004</v>
      </c>
      <c r="F3507" s="56" t="s">
        <v>2505</v>
      </c>
      <c r="G3507" s="56" t="s">
        <v>561</v>
      </c>
      <c r="H3507" s="38">
        <v>752</v>
      </c>
      <c r="I3507" s="50">
        <v>66980135.600000009</v>
      </c>
      <c r="J3507" s="39">
        <f t="shared" si="1566"/>
        <v>0</v>
      </c>
      <c r="K3507" s="39">
        <f t="shared" si="1567"/>
        <v>0</v>
      </c>
      <c r="L3507" s="39">
        <f t="shared" si="1568"/>
        <v>66980135.600000009</v>
      </c>
      <c r="M3507" s="39">
        <f>IF(C3507=12006,H3507,IF(C3507&lt;&gt;12006,0))</f>
        <v>0</v>
      </c>
      <c r="N3507" s="39">
        <f t="shared" si="1565"/>
        <v>0</v>
      </c>
      <c r="O3507" s="39">
        <f t="shared" si="1569"/>
        <v>0</v>
      </c>
      <c r="P3507" s="39">
        <f t="shared" si="1570"/>
        <v>0</v>
      </c>
      <c r="Q3507" s="39">
        <f t="shared" si="1571"/>
        <v>0</v>
      </c>
      <c r="R3507" s="39">
        <f t="shared" si="1572"/>
        <v>0</v>
      </c>
      <c r="S3507" s="39">
        <f t="shared" si="1573"/>
        <v>0</v>
      </c>
      <c r="T3507" s="39"/>
      <c r="U3507" s="39">
        <f t="shared" si="1574"/>
        <v>0</v>
      </c>
      <c r="V3507" s="39"/>
      <c r="W3507" s="39"/>
      <c r="X3507" s="39">
        <f t="shared" si="1553"/>
        <v>5501.4485092402465</v>
      </c>
      <c r="Y3507" s="39">
        <f t="shared" si="1554"/>
        <v>167450.33900000001</v>
      </c>
      <c r="Z3507" s="41">
        <f t="shared" si="1555"/>
        <v>7036352.6433182759</v>
      </c>
      <c r="AA3507" s="41">
        <v>4857779.0336591378</v>
      </c>
      <c r="AB3507" s="41">
        <v>-131012.78016636669</v>
      </c>
      <c r="AC3507" s="41">
        <f t="shared" si="1558"/>
        <v>4726766.2534927707</v>
      </c>
      <c r="AD3507" s="42">
        <f t="shared" si="1559"/>
        <v>2178573.6096591381</v>
      </c>
      <c r="AE3507" s="41">
        <f t="shared" si="1560"/>
        <v>6905339.8631519089</v>
      </c>
      <c r="AF3507" s="42">
        <f t="shared" si="1561"/>
        <v>60074795.736848101</v>
      </c>
      <c r="AG3507" s="43">
        <f>(365.25/30.4375*(IF(E3507=12002,1/3%,IF(E3507=12003,1/3%,IF(E3507=12004,1/3%,IF(E3507=12006,1/2%,IF(E3507=12007,1/10%,IF(E3507=12008,1/3%,IF(E3507=12009,1/10%,IF(E3507=12010,1/10%,IF(E3507=12011,1/20%,IF(E3507=12012,1/3%))))))))))))</f>
        <v>400</v>
      </c>
      <c r="AH3507" s="44">
        <f t="shared" si="1562"/>
        <v>357.97946611909651</v>
      </c>
      <c r="AI3507" s="36">
        <f t="shared" si="1563"/>
        <v>42.020533880903493</v>
      </c>
      <c r="AJ3507" s="36">
        <f t="shared" si="1564"/>
        <v>1279</v>
      </c>
      <c r="AK3507" s="45">
        <v>45657</v>
      </c>
    </row>
    <row r="3508" spans="1:37" s="79" customFormat="1" ht="12.75" x14ac:dyDescent="0.25">
      <c r="A3508" s="36">
        <v>3502</v>
      </c>
      <c r="B3508" s="45">
        <v>44378</v>
      </c>
      <c r="C3508" s="36" t="s">
        <v>823</v>
      </c>
      <c r="D3508" s="36"/>
      <c r="E3508" s="56">
        <v>12004</v>
      </c>
      <c r="F3508" s="56" t="s">
        <v>2506</v>
      </c>
      <c r="G3508" s="56" t="s">
        <v>561</v>
      </c>
      <c r="H3508" s="38">
        <v>2096</v>
      </c>
      <c r="I3508" s="50">
        <v>101160050.24399999</v>
      </c>
      <c r="J3508" s="39">
        <f t="shared" si="1566"/>
        <v>0</v>
      </c>
      <c r="K3508" s="39">
        <f t="shared" si="1567"/>
        <v>0</v>
      </c>
      <c r="L3508" s="39">
        <f t="shared" si="1568"/>
        <v>101160050.24399999</v>
      </c>
      <c r="M3508" s="39">
        <f>IF(C3508=12006,H3508,IF(C3508&lt;&gt;12006,0))</f>
        <v>0</v>
      </c>
      <c r="N3508" s="39">
        <f t="shared" si="1565"/>
        <v>0</v>
      </c>
      <c r="O3508" s="39">
        <f t="shared" si="1569"/>
        <v>0</v>
      </c>
      <c r="P3508" s="39">
        <f t="shared" si="1570"/>
        <v>0</v>
      </c>
      <c r="Q3508" s="39">
        <f t="shared" si="1571"/>
        <v>0</v>
      </c>
      <c r="R3508" s="39">
        <f t="shared" si="1572"/>
        <v>0</v>
      </c>
      <c r="S3508" s="39">
        <f t="shared" si="1573"/>
        <v>0</v>
      </c>
      <c r="T3508" s="39"/>
      <c r="U3508" s="39">
        <f t="shared" si="1574"/>
        <v>0</v>
      </c>
      <c r="V3508" s="39"/>
      <c r="W3508" s="39"/>
      <c r="X3508" s="39">
        <f t="shared" si="1553"/>
        <v>8308.8336956057483</v>
      </c>
      <c r="Y3508" s="39">
        <f t="shared" si="1554"/>
        <v>252900.12560999996</v>
      </c>
      <c r="Z3508" s="41">
        <f t="shared" si="1555"/>
        <v>10626998.296679752</v>
      </c>
      <c r="AA3508" s="41">
        <v>7336700.1532198759</v>
      </c>
      <c r="AB3508" s="41">
        <v>-197868.50691648611</v>
      </c>
      <c r="AC3508" s="41">
        <f t="shared" si="1558"/>
        <v>7138831.6463033902</v>
      </c>
      <c r="AD3508" s="42">
        <f t="shared" si="1559"/>
        <v>3290298.1434598761</v>
      </c>
      <c r="AE3508" s="41">
        <f t="shared" si="1560"/>
        <v>10429129.789763266</v>
      </c>
      <c r="AF3508" s="42">
        <f t="shared" si="1561"/>
        <v>90730920.454236716</v>
      </c>
      <c r="AG3508" s="43">
        <f>(365.25/30.4375*(IF(E3508=12002,1/3%,IF(E3508=12003,1/3%,IF(E3508=12004,1/3%,IF(E3508=12006,1/2%,IF(E3508=12007,1/10%,IF(E3508=12008,1/3%,IF(E3508=12009,1/10%,IF(E3508=12010,1/10%,IF(E3508=12011,1/20%,IF(E3508=12012,1/3%))))))))))))</f>
        <v>400</v>
      </c>
      <c r="AH3508" s="44">
        <f t="shared" si="1562"/>
        <v>357.97946611909651</v>
      </c>
      <c r="AI3508" s="36">
        <f t="shared" si="1563"/>
        <v>42.020533880903493</v>
      </c>
      <c r="AJ3508" s="36">
        <f t="shared" si="1564"/>
        <v>1279</v>
      </c>
      <c r="AK3508" s="45">
        <v>45657</v>
      </c>
    </row>
    <row r="3509" spans="1:37" s="79" customFormat="1" ht="12.75" x14ac:dyDescent="0.25">
      <c r="A3509" s="36">
        <v>3503</v>
      </c>
      <c r="B3509" s="45">
        <v>44382</v>
      </c>
      <c r="C3509" s="36" t="s">
        <v>315</v>
      </c>
      <c r="D3509" s="36"/>
      <c r="E3509" s="36">
        <v>12008</v>
      </c>
      <c r="F3509" s="56" t="s">
        <v>2507</v>
      </c>
      <c r="G3509" s="38" t="s">
        <v>322</v>
      </c>
      <c r="H3509" s="61">
        <v>1</v>
      </c>
      <c r="I3509" s="50">
        <v>312000</v>
      </c>
      <c r="J3509" s="39">
        <f t="shared" si="1566"/>
        <v>0</v>
      </c>
      <c r="K3509" s="39">
        <f t="shared" si="1567"/>
        <v>0</v>
      </c>
      <c r="L3509" s="39">
        <f t="shared" si="1568"/>
        <v>0</v>
      </c>
      <c r="M3509" s="39">
        <f>IF(C3509=12006,H3509,IF(C3509&lt;&gt;12006,0))</f>
        <v>0</v>
      </c>
      <c r="N3509" s="39">
        <f t="shared" si="1565"/>
        <v>0</v>
      </c>
      <c r="O3509" s="39">
        <f t="shared" si="1569"/>
        <v>0</v>
      </c>
      <c r="P3509" s="39">
        <f t="shared" si="1570"/>
        <v>312000</v>
      </c>
      <c r="Q3509" s="39">
        <f t="shared" si="1571"/>
        <v>0</v>
      </c>
      <c r="R3509" s="39">
        <f t="shared" si="1572"/>
        <v>0</v>
      </c>
      <c r="S3509" s="39">
        <f t="shared" si="1573"/>
        <v>0</v>
      </c>
      <c r="T3509" s="39"/>
      <c r="U3509" s="39">
        <f t="shared" si="1574"/>
        <v>0</v>
      </c>
      <c r="V3509" s="39"/>
      <c r="W3509" s="39"/>
      <c r="X3509" s="39">
        <f t="shared" si="1553"/>
        <v>25.626283367556468</v>
      </c>
      <c r="Y3509" s="39">
        <f t="shared" si="1554"/>
        <v>780</v>
      </c>
      <c r="Z3509" s="41">
        <f t="shared" si="1555"/>
        <v>32673.511293634496</v>
      </c>
      <c r="AA3509" s="41">
        <v>23294.291581108831</v>
      </c>
      <c r="AB3509" s="41">
        <v>0</v>
      </c>
      <c r="AC3509" s="41">
        <f t="shared" si="1558"/>
        <v>23294.291581108831</v>
      </c>
      <c r="AD3509" s="42">
        <f t="shared" si="1559"/>
        <v>9379.2197125256644</v>
      </c>
      <c r="AE3509" s="41">
        <f t="shared" si="1560"/>
        <v>32673.511293634496</v>
      </c>
      <c r="AF3509" s="42">
        <f t="shared" si="1561"/>
        <v>279326.48870636552</v>
      </c>
      <c r="AG3509" s="43">
        <f>(365.25/30.4375*(IF(E3509=12002,1/3%,IF(E3509=12003,1/3%,IF(E3509=12004,1/3%,IF(E3509=12006,1/2%,IF(E3509=12007,1/10%,IF(E3509=12008,1/3%,IF(E3509=12009,1/10%,IF(E3509=12010,1/10%,IF(E3509=12011,1/20%,IF(E3509=12012,1/3%))))))))))))</f>
        <v>400</v>
      </c>
      <c r="AH3509" s="44">
        <f t="shared" si="1562"/>
        <v>358.11088295687887</v>
      </c>
      <c r="AI3509" s="36">
        <f t="shared" si="1563"/>
        <v>41.889117043121146</v>
      </c>
      <c r="AJ3509" s="36">
        <f t="shared" si="1564"/>
        <v>1275</v>
      </c>
      <c r="AK3509" s="45">
        <v>45657</v>
      </c>
    </row>
    <row r="3510" spans="1:37" s="79" customFormat="1" ht="12.75" x14ac:dyDescent="0.25">
      <c r="A3510" s="36">
        <v>3504</v>
      </c>
      <c r="B3510" s="45">
        <v>44384</v>
      </c>
      <c r="C3510" s="36" t="s">
        <v>823</v>
      </c>
      <c r="D3510" s="36"/>
      <c r="E3510" s="36">
        <v>12004</v>
      </c>
      <c r="F3510" s="56" t="s">
        <v>2453</v>
      </c>
      <c r="G3510" s="38" t="s">
        <v>320</v>
      </c>
      <c r="H3510" s="61">
        <v>1960</v>
      </c>
      <c r="I3510" s="90">
        <v>94596230.189999998</v>
      </c>
      <c r="J3510" s="39">
        <f t="shared" si="1566"/>
        <v>0</v>
      </c>
      <c r="K3510" s="39">
        <f t="shared" si="1567"/>
        <v>0</v>
      </c>
      <c r="L3510" s="39">
        <f t="shared" si="1568"/>
        <v>94596230.189999998</v>
      </c>
      <c r="M3510" s="39">
        <f>IF(C3510=12006,H3510,IF(C3510&lt;&gt;12006,0))</f>
        <v>0</v>
      </c>
      <c r="N3510" s="39">
        <f t="shared" si="1565"/>
        <v>0</v>
      </c>
      <c r="O3510" s="39">
        <f t="shared" si="1569"/>
        <v>0</v>
      </c>
      <c r="P3510" s="39">
        <f t="shared" si="1570"/>
        <v>0</v>
      </c>
      <c r="Q3510" s="39">
        <f t="shared" si="1571"/>
        <v>0</v>
      </c>
      <c r="R3510" s="39">
        <f t="shared" si="1572"/>
        <v>0</v>
      </c>
      <c r="S3510" s="39">
        <f t="shared" si="1573"/>
        <v>0</v>
      </c>
      <c r="T3510" s="39"/>
      <c r="U3510" s="39">
        <f t="shared" si="1574"/>
        <v>0</v>
      </c>
      <c r="V3510" s="39"/>
      <c r="W3510" s="39"/>
      <c r="X3510" s="39">
        <f t="shared" si="1553"/>
        <v>7769.7108985626282</v>
      </c>
      <c r="Y3510" s="39">
        <f t="shared" si="1554"/>
        <v>236490.57547499999</v>
      </c>
      <c r="Z3510" s="41">
        <f t="shared" si="1555"/>
        <v>9890841.9738702253</v>
      </c>
      <c r="AA3510" s="41">
        <v>7047127.7849963028</v>
      </c>
      <c r="AB3510" s="41">
        <v>0</v>
      </c>
      <c r="AC3510" s="41">
        <f t="shared" si="1558"/>
        <v>7047127.7849963028</v>
      </c>
      <c r="AD3510" s="42">
        <f t="shared" si="1559"/>
        <v>2843714.1888739225</v>
      </c>
      <c r="AE3510" s="41">
        <f t="shared" si="1560"/>
        <v>9890841.9738702253</v>
      </c>
      <c r="AF3510" s="42">
        <f t="shared" si="1561"/>
        <v>84705388.21612978</v>
      </c>
      <c r="AG3510" s="43">
        <f>(365.25/30.4375*(IF(E3510=12002,1/3%,IF(E3510=12003,1/3%,IF(E3510=12004,1/3%,IF(E3510=12006,1/2%,IF(E3510=12007,1/10%,IF(E3510=12008,1/3%,IF(E3510=12009,1/10%,IF(E3510=12010,1/10%,IF(E3510=12011,1/20%,IF(E3510=12012,1/3%))))))))))))</f>
        <v>400</v>
      </c>
      <c r="AH3510" s="44">
        <f t="shared" si="1562"/>
        <v>358.17659137577004</v>
      </c>
      <c r="AI3510" s="36">
        <f t="shared" si="1563"/>
        <v>41.823408624229977</v>
      </c>
      <c r="AJ3510" s="36">
        <f t="shared" si="1564"/>
        <v>1273</v>
      </c>
      <c r="AK3510" s="45">
        <v>45657</v>
      </c>
    </row>
    <row r="3511" spans="1:37" s="79" customFormat="1" ht="25.5" x14ac:dyDescent="0.25">
      <c r="A3511" s="36">
        <v>3505</v>
      </c>
      <c r="B3511" s="45">
        <v>44384</v>
      </c>
      <c r="C3511" s="53" t="s">
        <v>533</v>
      </c>
      <c r="D3511" s="53"/>
      <c r="E3511" s="36">
        <v>12003</v>
      </c>
      <c r="F3511" s="36" t="s">
        <v>2070</v>
      </c>
      <c r="G3511" s="36" t="s">
        <v>540</v>
      </c>
      <c r="H3511" s="38">
        <v>8</v>
      </c>
      <c r="I3511" s="48">
        <v>338000</v>
      </c>
      <c r="J3511" s="39">
        <f t="shared" si="1566"/>
        <v>0</v>
      </c>
      <c r="K3511" s="39">
        <f t="shared" si="1567"/>
        <v>338000</v>
      </c>
      <c r="L3511" s="39">
        <f t="shared" si="1568"/>
        <v>0</v>
      </c>
      <c r="M3511" s="39">
        <f>IF(C3511=12006,H3511,IF(C3511&lt;&gt;12006,0))</f>
        <v>0</v>
      </c>
      <c r="N3511" s="39">
        <f t="shared" si="1565"/>
        <v>0</v>
      </c>
      <c r="O3511" s="39">
        <f t="shared" si="1569"/>
        <v>0</v>
      </c>
      <c r="P3511" s="39">
        <f t="shared" si="1570"/>
        <v>0</v>
      </c>
      <c r="Q3511" s="39">
        <f t="shared" si="1571"/>
        <v>0</v>
      </c>
      <c r="R3511" s="39">
        <f t="shared" si="1572"/>
        <v>0</v>
      </c>
      <c r="S3511" s="39">
        <f t="shared" si="1573"/>
        <v>0</v>
      </c>
      <c r="T3511" s="39"/>
      <c r="U3511" s="39">
        <f t="shared" si="1574"/>
        <v>0</v>
      </c>
      <c r="V3511" s="39"/>
      <c r="W3511" s="39"/>
      <c r="X3511" s="39">
        <f t="shared" si="1553"/>
        <v>27.761806981519506</v>
      </c>
      <c r="Y3511" s="39">
        <f t="shared" si="1554"/>
        <v>845</v>
      </c>
      <c r="Z3511" s="41">
        <f t="shared" si="1555"/>
        <v>35340.780287474328</v>
      </c>
      <c r="AA3511" s="41">
        <v>24347.104722792606</v>
      </c>
      <c r="AB3511" s="41">
        <v>-656.6337942983838</v>
      </c>
      <c r="AC3511" s="41">
        <f t="shared" si="1558"/>
        <v>23690.470928494222</v>
      </c>
      <c r="AD3511" s="42">
        <f t="shared" si="1559"/>
        <v>10993.675564681722</v>
      </c>
      <c r="AE3511" s="41">
        <f t="shared" si="1560"/>
        <v>34684.14649317594</v>
      </c>
      <c r="AF3511" s="42">
        <f t="shared" si="1561"/>
        <v>303315.85350682406</v>
      </c>
      <c r="AG3511" s="43">
        <f>(365.25/30.4375*(IF(E3511=12002,1/3%,IF(E3511=12003,1/3%,IF(E3511=12004,1/3%,IF(E3511=12006,1/2%,IF(E3511=12007,1/10%,IF(E3511=12008,1/3%,IF(E3511=12009,1/10%,IF(E3511=12010,1/10%,IF(E3511=12011,1/20%,IF(E3511=12012,1/3%))))))))))))</f>
        <v>400</v>
      </c>
      <c r="AH3511" s="44">
        <f t="shared" si="1562"/>
        <v>358.17659137577004</v>
      </c>
      <c r="AI3511" s="36">
        <f t="shared" si="1563"/>
        <v>41.823408624229977</v>
      </c>
      <c r="AJ3511" s="36">
        <f t="shared" si="1564"/>
        <v>1273</v>
      </c>
      <c r="AK3511" s="45">
        <v>45657</v>
      </c>
    </row>
    <row r="3512" spans="1:37" s="79" customFormat="1" ht="12.75" x14ac:dyDescent="0.25">
      <c r="A3512" s="36">
        <v>3506</v>
      </c>
      <c r="B3512" s="45">
        <v>44385</v>
      </c>
      <c r="C3512" s="49" t="s">
        <v>265</v>
      </c>
      <c r="D3512" s="49"/>
      <c r="E3512" s="36">
        <v>12007</v>
      </c>
      <c r="F3512" s="36" t="s">
        <v>2508</v>
      </c>
      <c r="G3512" s="65" t="s">
        <v>435</v>
      </c>
      <c r="H3512" s="38">
        <v>1</v>
      </c>
      <c r="I3512" s="50">
        <v>180000</v>
      </c>
      <c r="J3512" s="39">
        <f t="shared" si="1566"/>
        <v>0</v>
      </c>
      <c r="K3512" s="39">
        <f t="shared" si="1567"/>
        <v>0</v>
      </c>
      <c r="L3512" s="39">
        <f t="shared" si="1568"/>
        <v>0</v>
      </c>
      <c r="M3512" s="39">
        <f>IF(E3512=12005,I3512,IF(E3512&lt;&gt;12005,0))</f>
        <v>0</v>
      </c>
      <c r="N3512" s="39">
        <f t="shared" si="1565"/>
        <v>0</v>
      </c>
      <c r="O3512" s="39">
        <f t="shared" si="1569"/>
        <v>180000</v>
      </c>
      <c r="P3512" s="39">
        <f t="shared" si="1570"/>
        <v>0</v>
      </c>
      <c r="Q3512" s="39">
        <f t="shared" si="1571"/>
        <v>0</v>
      </c>
      <c r="R3512" s="39">
        <f t="shared" si="1572"/>
        <v>0</v>
      </c>
      <c r="S3512" s="39">
        <f t="shared" si="1573"/>
        <v>0</v>
      </c>
      <c r="T3512" s="39"/>
      <c r="U3512" s="39">
        <f t="shared" si="1574"/>
        <v>0</v>
      </c>
      <c r="V3512" s="39"/>
      <c r="W3512" s="39">
        <f>IF(E3512=12099,I3512,IF(E3512&lt;&gt;12099,0))</f>
        <v>0</v>
      </c>
      <c r="X3512" s="39">
        <f t="shared" si="1553"/>
        <v>49.281314168377826</v>
      </c>
      <c r="Y3512" s="39">
        <f t="shared" si="1554"/>
        <v>1500</v>
      </c>
      <c r="Z3512" s="41">
        <f t="shared" si="1555"/>
        <v>62685.831622176593</v>
      </c>
      <c r="AA3512" s="41">
        <v>44648.870636550309</v>
      </c>
      <c r="AB3512" s="41">
        <v>1398.991625120281</v>
      </c>
      <c r="AC3512" s="41">
        <f t="shared" si="1558"/>
        <v>46047.862261670591</v>
      </c>
      <c r="AD3512" s="42">
        <f t="shared" si="1559"/>
        <v>18036.960985626283</v>
      </c>
      <c r="AE3512" s="41">
        <f t="shared" si="1560"/>
        <v>64084.823247296874</v>
      </c>
      <c r="AF3512" s="42">
        <f t="shared" si="1561"/>
        <v>115915.17675270312</v>
      </c>
      <c r="AG3512" s="43">
        <f>(365.25/30.4375*(IF(E3512=12002,1/3%,IF(E3512=12003,1/3%,IF(E3512=12004,1/3%,IF(E3512=12006,1/2%,IF(E3512=12007,1/10%,IF(E3512=12008,1/3%,IF(E3512=12009,1/10%,IF(E3512=12010,1/10%,IF(E3512=12011,1/20%,IF(E3512=12012,1/3%,IF(E3512=12099,1/10%)))))))))))))</f>
        <v>120</v>
      </c>
      <c r="AH3512" s="44">
        <f t="shared" si="1562"/>
        <v>78.209445585215605</v>
      </c>
      <c r="AI3512" s="36">
        <f t="shared" si="1563"/>
        <v>41.790554414784395</v>
      </c>
      <c r="AJ3512" s="36">
        <f t="shared" si="1564"/>
        <v>1272</v>
      </c>
      <c r="AK3512" s="45">
        <v>45657</v>
      </c>
    </row>
    <row r="3513" spans="1:37" s="79" customFormat="1" ht="12.75" x14ac:dyDescent="0.25">
      <c r="A3513" s="36">
        <v>3507</v>
      </c>
      <c r="B3513" s="45">
        <v>44385</v>
      </c>
      <c r="C3513" s="53" t="s">
        <v>534</v>
      </c>
      <c r="D3513" s="53"/>
      <c r="E3513" s="56">
        <v>12008</v>
      </c>
      <c r="F3513" s="56" t="s">
        <v>2509</v>
      </c>
      <c r="G3513" s="56" t="s">
        <v>544</v>
      </c>
      <c r="H3513" s="38">
        <v>1</v>
      </c>
      <c r="I3513" s="50">
        <v>288400</v>
      </c>
      <c r="J3513" s="39">
        <f t="shared" si="1566"/>
        <v>0</v>
      </c>
      <c r="K3513" s="39">
        <f t="shared" si="1567"/>
        <v>0</v>
      </c>
      <c r="L3513" s="39">
        <f t="shared" si="1568"/>
        <v>0</v>
      </c>
      <c r="M3513" s="39">
        <f>IF(C3513=12006,H3513,IF(C3513&lt;&gt;12006,0))</f>
        <v>0</v>
      </c>
      <c r="N3513" s="39">
        <f t="shared" si="1565"/>
        <v>0</v>
      </c>
      <c r="O3513" s="39">
        <f t="shared" si="1569"/>
        <v>0</v>
      </c>
      <c r="P3513" s="39">
        <f t="shared" si="1570"/>
        <v>288400</v>
      </c>
      <c r="Q3513" s="39">
        <f t="shared" si="1571"/>
        <v>0</v>
      </c>
      <c r="R3513" s="39">
        <f t="shared" si="1572"/>
        <v>0</v>
      </c>
      <c r="S3513" s="39">
        <f t="shared" si="1573"/>
        <v>0</v>
      </c>
      <c r="T3513" s="39"/>
      <c r="U3513" s="39">
        <f t="shared" si="1574"/>
        <v>0</v>
      </c>
      <c r="V3513" s="39"/>
      <c r="W3513" s="39"/>
      <c r="X3513" s="39">
        <f t="shared" si="1553"/>
        <v>23.687885010266939</v>
      </c>
      <c r="Y3513" s="39">
        <f t="shared" si="1554"/>
        <v>721</v>
      </c>
      <c r="Z3513" s="41">
        <f t="shared" si="1555"/>
        <v>30130.989733059549</v>
      </c>
      <c r="AA3513" s="41">
        <v>20750.587268993841</v>
      </c>
      <c r="AB3513" s="41">
        <v>-559.63684419542415</v>
      </c>
      <c r="AC3513" s="41">
        <f t="shared" si="1558"/>
        <v>20190.950424798415</v>
      </c>
      <c r="AD3513" s="42">
        <f t="shared" si="1559"/>
        <v>9380.402464065708</v>
      </c>
      <c r="AE3513" s="41">
        <f t="shared" si="1560"/>
        <v>29571.352888864123</v>
      </c>
      <c r="AF3513" s="42">
        <f t="shared" si="1561"/>
        <v>258828.64711113588</v>
      </c>
      <c r="AG3513" s="43">
        <f>(365.25/30.4375*(IF(E3513=12002,1/3%,IF(E3513=12003,1/3%,IF(E3513=12004,1/3%,IF(E3513=12006,1/2%,IF(E3513=12007,1/10%,IF(E3513=12008,1/3%,IF(E3513=12009,1/10%,IF(E3513=12010,1/10%,IF(E3513=12011,1/20%,IF(E3513=12012,1/3%))))))))))))</f>
        <v>400</v>
      </c>
      <c r="AH3513" s="44">
        <f t="shared" si="1562"/>
        <v>358.20944558521558</v>
      </c>
      <c r="AI3513" s="36">
        <f t="shared" si="1563"/>
        <v>41.790554414784395</v>
      </c>
      <c r="AJ3513" s="36">
        <f t="shared" si="1564"/>
        <v>1272</v>
      </c>
      <c r="AK3513" s="45">
        <v>45657</v>
      </c>
    </row>
    <row r="3514" spans="1:37" s="79" customFormat="1" ht="12.75" x14ac:dyDescent="0.25">
      <c r="A3514" s="36">
        <v>3508</v>
      </c>
      <c r="B3514" s="45">
        <v>44386</v>
      </c>
      <c r="C3514" s="36" t="s">
        <v>533</v>
      </c>
      <c r="D3514" s="36"/>
      <c r="E3514" s="36">
        <v>12003</v>
      </c>
      <c r="F3514" s="36" t="s">
        <v>2070</v>
      </c>
      <c r="G3514" s="36" t="s">
        <v>1472</v>
      </c>
      <c r="H3514" s="38">
        <v>15</v>
      </c>
      <c r="I3514" s="48">
        <v>633750</v>
      </c>
      <c r="J3514" s="39">
        <f t="shared" si="1566"/>
        <v>0</v>
      </c>
      <c r="K3514" s="39">
        <f t="shared" si="1567"/>
        <v>633750</v>
      </c>
      <c r="L3514" s="39">
        <f t="shared" si="1568"/>
        <v>0</v>
      </c>
      <c r="M3514" s="39">
        <f>IF(C3514=12006,H3514,IF(C3514&lt;&gt;12006,0))</f>
        <v>0</v>
      </c>
      <c r="N3514" s="39">
        <f t="shared" si="1565"/>
        <v>0</v>
      </c>
      <c r="O3514" s="39">
        <f t="shared" si="1569"/>
        <v>0</v>
      </c>
      <c r="P3514" s="39">
        <f t="shared" si="1570"/>
        <v>0</v>
      </c>
      <c r="Q3514" s="39">
        <f t="shared" si="1571"/>
        <v>0</v>
      </c>
      <c r="R3514" s="39">
        <f t="shared" si="1572"/>
        <v>0</v>
      </c>
      <c r="S3514" s="39">
        <f t="shared" si="1573"/>
        <v>0</v>
      </c>
      <c r="T3514" s="39"/>
      <c r="U3514" s="39">
        <f t="shared" si="1574"/>
        <v>0</v>
      </c>
      <c r="V3514" s="39"/>
      <c r="W3514" s="39"/>
      <c r="X3514" s="39">
        <f t="shared" si="1553"/>
        <v>52.053388090349074</v>
      </c>
      <c r="Y3514" s="39">
        <f t="shared" si="1554"/>
        <v>1584.375</v>
      </c>
      <c r="Z3514" s="41">
        <f t="shared" si="1555"/>
        <v>66159.856262833666</v>
      </c>
      <c r="AA3514" s="41">
        <v>47108.316221765912</v>
      </c>
      <c r="AB3514" s="41">
        <v>-1270.4965447131365</v>
      </c>
      <c r="AC3514" s="41">
        <f t="shared" si="1558"/>
        <v>45837.819677052772</v>
      </c>
      <c r="AD3514" s="42">
        <f t="shared" si="1559"/>
        <v>19051.540041067754</v>
      </c>
      <c r="AE3514" s="41">
        <f t="shared" si="1560"/>
        <v>64889.359718120526</v>
      </c>
      <c r="AF3514" s="42">
        <f t="shared" si="1561"/>
        <v>568860.64028187946</v>
      </c>
      <c r="AG3514" s="43">
        <f>(365.25/30.4375*(IF(E3514=12002,1/3%,IF(E3514=12003,1/3%,IF(E3514=12004,1/3%,IF(E3514=12006,1/2%,IF(E3514=12007,1/10%,IF(E3514=12008,1/3%,IF(E3514=12009,1/10%,IF(E3514=12010,1/10%,IF(E3514=12011,1/20%,IF(E3514=12012,1/3%))))))))))))</f>
        <v>400</v>
      </c>
      <c r="AH3514" s="44">
        <f t="shared" si="1562"/>
        <v>358.24229979466122</v>
      </c>
      <c r="AI3514" s="36">
        <f t="shared" si="1563"/>
        <v>41.757700205338807</v>
      </c>
      <c r="AJ3514" s="36">
        <f t="shared" si="1564"/>
        <v>1271</v>
      </c>
      <c r="AK3514" s="45">
        <v>45657</v>
      </c>
    </row>
    <row r="3515" spans="1:37" s="79" customFormat="1" ht="12.75" x14ac:dyDescent="0.25">
      <c r="A3515" s="36">
        <v>3509</v>
      </c>
      <c r="B3515" s="45">
        <v>44386</v>
      </c>
      <c r="C3515" s="36" t="s">
        <v>533</v>
      </c>
      <c r="D3515" s="36"/>
      <c r="E3515" s="36">
        <v>12003</v>
      </c>
      <c r="F3515" s="36" t="s">
        <v>2070</v>
      </c>
      <c r="G3515" s="36" t="s">
        <v>1472</v>
      </c>
      <c r="H3515" s="38">
        <v>3</v>
      </c>
      <c r="I3515" s="48">
        <v>132750</v>
      </c>
      <c r="J3515" s="39">
        <f t="shared" si="1566"/>
        <v>0</v>
      </c>
      <c r="K3515" s="39">
        <f t="shared" si="1567"/>
        <v>132750</v>
      </c>
      <c r="L3515" s="39">
        <f t="shared" si="1568"/>
        <v>0</v>
      </c>
      <c r="M3515" s="39">
        <f>IF(C3515=12006,H3515,IF(C3515&lt;&gt;12006,0))</f>
        <v>0</v>
      </c>
      <c r="N3515" s="39">
        <f t="shared" si="1565"/>
        <v>0</v>
      </c>
      <c r="O3515" s="39">
        <f t="shared" si="1569"/>
        <v>0</v>
      </c>
      <c r="P3515" s="39">
        <f t="shared" si="1570"/>
        <v>0</v>
      </c>
      <c r="Q3515" s="39">
        <f t="shared" si="1571"/>
        <v>0</v>
      </c>
      <c r="R3515" s="39">
        <f t="shared" si="1572"/>
        <v>0</v>
      </c>
      <c r="S3515" s="39">
        <f t="shared" si="1573"/>
        <v>0</v>
      </c>
      <c r="T3515" s="39"/>
      <c r="U3515" s="39">
        <f t="shared" si="1574"/>
        <v>0</v>
      </c>
      <c r="V3515" s="39"/>
      <c r="W3515" s="39"/>
      <c r="X3515" s="39">
        <f t="shared" si="1553"/>
        <v>10.903490759753593</v>
      </c>
      <c r="Y3515" s="39">
        <f t="shared" si="1554"/>
        <v>331.875</v>
      </c>
      <c r="Z3515" s="41">
        <f t="shared" si="1555"/>
        <v>13858.336755646817</v>
      </c>
      <c r="AA3515" s="41">
        <v>9867.6591375770022</v>
      </c>
      <c r="AB3515" s="41">
        <v>-266.12767859671618</v>
      </c>
      <c r="AC3515" s="41">
        <f t="shared" si="1558"/>
        <v>9601.5314589802856</v>
      </c>
      <c r="AD3515" s="42">
        <f t="shared" si="1559"/>
        <v>3990.6776180698143</v>
      </c>
      <c r="AE3515" s="41">
        <f t="shared" si="1560"/>
        <v>13592.2090770501</v>
      </c>
      <c r="AF3515" s="42">
        <f t="shared" si="1561"/>
        <v>119157.79092294991</v>
      </c>
      <c r="AG3515" s="43">
        <f>(365.25/30.4375*(IF(E3515=12002,1/3%,IF(E3515=12003,1/3%,IF(E3515=12004,1/3%,IF(E3515=12006,1/2%,IF(E3515=12007,1/10%,IF(E3515=12008,1/3%,IF(E3515=12009,1/10%,IF(E3515=12010,1/10%,IF(E3515=12011,1/20%,IF(E3515=12012,1/3%))))))))))))</f>
        <v>400</v>
      </c>
      <c r="AH3515" s="44">
        <f t="shared" si="1562"/>
        <v>358.24229979466122</v>
      </c>
      <c r="AI3515" s="36">
        <f t="shared" si="1563"/>
        <v>41.757700205338807</v>
      </c>
      <c r="AJ3515" s="36">
        <f t="shared" si="1564"/>
        <v>1271</v>
      </c>
      <c r="AK3515" s="45">
        <v>45657</v>
      </c>
    </row>
    <row r="3516" spans="1:37" s="79" customFormat="1" ht="12.75" x14ac:dyDescent="0.25">
      <c r="A3516" s="36">
        <v>3510</v>
      </c>
      <c r="B3516" s="74">
        <v>44386</v>
      </c>
      <c r="C3516" s="49" t="s">
        <v>272</v>
      </c>
      <c r="D3516" s="49"/>
      <c r="E3516" s="49">
        <v>12010</v>
      </c>
      <c r="F3516" s="36" t="s">
        <v>2494</v>
      </c>
      <c r="G3516" s="56" t="s">
        <v>756</v>
      </c>
      <c r="H3516" s="38">
        <v>1</v>
      </c>
      <c r="I3516" s="50">
        <v>157000</v>
      </c>
      <c r="J3516" s="39">
        <f t="shared" si="1566"/>
        <v>0</v>
      </c>
      <c r="K3516" s="39">
        <f t="shared" si="1567"/>
        <v>0</v>
      </c>
      <c r="L3516" s="39">
        <f t="shared" si="1568"/>
        <v>0</v>
      </c>
      <c r="M3516" s="39">
        <f>IF(C3516=12006,H3516,IF(C3516&lt;&gt;12006,0))</f>
        <v>0</v>
      </c>
      <c r="N3516" s="39">
        <f t="shared" si="1565"/>
        <v>0</v>
      </c>
      <c r="O3516" s="39">
        <f t="shared" si="1569"/>
        <v>0</v>
      </c>
      <c r="P3516" s="39">
        <f t="shared" si="1570"/>
        <v>0</v>
      </c>
      <c r="Q3516" s="39">
        <f t="shared" si="1571"/>
        <v>0</v>
      </c>
      <c r="R3516" s="39">
        <f t="shared" si="1572"/>
        <v>157000</v>
      </c>
      <c r="S3516" s="39">
        <f t="shared" si="1573"/>
        <v>0</v>
      </c>
      <c r="T3516" s="39"/>
      <c r="U3516" s="39">
        <f t="shared" si="1574"/>
        <v>0</v>
      </c>
      <c r="V3516" s="39"/>
      <c r="W3516" s="39"/>
      <c r="X3516" s="39">
        <f t="shared" si="1553"/>
        <v>42.984257357973988</v>
      </c>
      <c r="Y3516" s="39">
        <f t="shared" si="1554"/>
        <v>1308.3333333333333</v>
      </c>
      <c r="Z3516" s="41">
        <f t="shared" si="1555"/>
        <v>54632.991101984939</v>
      </c>
      <c r="AA3516" s="41">
        <v>38900.75290896646</v>
      </c>
      <c r="AB3516" s="41">
        <v>36817.841534515617</v>
      </c>
      <c r="AC3516" s="41">
        <f t="shared" si="1558"/>
        <v>75718.594443482085</v>
      </c>
      <c r="AD3516" s="42">
        <f t="shared" si="1559"/>
        <v>15732.238193018478</v>
      </c>
      <c r="AE3516" s="41">
        <f t="shared" si="1560"/>
        <v>91450.832636500563</v>
      </c>
      <c r="AF3516" s="42">
        <f t="shared" si="1561"/>
        <v>65549.167363499437</v>
      </c>
      <c r="AG3516" s="43">
        <f>(365.25/30.4375*(IF(E3516=12002,1/3%,IF(E3516=12003,1/3%,IF(E3516=12004,1/3%,IF(E3516=12006,1/2%,IF(E3516=12007,1/10%,IF(E3516=12008,1/3%,IF(E3516=12009,1/10%,IF(E3516=12010,1/10%,IF(E3516=12011,1/20%,IF(E3516=12012,1/3%))))))))))))</f>
        <v>120</v>
      </c>
      <c r="AH3516" s="44">
        <f t="shared" si="1562"/>
        <v>78.242299794661193</v>
      </c>
      <c r="AI3516" s="36">
        <f t="shared" si="1563"/>
        <v>41.757700205338807</v>
      </c>
      <c r="AJ3516" s="36">
        <f t="shared" si="1564"/>
        <v>1271</v>
      </c>
      <c r="AK3516" s="45">
        <v>45657</v>
      </c>
    </row>
    <row r="3517" spans="1:37" s="79" customFormat="1" ht="12.75" x14ac:dyDescent="0.25">
      <c r="A3517" s="36">
        <v>3511</v>
      </c>
      <c r="B3517" s="74">
        <v>44386</v>
      </c>
      <c r="C3517" s="49" t="s">
        <v>272</v>
      </c>
      <c r="D3517" s="49"/>
      <c r="E3517" s="49">
        <v>12010</v>
      </c>
      <c r="F3517" s="36" t="s">
        <v>2494</v>
      </c>
      <c r="G3517" s="56" t="s">
        <v>756</v>
      </c>
      <c r="H3517" s="38">
        <v>1</v>
      </c>
      <c r="I3517" s="50">
        <v>160000</v>
      </c>
      <c r="J3517" s="39">
        <f t="shared" si="1566"/>
        <v>0</v>
      </c>
      <c r="K3517" s="39">
        <f t="shared" si="1567"/>
        <v>0</v>
      </c>
      <c r="L3517" s="39">
        <f t="shared" si="1568"/>
        <v>0</v>
      </c>
      <c r="M3517" s="39">
        <f>IF(C3517=12006,H3517,IF(C3517&lt;&gt;12006,0))</f>
        <v>0</v>
      </c>
      <c r="N3517" s="39">
        <f t="shared" si="1565"/>
        <v>0</v>
      </c>
      <c r="O3517" s="39">
        <f t="shared" si="1569"/>
        <v>0</v>
      </c>
      <c r="P3517" s="39">
        <f t="shared" si="1570"/>
        <v>0</v>
      </c>
      <c r="Q3517" s="39">
        <f t="shared" si="1571"/>
        <v>0</v>
      </c>
      <c r="R3517" s="39">
        <f t="shared" si="1572"/>
        <v>160000</v>
      </c>
      <c r="S3517" s="39">
        <f t="shared" si="1573"/>
        <v>0</v>
      </c>
      <c r="T3517" s="39"/>
      <c r="U3517" s="39">
        <f t="shared" si="1574"/>
        <v>0</v>
      </c>
      <c r="V3517" s="39"/>
      <c r="W3517" s="39"/>
      <c r="X3517" s="39">
        <f t="shared" si="1553"/>
        <v>43.805612594113619</v>
      </c>
      <c r="Y3517" s="39">
        <f t="shared" si="1554"/>
        <v>1333.3333333333333</v>
      </c>
      <c r="Z3517" s="41">
        <f t="shared" si="1555"/>
        <v>55676.933607118408</v>
      </c>
      <c r="AA3517" s="41">
        <v>39644.079397672824</v>
      </c>
      <c r="AB3517" s="41">
        <v>37521.367168933117</v>
      </c>
      <c r="AC3517" s="41">
        <f t="shared" si="1558"/>
        <v>77165.44656660594</v>
      </c>
      <c r="AD3517" s="42">
        <f t="shared" si="1559"/>
        <v>16032.854209445584</v>
      </c>
      <c r="AE3517" s="41">
        <f t="shared" si="1560"/>
        <v>93198.300776051532</v>
      </c>
      <c r="AF3517" s="42">
        <f t="shared" si="1561"/>
        <v>66801.699223948468</v>
      </c>
      <c r="AG3517" s="43">
        <f>(365.25/30.4375*(IF(E3517=12002,1/3%,IF(E3517=12003,1/3%,IF(E3517=12004,1/3%,IF(E3517=12006,1/2%,IF(E3517=12007,1/10%,IF(E3517=12008,1/3%,IF(E3517=12009,1/10%,IF(E3517=12010,1/10%,IF(E3517=12011,1/20%,IF(E3517=12012,1/3%))))))))))))</f>
        <v>120</v>
      </c>
      <c r="AH3517" s="44">
        <f t="shared" si="1562"/>
        <v>78.242299794661193</v>
      </c>
      <c r="AI3517" s="36">
        <f t="shared" si="1563"/>
        <v>41.757700205338807</v>
      </c>
      <c r="AJ3517" s="36">
        <f t="shared" si="1564"/>
        <v>1271</v>
      </c>
      <c r="AK3517" s="45">
        <v>45657</v>
      </c>
    </row>
    <row r="3518" spans="1:37" s="79" customFormat="1" ht="12.75" x14ac:dyDescent="0.25">
      <c r="A3518" s="36">
        <v>3512</v>
      </c>
      <c r="B3518" s="74">
        <v>44387</v>
      </c>
      <c r="C3518" s="49" t="s">
        <v>272</v>
      </c>
      <c r="D3518" s="49"/>
      <c r="E3518" s="49">
        <v>12010</v>
      </c>
      <c r="F3518" s="36" t="s">
        <v>2510</v>
      </c>
      <c r="G3518" s="56" t="s">
        <v>435</v>
      </c>
      <c r="H3518" s="38">
        <v>1</v>
      </c>
      <c r="I3518" s="50">
        <v>591000</v>
      </c>
      <c r="J3518" s="39">
        <f t="shared" si="1566"/>
        <v>0</v>
      </c>
      <c r="K3518" s="39">
        <f t="shared" si="1567"/>
        <v>0</v>
      </c>
      <c r="L3518" s="39">
        <f t="shared" si="1568"/>
        <v>0</v>
      </c>
      <c r="M3518" s="39">
        <f>IF(E3518=12005,I3518,IF(E3518&lt;&gt;12005,0))</f>
        <v>0</v>
      </c>
      <c r="N3518" s="39">
        <f t="shared" si="1565"/>
        <v>0</v>
      </c>
      <c r="O3518" s="39">
        <f t="shared" si="1569"/>
        <v>0</v>
      </c>
      <c r="P3518" s="39">
        <f t="shared" si="1570"/>
        <v>0</v>
      </c>
      <c r="Q3518" s="39">
        <f t="shared" si="1571"/>
        <v>0</v>
      </c>
      <c r="R3518" s="39">
        <f t="shared" si="1572"/>
        <v>591000</v>
      </c>
      <c r="S3518" s="39">
        <f t="shared" si="1573"/>
        <v>0</v>
      </c>
      <c r="T3518" s="39"/>
      <c r="U3518" s="39">
        <f t="shared" si="1574"/>
        <v>0</v>
      </c>
      <c r="V3518" s="39"/>
      <c r="W3518" s="39">
        <f>IF(E3518=12099,I3518,IF(E3518&lt;&gt;12099,0))</f>
        <v>0</v>
      </c>
      <c r="X3518" s="39">
        <f t="shared" si="1553"/>
        <v>161.80698151950719</v>
      </c>
      <c r="Y3518" s="39">
        <f t="shared" si="1554"/>
        <v>4925</v>
      </c>
      <c r="Z3518" s="41">
        <f t="shared" si="1555"/>
        <v>205494.86652977412</v>
      </c>
      <c r="AA3518" s="41">
        <v>146273.51129363448</v>
      </c>
      <c r="AB3518" s="41">
        <v>9831.1874519472822</v>
      </c>
      <c r="AC3518" s="41">
        <f t="shared" si="1558"/>
        <v>156104.69874558176</v>
      </c>
      <c r="AD3518" s="42">
        <f t="shared" si="1559"/>
        <v>59221.355236139643</v>
      </c>
      <c r="AE3518" s="41">
        <f t="shared" si="1560"/>
        <v>215326.0539817214</v>
      </c>
      <c r="AF3518" s="42">
        <f t="shared" si="1561"/>
        <v>375673.9460182786</v>
      </c>
      <c r="AG3518" s="43">
        <f>(365.25/30.4375*(IF(E3518=12002,1/3%,IF(E3518=12003,1/3%,IF(E3518=12004,1/3%,IF(E3518=12006,1/2%,IF(E3518=12007,1/10%,IF(E3518=12008,1/3%,IF(E3518=12009,1/10%,IF(E3518=12010,1/10%,IF(E3518=12011,1/20%,IF(E3518=12012,1/3%,IF(E3518=12099,1/10%)))))))))))))</f>
        <v>120</v>
      </c>
      <c r="AH3518" s="44">
        <f t="shared" si="1562"/>
        <v>78.275154004106781</v>
      </c>
      <c r="AI3518" s="36">
        <f t="shared" si="1563"/>
        <v>41.724845995893226</v>
      </c>
      <c r="AJ3518" s="36">
        <f t="shared" si="1564"/>
        <v>1270</v>
      </c>
      <c r="AK3518" s="45">
        <v>45657</v>
      </c>
    </row>
    <row r="3519" spans="1:37" s="79" customFormat="1" ht="12.75" x14ac:dyDescent="0.25">
      <c r="A3519" s="36">
        <v>3513</v>
      </c>
      <c r="B3519" s="45">
        <v>44389</v>
      </c>
      <c r="C3519" s="53" t="s">
        <v>534</v>
      </c>
      <c r="D3519" s="53"/>
      <c r="E3519" s="56">
        <v>12008</v>
      </c>
      <c r="F3519" s="56" t="s">
        <v>2509</v>
      </c>
      <c r="G3519" s="56" t="s">
        <v>544</v>
      </c>
      <c r="H3519" s="38">
        <v>1</v>
      </c>
      <c r="I3519" s="50">
        <v>250700</v>
      </c>
      <c r="J3519" s="39">
        <f t="shared" si="1566"/>
        <v>0</v>
      </c>
      <c r="K3519" s="39">
        <f t="shared" si="1567"/>
        <v>0</v>
      </c>
      <c r="L3519" s="39">
        <f t="shared" si="1568"/>
        <v>0</v>
      </c>
      <c r="M3519" s="39">
        <f>IF(C3519=12006,H3519,IF(C3519&lt;&gt;12006,0))</f>
        <v>0</v>
      </c>
      <c r="N3519" s="39">
        <f t="shared" si="1565"/>
        <v>0</v>
      </c>
      <c r="O3519" s="39">
        <f t="shared" si="1569"/>
        <v>0</v>
      </c>
      <c r="P3519" s="39">
        <f t="shared" si="1570"/>
        <v>250700</v>
      </c>
      <c r="Q3519" s="39">
        <f t="shared" si="1571"/>
        <v>0</v>
      </c>
      <c r="R3519" s="39">
        <f t="shared" si="1572"/>
        <v>0</v>
      </c>
      <c r="S3519" s="39">
        <f t="shared" si="1573"/>
        <v>0</v>
      </c>
      <c r="T3519" s="39"/>
      <c r="U3519" s="39">
        <f t="shared" si="1574"/>
        <v>0</v>
      </c>
      <c r="V3519" s="39"/>
      <c r="W3519" s="39"/>
      <c r="X3519" s="39">
        <f t="shared" si="1553"/>
        <v>20.591375770020534</v>
      </c>
      <c r="Y3519" s="39">
        <f t="shared" si="1554"/>
        <v>626.75</v>
      </c>
      <c r="Z3519" s="41">
        <f t="shared" si="1555"/>
        <v>26109.864476386039</v>
      </c>
      <c r="AA3519" s="41">
        <v>17955.679671457903</v>
      </c>
      <c r="AB3519" s="41">
        <v>-484.25906103070372</v>
      </c>
      <c r="AC3519" s="41">
        <f t="shared" si="1558"/>
        <v>17471.420610427198</v>
      </c>
      <c r="AD3519" s="42">
        <f t="shared" si="1559"/>
        <v>8154.1848049281361</v>
      </c>
      <c r="AE3519" s="41">
        <f t="shared" si="1560"/>
        <v>25625.605415355334</v>
      </c>
      <c r="AF3519" s="42">
        <f t="shared" si="1561"/>
        <v>225074.39458464467</v>
      </c>
      <c r="AG3519" s="43">
        <f>(365.25/30.4375*(IF(E3519=12002,1/3%,IF(E3519=12003,1/3%,IF(E3519=12004,1/3%,IF(E3519=12006,1/2%,IF(E3519=12007,1/10%,IF(E3519=12008,1/3%,IF(E3519=12009,1/10%,IF(E3519=12010,1/10%,IF(E3519=12011,1/20%,IF(E3519=12012,1/3%))))))))))))</f>
        <v>400</v>
      </c>
      <c r="AH3519" s="44">
        <f t="shared" si="1562"/>
        <v>358.34086242299793</v>
      </c>
      <c r="AI3519" s="36">
        <f t="shared" si="1563"/>
        <v>41.659137577002056</v>
      </c>
      <c r="AJ3519" s="36">
        <f t="shared" si="1564"/>
        <v>1268</v>
      </c>
      <c r="AK3519" s="45">
        <v>45657</v>
      </c>
    </row>
    <row r="3520" spans="1:37" s="79" customFormat="1" ht="12.75" x14ac:dyDescent="0.25">
      <c r="A3520" s="36">
        <v>3514</v>
      </c>
      <c r="B3520" s="45">
        <v>44390</v>
      </c>
      <c r="C3520" s="36" t="s">
        <v>823</v>
      </c>
      <c r="D3520" s="36"/>
      <c r="E3520" s="36">
        <v>12004</v>
      </c>
      <c r="F3520" s="56" t="s">
        <v>2453</v>
      </c>
      <c r="G3520" s="38" t="s">
        <v>320</v>
      </c>
      <c r="H3520" s="61">
        <v>2000</v>
      </c>
      <c r="I3520" s="90">
        <v>96526765.5</v>
      </c>
      <c r="J3520" s="39">
        <f t="shared" si="1566"/>
        <v>0</v>
      </c>
      <c r="K3520" s="39">
        <f t="shared" si="1567"/>
        <v>0</v>
      </c>
      <c r="L3520" s="39">
        <f t="shared" si="1568"/>
        <v>96526765.5</v>
      </c>
      <c r="M3520" s="39">
        <f>IF(C3520=12006,H3520,IF(C3520&lt;&gt;12006,0))</f>
        <v>0</v>
      </c>
      <c r="N3520" s="39">
        <f t="shared" si="1565"/>
        <v>0</v>
      </c>
      <c r="O3520" s="39">
        <f t="shared" si="1569"/>
        <v>0</v>
      </c>
      <c r="P3520" s="39">
        <f t="shared" si="1570"/>
        <v>0</v>
      </c>
      <c r="Q3520" s="39">
        <f t="shared" si="1571"/>
        <v>0</v>
      </c>
      <c r="R3520" s="39">
        <f t="shared" si="1572"/>
        <v>0</v>
      </c>
      <c r="S3520" s="39">
        <f t="shared" si="1573"/>
        <v>0</v>
      </c>
      <c r="T3520" s="39"/>
      <c r="U3520" s="39">
        <f t="shared" si="1574"/>
        <v>0</v>
      </c>
      <c r="V3520" s="39"/>
      <c r="W3520" s="39"/>
      <c r="X3520" s="39">
        <f t="shared" si="1553"/>
        <v>7928.2764271047226</v>
      </c>
      <c r="Y3520" s="39">
        <f t="shared" si="1554"/>
        <v>241316.91375000001</v>
      </c>
      <c r="Z3520" s="41">
        <f t="shared" si="1555"/>
        <v>10045126.233141685</v>
      </c>
      <c r="AA3520" s="41">
        <v>7143377.0608213553</v>
      </c>
      <c r="AB3520" s="41">
        <v>0</v>
      </c>
      <c r="AC3520" s="41">
        <f t="shared" si="1558"/>
        <v>7143377.0608213553</v>
      </c>
      <c r="AD3520" s="42">
        <f t="shared" si="1559"/>
        <v>2901749.1723203296</v>
      </c>
      <c r="AE3520" s="41">
        <f t="shared" si="1560"/>
        <v>10045126.233141685</v>
      </c>
      <c r="AF3520" s="42">
        <f t="shared" si="1561"/>
        <v>86481639.26685831</v>
      </c>
      <c r="AG3520" s="43">
        <f>(365.25/30.4375*(IF(E3520=12002,1/3%,IF(E3520=12003,1/3%,IF(E3520=12004,1/3%,IF(E3520=12006,1/2%,IF(E3520=12007,1/10%,IF(E3520=12008,1/3%,IF(E3520=12009,1/10%,IF(E3520=12010,1/10%,IF(E3520=12011,1/20%,IF(E3520=12012,1/3%))))))))))))</f>
        <v>400</v>
      </c>
      <c r="AH3520" s="44">
        <f t="shared" si="1562"/>
        <v>358.37371663244352</v>
      </c>
      <c r="AI3520" s="36">
        <f t="shared" si="1563"/>
        <v>41.626283367556468</v>
      </c>
      <c r="AJ3520" s="36">
        <f t="shared" si="1564"/>
        <v>1267</v>
      </c>
      <c r="AK3520" s="45">
        <v>45657</v>
      </c>
    </row>
    <row r="3521" spans="1:37" s="79" customFormat="1" ht="12.75" x14ac:dyDescent="0.25">
      <c r="A3521" s="36">
        <v>3515</v>
      </c>
      <c r="B3521" s="45">
        <v>44392</v>
      </c>
      <c r="C3521" s="36" t="s">
        <v>33</v>
      </c>
      <c r="D3521" s="36"/>
      <c r="E3521" s="36">
        <v>12012</v>
      </c>
      <c r="F3521" s="38" t="s">
        <v>2511</v>
      </c>
      <c r="G3521" s="50" t="s">
        <v>318</v>
      </c>
      <c r="H3521" s="38">
        <v>1</v>
      </c>
      <c r="I3521" s="50">
        <v>550500</v>
      </c>
      <c r="J3521" s="39">
        <v>0</v>
      </c>
      <c r="K3521" s="39">
        <v>0</v>
      </c>
      <c r="L3521" s="39">
        <v>0</v>
      </c>
      <c r="M3521" s="39">
        <v>0</v>
      </c>
      <c r="N3521" s="39">
        <v>0</v>
      </c>
      <c r="O3521" s="39">
        <v>0</v>
      </c>
      <c r="P3521" s="39">
        <v>0</v>
      </c>
      <c r="Q3521" s="39">
        <v>0</v>
      </c>
      <c r="R3521" s="39">
        <v>0</v>
      </c>
      <c r="S3521" s="39">
        <v>0</v>
      </c>
      <c r="T3521" s="39"/>
      <c r="U3521" s="39">
        <v>550500</v>
      </c>
      <c r="V3521" s="39"/>
      <c r="W3521" s="39">
        <v>0</v>
      </c>
      <c r="X3521" s="39">
        <f t="shared" si="1553"/>
        <v>45.215605749486649</v>
      </c>
      <c r="Y3521" s="39">
        <f t="shared" si="1554"/>
        <v>1376.2499999999998</v>
      </c>
      <c r="Z3521" s="41">
        <f t="shared" si="1555"/>
        <v>57197.741273100604</v>
      </c>
      <c r="AA3521" s="41">
        <v>40648.829568788497</v>
      </c>
      <c r="AB3521" s="41">
        <v>0</v>
      </c>
      <c r="AC3521" s="41">
        <v>40648.829568788497</v>
      </c>
      <c r="AD3521" s="42">
        <v>16548.911704312108</v>
      </c>
      <c r="AE3521" s="41">
        <v>57197.741273100604</v>
      </c>
      <c r="AF3521" s="42">
        <v>493302.2587268994</v>
      </c>
      <c r="AG3521" s="43">
        <v>400</v>
      </c>
      <c r="AH3521" s="44">
        <v>358.43942505133469</v>
      </c>
      <c r="AI3521" s="36">
        <v>41.560574948665298</v>
      </c>
      <c r="AJ3521" s="36">
        <v>1265</v>
      </c>
      <c r="AK3521" s="45">
        <v>45657</v>
      </c>
    </row>
    <row r="3522" spans="1:37" s="79" customFormat="1" ht="12.75" x14ac:dyDescent="0.25">
      <c r="A3522" s="36">
        <v>3516</v>
      </c>
      <c r="B3522" s="74">
        <v>44400</v>
      </c>
      <c r="C3522" s="49" t="s">
        <v>272</v>
      </c>
      <c r="D3522" s="49"/>
      <c r="E3522" s="49">
        <v>12010</v>
      </c>
      <c r="F3522" s="36" t="s">
        <v>2468</v>
      </c>
      <c r="G3522" s="56" t="s">
        <v>435</v>
      </c>
      <c r="H3522" s="38">
        <v>1</v>
      </c>
      <c r="I3522" s="50">
        <v>252000</v>
      </c>
      <c r="J3522" s="39">
        <f t="shared" ref="J3522:J3539" si="1575">IF(E3522=12002,I3522,IF(E3522&lt;&gt;12002,0))</f>
        <v>0</v>
      </c>
      <c r="K3522" s="39">
        <f t="shared" ref="K3522:K3539" si="1576">IF(E3522=12003,I3522,IF(E3522&lt;&gt;12003,0))</f>
        <v>0</v>
      </c>
      <c r="L3522" s="39">
        <f t="shared" ref="L3522:L3539" si="1577">IF(E3522=12004,I3522,IF(E3522&lt;&gt;12004,0))</f>
        <v>0</v>
      </c>
      <c r="M3522" s="39">
        <f>IF(E3522=12005,I3522,IF(E3522&lt;&gt;12005,0))</f>
        <v>0</v>
      </c>
      <c r="N3522" s="39">
        <f t="shared" ref="N3522:N3539" si="1578">IF(E3522=12006,I3522,IF(E3522&lt;&gt;12006,0))</f>
        <v>0</v>
      </c>
      <c r="O3522" s="39">
        <f t="shared" ref="O3522:O3539" si="1579">IF(E3522=12007,I3522,IF(E3522&lt;&gt;12007,0))</f>
        <v>0</v>
      </c>
      <c r="P3522" s="39">
        <f t="shared" ref="P3522:P3539" si="1580">IF(E3522=12008,I3522,IF(E3522&lt;&gt;12008,0))</f>
        <v>0</v>
      </c>
      <c r="Q3522" s="39">
        <f t="shared" ref="Q3522:Q3539" si="1581">IF(E3522=12009,I3522,IF(E3522&lt;&gt;12009,0))</f>
        <v>0</v>
      </c>
      <c r="R3522" s="39">
        <f t="shared" ref="R3522:R3539" si="1582">IF(E3522=12010,I3522,IF(E3522&lt;&gt;12010,0))</f>
        <v>252000</v>
      </c>
      <c r="S3522" s="39">
        <f t="shared" ref="S3522:S3539" si="1583">IF(E3522=12011,I3522,IF(E3522&lt;&gt;12011,0))</f>
        <v>0</v>
      </c>
      <c r="T3522" s="39"/>
      <c r="U3522" s="39">
        <f t="shared" ref="U3522:U3539" si="1584">IF(E3522=12012,I3522,IF(E3522&lt;&gt;12012,0))</f>
        <v>0</v>
      </c>
      <c r="V3522" s="39"/>
      <c r="W3522" s="39">
        <f>IF(E3522=12099,I3522,IF(E3522&lt;&gt;12099,0))</f>
        <v>0</v>
      </c>
      <c r="X3522" s="39">
        <f t="shared" si="1553"/>
        <v>68.993839835728949</v>
      </c>
      <c r="Y3522" s="39">
        <f t="shared" si="1554"/>
        <v>2100</v>
      </c>
      <c r="Z3522" s="41">
        <f t="shared" si="1555"/>
        <v>86725.256673511292</v>
      </c>
      <c r="AA3522" s="41">
        <v>61473.511293634503</v>
      </c>
      <c r="AB3522" s="41">
        <v>4131.6955306002783</v>
      </c>
      <c r="AC3522" s="41">
        <f t="shared" ref="AC3522:AC3567" si="1585">AA3522+AB3522</f>
        <v>65605.206824234774</v>
      </c>
      <c r="AD3522" s="42">
        <f t="shared" ref="AD3522:AD3567" si="1586">Z3522-AA3522</f>
        <v>25251.745379876789</v>
      </c>
      <c r="AE3522" s="41">
        <f t="shared" ref="AE3522:AE3567" si="1587">AC3522+AD3522</f>
        <v>90856.952204111556</v>
      </c>
      <c r="AF3522" s="42">
        <f t="shared" ref="AF3522:AF3567" si="1588">I3522-AE3522</f>
        <v>161143.04779588844</v>
      </c>
      <c r="AG3522" s="43">
        <f>(365.25/30.4375*(IF(E3522=12002,1/3%,IF(E3522=12003,1/3%,IF(E3522=12004,1/3%,IF(E3522=12006,1/2%,IF(E3522=12007,1/10%,IF(E3522=12008,1/3%,IF(E3522=12009,1/10%,IF(E3522=12010,1/10%,IF(E3522=12011,1/20%,IF(E3522=12012,1/3%,IF(E3522=12099,1/10%)))))))))))))</f>
        <v>120</v>
      </c>
      <c r="AH3522" s="44">
        <f t="shared" ref="AH3522:AH3567" si="1589">IF(AG3522&gt;AI3522,AG3522-AI3522,IF(AG3522&lt;=AI3522,0))</f>
        <v>78.702258726899387</v>
      </c>
      <c r="AI3522" s="36">
        <f t="shared" ref="AI3522:AI3567" si="1590">AJ3522/30.4375</f>
        <v>41.297741273100613</v>
      </c>
      <c r="AJ3522" s="36">
        <f t="shared" ref="AJ3522:AJ3567" si="1591">AK3522-B3522</f>
        <v>1257</v>
      </c>
      <c r="AK3522" s="45">
        <v>45657</v>
      </c>
    </row>
    <row r="3523" spans="1:37" s="79" customFormat="1" ht="12.75" x14ac:dyDescent="0.25">
      <c r="A3523" s="36">
        <v>3517</v>
      </c>
      <c r="B3523" s="45">
        <v>44406</v>
      </c>
      <c r="C3523" s="36" t="s">
        <v>823</v>
      </c>
      <c r="D3523" s="36"/>
      <c r="E3523" s="36">
        <v>12004</v>
      </c>
      <c r="F3523" s="56" t="s">
        <v>2512</v>
      </c>
      <c r="G3523" s="36" t="s">
        <v>65</v>
      </c>
      <c r="H3523" s="38">
        <v>1500</v>
      </c>
      <c r="I3523" s="90">
        <v>133603993.875</v>
      </c>
      <c r="J3523" s="39">
        <f t="shared" si="1575"/>
        <v>0</v>
      </c>
      <c r="K3523" s="39">
        <f t="shared" si="1576"/>
        <v>0</v>
      </c>
      <c r="L3523" s="39">
        <f t="shared" si="1577"/>
        <v>133603993.875</v>
      </c>
      <c r="M3523" s="39">
        <f t="shared" ref="M3523:M3538" si="1592">IF(C3523=12006,H3523,IF(C3523&lt;&gt;12006,0))</f>
        <v>0</v>
      </c>
      <c r="N3523" s="39">
        <f t="shared" si="1578"/>
        <v>0</v>
      </c>
      <c r="O3523" s="39">
        <f t="shared" si="1579"/>
        <v>0</v>
      </c>
      <c r="P3523" s="39">
        <f t="shared" si="1580"/>
        <v>0</v>
      </c>
      <c r="Q3523" s="39">
        <f t="shared" si="1581"/>
        <v>0</v>
      </c>
      <c r="R3523" s="39">
        <f t="shared" si="1582"/>
        <v>0</v>
      </c>
      <c r="S3523" s="39">
        <f t="shared" si="1583"/>
        <v>0</v>
      </c>
      <c r="T3523" s="39"/>
      <c r="U3523" s="39">
        <f t="shared" si="1584"/>
        <v>0</v>
      </c>
      <c r="V3523" s="39"/>
      <c r="W3523" s="39"/>
      <c r="X3523" s="39">
        <f t="shared" si="1553"/>
        <v>10973.633993839834</v>
      </c>
      <c r="Y3523" s="39">
        <f t="shared" si="1554"/>
        <v>334009.98468749993</v>
      </c>
      <c r="Z3523" s="41">
        <f t="shared" si="1555"/>
        <v>13728016.126293631</v>
      </c>
      <c r="AA3523" s="41">
        <v>9711666.0845482536</v>
      </c>
      <c r="AB3523" s="41">
        <v>-261920.59477866392</v>
      </c>
      <c r="AC3523" s="41">
        <f t="shared" si="1585"/>
        <v>9449745.4897695892</v>
      </c>
      <c r="AD3523" s="42">
        <f t="shared" si="1586"/>
        <v>4016350.0417453777</v>
      </c>
      <c r="AE3523" s="41">
        <f t="shared" si="1587"/>
        <v>13466095.531514967</v>
      </c>
      <c r="AF3523" s="42">
        <f t="shared" si="1588"/>
        <v>120137898.34348503</v>
      </c>
      <c r="AG3523" s="43">
        <f t="shared" ref="AG3523:AG3538" si="1593">(365.25/30.4375*(IF(E3523=12002,1/3%,IF(E3523=12003,1/3%,IF(E3523=12004,1/3%,IF(E3523=12006,1/2%,IF(E3523=12007,1/10%,IF(E3523=12008,1/3%,IF(E3523=12009,1/10%,IF(E3523=12010,1/10%,IF(E3523=12011,1/20%,IF(E3523=12012,1/3%))))))))))))</f>
        <v>400</v>
      </c>
      <c r="AH3523" s="44">
        <f t="shared" si="1589"/>
        <v>358.89938398357287</v>
      </c>
      <c r="AI3523" s="36">
        <f t="shared" si="1590"/>
        <v>41.100616016427104</v>
      </c>
      <c r="AJ3523" s="36">
        <f t="shared" si="1591"/>
        <v>1251</v>
      </c>
      <c r="AK3523" s="45">
        <v>45657</v>
      </c>
    </row>
    <row r="3524" spans="1:37" s="79" customFormat="1" ht="12.75" x14ac:dyDescent="0.25">
      <c r="A3524" s="36">
        <v>3518</v>
      </c>
      <c r="B3524" s="45">
        <v>44406</v>
      </c>
      <c r="C3524" s="36" t="s">
        <v>823</v>
      </c>
      <c r="D3524" s="36"/>
      <c r="E3524" s="36">
        <v>12004</v>
      </c>
      <c r="F3524" s="56" t="s">
        <v>2453</v>
      </c>
      <c r="G3524" s="38" t="s">
        <v>318</v>
      </c>
      <c r="H3524" s="61">
        <v>600</v>
      </c>
      <c r="I3524" s="90">
        <v>28958029.649999999</v>
      </c>
      <c r="J3524" s="39">
        <f t="shared" si="1575"/>
        <v>0</v>
      </c>
      <c r="K3524" s="39">
        <f t="shared" si="1576"/>
        <v>0</v>
      </c>
      <c r="L3524" s="39">
        <f t="shared" si="1577"/>
        <v>28958029.649999999</v>
      </c>
      <c r="M3524" s="39">
        <f t="shared" si="1592"/>
        <v>0</v>
      </c>
      <c r="N3524" s="39">
        <f t="shared" si="1578"/>
        <v>0</v>
      </c>
      <c r="O3524" s="39">
        <f t="shared" si="1579"/>
        <v>0</v>
      </c>
      <c r="P3524" s="39">
        <f t="shared" si="1580"/>
        <v>0</v>
      </c>
      <c r="Q3524" s="39">
        <f t="shared" si="1581"/>
        <v>0</v>
      </c>
      <c r="R3524" s="39">
        <f t="shared" si="1582"/>
        <v>0</v>
      </c>
      <c r="S3524" s="39">
        <f t="shared" si="1583"/>
        <v>0</v>
      </c>
      <c r="T3524" s="39"/>
      <c r="U3524" s="39">
        <f t="shared" si="1584"/>
        <v>0</v>
      </c>
      <c r="V3524" s="39"/>
      <c r="W3524" s="39"/>
      <c r="X3524" s="39">
        <f t="shared" si="1553"/>
        <v>2378.4829281314164</v>
      </c>
      <c r="Y3524" s="39">
        <f t="shared" si="1554"/>
        <v>72395.074124999985</v>
      </c>
      <c r="Z3524" s="41">
        <f t="shared" si="1555"/>
        <v>2975482.1430924018</v>
      </c>
      <c r="AA3524" s="41">
        <v>2104957.3913963037</v>
      </c>
      <c r="AB3524" s="41">
        <v>0</v>
      </c>
      <c r="AC3524" s="41">
        <f t="shared" si="1585"/>
        <v>2104957.3913963037</v>
      </c>
      <c r="AD3524" s="42">
        <f t="shared" si="1586"/>
        <v>870524.75169609813</v>
      </c>
      <c r="AE3524" s="41">
        <f t="shared" si="1587"/>
        <v>2975482.1430924018</v>
      </c>
      <c r="AF3524" s="42">
        <f t="shared" si="1588"/>
        <v>25982547.506907597</v>
      </c>
      <c r="AG3524" s="43">
        <f t="shared" si="1593"/>
        <v>400</v>
      </c>
      <c r="AH3524" s="44">
        <f t="shared" si="1589"/>
        <v>358.89938398357287</v>
      </c>
      <c r="AI3524" s="36">
        <f t="shared" si="1590"/>
        <v>41.100616016427104</v>
      </c>
      <c r="AJ3524" s="36">
        <f t="shared" si="1591"/>
        <v>1251</v>
      </c>
      <c r="AK3524" s="45">
        <v>45657</v>
      </c>
    </row>
    <row r="3525" spans="1:37" s="79" customFormat="1" ht="25.5" x14ac:dyDescent="0.25">
      <c r="A3525" s="36">
        <v>3519</v>
      </c>
      <c r="B3525" s="45">
        <v>44407</v>
      </c>
      <c r="C3525" s="53" t="s">
        <v>533</v>
      </c>
      <c r="D3525" s="53"/>
      <c r="E3525" s="36">
        <v>12003</v>
      </c>
      <c r="F3525" s="36" t="s">
        <v>2338</v>
      </c>
      <c r="G3525" s="36" t="s">
        <v>558</v>
      </c>
      <c r="H3525" s="38">
        <v>10</v>
      </c>
      <c r="I3525" s="48">
        <v>551500</v>
      </c>
      <c r="J3525" s="39">
        <f t="shared" si="1575"/>
        <v>0</v>
      </c>
      <c r="K3525" s="39">
        <f t="shared" si="1576"/>
        <v>551500</v>
      </c>
      <c r="L3525" s="39">
        <f t="shared" si="1577"/>
        <v>0</v>
      </c>
      <c r="M3525" s="39">
        <f t="shared" si="1592"/>
        <v>0</v>
      </c>
      <c r="N3525" s="39">
        <f t="shared" si="1578"/>
        <v>0</v>
      </c>
      <c r="O3525" s="39">
        <f t="shared" si="1579"/>
        <v>0</v>
      </c>
      <c r="P3525" s="39">
        <f t="shared" si="1580"/>
        <v>0</v>
      </c>
      <c r="Q3525" s="39">
        <f t="shared" si="1581"/>
        <v>0</v>
      </c>
      <c r="R3525" s="39">
        <f t="shared" si="1582"/>
        <v>0</v>
      </c>
      <c r="S3525" s="39">
        <f t="shared" si="1583"/>
        <v>0</v>
      </c>
      <c r="T3525" s="39"/>
      <c r="U3525" s="39">
        <f t="shared" si="1584"/>
        <v>0</v>
      </c>
      <c r="V3525" s="39"/>
      <c r="W3525" s="39"/>
      <c r="X3525" s="39">
        <f t="shared" si="1553"/>
        <v>45.297741273100613</v>
      </c>
      <c r="Y3525" s="39">
        <f t="shared" si="1554"/>
        <v>1378.75</v>
      </c>
      <c r="Z3525" s="41">
        <f t="shared" si="1555"/>
        <v>56622.176591375777</v>
      </c>
      <c r="AA3525" s="41">
        <v>38684.271047227921</v>
      </c>
      <c r="AB3525" s="41">
        <v>-1043.3026828700824</v>
      </c>
      <c r="AC3525" s="41">
        <f t="shared" si="1585"/>
        <v>37640.968364357839</v>
      </c>
      <c r="AD3525" s="42">
        <f t="shared" si="1586"/>
        <v>17937.905544147856</v>
      </c>
      <c r="AE3525" s="41">
        <f t="shared" si="1587"/>
        <v>55578.873908505695</v>
      </c>
      <c r="AF3525" s="42">
        <f t="shared" si="1588"/>
        <v>495921.12609149428</v>
      </c>
      <c r="AG3525" s="43">
        <f t="shared" si="1593"/>
        <v>400</v>
      </c>
      <c r="AH3525" s="44">
        <f t="shared" si="1589"/>
        <v>358.93223819301846</v>
      </c>
      <c r="AI3525" s="36">
        <f t="shared" si="1590"/>
        <v>41.067761806981522</v>
      </c>
      <c r="AJ3525" s="36">
        <f t="shared" si="1591"/>
        <v>1250</v>
      </c>
      <c r="AK3525" s="45">
        <v>45657</v>
      </c>
    </row>
    <row r="3526" spans="1:37" s="79" customFormat="1" ht="25.5" x14ac:dyDescent="0.25">
      <c r="A3526" s="36">
        <v>3520</v>
      </c>
      <c r="B3526" s="45">
        <v>44407</v>
      </c>
      <c r="C3526" s="53" t="s">
        <v>533</v>
      </c>
      <c r="D3526" s="53"/>
      <c r="E3526" s="36">
        <v>12003</v>
      </c>
      <c r="F3526" s="36" t="s">
        <v>2299</v>
      </c>
      <c r="G3526" s="36" t="s">
        <v>558</v>
      </c>
      <c r="H3526" s="38">
        <v>2</v>
      </c>
      <c r="I3526" s="48">
        <v>84500</v>
      </c>
      <c r="J3526" s="39">
        <f t="shared" si="1575"/>
        <v>0</v>
      </c>
      <c r="K3526" s="39">
        <f t="shared" si="1576"/>
        <v>84500</v>
      </c>
      <c r="L3526" s="39">
        <f t="shared" si="1577"/>
        <v>0</v>
      </c>
      <c r="M3526" s="39">
        <f t="shared" si="1592"/>
        <v>0</v>
      </c>
      <c r="N3526" s="39">
        <f t="shared" si="1578"/>
        <v>0</v>
      </c>
      <c r="O3526" s="39">
        <f t="shared" si="1579"/>
        <v>0</v>
      </c>
      <c r="P3526" s="39">
        <f t="shared" si="1580"/>
        <v>0</v>
      </c>
      <c r="Q3526" s="39">
        <f t="shared" si="1581"/>
        <v>0</v>
      </c>
      <c r="R3526" s="39">
        <f t="shared" si="1582"/>
        <v>0</v>
      </c>
      <c r="S3526" s="39">
        <f t="shared" si="1583"/>
        <v>0</v>
      </c>
      <c r="T3526" s="39"/>
      <c r="U3526" s="39">
        <f t="shared" si="1584"/>
        <v>0</v>
      </c>
      <c r="V3526" s="39"/>
      <c r="W3526" s="39"/>
      <c r="X3526" s="39">
        <f t="shared" si="1553"/>
        <v>6.9404517453798764</v>
      </c>
      <c r="Y3526" s="39">
        <f t="shared" si="1554"/>
        <v>211.25</v>
      </c>
      <c r="Z3526" s="41">
        <f t="shared" si="1555"/>
        <v>8675.5646817248471</v>
      </c>
      <c r="AA3526" s="41">
        <v>5927.1457905544148</v>
      </c>
      <c r="AB3526" s="41">
        <v>-159.85326691300449</v>
      </c>
      <c r="AC3526" s="41">
        <f t="shared" si="1585"/>
        <v>5767.2925236414103</v>
      </c>
      <c r="AD3526" s="42">
        <f t="shared" si="1586"/>
        <v>2748.4188911704323</v>
      </c>
      <c r="AE3526" s="41">
        <f t="shared" si="1587"/>
        <v>8515.7114148118417</v>
      </c>
      <c r="AF3526" s="42">
        <f t="shared" si="1588"/>
        <v>75984.288585188158</v>
      </c>
      <c r="AG3526" s="43">
        <f t="shared" si="1593"/>
        <v>400</v>
      </c>
      <c r="AH3526" s="44">
        <f t="shared" si="1589"/>
        <v>358.93223819301846</v>
      </c>
      <c r="AI3526" s="36">
        <f t="shared" si="1590"/>
        <v>41.067761806981522</v>
      </c>
      <c r="AJ3526" s="36">
        <f t="shared" si="1591"/>
        <v>1250</v>
      </c>
      <c r="AK3526" s="45">
        <v>45657</v>
      </c>
    </row>
    <row r="3527" spans="1:37" s="79" customFormat="1" ht="12.75" x14ac:dyDescent="0.25">
      <c r="A3527" s="36">
        <v>3521</v>
      </c>
      <c r="B3527" s="74">
        <v>44408</v>
      </c>
      <c r="C3527" s="36" t="s">
        <v>823</v>
      </c>
      <c r="D3527" s="36"/>
      <c r="E3527" s="36">
        <v>12004</v>
      </c>
      <c r="F3527" s="36" t="s">
        <v>2513</v>
      </c>
      <c r="G3527" s="36" t="s">
        <v>62</v>
      </c>
      <c r="H3527" s="38">
        <v>1</v>
      </c>
      <c r="I3527" s="50">
        <v>691960</v>
      </c>
      <c r="J3527" s="39">
        <f t="shared" si="1575"/>
        <v>0</v>
      </c>
      <c r="K3527" s="39">
        <f t="shared" si="1576"/>
        <v>0</v>
      </c>
      <c r="L3527" s="39">
        <f t="shared" si="1577"/>
        <v>691960</v>
      </c>
      <c r="M3527" s="39">
        <f t="shared" si="1592"/>
        <v>0</v>
      </c>
      <c r="N3527" s="39">
        <f t="shared" si="1578"/>
        <v>0</v>
      </c>
      <c r="O3527" s="39">
        <f t="shared" si="1579"/>
        <v>0</v>
      </c>
      <c r="P3527" s="39">
        <f t="shared" si="1580"/>
        <v>0</v>
      </c>
      <c r="Q3527" s="39">
        <f t="shared" si="1581"/>
        <v>0</v>
      </c>
      <c r="R3527" s="39">
        <f t="shared" si="1582"/>
        <v>0</v>
      </c>
      <c r="S3527" s="39">
        <f t="shared" si="1583"/>
        <v>0</v>
      </c>
      <c r="T3527" s="39"/>
      <c r="U3527" s="39">
        <f t="shared" si="1584"/>
        <v>0</v>
      </c>
      <c r="V3527" s="39"/>
      <c r="W3527" s="39"/>
      <c r="X3527" s="39">
        <f t="shared" ref="X3527:X3590" si="1594">IF(I3527&lt;0,0,IF(I3527&gt;0,((1/365.25*(IF(E3527=12002,I3527*3%,IF(E3527=12003,I3527*3%,IF(E3527=12004,I3527*3%,IF(E3527=12006,I3527*2%,IF(E3527=12007,I3527*10%,IF(E3527=12008,I3527*3%,IF(E3527=12009,I3527*10%,IF(E3527=12010,I3527*10%,IF(E3527=12011,I3527*20%,IF(E3527=12012,I3527*3%,IF(E3527=12099,I3527*10%))))))))))))))))</f>
        <v>56.834496919917861</v>
      </c>
      <c r="Y3527" s="39">
        <f t="shared" ref="Y3527:Y3590" si="1595">X3527*30.4375</f>
        <v>1729.8999999999999</v>
      </c>
      <c r="Z3527" s="41">
        <f t="shared" ref="Z3527:Z3590" si="1596">IF(I3527&lt;0,0,IF(I3527&gt;0,(IF(AI3527*Y3527&lt;=I3527,Y3527*AI3527,IF(Y3527*AI3527&gt;I3527,I3527,IF(AI3527*Y3527=I3527,I3527))))))</f>
        <v>70986.286652977404</v>
      </c>
      <c r="AA3527" s="41">
        <v>50184.860780287469</v>
      </c>
      <c r="AB3527" s="41">
        <v>-1353.4699885708401</v>
      </c>
      <c r="AC3527" s="41">
        <f t="shared" si="1585"/>
        <v>48831.390791716629</v>
      </c>
      <c r="AD3527" s="42">
        <f t="shared" si="1586"/>
        <v>20801.425872689935</v>
      </c>
      <c r="AE3527" s="41">
        <f t="shared" si="1587"/>
        <v>69632.816664406564</v>
      </c>
      <c r="AF3527" s="42">
        <f t="shared" si="1588"/>
        <v>622327.18333559344</v>
      </c>
      <c r="AG3527" s="43">
        <f t="shared" si="1593"/>
        <v>400</v>
      </c>
      <c r="AH3527" s="44">
        <f t="shared" si="1589"/>
        <v>358.96509240246405</v>
      </c>
      <c r="AI3527" s="36">
        <f t="shared" si="1590"/>
        <v>41.034907597535934</v>
      </c>
      <c r="AJ3527" s="36">
        <f t="shared" si="1591"/>
        <v>1249</v>
      </c>
      <c r="AK3527" s="45">
        <v>45657</v>
      </c>
    </row>
    <row r="3528" spans="1:37" s="79" customFormat="1" ht="12.75" x14ac:dyDescent="0.25">
      <c r="A3528" s="36">
        <v>3522</v>
      </c>
      <c r="B3528" s="45">
        <v>44409</v>
      </c>
      <c r="C3528" s="36" t="s">
        <v>823</v>
      </c>
      <c r="D3528" s="36"/>
      <c r="E3528" s="36">
        <v>12004</v>
      </c>
      <c r="F3528" s="56" t="s">
        <v>2514</v>
      </c>
      <c r="G3528" s="56" t="s">
        <v>1480</v>
      </c>
      <c r="H3528" s="38">
        <v>3000</v>
      </c>
      <c r="I3528" s="50">
        <v>144790148.25</v>
      </c>
      <c r="J3528" s="39">
        <f t="shared" si="1575"/>
        <v>0</v>
      </c>
      <c r="K3528" s="39">
        <f t="shared" si="1576"/>
        <v>0</v>
      </c>
      <c r="L3528" s="39">
        <f t="shared" si="1577"/>
        <v>144790148.25</v>
      </c>
      <c r="M3528" s="39">
        <f t="shared" si="1592"/>
        <v>0</v>
      </c>
      <c r="N3528" s="39">
        <f t="shared" si="1578"/>
        <v>0</v>
      </c>
      <c r="O3528" s="39">
        <f t="shared" si="1579"/>
        <v>0</v>
      </c>
      <c r="P3528" s="39">
        <f t="shared" si="1580"/>
        <v>0</v>
      </c>
      <c r="Q3528" s="39">
        <f t="shared" si="1581"/>
        <v>0</v>
      </c>
      <c r="R3528" s="39">
        <f t="shared" si="1582"/>
        <v>0</v>
      </c>
      <c r="S3528" s="39">
        <f t="shared" si="1583"/>
        <v>0</v>
      </c>
      <c r="T3528" s="39"/>
      <c r="U3528" s="39">
        <f t="shared" si="1584"/>
        <v>0</v>
      </c>
      <c r="V3528" s="39"/>
      <c r="W3528" s="39"/>
      <c r="X3528" s="39">
        <f t="shared" si="1594"/>
        <v>11892.414640657084</v>
      </c>
      <c r="Y3528" s="39">
        <f t="shared" si="1595"/>
        <v>361975.37062499998</v>
      </c>
      <c r="Z3528" s="41">
        <f t="shared" si="1596"/>
        <v>14841733.471540039</v>
      </c>
      <c r="AA3528" s="41">
        <v>10489109.713059548</v>
      </c>
      <c r="AB3528" s="41">
        <v>-282888.00611816044</v>
      </c>
      <c r="AC3528" s="41">
        <f t="shared" si="1585"/>
        <v>10206221.706941389</v>
      </c>
      <c r="AD3528" s="42">
        <f t="shared" si="1586"/>
        <v>4352623.7584804911</v>
      </c>
      <c r="AE3528" s="41">
        <f t="shared" si="1587"/>
        <v>14558845.46542188</v>
      </c>
      <c r="AF3528" s="42">
        <f t="shared" si="1588"/>
        <v>130231302.78457811</v>
      </c>
      <c r="AG3528" s="43">
        <f t="shared" si="1593"/>
        <v>400</v>
      </c>
      <c r="AH3528" s="44">
        <f t="shared" si="1589"/>
        <v>358.99794661190964</v>
      </c>
      <c r="AI3528" s="36">
        <f t="shared" si="1590"/>
        <v>41.002053388090346</v>
      </c>
      <c r="AJ3528" s="36">
        <f t="shared" si="1591"/>
        <v>1248</v>
      </c>
      <c r="AK3528" s="45">
        <v>45657</v>
      </c>
    </row>
    <row r="3529" spans="1:37" s="79" customFormat="1" ht="12.75" x14ac:dyDescent="0.25">
      <c r="A3529" s="36">
        <v>3523</v>
      </c>
      <c r="B3529" s="45">
        <v>44409</v>
      </c>
      <c r="C3529" s="53" t="s">
        <v>823</v>
      </c>
      <c r="D3529" s="53"/>
      <c r="E3529" s="36">
        <v>12004</v>
      </c>
      <c r="F3529" s="56" t="s">
        <v>2515</v>
      </c>
      <c r="G3529" s="38" t="s">
        <v>544</v>
      </c>
      <c r="H3529" s="61">
        <v>1600</v>
      </c>
      <c r="I3529" s="50">
        <v>142510926.79999998</v>
      </c>
      <c r="J3529" s="39">
        <f t="shared" si="1575"/>
        <v>0</v>
      </c>
      <c r="K3529" s="39">
        <f t="shared" si="1576"/>
        <v>0</v>
      </c>
      <c r="L3529" s="39">
        <f t="shared" si="1577"/>
        <v>142510926.79999998</v>
      </c>
      <c r="M3529" s="39">
        <f t="shared" si="1592"/>
        <v>0</v>
      </c>
      <c r="N3529" s="39">
        <f t="shared" si="1578"/>
        <v>0</v>
      </c>
      <c r="O3529" s="39">
        <f t="shared" si="1579"/>
        <v>0</v>
      </c>
      <c r="P3529" s="39">
        <f t="shared" si="1580"/>
        <v>0</v>
      </c>
      <c r="Q3529" s="39">
        <f t="shared" si="1581"/>
        <v>0</v>
      </c>
      <c r="R3529" s="39">
        <f t="shared" si="1582"/>
        <v>0</v>
      </c>
      <c r="S3529" s="39">
        <f t="shared" si="1583"/>
        <v>0</v>
      </c>
      <c r="T3529" s="39"/>
      <c r="U3529" s="39">
        <f t="shared" si="1584"/>
        <v>0</v>
      </c>
      <c r="V3529" s="39"/>
      <c r="W3529" s="39"/>
      <c r="X3529" s="39">
        <f t="shared" si="1594"/>
        <v>11705.209593429157</v>
      </c>
      <c r="Y3529" s="39">
        <f t="shared" si="1595"/>
        <v>356277.31699999998</v>
      </c>
      <c r="Z3529" s="41">
        <f t="shared" si="1596"/>
        <v>14608101.572599588</v>
      </c>
      <c r="AA3529" s="41">
        <v>9972838.5736016426</v>
      </c>
      <c r="AB3529" s="41">
        <v>-268964.33506440418</v>
      </c>
      <c r="AC3529" s="41">
        <f t="shared" si="1585"/>
        <v>9703874.2385372389</v>
      </c>
      <c r="AD3529" s="42">
        <f t="shared" si="1586"/>
        <v>4635262.9989979453</v>
      </c>
      <c r="AE3529" s="41">
        <f t="shared" si="1587"/>
        <v>14339137.237535184</v>
      </c>
      <c r="AF3529" s="42">
        <f t="shared" si="1588"/>
        <v>128171789.5624648</v>
      </c>
      <c r="AG3529" s="43">
        <f t="shared" si="1593"/>
        <v>400</v>
      </c>
      <c r="AH3529" s="44">
        <f t="shared" si="1589"/>
        <v>358.99794661190964</v>
      </c>
      <c r="AI3529" s="36">
        <f t="shared" si="1590"/>
        <v>41.002053388090346</v>
      </c>
      <c r="AJ3529" s="36">
        <f t="shared" si="1591"/>
        <v>1248</v>
      </c>
      <c r="AK3529" s="45">
        <v>45657</v>
      </c>
    </row>
    <row r="3530" spans="1:37" s="79" customFormat="1" ht="12.75" x14ac:dyDescent="0.25">
      <c r="A3530" s="36">
        <v>3524</v>
      </c>
      <c r="B3530" s="45">
        <v>44412</v>
      </c>
      <c r="C3530" s="36" t="s">
        <v>823</v>
      </c>
      <c r="D3530" s="36"/>
      <c r="E3530" s="36">
        <v>12004</v>
      </c>
      <c r="F3530" s="56" t="s">
        <v>2512</v>
      </c>
      <c r="G3530" s="36" t="s">
        <v>70</v>
      </c>
      <c r="H3530" s="38">
        <v>1500</v>
      </c>
      <c r="I3530" s="90">
        <v>133603993.875</v>
      </c>
      <c r="J3530" s="39">
        <f t="shared" si="1575"/>
        <v>0</v>
      </c>
      <c r="K3530" s="39">
        <f t="shared" si="1576"/>
        <v>0</v>
      </c>
      <c r="L3530" s="39">
        <f t="shared" si="1577"/>
        <v>133603993.875</v>
      </c>
      <c r="M3530" s="39">
        <f t="shared" si="1592"/>
        <v>0</v>
      </c>
      <c r="N3530" s="39">
        <f t="shared" si="1578"/>
        <v>0</v>
      </c>
      <c r="O3530" s="39">
        <f t="shared" si="1579"/>
        <v>0</v>
      </c>
      <c r="P3530" s="39">
        <f t="shared" si="1580"/>
        <v>0</v>
      </c>
      <c r="Q3530" s="39">
        <f t="shared" si="1581"/>
        <v>0</v>
      </c>
      <c r="R3530" s="39">
        <f t="shared" si="1582"/>
        <v>0</v>
      </c>
      <c r="S3530" s="39">
        <f t="shared" si="1583"/>
        <v>0</v>
      </c>
      <c r="T3530" s="39"/>
      <c r="U3530" s="39">
        <f t="shared" si="1584"/>
        <v>0</v>
      </c>
      <c r="V3530" s="39"/>
      <c r="W3530" s="39"/>
      <c r="X3530" s="39">
        <f t="shared" si="1594"/>
        <v>10973.633993839834</v>
      </c>
      <c r="Y3530" s="39">
        <f t="shared" si="1595"/>
        <v>334009.98468749993</v>
      </c>
      <c r="Z3530" s="41">
        <f t="shared" si="1596"/>
        <v>13662174.322330594</v>
      </c>
      <c r="AA3530" s="41">
        <v>9645824.2805852126</v>
      </c>
      <c r="AB3530" s="41">
        <v>-260144.86193270682</v>
      </c>
      <c r="AC3530" s="41">
        <f t="shared" si="1585"/>
        <v>9385679.4186525065</v>
      </c>
      <c r="AD3530" s="42">
        <f t="shared" si="1586"/>
        <v>4016350.0417453814</v>
      </c>
      <c r="AE3530" s="41">
        <f t="shared" si="1587"/>
        <v>13402029.460397888</v>
      </c>
      <c r="AF3530" s="42">
        <f t="shared" si="1588"/>
        <v>120201964.41460212</v>
      </c>
      <c r="AG3530" s="43">
        <f t="shared" si="1593"/>
        <v>400</v>
      </c>
      <c r="AH3530" s="44">
        <f t="shared" si="1589"/>
        <v>359.09650924024641</v>
      </c>
      <c r="AI3530" s="36">
        <f t="shared" si="1590"/>
        <v>40.903490759753595</v>
      </c>
      <c r="AJ3530" s="36">
        <f t="shared" si="1591"/>
        <v>1245</v>
      </c>
      <c r="AK3530" s="45">
        <v>45657</v>
      </c>
    </row>
    <row r="3531" spans="1:37" s="79" customFormat="1" ht="12.75" x14ac:dyDescent="0.25">
      <c r="A3531" s="36">
        <v>3525</v>
      </c>
      <c r="B3531" s="45">
        <v>44412</v>
      </c>
      <c r="C3531" s="36" t="s">
        <v>823</v>
      </c>
      <c r="D3531" s="36"/>
      <c r="E3531" s="36">
        <v>12004</v>
      </c>
      <c r="F3531" s="56" t="s">
        <v>2453</v>
      </c>
      <c r="G3531" s="36" t="s">
        <v>58</v>
      </c>
      <c r="H3531" s="38">
        <v>1500</v>
      </c>
      <c r="I3531" s="90">
        <v>72395074.125</v>
      </c>
      <c r="J3531" s="39">
        <f t="shared" si="1575"/>
        <v>0</v>
      </c>
      <c r="K3531" s="39">
        <f t="shared" si="1576"/>
        <v>0</v>
      </c>
      <c r="L3531" s="39">
        <f t="shared" si="1577"/>
        <v>72395074.125</v>
      </c>
      <c r="M3531" s="39">
        <f t="shared" si="1592"/>
        <v>0</v>
      </c>
      <c r="N3531" s="39">
        <f t="shared" si="1578"/>
        <v>0</v>
      </c>
      <c r="O3531" s="39">
        <f t="shared" si="1579"/>
        <v>0</v>
      </c>
      <c r="P3531" s="39">
        <f t="shared" si="1580"/>
        <v>0</v>
      </c>
      <c r="Q3531" s="39">
        <f t="shared" si="1581"/>
        <v>0</v>
      </c>
      <c r="R3531" s="39">
        <f t="shared" si="1582"/>
        <v>0</v>
      </c>
      <c r="S3531" s="39">
        <f t="shared" si="1583"/>
        <v>0</v>
      </c>
      <c r="T3531" s="39"/>
      <c r="U3531" s="39">
        <f t="shared" si="1584"/>
        <v>0</v>
      </c>
      <c r="V3531" s="39"/>
      <c r="W3531" s="39"/>
      <c r="X3531" s="39">
        <f t="shared" si="1594"/>
        <v>5946.2073203285418</v>
      </c>
      <c r="Y3531" s="39">
        <f t="shared" si="1595"/>
        <v>180987.68531249999</v>
      </c>
      <c r="Z3531" s="41">
        <f t="shared" si="1596"/>
        <v>7403028.1138090352</v>
      </c>
      <c r="AA3531" s="41">
        <v>5226716.2345687877</v>
      </c>
      <c r="AB3531" s="41">
        <v>-140962.90100785883</v>
      </c>
      <c r="AC3531" s="41">
        <f t="shared" si="1585"/>
        <v>5085753.3335609287</v>
      </c>
      <c r="AD3531" s="42">
        <f t="shared" si="1586"/>
        <v>2176311.8792402474</v>
      </c>
      <c r="AE3531" s="41">
        <f t="shared" si="1587"/>
        <v>7262065.2128011761</v>
      </c>
      <c r="AF3531" s="42">
        <f t="shared" si="1588"/>
        <v>65133008.912198827</v>
      </c>
      <c r="AG3531" s="43">
        <f t="shared" si="1593"/>
        <v>400</v>
      </c>
      <c r="AH3531" s="44">
        <f t="shared" si="1589"/>
        <v>359.09650924024641</v>
      </c>
      <c r="AI3531" s="36">
        <f t="shared" si="1590"/>
        <v>40.903490759753595</v>
      </c>
      <c r="AJ3531" s="36">
        <f t="shared" si="1591"/>
        <v>1245</v>
      </c>
      <c r="AK3531" s="45">
        <v>45657</v>
      </c>
    </row>
    <row r="3532" spans="1:37" s="79" customFormat="1" ht="25.5" x14ac:dyDescent="0.25">
      <c r="A3532" s="36">
        <v>3526</v>
      </c>
      <c r="B3532" s="45">
        <v>44426</v>
      </c>
      <c r="C3532" s="53" t="s">
        <v>533</v>
      </c>
      <c r="D3532" s="53"/>
      <c r="E3532" s="36">
        <v>12003</v>
      </c>
      <c r="F3532" s="36" t="s">
        <v>2516</v>
      </c>
      <c r="G3532" s="36" t="s">
        <v>540</v>
      </c>
      <c r="H3532" s="38">
        <v>1</v>
      </c>
      <c r="I3532" s="48">
        <v>552000</v>
      </c>
      <c r="J3532" s="39">
        <f t="shared" si="1575"/>
        <v>0</v>
      </c>
      <c r="K3532" s="39">
        <f t="shared" si="1576"/>
        <v>552000</v>
      </c>
      <c r="L3532" s="39">
        <f t="shared" si="1577"/>
        <v>0</v>
      </c>
      <c r="M3532" s="39">
        <f t="shared" si="1592"/>
        <v>0</v>
      </c>
      <c r="N3532" s="39">
        <f t="shared" si="1578"/>
        <v>0</v>
      </c>
      <c r="O3532" s="39">
        <f t="shared" si="1579"/>
        <v>0</v>
      </c>
      <c r="P3532" s="39">
        <f t="shared" si="1580"/>
        <v>0</v>
      </c>
      <c r="Q3532" s="39">
        <f t="shared" si="1581"/>
        <v>0</v>
      </c>
      <c r="R3532" s="39">
        <f t="shared" si="1582"/>
        <v>0</v>
      </c>
      <c r="S3532" s="39">
        <f t="shared" si="1583"/>
        <v>0</v>
      </c>
      <c r="T3532" s="39"/>
      <c r="U3532" s="39">
        <f t="shared" si="1584"/>
        <v>0</v>
      </c>
      <c r="V3532" s="39"/>
      <c r="W3532" s="39"/>
      <c r="X3532" s="39">
        <f t="shared" si="1594"/>
        <v>45.338809034907598</v>
      </c>
      <c r="Y3532" s="39">
        <f t="shared" si="1595"/>
        <v>1380</v>
      </c>
      <c r="Z3532" s="41">
        <f t="shared" si="1596"/>
        <v>55812.073921971256</v>
      </c>
      <c r="AA3532" s="41">
        <v>37857.905544147841</v>
      </c>
      <c r="AB3532" s="41">
        <v>-1021.0158638851215</v>
      </c>
      <c r="AC3532" s="41">
        <f t="shared" si="1585"/>
        <v>36836.889680262721</v>
      </c>
      <c r="AD3532" s="42">
        <f t="shared" si="1586"/>
        <v>17954.168377823415</v>
      </c>
      <c r="AE3532" s="41">
        <f t="shared" si="1587"/>
        <v>54791.058058086135</v>
      </c>
      <c r="AF3532" s="42">
        <f t="shared" si="1588"/>
        <v>497208.94194191386</v>
      </c>
      <c r="AG3532" s="43">
        <f t="shared" si="1593"/>
        <v>400</v>
      </c>
      <c r="AH3532" s="44">
        <f t="shared" si="1589"/>
        <v>359.55646817248459</v>
      </c>
      <c r="AI3532" s="36">
        <f t="shared" si="1590"/>
        <v>40.4435318275154</v>
      </c>
      <c r="AJ3532" s="36">
        <f t="shared" si="1591"/>
        <v>1231</v>
      </c>
      <c r="AK3532" s="45">
        <v>45657</v>
      </c>
    </row>
    <row r="3533" spans="1:37" s="79" customFormat="1" ht="12.75" x14ac:dyDescent="0.25">
      <c r="A3533" s="36">
        <v>3527</v>
      </c>
      <c r="B3533" s="45">
        <v>44427</v>
      </c>
      <c r="C3533" s="36" t="s">
        <v>823</v>
      </c>
      <c r="D3533" s="36"/>
      <c r="E3533" s="36">
        <v>12004</v>
      </c>
      <c r="F3533" s="56" t="s">
        <v>2453</v>
      </c>
      <c r="G3533" s="36" t="s">
        <v>58</v>
      </c>
      <c r="H3533" s="38">
        <v>2092</v>
      </c>
      <c r="I3533" s="90">
        <v>100966996.713</v>
      </c>
      <c r="J3533" s="39">
        <f t="shared" si="1575"/>
        <v>0</v>
      </c>
      <c r="K3533" s="39">
        <f t="shared" si="1576"/>
        <v>0</v>
      </c>
      <c r="L3533" s="39">
        <f t="shared" si="1577"/>
        <v>100966996.713</v>
      </c>
      <c r="M3533" s="39">
        <f t="shared" si="1592"/>
        <v>0</v>
      </c>
      <c r="N3533" s="39">
        <f t="shared" si="1578"/>
        <v>0</v>
      </c>
      <c r="O3533" s="39">
        <f t="shared" si="1579"/>
        <v>0</v>
      </c>
      <c r="P3533" s="39">
        <f t="shared" si="1580"/>
        <v>0</v>
      </c>
      <c r="Q3533" s="39">
        <f t="shared" si="1581"/>
        <v>0</v>
      </c>
      <c r="R3533" s="39">
        <f t="shared" si="1582"/>
        <v>0</v>
      </c>
      <c r="S3533" s="39">
        <f t="shared" si="1583"/>
        <v>0</v>
      </c>
      <c r="T3533" s="39"/>
      <c r="U3533" s="39">
        <f t="shared" si="1584"/>
        <v>0</v>
      </c>
      <c r="V3533" s="39"/>
      <c r="W3533" s="39"/>
      <c r="X3533" s="39">
        <f t="shared" si="1594"/>
        <v>8292.9771427515388</v>
      </c>
      <c r="Y3533" s="39">
        <f t="shared" si="1595"/>
        <v>252417.49178249997</v>
      </c>
      <c r="Z3533" s="41">
        <f t="shared" si="1596"/>
        <v>10200361.885584392</v>
      </c>
      <c r="AA3533" s="41">
        <v>7165132.2513373299</v>
      </c>
      <c r="AB3533" s="41">
        <v>-193241.37430177687</v>
      </c>
      <c r="AC3533" s="41">
        <f t="shared" si="1585"/>
        <v>6971890.8770355526</v>
      </c>
      <c r="AD3533" s="42">
        <f t="shared" si="1586"/>
        <v>3035229.6342470618</v>
      </c>
      <c r="AE3533" s="41">
        <f t="shared" si="1587"/>
        <v>10007120.511282615</v>
      </c>
      <c r="AF3533" s="42">
        <f t="shared" si="1588"/>
        <v>90959876.201717377</v>
      </c>
      <c r="AG3533" s="43">
        <f t="shared" si="1593"/>
        <v>400</v>
      </c>
      <c r="AH3533" s="44">
        <f t="shared" si="1589"/>
        <v>359.58932238193017</v>
      </c>
      <c r="AI3533" s="36">
        <f t="shared" si="1590"/>
        <v>40.410677618069812</v>
      </c>
      <c r="AJ3533" s="36">
        <f t="shared" si="1591"/>
        <v>1230</v>
      </c>
      <c r="AK3533" s="45">
        <v>45657</v>
      </c>
    </row>
    <row r="3534" spans="1:37" s="79" customFormat="1" ht="12.75" x14ac:dyDescent="0.25">
      <c r="A3534" s="36">
        <v>3528</v>
      </c>
      <c r="B3534" s="45">
        <v>44427</v>
      </c>
      <c r="C3534" s="36" t="s">
        <v>823</v>
      </c>
      <c r="D3534" s="36"/>
      <c r="E3534" s="36">
        <v>12004</v>
      </c>
      <c r="F3534" s="56" t="s">
        <v>2512</v>
      </c>
      <c r="G3534" s="36" t="s">
        <v>540</v>
      </c>
      <c r="H3534" s="38">
        <v>4327</v>
      </c>
      <c r="I3534" s="90">
        <v>385402987.66474998</v>
      </c>
      <c r="J3534" s="39">
        <f t="shared" si="1575"/>
        <v>0</v>
      </c>
      <c r="K3534" s="39">
        <f t="shared" si="1576"/>
        <v>0</v>
      </c>
      <c r="L3534" s="39">
        <f t="shared" si="1577"/>
        <v>385402987.66474998</v>
      </c>
      <c r="M3534" s="39">
        <f t="shared" si="1592"/>
        <v>0</v>
      </c>
      <c r="N3534" s="39">
        <f t="shared" si="1578"/>
        <v>0</v>
      </c>
      <c r="O3534" s="39">
        <f t="shared" si="1579"/>
        <v>0</v>
      </c>
      <c r="P3534" s="39">
        <f t="shared" si="1580"/>
        <v>0</v>
      </c>
      <c r="Q3534" s="39">
        <f t="shared" si="1581"/>
        <v>0</v>
      </c>
      <c r="R3534" s="39">
        <f t="shared" si="1582"/>
        <v>0</v>
      </c>
      <c r="S3534" s="39">
        <f t="shared" si="1583"/>
        <v>0</v>
      </c>
      <c r="T3534" s="39"/>
      <c r="U3534" s="39">
        <f t="shared" si="1584"/>
        <v>0</v>
      </c>
      <c r="V3534" s="39"/>
      <c r="W3534" s="39"/>
      <c r="X3534" s="39">
        <f t="shared" si="1594"/>
        <v>31655.276194229977</v>
      </c>
      <c r="Y3534" s="39">
        <f t="shared" si="1595"/>
        <v>963507.46916187496</v>
      </c>
      <c r="Z3534" s="41">
        <f t="shared" si="1596"/>
        <v>38935989.718902871</v>
      </c>
      <c r="AA3534" s="41">
        <v>26400500.345987801</v>
      </c>
      <c r="AB3534" s="41">
        <v>-712013.23159106984</v>
      </c>
      <c r="AC3534" s="41">
        <f t="shared" si="1585"/>
        <v>25688487.114396732</v>
      </c>
      <c r="AD3534" s="42">
        <f t="shared" si="1586"/>
        <v>12535489.372915071</v>
      </c>
      <c r="AE3534" s="41">
        <f t="shared" si="1587"/>
        <v>38223976.487311803</v>
      </c>
      <c r="AF3534" s="42">
        <f t="shared" si="1588"/>
        <v>347179011.1774382</v>
      </c>
      <c r="AG3534" s="43">
        <f t="shared" si="1593"/>
        <v>400</v>
      </c>
      <c r="AH3534" s="44">
        <f t="shared" si="1589"/>
        <v>359.58932238193017</v>
      </c>
      <c r="AI3534" s="36">
        <f t="shared" si="1590"/>
        <v>40.410677618069812</v>
      </c>
      <c r="AJ3534" s="36">
        <f t="shared" si="1591"/>
        <v>1230</v>
      </c>
      <c r="AK3534" s="45">
        <v>45657</v>
      </c>
    </row>
    <row r="3535" spans="1:37" s="79" customFormat="1" ht="12.75" x14ac:dyDescent="0.25">
      <c r="A3535" s="36">
        <v>3529</v>
      </c>
      <c r="B3535" s="45">
        <v>44434</v>
      </c>
      <c r="C3535" s="36" t="s">
        <v>721</v>
      </c>
      <c r="D3535" s="36"/>
      <c r="E3535" s="36">
        <v>12003</v>
      </c>
      <c r="F3535" s="36" t="s">
        <v>2496</v>
      </c>
      <c r="G3535" s="38" t="s">
        <v>2411</v>
      </c>
      <c r="H3535" s="61">
        <v>13</v>
      </c>
      <c r="I3535" s="48">
        <v>619125</v>
      </c>
      <c r="J3535" s="39">
        <f t="shared" si="1575"/>
        <v>0</v>
      </c>
      <c r="K3535" s="39">
        <f t="shared" si="1576"/>
        <v>619125</v>
      </c>
      <c r="L3535" s="39">
        <f t="shared" si="1577"/>
        <v>0</v>
      </c>
      <c r="M3535" s="39">
        <f t="shared" si="1592"/>
        <v>0</v>
      </c>
      <c r="N3535" s="39">
        <f t="shared" si="1578"/>
        <v>0</v>
      </c>
      <c r="O3535" s="39">
        <f t="shared" si="1579"/>
        <v>0</v>
      </c>
      <c r="P3535" s="39">
        <f t="shared" si="1580"/>
        <v>0</v>
      </c>
      <c r="Q3535" s="39">
        <f t="shared" si="1581"/>
        <v>0</v>
      </c>
      <c r="R3535" s="39">
        <f t="shared" si="1582"/>
        <v>0</v>
      </c>
      <c r="S3535" s="39">
        <f t="shared" si="1583"/>
        <v>0</v>
      </c>
      <c r="T3535" s="39"/>
      <c r="U3535" s="39">
        <f t="shared" si="1584"/>
        <v>0</v>
      </c>
      <c r="V3535" s="39"/>
      <c r="W3535" s="39"/>
      <c r="X3535" s="39">
        <f t="shared" si="1594"/>
        <v>50.852156057494867</v>
      </c>
      <c r="Y3535" s="39">
        <f t="shared" si="1595"/>
        <v>1547.8125</v>
      </c>
      <c r="Z3535" s="41">
        <f t="shared" si="1596"/>
        <v>62192.186858316229</v>
      </c>
      <c r="AA3535" s="41">
        <v>43580.297741273105</v>
      </c>
      <c r="AB3535" s="41">
        <v>0</v>
      </c>
      <c r="AC3535" s="41">
        <f t="shared" si="1585"/>
        <v>43580.297741273105</v>
      </c>
      <c r="AD3535" s="42">
        <f t="shared" si="1586"/>
        <v>18611.889117043123</v>
      </c>
      <c r="AE3535" s="41">
        <f t="shared" si="1587"/>
        <v>62192.186858316229</v>
      </c>
      <c r="AF3535" s="42">
        <f t="shared" si="1588"/>
        <v>556932.81314168382</v>
      </c>
      <c r="AG3535" s="43">
        <f t="shared" si="1593"/>
        <v>400</v>
      </c>
      <c r="AH3535" s="44">
        <f t="shared" si="1589"/>
        <v>359.81930184804929</v>
      </c>
      <c r="AI3535" s="36">
        <f t="shared" si="1590"/>
        <v>40.180698151950722</v>
      </c>
      <c r="AJ3535" s="36">
        <f t="shared" si="1591"/>
        <v>1223</v>
      </c>
      <c r="AK3535" s="45">
        <v>45657</v>
      </c>
    </row>
    <row r="3536" spans="1:37" s="79" customFormat="1" ht="12.75" x14ac:dyDescent="0.25">
      <c r="A3536" s="36">
        <v>3530</v>
      </c>
      <c r="B3536" s="45">
        <v>44434</v>
      </c>
      <c r="C3536" s="36" t="s">
        <v>721</v>
      </c>
      <c r="D3536" s="36"/>
      <c r="E3536" s="36">
        <v>12003</v>
      </c>
      <c r="F3536" s="36" t="s">
        <v>2405</v>
      </c>
      <c r="G3536" s="38" t="s">
        <v>2411</v>
      </c>
      <c r="H3536" s="61">
        <v>1</v>
      </c>
      <c r="I3536" s="48">
        <v>80252.212389380526</v>
      </c>
      <c r="J3536" s="39">
        <f t="shared" si="1575"/>
        <v>0</v>
      </c>
      <c r="K3536" s="39">
        <f t="shared" si="1576"/>
        <v>80252.212389380526</v>
      </c>
      <c r="L3536" s="39">
        <f t="shared" si="1577"/>
        <v>0</v>
      </c>
      <c r="M3536" s="39">
        <f t="shared" si="1592"/>
        <v>0</v>
      </c>
      <c r="N3536" s="39">
        <f t="shared" si="1578"/>
        <v>0</v>
      </c>
      <c r="O3536" s="39">
        <f t="shared" si="1579"/>
        <v>0</v>
      </c>
      <c r="P3536" s="39">
        <f t="shared" si="1580"/>
        <v>0</v>
      </c>
      <c r="Q3536" s="39">
        <f t="shared" si="1581"/>
        <v>0</v>
      </c>
      <c r="R3536" s="39">
        <f t="shared" si="1582"/>
        <v>0</v>
      </c>
      <c r="S3536" s="39">
        <f t="shared" si="1583"/>
        <v>0</v>
      </c>
      <c r="T3536" s="39"/>
      <c r="U3536" s="39">
        <f t="shared" si="1584"/>
        <v>0</v>
      </c>
      <c r="V3536" s="39"/>
      <c r="W3536" s="39"/>
      <c r="X3536" s="39">
        <f t="shared" si="1594"/>
        <v>6.5915574857807409</v>
      </c>
      <c r="Y3536" s="39">
        <f t="shared" si="1595"/>
        <v>200.6305309734513</v>
      </c>
      <c r="Z3536" s="41">
        <f t="shared" si="1596"/>
        <v>8061.4748051098468</v>
      </c>
      <c r="AA3536" s="41">
        <v>5648.9647653140955</v>
      </c>
      <c r="AB3536" s="41">
        <v>0</v>
      </c>
      <c r="AC3536" s="41">
        <f t="shared" si="1585"/>
        <v>5648.9647653140955</v>
      </c>
      <c r="AD3536" s="42">
        <f t="shared" si="1586"/>
        <v>2412.5100397957513</v>
      </c>
      <c r="AE3536" s="41">
        <f t="shared" si="1587"/>
        <v>8061.4748051098468</v>
      </c>
      <c r="AF3536" s="42">
        <f t="shared" si="1588"/>
        <v>72190.737584270682</v>
      </c>
      <c r="AG3536" s="43">
        <f t="shared" si="1593"/>
        <v>400</v>
      </c>
      <c r="AH3536" s="44">
        <f t="shared" si="1589"/>
        <v>359.81930184804929</v>
      </c>
      <c r="AI3536" s="36">
        <f t="shared" si="1590"/>
        <v>40.180698151950722</v>
      </c>
      <c r="AJ3536" s="36">
        <f t="shared" si="1591"/>
        <v>1223</v>
      </c>
      <c r="AK3536" s="45">
        <v>45657</v>
      </c>
    </row>
    <row r="3537" spans="1:37" s="79" customFormat="1" ht="12.75" x14ac:dyDescent="0.25">
      <c r="A3537" s="36">
        <v>3531</v>
      </c>
      <c r="B3537" s="45">
        <v>44434</v>
      </c>
      <c r="C3537" s="36" t="s">
        <v>721</v>
      </c>
      <c r="D3537" s="36"/>
      <c r="E3537" s="36">
        <v>12003</v>
      </c>
      <c r="F3537" s="36" t="s">
        <v>2433</v>
      </c>
      <c r="G3537" s="38" t="s">
        <v>2411</v>
      </c>
      <c r="H3537" s="61">
        <v>14</v>
      </c>
      <c r="I3537" s="48">
        <v>786471.68141592923</v>
      </c>
      <c r="J3537" s="39">
        <f t="shared" si="1575"/>
        <v>0</v>
      </c>
      <c r="K3537" s="39">
        <f t="shared" si="1576"/>
        <v>786471.68141592923</v>
      </c>
      <c r="L3537" s="39">
        <f t="shared" si="1577"/>
        <v>0</v>
      </c>
      <c r="M3537" s="39">
        <f t="shared" si="1592"/>
        <v>0</v>
      </c>
      <c r="N3537" s="39">
        <f t="shared" si="1578"/>
        <v>0</v>
      </c>
      <c r="O3537" s="39">
        <f t="shared" si="1579"/>
        <v>0</v>
      </c>
      <c r="P3537" s="39">
        <f t="shared" si="1580"/>
        <v>0</v>
      </c>
      <c r="Q3537" s="39">
        <f t="shared" si="1581"/>
        <v>0</v>
      </c>
      <c r="R3537" s="39">
        <f t="shared" si="1582"/>
        <v>0</v>
      </c>
      <c r="S3537" s="39">
        <f t="shared" si="1583"/>
        <v>0</v>
      </c>
      <c r="T3537" s="39"/>
      <c r="U3537" s="39">
        <f t="shared" si="1584"/>
        <v>0</v>
      </c>
      <c r="V3537" s="39"/>
      <c r="W3537" s="39"/>
      <c r="X3537" s="39">
        <f t="shared" si="1594"/>
        <v>64.597263360651269</v>
      </c>
      <c r="Y3537" s="39">
        <f t="shared" si="1595"/>
        <v>1966.179203539823</v>
      </c>
      <c r="Z3537" s="41">
        <f t="shared" si="1596"/>
        <v>79002.453090076509</v>
      </c>
      <c r="AA3537" s="41">
        <v>55359.85470007814</v>
      </c>
      <c r="AB3537" s="41">
        <v>0</v>
      </c>
      <c r="AC3537" s="41">
        <f t="shared" si="1585"/>
        <v>55359.85470007814</v>
      </c>
      <c r="AD3537" s="42">
        <f t="shared" si="1586"/>
        <v>23642.598389998369</v>
      </c>
      <c r="AE3537" s="41">
        <f t="shared" si="1587"/>
        <v>79002.453090076509</v>
      </c>
      <c r="AF3537" s="42">
        <f t="shared" si="1588"/>
        <v>707469.22832585266</v>
      </c>
      <c r="AG3537" s="43">
        <f t="shared" si="1593"/>
        <v>400</v>
      </c>
      <c r="AH3537" s="44">
        <f t="shared" si="1589"/>
        <v>359.81930184804929</v>
      </c>
      <c r="AI3537" s="36">
        <f t="shared" si="1590"/>
        <v>40.180698151950722</v>
      </c>
      <c r="AJ3537" s="36">
        <f t="shared" si="1591"/>
        <v>1223</v>
      </c>
      <c r="AK3537" s="45">
        <v>45657</v>
      </c>
    </row>
    <row r="3538" spans="1:37" s="79" customFormat="1" ht="12.75" x14ac:dyDescent="0.25">
      <c r="A3538" s="36">
        <v>3532</v>
      </c>
      <c r="B3538" s="45">
        <v>44434</v>
      </c>
      <c r="C3538" s="36" t="s">
        <v>721</v>
      </c>
      <c r="D3538" s="36"/>
      <c r="E3538" s="36">
        <v>12003</v>
      </c>
      <c r="F3538" s="36" t="s">
        <v>2070</v>
      </c>
      <c r="G3538" s="38" t="s">
        <v>2411</v>
      </c>
      <c r="H3538" s="61">
        <v>1</v>
      </c>
      <c r="I3538" s="48">
        <v>40126.106194690263</v>
      </c>
      <c r="J3538" s="39">
        <f t="shared" si="1575"/>
        <v>0</v>
      </c>
      <c r="K3538" s="39">
        <f t="shared" si="1576"/>
        <v>40126.106194690263</v>
      </c>
      <c r="L3538" s="39">
        <f t="shared" si="1577"/>
        <v>0</v>
      </c>
      <c r="M3538" s="39">
        <f t="shared" si="1592"/>
        <v>0</v>
      </c>
      <c r="N3538" s="39">
        <f t="shared" si="1578"/>
        <v>0</v>
      </c>
      <c r="O3538" s="39">
        <f t="shared" si="1579"/>
        <v>0</v>
      </c>
      <c r="P3538" s="39">
        <f t="shared" si="1580"/>
        <v>0</v>
      </c>
      <c r="Q3538" s="39">
        <f t="shared" si="1581"/>
        <v>0</v>
      </c>
      <c r="R3538" s="39">
        <f t="shared" si="1582"/>
        <v>0</v>
      </c>
      <c r="S3538" s="39">
        <f t="shared" si="1583"/>
        <v>0</v>
      </c>
      <c r="T3538" s="39"/>
      <c r="U3538" s="39">
        <f t="shared" si="1584"/>
        <v>0</v>
      </c>
      <c r="V3538" s="39"/>
      <c r="W3538" s="39"/>
      <c r="X3538" s="39">
        <f t="shared" si="1594"/>
        <v>3.2957787428903704</v>
      </c>
      <c r="Y3538" s="39">
        <f t="shared" si="1595"/>
        <v>100.31526548672565</v>
      </c>
      <c r="Z3538" s="41">
        <f t="shared" si="1596"/>
        <v>4030.7374025549234</v>
      </c>
      <c r="AA3538" s="41">
        <v>2824.4823826570478</v>
      </c>
      <c r="AB3538" s="41">
        <v>0</v>
      </c>
      <c r="AC3538" s="41">
        <f t="shared" si="1585"/>
        <v>2824.4823826570478</v>
      </c>
      <c r="AD3538" s="42">
        <f t="shared" si="1586"/>
        <v>1206.2550198978756</v>
      </c>
      <c r="AE3538" s="41">
        <f t="shared" si="1587"/>
        <v>4030.7374025549234</v>
      </c>
      <c r="AF3538" s="42">
        <f t="shared" si="1588"/>
        <v>36095.368792135341</v>
      </c>
      <c r="AG3538" s="43">
        <f t="shared" si="1593"/>
        <v>400</v>
      </c>
      <c r="AH3538" s="44">
        <f t="shared" si="1589"/>
        <v>359.81930184804929</v>
      </c>
      <c r="AI3538" s="36">
        <f t="shared" si="1590"/>
        <v>40.180698151950722</v>
      </c>
      <c r="AJ3538" s="36">
        <f t="shared" si="1591"/>
        <v>1223</v>
      </c>
      <c r="AK3538" s="45">
        <v>45657</v>
      </c>
    </row>
    <row r="3539" spans="1:37" s="79" customFormat="1" ht="12.75" x14ac:dyDescent="0.25">
      <c r="A3539" s="36">
        <v>3533</v>
      </c>
      <c r="B3539" s="74">
        <v>44434</v>
      </c>
      <c r="C3539" s="49" t="s">
        <v>272</v>
      </c>
      <c r="D3539" s="49"/>
      <c r="E3539" s="49">
        <v>12010</v>
      </c>
      <c r="F3539" s="36" t="s">
        <v>2517</v>
      </c>
      <c r="G3539" s="56" t="s">
        <v>435</v>
      </c>
      <c r="H3539" s="38">
        <v>3</v>
      </c>
      <c r="I3539" s="50">
        <v>490000</v>
      </c>
      <c r="J3539" s="39">
        <f t="shared" si="1575"/>
        <v>0</v>
      </c>
      <c r="K3539" s="39">
        <f t="shared" si="1576"/>
        <v>0</v>
      </c>
      <c r="L3539" s="39">
        <f t="shared" si="1577"/>
        <v>0</v>
      </c>
      <c r="M3539" s="39">
        <f>IF(E3539=12005,I3539,IF(E3539&lt;&gt;12005,0))</f>
        <v>0</v>
      </c>
      <c r="N3539" s="39">
        <f t="shared" si="1578"/>
        <v>0</v>
      </c>
      <c r="O3539" s="39">
        <f t="shared" si="1579"/>
        <v>0</v>
      </c>
      <c r="P3539" s="39">
        <f t="shared" si="1580"/>
        <v>0</v>
      </c>
      <c r="Q3539" s="39">
        <f t="shared" si="1581"/>
        <v>0</v>
      </c>
      <c r="R3539" s="39">
        <f t="shared" si="1582"/>
        <v>490000</v>
      </c>
      <c r="S3539" s="39">
        <f t="shared" si="1583"/>
        <v>0</v>
      </c>
      <c r="T3539" s="39"/>
      <c r="U3539" s="39">
        <f t="shared" si="1584"/>
        <v>0</v>
      </c>
      <c r="V3539" s="39"/>
      <c r="W3539" s="39">
        <f>IF(E3539=12099,I3539,IF(E3539&lt;&gt;12099,0))</f>
        <v>0</v>
      </c>
      <c r="X3539" s="39">
        <f t="shared" si="1594"/>
        <v>134.15468856947297</v>
      </c>
      <c r="Y3539" s="39">
        <f t="shared" si="1595"/>
        <v>4083.3333333333335</v>
      </c>
      <c r="Z3539" s="41">
        <f t="shared" si="1596"/>
        <v>164071.18412046545</v>
      </c>
      <c r="AA3539" s="41">
        <v>114970.56810403834</v>
      </c>
      <c r="AB3539" s="41">
        <v>7727.2856615759665</v>
      </c>
      <c r="AC3539" s="41">
        <f t="shared" si="1585"/>
        <v>122697.8537656143</v>
      </c>
      <c r="AD3539" s="42">
        <f t="shared" si="1586"/>
        <v>49100.616016427113</v>
      </c>
      <c r="AE3539" s="41">
        <f t="shared" si="1587"/>
        <v>171798.46978204141</v>
      </c>
      <c r="AF3539" s="42">
        <f t="shared" si="1588"/>
        <v>318201.53021795861</v>
      </c>
      <c r="AG3539" s="43">
        <f>(365.25/30.4375*(IF(E3539=12002,1/3%,IF(E3539=12003,1/3%,IF(E3539=12004,1/3%,IF(E3539=12006,1/2%,IF(E3539=12007,1/10%,IF(E3539=12008,1/3%,IF(E3539=12009,1/10%,IF(E3539=12010,1/10%,IF(E3539=12011,1/20%,IF(E3539=12012,1/3%,IF(E3539=12099,1/10%)))))))))))))</f>
        <v>120</v>
      </c>
      <c r="AH3539" s="44">
        <f t="shared" si="1589"/>
        <v>79.819301848049278</v>
      </c>
      <c r="AI3539" s="36">
        <f t="shared" si="1590"/>
        <v>40.180698151950722</v>
      </c>
      <c r="AJ3539" s="36">
        <f t="shared" si="1591"/>
        <v>1223</v>
      </c>
      <c r="AK3539" s="45">
        <v>45657</v>
      </c>
    </row>
    <row r="3540" spans="1:37" s="79" customFormat="1" ht="12.75" x14ac:dyDescent="0.25">
      <c r="A3540" s="36">
        <v>3534</v>
      </c>
      <c r="B3540" s="37">
        <v>44434</v>
      </c>
      <c r="C3540" s="37" t="s">
        <v>533</v>
      </c>
      <c r="D3540" s="37"/>
      <c r="E3540" s="36">
        <v>12003</v>
      </c>
      <c r="F3540" s="53" t="s">
        <v>2496</v>
      </c>
      <c r="G3540" s="36" t="s">
        <v>491</v>
      </c>
      <c r="H3540" s="49">
        <v>13</v>
      </c>
      <c r="I3540" s="39">
        <v>619125</v>
      </c>
      <c r="J3540" s="39"/>
      <c r="K3540" s="39">
        <v>619125</v>
      </c>
      <c r="L3540" s="39"/>
      <c r="M3540" s="39"/>
      <c r="N3540" s="39"/>
      <c r="O3540" s="39"/>
      <c r="P3540" s="39"/>
      <c r="Q3540" s="39"/>
      <c r="R3540" s="39"/>
      <c r="S3540" s="39"/>
      <c r="T3540" s="39"/>
      <c r="U3540" s="39"/>
      <c r="V3540" s="39"/>
      <c r="W3540" s="39"/>
      <c r="X3540" s="39">
        <f t="shared" si="1594"/>
        <v>50.852156057494867</v>
      </c>
      <c r="Y3540" s="39">
        <f t="shared" si="1595"/>
        <v>1547.8125</v>
      </c>
      <c r="Z3540" s="41">
        <f t="shared" si="1596"/>
        <v>62192.186858316229</v>
      </c>
      <c r="AA3540" s="41">
        <v>43580.297741273105</v>
      </c>
      <c r="AB3540" s="41">
        <v>0</v>
      </c>
      <c r="AC3540" s="41">
        <f t="shared" si="1585"/>
        <v>43580.297741273105</v>
      </c>
      <c r="AD3540" s="42">
        <f t="shared" si="1586"/>
        <v>18611.889117043123</v>
      </c>
      <c r="AE3540" s="41">
        <f t="shared" si="1587"/>
        <v>62192.186858316229</v>
      </c>
      <c r="AF3540" s="42">
        <f t="shared" si="1588"/>
        <v>556932.81314168382</v>
      </c>
      <c r="AG3540" s="43">
        <f t="shared" ref="AG3540:AG3549" si="1597">(365.25/30.4375*(IF(E3540=12002,1/3%,IF(E3540=12003,1/3%,IF(E3540=12004,1/3%,IF(E3540=12006,1/2%,IF(E3540=12007,1/10%,IF(E3540=12008,1/3%,IF(E3540=12009,1/10%,IF(E3540=12010,1/10%,IF(E3540=12011,1/20%,IF(E3540=12012,1/3%))))))))))))</f>
        <v>400</v>
      </c>
      <c r="AH3540" s="44">
        <f t="shared" si="1589"/>
        <v>359.81930184804929</v>
      </c>
      <c r="AI3540" s="36">
        <f t="shared" si="1590"/>
        <v>40.180698151950722</v>
      </c>
      <c r="AJ3540" s="36">
        <f t="shared" si="1591"/>
        <v>1223</v>
      </c>
      <c r="AK3540" s="45">
        <v>45657</v>
      </c>
    </row>
    <row r="3541" spans="1:37" s="79" customFormat="1" ht="12.75" x14ac:dyDescent="0.25">
      <c r="A3541" s="36">
        <v>3535</v>
      </c>
      <c r="B3541" s="37">
        <v>44434</v>
      </c>
      <c r="C3541" s="37" t="s">
        <v>533</v>
      </c>
      <c r="D3541" s="37"/>
      <c r="E3541" s="36">
        <v>12003</v>
      </c>
      <c r="F3541" s="53" t="s">
        <v>2405</v>
      </c>
      <c r="G3541" s="36" t="s">
        <v>491</v>
      </c>
      <c r="H3541" s="49">
        <v>1</v>
      </c>
      <c r="I3541" s="39">
        <v>80252.212389380526</v>
      </c>
      <c r="J3541" s="39"/>
      <c r="K3541" s="39">
        <v>80252.212389380526</v>
      </c>
      <c r="L3541" s="39"/>
      <c r="M3541" s="39"/>
      <c r="N3541" s="39"/>
      <c r="O3541" s="39"/>
      <c r="P3541" s="39"/>
      <c r="Q3541" s="39"/>
      <c r="R3541" s="39"/>
      <c r="S3541" s="39"/>
      <c r="T3541" s="39"/>
      <c r="U3541" s="39"/>
      <c r="V3541" s="39"/>
      <c r="W3541" s="39"/>
      <c r="X3541" s="39">
        <f t="shared" si="1594"/>
        <v>6.5915574857807409</v>
      </c>
      <c r="Y3541" s="39">
        <f t="shared" si="1595"/>
        <v>200.6305309734513</v>
      </c>
      <c r="Z3541" s="41">
        <f t="shared" si="1596"/>
        <v>8061.4748051098468</v>
      </c>
      <c r="AA3541" s="41">
        <v>5648.9647653140955</v>
      </c>
      <c r="AB3541" s="41">
        <v>0</v>
      </c>
      <c r="AC3541" s="41">
        <f t="shared" si="1585"/>
        <v>5648.9647653140955</v>
      </c>
      <c r="AD3541" s="42">
        <f t="shared" si="1586"/>
        <v>2412.5100397957513</v>
      </c>
      <c r="AE3541" s="41">
        <f t="shared" si="1587"/>
        <v>8061.4748051098468</v>
      </c>
      <c r="AF3541" s="42">
        <f t="shared" si="1588"/>
        <v>72190.737584270682</v>
      </c>
      <c r="AG3541" s="43">
        <f t="shared" si="1597"/>
        <v>400</v>
      </c>
      <c r="AH3541" s="44">
        <f t="shared" si="1589"/>
        <v>359.81930184804929</v>
      </c>
      <c r="AI3541" s="36">
        <f t="shared" si="1590"/>
        <v>40.180698151950722</v>
      </c>
      <c r="AJ3541" s="36">
        <f t="shared" si="1591"/>
        <v>1223</v>
      </c>
      <c r="AK3541" s="45">
        <v>45657</v>
      </c>
    </row>
    <row r="3542" spans="1:37" s="79" customFormat="1" ht="12.75" x14ac:dyDescent="0.25">
      <c r="A3542" s="36">
        <v>3536</v>
      </c>
      <c r="B3542" s="37">
        <v>44434</v>
      </c>
      <c r="C3542" s="37" t="s">
        <v>533</v>
      </c>
      <c r="D3542" s="37"/>
      <c r="E3542" s="36">
        <v>12003</v>
      </c>
      <c r="F3542" s="53" t="s">
        <v>2433</v>
      </c>
      <c r="G3542" s="36" t="s">
        <v>491</v>
      </c>
      <c r="H3542" s="73">
        <v>14</v>
      </c>
      <c r="I3542" s="39">
        <v>786471.68141592923</v>
      </c>
      <c r="J3542" s="39"/>
      <c r="K3542" s="39">
        <v>786471.68141592923</v>
      </c>
      <c r="L3542" s="39"/>
      <c r="M3542" s="39"/>
      <c r="N3542" s="39"/>
      <c r="O3542" s="39"/>
      <c r="P3542" s="39"/>
      <c r="Q3542" s="39"/>
      <c r="R3542" s="39"/>
      <c r="S3542" s="39"/>
      <c r="T3542" s="39"/>
      <c r="U3542" s="39"/>
      <c r="V3542" s="39"/>
      <c r="W3542" s="39"/>
      <c r="X3542" s="39">
        <f t="shared" si="1594"/>
        <v>64.597263360651269</v>
      </c>
      <c r="Y3542" s="39">
        <f t="shared" si="1595"/>
        <v>1966.179203539823</v>
      </c>
      <c r="Z3542" s="41">
        <f t="shared" si="1596"/>
        <v>79002.453090076509</v>
      </c>
      <c r="AA3542" s="41">
        <v>55359.85470007814</v>
      </c>
      <c r="AB3542" s="41">
        <v>0</v>
      </c>
      <c r="AC3542" s="41">
        <f t="shared" si="1585"/>
        <v>55359.85470007814</v>
      </c>
      <c r="AD3542" s="42">
        <f t="shared" si="1586"/>
        <v>23642.598389998369</v>
      </c>
      <c r="AE3542" s="41">
        <f t="shared" si="1587"/>
        <v>79002.453090076509</v>
      </c>
      <c r="AF3542" s="42">
        <f t="shared" si="1588"/>
        <v>707469.22832585266</v>
      </c>
      <c r="AG3542" s="43">
        <f t="shared" si="1597"/>
        <v>400</v>
      </c>
      <c r="AH3542" s="44">
        <f t="shared" si="1589"/>
        <v>359.81930184804929</v>
      </c>
      <c r="AI3542" s="36">
        <f t="shared" si="1590"/>
        <v>40.180698151950722</v>
      </c>
      <c r="AJ3542" s="36">
        <f t="shared" si="1591"/>
        <v>1223</v>
      </c>
      <c r="AK3542" s="45">
        <v>45657</v>
      </c>
    </row>
    <row r="3543" spans="1:37" s="79" customFormat="1" ht="12.75" x14ac:dyDescent="0.25">
      <c r="A3543" s="36">
        <v>3537</v>
      </c>
      <c r="B3543" s="37">
        <v>44434</v>
      </c>
      <c r="C3543" s="37" t="s">
        <v>533</v>
      </c>
      <c r="D3543" s="37"/>
      <c r="E3543" s="36">
        <v>12003</v>
      </c>
      <c r="F3543" s="53" t="s">
        <v>2070</v>
      </c>
      <c r="G3543" s="36" t="s">
        <v>491</v>
      </c>
      <c r="H3543" s="49">
        <v>1</v>
      </c>
      <c r="I3543" s="39">
        <v>40126.106194690263</v>
      </c>
      <c r="J3543" s="39"/>
      <c r="K3543" s="39">
        <v>40126.106194690263</v>
      </c>
      <c r="L3543" s="39"/>
      <c r="M3543" s="39"/>
      <c r="N3543" s="39"/>
      <c r="O3543" s="39"/>
      <c r="P3543" s="39"/>
      <c r="Q3543" s="39"/>
      <c r="R3543" s="39"/>
      <c r="S3543" s="39"/>
      <c r="T3543" s="39"/>
      <c r="U3543" s="39"/>
      <c r="V3543" s="39"/>
      <c r="W3543" s="39"/>
      <c r="X3543" s="39">
        <f t="shared" si="1594"/>
        <v>3.2957787428903704</v>
      </c>
      <c r="Y3543" s="39">
        <f t="shared" si="1595"/>
        <v>100.31526548672565</v>
      </c>
      <c r="Z3543" s="41">
        <f t="shared" si="1596"/>
        <v>4030.7374025549234</v>
      </c>
      <c r="AA3543" s="41">
        <v>2824.4823826570478</v>
      </c>
      <c r="AB3543" s="41">
        <v>0</v>
      </c>
      <c r="AC3543" s="41">
        <f t="shared" si="1585"/>
        <v>2824.4823826570478</v>
      </c>
      <c r="AD3543" s="42">
        <f t="shared" si="1586"/>
        <v>1206.2550198978756</v>
      </c>
      <c r="AE3543" s="41">
        <f t="shared" si="1587"/>
        <v>4030.7374025549234</v>
      </c>
      <c r="AF3543" s="42">
        <f t="shared" si="1588"/>
        <v>36095.368792135341</v>
      </c>
      <c r="AG3543" s="43">
        <f t="shared" si="1597"/>
        <v>400</v>
      </c>
      <c r="AH3543" s="44">
        <f t="shared" si="1589"/>
        <v>359.81930184804929</v>
      </c>
      <c r="AI3543" s="36">
        <f t="shared" si="1590"/>
        <v>40.180698151950722</v>
      </c>
      <c r="AJ3543" s="36">
        <f t="shared" si="1591"/>
        <v>1223</v>
      </c>
      <c r="AK3543" s="45">
        <v>45657</v>
      </c>
    </row>
    <row r="3544" spans="1:37" s="79" customFormat="1" ht="12.75" x14ac:dyDescent="0.25">
      <c r="A3544" s="36">
        <v>3538</v>
      </c>
      <c r="B3544" s="45">
        <v>44434</v>
      </c>
      <c r="C3544" s="36" t="s">
        <v>823</v>
      </c>
      <c r="D3544" s="36"/>
      <c r="E3544" s="36">
        <v>12004</v>
      </c>
      <c r="F3544" s="56" t="s">
        <v>2512</v>
      </c>
      <c r="G3544" s="36" t="s">
        <v>540</v>
      </c>
      <c r="H3544" s="38">
        <v>2673</v>
      </c>
      <c r="I3544" s="90">
        <v>238082317.08524999</v>
      </c>
      <c r="J3544" s="39">
        <f t="shared" ref="J3544:J3567" si="1598">IF(E3544=12002,I3544,IF(E3544&lt;&gt;12002,0))</f>
        <v>0</v>
      </c>
      <c r="K3544" s="39">
        <f t="shared" ref="K3544:K3567" si="1599">IF(E3544=12003,I3544,IF(E3544&lt;&gt;12003,0))</f>
        <v>0</v>
      </c>
      <c r="L3544" s="39">
        <f t="shared" ref="L3544:L3567" si="1600">IF(E3544=12004,I3544,IF(E3544&lt;&gt;12004,0))</f>
        <v>238082317.08524999</v>
      </c>
      <c r="M3544" s="39">
        <f>IF(C3544=12006,H3544,IF(C3544&lt;&gt;12006,0))</f>
        <v>0</v>
      </c>
      <c r="N3544" s="39">
        <f t="shared" ref="N3544:N3559" si="1601">IF(E3544=12006,I3544,IF(E3544&lt;&gt;12006,0))</f>
        <v>0</v>
      </c>
      <c r="O3544" s="39">
        <f t="shared" ref="O3544:O3567" si="1602">IF(E3544=12007,I3544,IF(E3544&lt;&gt;12007,0))</f>
        <v>0</v>
      </c>
      <c r="P3544" s="39">
        <f t="shared" ref="P3544:P3567" si="1603">IF(E3544=12008,I3544,IF(E3544&lt;&gt;12008,0))</f>
        <v>0</v>
      </c>
      <c r="Q3544" s="39">
        <f t="shared" ref="Q3544:Q3567" si="1604">IF(E3544=12009,I3544,IF(E3544&lt;&gt;12009,0))</f>
        <v>0</v>
      </c>
      <c r="R3544" s="39">
        <f t="shared" ref="R3544:R3567" si="1605">IF(E3544=12010,I3544,IF(E3544&lt;&gt;12010,0))</f>
        <v>0</v>
      </c>
      <c r="S3544" s="39">
        <f t="shared" ref="S3544:S3567" si="1606">IF(E3544=12011,I3544,IF(E3544&lt;&gt;12011,0))</f>
        <v>0</v>
      </c>
      <c r="T3544" s="39"/>
      <c r="U3544" s="39">
        <f t="shared" ref="U3544:U3567" si="1607">IF(E3544=12012,I3544,IF(E3544&lt;&gt;12012,0))</f>
        <v>0</v>
      </c>
      <c r="V3544" s="39"/>
      <c r="W3544" s="39"/>
      <c r="X3544" s="39">
        <f t="shared" si="1594"/>
        <v>19555.015777022585</v>
      </c>
      <c r="Y3544" s="39">
        <f t="shared" si="1595"/>
        <v>595205.79271312489</v>
      </c>
      <c r="Z3544" s="41">
        <f t="shared" si="1596"/>
        <v>23915784.295298621</v>
      </c>
      <c r="AA3544" s="41">
        <v>16171998.047597677</v>
      </c>
      <c r="AB3544" s="41">
        <v>-436153.72588589706</v>
      </c>
      <c r="AC3544" s="41">
        <f t="shared" si="1585"/>
        <v>15735844.321711779</v>
      </c>
      <c r="AD3544" s="42">
        <f t="shared" si="1586"/>
        <v>7743786.2477009445</v>
      </c>
      <c r="AE3544" s="41">
        <f t="shared" si="1587"/>
        <v>23479630.569412723</v>
      </c>
      <c r="AF3544" s="42">
        <f t="shared" si="1588"/>
        <v>214602686.51583725</v>
      </c>
      <c r="AG3544" s="43">
        <f t="shared" si="1597"/>
        <v>400</v>
      </c>
      <c r="AH3544" s="44">
        <f t="shared" si="1589"/>
        <v>359.81930184804929</v>
      </c>
      <c r="AI3544" s="36">
        <f t="shared" si="1590"/>
        <v>40.180698151950722</v>
      </c>
      <c r="AJ3544" s="36">
        <f t="shared" si="1591"/>
        <v>1223</v>
      </c>
      <c r="AK3544" s="45">
        <v>45657</v>
      </c>
    </row>
    <row r="3545" spans="1:37" s="79" customFormat="1" ht="12.75" x14ac:dyDescent="0.25">
      <c r="A3545" s="36">
        <v>3539</v>
      </c>
      <c r="B3545" s="74">
        <v>44439</v>
      </c>
      <c r="C3545" s="36" t="s">
        <v>823</v>
      </c>
      <c r="D3545" s="36"/>
      <c r="E3545" s="36">
        <v>12004</v>
      </c>
      <c r="F3545" s="36" t="s">
        <v>2518</v>
      </c>
      <c r="G3545" s="36" t="s">
        <v>62</v>
      </c>
      <c r="H3545" s="38">
        <v>1</v>
      </c>
      <c r="I3545" s="50">
        <v>238720</v>
      </c>
      <c r="J3545" s="39">
        <f t="shared" si="1598"/>
        <v>0</v>
      </c>
      <c r="K3545" s="39">
        <f t="shared" si="1599"/>
        <v>0</v>
      </c>
      <c r="L3545" s="39">
        <f t="shared" si="1600"/>
        <v>238720</v>
      </c>
      <c r="M3545" s="39">
        <f>IF(C3545=12006,H3545,IF(C3545&lt;&gt;12006,0))</f>
        <v>0</v>
      </c>
      <c r="N3545" s="39">
        <f t="shared" si="1601"/>
        <v>0</v>
      </c>
      <c r="O3545" s="39">
        <f t="shared" si="1602"/>
        <v>0</v>
      </c>
      <c r="P3545" s="39">
        <f t="shared" si="1603"/>
        <v>0</v>
      </c>
      <c r="Q3545" s="39">
        <f t="shared" si="1604"/>
        <v>0</v>
      </c>
      <c r="R3545" s="39">
        <f t="shared" si="1605"/>
        <v>0</v>
      </c>
      <c r="S3545" s="39">
        <f t="shared" si="1606"/>
        <v>0</v>
      </c>
      <c r="T3545" s="39"/>
      <c r="U3545" s="39">
        <f t="shared" si="1607"/>
        <v>0</v>
      </c>
      <c r="V3545" s="39"/>
      <c r="W3545" s="39"/>
      <c r="X3545" s="39">
        <f t="shared" si="1594"/>
        <v>19.607392197125254</v>
      </c>
      <c r="Y3545" s="39">
        <f t="shared" si="1595"/>
        <v>596.79999999999995</v>
      </c>
      <c r="Z3545" s="41">
        <f t="shared" si="1596"/>
        <v>23881.803696098563</v>
      </c>
      <c r="AA3545" s="41">
        <v>16705.498151950716</v>
      </c>
      <c r="AB3545" s="41">
        <v>-450.54205673262021</v>
      </c>
      <c r="AC3545" s="41">
        <f t="shared" si="1585"/>
        <v>16254.956095218096</v>
      </c>
      <c r="AD3545" s="42">
        <f t="shared" si="1586"/>
        <v>7176.3055441478464</v>
      </c>
      <c r="AE3545" s="41">
        <f t="shared" si="1587"/>
        <v>23431.261639365941</v>
      </c>
      <c r="AF3545" s="42">
        <f t="shared" si="1588"/>
        <v>215288.73836063407</v>
      </c>
      <c r="AG3545" s="43">
        <f t="shared" si="1597"/>
        <v>400</v>
      </c>
      <c r="AH3545" s="44">
        <f t="shared" si="1589"/>
        <v>359.98357289527723</v>
      </c>
      <c r="AI3545" s="36">
        <f t="shared" si="1590"/>
        <v>40.016427104722794</v>
      </c>
      <c r="AJ3545" s="36">
        <f t="shared" si="1591"/>
        <v>1218</v>
      </c>
      <c r="AK3545" s="45">
        <v>45657</v>
      </c>
    </row>
    <row r="3546" spans="1:37" s="79" customFormat="1" ht="12.75" x14ac:dyDescent="0.25">
      <c r="A3546" s="36">
        <v>3540</v>
      </c>
      <c r="B3546" s="45">
        <v>44439</v>
      </c>
      <c r="C3546" s="36" t="s">
        <v>973</v>
      </c>
      <c r="D3546" s="36"/>
      <c r="E3546" s="36">
        <v>12006</v>
      </c>
      <c r="F3546" s="56" t="s">
        <v>2519</v>
      </c>
      <c r="G3546" s="38" t="s">
        <v>335</v>
      </c>
      <c r="H3546" s="61">
        <v>1</v>
      </c>
      <c r="I3546" s="50">
        <v>37828970.5</v>
      </c>
      <c r="J3546" s="39">
        <f t="shared" si="1598"/>
        <v>0</v>
      </c>
      <c r="K3546" s="39">
        <f t="shared" si="1599"/>
        <v>0</v>
      </c>
      <c r="L3546" s="39">
        <f t="shared" si="1600"/>
        <v>0</v>
      </c>
      <c r="M3546" s="39">
        <f>IF(C3546=12006,H3546,IF(C3546&lt;&gt;12006,0))</f>
        <v>0</v>
      </c>
      <c r="N3546" s="39">
        <f t="shared" si="1601"/>
        <v>37828970.5</v>
      </c>
      <c r="O3546" s="39">
        <f t="shared" si="1602"/>
        <v>0</v>
      </c>
      <c r="P3546" s="39">
        <f t="shared" si="1603"/>
        <v>0</v>
      </c>
      <c r="Q3546" s="39">
        <f t="shared" si="1604"/>
        <v>0</v>
      </c>
      <c r="R3546" s="39">
        <f t="shared" si="1605"/>
        <v>0</v>
      </c>
      <c r="S3546" s="39">
        <f t="shared" si="1606"/>
        <v>0</v>
      </c>
      <c r="T3546" s="39"/>
      <c r="U3546" s="39">
        <f t="shared" si="1607"/>
        <v>0</v>
      </c>
      <c r="V3546" s="39"/>
      <c r="W3546" s="39"/>
      <c r="X3546" s="39">
        <f t="shared" si="1594"/>
        <v>2071.4015331964411</v>
      </c>
      <c r="Y3546" s="39">
        <f t="shared" si="1595"/>
        <v>63048.284166666672</v>
      </c>
      <c r="Z3546" s="41">
        <f t="shared" si="1596"/>
        <v>2522967.067433265</v>
      </c>
      <c r="AA3546" s="41">
        <v>1764834.1062833676</v>
      </c>
      <c r="AB3546" s="41">
        <v>1106140.3458963321</v>
      </c>
      <c r="AC3546" s="41">
        <f t="shared" si="1585"/>
        <v>2870974.4521796997</v>
      </c>
      <c r="AD3546" s="42">
        <f t="shared" si="1586"/>
        <v>758132.96114989743</v>
      </c>
      <c r="AE3546" s="41">
        <f t="shared" si="1587"/>
        <v>3629107.4133295971</v>
      </c>
      <c r="AF3546" s="42">
        <f t="shared" si="1588"/>
        <v>34199863.086670406</v>
      </c>
      <c r="AG3546" s="43">
        <f t="shared" si="1597"/>
        <v>600</v>
      </c>
      <c r="AH3546" s="44">
        <f t="shared" si="1589"/>
        <v>559.98357289527723</v>
      </c>
      <c r="AI3546" s="36">
        <f t="shared" si="1590"/>
        <v>40.016427104722794</v>
      </c>
      <c r="AJ3546" s="36">
        <f t="shared" si="1591"/>
        <v>1218</v>
      </c>
      <c r="AK3546" s="45">
        <v>45657</v>
      </c>
    </row>
    <row r="3547" spans="1:37" s="79" customFormat="1" ht="12.75" x14ac:dyDescent="0.25">
      <c r="A3547" s="36">
        <v>3541</v>
      </c>
      <c r="B3547" s="45">
        <v>44440</v>
      </c>
      <c r="C3547" s="36" t="s">
        <v>823</v>
      </c>
      <c r="D3547" s="36"/>
      <c r="E3547" s="36">
        <v>12004</v>
      </c>
      <c r="F3547" s="56" t="s">
        <v>2520</v>
      </c>
      <c r="G3547" s="38" t="s">
        <v>1431</v>
      </c>
      <c r="H3547" s="61">
        <v>496</v>
      </c>
      <c r="I3547" s="50">
        <v>44178387.307999998</v>
      </c>
      <c r="J3547" s="39">
        <f t="shared" si="1598"/>
        <v>0</v>
      </c>
      <c r="K3547" s="39">
        <f t="shared" si="1599"/>
        <v>0</v>
      </c>
      <c r="L3547" s="39">
        <f t="shared" si="1600"/>
        <v>44178387.307999998</v>
      </c>
      <c r="M3547" s="39">
        <f>IF(C3547=12006,H3547,IF(C3547&lt;&gt;12006,0))</f>
        <v>0</v>
      </c>
      <c r="N3547" s="39">
        <f t="shared" si="1601"/>
        <v>0</v>
      </c>
      <c r="O3547" s="39">
        <f t="shared" si="1602"/>
        <v>0</v>
      </c>
      <c r="P3547" s="39">
        <f t="shared" si="1603"/>
        <v>0</v>
      </c>
      <c r="Q3547" s="39">
        <f t="shared" si="1604"/>
        <v>0</v>
      </c>
      <c r="R3547" s="39">
        <f t="shared" si="1605"/>
        <v>0</v>
      </c>
      <c r="S3547" s="39">
        <f t="shared" si="1606"/>
        <v>0</v>
      </c>
      <c r="T3547" s="39"/>
      <c r="U3547" s="39">
        <f t="shared" si="1607"/>
        <v>0</v>
      </c>
      <c r="V3547" s="39"/>
      <c r="W3547" s="39"/>
      <c r="X3547" s="39">
        <f t="shared" si="1594"/>
        <v>3628.6149739630387</v>
      </c>
      <c r="Y3547" s="39">
        <f t="shared" si="1595"/>
        <v>110445.96826999998</v>
      </c>
      <c r="Z3547" s="41">
        <f t="shared" si="1596"/>
        <v>4416024.4233130179</v>
      </c>
      <c r="AA3547" s="41">
        <v>3087951.3428425458</v>
      </c>
      <c r="AB3547" s="41">
        <v>0</v>
      </c>
      <c r="AC3547" s="41">
        <f t="shared" si="1585"/>
        <v>3087951.3428425458</v>
      </c>
      <c r="AD3547" s="42">
        <f t="shared" si="1586"/>
        <v>1328073.0804704721</v>
      </c>
      <c r="AE3547" s="41">
        <f t="shared" si="1587"/>
        <v>4416024.4233130179</v>
      </c>
      <c r="AF3547" s="42">
        <f t="shared" si="1588"/>
        <v>39762362.884686977</v>
      </c>
      <c r="AG3547" s="43">
        <f t="shared" si="1597"/>
        <v>400</v>
      </c>
      <c r="AH3547" s="44">
        <f t="shared" si="1589"/>
        <v>360.01642710472277</v>
      </c>
      <c r="AI3547" s="36">
        <f t="shared" si="1590"/>
        <v>39.983572895277206</v>
      </c>
      <c r="AJ3547" s="36">
        <f t="shared" si="1591"/>
        <v>1217</v>
      </c>
      <c r="AK3547" s="45">
        <v>45657</v>
      </c>
    </row>
    <row r="3548" spans="1:37" s="79" customFormat="1" ht="12.75" x14ac:dyDescent="0.25">
      <c r="A3548" s="36">
        <v>3542</v>
      </c>
      <c r="B3548" s="45">
        <v>44440</v>
      </c>
      <c r="C3548" s="36" t="s">
        <v>823</v>
      </c>
      <c r="D3548" s="36"/>
      <c r="E3548" s="36">
        <v>12004</v>
      </c>
      <c r="F3548" s="56" t="s">
        <v>2521</v>
      </c>
      <c r="G3548" s="38" t="s">
        <v>335</v>
      </c>
      <c r="H3548" s="61">
        <v>961</v>
      </c>
      <c r="I3548" s="50">
        <v>46381110.822749995</v>
      </c>
      <c r="J3548" s="39">
        <f t="shared" si="1598"/>
        <v>0</v>
      </c>
      <c r="K3548" s="39">
        <f t="shared" si="1599"/>
        <v>0</v>
      </c>
      <c r="L3548" s="39">
        <f t="shared" si="1600"/>
        <v>46381110.822749995</v>
      </c>
      <c r="M3548" s="39">
        <f>IF(C3548=12006,H3548,IF(C3548&lt;&gt;12006,0))</f>
        <v>0</v>
      </c>
      <c r="N3548" s="39">
        <f t="shared" si="1601"/>
        <v>0</v>
      </c>
      <c r="O3548" s="39">
        <f t="shared" si="1602"/>
        <v>0</v>
      </c>
      <c r="P3548" s="39">
        <f t="shared" si="1603"/>
        <v>0</v>
      </c>
      <c r="Q3548" s="39">
        <f t="shared" si="1604"/>
        <v>0</v>
      </c>
      <c r="R3548" s="39">
        <f t="shared" si="1605"/>
        <v>0</v>
      </c>
      <c r="S3548" s="39">
        <f t="shared" si="1606"/>
        <v>0</v>
      </c>
      <c r="T3548" s="39"/>
      <c r="U3548" s="39">
        <f t="shared" si="1607"/>
        <v>0</v>
      </c>
      <c r="V3548" s="39"/>
      <c r="W3548" s="39"/>
      <c r="X3548" s="39">
        <f t="shared" si="1594"/>
        <v>3809.5368232238184</v>
      </c>
      <c r="Y3548" s="39">
        <f t="shared" si="1595"/>
        <v>115952.77705687497</v>
      </c>
      <c r="Z3548" s="41">
        <f t="shared" si="1596"/>
        <v>4636206.3138633864</v>
      </c>
      <c r="AA3548" s="41">
        <v>3241915.8365634694</v>
      </c>
      <c r="AB3548" s="41">
        <v>0</v>
      </c>
      <c r="AC3548" s="41">
        <f t="shared" si="1585"/>
        <v>3241915.8365634694</v>
      </c>
      <c r="AD3548" s="42">
        <f t="shared" si="1586"/>
        <v>1394290.477299917</v>
      </c>
      <c r="AE3548" s="41">
        <f t="shared" si="1587"/>
        <v>4636206.3138633864</v>
      </c>
      <c r="AF3548" s="42">
        <f t="shared" si="1588"/>
        <v>41744904.508886606</v>
      </c>
      <c r="AG3548" s="43">
        <f t="shared" si="1597"/>
        <v>400</v>
      </c>
      <c r="AH3548" s="44">
        <f t="shared" si="1589"/>
        <v>360.01642710472277</v>
      </c>
      <c r="AI3548" s="36">
        <f t="shared" si="1590"/>
        <v>39.983572895277206</v>
      </c>
      <c r="AJ3548" s="36">
        <f t="shared" si="1591"/>
        <v>1217</v>
      </c>
      <c r="AK3548" s="45">
        <v>45657</v>
      </c>
    </row>
    <row r="3549" spans="1:37" s="79" customFormat="1" ht="12.75" x14ac:dyDescent="0.25">
      <c r="A3549" s="36">
        <v>3543</v>
      </c>
      <c r="B3549" s="45">
        <v>44440</v>
      </c>
      <c r="C3549" s="53" t="s">
        <v>823</v>
      </c>
      <c r="D3549" s="53"/>
      <c r="E3549" s="36">
        <v>12004</v>
      </c>
      <c r="F3549" s="56" t="s">
        <v>2522</v>
      </c>
      <c r="G3549" s="38" t="s">
        <v>544</v>
      </c>
      <c r="H3549" s="61">
        <v>4179</v>
      </c>
      <c r="I3549" s="50">
        <v>201692676.51224998</v>
      </c>
      <c r="J3549" s="39">
        <f t="shared" si="1598"/>
        <v>0</v>
      </c>
      <c r="K3549" s="39">
        <f t="shared" si="1599"/>
        <v>0</v>
      </c>
      <c r="L3549" s="39">
        <f t="shared" si="1600"/>
        <v>201692676.51224998</v>
      </c>
      <c r="M3549" s="39">
        <f>IF(C3549=12006,H3549,IF(C3549&lt;&gt;12006,0))</f>
        <v>0</v>
      </c>
      <c r="N3549" s="39">
        <f t="shared" si="1601"/>
        <v>0</v>
      </c>
      <c r="O3549" s="39">
        <f t="shared" si="1602"/>
        <v>0</v>
      </c>
      <c r="P3549" s="39">
        <f t="shared" si="1603"/>
        <v>0</v>
      </c>
      <c r="Q3549" s="39">
        <f t="shared" si="1604"/>
        <v>0</v>
      </c>
      <c r="R3549" s="39">
        <f t="shared" si="1605"/>
        <v>0</v>
      </c>
      <c r="S3549" s="39">
        <f t="shared" si="1606"/>
        <v>0</v>
      </c>
      <c r="T3549" s="39"/>
      <c r="U3549" s="39">
        <f t="shared" si="1607"/>
        <v>0</v>
      </c>
      <c r="V3549" s="39"/>
      <c r="W3549" s="39"/>
      <c r="X3549" s="39">
        <f t="shared" si="1594"/>
        <v>16566.133594435316</v>
      </c>
      <c r="Y3549" s="39">
        <f t="shared" si="1595"/>
        <v>504231.69128062495</v>
      </c>
      <c r="Z3549" s="41">
        <f t="shared" si="1596"/>
        <v>20160984.584427778</v>
      </c>
      <c r="AA3549" s="41">
        <v>13600795.681031395</v>
      </c>
      <c r="AB3549" s="41">
        <v>-366809.20278591389</v>
      </c>
      <c r="AC3549" s="41">
        <f t="shared" si="1585"/>
        <v>13233986.47824548</v>
      </c>
      <c r="AD3549" s="42">
        <f t="shared" si="1586"/>
        <v>6560188.9033963829</v>
      </c>
      <c r="AE3549" s="41">
        <f t="shared" si="1587"/>
        <v>19794175.381641865</v>
      </c>
      <c r="AF3549" s="42">
        <f t="shared" si="1588"/>
        <v>181898501.13060811</v>
      </c>
      <c r="AG3549" s="43">
        <f t="shared" si="1597"/>
        <v>400</v>
      </c>
      <c r="AH3549" s="44">
        <f t="shared" si="1589"/>
        <v>360.01642710472277</v>
      </c>
      <c r="AI3549" s="36">
        <f t="shared" si="1590"/>
        <v>39.983572895277206</v>
      </c>
      <c r="AJ3549" s="36">
        <f t="shared" si="1591"/>
        <v>1217</v>
      </c>
      <c r="AK3549" s="45">
        <v>45657</v>
      </c>
    </row>
    <row r="3550" spans="1:37" s="79" customFormat="1" ht="12.75" x14ac:dyDescent="0.25">
      <c r="A3550" s="36">
        <v>3544</v>
      </c>
      <c r="B3550" s="74">
        <v>44461</v>
      </c>
      <c r="C3550" s="49" t="s">
        <v>272</v>
      </c>
      <c r="D3550" s="49"/>
      <c r="E3550" s="49">
        <v>12010</v>
      </c>
      <c r="F3550" s="36" t="s">
        <v>2523</v>
      </c>
      <c r="G3550" s="56" t="s">
        <v>435</v>
      </c>
      <c r="H3550" s="38">
        <v>1</v>
      </c>
      <c r="I3550" s="50">
        <v>1582400</v>
      </c>
      <c r="J3550" s="39">
        <f t="shared" si="1598"/>
        <v>0</v>
      </c>
      <c r="K3550" s="39">
        <f t="shared" si="1599"/>
        <v>0</v>
      </c>
      <c r="L3550" s="39">
        <f t="shared" si="1600"/>
        <v>0</v>
      </c>
      <c r="M3550" s="39">
        <f>IF(E3550=12005,I3550,IF(E3550&lt;&gt;12005,0))</f>
        <v>0</v>
      </c>
      <c r="N3550" s="39">
        <f t="shared" si="1601"/>
        <v>0</v>
      </c>
      <c r="O3550" s="39">
        <f t="shared" si="1602"/>
        <v>0</v>
      </c>
      <c r="P3550" s="39">
        <f t="shared" si="1603"/>
        <v>0</v>
      </c>
      <c r="Q3550" s="39">
        <f t="shared" si="1604"/>
        <v>0</v>
      </c>
      <c r="R3550" s="39">
        <f t="shared" si="1605"/>
        <v>1582400</v>
      </c>
      <c r="S3550" s="39">
        <f t="shared" si="1606"/>
        <v>0</v>
      </c>
      <c r="T3550" s="39"/>
      <c r="U3550" s="39">
        <f t="shared" si="1607"/>
        <v>0</v>
      </c>
      <c r="V3550" s="39"/>
      <c r="W3550" s="39">
        <f>IF(E3550=12099,I3550,IF(E3550&lt;&gt;12099,0))</f>
        <v>0</v>
      </c>
      <c r="X3550" s="39">
        <f t="shared" si="1594"/>
        <v>433.23750855578368</v>
      </c>
      <c r="Y3550" s="39">
        <f t="shared" si="1595"/>
        <v>13186.666666666666</v>
      </c>
      <c r="Z3550" s="41">
        <f t="shared" si="1596"/>
        <v>518152.06023271731</v>
      </c>
      <c r="AA3550" s="41">
        <v>359587.13210130046</v>
      </c>
      <c r="AB3550" s="41">
        <v>24168.207009807782</v>
      </c>
      <c r="AC3550" s="41">
        <f t="shared" si="1585"/>
        <v>383755.33911110822</v>
      </c>
      <c r="AD3550" s="42">
        <f t="shared" si="1586"/>
        <v>158564.92813141685</v>
      </c>
      <c r="AE3550" s="41">
        <f t="shared" si="1587"/>
        <v>542320.26724252501</v>
      </c>
      <c r="AF3550" s="42">
        <f t="shared" si="1588"/>
        <v>1040079.732757475</v>
      </c>
      <c r="AG3550" s="43">
        <f>(365.25/30.4375*(IF(E3550=12002,1/3%,IF(E3550=12003,1/3%,IF(E3550=12004,1/3%,IF(E3550=12006,1/2%,IF(E3550=12007,1/10%,IF(E3550=12008,1/3%,IF(E3550=12009,1/10%,IF(E3550=12010,1/10%,IF(E3550=12011,1/20%,IF(E3550=12012,1/3%,IF(E3550=12099,1/10%)))))))))))))</f>
        <v>120</v>
      </c>
      <c r="AH3550" s="44">
        <f t="shared" si="1589"/>
        <v>80.706365503080079</v>
      </c>
      <c r="AI3550" s="36">
        <f t="shared" si="1590"/>
        <v>39.293634496919921</v>
      </c>
      <c r="AJ3550" s="36">
        <f t="shared" si="1591"/>
        <v>1196</v>
      </c>
      <c r="AK3550" s="45">
        <v>45657</v>
      </c>
    </row>
    <row r="3551" spans="1:37" s="79" customFormat="1" ht="25.5" x14ac:dyDescent="0.25">
      <c r="A3551" s="36">
        <v>3545</v>
      </c>
      <c r="B3551" s="45">
        <v>44468</v>
      </c>
      <c r="C3551" s="53" t="s">
        <v>533</v>
      </c>
      <c r="D3551" s="53"/>
      <c r="E3551" s="36">
        <v>12003</v>
      </c>
      <c r="F3551" s="36" t="s">
        <v>2299</v>
      </c>
      <c r="G3551" s="36" t="s">
        <v>540</v>
      </c>
      <c r="H3551" s="38">
        <v>6</v>
      </c>
      <c r="I3551" s="48">
        <v>253500</v>
      </c>
      <c r="J3551" s="39">
        <f t="shared" si="1598"/>
        <v>0</v>
      </c>
      <c r="K3551" s="39">
        <f t="shared" si="1599"/>
        <v>253500</v>
      </c>
      <c r="L3551" s="39">
        <f t="shared" si="1600"/>
        <v>0</v>
      </c>
      <c r="M3551" s="39">
        <f>IF(C3551=12006,H3551,IF(C3551&lt;&gt;12006,0))</f>
        <v>0</v>
      </c>
      <c r="N3551" s="39">
        <f t="shared" si="1601"/>
        <v>0</v>
      </c>
      <c r="O3551" s="39">
        <f t="shared" si="1602"/>
        <v>0</v>
      </c>
      <c r="P3551" s="39">
        <f t="shared" si="1603"/>
        <v>0</v>
      </c>
      <c r="Q3551" s="39">
        <f t="shared" si="1604"/>
        <v>0</v>
      </c>
      <c r="R3551" s="39">
        <f t="shared" si="1605"/>
        <v>0</v>
      </c>
      <c r="S3551" s="39">
        <f t="shared" si="1606"/>
        <v>0</v>
      </c>
      <c r="T3551" s="39"/>
      <c r="U3551" s="39">
        <f t="shared" si="1607"/>
        <v>0</v>
      </c>
      <c r="V3551" s="39"/>
      <c r="W3551" s="39"/>
      <c r="X3551" s="39">
        <f t="shared" si="1594"/>
        <v>20.821355236139631</v>
      </c>
      <c r="Y3551" s="39">
        <f t="shared" si="1595"/>
        <v>633.75</v>
      </c>
      <c r="Z3551" s="41">
        <f t="shared" si="1596"/>
        <v>24756.591375770022</v>
      </c>
      <c r="AA3551" s="41">
        <v>16511.33470225873</v>
      </c>
      <c r="AB3551" s="41">
        <v>-445.30552925765545</v>
      </c>
      <c r="AC3551" s="41">
        <f t="shared" si="1585"/>
        <v>16066.029173001074</v>
      </c>
      <c r="AD3551" s="42">
        <f t="shared" si="1586"/>
        <v>8245.2566735112923</v>
      </c>
      <c r="AE3551" s="41">
        <f t="shared" si="1587"/>
        <v>24311.285846512365</v>
      </c>
      <c r="AF3551" s="42">
        <f t="shared" si="1588"/>
        <v>229188.71415348764</v>
      </c>
      <c r="AG3551" s="43">
        <f>(365.25/30.4375*(IF(E3551=12002,1/3%,IF(E3551=12003,1/3%,IF(E3551=12004,1/3%,IF(E3551=12006,1/2%,IF(E3551=12007,1/10%,IF(E3551=12008,1/3%,IF(E3551=12009,1/10%,IF(E3551=12010,1/10%,IF(E3551=12011,1/20%,IF(E3551=12012,1/3%))))))))))))</f>
        <v>400</v>
      </c>
      <c r="AH3551" s="44">
        <f t="shared" si="1589"/>
        <v>360.93634496919918</v>
      </c>
      <c r="AI3551" s="36">
        <f t="shared" si="1590"/>
        <v>39.063655030800824</v>
      </c>
      <c r="AJ3551" s="36">
        <f t="shared" si="1591"/>
        <v>1189</v>
      </c>
      <c r="AK3551" s="45">
        <v>45657</v>
      </c>
    </row>
    <row r="3552" spans="1:37" s="79" customFormat="1" ht="25.5" x14ac:dyDescent="0.25">
      <c r="A3552" s="36">
        <v>3546</v>
      </c>
      <c r="B3552" s="45">
        <v>44468</v>
      </c>
      <c r="C3552" s="53" t="s">
        <v>533</v>
      </c>
      <c r="D3552" s="53"/>
      <c r="E3552" s="36">
        <v>12003</v>
      </c>
      <c r="F3552" s="36" t="s">
        <v>2338</v>
      </c>
      <c r="G3552" s="36" t="s">
        <v>540</v>
      </c>
      <c r="H3552" s="38">
        <v>4</v>
      </c>
      <c r="I3552" s="48">
        <v>220600</v>
      </c>
      <c r="J3552" s="39">
        <f t="shared" si="1598"/>
        <v>0</v>
      </c>
      <c r="K3552" s="39">
        <f t="shared" si="1599"/>
        <v>220600</v>
      </c>
      <c r="L3552" s="39">
        <f t="shared" si="1600"/>
        <v>0</v>
      </c>
      <c r="M3552" s="39">
        <f>IF(C3552=12006,H3552,IF(C3552&lt;&gt;12006,0))</f>
        <v>0</v>
      </c>
      <c r="N3552" s="39">
        <f t="shared" si="1601"/>
        <v>0</v>
      </c>
      <c r="O3552" s="39">
        <f t="shared" si="1602"/>
        <v>0</v>
      </c>
      <c r="P3552" s="39">
        <f t="shared" si="1603"/>
        <v>0</v>
      </c>
      <c r="Q3552" s="39">
        <f t="shared" si="1604"/>
        <v>0</v>
      </c>
      <c r="R3552" s="39">
        <f t="shared" si="1605"/>
        <v>0</v>
      </c>
      <c r="S3552" s="39">
        <f t="shared" si="1606"/>
        <v>0</v>
      </c>
      <c r="T3552" s="39"/>
      <c r="U3552" s="39">
        <f t="shared" si="1607"/>
        <v>0</v>
      </c>
      <c r="V3552" s="39"/>
      <c r="W3552" s="39"/>
      <c r="X3552" s="39">
        <f t="shared" si="1594"/>
        <v>18.119096509240247</v>
      </c>
      <c r="Y3552" s="39">
        <f t="shared" si="1595"/>
        <v>551.5</v>
      </c>
      <c r="Z3552" s="41">
        <f t="shared" si="1596"/>
        <v>21543.605749486655</v>
      </c>
      <c r="AA3552" s="41">
        <v>14368.443531827515</v>
      </c>
      <c r="AB3552" s="41">
        <v>-387.51242506603069</v>
      </c>
      <c r="AC3552" s="41">
        <f t="shared" si="1585"/>
        <v>13980.931106761485</v>
      </c>
      <c r="AD3552" s="42">
        <f t="shared" si="1586"/>
        <v>7175.1622176591391</v>
      </c>
      <c r="AE3552" s="41">
        <f t="shared" si="1587"/>
        <v>21156.093324420624</v>
      </c>
      <c r="AF3552" s="42">
        <f t="shared" si="1588"/>
        <v>199443.90667557938</v>
      </c>
      <c r="AG3552" s="43">
        <f>(365.25/30.4375*(IF(E3552=12002,1/3%,IF(E3552=12003,1/3%,IF(E3552=12004,1/3%,IF(E3552=12006,1/2%,IF(E3552=12007,1/10%,IF(E3552=12008,1/3%,IF(E3552=12009,1/10%,IF(E3552=12010,1/10%,IF(E3552=12011,1/20%,IF(E3552=12012,1/3%))))))))))))</f>
        <v>400</v>
      </c>
      <c r="AH3552" s="44">
        <f t="shared" si="1589"/>
        <v>360.93634496919918</v>
      </c>
      <c r="AI3552" s="36">
        <f t="shared" si="1590"/>
        <v>39.063655030800824</v>
      </c>
      <c r="AJ3552" s="36">
        <f t="shared" si="1591"/>
        <v>1189</v>
      </c>
      <c r="AK3552" s="45">
        <v>45657</v>
      </c>
    </row>
    <row r="3553" spans="1:37" s="79" customFormat="1" ht="12.75" x14ac:dyDescent="0.25">
      <c r="A3553" s="36">
        <v>3547</v>
      </c>
      <c r="B3553" s="74">
        <v>44469</v>
      </c>
      <c r="C3553" s="36" t="s">
        <v>823</v>
      </c>
      <c r="D3553" s="36"/>
      <c r="E3553" s="36">
        <v>12004</v>
      </c>
      <c r="F3553" s="36" t="s">
        <v>2524</v>
      </c>
      <c r="G3553" s="36" t="s">
        <v>62</v>
      </c>
      <c r="H3553" s="38">
        <v>1</v>
      </c>
      <c r="I3553" s="50">
        <v>56000</v>
      </c>
      <c r="J3553" s="39">
        <f t="shared" si="1598"/>
        <v>0</v>
      </c>
      <c r="K3553" s="39">
        <f t="shared" si="1599"/>
        <v>0</v>
      </c>
      <c r="L3553" s="39">
        <f t="shared" si="1600"/>
        <v>56000</v>
      </c>
      <c r="M3553" s="39">
        <f>IF(C3553=12006,H3553,IF(C3553&lt;&gt;12006,0))</f>
        <v>0</v>
      </c>
      <c r="N3553" s="39">
        <f t="shared" si="1601"/>
        <v>0</v>
      </c>
      <c r="O3553" s="39">
        <f t="shared" si="1602"/>
        <v>0</v>
      </c>
      <c r="P3553" s="39">
        <f t="shared" si="1603"/>
        <v>0</v>
      </c>
      <c r="Q3553" s="39">
        <f t="shared" si="1604"/>
        <v>0</v>
      </c>
      <c r="R3553" s="39">
        <f t="shared" si="1605"/>
        <v>0</v>
      </c>
      <c r="S3553" s="39">
        <f t="shared" si="1606"/>
        <v>0</v>
      </c>
      <c r="T3553" s="39"/>
      <c r="U3553" s="39">
        <f t="shared" si="1607"/>
        <v>0</v>
      </c>
      <c r="V3553" s="39"/>
      <c r="W3553" s="39"/>
      <c r="X3553" s="39">
        <f t="shared" si="1594"/>
        <v>4.59958932238193</v>
      </c>
      <c r="Y3553" s="39">
        <f t="shared" si="1595"/>
        <v>140</v>
      </c>
      <c r="Z3553" s="41">
        <f t="shared" si="1596"/>
        <v>5464.3121149897333</v>
      </c>
      <c r="AA3553" s="41">
        <v>3780.8624229979469</v>
      </c>
      <c r="AB3553" s="41">
        <v>-101.96867622781191</v>
      </c>
      <c r="AC3553" s="41">
        <f t="shared" si="1585"/>
        <v>3678.8937467701348</v>
      </c>
      <c r="AD3553" s="42">
        <f t="shared" si="1586"/>
        <v>1683.4496919917865</v>
      </c>
      <c r="AE3553" s="41">
        <f t="shared" si="1587"/>
        <v>5362.3434387619218</v>
      </c>
      <c r="AF3553" s="42">
        <f t="shared" si="1588"/>
        <v>50637.65656123808</v>
      </c>
      <c r="AG3553" s="43">
        <f>(365.25/30.4375*(IF(E3553=12002,1/3%,IF(E3553=12003,1/3%,IF(E3553=12004,1/3%,IF(E3553=12006,1/2%,IF(E3553=12007,1/10%,IF(E3553=12008,1/3%,IF(E3553=12009,1/10%,IF(E3553=12010,1/10%,IF(E3553=12011,1/20%,IF(E3553=12012,1/3%))))))))))))</f>
        <v>400</v>
      </c>
      <c r="AH3553" s="44">
        <f t="shared" si="1589"/>
        <v>360.96919917864477</v>
      </c>
      <c r="AI3553" s="36">
        <f t="shared" si="1590"/>
        <v>39.030800821355236</v>
      </c>
      <c r="AJ3553" s="36">
        <f t="shared" si="1591"/>
        <v>1188</v>
      </c>
      <c r="AK3553" s="45">
        <v>45657</v>
      </c>
    </row>
    <row r="3554" spans="1:37" s="79" customFormat="1" ht="12.75" x14ac:dyDescent="0.25">
      <c r="A3554" s="36">
        <v>3548</v>
      </c>
      <c r="B3554" s="74">
        <v>44469</v>
      </c>
      <c r="C3554" s="36" t="s">
        <v>823</v>
      </c>
      <c r="D3554" s="36"/>
      <c r="E3554" s="36">
        <v>12004</v>
      </c>
      <c r="F3554" s="36" t="s">
        <v>2525</v>
      </c>
      <c r="G3554" s="38" t="s">
        <v>335</v>
      </c>
      <c r="H3554" s="61">
        <v>1</v>
      </c>
      <c r="I3554" s="50">
        <v>50694730</v>
      </c>
      <c r="J3554" s="39">
        <f t="shared" si="1598"/>
        <v>0</v>
      </c>
      <c r="K3554" s="39">
        <f t="shared" si="1599"/>
        <v>0</v>
      </c>
      <c r="L3554" s="39">
        <f t="shared" si="1600"/>
        <v>50694730</v>
      </c>
      <c r="M3554" s="39">
        <f>IF(C3554=12006,H3554,IF(C3554&lt;&gt;12006,0))</f>
        <v>0</v>
      </c>
      <c r="N3554" s="39">
        <f t="shared" si="1601"/>
        <v>0</v>
      </c>
      <c r="O3554" s="39">
        <f t="shared" si="1602"/>
        <v>0</v>
      </c>
      <c r="P3554" s="39">
        <f t="shared" si="1603"/>
        <v>0</v>
      </c>
      <c r="Q3554" s="39">
        <f t="shared" si="1604"/>
        <v>0</v>
      </c>
      <c r="R3554" s="39">
        <f t="shared" si="1605"/>
        <v>0</v>
      </c>
      <c r="S3554" s="39">
        <f t="shared" si="1606"/>
        <v>0</v>
      </c>
      <c r="T3554" s="39"/>
      <c r="U3554" s="39">
        <f t="shared" si="1607"/>
        <v>0</v>
      </c>
      <c r="V3554" s="39"/>
      <c r="W3554" s="39"/>
      <c r="X3554" s="39">
        <f t="shared" si="1594"/>
        <v>4163.8381930184805</v>
      </c>
      <c r="Y3554" s="39">
        <f t="shared" si="1595"/>
        <v>126736.825</v>
      </c>
      <c r="Z3554" s="41">
        <f t="shared" si="1596"/>
        <v>4946639.7733059544</v>
      </c>
      <c r="AA3554" s="41">
        <v>3422674.994661191</v>
      </c>
      <c r="AB3554" s="41">
        <v>0</v>
      </c>
      <c r="AC3554" s="41">
        <f t="shared" si="1585"/>
        <v>3422674.994661191</v>
      </c>
      <c r="AD3554" s="42">
        <f t="shared" si="1586"/>
        <v>1523964.7786447634</v>
      </c>
      <c r="AE3554" s="41">
        <f t="shared" si="1587"/>
        <v>4946639.7733059544</v>
      </c>
      <c r="AF3554" s="42">
        <f t="shared" si="1588"/>
        <v>45748090.226694047</v>
      </c>
      <c r="AG3554" s="43">
        <f>(365.25/30.4375*(IF(E3554=12002,1/3%,IF(E3554=12003,1/3%,IF(E3554=12004,1/3%,IF(E3554=12006,1/2%,IF(E3554=12007,1/10%,IF(E3554=12008,1/3%,IF(E3554=12009,1/10%,IF(E3554=12010,1/10%,IF(E3554=12011,1/20%,IF(E3554=12012,1/3%))))))))))))</f>
        <v>400</v>
      </c>
      <c r="AH3554" s="44">
        <f t="shared" si="1589"/>
        <v>360.96919917864477</v>
      </c>
      <c r="AI3554" s="36">
        <f t="shared" si="1590"/>
        <v>39.030800821355236</v>
      </c>
      <c r="AJ3554" s="36">
        <f t="shared" si="1591"/>
        <v>1188</v>
      </c>
      <c r="AK3554" s="45">
        <v>45657</v>
      </c>
    </row>
    <row r="3555" spans="1:37" s="79" customFormat="1" ht="12.75" x14ac:dyDescent="0.25">
      <c r="A3555" s="36">
        <v>3549</v>
      </c>
      <c r="B3555" s="74">
        <v>44476</v>
      </c>
      <c r="C3555" s="49" t="s">
        <v>272</v>
      </c>
      <c r="D3555" s="49"/>
      <c r="E3555" s="49">
        <v>12010</v>
      </c>
      <c r="F3555" s="36" t="s">
        <v>2517</v>
      </c>
      <c r="G3555" s="56" t="s">
        <v>435</v>
      </c>
      <c r="H3555" s="38">
        <v>1</v>
      </c>
      <c r="I3555" s="50">
        <v>160000</v>
      </c>
      <c r="J3555" s="39">
        <f t="shared" si="1598"/>
        <v>0</v>
      </c>
      <c r="K3555" s="39">
        <f t="shared" si="1599"/>
        <v>0</v>
      </c>
      <c r="L3555" s="39">
        <f t="shared" si="1600"/>
        <v>0</v>
      </c>
      <c r="M3555" s="39">
        <f>IF(E3555=12005,I3555,IF(E3555&lt;&gt;12005,0))</f>
        <v>0</v>
      </c>
      <c r="N3555" s="39">
        <f t="shared" si="1601"/>
        <v>0</v>
      </c>
      <c r="O3555" s="39">
        <f t="shared" si="1602"/>
        <v>0</v>
      </c>
      <c r="P3555" s="39">
        <f t="shared" si="1603"/>
        <v>0</v>
      </c>
      <c r="Q3555" s="39">
        <f t="shared" si="1604"/>
        <v>0</v>
      </c>
      <c r="R3555" s="39">
        <f t="shared" si="1605"/>
        <v>160000</v>
      </c>
      <c r="S3555" s="39">
        <f t="shared" si="1606"/>
        <v>0</v>
      </c>
      <c r="T3555" s="39"/>
      <c r="U3555" s="39">
        <f t="shared" si="1607"/>
        <v>0</v>
      </c>
      <c r="V3555" s="39"/>
      <c r="W3555" s="39">
        <f>IF(E3555=12099,I3555,IF(E3555&lt;&gt;12099,0))</f>
        <v>0</v>
      </c>
      <c r="X3555" s="39">
        <f t="shared" si="1594"/>
        <v>43.805612594113619</v>
      </c>
      <c r="Y3555" s="39">
        <f t="shared" si="1595"/>
        <v>1333.3333333333333</v>
      </c>
      <c r="Z3555" s="41">
        <f t="shared" si="1596"/>
        <v>51734.428473648179</v>
      </c>
      <c r="AA3555" s="41">
        <v>35701.574264202602</v>
      </c>
      <c r="AB3555" s="41">
        <v>2399.538137950387</v>
      </c>
      <c r="AC3555" s="41">
        <f t="shared" si="1585"/>
        <v>38101.11240215299</v>
      </c>
      <c r="AD3555" s="42">
        <f t="shared" si="1586"/>
        <v>16032.854209445577</v>
      </c>
      <c r="AE3555" s="41">
        <f t="shared" si="1587"/>
        <v>54133.966611598567</v>
      </c>
      <c r="AF3555" s="42">
        <f t="shared" si="1588"/>
        <v>105866.03338840144</v>
      </c>
      <c r="AG3555" s="43">
        <f>(365.25/30.4375*(IF(E3555=12002,1/3%,IF(E3555=12003,1/3%,IF(E3555=12004,1/3%,IF(E3555=12006,1/2%,IF(E3555=12007,1/10%,IF(E3555=12008,1/3%,IF(E3555=12009,1/10%,IF(E3555=12010,1/10%,IF(E3555=12011,1/20%,IF(E3555=12012,1/3%,IF(E3555=12099,1/10%)))))))))))))</f>
        <v>120</v>
      </c>
      <c r="AH3555" s="44">
        <f t="shared" si="1589"/>
        <v>81.199178644763862</v>
      </c>
      <c r="AI3555" s="36">
        <f t="shared" si="1590"/>
        <v>38.800821355236138</v>
      </c>
      <c r="AJ3555" s="36">
        <f t="shared" si="1591"/>
        <v>1181</v>
      </c>
      <c r="AK3555" s="45">
        <v>45657</v>
      </c>
    </row>
    <row r="3556" spans="1:37" s="79" customFormat="1" ht="12.75" x14ac:dyDescent="0.25">
      <c r="A3556" s="36">
        <v>3550</v>
      </c>
      <c r="B3556" s="74">
        <v>44482</v>
      </c>
      <c r="C3556" s="49" t="s">
        <v>272</v>
      </c>
      <c r="D3556" s="49"/>
      <c r="E3556" s="49">
        <v>12010</v>
      </c>
      <c r="F3556" s="36" t="s">
        <v>2526</v>
      </c>
      <c r="G3556" s="56" t="s">
        <v>435</v>
      </c>
      <c r="H3556" s="38">
        <v>2</v>
      </c>
      <c r="I3556" s="50">
        <v>1560000</v>
      </c>
      <c r="J3556" s="39">
        <f t="shared" si="1598"/>
        <v>0</v>
      </c>
      <c r="K3556" s="39">
        <f t="shared" si="1599"/>
        <v>0</v>
      </c>
      <c r="L3556" s="39">
        <f t="shared" si="1600"/>
        <v>0</v>
      </c>
      <c r="M3556" s="39">
        <f>IF(E3556=12005,I3556,IF(E3556&lt;&gt;12005,0))</f>
        <v>0</v>
      </c>
      <c r="N3556" s="39">
        <f t="shared" si="1601"/>
        <v>0</v>
      </c>
      <c r="O3556" s="39">
        <f t="shared" si="1602"/>
        <v>0</v>
      </c>
      <c r="P3556" s="39">
        <f t="shared" si="1603"/>
        <v>0</v>
      </c>
      <c r="Q3556" s="39">
        <f t="shared" si="1604"/>
        <v>0</v>
      </c>
      <c r="R3556" s="39">
        <f t="shared" si="1605"/>
        <v>1560000</v>
      </c>
      <c r="S3556" s="39">
        <f t="shared" si="1606"/>
        <v>0</v>
      </c>
      <c r="T3556" s="39"/>
      <c r="U3556" s="39">
        <f t="shared" si="1607"/>
        <v>0</v>
      </c>
      <c r="V3556" s="39"/>
      <c r="W3556" s="39">
        <f>IF(E3556=12099,I3556,IF(E3556&lt;&gt;12099,0))</f>
        <v>0</v>
      </c>
      <c r="X3556" s="39">
        <f t="shared" si="1594"/>
        <v>427.10472279260779</v>
      </c>
      <c r="Y3556" s="39">
        <f t="shared" si="1595"/>
        <v>13000</v>
      </c>
      <c r="Z3556" s="41">
        <f t="shared" si="1596"/>
        <v>501848.04928131419</v>
      </c>
      <c r="AA3556" s="41">
        <v>345527.72073921969</v>
      </c>
      <c r="AB3556" s="41">
        <v>23223.260058427193</v>
      </c>
      <c r="AC3556" s="41">
        <f t="shared" si="1585"/>
        <v>368750.98079764686</v>
      </c>
      <c r="AD3556" s="42">
        <f t="shared" si="1586"/>
        <v>156320.3285420945</v>
      </c>
      <c r="AE3556" s="41">
        <f t="shared" si="1587"/>
        <v>525071.30933974136</v>
      </c>
      <c r="AF3556" s="42">
        <f t="shared" si="1588"/>
        <v>1034928.6906602586</v>
      </c>
      <c r="AG3556" s="43">
        <f>(365.25/30.4375*(IF(E3556=12002,1/3%,IF(E3556=12003,1/3%,IF(E3556=12004,1/3%,IF(E3556=12006,1/2%,IF(E3556=12007,1/10%,IF(E3556=12008,1/3%,IF(E3556=12009,1/10%,IF(E3556=12010,1/10%,IF(E3556=12011,1/20%,IF(E3556=12012,1/3%,IF(E3556=12099,1/10%)))))))))))))</f>
        <v>120</v>
      </c>
      <c r="AH3556" s="44">
        <f t="shared" si="1589"/>
        <v>81.396303901437363</v>
      </c>
      <c r="AI3556" s="36">
        <f t="shared" si="1590"/>
        <v>38.603696098562629</v>
      </c>
      <c r="AJ3556" s="36">
        <f t="shared" si="1591"/>
        <v>1175</v>
      </c>
      <c r="AK3556" s="45">
        <v>45657</v>
      </c>
    </row>
    <row r="3557" spans="1:37" s="79" customFormat="1" ht="12.75" x14ac:dyDescent="0.25">
      <c r="A3557" s="36">
        <v>3551</v>
      </c>
      <c r="B3557" s="74">
        <v>44500</v>
      </c>
      <c r="C3557" s="36" t="s">
        <v>823</v>
      </c>
      <c r="D3557" s="36"/>
      <c r="E3557" s="36">
        <v>12004</v>
      </c>
      <c r="F3557" s="36" t="s">
        <v>2527</v>
      </c>
      <c r="G3557" s="36" t="s">
        <v>561</v>
      </c>
      <c r="H3557" s="38">
        <v>1</v>
      </c>
      <c r="I3557" s="50">
        <v>6731921</v>
      </c>
      <c r="J3557" s="39">
        <f t="shared" si="1598"/>
        <v>0</v>
      </c>
      <c r="K3557" s="39">
        <f t="shared" si="1599"/>
        <v>0</v>
      </c>
      <c r="L3557" s="39">
        <f t="shared" si="1600"/>
        <v>6731921</v>
      </c>
      <c r="M3557" s="39">
        <f>IF(C3557=12006,H3557,IF(C3557&lt;&gt;12006,0))</f>
        <v>0</v>
      </c>
      <c r="N3557" s="39">
        <f t="shared" si="1601"/>
        <v>0</v>
      </c>
      <c r="O3557" s="39">
        <f t="shared" si="1602"/>
        <v>0</v>
      </c>
      <c r="P3557" s="39">
        <f t="shared" si="1603"/>
        <v>0</v>
      </c>
      <c r="Q3557" s="39">
        <f t="shared" si="1604"/>
        <v>0</v>
      </c>
      <c r="R3557" s="39">
        <f t="shared" si="1605"/>
        <v>0</v>
      </c>
      <c r="S3557" s="39">
        <f t="shared" si="1606"/>
        <v>0</v>
      </c>
      <c r="T3557" s="39"/>
      <c r="U3557" s="39">
        <f t="shared" si="1607"/>
        <v>0</v>
      </c>
      <c r="V3557" s="39"/>
      <c r="W3557" s="39"/>
      <c r="X3557" s="39">
        <f t="shared" si="1594"/>
        <v>552.92985626283371</v>
      </c>
      <c r="Y3557" s="39">
        <f t="shared" si="1595"/>
        <v>16829.802500000002</v>
      </c>
      <c r="Z3557" s="41">
        <f t="shared" si="1596"/>
        <v>639739.84369609866</v>
      </c>
      <c r="AA3557" s="41">
        <v>420779.62061601644</v>
      </c>
      <c r="AB3557" s="41">
        <v>-11348.294673816887</v>
      </c>
      <c r="AC3557" s="41">
        <f t="shared" si="1585"/>
        <v>409431.32594219956</v>
      </c>
      <c r="AD3557" s="42">
        <f t="shared" si="1586"/>
        <v>218960.22308008221</v>
      </c>
      <c r="AE3557" s="41">
        <f t="shared" si="1587"/>
        <v>628391.54902228178</v>
      </c>
      <c r="AF3557" s="42">
        <f t="shared" si="1588"/>
        <v>6103529.4509777185</v>
      </c>
      <c r="AG3557" s="43">
        <f>(365.25/30.4375*(IF(E3557=12002,1/3%,IF(E3557=12003,1/3%,IF(E3557=12004,1/3%,IF(E3557=12006,1/2%,IF(E3557=12007,1/10%,IF(E3557=12008,1/3%,IF(E3557=12009,1/10%,IF(E3557=12010,1/10%,IF(E3557=12011,1/20%,IF(E3557=12012,1/3%))))))))))))</f>
        <v>400</v>
      </c>
      <c r="AH3557" s="44">
        <f t="shared" si="1589"/>
        <v>361.9876796714579</v>
      </c>
      <c r="AI3557" s="36">
        <f t="shared" si="1590"/>
        <v>38.012320328542096</v>
      </c>
      <c r="AJ3557" s="36">
        <f t="shared" si="1591"/>
        <v>1157</v>
      </c>
      <c r="AK3557" s="45">
        <v>45657</v>
      </c>
    </row>
    <row r="3558" spans="1:37" s="79" customFormat="1" ht="12.75" x14ac:dyDescent="0.25">
      <c r="A3558" s="36">
        <v>3552</v>
      </c>
      <c r="B3558" s="74">
        <v>44500</v>
      </c>
      <c r="C3558" s="36" t="s">
        <v>823</v>
      </c>
      <c r="D3558" s="36"/>
      <c r="E3558" s="36">
        <v>12004</v>
      </c>
      <c r="F3558" s="36" t="s">
        <v>2528</v>
      </c>
      <c r="G3558" s="36" t="s">
        <v>561</v>
      </c>
      <c r="H3558" s="38">
        <v>1</v>
      </c>
      <c r="I3558" s="50">
        <v>55215720</v>
      </c>
      <c r="J3558" s="39">
        <f t="shared" si="1598"/>
        <v>0</v>
      </c>
      <c r="K3558" s="39">
        <f t="shared" si="1599"/>
        <v>0</v>
      </c>
      <c r="L3558" s="39">
        <f t="shared" si="1600"/>
        <v>55215720</v>
      </c>
      <c r="M3558" s="39">
        <f>IF(C3558=12006,H3558,IF(C3558&lt;&gt;12006,0))</f>
        <v>0</v>
      </c>
      <c r="N3558" s="39">
        <f t="shared" si="1601"/>
        <v>0</v>
      </c>
      <c r="O3558" s="39">
        <f t="shared" si="1602"/>
        <v>0</v>
      </c>
      <c r="P3558" s="39">
        <f t="shared" si="1603"/>
        <v>0</v>
      </c>
      <c r="Q3558" s="39">
        <f t="shared" si="1604"/>
        <v>0</v>
      </c>
      <c r="R3558" s="39">
        <f t="shared" si="1605"/>
        <v>0</v>
      </c>
      <c r="S3558" s="39">
        <f t="shared" si="1606"/>
        <v>0</v>
      </c>
      <c r="T3558" s="39"/>
      <c r="U3558" s="39">
        <f t="shared" si="1607"/>
        <v>0</v>
      </c>
      <c r="V3558" s="39"/>
      <c r="W3558" s="39"/>
      <c r="X3558" s="39">
        <f t="shared" si="1594"/>
        <v>4535.1720739219709</v>
      </c>
      <c r="Y3558" s="39">
        <f t="shared" si="1595"/>
        <v>138039.29999999999</v>
      </c>
      <c r="Z3558" s="41">
        <f t="shared" si="1596"/>
        <v>5247194.0895277206</v>
      </c>
      <c r="AA3558" s="41">
        <v>3451265.9482546197</v>
      </c>
      <c r="AB3558" s="41">
        <v>-93079.562458763918</v>
      </c>
      <c r="AC3558" s="41">
        <f t="shared" si="1585"/>
        <v>3358186.3857958559</v>
      </c>
      <c r="AD3558" s="42">
        <f t="shared" si="1586"/>
        <v>1795928.1412731009</v>
      </c>
      <c r="AE3558" s="41">
        <f t="shared" si="1587"/>
        <v>5154114.5270689568</v>
      </c>
      <c r="AF3558" s="42">
        <f t="shared" si="1588"/>
        <v>50061605.472931042</v>
      </c>
      <c r="AG3558" s="43">
        <f>(365.25/30.4375*(IF(E3558=12002,1/3%,IF(E3558=12003,1/3%,IF(E3558=12004,1/3%,IF(E3558=12006,1/2%,IF(E3558=12007,1/10%,IF(E3558=12008,1/3%,IF(E3558=12009,1/10%,IF(E3558=12010,1/10%,IF(E3558=12011,1/20%,IF(E3558=12012,1/3%))))))))))))</f>
        <v>400</v>
      </c>
      <c r="AH3558" s="44">
        <f t="shared" si="1589"/>
        <v>361.9876796714579</v>
      </c>
      <c r="AI3558" s="36">
        <f t="shared" si="1590"/>
        <v>38.012320328542096</v>
      </c>
      <c r="AJ3558" s="36">
        <f t="shared" si="1591"/>
        <v>1157</v>
      </c>
      <c r="AK3558" s="45">
        <v>45657</v>
      </c>
    </row>
    <row r="3559" spans="1:37" s="79" customFormat="1" ht="12.75" x14ac:dyDescent="0.25">
      <c r="A3559" s="36">
        <v>3553</v>
      </c>
      <c r="B3559" s="45">
        <v>44502</v>
      </c>
      <c r="C3559" s="49" t="s">
        <v>33</v>
      </c>
      <c r="D3559" s="49"/>
      <c r="E3559" s="36">
        <v>12012</v>
      </c>
      <c r="F3559" s="36" t="s">
        <v>2529</v>
      </c>
      <c r="G3559" s="36" t="s">
        <v>1477</v>
      </c>
      <c r="H3559" s="38">
        <v>1</v>
      </c>
      <c r="I3559" s="48">
        <v>240000</v>
      </c>
      <c r="J3559" s="39">
        <f t="shared" si="1598"/>
        <v>0</v>
      </c>
      <c r="K3559" s="39">
        <f t="shared" si="1599"/>
        <v>0</v>
      </c>
      <c r="L3559" s="39">
        <f t="shared" si="1600"/>
        <v>0</v>
      </c>
      <c r="M3559" s="39">
        <f>IF(C3559=12006,H3559,IF(C3559&lt;&gt;12006,0))</f>
        <v>0</v>
      </c>
      <c r="N3559" s="39">
        <f t="shared" si="1601"/>
        <v>0</v>
      </c>
      <c r="O3559" s="39">
        <f t="shared" si="1602"/>
        <v>0</v>
      </c>
      <c r="P3559" s="39">
        <f t="shared" si="1603"/>
        <v>0</v>
      </c>
      <c r="Q3559" s="39">
        <f t="shared" si="1604"/>
        <v>0</v>
      </c>
      <c r="R3559" s="39">
        <f t="shared" si="1605"/>
        <v>0</v>
      </c>
      <c r="S3559" s="39">
        <f t="shared" si="1606"/>
        <v>0</v>
      </c>
      <c r="T3559" s="39"/>
      <c r="U3559" s="39">
        <f t="shared" si="1607"/>
        <v>240000</v>
      </c>
      <c r="V3559" s="39"/>
      <c r="W3559" s="39"/>
      <c r="X3559" s="39">
        <f t="shared" si="1594"/>
        <v>19.71252566735113</v>
      </c>
      <c r="Y3559" s="39">
        <f t="shared" si="1595"/>
        <v>600</v>
      </c>
      <c r="Z3559" s="41">
        <f t="shared" si="1596"/>
        <v>22767.967145790557</v>
      </c>
      <c r="AA3559" s="41">
        <v>15553.18275154004</v>
      </c>
      <c r="AB3559" s="41">
        <v>-419.46447103098853</v>
      </c>
      <c r="AC3559" s="41">
        <f t="shared" si="1585"/>
        <v>15133.718280509052</v>
      </c>
      <c r="AD3559" s="42">
        <f t="shared" si="1586"/>
        <v>7214.7843942505169</v>
      </c>
      <c r="AE3559" s="41">
        <f t="shared" si="1587"/>
        <v>22348.502674759569</v>
      </c>
      <c r="AF3559" s="42">
        <f t="shared" si="1588"/>
        <v>217651.49732524043</v>
      </c>
      <c r="AG3559" s="43">
        <f>(365.25/30.4375*(IF(E3559=12002,1/3%,IF(E3559=12003,1/3%,IF(E3559=12004,1/3%,IF(E3559=12006,1/2%,IF(E3559=12007,1/10%,IF(E3559=12008,1/3%,IF(E3559=12009,1/10%,IF(E3559=12010,1/10%,IF(E3559=12011,1/20%,IF(E3559=12012,1/3%))))))))))))</f>
        <v>400</v>
      </c>
      <c r="AH3559" s="44">
        <f t="shared" si="1589"/>
        <v>362.05338809034907</v>
      </c>
      <c r="AI3559" s="36">
        <f t="shared" si="1590"/>
        <v>37.946611909650926</v>
      </c>
      <c r="AJ3559" s="36">
        <f t="shared" si="1591"/>
        <v>1155</v>
      </c>
      <c r="AK3559" s="45">
        <v>45657</v>
      </c>
    </row>
    <row r="3560" spans="1:37" s="79" customFormat="1" ht="12.75" x14ac:dyDescent="0.25">
      <c r="A3560" s="36">
        <v>3554</v>
      </c>
      <c r="B3560" s="74">
        <v>44509</v>
      </c>
      <c r="C3560" s="49" t="s">
        <v>272</v>
      </c>
      <c r="D3560" s="49"/>
      <c r="E3560" s="49">
        <v>12010</v>
      </c>
      <c r="F3560" s="36" t="s">
        <v>2517</v>
      </c>
      <c r="G3560" s="56" t="s">
        <v>435</v>
      </c>
      <c r="H3560" s="38">
        <v>1</v>
      </c>
      <c r="I3560" s="50">
        <v>160000</v>
      </c>
      <c r="J3560" s="39">
        <f t="shared" si="1598"/>
        <v>0</v>
      </c>
      <c r="K3560" s="39">
        <f t="shared" si="1599"/>
        <v>0</v>
      </c>
      <c r="L3560" s="39">
        <f t="shared" si="1600"/>
        <v>0</v>
      </c>
      <c r="M3560" s="39">
        <f t="shared" ref="M3560:M3565" si="1608">IF(E3560=12005,I3560,IF(E3560&lt;&gt;12005,0))</f>
        <v>0</v>
      </c>
      <c r="N3560" s="39">
        <f t="shared" ref="N3560:N3567" si="1609">IF(E3560=12006,I3560,IF(E3560&lt;&gt;12006,0))</f>
        <v>0</v>
      </c>
      <c r="O3560" s="39">
        <f t="shared" si="1602"/>
        <v>0</v>
      </c>
      <c r="P3560" s="39">
        <f t="shared" si="1603"/>
        <v>0</v>
      </c>
      <c r="Q3560" s="39">
        <f t="shared" si="1604"/>
        <v>0</v>
      </c>
      <c r="R3560" s="39">
        <f t="shared" si="1605"/>
        <v>160000</v>
      </c>
      <c r="S3560" s="39">
        <f t="shared" si="1606"/>
        <v>0</v>
      </c>
      <c r="T3560" s="39"/>
      <c r="U3560" s="39">
        <f t="shared" si="1607"/>
        <v>0</v>
      </c>
      <c r="V3560" s="39"/>
      <c r="W3560" s="39">
        <f t="shared" ref="W3560:W3565" si="1610">IF(E3560=12099,I3560,IF(E3560&lt;&gt;12099,0))</f>
        <v>0</v>
      </c>
      <c r="X3560" s="39">
        <f t="shared" si="1594"/>
        <v>43.805612594113619</v>
      </c>
      <c r="Y3560" s="39">
        <f t="shared" si="1595"/>
        <v>1333.3333333333333</v>
      </c>
      <c r="Z3560" s="41">
        <f t="shared" si="1596"/>
        <v>50288.843258042434</v>
      </c>
      <c r="AA3560" s="41">
        <v>34255.98904859685</v>
      </c>
      <c r="AB3560" s="41">
        <v>2302.3789250027025</v>
      </c>
      <c r="AC3560" s="41">
        <f t="shared" si="1585"/>
        <v>36558.367973599554</v>
      </c>
      <c r="AD3560" s="42">
        <f t="shared" si="1586"/>
        <v>16032.854209445584</v>
      </c>
      <c r="AE3560" s="41">
        <f t="shared" si="1587"/>
        <v>52591.222183045138</v>
      </c>
      <c r="AF3560" s="42">
        <f t="shared" si="1588"/>
        <v>107408.77781695485</v>
      </c>
      <c r="AG3560" s="43">
        <f t="shared" ref="AG3560:AG3565" si="1611">(365.25/30.4375*(IF(E3560=12002,1/3%,IF(E3560=12003,1/3%,IF(E3560=12004,1/3%,IF(E3560=12006,1/2%,IF(E3560=12007,1/10%,IF(E3560=12008,1/3%,IF(E3560=12009,1/10%,IF(E3560=12010,1/10%,IF(E3560=12011,1/20%,IF(E3560=12012,1/3%,IF(E3560=12099,1/10%)))))))))))))</f>
        <v>120</v>
      </c>
      <c r="AH3560" s="44">
        <f t="shared" si="1589"/>
        <v>82.283367556468164</v>
      </c>
      <c r="AI3560" s="36">
        <f t="shared" si="1590"/>
        <v>37.716632443531829</v>
      </c>
      <c r="AJ3560" s="36">
        <f t="shared" si="1591"/>
        <v>1148</v>
      </c>
      <c r="AK3560" s="45">
        <v>45657</v>
      </c>
    </row>
    <row r="3561" spans="1:37" s="79" customFormat="1" ht="12.75" x14ac:dyDescent="0.25">
      <c r="A3561" s="36">
        <v>3555</v>
      </c>
      <c r="B3561" s="74">
        <v>44509</v>
      </c>
      <c r="C3561" s="49" t="s">
        <v>272</v>
      </c>
      <c r="D3561" s="49"/>
      <c r="E3561" s="49">
        <v>12010</v>
      </c>
      <c r="F3561" s="36" t="s">
        <v>2530</v>
      </c>
      <c r="G3561" s="56" t="s">
        <v>435</v>
      </c>
      <c r="H3561" s="38">
        <v>1</v>
      </c>
      <c r="I3561" s="50">
        <v>390000</v>
      </c>
      <c r="J3561" s="39">
        <f t="shared" si="1598"/>
        <v>0</v>
      </c>
      <c r="K3561" s="39">
        <f t="shared" si="1599"/>
        <v>0</v>
      </c>
      <c r="L3561" s="39">
        <f t="shared" si="1600"/>
        <v>0</v>
      </c>
      <c r="M3561" s="39">
        <f t="shared" si="1608"/>
        <v>0</v>
      </c>
      <c r="N3561" s="39">
        <f t="shared" si="1609"/>
        <v>0</v>
      </c>
      <c r="O3561" s="39">
        <f t="shared" si="1602"/>
        <v>0</v>
      </c>
      <c r="P3561" s="39">
        <f t="shared" si="1603"/>
        <v>0</v>
      </c>
      <c r="Q3561" s="39">
        <f t="shared" si="1604"/>
        <v>0</v>
      </c>
      <c r="R3561" s="39">
        <f t="shared" si="1605"/>
        <v>390000</v>
      </c>
      <c r="S3561" s="39">
        <f t="shared" si="1606"/>
        <v>0</v>
      </c>
      <c r="T3561" s="39"/>
      <c r="U3561" s="39">
        <f t="shared" si="1607"/>
        <v>0</v>
      </c>
      <c r="V3561" s="39"/>
      <c r="W3561" s="39">
        <f t="shared" si="1610"/>
        <v>0</v>
      </c>
      <c r="X3561" s="39">
        <f t="shared" si="1594"/>
        <v>106.77618069815195</v>
      </c>
      <c r="Y3561" s="39">
        <f t="shared" si="1595"/>
        <v>3250</v>
      </c>
      <c r="Z3561" s="41">
        <f t="shared" si="1596"/>
        <v>122579.05544147844</v>
      </c>
      <c r="AA3561" s="41">
        <v>83498.973305954816</v>
      </c>
      <c r="AB3561" s="41">
        <v>5612.0486296940871</v>
      </c>
      <c r="AC3561" s="41">
        <f t="shared" si="1585"/>
        <v>89111.021935648896</v>
      </c>
      <c r="AD3561" s="42">
        <f t="shared" si="1586"/>
        <v>39080.082135523626</v>
      </c>
      <c r="AE3561" s="41">
        <f t="shared" si="1587"/>
        <v>128191.10407117252</v>
      </c>
      <c r="AF3561" s="42">
        <f t="shared" si="1588"/>
        <v>261808.89592882746</v>
      </c>
      <c r="AG3561" s="43">
        <f t="shared" si="1611"/>
        <v>120</v>
      </c>
      <c r="AH3561" s="44">
        <f t="shared" si="1589"/>
        <v>82.283367556468164</v>
      </c>
      <c r="AI3561" s="36">
        <f t="shared" si="1590"/>
        <v>37.716632443531829</v>
      </c>
      <c r="AJ3561" s="36">
        <f t="shared" si="1591"/>
        <v>1148</v>
      </c>
      <c r="AK3561" s="45">
        <v>45657</v>
      </c>
    </row>
    <row r="3562" spans="1:37" s="79" customFormat="1" ht="12.75" x14ac:dyDescent="0.25">
      <c r="A3562" s="36">
        <v>3556</v>
      </c>
      <c r="B3562" s="74">
        <v>44518</v>
      </c>
      <c r="C3562" s="49" t="s">
        <v>272</v>
      </c>
      <c r="D3562" s="49"/>
      <c r="E3562" s="49">
        <v>12010</v>
      </c>
      <c r="F3562" s="36" t="s">
        <v>2531</v>
      </c>
      <c r="G3562" s="56" t="s">
        <v>435</v>
      </c>
      <c r="H3562" s="38">
        <v>1</v>
      </c>
      <c r="I3562" s="50">
        <v>780000</v>
      </c>
      <c r="J3562" s="39">
        <f t="shared" si="1598"/>
        <v>0</v>
      </c>
      <c r="K3562" s="39">
        <f t="shared" si="1599"/>
        <v>0</v>
      </c>
      <c r="L3562" s="39">
        <f t="shared" si="1600"/>
        <v>0</v>
      </c>
      <c r="M3562" s="39">
        <f t="shared" si="1608"/>
        <v>0</v>
      </c>
      <c r="N3562" s="39">
        <f t="shared" si="1609"/>
        <v>0</v>
      </c>
      <c r="O3562" s="39">
        <f t="shared" si="1602"/>
        <v>0</v>
      </c>
      <c r="P3562" s="39">
        <f t="shared" si="1603"/>
        <v>0</v>
      </c>
      <c r="Q3562" s="39">
        <f t="shared" si="1604"/>
        <v>0</v>
      </c>
      <c r="R3562" s="39">
        <f t="shared" si="1605"/>
        <v>780000</v>
      </c>
      <c r="S3562" s="39">
        <f t="shared" si="1606"/>
        <v>0</v>
      </c>
      <c r="T3562" s="39"/>
      <c r="U3562" s="39">
        <f t="shared" si="1607"/>
        <v>0</v>
      </c>
      <c r="V3562" s="39"/>
      <c r="W3562" s="39">
        <f t="shared" si="1610"/>
        <v>0</v>
      </c>
      <c r="X3562" s="39">
        <f t="shared" si="1594"/>
        <v>213.55236139630389</v>
      </c>
      <c r="Y3562" s="39">
        <f t="shared" si="1595"/>
        <v>6500</v>
      </c>
      <c r="Z3562" s="41">
        <f t="shared" si="1596"/>
        <v>243236.13963039016</v>
      </c>
      <c r="AA3562" s="41">
        <v>165075.9753593429</v>
      </c>
      <c r="AB3562" s="41">
        <v>11094.919669446368</v>
      </c>
      <c r="AC3562" s="41">
        <f t="shared" si="1585"/>
        <v>176170.89502878927</v>
      </c>
      <c r="AD3562" s="42">
        <f t="shared" si="1586"/>
        <v>78160.164271047252</v>
      </c>
      <c r="AE3562" s="41">
        <f t="shared" si="1587"/>
        <v>254331.05929983652</v>
      </c>
      <c r="AF3562" s="42">
        <f t="shared" si="1588"/>
        <v>525668.94070016348</v>
      </c>
      <c r="AG3562" s="43">
        <f t="shared" si="1611"/>
        <v>120</v>
      </c>
      <c r="AH3562" s="44">
        <f t="shared" si="1589"/>
        <v>82.579055441478431</v>
      </c>
      <c r="AI3562" s="36">
        <f t="shared" si="1590"/>
        <v>37.420944558521562</v>
      </c>
      <c r="AJ3562" s="36">
        <f t="shared" si="1591"/>
        <v>1139</v>
      </c>
      <c r="AK3562" s="45">
        <v>45657</v>
      </c>
    </row>
    <row r="3563" spans="1:37" s="79" customFormat="1" ht="12.75" x14ac:dyDescent="0.25">
      <c r="A3563" s="36">
        <v>3557</v>
      </c>
      <c r="B3563" s="74">
        <v>44518</v>
      </c>
      <c r="C3563" s="49" t="s">
        <v>272</v>
      </c>
      <c r="D3563" s="49"/>
      <c r="E3563" s="49">
        <v>12010</v>
      </c>
      <c r="F3563" s="36" t="s">
        <v>2531</v>
      </c>
      <c r="G3563" s="56" t="s">
        <v>435</v>
      </c>
      <c r="H3563" s="38">
        <v>1</v>
      </c>
      <c r="I3563" s="50">
        <v>780000</v>
      </c>
      <c r="J3563" s="39">
        <f t="shared" si="1598"/>
        <v>0</v>
      </c>
      <c r="K3563" s="39">
        <f t="shared" si="1599"/>
        <v>0</v>
      </c>
      <c r="L3563" s="39">
        <f t="shared" si="1600"/>
        <v>0</v>
      </c>
      <c r="M3563" s="39">
        <f t="shared" si="1608"/>
        <v>0</v>
      </c>
      <c r="N3563" s="39">
        <f t="shared" si="1609"/>
        <v>0</v>
      </c>
      <c r="O3563" s="39">
        <f t="shared" si="1602"/>
        <v>0</v>
      </c>
      <c r="P3563" s="39">
        <f t="shared" si="1603"/>
        <v>0</v>
      </c>
      <c r="Q3563" s="39">
        <f t="shared" si="1604"/>
        <v>0</v>
      </c>
      <c r="R3563" s="39">
        <f t="shared" si="1605"/>
        <v>780000</v>
      </c>
      <c r="S3563" s="39">
        <f t="shared" si="1606"/>
        <v>0</v>
      </c>
      <c r="T3563" s="39"/>
      <c r="U3563" s="39">
        <f t="shared" si="1607"/>
        <v>0</v>
      </c>
      <c r="V3563" s="39"/>
      <c r="W3563" s="39">
        <f t="shared" si="1610"/>
        <v>0</v>
      </c>
      <c r="X3563" s="39">
        <f t="shared" si="1594"/>
        <v>213.55236139630389</v>
      </c>
      <c r="Y3563" s="39">
        <f t="shared" si="1595"/>
        <v>6500</v>
      </c>
      <c r="Z3563" s="41">
        <f t="shared" si="1596"/>
        <v>243236.13963039016</v>
      </c>
      <c r="AA3563" s="41">
        <v>165075.9753593429</v>
      </c>
      <c r="AB3563" s="41">
        <v>11094.919669446368</v>
      </c>
      <c r="AC3563" s="41">
        <f t="shared" si="1585"/>
        <v>176170.89502878927</v>
      </c>
      <c r="AD3563" s="42">
        <f t="shared" si="1586"/>
        <v>78160.164271047252</v>
      </c>
      <c r="AE3563" s="41">
        <f t="shared" si="1587"/>
        <v>254331.05929983652</v>
      </c>
      <c r="AF3563" s="42">
        <f t="shared" si="1588"/>
        <v>525668.94070016348</v>
      </c>
      <c r="AG3563" s="43">
        <f t="shared" si="1611"/>
        <v>120</v>
      </c>
      <c r="AH3563" s="44">
        <f t="shared" si="1589"/>
        <v>82.579055441478431</v>
      </c>
      <c r="AI3563" s="36">
        <f t="shared" si="1590"/>
        <v>37.420944558521562</v>
      </c>
      <c r="AJ3563" s="36">
        <f t="shared" si="1591"/>
        <v>1139</v>
      </c>
      <c r="AK3563" s="45">
        <v>45657</v>
      </c>
    </row>
    <row r="3564" spans="1:37" s="79" customFormat="1" ht="12.75" x14ac:dyDescent="0.25">
      <c r="A3564" s="36">
        <v>3558</v>
      </c>
      <c r="B3564" s="45">
        <v>44526</v>
      </c>
      <c r="C3564" s="49" t="s">
        <v>431</v>
      </c>
      <c r="D3564" s="49"/>
      <c r="E3564" s="49">
        <v>12009</v>
      </c>
      <c r="F3564" s="36" t="s">
        <v>2532</v>
      </c>
      <c r="G3564" s="56" t="s">
        <v>435</v>
      </c>
      <c r="H3564" s="38">
        <v>3</v>
      </c>
      <c r="I3564" s="48">
        <v>260930.23255813954</v>
      </c>
      <c r="J3564" s="39">
        <f t="shared" si="1598"/>
        <v>0</v>
      </c>
      <c r="K3564" s="39">
        <f t="shared" si="1599"/>
        <v>0</v>
      </c>
      <c r="L3564" s="39">
        <f t="shared" si="1600"/>
        <v>0</v>
      </c>
      <c r="M3564" s="39">
        <f t="shared" si="1608"/>
        <v>0</v>
      </c>
      <c r="N3564" s="39">
        <f t="shared" si="1609"/>
        <v>0</v>
      </c>
      <c r="O3564" s="39">
        <f t="shared" si="1602"/>
        <v>0</v>
      </c>
      <c r="P3564" s="39">
        <f t="shared" si="1603"/>
        <v>0</v>
      </c>
      <c r="Q3564" s="39">
        <f t="shared" si="1604"/>
        <v>260930.23255813954</v>
      </c>
      <c r="R3564" s="39">
        <f t="shared" si="1605"/>
        <v>0</v>
      </c>
      <c r="S3564" s="39">
        <f t="shared" si="1606"/>
        <v>0</v>
      </c>
      <c r="T3564" s="39"/>
      <c r="U3564" s="39">
        <f t="shared" si="1607"/>
        <v>0</v>
      </c>
      <c r="V3564" s="39"/>
      <c r="W3564" s="39">
        <f t="shared" si="1610"/>
        <v>0</v>
      </c>
      <c r="X3564" s="39">
        <f t="shared" si="1594"/>
        <v>71.438804259586462</v>
      </c>
      <c r="Y3564" s="39">
        <f t="shared" si="1595"/>
        <v>2174.4186046511632</v>
      </c>
      <c r="Z3564" s="41">
        <f t="shared" si="1596"/>
        <v>80797.287617592287</v>
      </c>
      <c r="AA3564" s="41">
        <v>54650.685258583646</v>
      </c>
      <c r="AB3564" s="41">
        <v>0</v>
      </c>
      <c r="AC3564" s="41">
        <f t="shared" si="1585"/>
        <v>54650.685258583646</v>
      </c>
      <c r="AD3564" s="42">
        <f t="shared" si="1586"/>
        <v>26146.602359008641</v>
      </c>
      <c r="AE3564" s="41">
        <f t="shared" si="1587"/>
        <v>80797.287617592287</v>
      </c>
      <c r="AF3564" s="42">
        <f t="shared" si="1588"/>
        <v>180132.94494054726</v>
      </c>
      <c r="AG3564" s="43">
        <f t="shared" si="1611"/>
        <v>120</v>
      </c>
      <c r="AH3564" s="44">
        <f t="shared" si="1589"/>
        <v>82.841889117043124</v>
      </c>
      <c r="AI3564" s="36">
        <f t="shared" si="1590"/>
        <v>37.158110882956876</v>
      </c>
      <c r="AJ3564" s="36">
        <f t="shared" si="1591"/>
        <v>1131</v>
      </c>
      <c r="AK3564" s="45">
        <v>45657</v>
      </c>
    </row>
    <row r="3565" spans="1:37" s="79" customFormat="1" ht="12.75" x14ac:dyDescent="0.25">
      <c r="A3565" s="36">
        <v>3559</v>
      </c>
      <c r="B3565" s="45">
        <v>44526</v>
      </c>
      <c r="C3565" s="49" t="s">
        <v>431</v>
      </c>
      <c r="D3565" s="49"/>
      <c r="E3565" s="49">
        <v>12009</v>
      </c>
      <c r="F3565" s="36" t="s">
        <v>2533</v>
      </c>
      <c r="G3565" s="56" t="s">
        <v>435</v>
      </c>
      <c r="H3565" s="38">
        <v>3</v>
      </c>
      <c r="I3565" s="48">
        <v>399069.76744186052</v>
      </c>
      <c r="J3565" s="39">
        <f t="shared" si="1598"/>
        <v>0</v>
      </c>
      <c r="K3565" s="39">
        <f t="shared" si="1599"/>
        <v>0</v>
      </c>
      <c r="L3565" s="39">
        <f t="shared" si="1600"/>
        <v>0</v>
      </c>
      <c r="M3565" s="39">
        <f t="shared" si="1608"/>
        <v>0</v>
      </c>
      <c r="N3565" s="39">
        <f t="shared" si="1609"/>
        <v>0</v>
      </c>
      <c r="O3565" s="39">
        <f t="shared" si="1602"/>
        <v>0</v>
      </c>
      <c r="P3565" s="39">
        <f t="shared" si="1603"/>
        <v>0</v>
      </c>
      <c r="Q3565" s="39">
        <f t="shared" si="1604"/>
        <v>399069.76744186052</v>
      </c>
      <c r="R3565" s="39">
        <f t="shared" si="1605"/>
        <v>0</v>
      </c>
      <c r="S3565" s="39">
        <f t="shared" si="1606"/>
        <v>0</v>
      </c>
      <c r="T3565" s="39"/>
      <c r="U3565" s="39">
        <f t="shared" si="1607"/>
        <v>0</v>
      </c>
      <c r="V3565" s="39"/>
      <c r="W3565" s="39">
        <f t="shared" si="1610"/>
        <v>0</v>
      </c>
      <c r="X3565" s="39">
        <f t="shared" si="1594"/>
        <v>109.25934769113225</v>
      </c>
      <c r="Y3565" s="39">
        <f t="shared" si="1595"/>
        <v>3325.5813953488378</v>
      </c>
      <c r="Z3565" s="41">
        <f t="shared" si="1596"/>
        <v>123572.32223867056</v>
      </c>
      <c r="AA3565" s="41">
        <v>83583.400983716157</v>
      </c>
      <c r="AB3565" s="41">
        <v>0</v>
      </c>
      <c r="AC3565" s="41">
        <f t="shared" si="1585"/>
        <v>83583.400983716157</v>
      </c>
      <c r="AD3565" s="42">
        <f t="shared" si="1586"/>
        <v>39988.921254954403</v>
      </c>
      <c r="AE3565" s="41">
        <f t="shared" si="1587"/>
        <v>123572.32223867056</v>
      </c>
      <c r="AF3565" s="42">
        <f t="shared" si="1588"/>
        <v>275497.44520318997</v>
      </c>
      <c r="AG3565" s="43">
        <f t="shared" si="1611"/>
        <v>120</v>
      </c>
      <c r="AH3565" s="44">
        <f t="shared" si="1589"/>
        <v>82.841889117043124</v>
      </c>
      <c r="AI3565" s="36">
        <f t="shared" si="1590"/>
        <v>37.158110882956876</v>
      </c>
      <c r="AJ3565" s="36">
        <f t="shared" si="1591"/>
        <v>1131</v>
      </c>
      <c r="AK3565" s="45">
        <v>45657</v>
      </c>
    </row>
    <row r="3566" spans="1:37" s="79" customFormat="1" ht="12.75" x14ac:dyDescent="0.25">
      <c r="A3566" s="36">
        <v>3560</v>
      </c>
      <c r="B3566" s="74">
        <v>44561</v>
      </c>
      <c r="C3566" s="36" t="s">
        <v>823</v>
      </c>
      <c r="D3566" s="36"/>
      <c r="E3566" s="36">
        <v>12004</v>
      </c>
      <c r="F3566" s="36" t="s">
        <v>2534</v>
      </c>
      <c r="G3566" s="36" t="s">
        <v>62</v>
      </c>
      <c r="H3566" s="38">
        <v>1</v>
      </c>
      <c r="I3566" s="50">
        <v>150720</v>
      </c>
      <c r="J3566" s="39">
        <f t="shared" si="1598"/>
        <v>0</v>
      </c>
      <c r="K3566" s="39">
        <f t="shared" si="1599"/>
        <v>0</v>
      </c>
      <c r="L3566" s="39">
        <f t="shared" si="1600"/>
        <v>150720</v>
      </c>
      <c r="M3566" s="39">
        <f>IF(C3566=12006,H3566,IF(C3566&lt;&gt;12006,0))</f>
        <v>0</v>
      </c>
      <c r="N3566" s="39">
        <f t="shared" si="1609"/>
        <v>0</v>
      </c>
      <c r="O3566" s="39">
        <f t="shared" si="1602"/>
        <v>0</v>
      </c>
      <c r="P3566" s="39">
        <f t="shared" si="1603"/>
        <v>0</v>
      </c>
      <c r="Q3566" s="39">
        <f t="shared" si="1604"/>
        <v>0</v>
      </c>
      <c r="R3566" s="39">
        <f t="shared" si="1605"/>
        <v>0</v>
      </c>
      <c r="S3566" s="39">
        <f t="shared" si="1606"/>
        <v>0</v>
      </c>
      <c r="T3566" s="39"/>
      <c r="U3566" s="39">
        <f t="shared" si="1607"/>
        <v>0</v>
      </c>
      <c r="V3566" s="39"/>
      <c r="W3566" s="39"/>
      <c r="X3566" s="39">
        <f t="shared" si="1594"/>
        <v>12.379466119096508</v>
      </c>
      <c r="Y3566" s="39">
        <f t="shared" si="1595"/>
        <v>376.79999999999995</v>
      </c>
      <c r="Z3566" s="41">
        <f t="shared" si="1596"/>
        <v>13567.894866529772</v>
      </c>
      <c r="AA3566" s="41">
        <v>9037.0102669404496</v>
      </c>
      <c r="AB3566" s="41">
        <v>-243.72533852908279</v>
      </c>
      <c r="AC3566" s="41">
        <f t="shared" si="1585"/>
        <v>8793.2849284113672</v>
      </c>
      <c r="AD3566" s="42">
        <f t="shared" si="1586"/>
        <v>4530.8845995893225</v>
      </c>
      <c r="AE3566" s="41">
        <f t="shared" si="1587"/>
        <v>13324.16952800069</v>
      </c>
      <c r="AF3566" s="42">
        <f t="shared" si="1588"/>
        <v>137395.8304719993</v>
      </c>
      <c r="AG3566" s="43">
        <f>(365.25/30.4375*(IF(E3566=12002,1/3%,IF(E3566=12003,1/3%,IF(E3566=12004,1/3%,IF(E3566=12006,1/2%,IF(E3566=12007,1/10%,IF(E3566=12008,1/3%,IF(E3566=12009,1/10%,IF(E3566=12010,1/10%,IF(E3566=12011,1/20%,IF(E3566=12012,1/3%))))))))))))</f>
        <v>400</v>
      </c>
      <c r="AH3566" s="44">
        <f t="shared" si="1589"/>
        <v>363.99178644763862</v>
      </c>
      <c r="AI3566" s="36">
        <f t="shared" si="1590"/>
        <v>36.008213552361397</v>
      </c>
      <c r="AJ3566" s="36">
        <f t="shared" si="1591"/>
        <v>1096</v>
      </c>
      <c r="AK3566" s="45">
        <v>45657</v>
      </c>
    </row>
    <row r="3567" spans="1:37" s="79" customFormat="1" ht="12.75" x14ac:dyDescent="0.25">
      <c r="A3567" s="36">
        <v>3561</v>
      </c>
      <c r="B3567" s="45">
        <v>44561</v>
      </c>
      <c r="C3567" s="36" t="s">
        <v>823</v>
      </c>
      <c r="D3567" s="36"/>
      <c r="E3567" s="36">
        <v>12004</v>
      </c>
      <c r="F3567" s="56" t="s">
        <v>2535</v>
      </c>
      <c r="G3567" s="56" t="s">
        <v>1480</v>
      </c>
      <c r="H3567" s="38">
        <v>1</v>
      </c>
      <c r="I3567" s="50">
        <v>200000</v>
      </c>
      <c r="J3567" s="39">
        <f t="shared" si="1598"/>
        <v>0</v>
      </c>
      <c r="K3567" s="39">
        <f t="shared" si="1599"/>
        <v>0</v>
      </c>
      <c r="L3567" s="39">
        <f t="shared" si="1600"/>
        <v>200000</v>
      </c>
      <c r="M3567" s="39">
        <f>IF(C3567=12006,H3567,IF(C3567&lt;&gt;12006,0))</f>
        <v>0</v>
      </c>
      <c r="N3567" s="39">
        <f t="shared" si="1609"/>
        <v>0</v>
      </c>
      <c r="O3567" s="39">
        <f t="shared" si="1602"/>
        <v>0</v>
      </c>
      <c r="P3567" s="39">
        <f t="shared" si="1603"/>
        <v>0</v>
      </c>
      <c r="Q3567" s="39">
        <f t="shared" si="1604"/>
        <v>0</v>
      </c>
      <c r="R3567" s="39">
        <f t="shared" si="1605"/>
        <v>0</v>
      </c>
      <c r="S3567" s="39">
        <f t="shared" si="1606"/>
        <v>0</v>
      </c>
      <c r="T3567" s="39"/>
      <c r="U3567" s="39">
        <f t="shared" si="1607"/>
        <v>0</v>
      </c>
      <c r="V3567" s="39"/>
      <c r="W3567" s="39"/>
      <c r="X3567" s="39">
        <f t="shared" si="1594"/>
        <v>16.427104722792606</v>
      </c>
      <c r="Y3567" s="39">
        <f t="shared" si="1595"/>
        <v>499.99999999999994</v>
      </c>
      <c r="Z3567" s="41">
        <f t="shared" si="1596"/>
        <v>18004.106776180695</v>
      </c>
      <c r="AA3567" s="41">
        <v>11991.786447638602</v>
      </c>
      <c r="AB3567" s="41">
        <v>-323.41472734750909</v>
      </c>
      <c r="AC3567" s="41">
        <f t="shared" si="1585"/>
        <v>11668.371720291094</v>
      </c>
      <c r="AD3567" s="42">
        <f t="shared" si="1586"/>
        <v>6012.3203285420932</v>
      </c>
      <c r="AE3567" s="41">
        <f t="shared" si="1587"/>
        <v>17680.692048833189</v>
      </c>
      <c r="AF3567" s="42">
        <f t="shared" si="1588"/>
        <v>182319.30795116682</v>
      </c>
      <c r="AG3567" s="43">
        <f>(365.25/30.4375*(IF(E3567=12002,1/3%,IF(E3567=12003,1/3%,IF(E3567=12004,1/3%,IF(E3567=12006,1/2%,IF(E3567=12007,1/10%,IF(E3567=12008,1/3%,IF(E3567=12009,1/10%,IF(E3567=12010,1/10%,IF(E3567=12011,1/20%,IF(E3567=12012,1/3%))))))))))))</f>
        <v>400</v>
      </c>
      <c r="AH3567" s="44">
        <f t="shared" si="1589"/>
        <v>363.99178644763862</v>
      </c>
      <c r="AI3567" s="36">
        <f t="shared" si="1590"/>
        <v>36.008213552361397</v>
      </c>
      <c r="AJ3567" s="36">
        <f t="shared" si="1591"/>
        <v>1096</v>
      </c>
      <c r="AK3567" s="45">
        <v>45657</v>
      </c>
    </row>
    <row r="3568" spans="1:37" s="79" customFormat="1" ht="12.75" x14ac:dyDescent="0.25">
      <c r="A3568" s="36">
        <v>3562</v>
      </c>
      <c r="B3568" s="45">
        <v>44561</v>
      </c>
      <c r="C3568" s="36" t="s">
        <v>33</v>
      </c>
      <c r="D3568" s="36"/>
      <c r="E3568" s="56">
        <v>12012</v>
      </c>
      <c r="F3568" s="36" t="s">
        <v>2536</v>
      </c>
      <c r="G3568" s="50" t="s">
        <v>276</v>
      </c>
      <c r="H3568" s="38">
        <v>1</v>
      </c>
      <c r="I3568" s="50">
        <v>2166885.8199999998</v>
      </c>
      <c r="J3568" s="39">
        <v>0</v>
      </c>
      <c r="K3568" s="39">
        <v>0</v>
      </c>
      <c r="L3568" s="39">
        <v>0</v>
      </c>
      <c r="M3568" s="39">
        <v>0</v>
      </c>
      <c r="N3568" s="39">
        <v>0</v>
      </c>
      <c r="O3568" s="39">
        <v>0</v>
      </c>
      <c r="P3568" s="39">
        <v>0</v>
      </c>
      <c r="Q3568" s="39">
        <v>0</v>
      </c>
      <c r="R3568" s="39">
        <v>0</v>
      </c>
      <c r="S3568" s="39">
        <v>0</v>
      </c>
      <c r="T3568" s="39"/>
      <c r="U3568" s="39">
        <v>2166885.8199999998</v>
      </c>
      <c r="V3568" s="39"/>
      <c r="W3568" s="39">
        <v>0</v>
      </c>
      <c r="X3568" s="39">
        <f t="shared" si="1594"/>
        <v>177.97830143737164</v>
      </c>
      <c r="Y3568" s="39">
        <f t="shared" si="1595"/>
        <v>5417.2145499999997</v>
      </c>
      <c r="Z3568" s="41">
        <f t="shared" si="1596"/>
        <v>195064.21837535934</v>
      </c>
      <c r="AA3568" s="41">
        <v>129924.15999503332</v>
      </c>
      <c r="AB3568" s="41">
        <v>0</v>
      </c>
      <c r="AC3568" s="41">
        <v>129924.15999503332</v>
      </c>
      <c r="AD3568" s="42">
        <v>65140.058380326023</v>
      </c>
      <c r="AE3568" s="41">
        <v>195064.21837535934</v>
      </c>
      <c r="AF3568" s="42">
        <v>1971821.6016246404</v>
      </c>
      <c r="AG3568" s="43">
        <v>400</v>
      </c>
      <c r="AH3568" s="44">
        <v>363.99178644763862</v>
      </c>
      <c r="AI3568" s="36">
        <v>36.008213552361397</v>
      </c>
      <c r="AJ3568" s="36">
        <v>1096</v>
      </c>
      <c r="AK3568" s="45">
        <v>45657</v>
      </c>
    </row>
    <row r="3569" spans="1:37" s="79" customFormat="1" ht="12.75" x14ac:dyDescent="0.25">
      <c r="A3569" s="36">
        <v>3563</v>
      </c>
      <c r="B3569" s="45">
        <v>44561</v>
      </c>
      <c r="C3569" s="36" t="s">
        <v>33</v>
      </c>
      <c r="D3569" s="36"/>
      <c r="E3569" s="56">
        <v>12012</v>
      </c>
      <c r="F3569" s="36" t="s">
        <v>2537</v>
      </c>
      <c r="G3569" s="50" t="s">
        <v>70</v>
      </c>
      <c r="H3569" s="38">
        <v>1</v>
      </c>
      <c r="I3569" s="50">
        <v>14364570</v>
      </c>
      <c r="J3569" s="39">
        <v>0</v>
      </c>
      <c r="K3569" s="39">
        <v>0</v>
      </c>
      <c r="L3569" s="39">
        <v>0</v>
      </c>
      <c r="M3569" s="39">
        <v>0</v>
      </c>
      <c r="N3569" s="39">
        <v>0</v>
      </c>
      <c r="O3569" s="39">
        <v>0</v>
      </c>
      <c r="P3569" s="39">
        <v>0</v>
      </c>
      <c r="Q3569" s="39">
        <v>0</v>
      </c>
      <c r="R3569" s="39">
        <v>0</v>
      </c>
      <c r="S3569" s="39">
        <v>0</v>
      </c>
      <c r="T3569" s="39"/>
      <c r="U3569" s="39">
        <v>14364570</v>
      </c>
      <c r="V3569" s="39"/>
      <c r="W3569" s="39">
        <v>0</v>
      </c>
      <c r="X3569" s="39">
        <f t="shared" si="1594"/>
        <v>1179.8414784394249</v>
      </c>
      <c r="Y3569" s="39">
        <f t="shared" si="1595"/>
        <v>35911.424999999996</v>
      </c>
      <c r="Z3569" s="41">
        <f t="shared" si="1596"/>
        <v>1293106.2603696098</v>
      </c>
      <c r="AA3569" s="41">
        <v>861284.27890116337</v>
      </c>
      <c r="AB3569" s="41">
        <v>0</v>
      </c>
      <c r="AC3569" s="41">
        <v>861284.27890116337</v>
      </c>
      <c r="AD3569" s="42">
        <v>431821.98146844644</v>
      </c>
      <c r="AE3569" s="41">
        <v>1293106.2603696098</v>
      </c>
      <c r="AF3569" s="42">
        <v>13071463.73963039</v>
      </c>
      <c r="AG3569" s="43">
        <v>400</v>
      </c>
      <c r="AH3569" s="44">
        <v>363.99178644763862</v>
      </c>
      <c r="AI3569" s="36">
        <v>36.008213552361397</v>
      </c>
      <c r="AJ3569" s="36">
        <v>1096</v>
      </c>
      <c r="AK3569" s="45">
        <v>45657</v>
      </c>
    </row>
    <row r="3570" spans="1:37" s="79" customFormat="1" ht="12.75" x14ac:dyDescent="0.25">
      <c r="A3570" s="36">
        <v>3564</v>
      </c>
      <c r="B3570" s="45">
        <v>44561</v>
      </c>
      <c r="C3570" s="36" t="s">
        <v>721</v>
      </c>
      <c r="D3570" s="36"/>
      <c r="E3570" s="36">
        <v>12003</v>
      </c>
      <c r="F3570" s="36" t="s">
        <v>2538</v>
      </c>
      <c r="G3570" s="38" t="s">
        <v>953</v>
      </c>
      <c r="H3570" s="61">
        <v>1</v>
      </c>
      <c r="I3570" s="48">
        <v>740500</v>
      </c>
      <c r="J3570" s="39">
        <f>IF(E3570=12002,I3570,IF(E3570&lt;&gt;12002,0))</f>
        <v>0</v>
      </c>
      <c r="K3570" s="39">
        <f>IF(E3570=12003,I3570,IF(E3570&lt;&gt;12003,0))</f>
        <v>740500</v>
      </c>
      <c r="L3570" s="39">
        <f>IF(E3570=12004,I3570,IF(E3570&lt;&gt;12004,0))</f>
        <v>0</v>
      </c>
      <c r="M3570" s="39">
        <f>IF(C3570=12006,H3570,IF(C3570&lt;&gt;12006,0))</f>
        <v>0</v>
      </c>
      <c r="N3570" s="39">
        <f>IF(E3570=12006,I3570,IF(E3570&lt;&gt;12006,0))</f>
        <v>0</v>
      </c>
      <c r="O3570" s="39">
        <f>IF(E3570=12007,I3570,IF(E3570&lt;&gt;12007,0))</f>
        <v>0</v>
      </c>
      <c r="P3570" s="39">
        <f>IF(E3570=12008,I3570,IF(E3570&lt;&gt;12008,0))</f>
        <v>0</v>
      </c>
      <c r="Q3570" s="39">
        <f>IF(E3570=12009,I3570,IF(E3570&lt;&gt;12009,0))</f>
        <v>0</v>
      </c>
      <c r="R3570" s="39">
        <f>IF(E3570=12010,I3570,IF(E3570&lt;&gt;12010,0))</f>
        <v>0</v>
      </c>
      <c r="S3570" s="39">
        <f>IF(E3570=12011,I3570,IF(E3570&lt;&gt;12011,0))</f>
        <v>0</v>
      </c>
      <c r="T3570" s="39"/>
      <c r="U3570" s="39">
        <f>IF(E3570=12012,I3570,IF(E3570&lt;&gt;12012,0))</f>
        <v>0</v>
      </c>
      <c r="V3570" s="39"/>
      <c r="W3570" s="39"/>
      <c r="X3570" s="39">
        <f t="shared" si="1594"/>
        <v>60.821355236139631</v>
      </c>
      <c r="Y3570" s="39">
        <f t="shared" si="1595"/>
        <v>1851.25</v>
      </c>
      <c r="Z3570" s="41">
        <f t="shared" si="1596"/>
        <v>66660.205338809043</v>
      </c>
      <c r="AA3570" s="41">
        <v>44399.589322381929</v>
      </c>
      <c r="AB3570" s="41">
        <v>0</v>
      </c>
      <c r="AC3570" s="41">
        <f>AA3570+AB3570</f>
        <v>44399.589322381929</v>
      </c>
      <c r="AD3570" s="42">
        <f>Z3570-AA3570</f>
        <v>22260.616016427113</v>
      </c>
      <c r="AE3570" s="41">
        <f>AC3570+AD3570</f>
        <v>66660.205338809043</v>
      </c>
      <c r="AF3570" s="42">
        <f>I3570-AE3570</f>
        <v>673839.79466119094</v>
      </c>
      <c r="AG3570" s="43">
        <f>(365.25/30.4375*(IF(E3570=12002,1/3%,IF(E3570=12003,1/3%,IF(E3570=12004,1/3%,IF(E3570=12006,1/2%,IF(E3570=12007,1/10%,IF(E3570=12008,1/3%,IF(E3570=12009,1/10%,IF(E3570=12010,1/10%,IF(E3570=12011,1/20%,IF(E3570=12012,1/3%))))))))))))</f>
        <v>400</v>
      </c>
      <c r="AH3570" s="44">
        <f>IF(AG3570&gt;AI3570,AG3570-AI3570,IF(AG3570&lt;=AI3570,0))</f>
        <v>363.99178644763862</v>
      </c>
      <c r="AI3570" s="36">
        <f>AJ3570/30.4375</f>
        <v>36.008213552361397</v>
      </c>
      <c r="AJ3570" s="36">
        <f>AK3570-B3570</f>
        <v>1096</v>
      </c>
      <c r="AK3570" s="45">
        <v>45657</v>
      </c>
    </row>
    <row r="3571" spans="1:37" s="79" customFormat="1" ht="12.75" x14ac:dyDescent="0.25">
      <c r="A3571" s="36">
        <v>3565</v>
      </c>
      <c r="B3571" s="45">
        <v>44561</v>
      </c>
      <c r="C3571" s="36" t="s">
        <v>721</v>
      </c>
      <c r="D3571" s="36"/>
      <c r="E3571" s="36">
        <v>12003</v>
      </c>
      <c r="F3571" s="36" t="s">
        <v>2538</v>
      </c>
      <c r="G3571" s="38" t="s">
        <v>387</v>
      </c>
      <c r="H3571" s="61">
        <v>1</v>
      </c>
      <c r="I3571" s="48">
        <v>-4147346.45</v>
      </c>
      <c r="J3571" s="39">
        <f>IF(E3571=12002,I3571,IF(E3571&lt;&gt;12002,0))</f>
        <v>0</v>
      </c>
      <c r="K3571" s="39">
        <f>IF(E3571=12003,I3571,IF(E3571&lt;&gt;12003,0))</f>
        <v>-4147346.45</v>
      </c>
      <c r="L3571" s="39">
        <f>IF(E3571=12004,I3571,IF(E3571&lt;&gt;12004,0))</f>
        <v>0</v>
      </c>
      <c r="M3571" s="39">
        <f>IF(C3571=12006,H3571,IF(C3571&lt;&gt;12006,0))</f>
        <v>0</v>
      </c>
      <c r="N3571" s="39">
        <f>IF(E3571=12006,I3571,IF(E3571&lt;&gt;12006,0))</f>
        <v>0</v>
      </c>
      <c r="O3571" s="39">
        <f>IF(E3571=12007,I3571,IF(E3571&lt;&gt;12007,0))</f>
        <v>0</v>
      </c>
      <c r="P3571" s="39">
        <f>IF(E3571=12008,I3571,IF(E3571&lt;&gt;12008,0))</f>
        <v>0</v>
      </c>
      <c r="Q3571" s="39">
        <f>IF(E3571=12009,I3571,IF(E3571&lt;&gt;12009,0))</f>
        <v>0</v>
      </c>
      <c r="R3571" s="39">
        <f>IF(E3571=12010,I3571,IF(E3571&lt;&gt;12010,0))</f>
        <v>0</v>
      </c>
      <c r="S3571" s="39">
        <f>IF(E3571=12011,I3571,IF(E3571&lt;&gt;12011,0))</f>
        <v>0</v>
      </c>
      <c r="T3571" s="39"/>
      <c r="U3571" s="39">
        <f>IF(E3571=12012,I3571,IF(E3571&lt;&gt;12012,0))</f>
        <v>0</v>
      </c>
      <c r="V3571" s="39"/>
      <c r="W3571" s="39"/>
      <c r="X3571" s="39">
        <f t="shared" si="1594"/>
        <v>0</v>
      </c>
      <c r="Y3571" s="39">
        <f t="shared" si="1595"/>
        <v>0</v>
      </c>
      <c r="Z3571" s="41">
        <f t="shared" si="1596"/>
        <v>0</v>
      </c>
      <c r="AA3571" s="41">
        <v>0</v>
      </c>
      <c r="AB3571" s="41">
        <v>0</v>
      </c>
      <c r="AC3571" s="41">
        <f>AA3571+AB3571</f>
        <v>0</v>
      </c>
      <c r="AD3571" s="42">
        <f>Z3571-AA3571</f>
        <v>0</v>
      </c>
      <c r="AE3571" s="41">
        <f>AC3571+AD3571</f>
        <v>0</v>
      </c>
      <c r="AF3571" s="42">
        <f>I3571-AE3571</f>
        <v>-4147346.45</v>
      </c>
      <c r="AG3571" s="43">
        <f>(365.25/30.4375*(IF(E3571=12002,1/3%,IF(E3571=12003,1/3%,IF(E3571=12004,1/3%,IF(E3571=12006,1/2%,IF(E3571=12007,1/10%,IF(E3571=12008,1/3%,IF(E3571=12009,1/10%,IF(E3571=12010,1/10%,IF(E3571=12011,1/20%,IF(E3571=12012,1/3%))))))))))))</f>
        <v>400</v>
      </c>
      <c r="AH3571" s="44">
        <f>IF(AG3571&gt;AI3571,AG3571-AI3571,IF(AG3571&lt;=AI3571,0))</f>
        <v>363.99178644763862</v>
      </c>
      <c r="AI3571" s="36">
        <f>AJ3571/30.4375</f>
        <v>36.008213552361397</v>
      </c>
      <c r="AJ3571" s="36">
        <f>AK3571-B3571</f>
        <v>1096</v>
      </c>
      <c r="AK3571" s="45">
        <v>45657</v>
      </c>
    </row>
    <row r="3572" spans="1:37" s="79" customFormat="1" ht="12.75" x14ac:dyDescent="0.25">
      <c r="A3572" s="36">
        <v>3566</v>
      </c>
      <c r="B3572" s="45">
        <v>44561</v>
      </c>
      <c r="C3572" s="36" t="s">
        <v>33</v>
      </c>
      <c r="D3572" s="36"/>
      <c r="E3572" s="56">
        <v>12012</v>
      </c>
      <c r="F3572" s="36" t="s">
        <v>2539</v>
      </c>
      <c r="G3572" s="50" t="s">
        <v>335</v>
      </c>
      <c r="H3572" s="38">
        <v>1</v>
      </c>
      <c r="I3572" s="50">
        <v>5469500</v>
      </c>
      <c r="J3572" s="39">
        <v>0</v>
      </c>
      <c r="K3572" s="39">
        <v>0</v>
      </c>
      <c r="L3572" s="39">
        <v>0</v>
      </c>
      <c r="M3572" s="39">
        <v>0</v>
      </c>
      <c r="N3572" s="39">
        <v>0</v>
      </c>
      <c r="O3572" s="39">
        <v>0</v>
      </c>
      <c r="P3572" s="39">
        <v>0</v>
      </c>
      <c r="Q3572" s="39">
        <v>0</v>
      </c>
      <c r="R3572" s="39">
        <v>0</v>
      </c>
      <c r="S3572" s="39">
        <v>0</v>
      </c>
      <c r="T3572" s="39"/>
      <c r="U3572" s="39">
        <v>5469500</v>
      </c>
      <c r="V3572" s="39"/>
      <c r="W3572" s="39">
        <v>0</v>
      </c>
      <c r="X3572" s="39">
        <f t="shared" si="1594"/>
        <v>449.24024640657086</v>
      </c>
      <c r="Y3572" s="39">
        <f t="shared" si="1595"/>
        <v>13673.75</v>
      </c>
      <c r="Z3572" s="41">
        <f t="shared" si="1596"/>
        <v>492367.31006160163</v>
      </c>
      <c r="AA3572" s="41">
        <v>327945.37973986776</v>
      </c>
      <c r="AB3572" s="41">
        <v>0</v>
      </c>
      <c r="AC3572" s="41">
        <v>327945.37973986776</v>
      </c>
      <c r="AD3572" s="42">
        <v>164421.93032173387</v>
      </c>
      <c r="AE3572" s="41">
        <v>492367.31006160163</v>
      </c>
      <c r="AF3572" s="42">
        <v>4977132.6899383981</v>
      </c>
      <c r="AG3572" s="43">
        <v>400</v>
      </c>
      <c r="AH3572" s="44">
        <v>363.99178644763862</v>
      </c>
      <c r="AI3572" s="36">
        <v>36.008213552361397</v>
      </c>
      <c r="AJ3572" s="36">
        <v>1096</v>
      </c>
      <c r="AK3572" s="45">
        <v>45657</v>
      </c>
    </row>
    <row r="3573" spans="1:37" s="79" customFormat="1" ht="12.75" x14ac:dyDescent="0.25">
      <c r="A3573" s="36">
        <v>3567</v>
      </c>
      <c r="B3573" s="45">
        <v>44561</v>
      </c>
      <c r="C3573" s="36" t="s">
        <v>33</v>
      </c>
      <c r="D3573" s="36"/>
      <c r="E3573" s="56">
        <v>12012</v>
      </c>
      <c r="F3573" s="36" t="s">
        <v>2540</v>
      </c>
      <c r="G3573" s="50" t="s">
        <v>335</v>
      </c>
      <c r="H3573" s="38">
        <v>1</v>
      </c>
      <c r="I3573" s="50">
        <v>9495000</v>
      </c>
      <c r="J3573" s="39">
        <v>0</v>
      </c>
      <c r="K3573" s="39">
        <v>0</v>
      </c>
      <c r="L3573" s="39">
        <v>0</v>
      </c>
      <c r="M3573" s="39">
        <v>0</v>
      </c>
      <c r="N3573" s="39">
        <v>0</v>
      </c>
      <c r="O3573" s="39">
        <v>0</v>
      </c>
      <c r="P3573" s="39">
        <v>0</v>
      </c>
      <c r="Q3573" s="39">
        <v>0</v>
      </c>
      <c r="R3573" s="39">
        <v>0</v>
      </c>
      <c r="S3573" s="39">
        <v>0</v>
      </c>
      <c r="T3573" s="39"/>
      <c r="U3573" s="39">
        <v>9495000</v>
      </c>
      <c r="V3573" s="39"/>
      <c r="W3573" s="39">
        <v>0</v>
      </c>
      <c r="X3573" s="39">
        <f t="shared" si="1594"/>
        <v>779.87679671457909</v>
      </c>
      <c r="Y3573" s="39">
        <f t="shared" si="1595"/>
        <v>23737.5</v>
      </c>
      <c r="Z3573" s="41">
        <f t="shared" si="1596"/>
        <v>854744.96919917862</v>
      </c>
      <c r="AA3573" s="41">
        <v>569310.06136393535</v>
      </c>
      <c r="AB3573" s="41">
        <v>0</v>
      </c>
      <c r="AC3573" s="41">
        <v>569310.06136393535</v>
      </c>
      <c r="AD3573" s="42">
        <v>285434.90783524327</v>
      </c>
      <c r="AE3573" s="41">
        <v>854744.96919917862</v>
      </c>
      <c r="AF3573" s="42">
        <v>8640255.0308008213</v>
      </c>
      <c r="AG3573" s="43">
        <v>400</v>
      </c>
      <c r="AH3573" s="44">
        <v>363.99178644763862</v>
      </c>
      <c r="AI3573" s="36">
        <v>36.008213552361397</v>
      </c>
      <c r="AJ3573" s="36">
        <v>1096</v>
      </c>
      <c r="AK3573" s="45">
        <v>45657</v>
      </c>
    </row>
    <row r="3574" spans="1:37" s="79" customFormat="1" ht="12.75" x14ac:dyDescent="0.25">
      <c r="A3574" s="36">
        <v>3568</v>
      </c>
      <c r="B3574" s="45">
        <v>44561</v>
      </c>
      <c r="C3574" s="106" t="s">
        <v>272</v>
      </c>
      <c r="D3574" s="106"/>
      <c r="E3574" s="106">
        <v>12010</v>
      </c>
      <c r="F3574" s="102" t="s">
        <v>2538</v>
      </c>
      <c r="G3574" s="56" t="s">
        <v>435</v>
      </c>
      <c r="H3574" s="103">
        <v>1</v>
      </c>
      <c r="I3574" s="108">
        <v>155000</v>
      </c>
      <c r="J3574" s="105">
        <f>IF(E3574=12002,I3574,IF(E3574&lt;&gt;12002,0))</f>
        <v>0</v>
      </c>
      <c r="K3574" s="105">
        <f>IF(E3574=12003,I3574,IF(E3574&lt;&gt;12003,0))</f>
        <v>0</v>
      </c>
      <c r="L3574" s="105">
        <f>IF(E3574=12004,I3574,IF(E3574&lt;&gt;12004,0))</f>
        <v>0</v>
      </c>
      <c r="M3574" s="105">
        <f>IF(E3574=12005,I3574,IF(E3574&lt;&gt;12005,0))</f>
        <v>0</v>
      </c>
      <c r="N3574" s="105">
        <f>IF(E3574=12006,I3574,IF(E3574&lt;&gt;12006,0))</f>
        <v>0</v>
      </c>
      <c r="O3574" s="105">
        <f>IF(E3574=12007,I3574,IF(E3574&lt;&gt;12007,0))</f>
        <v>0</v>
      </c>
      <c r="P3574" s="105">
        <f>IF(E3574=12008,I3574,IF(E3574&lt;&gt;12008,0))</f>
        <v>0</v>
      </c>
      <c r="Q3574" s="105">
        <f>IF(E3574=12009,I3574,IF(E3574&lt;&gt;12009,0))</f>
        <v>0</v>
      </c>
      <c r="R3574" s="105">
        <f>IF(E3574=12010,I3574,IF(E3574&lt;&gt;12010,0))</f>
        <v>155000</v>
      </c>
      <c r="S3574" s="105">
        <f>IF(E3574=12011,I3574,IF(E3574&lt;&gt;12011,0))</f>
        <v>0</v>
      </c>
      <c r="T3574" s="105"/>
      <c r="U3574" s="105">
        <f>IF(E3574=12012,I3574,IF(E3574&lt;&gt;12012,0))</f>
        <v>0</v>
      </c>
      <c r="V3574" s="105"/>
      <c r="W3574" s="105">
        <f>IF(E3574=12099,I3574,IF(E3574&lt;&gt;12099,0))</f>
        <v>0</v>
      </c>
      <c r="X3574" s="39">
        <f t="shared" si="1594"/>
        <v>42.436687200547567</v>
      </c>
      <c r="Y3574" s="39">
        <f t="shared" si="1595"/>
        <v>1291.6666666666665</v>
      </c>
      <c r="Z3574" s="41">
        <f t="shared" si="1596"/>
        <v>46510.609171800133</v>
      </c>
      <c r="AA3574" s="41">
        <v>30978.781656399722</v>
      </c>
      <c r="AB3574" s="41">
        <v>2082.1145729224404</v>
      </c>
      <c r="AC3574" s="41">
        <f t="shared" ref="AC3574:AC3637" si="1612">AA3574+AB3574</f>
        <v>33060.896229322163</v>
      </c>
      <c r="AD3574" s="42">
        <f t="shared" ref="AD3574:AD3637" si="1613">Z3574-AA3574</f>
        <v>15531.827515400411</v>
      </c>
      <c r="AE3574" s="41">
        <f t="shared" ref="AE3574:AE3637" si="1614">AC3574+AD3574</f>
        <v>48592.723744722578</v>
      </c>
      <c r="AF3574" s="42">
        <f t="shared" ref="AF3574:AF3637" si="1615">I3574-AE3574</f>
        <v>106407.27625527742</v>
      </c>
      <c r="AG3574" s="43">
        <f>(365.25/30.4375*(IF(E3574=12002,1/3%,IF(E3574=12003,1/3%,IF(E3574=12004,1/3%,IF(E3574=12006,1/2%,IF(E3574=12007,1/10%,IF(E3574=12008,1/3%,IF(E3574=12009,1/10%,IF(E3574=12010,1/10%,IF(E3574=12011,1/20%,IF(E3574=12012,1/3%,IF(E3574=12099,1/10%)))))))))))))</f>
        <v>120</v>
      </c>
      <c r="AH3574" s="44">
        <f t="shared" ref="AH3574:AH3637" si="1616">IF(AG3574&gt;AI3574,AG3574-AI3574,IF(AG3574&lt;=AI3574,0))</f>
        <v>83.991786447638603</v>
      </c>
      <c r="AI3574" s="36">
        <f t="shared" ref="AI3574:AI3637" si="1617">AJ3574/30.4375</f>
        <v>36.008213552361397</v>
      </c>
      <c r="AJ3574" s="36">
        <f t="shared" ref="AJ3574:AJ3637" si="1618">AK3574-B3574</f>
        <v>1096</v>
      </c>
      <c r="AK3574" s="45">
        <v>45657</v>
      </c>
    </row>
    <row r="3575" spans="1:37" x14ac:dyDescent="0.25">
      <c r="A3575" s="36">
        <v>3569</v>
      </c>
      <c r="B3575" s="45">
        <v>44561</v>
      </c>
      <c r="C3575" s="49" t="s">
        <v>431</v>
      </c>
      <c r="D3575" s="49"/>
      <c r="E3575" s="49">
        <v>12009</v>
      </c>
      <c r="F3575" s="36" t="s">
        <v>2538</v>
      </c>
      <c r="G3575" s="56" t="s">
        <v>435</v>
      </c>
      <c r="H3575" s="38">
        <v>1</v>
      </c>
      <c r="I3575" s="48">
        <v>4763750</v>
      </c>
      <c r="J3575" s="39">
        <f>IF(E3575=12002,I3575,IF(E3575&lt;&gt;12002,0))</f>
        <v>0</v>
      </c>
      <c r="K3575" s="39">
        <f>IF(E3575=12003,I3575,IF(E3575&lt;&gt;12003,0))</f>
        <v>0</v>
      </c>
      <c r="L3575" s="39">
        <f>IF(E3575=12004,I3575,IF(E3575&lt;&gt;12004,0))</f>
        <v>0</v>
      </c>
      <c r="M3575" s="39">
        <f>IF(E3575=12005,I3575,IF(E3575&lt;&gt;12005,0))</f>
        <v>0</v>
      </c>
      <c r="N3575" s="39">
        <f>IF(E3575=12006,I3575,IF(E3575&lt;&gt;12006,0))</f>
        <v>0</v>
      </c>
      <c r="O3575" s="39">
        <f>IF(E3575=12007,I3575,IF(E3575&lt;&gt;12007,0))</f>
        <v>0</v>
      </c>
      <c r="P3575" s="39">
        <f>IF(E3575=12008,I3575,IF(E3575&lt;&gt;12008,0))</f>
        <v>0</v>
      </c>
      <c r="Q3575" s="39">
        <f>IF(E3575=12009,I3575,IF(E3575&lt;&gt;12009,0))</f>
        <v>4763750</v>
      </c>
      <c r="R3575" s="39">
        <f>IF(E3575=12010,I3575,IF(E3575&lt;&gt;12010,0))</f>
        <v>0</v>
      </c>
      <c r="S3575" s="39">
        <f>IF(E3575=12011,I3575,IF(E3575&lt;&gt;12011,0))</f>
        <v>0</v>
      </c>
      <c r="T3575" s="39"/>
      <c r="U3575" s="39">
        <f>IF(E3575=12012,I3575,IF(E3575&lt;&gt;12012,0))</f>
        <v>0</v>
      </c>
      <c r="V3575" s="39"/>
      <c r="W3575" s="39">
        <f>IF(E3575=12099,I3575,IF(E3575&lt;&gt;12099,0))</f>
        <v>0</v>
      </c>
      <c r="X3575" s="39">
        <f t="shared" si="1594"/>
        <v>1304.2436687200548</v>
      </c>
      <c r="Y3575" s="39">
        <f t="shared" si="1595"/>
        <v>39697.916666666664</v>
      </c>
      <c r="Z3575" s="41">
        <f t="shared" si="1596"/>
        <v>1429451.06091718</v>
      </c>
      <c r="AA3575" s="41">
        <v>952097.87816563982</v>
      </c>
      <c r="AB3575" s="41">
        <v>0</v>
      </c>
      <c r="AC3575" s="41">
        <f t="shared" si="1612"/>
        <v>952097.87816563982</v>
      </c>
      <c r="AD3575" s="42">
        <f t="shared" si="1613"/>
        <v>477353.18275154021</v>
      </c>
      <c r="AE3575" s="41">
        <f t="shared" si="1614"/>
        <v>1429451.06091718</v>
      </c>
      <c r="AF3575" s="42">
        <f t="shared" si="1615"/>
        <v>3334298.93908282</v>
      </c>
      <c r="AG3575" s="43">
        <f>(365.25/30.4375*(IF(E3575=12002,1/3%,IF(E3575=12003,1/3%,IF(E3575=12004,1/3%,IF(E3575=12006,1/2%,IF(E3575=12007,1/10%,IF(E3575=12008,1/3%,IF(E3575=12009,1/10%,IF(E3575=12010,1/10%,IF(E3575=12011,1/20%,IF(E3575=12012,1/3%,IF(E3575=12099,1/10%)))))))))))))</f>
        <v>120</v>
      </c>
      <c r="AH3575" s="44">
        <f t="shared" si="1616"/>
        <v>83.991786447638603</v>
      </c>
      <c r="AI3575" s="36">
        <f t="shared" si="1617"/>
        <v>36.008213552361397</v>
      </c>
      <c r="AJ3575" s="36">
        <f t="shared" si="1618"/>
        <v>1096</v>
      </c>
      <c r="AK3575" s="45">
        <v>45657</v>
      </c>
    </row>
    <row r="3576" spans="1:37" s="79" customFormat="1" ht="12.75" x14ac:dyDescent="0.25">
      <c r="A3576" s="36">
        <v>3570</v>
      </c>
      <c r="B3576" s="45">
        <v>44561</v>
      </c>
      <c r="C3576" s="49" t="s">
        <v>272</v>
      </c>
      <c r="D3576" s="49"/>
      <c r="E3576" s="49">
        <v>12010</v>
      </c>
      <c r="F3576" s="36" t="s">
        <v>2538</v>
      </c>
      <c r="G3576" s="56" t="s">
        <v>435</v>
      </c>
      <c r="H3576" s="38">
        <v>1</v>
      </c>
      <c r="I3576" s="50">
        <v>55635751.380000003</v>
      </c>
      <c r="J3576" s="39">
        <f>IF(E3576=12002,I3576,IF(E3576&lt;&gt;12002,0))</f>
        <v>0</v>
      </c>
      <c r="K3576" s="39">
        <f>IF(E3576=12003,I3576,IF(E3576&lt;&gt;12003,0))</f>
        <v>0</v>
      </c>
      <c r="L3576" s="39">
        <f>IF(E3576=12004,I3576,IF(E3576&lt;&gt;12004,0))</f>
        <v>0</v>
      </c>
      <c r="M3576" s="39">
        <f>IF(E3576=12005,I3576,IF(E3576&lt;&gt;12005,0))</f>
        <v>0</v>
      </c>
      <c r="N3576" s="39">
        <f>IF(E3576=12006,I3576,IF(E3576&lt;&gt;12006,0))</f>
        <v>0</v>
      </c>
      <c r="O3576" s="39">
        <f>IF(E3576=12007,I3576,IF(E3576&lt;&gt;12007,0))</f>
        <v>0</v>
      </c>
      <c r="P3576" s="39">
        <f>IF(E3576=12008,I3576,IF(E3576&lt;&gt;12008,0))</f>
        <v>0</v>
      </c>
      <c r="Q3576" s="39">
        <f>IF(E3576=12009,I3576,IF(E3576&lt;&gt;12009,0))</f>
        <v>0</v>
      </c>
      <c r="R3576" s="39">
        <f>IF(E3576=12010,I3576,IF(E3576&lt;&gt;12010,0))</f>
        <v>55635751.380000003</v>
      </c>
      <c r="S3576" s="39">
        <f>IF(E3576=12011,I3576,IF(E3576&lt;&gt;12011,0))</f>
        <v>0</v>
      </c>
      <c r="T3576" s="39"/>
      <c r="U3576" s="39">
        <f>IF(E3576=12012,I3576,IF(E3576&lt;&gt;12012,0))</f>
        <v>0</v>
      </c>
      <c r="V3576" s="39"/>
      <c r="W3576" s="39">
        <f>IF(E3576=12099,I3576,IF(E3576&lt;&gt;12099,0))</f>
        <v>0</v>
      </c>
      <c r="X3576" s="39">
        <f t="shared" si="1594"/>
        <v>15232.23857084189</v>
      </c>
      <c r="Y3576" s="39">
        <f t="shared" si="1595"/>
        <v>463631.26150000002</v>
      </c>
      <c r="Z3576" s="41">
        <f t="shared" si="1596"/>
        <v>16694533.473642712</v>
      </c>
      <c r="AA3576" s="41">
        <v>11119534.156714579</v>
      </c>
      <c r="AB3576" s="41">
        <v>747354.89499217947</v>
      </c>
      <c r="AC3576" s="41">
        <f t="shared" si="1612"/>
        <v>11866889.051706759</v>
      </c>
      <c r="AD3576" s="42">
        <f t="shared" si="1613"/>
        <v>5574999.3169281334</v>
      </c>
      <c r="AE3576" s="41">
        <f t="shared" si="1614"/>
        <v>17441888.368634894</v>
      </c>
      <c r="AF3576" s="42">
        <f t="shared" si="1615"/>
        <v>38193863.011365108</v>
      </c>
      <c r="AG3576" s="43">
        <f>(365.25/30.4375*(IF(E3576=12002,1/3%,IF(E3576=12003,1/3%,IF(E3576=12004,1/3%,IF(E3576=12006,1/2%,IF(E3576=12007,1/10%,IF(E3576=12008,1/3%,IF(E3576=12009,1/10%,IF(E3576=12010,1/10%,IF(E3576=12011,1/20%,IF(E3576=12012,1/3%,IF(E3576=12099,1/10%)))))))))))))</f>
        <v>120</v>
      </c>
      <c r="AH3576" s="44">
        <f t="shared" si="1616"/>
        <v>83.991786447638603</v>
      </c>
      <c r="AI3576" s="36">
        <f t="shared" si="1617"/>
        <v>36.008213552361397</v>
      </c>
      <c r="AJ3576" s="36">
        <f t="shared" si="1618"/>
        <v>1096</v>
      </c>
      <c r="AK3576" s="45">
        <v>45657</v>
      </c>
    </row>
    <row r="3577" spans="1:37" s="79" customFormat="1" ht="12.75" x14ac:dyDescent="0.25">
      <c r="A3577" s="36">
        <v>3571</v>
      </c>
      <c r="B3577" s="45">
        <v>44561</v>
      </c>
      <c r="C3577" s="49" t="s">
        <v>265</v>
      </c>
      <c r="D3577" s="49"/>
      <c r="E3577" s="49">
        <v>12007</v>
      </c>
      <c r="F3577" s="36" t="s">
        <v>2538</v>
      </c>
      <c r="G3577" s="36" t="s">
        <v>435</v>
      </c>
      <c r="H3577" s="38">
        <v>1</v>
      </c>
      <c r="I3577" s="48">
        <v>5181000</v>
      </c>
      <c r="J3577" s="39">
        <f>IF(E3577=12002,I3577,IF(E3577&lt;&gt;12002,0))</f>
        <v>0</v>
      </c>
      <c r="K3577" s="39">
        <f>IF(E3577=12003,I3577,IF(E3577&lt;&gt;12003,0))</f>
        <v>0</v>
      </c>
      <c r="L3577" s="39">
        <f>IF(E3577=12004,I3577,IF(E3577&lt;&gt;12004,0))</f>
        <v>0</v>
      </c>
      <c r="M3577" s="39">
        <f>IF(E3577=12005,I3577,IF(E3577&lt;&gt;12005,0))</f>
        <v>0</v>
      </c>
      <c r="N3577" s="39">
        <f>IF(E3577=12006,I3577,IF(E3577&lt;&gt;12006,0))</f>
        <v>0</v>
      </c>
      <c r="O3577" s="39">
        <f>IF(E3577=12007,I3577,IF(E3577&lt;&gt;12007,0))</f>
        <v>5181000</v>
      </c>
      <c r="P3577" s="39">
        <f>IF(E3577=12008,I3577,IF(E3577&lt;&gt;12008,0))</f>
        <v>0</v>
      </c>
      <c r="Q3577" s="39">
        <f>IF(E3577=12009,I3577,IF(E3577&lt;&gt;12009,0))</f>
        <v>0</v>
      </c>
      <c r="R3577" s="39">
        <f>IF(E3577=12010,I3577,IF(E3577&lt;&gt;12010,0))</f>
        <v>0</v>
      </c>
      <c r="S3577" s="39">
        <f>IF(E3577=12011,I3577,IF(E3577&lt;&gt;12011,0))</f>
        <v>0</v>
      </c>
      <c r="T3577" s="39"/>
      <c r="U3577" s="39">
        <f>IF(E3577=12012,I3577,IF(E3577&lt;&gt;12012,0))</f>
        <v>0</v>
      </c>
      <c r="V3577" s="39"/>
      <c r="W3577" s="39">
        <f>IF(E3577=12099,I3577,IF(E3577&lt;&gt;12099,0))</f>
        <v>0</v>
      </c>
      <c r="X3577" s="39">
        <f t="shared" si="1594"/>
        <v>1418.4804928131416</v>
      </c>
      <c r="Y3577" s="39">
        <f t="shared" si="1595"/>
        <v>43175</v>
      </c>
      <c r="Z3577" s="41">
        <f t="shared" si="1596"/>
        <v>1554654.6201232034</v>
      </c>
      <c r="AA3577" s="41">
        <v>1035490.7597535934</v>
      </c>
      <c r="AB3577" s="41">
        <v>32445.230531740061</v>
      </c>
      <c r="AC3577" s="41">
        <f t="shared" si="1612"/>
        <v>1067935.9902853335</v>
      </c>
      <c r="AD3577" s="42">
        <f t="shared" si="1613"/>
        <v>519163.86036961002</v>
      </c>
      <c r="AE3577" s="41">
        <f t="shared" si="1614"/>
        <v>1587099.8506549434</v>
      </c>
      <c r="AF3577" s="42">
        <f t="shared" si="1615"/>
        <v>3593900.1493450566</v>
      </c>
      <c r="AG3577" s="43">
        <f>(365.25/30.4375*(IF(E3577=12002,1/3%,IF(E3577=12003,1/3%,IF(E3577=12004,1/3%,IF(E3577=12006,1/2%,IF(E3577=12007,1/10%,IF(E3577=12008,1/3%,IF(E3577=12009,1/10%,IF(E3577=12010,1/10%,IF(E3577=12011,1/20%,IF(E3577=12012,1/3%,IF(E3577=12099,1/10%)))))))))))))</f>
        <v>120</v>
      </c>
      <c r="AH3577" s="44">
        <f t="shared" si="1616"/>
        <v>83.991786447638603</v>
      </c>
      <c r="AI3577" s="36">
        <f t="shared" si="1617"/>
        <v>36.008213552361397</v>
      </c>
      <c r="AJ3577" s="36">
        <f t="shared" si="1618"/>
        <v>1096</v>
      </c>
      <c r="AK3577" s="45">
        <v>45657</v>
      </c>
    </row>
    <row r="3578" spans="1:37" s="81" customFormat="1" ht="30" customHeight="1" x14ac:dyDescent="0.25">
      <c r="A3578" s="36">
        <v>3572</v>
      </c>
      <c r="B3578" s="37">
        <v>44561</v>
      </c>
      <c r="C3578" s="37" t="s">
        <v>823</v>
      </c>
      <c r="D3578" s="37"/>
      <c r="E3578" s="36">
        <v>12004</v>
      </c>
      <c r="F3578" s="53" t="s">
        <v>2541</v>
      </c>
      <c r="G3578" s="36" t="s">
        <v>491</v>
      </c>
      <c r="H3578" s="49">
        <v>3277</v>
      </c>
      <c r="I3578" s="39">
        <v>235533077.40213788</v>
      </c>
      <c r="J3578" s="39"/>
      <c r="K3578" s="39"/>
      <c r="L3578" s="39">
        <v>235533077.40213788</v>
      </c>
      <c r="M3578" s="39"/>
      <c r="N3578" s="39"/>
      <c r="O3578" s="39"/>
      <c r="P3578" s="39"/>
      <c r="Q3578" s="39"/>
      <c r="R3578" s="39"/>
      <c r="S3578" s="39"/>
      <c r="T3578" s="39"/>
      <c r="U3578" s="39"/>
      <c r="V3578" s="39"/>
      <c r="W3578" s="39"/>
      <c r="X3578" s="39">
        <f t="shared" si="1594"/>
        <v>19345.632640832679</v>
      </c>
      <c r="Y3578" s="39">
        <f t="shared" si="1595"/>
        <v>588832.69350534468</v>
      </c>
      <c r="Z3578" s="41">
        <f t="shared" si="1596"/>
        <v>21202813.374352615</v>
      </c>
      <c r="AA3578" s="41">
        <v>14122311.827807855</v>
      </c>
      <c r="AB3578" s="41">
        <v>0</v>
      </c>
      <c r="AC3578" s="41">
        <f t="shared" si="1612"/>
        <v>14122311.827807855</v>
      </c>
      <c r="AD3578" s="42">
        <f t="shared" si="1613"/>
        <v>7080501.5465447605</v>
      </c>
      <c r="AE3578" s="41">
        <f t="shared" si="1614"/>
        <v>21202813.374352615</v>
      </c>
      <c r="AF3578" s="42">
        <f t="shared" si="1615"/>
        <v>214330264.02778527</v>
      </c>
      <c r="AG3578" s="43">
        <f t="shared" ref="AG3578:AG3606" si="1619">(365.25/30.4375*(IF(E3578=12002,1/3%,IF(E3578=12003,1/3%,IF(E3578=12004,1/3%,IF(E3578=12006,1/2%,IF(E3578=12007,1/10%,IF(E3578=12008,1/3%,IF(E3578=12009,1/10%,IF(E3578=12010,1/10%,IF(E3578=12011,1/20%,IF(E3578=12012,1/3%))))))))))))</f>
        <v>400</v>
      </c>
      <c r="AH3578" s="44">
        <f t="shared" si="1616"/>
        <v>363.99178644763862</v>
      </c>
      <c r="AI3578" s="36">
        <f t="shared" si="1617"/>
        <v>36.008213552361397</v>
      </c>
      <c r="AJ3578" s="36">
        <f t="shared" si="1618"/>
        <v>1096</v>
      </c>
      <c r="AK3578" s="45">
        <v>45657</v>
      </c>
    </row>
    <row r="3579" spans="1:37" s="81" customFormat="1" ht="30" customHeight="1" x14ac:dyDescent="0.25">
      <c r="A3579" s="36">
        <v>3573</v>
      </c>
      <c r="B3579" s="37">
        <v>44561</v>
      </c>
      <c r="C3579" s="37" t="s">
        <v>823</v>
      </c>
      <c r="D3579" s="37"/>
      <c r="E3579" s="36">
        <v>12004</v>
      </c>
      <c r="F3579" s="53" t="s">
        <v>2542</v>
      </c>
      <c r="G3579" s="36" t="s">
        <v>491</v>
      </c>
      <c r="H3579" s="49">
        <v>2144</v>
      </c>
      <c r="I3579" s="39">
        <v>241587100.3335903</v>
      </c>
      <c r="J3579" s="39"/>
      <c r="K3579" s="39"/>
      <c r="L3579" s="39">
        <v>241587100.3335903</v>
      </c>
      <c r="M3579" s="39"/>
      <c r="N3579" s="39"/>
      <c r="O3579" s="39"/>
      <c r="P3579" s="39"/>
      <c r="Q3579" s="39"/>
      <c r="R3579" s="39"/>
      <c r="S3579" s="39"/>
      <c r="T3579" s="39"/>
      <c r="U3579" s="39"/>
      <c r="V3579" s="39"/>
      <c r="W3579" s="39"/>
      <c r="X3579" s="39">
        <f t="shared" si="1594"/>
        <v>19842.882984278462</v>
      </c>
      <c r="Y3579" s="39">
        <f t="shared" si="1595"/>
        <v>603967.75083397573</v>
      </c>
      <c r="Z3579" s="41">
        <f t="shared" si="1596"/>
        <v>21747799.750769198</v>
      </c>
      <c r="AA3579" s="41">
        <v>14485304.578523278</v>
      </c>
      <c r="AB3579" s="41">
        <v>0</v>
      </c>
      <c r="AC3579" s="41">
        <f t="shared" si="1612"/>
        <v>14485304.578523278</v>
      </c>
      <c r="AD3579" s="42">
        <f t="shared" si="1613"/>
        <v>7262495.1722459197</v>
      </c>
      <c r="AE3579" s="41">
        <f t="shared" si="1614"/>
        <v>21747799.750769198</v>
      </c>
      <c r="AF3579" s="42">
        <f t="shared" si="1615"/>
        <v>219839300.5828211</v>
      </c>
      <c r="AG3579" s="43">
        <f t="shared" si="1619"/>
        <v>400</v>
      </c>
      <c r="AH3579" s="44">
        <f t="shared" si="1616"/>
        <v>363.99178644763862</v>
      </c>
      <c r="AI3579" s="36">
        <f t="shared" si="1617"/>
        <v>36.008213552361397</v>
      </c>
      <c r="AJ3579" s="36">
        <f t="shared" si="1618"/>
        <v>1096</v>
      </c>
      <c r="AK3579" s="45">
        <v>45657</v>
      </c>
    </row>
    <row r="3580" spans="1:37" s="81" customFormat="1" ht="30" customHeight="1" x14ac:dyDescent="0.25">
      <c r="A3580" s="36">
        <v>3574</v>
      </c>
      <c r="B3580" s="37">
        <v>44561</v>
      </c>
      <c r="C3580" s="37" t="s">
        <v>823</v>
      </c>
      <c r="D3580" s="37"/>
      <c r="E3580" s="36">
        <v>12004</v>
      </c>
      <c r="F3580" s="53" t="s">
        <v>2543</v>
      </c>
      <c r="G3580" s="36" t="s">
        <v>491</v>
      </c>
      <c r="H3580" s="49">
        <v>21</v>
      </c>
      <c r="I3580" s="39">
        <v>10004298.071853263</v>
      </c>
      <c r="J3580" s="39"/>
      <c r="K3580" s="39"/>
      <c r="L3580" s="39">
        <v>10004298.071853263</v>
      </c>
      <c r="M3580" s="39"/>
      <c r="N3580" s="39"/>
      <c r="O3580" s="39"/>
      <c r="P3580" s="39"/>
      <c r="Q3580" s="39"/>
      <c r="R3580" s="39"/>
      <c r="S3580" s="39"/>
      <c r="T3580" s="39"/>
      <c r="U3580" s="39"/>
      <c r="V3580" s="39"/>
      <c r="W3580" s="39"/>
      <c r="X3580" s="39">
        <f t="shared" si="1594"/>
        <v>821.70826052182861</v>
      </c>
      <c r="Y3580" s="39">
        <f t="shared" si="1595"/>
        <v>25010.745179633159</v>
      </c>
      <c r="Z3580" s="41">
        <f t="shared" si="1596"/>
        <v>900592.25353192422</v>
      </c>
      <c r="AA3580" s="41">
        <v>599847.03018093482</v>
      </c>
      <c r="AB3580" s="41">
        <v>0</v>
      </c>
      <c r="AC3580" s="41">
        <f t="shared" si="1612"/>
        <v>599847.03018093482</v>
      </c>
      <c r="AD3580" s="42">
        <f t="shared" si="1613"/>
        <v>300745.2233509894</v>
      </c>
      <c r="AE3580" s="41">
        <f t="shared" si="1614"/>
        <v>900592.25353192422</v>
      </c>
      <c r="AF3580" s="42">
        <f t="shared" si="1615"/>
        <v>9103705.8183213398</v>
      </c>
      <c r="AG3580" s="43">
        <f t="shared" si="1619"/>
        <v>400</v>
      </c>
      <c r="AH3580" s="44">
        <f t="shared" si="1616"/>
        <v>363.99178644763862</v>
      </c>
      <c r="AI3580" s="36">
        <f t="shared" si="1617"/>
        <v>36.008213552361397</v>
      </c>
      <c r="AJ3580" s="36">
        <f t="shared" si="1618"/>
        <v>1096</v>
      </c>
      <c r="AK3580" s="45">
        <v>45657</v>
      </c>
    </row>
    <row r="3581" spans="1:37" s="81" customFormat="1" ht="30" customHeight="1" x14ac:dyDescent="0.25">
      <c r="A3581" s="36">
        <v>3575</v>
      </c>
      <c r="B3581" s="37">
        <v>44561</v>
      </c>
      <c r="C3581" s="37" t="s">
        <v>2431</v>
      </c>
      <c r="D3581" s="37"/>
      <c r="E3581" s="36">
        <v>12014</v>
      </c>
      <c r="F3581" s="53" t="s">
        <v>2544</v>
      </c>
      <c r="G3581" s="36" t="s">
        <v>491</v>
      </c>
      <c r="H3581" s="49">
        <v>1</v>
      </c>
      <c r="I3581" s="39">
        <v>6703438.8718937086</v>
      </c>
      <c r="J3581" s="39"/>
      <c r="K3581" s="39"/>
      <c r="L3581" s="39"/>
      <c r="M3581" s="39"/>
      <c r="N3581" s="39"/>
      <c r="O3581" s="39"/>
      <c r="P3581" s="39"/>
      <c r="Q3581" s="39"/>
      <c r="R3581" s="39"/>
      <c r="S3581" s="39"/>
      <c r="T3581" s="39">
        <v>6703438.8718937086</v>
      </c>
      <c r="U3581" s="39"/>
      <c r="V3581" s="39"/>
      <c r="W3581" s="39"/>
      <c r="X3581" s="39">
        <f t="shared" si="1594"/>
        <v>0</v>
      </c>
      <c r="Y3581" s="39">
        <f t="shared" si="1595"/>
        <v>0</v>
      </c>
      <c r="Z3581" s="41">
        <f t="shared" si="1596"/>
        <v>0</v>
      </c>
      <c r="AA3581" s="41">
        <v>0</v>
      </c>
      <c r="AB3581" s="41">
        <v>16343973.689999999</v>
      </c>
      <c r="AC3581" s="41">
        <f t="shared" si="1612"/>
        <v>16343973.689999999</v>
      </c>
      <c r="AD3581" s="42">
        <f t="shared" si="1613"/>
        <v>0</v>
      </c>
      <c r="AE3581" s="41">
        <f t="shared" si="1614"/>
        <v>16343973.689999999</v>
      </c>
      <c r="AF3581" s="42">
        <f>I3581-AE3581</f>
        <v>-9640534.81810629</v>
      </c>
      <c r="AG3581" s="43">
        <f t="shared" si="1619"/>
        <v>0</v>
      </c>
      <c r="AH3581" s="44">
        <f t="shared" si="1616"/>
        <v>0</v>
      </c>
      <c r="AI3581" s="36">
        <f t="shared" si="1617"/>
        <v>36.008213552361397</v>
      </c>
      <c r="AJ3581" s="36">
        <f t="shared" si="1618"/>
        <v>1096</v>
      </c>
      <c r="AK3581" s="45">
        <v>45657</v>
      </c>
    </row>
    <row r="3582" spans="1:37" s="81" customFormat="1" ht="30" customHeight="1" x14ac:dyDescent="0.25">
      <c r="A3582" s="36">
        <v>3576</v>
      </c>
      <c r="B3582" s="45">
        <v>44561</v>
      </c>
      <c r="C3582" s="36" t="s">
        <v>980</v>
      </c>
      <c r="D3582" s="36"/>
      <c r="E3582" s="56">
        <v>12002</v>
      </c>
      <c r="F3582" s="36" t="s">
        <v>2538</v>
      </c>
      <c r="G3582" s="56" t="s">
        <v>544</v>
      </c>
      <c r="H3582" s="38">
        <v>1</v>
      </c>
      <c r="I3582" s="50">
        <v>204271393.63999999</v>
      </c>
      <c r="J3582" s="39">
        <f t="shared" ref="J3582:J3588" si="1620">IF(E3582=12002,I3582,IF(E3582&lt;&gt;12002,0))</f>
        <v>204271393.63999999</v>
      </c>
      <c r="K3582" s="39">
        <f t="shared" ref="K3582:K3588" si="1621">IF(E3582=12003,I3582,IF(E3582&lt;&gt;12003,0))</f>
        <v>0</v>
      </c>
      <c r="L3582" s="39">
        <f t="shared" ref="L3582:L3588" si="1622">IF(E3582=12004,I3582,IF(E3582&lt;&gt;12004,0))</f>
        <v>0</v>
      </c>
      <c r="M3582" s="39">
        <f>IF(C3582=12006,H3582,IF(C3582&lt;&gt;12006,0))</f>
        <v>0</v>
      </c>
      <c r="N3582" s="39">
        <f t="shared" ref="N3582:N3588" si="1623">IF(E3582=12006,I3582,IF(E3582&lt;&gt;12006,0))</f>
        <v>0</v>
      </c>
      <c r="O3582" s="39">
        <f t="shared" ref="O3582:O3588" si="1624">IF(E3582=12007,I3582,IF(E3582&lt;&gt;12007,0))</f>
        <v>0</v>
      </c>
      <c r="P3582" s="39">
        <f t="shared" ref="P3582:P3588" si="1625">IF(E3582=12008,I3582,IF(E3582&lt;&gt;12008,0))</f>
        <v>0</v>
      </c>
      <c r="Q3582" s="39">
        <f t="shared" ref="Q3582:Q3588" si="1626">IF(E3582=12009,I3582,IF(E3582&lt;&gt;12009,0))</f>
        <v>0</v>
      </c>
      <c r="R3582" s="39">
        <f t="shared" ref="R3582:R3588" si="1627">IF(E3582=12010,I3582,IF(E3582&lt;&gt;12010,0))</f>
        <v>0</v>
      </c>
      <c r="S3582" s="39">
        <f t="shared" ref="S3582:S3588" si="1628">IF(E3582=12011,I3582,IF(E3582&lt;&gt;12011,0))</f>
        <v>0</v>
      </c>
      <c r="T3582" s="39"/>
      <c r="U3582" s="39">
        <f t="shared" ref="U3582:U3588" si="1629">IF(E3582=12012,I3582,IF(E3582&lt;&gt;12012,0))</f>
        <v>0</v>
      </c>
      <c r="V3582" s="39"/>
      <c r="W3582" s="39"/>
      <c r="X3582" s="39">
        <f t="shared" si="1594"/>
        <v>16777.937875975356</v>
      </c>
      <c r="Y3582" s="39">
        <f t="shared" si="1595"/>
        <v>510678.48409999989</v>
      </c>
      <c r="Z3582" s="41">
        <f t="shared" si="1596"/>
        <v>18388619.912068989</v>
      </c>
      <c r="AA3582" s="41">
        <v>11744556.513182748</v>
      </c>
      <c r="AB3582" s="41">
        <v>-316747.01338855678</v>
      </c>
      <c r="AC3582" s="41">
        <f t="shared" si="1612"/>
        <v>11427809.499794191</v>
      </c>
      <c r="AD3582" s="42">
        <f t="shared" si="1613"/>
        <v>6644063.398886241</v>
      </c>
      <c r="AE3582" s="41">
        <f t="shared" si="1614"/>
        <v>18071872.898680434</v>
      </c>
      <c r="AF3582" s="42">
        <f t="shared" si="1615"/>
        <v>186199520.74131954</v>
      </c>
      <c r="AG3582" s="43">
        <f t="shared" si="1619"/>
        <v>400</v>
      </c>
      <c r="AH3582" s="44">
        <f t="shared" si="1616"/>
        <v>363.99178644763862</v>
      </c>
      <c r="AI3582" s="36">
        <f t="shared" si="1617"/>
        <v>36.008213552361397</v>
      </c>
      <c r="AJ3582" s="36">
        <f t="shared" si="1618"/>
        <v>1096</v>
      </c>
      <c r="AK3582" s="45">
        <v>45657</v>
      </c>
    </row>
    <row r="3583" spans="1:37" s="81" customFormat="1" ht="30" customHeight="1" x14ac:dyDescent="0.25">
      <c r="A3583" s="36">
        <v>3577</v>
      </c>
      <c r="B3583" s="45">
        <v>44561</v>
      </c>
      <c r="C3583" s="53" t="s">
        <v>533</v>
      </c>
      <c r="D3583" s="53"/>
      <c r="E3583" s="56">
        <v>12003</v>
      </c>
      <c r="F3583" s="36" t="s">
        <v>2538</v>
      </c>
      <c r="G3583" s="56" t="s">
        <v>544</v>
      </c>
      <c r="H3583" s="38">
        <v>1</v>
      </c>
      <c r="I3583" s="48">
        <v>23544496.449999999</v>
      </c>
      <c r="J3583" s="39">
        <f t="shared" si="1620"/>
        <v>0</v>
      </c>
      <c r="K3583" s="39">
        <f t="shared" si="1621"/>
        <v>23544496.449999999</v>
      </c>
      <c r="L3583" s="39">
        <f t="shared" si="1622"/>
        <v>0</v>
      </c>
      <c r="M3583" s="39">
        <f>IF(C3583=12006,H3583,IF(C3583&lt;&gt;12006,0))</f>
        <v>0</v>
      </c>
      <c r="N3583" s="39">
        <f t="shared" si="1623"/>
        <v>0</v>
      </c>
      <c r="O3583" s="39">
        <f t="shared" si="1624"/>
        <v>0</v>
      </c>
      <c r="P3583" s="39">
        <f t="shared" si="1625"/>
        <v>0</v>
      </c>
      <c r="Q3583" s="39">
        <f t="shared" si="1626"/>
        <v>0</v>
      </c>
      <c r="R3583" s="39">
        <f t="shared" si="1627"/>
        <v>0</v>
      </c>
      <c r="S3583" s="39">
        <f t="shared" si="1628"/>
        <v>0</v>
      </c>
      <c r="T3583" s="39"/>
      <c r="U3583" s="39">
        <f t="shared" si="1629"/>
        <v>0</v>
      </c>
      <c r="V3583" s="39"/>
      <c r="W3583" s="39"/>
      <c r="X3583" s="39">
        <f t="shared" si="1594"/>
        <v>1933.839544147844</v>
      </c>
      <c r="Y3583" s="39">
        <f t="shared" si="1595"/>
        <v>58861.241125</v>
      </c>
      <c r="Z3583" s="41">
        <f t="shared" si="1596"/>
        <v>2119488.1403860371</v>
      </c>
      <c r="AA3583" s="41">
        <v>1353687.6809034909</v>
      </c>
      <c r="AB3583" s="41">
        <v>-36508.533081328322</v>
      </c>
      <c r="AC3583" s="41">
        <f t="shared" si="1612"/>
        <v>1317179.1478221626</v>
      </c>
      <c r="AD3583" s="42">
        <f t="shared" si="1613"/>
        <v>765800.4594825462</v>
      </c>
      <c r="AE3583" s="41">
        <f t="shared" si="1614"/>
        <v>2082979.6073047088</v>
      </c>
      <c r="AF3583" s="42">
        <f t="shared" si="1615"/>
        <v>21461516.842695292</v>
      </c>
      <c r="AG3583" s="43">
        <f t="shared" si="1619"/>
        <v>400</v>
      </c>
      <c r="AH3583" s="44">
        <f t="shared" si="1616"/>
        <v>363.99178644763862</v>
      </c>
      <c r="AI3583" s="36">
        <f t="shared" si="1617"/>
        <v>36.008213552361397</v>
      </c>
      <c r="AJ3583" s="36">
        <f t="shared" si="1618"/>
        <v>1096</v>
      </c>
      <c r="AK3583" s="45">
        <v>45657</v>
      </c>
    </row>
    <row r="3584" spans="1:37" s="81" customFormat="1" ht="30" customHeight="1" x14ac:dyDescent="0.25">
      <c r="A3584" s="36">
        <v>3578</v>
      </c>
      <c r="B3584" s="74">
        <v>44561</v>
      </c>
      <c r="C3584" s="36" t="s">
        <v>823</v>
      </c>
      <c r="D3584" s="36"/>
      <c r="E3584" s="36">
        <v>12004</v>
      </c>
      <c r="F3584" s="36" t="s">
        <v>2545</v>
      </c>
      <c r="G3584" s="36" t="s">
        <v>558</v>
      </c>
      <c r="H3584" s="38">
        <v>1</v>
      </c>
      <c r="I3584" s="50">
        <v>24043500</v>
      </c>
      <c r="J3584" s="39">
        <f t="shared" si="1620"/>
        <v>0</v>
      </c>
      <c r="K3584" s="39">
        <f t="shared" si="1621"/>
        <v>0</v>
      </c>
      <c r="L3584" s="39">
        <f t="shared" si="1622"/>
        <v>24043500</v>
      </c>
      <c r="M3584" s="39">
        <f>IF(C3584=12006,H3584,IF(C3584&lt;&gt;12006,0))</f>
        <v>0</v>
      </c>
      <c r="N3584" s="39">
        <f t="shared" si="1623"/>
        <v>0</v>
      </c>
      <c r="O3584" s="39">
        <f t="shared" si="1624"/>
        <v>0</v>
      </c>
      <c r="P3584" s="39">
        <f t="shared" si="1625"/>
        <v>0</v>
      </c>
      <c r="Q3584" s="39">
        <f t="shared" si="1626"/>
        <v>0</v>
      </c>
      <c r="R3584" s="39">
        <f t="shared" si="1627"/>
        <v>0</v>
      </c>
      <c r="S3584" s="39">
        <f t="shared" si="1628"/>
        <v>0</v>
      </c>
      <c r="T3584" s="39"/>
      <c r="U3584" s="39">
        <f t="shared" si="1629"/>
        <v>0</v>
      </c>
      <c r="V3584" s="39"/>
      <c r="W3584" s="39"/>
      <c r="X3584" s="39">
        <f t="shared" si="1594"/>
        <v>1974.8254620123203</v>
      </c>
      <c r="Y3584" s="39">
        <f t="shared" si="1595"/>
        <v>60108.75</v>
      </c>
      <c r="Z3584" s="41">
        <f t="shared" si="1596"/>
        <v>2164408.7063655029</v>
      </c>
      <c r="AA3584" s="41">
        <v>1382377.8234086242</v>
      </c>
      <c r="AB3584" s="41">
        <v>-37282.297245347007</v>
      </c>
      <c r="AC3584" s="41">
        <f t="shared" si="1612"/>
        <v>1345095.5261632772</v>
      </c>
      <c r="AD3584" s="42">
        <f t="shared" si="1613"/>
        <v>782030.88295687875</v>
      </c>
      <c r="AE3584" s="41">
        <f t="shared" si="1614"/>
        <v>2127126.409120156</v>
      </c>
      <c r="AF3584" s="42">
        <f t="shared" si="1615"/>
        <v>21916373.590879843</v>
      </c>
      <c r="AG3584" s="43">
        <f t="shared" si="1619"/>
        <v>400</v>
      </c>
      <c r="AH3584" s="44">
        <f t="shared" si="1616"/>
        <v>363.99178644763862</v>
      </c>
      <c r="AI3584" s="36">
        <f t="shared" si="1617"/>
        <v>36.008213552361397</v>
      </c>
      <c r="AJ3584" s="36">
        <f t="shared" si="1618"/>
        <v>1096</v>
      </c>
      <c r="AK3584" s="45">
        <v>45657</v>
      </c>
    </row>
    <row r="3585" spans="1:37" s="79" customFormat="1" ht="12.75" customHeight="1" x14ac:dyDescent="0.25">
      <c r="A3585" s="36">
        <v>3579</v>
      </c>
      <c r="B3585" s="45">
        <v>44561</v>
      </c>
      <c r="C3585" s="36" t="s">
        <v>823</v>
      </c>
      <c r="D3585" s="36"/>
      <c r="E3585" s="36">
        <v>12004</v>
      </c>
      <c r="F3585" s="36" t="s">
        <v>2538</v>
      </c>
      <c r="G3585" s="36" t="s">
        <v>544</v>
      </c>
      <c r="H3585" s="38">
        <v>27000</v>
      </c>
      <c r="I3585" s="50">
        <v>1174916400</v>
      </c>
      <c r="J3585" s="39">
        <f t="shared" si="1620"/>
        <v>0</v>
      </c>
      <c r="K3585" s="39">
        <f t="shared" si="1621"/>
        <v>0</v>
      </c>
      <c r="L3585" s="39">
        <f t="shared" si="1622"/>
        <v>1174916400</v>
      </c>
      <c r="M3585" s="39">
        <f>IF(C3585=12006,H3585,IF(C3585&lt;&gt;12006,0))</f>
        <v>0</v>
      </c>
      <c r="N3585" s="39">
        <f t="shared" si="1623"/>
        <v>0</v>
      </c>
      <c r="O3585" s="39">
        <f t="shared" si="1624"/>
        <v>0</v>
      </c>
      <c r="P3585" s="39">
        <f t="shared" si="1625"/>
        <v>0</v>
      </c>
      <c r="Q3585" s="39">
        <f t="shared" si="1626"/>
        <v>0</v>
      </c>
      <c r="R3585" s="39">
        <f t="shared" si="1627"/>
        <v>0</v>
      </c>
      <c r="S3585" s="39">
        <f t="shared" si="1628"/>
        <v>0</v>
      </c>
      <c r="T3585" s="39"/>
      <c r="U3585" s="39">
        <f t="shared" si="1629"/>
        <v>0</v>
      </c>
      <c r="V3585" s="39"/>
      <c r="W3585" s="39"/>
      <c r="X3585" s="39">
        <f t="shared" si="1594"/>
        <v>96502.373716632443</v>
      </c>
      <c r="Y3585" s="39">
        <f t="shared" si="1595"/>
        <v>2937291</v>
      </c>
      <c r="Z3585" s="41">
        <f t="shared" si="1596"/>
        <v>105766601.59342916</v>
      </c>
      <c r="AA3585" s="41">
        <v>67551661.601642713</v>
      </c>
      <c r="AB3585" s="41">
        <v>-1821847.1713033889</v>
      </c>
      <c r="AC3585" s="41">
        <f t="shared" si="1612"/>
        <v>65729814.430339321</v>
      </c>
      <c r="AD3585" s="42">
        <f t="shared" si="1613"/>
        <v>38214939.99178645</v>
      </c>
      <c r="AE3585" s="41">
        <f t="shared" si="1614"/>
        <v>103944754.42212577</v>
      </c>
      <c r="AF3585" s="42">
        <f t="shared" si="1615"/>
        <v>1070971645.5778742</v>
      </c>
      <c r="AG3585" s="43">
        <f t="shared" si="1619"/>
        <v>400</v>
      </c>
      <c r="AH3585" s="44">
        <f t="shared" si="1616"/>
        <v>363.99178644763862</v>
      </c>
      <c r="AI3585" s="36">
        <f t="shared" si="1617"/>
        <v>36.008213552361397</v>
      </c>
      <c r="AJ3585" s="36">
        <f t="shared" si="1618"/>
        <v>1096</v>
      </c>
      <c r="AK3585" s="45">
        <v>45657</v>
      </c>
    </row>
    <row r="3586" spans="1:37" s="79" customFormat="1" ht="25.5" customHeight="1" x14ac:dyDescent="0.25">
      <c r="A3586" s="36">
        <v>3580</v>
      </c>
      <c r="B3586" s="74">
        <v>44561</v>
      </c>
      <c r="C3586" s="36" t="s">
        <v>823</v>
      </c>
      <c r="D3586" s="36"/>
      <c r="E3586" s="36">
        <v>12004</v>
      </c>
      <c r="F3586" s="36" t="s">
        <v>2545</v>
      </c>
      <c r="G3586" s="36" t="s">
        <v>558</v>
      </c>
      <c r="H3586" s="38">
        <v>1</v>
      </c>
      <c r="I3586" s="50">
        <v>50830000</v>
      </c>
      <c r="J3586" s="39">
        <f t="shared" si="1620"/>
        <v>0</v>
      </c>
      <c r="K3586" s="39">
        <f t="shared" si="1621"/>
        <v>0</v>
      </c>
      <c r="L3586" s="39">
        <f t="shared" si="1622"/>
        <v>50830000</v>
      </c>
      <c r="M3586" s="39">
        <f>IF(C3586=12006,H3586,IF(C3586&lt;&gt;12006,0))</f>
        <v>0</v>
      </c>
      <c r="N3586" s="39">
        <f t="shared" si="1623"/>
        <v>0</v>
      </c>
      <c r="O3586" s="39">
        <f t="shared" si="1624"/>
        <v>0</v>
      </c>
      <c r="P3586" s="39">
        <f t="shared" si="1625"/>
        <v>0</v>
      </c>
      <c r="Q3586" s="39">
        <f t="shared" si="1626"/>
        <v>0</v>
      </c>
      <c r="R3586" s="39">
        <f t="shared" si="1627"/>
        <v>0</v>
      </c>
      <c r="S3586" s="39">
        <f t="shared" si="1628"/>
        <v>0</v>
      </c>
      <c r="T3586" s="39"/>
      <c r="U3586" s="39">
        <f t="shared" si="1629"/>
        <v>0</v>
      </c>
      <c r="V3586" s="39"/>
      <c r="W3586" s="39"/>
      <c r="X3586" s="39">
        <f t="shared" si="1594"/>
        <v>4174.9486652977412</v>
      </c>
      <c r="Y3586" s="39">
        <f t="shared" si="1595"/>
        <v>127075</v>
      </c>
      <c r="Z3586" s="41">
        <f t="shared" si="1596"/>
        <v>4575743.7371663246</v>
      </c>
      <c r="AA3586" s="41">
        <v>2922464.0657084188</v>
      </c>
      <c r="AB3586" s="41">
        <v>-78817.94118913589</v>
      </c>
      <c r="AC3586" s="41">
        <f t="shared" si="1612"/>
        <v>2843646.124519283</v>
      </c>
      <c r="AD3586" s="42">
        <f t="shared" si="1613"/>
        <v>1653279.6714579058</v>
      </c>
      <c r="AE3586" s="41">
        <f t="shared" si="1614"/>
        <v>4496925.7959771883</v>
      </c>
      <c r="AF3586" s="42">
        <f t="shared" si="1615"/>
        <v>46333074.20402281</v>
      </c>
      <c r="AG3586" s="43">
        <f t="shared" si="1619"/>
        <v>400</v>
      </c>
      <c r="AH3586" s="44">
        <f t="shared" si="1616"/>
        <v>363.99178644763862</v>
      </c>
      <c r="AI3586" s="36">
        <f t="shared" si="1617"/>
        <v>36.008213552361397</v>
      </c>
      <c r="AJ3586" s="36">
        <f t="shared" si="1618"/>
        <v>1096</v>
      </c>
      <c r="AK3586" s="45">
        <v>45657</v>
      </c>
    </row>
    <row r="3587" spans="1:37" s="79" customFormat="1" ht="15.75" customHeight="1" x14ac:dyDescent="0.25">
      <c r="A3587" s="36">
        <v>3581</v>
      </c>
      <c r="B3587" s="74">
        <v>44561</v>
      </c>
      <c r="C3587" s="36" t="s">
        <v>823</v>
      </c>
      <c r="D3587" s="36"/>
      <c r="E3587" s="36">
        <v>12004</v>
      </c>
      <c r="F3587" s="36" t="s">
        <v>2545</v>
      </c>
      <c r="G3587" s="36" t="s">
        <v>558</v>
      </c>
      <c r="H3587" s="38">
        <v>1</v>
      </c>
      <c r="I3587" s="50">
        <v>157631900</v>
      </c>
      <c r="J3587" s="39">
        <f t="shared" si="1620"/>
        <v>0</v>
      </c>
      <c r="K3587" s="39">
        <f t="shared" si="1621"/>
        <v>0</v>
      </c>
      <c r="L3587" s="39">
        <f t="shared" si="1622"/>
        <v>157631900</v>
      </c>
      <c r="M3587" s="39">
        <f>IF(C3587=12006,H3587,IF(C3587&lt;&gt;12006,0))</f>
        <v>0</v>
      </c>
      <c r="N3587" s="39">
        <f t="shared" si="1623"/>
        <v>0</v>
      </c>
      <c r="O3587" s="39">
        <f t="shared" si="1624"/>
        <v>0</v>
      </c>
      <c r="P3587" s="39">
        <f t="shared" si="1625"/>
        <v>0</v>
      </c>
      <c r="Q3587" s="39">
        <f t="shared" si="1626"/>
        <v>0</v>
      </c>
      <c r="R3587" s="39">
        <f t="shared" si="1627"/>
        <v>0</v>
      </c>
      <c r="S3587" s="39">
        <f t="shared" si="1628"/>
        <v>0</v>
      </c>
      <c r="T3587" s="39"/>
      <c r="U3587" s="39">
        <f t="shared" si="1629"/>
        <v>0</v>
      </c>
      <c r="V3587" s="39"/>
      <c r="W3587" s="39"/>
      <c r="X3587" s="39">
        <f t="shared" si="1594"/>
        <v>12947.178644763861</v>
      </c>
      <c r="Y3587" s="39">
        <f t="shared" si="1595"/>
        <v>394079.75</v>
      </c>
      <c r="Z3587" s="41">
        <f t="shared" si="1596"/>
        <v>14190107.79466119</v>
      </c>
      <c r="AA3587" s="41">
        <v>9063025.0513347015</v>
      </c>
      <c r="AB3587" s="41">
        <v>-244426.94911925533</v>
      </c>
      <c r="AC3587" s="41">
        <f t="shared" si="1612"/>
        <v>8818598.1022154465</v>
      </c>
      <c r="AD3587" s="42">
        <f t="shared" si="1613"/>
        <v>5127082.7433264889</v>
      </c>
      <c r="AE3587" s="41">
        <f t="shared" si="1614"/>
        <v>13945680.845541935</v>
      </c>
      <c r="AF3587" s="42">
        <f t="shared" si="1615"/>
        <v>143686219.15445808</v>
      </c>
      <c r="AG3587" s="43">
        <f t="shared" si="1619"/>
        <v>400</v>
      </c>
      <c r="AH3587" s="44">
        <f t="shared" si="1616"/>
        <v>363.99178644763862</v>
      </c>
      <c r="AI3587" s="36">
        <f t="shared" si="1617"/>
        <v>36.008213552361397</v>
      </c>
      <c r="AJ3587" s="36">
        <f t="shared" si="1618"/>
        <v>1096</v>
      </c>
      <c r="AK3587" s="45">
        <v>45657</v>
      </c>
    </row>
    <row r="3588" spans="1:37" s="79" customFormat="1" ht="15.75" customHeight="1" x14ac:dyDescent="0.25">
      <c r="A3588" s="36">
        <v>3582</v>
      </c>
      <c r="B3588" s="45">
        <v>44561</v>
      </c>
      <c r="C3588" s="36" t="s">
        <v>823</v>
      </c>
      <c r="D3588" s="36"/>
      <c r="E3588" s="56">
        <v>12004</v>
      </c>
      <c r="F3588" s="36" t="s">
        <v>2546</v>
      </c>
      <c r="G3588" s="56" t="s">
        <v>544</v>
      </c>
      <c r="H3588" s="38">
        <v>1</v>
      </c>
      <c r="I3588" s="50">
        <v>86818500</v>
      </c>
      <c r="J3588" s="39">
        <f t="shared" si="1620"/>
        <v>0</v>
      </c>
      <c r="K3588" s="39">
        <f t="shared" si="1621"/>
        <v>0</v>
      </c>
      <c r="L3588" s="39">
        <f t="shared" si="1622"/>
        <v>86818500</v>
      </c>
      <c r="M3588" s="39">
        <f>IF(C3588=12006,H3588,IF(C3588&lt;&gt;12006,0))</f>
        <v>0</v>
      </c>
      <c r="N3588" s="39">
        <f t="shared" si="1623"/>
        <v>0</v>
      </c>
      <c r="O3588" s="39">
        <f t="shared" si="1624"/>
        <v>0</v>
      </c>
      <c r="P3588" s="39">
        <f t="shared" si="1625"/>
        <v>0</v>
      </c>
      <c r="Q3588" s="39">
        <f t="shared" si="1626"/>
        <v>0</v>
      </c>
      <c r="R3588" s="39">
        <f t="shared" si="1627"/>
        <v>0</v>
      </c>
      <c r="S3588" s="39">
        <f t="shared" si="1628"/>
        <v>0</v>
      </c>
      <c r="T3588" s="39"/>
      <c r="U3588" s="39">
        <f t="shared" si="1629"/>
        <v>0</v>
      </c>
      <c r="V3588" s="39"/>
      <c r="W3588" s="39"/>
      <c r="X3588" s="39">
        <f t="shared" si="1594"/>
        <v>7130.8829568788497</v>
      </c>
      <c r="Y3588" s="39">
        <f t="shared" si="1595"/>
        <v>217046.25</v>
      </c>
      <c r="Z3588" s="41">
        <f t="shared" si="1596"/>
        <v>7815447.7207392203</v>
      </c>
      <c r="AA3588" s="41">
        <v>4991618.0698151952</v>
      </c>
      <c r="AB3588" s="41">
        <v>-134622.37708300204</v>
      </c>
      <c r="AC3588" s="41">
        <f t="shared" si="1612"/>
        <v>4856995.6927321935</v>
      </c>
      <c r="AD3588" s="42">
        <f t="shared" si="1613"/>
        <v>2823829.6509240251</v>
      </c>
      <c r="AE3588" s="41">
        <f t="shared" si="1614"/>
        <v>7680825.3436562186</v>
      </c>
      <c r="AF3588" s="42">
        <f t="shared" si="1615"/>
        <v>79137674.656343788</v>
      </c>
      <c r="AG3588" s="43">
        <f t="shared" si="1619"/>
        <v>400</v>
      </c>
      <c r="AH3588" s="44">
        <f t="shared" si="1616"/>
        <v>363.99178644763862</v>
      </c>
      <c r="AI3588" s="36">
        <f t="shared" si="1617"/>
        <v>36.008213552361397</v>
      </c>
      <c r="AJ3588" s="36">
        <f t="shared" si="1618"/>
        <v>1096</v>
      </c>
      <c r="AK3588" s="45">
        <v>45657</v>
      </c>
    </row>
    <row r="3589" spans="1:37" s="79" customFormat="1" ht="15.75" customHeight="1" x14ac:dyDescent="0.25">
      <c r="A3589" s="36">
        <v>3583</v>
      </c>
      <c r="B3589" s="37">
        <v>44575</v>
      </c>
      <c r="C3589" s="37" t="s">
        <v>533</v>
      </c>
      <c r="D3589" s="37"/>
      <c r="E3589" s="36">
        <v>12003</v>
      </c>
      <c r="F3589" s="53" t="s">
        <v>2547</v>
      </c>
      <c r="G3589" s="36" t="s">
        <v>491</v>
      </c>
      <c r="H3589" s="49">
        <v>25</v>
      </c>
      <c r="I3589" s="39">
        <v>1591500</v>
      </c>
      <c r="J3589" s="39"/>
      <c r="K3589" s="39">
        <v>1591500</v>
      </c>
      <c r="L3589" s="39"/>
      <c r="M3589" s="39"/>
      <c r="N3589" s="39"/>
      <c r="O3589" s="39"/>
      <c r="P3589" s="39"/>
      <c r="Q3589" s="39"/>
      <c r="R3589" s="39"/>
      <c r="S3589" s="39"/>
      <c r="T3589" s="39"/>
      <c r="U3589" s="39"/>
      <c r="V3589" s="39"/>
      <c r="W3589" s="39"/>
      <c r="X3589" s="39">
        <f t="shared" si="1594"/>
        <v>130.71868583162217</v>
      </c>
      <c r="Y3589" s="39">
        <f t="shared" si="1595"/>
        <v>3978.7499999999995</v>
      </c>
      <c r="Z3589" s="41">
        <f t="shared" si="1596"/>
        <v>141437.61806981519</v>
      </c>
      <c r="AA3589" s="41">
        <v>93594.579055441471</v>
      </c>
      <c r="AB3589" s="41">
        <v>0</v>
      </c>
      <c r="AC3589" s="41">
        <f t="shared" si="1612"/>
        <v>93594.579055441471</v>
      </c>
      <c r="AD3589" s="42">
        <f t="shared" si="1613"/>
        <v>47843.039014373717</v>
      </c>
      <c r="AE3589" s="41">
        <f t="shared" si="1614"/>
        <v>141437.61806981519</v>
      </c>
      <c r="AF3589" s="42">
        <f t="shared" si="1615"/>
        <v>1450062.3819301848</v>
      </c>
      <c r="AG3589" s="43">
        <f t="shared" si="1619"/>
        <v>400</v>
      </c>
      <c r="AH3589" s="44">
        <f t="shared" si="1616"/>
        <v>364.4517453798768</v>
      </c>
      <c r="AI3589" s="36">
        <f t="shared" si="1617"/>
        <v>35.548254620123203</v>
      </c>
      <c r="AJ3589" s="36">
        <f t="shared" si="1618"/>
        <v>1082</v>
      </c>
      <c r="AK3589" s="45">
        <v>45657</v>
      </c>
    </row>
    <row r="3590" spans="1:37" s="79" customFormat="1" ht="25.5" customHeight="1" x14ac:dyDescent="0.25">
      <c r="A3590" s="36">
        <v>3584</v>
      </c>
      <c r="B3590" s="37">
        <v>44575</v>
      </c>
      <c r="C3590" s="37" t="s">
        <v>533</v>
      </c>
      <c r="D3590" s="37"/>
      <c r="E3590" s="36">
        <v>12003</v>
      </c>
      <c r="F3590" s="53" t="s">
        <v>2548</v>
      </c>
      <c r="G3590" s="36" t="s">
        <v>491</v>
      </c>
      <c r="H3590" s="49">
        <v>8</v>
      </c>
      <c r="I3590" s="39">
        <v>480000</v>
      </c>
      <c r="J3590" s="39"/>
      <c r="K3590" s="39">
        <v>480000</v>
      </c>
      <c r="L3590" s="39"/>
      <c r="M3590" s="39"/>
      <c r="N3590" s="39"/>
      <c r="O3590" s="39"/>
      <c r="P3590" s="39"/>
      <c r="Q3590" s="39"/>
      <c r="R3590" s="39"/>
      <c r="S3590" s="39"/>
      <c r="T3590" s="39"/>
      <c r="U3590" s="39"/>
      <c r="V3590" s="39"/>
      <c r="W3590" s="39"/>
      <c r="X3590" s="39">
        <f t="shared" si="1594"/>
        <v>39.42505133470226</v>
      </c>
      <c r="Y3590" s="39">
        <f t="shared" si="1595"/>
        <v>1200</v>
      </c>
      <c r="Z3590" s="41">
        <f t="shared" si="1596"/>
        <v>42657.905544147841</v>
      </c>
      <c r="AA3590" s="41">
        <v>28228.336755646818</v>
      </c>
      <c r="AB3590" s="41">
        <v>0</v>
      </c>
      <c r="AC3590" s="41">
        <f t="shared" si="1612"/>
        <v>28228.336755646818</v>
      </c>
      <c r="AD3590" s="42">
        <f t="shared" si="1613"/>
        <v>14429.568788501023</v>
      </c>
      <c r="AE3590" s="41">
        <f t="shared" si="1614"/>
        <v>42657.905544147841</v>
      </c>
      <c r="AF3590" s="42">
        <f t="shared" si="1615"/>
        <v>437342.09445585217</v>
      </c>
      <c r="AG3590" s="43">
        <f t="shared" si="1619"/>
        <v>400</v>
      </c>
      <c r="AH3590" s="44">
        <f t="shared" si="1616"/>
        <v>364.4517453798768</v>
      </c>
      <c r="AI3590" s="36">
        <f t="shared" si="1617"/>
        <v>35.548254620123203</v>
      </c>
      <c r="AJ3590" s="36">
        <f t="shared" si="1618"/>
        <v>1082</v>
      </c>
      <c r="AK3590" s="45">
        <v>45657</v>
      </c>
    </row>
    <row r="3591" spans="1:37" s="79" customFormat="1" ht="51" customHeight="1" x14ac:dyDescent="0.25">
      <c r="A3591" s="36">
        <v>3585</v>
      </c>
      <c r="B3591" s="37">
        <v>44575</v>
      </c>
      <c r="C3591" s="37" t="s">
        <v>533</v>
      </c>
      <c r="D3591" s="37"/>
      <c r="E3591" s="36">
        <v>12003</v>
      </c>
      <c r="F3591" s="53" t="s">
        <v>2549</v>
      </c>
      <c r="G3591" s="36" t="s">
        <v>491</v>
      </c>
      <c r="H3591" s="49">
        <v>10</v>
      </c>
      <c r="I3591" s="39">
        <v>500000</v>
      </c>
      <c r="J3591" s="39"/>
      <c r="K3591" s="39">
        <v>500000</v>
      </c>
      <c r="L3591" s="39"/>
      <c r="M3591" s="39"/>
      <c r="N3591" s="39"/>
      <c r="O3591" s="39"/>
      <c r="P3591" s="39"/>
      <c r="Q3591" s="39"/>
      <c r="R3591" s="39"/>
      <c r="S3591" s="39"/>
      <c r="T3591" s="39"/>
      <c r="U3591" s="39"/>
      <c r="V3591" s="39"/>
      <c r="W3591" s="39"/>
      <c r="X3591" s="39">
        <f t="shared" ref="X3591:X3654" si="1630">IF(I3591&lt;0,0,IF(I3591&gt;0,((1/365.25*(IF(E3591=12002,I3591*3%,IF(E3591=12003,I3591*3%,IF(E3591=12004,I3591*3%,IF(E3591=12006,I3591*2%,IF(E3591=12007,I3591*10%,IF(E3591=12008,I3591*3%,IF(E3591=12009,I3591*10%,IF(E3591=12010,I3591*10%,IF(E3591=12011,I3591*20%,IF(E3591=12012,I3591*3%,IF(E3591=12099,I3591*10%))))))))))))))))</f>
        <v>41.067761806981515</v>
      </c>
      <c r="Y3591" s="39">
        <f t="shared" ref="Y3591:Y3654" si="1631">X3591*30.4375</f>
        <v>1249.9999999999998</v>
      </c>
      <c r="Z3591" s="41">
        <f t="shared" ref="Z3591:Z3654" si="1632">IF(I3591&lt;0,0,IF(I3591&gt;0,(IF(AI3591*Y3591&lt;=I3591,Y3591*AI3591,IF(Y3591*AI3591&gt;I3591,I3591,IF(AI3591*Y3591=I3591,I3591))))))</f>
        <v>44435.318275153993</v>
      </c>
      <c r="AA3591" s="41">
        <v>29404.517453798762</v>
      </c>
      <c r="AB3591" s="41">
        <v>0</v>
      </c>
      <c r="AC3591" s="41">
        <f t="shared" si="1612"/>
        <v>29404.517453798762</v>
      </c>
      <c r="AD3591" s="42">
        <f t="shared" si="1613"/>
        <v>15030.800821355231</v>
      </c>
      <c r="AE3591" s="41">
        <f t="shared" si="1614"/>
        <v>44435.318275153993</v>
      </c>
      <c r="AF3591" s="42">
        <f t="shared" si="1615"/>
        <v>455564.68172484601</v>
      </c>
      <c r="AG3591" s="43">
        <f t="shared" si="1619"/>
        <v>400</v>
      </c>
      <c r="AH3591" s="44">
        <f t="shared" si="1616"/>
        <v>364.4517453798768</v>
      </c>
      <c r="AI3591" s="36">
        <f t="shared" si="1617"/>
        <v>35.548254620123203</v>
      </c>
      <c r="AJ3591" s="36">
        <f t="shared" si="1618"/>
        <v>1082</v>
      </c>
      <c r="AK3591" s="45">
        <v>45657</v>
      </c>
    </row>
    <row r="3592" spans="1:37" s="79" customFormat="1" ht="15.75" customHeight="1" x14ac:dyDescent="0.25">
      <c r="A3592" s="36">
        <v>3586</v>
      </c>
      <c r="B3592" s="37">
        <v>44575</v>
      </c>
      <c r="C3592" s="37" t="s">
        <v>533</v>
      </c>
      <c r="D3592" s="37"/>
      <c r="E3592" s="36">
        <v>12003</v>
      </c>
      <c r="F3592" s="53" t="s">
        <v>2550</v>
      </c>
      <c r="G3592" s="36" t="s">
        <v>491</v>
      </c>
      <c r="H3592" s="49">
        <v>8</v>
      </c>
      <c r="I3592" s="39">
        <v>504000</v>
      </c>
      <c r="J3592" s="39"/>
      <c r="K3592" s="39">
        <v>504000</v>
      </c>
      <c r="L3592" s="39"/>
      <c r="M3592" s="39"/>
      <c r="N3592" s="39"/>
      <c r="O3592" s="39"/>
      <c r="P3592" s="39"/>
      <c r="Q3592" s="39"/>
      <c r="R3592" s="39"/>
      <c r="S3592" s="39"/>
      <c r="T3592" s="39"/>
      <c r="U3592" s="39"/>
      <c r="V3592" s="39"/>
      <c r="W3592" s="39"/>
      <c r="X3592" s="39">
        <f t="shared" si="1630"/>
        <v>41.396303901437371</v>
      </c>
      <c r="Y3592" s="39">
        <f t="shared" si="1631"/>
        <v>1260</v>
      </c>
      <c r="Z3592" s="41">
        <f t="shared" si="1632"/>
        <v>44790.800821355238</v>
      </c>
      <c r="AA3592" s="41">
        <v>29639.753593429159</v>
      </c>
      <c r="AB3592" s="41">
        <v>0</v>
      </c>
      <c r="AC3592" s="41">
        <f t="shared" si="1612"/>
        <v>29639.753593429159</v>
      </c>
      <c r="AD3592" s="42">
        <f t="shared" si="1613"/>
        <v>15151.047227926079</v>
      </c>
      <c r="AE3592" s="41">
        <f t="shared" si="1614"/>
        <v>44790.800821355238</v>
      </c>
      <c r="AF3592" s="42">
        <f t="shared" si="1615"/>
        <v>459209.19917864475</v>
      </c>
      <c r="AG3592" s="43">
        <f t="shared" si="1619"/>
        <v>400</v>
      </c>
      <c r="AH3592" s="44">
        <f t="shared" si="1616"/>
        <v>364.4517453798768</v>
      </c>
      <c r="AI3592" s="36">
        <f t="shared" si="1617"/>
        <v>35.548254620123203</v>
      </c>
      <c r="AJ3592" s="36">
        <f t="shared" si="1618"/>
        <v>1082</v>
      </c>
      <c r="AK3592" s="45">
        <v>45657</v>
      </c>
    </row>
    <row r="3593" spans="1:37" s="79" customFormat="1" ht="15.75" customHeight="1" x14ac:dyDescent="0.25">
      <c r="A3593" s="36">
        <v>3587</v>
      </c>
      <c r="B3593" s="45">
        <v>44575</v>
      </c>
      <c r="C3593" s="53" t="s">
        <v>533</v>
      </c>
      <c r="D3593" s="53"/>
      <c r="E3593" s="36">
        <v>12003</v>
      </c>
      <c r="F3593" s="56" t="s">
        <v>2548</v>
      </c>
      <c r="G3593" s="36" t="s">
        <v>2551</v>
      </c>
      <c r="H3593" s="38">
        <v>8</v>
      </c>
      <c r="I3593" s="48">
        <v>480000</v>
      </c>
      <c r="J3593" s="39">
        <f>IF(E3593=12002,I3593,IF(E3593&lt;&gt;12002,0))</f>
        <v>0</v>
      </c>
      <c r="K3593" s="39">
        <f>IF(E3593=12003,I3593,IF(E3593&lt;&gt;12003,0))</f>
        <v>480000</v>
      </c>
      <c r="L3593" s="39">
        <f>IF(E3593=12004,I3593,IF(E3593&lt;&gt;12004,0))</f>
        <v>0</v>
      </c>
      <c r="M3593" s="39">
        <f>IF(C3593=12006,H3593,IF(C3593&lt;&gt;12006,0))</f>
        <v>0</v>
      </c>
      <c r="N3593" s="39">
        <f t="shared" ref="N3593:N3595" si="1633">IF(E3593=12006,I3593,IF(E3593&lt;&gt;12006,0))</f>
        <v>0</v>
      </c>
      <c r="O3593" s="39">
        <f>IF(E3593=12007,I3593,IF(E3593&lt;&gt;12007,0))</f>
        <v>0</v>
      </c>
      <c r="P3593" s="39">
        <f>IF(E3593=12008,I3593,IF(E3593&lt;&gt;12008,0))</f>
        <v>0</v>
      </c>
      <c r="Q3593" s="39">
        <f>IF(E3593=12009,I3593,IF(E3593&lt;&gt;12009,0))</f>
        <v>0</v>
      </c>
      <c r="R3593" s="39">
        <f>IF(E3593=12010,I3593,IF(E3593&lt;&gt;12010,0))</f>
        <v>0</v>
      </c>
      <c r="S3593" s="39">
        <f>IF(E3593=12011,I3593,IF(E3593&lt;&gt;12011,0))</f>
        <v>0</v>
      </c>
      <c r="T3593" s="39"/>
      <c r="U3593" s="39">
        <f>IF(E3593=12012,I3593,IF(E3593&lt;&gt;12012,0))</f>
        <v>0</v>
      </c>
      <c r="V3593" s="39"/>
      <c r="W3593" s="39"/>
      <c r="X3593" s="39">
        <f t="shared" si="1630"/>
        <v>39.42505133470226</v>
      </c>
      <c r="Y3593" s="39">
        <f t="shared" si="1631"/>
        <v>1200</v>
      </c>
      <c r="Z3593" s="41">
        <f t="shared" si="1632"/>
        <v>42657.905544147841</v>
      </c>
      <c r="AA3593" s="41">
        <v>27045.585215605748</v>
      </c>
      <c r="AB3593" s="41">
        <v>-729.41096862816278</v>
      </c>
      <c r="AC3593" s="41">
        <f t="shared" si="1612"/>
        <v>26316.174246977585</v>
      </c>
      <c r="AD3593" s="42">
        <f t="shared" si="1613"/>
        <v>15612.320328542093</v>
      </c>
      <c r="AE3593" s="41">
        <f t="shared" si="1614"/>
        <v>41928.494575519682</v>
      </c>
      <c r="AF3593" s="42">
        <f t="shared" si="1615"/>
        <v>438071.5054244803</v>
      </c>
      <c r="AG3593" s="43">
        <f t="shared" si="1619"/>
        <v>400</v>
      </c>
      <c r="AH3593" s="44">
        <f t="shared" si="1616"/>
        <v>364.4517453798768</v>
      </c>
      <c r="AI3593" s="36">
        <f t="shared" si="1617"/>
        <v>35.548254620123203</v>
      </c>
      <c r="AJ3593" s="36">
        <f t="shared" si="1618"/>
        <v>1082</v>
      </c>
      <c r="AK3593" s="45">
        <v>45657</v>
      </c>
    </row>
    <row r="3594" spans="1:37" s="79" customFormat="1" ht="15.75" customHeight="1" x14ac:dyDescent="0.25">
      <c r="A3594" s="36">
        <v>3588</v>
      </c>
      <c r="B3594" s="45">
        <v>44575</v>
      </c>
      <c r="C3594" s="53" t="s">
        <v>533</v>
      </c>
      <c r="D3594" s="53"/>
      <c r="E3594" s="36">
        <v>12003</v>
      </c>
      <c r="F3594" s="56" t="s">
        <v>2549</v>
      </c>
      <c r="G3594" s="36" t="s">
        <v>2551</v>
      </c>
      <c r="H3594" s="38">
        <v>10</v>
      </c>
      <c r="I3594" s="48">
        <v>500000</v>
      </c>
      <c r="J3594" s="39">
        <f>IF(E3594=12002,I3594,IF(E3594&lt;&gt;12002,0))</f>
        <v>0</v>
      </c>
      <c r="K3594" s="39">
        <f>IF(E3594=12003,I3594,IF(E3594&lt;&gt;12003,0))</f>
        <v>500000</v>
      </c>
      <c r="L3594" s="39">
        <f>IF(E3594=12004,I3594,IF(E3594&lt;&gt;12004,0))</f>
        <v>0</v>
      </c>
      <c r="M3594" s="39">
        <f>IF(C3594=12006,H3594,IF(C3594&lt;&gt;12006,0))</f>
        <v>0</v>
      </c>
      <c r="N3594" s="39">
        <f t="shared" si="1633"/>
        <v>0</v>
      </c>
      <c r="O3594" s="39">
        <f>IF(E3594=12007,I3594,IF(E3594&lt;&gt;12007,0))</f>
        <v>0</v>
      </c>
      <c r="P3594" s="39">
        <f>IF(E3594=12008,I3594,IF(E3594&lt;&gt;12008,0))</f>
        <v>0</v>
      </c>
      <c r="Q3594" s="39">
        <f>IF(E3594=12009,I3594,IF(E3594&lt;&gt;12009,0))</f>
        <v>0</v>
      </c>
      <c r="R3594" s="39">
        <f>IF(E3594=12010,I3594,IF(E3594&lt;&gt;12010,0))</f>
        <v>0</v>
      </c>
      <c r="S3594" s="39">
        <f>IF(E3594=12011,I3594,IF(E3594&lt;&gt;12011,0))</f>
        <v>0</v>
      </c>
      <c r="T3594" s="39"/>
      <c r="U3594" s="39">
        <f>IF(E3594=12012,I3594,IF(E3594&lt;&gt;12012,0))</f>
        <v>0</v>
      </c>
      <c r="V3594" s="39"/>
      <c r="W3594" s="39"/>
      <c r="X3594" s="39">
        <f t="shared" si="1630"/>
        <v>41.067761806981515</v>
      </c>
      <c r="Y3594" s="39">
        <f t="shared" si="1631"/>
        <v>1249.9999999999998</v>
      </c>
      <c r="Z3594" s="41">
        <f t="shared" si="1632"/>
        <v>44435.318275153993</v>
      </c>
      <c r="AA3594" s="41">
        <v>28172.484599589316</v>
      </c>
      <c r="AB3594" s="41">
        <v>-759.80309232100285</v>
      </c>
      <c r="AC3594" s="41">
        <f t="shared" si="1612"/>
        <v>27412.681507268313</v>
      </c>
      <c r="AD3594" s="42">
        <f t="shared" si="1613"/>
        <v>16262.833675564678</v>
      </c>
      <c r="AE3594" s="41">
        <f t="shared" si="1614"/>
        <v>43675.515182832991</v>
      </c>
      <c r="AF3594" s="42">
        <f t="shared" si="1615"/>
        <v>456324.48481716699</v>
      </c>
      <c r="AG3594" s="43">
        <f t="shared" si="1619"/>
        <v>400</v>
      </c>
      <c r="AH3594" s="44">
        <f t="shared" si="1616"/>
        <v>364.4517453798768</v>
      </c>
      <c r="AI3594" s="36">
        <f t="shared" si="1617"/>
        <v>35.548254620123203</v>
      </c>
      <c r="AJ3594" s="36">
        <f t="shared" si="1618"/>
        <v>1082</v>
      </c>
      <c r="AK3594" s="45">
        <v>45657</v>
      </c>
    </row>
    <row r="3595" spans="1:37" s="79" customFormat="1" ht="25.5" x14ac:dyDescent="0.25">
      <c r="A3595" s="36">
        <v>3589</v>
      </c>
      <c r="B3595" s="45">
        <v>44575</v>
      </c>
      <c r="C3595" s="53" t="s">
        <v>533</v>
      </c>
      <c r="D3595" s="53"/>
      <c r="E3595" s="36">
        <v>12003</v>
      </c>
      <c r="F3595" s="36" t="s">
        <v>2550</v>
      </c>
      <c r="G3595" s="36" t="s">
        <v>2551</v>
      </c>
      <c r="H3595" s="38">
        <v>8</v>
      </c>
      <c r="I3595" s="48">
        <v>504000</v>
      </c>
      <c r="J3595" s="39">
        <f>IF(E3595=12002,I3595,IF(E3595&lt;&gt;12002,0))</f>
        <v>0</v>
      </c>
      <c r="K3595" s="39">
        <f>IF(E3595=12003,I3595,IF(E3595&lt;&gt;12003,0))</f>
        <v>504000</v>
      </c>
      <c r="L3595" s="39">
        <f>IF(E3595=12004,I3595,IF(E3595&lt;&gt;12004,0))</f>
        <v>0</v>
      </c>
      <c r="M3595" s="39">
        <f>IF(C3595=12006,H3595,IF(C3595&lt;&gt;12006,0))</f>
        <v>0</v>
      </c>
      <c r="N3595" s="39">
        <f t="shared" si="1633"/>
        <v>0</v>
      </c>
      <c r="O3595" s="39">
        <f>IF(E3595=12007,I3595,IF(E3595&lt;&gt;12007,0))</f>
        <v>0</v>
      </c>
      <c r="P3595" s="39">
        <f>IF(E3595=12008,I3595,IF(E3595&lt;&gt;12008,0))</f>
        <v>0</v>
      </c>
      <c r="Q3595" s="39">
        <f>IF(E3595=12009,I3595,IF(E3595&lt;&gt;12009,0))</f>
        <v>0</v>
      </c>
      <c r="R3595" s="39">
        <f>IF(E3595=12010,I3595,IF(E3595&lt;&gt;12010,0))</f>
        <v>0</v>
      </c>
      <c r="S3595" s="39">
        <f>IF(E3595=12011,I3595,IF(E3595&lt;&gt;12011,0))</f>
        <v>0</v>
      </c>
      <c r="T3595" s="39"/>
      <c r="U3595" s="39">
        <f>IF(E3595=12012,I3595,IF(E3595&lt;&gt;12012,0))</f>
        <v>0</v>
      </c>
      <c r="V3595" s="39"/>
      <c r="W3595" s="39"/>
      <c r="X3595" s="39">
        <f t="shared" si="1630"/>
        <v>41.396303901437371</v>
      </c>
      <c r="Y3595" s="39">
        <f t="shared" si="1631"/>
        <v>1260</v>
      </c>
      <c r="Z3595" s="41">
        <f t="shared" si="1632"/>
        <v>44790.800821355238</v>
      </c>
      <c r="AA3595" s="41">
        <v>28397.864476386036</v>
      </c>
      <c r="AB3595" s="41">
        <v>-765.88151705957102</v>
      </c>
      <c r="AC3595" s="41">
        <f t="shared" si="1612"/>
        <v>27631.982959326466</v>
      </c>
      <c r="AD3595" s="42">
        <f t="shared" si="1613"/>
        <v>16392.936344969203</v>
      </c>
      <c r="AE3595" s="41">
        <f t="shared" si="1614"/>
        <v>44024.919304295669</v>
      </c>
      <c r="AF3595" s="42">
        <f t="shared" si="1615"/>
        <v>459975.08069570432</v>
      </c>
      <c r="AG3595" s="43">
        <f t="shared" si="1619"/>
        <v>400</v>
      </c>
      <c r="AH3595" s="44">
        <f t="shared" si="1616"/>
        <v>364.4517453798768</v>
      </c>
      <c r="AI3595" s="36">
        <f t="shared" si="1617"/>
        <v>35.548254620123203</v>
      </c>
      <c r="AJ3595" s="36">
        <f t="shared" si="1618"/>
        <v>1082</v>
      </c>
      <c r="AK3595" s="45">
        <v>45657</v>
      </c>
    </row>
    <row r="3596" spans="1:37" s="79" customFormat="1" ht="38.25" customHeight="1" x14ac:dyDescent="0.25">
      <c r="A3596" s="36">
        <v>3590</v>
      </c>
      <c r="B3596" s="37">
        <v>44578</v>
      </c>
      <c r="C3596" s="37" t="s">
        <v>533</v>
      </c>
      <c r="D3596" s="37"/>
      <c r="E3596" s="36">
        <v>12003</v>
      </c>
      <c r="F3596" s="53" t="s">
        <v>2552</v>
      </c>
      <c r="G3596" s="36" t="s">
        <v>491</v>
      </c>
      <c r="H3596" s="49">
        <v>2</v>
      </c>
      <c r="I3596" s="39">
        <v>110000</v>
      </c>
      <c r="J3596" s="39"/>
      <c r="K3596" s="39">
        <v>110000</v>
      </c>
      <c r="L3596" s="39"/>
      <c r="M3596" s="39"/>
      <c r="N3596" s="39"/>
      <c r="O3596" s="39"/>
      <c r="P3596" s="39"/>
      <c r="Q3596" s="39"/>
      <c r="R3596" s="39"/>
      <c r="S3596" s="39"/>
      <c r="T3596" s="39"/>
      <c r="U3596" s="39"/>
      <c r="V3596" s="39"/>
      <c r="W3596" s="39"/>
      <c r="X3596" s="39">
        <f t="shared" si="1630"/>
        <v>9.0349075975359341</v>
      </c>
      <c r="Y3596" s="39">
        <f t="shared" si="1631"/>
        <v>275</v>
      </c>
      <c r="Z3596" s="41">
        <f t="shared" si="1632"/>
        <v>9748.6652977412723</v>
      </c>
      <c r="AA3596" s="41">
        <v>6441.8891170431216</v>
      </c>
      <c r="AB3596" s="41">
        <v>0</v>
      </c>
      <c r="AC3596" s="41">
        <f t="shared" si="1612"/>
        <v>6441.8891170431216</v>
      </c>
      <c r="AD3596" s="42">
        <f t="shared" si="1613"/>
        <v>3306.7761806981507</v>
      </c>
      <c r="AE3596" s="41">
        <f t="shared" si="1614"/>
        <v>9748.6652977412723</v>
      </c>
      <c r="AF3596" s="42">
        <f t="shared" si="1615"/>
        <v>100251.33470225873</v>
      </c>
      <c r="AG3596" s="43">
        <f t="shared" si="1619"/>
        <v>400</v>
      </c>
      <c r="AH3596" s="44">
        <f t="shared" si="1616"/>
        <v>364.55030800821356</v>
      </c>
      <c r="AI3596" s="36">
        <f t="shared" si="1617"/>
        <v>35.449691991786445</v>
      </c>
      <c r="AJ3596" s="36">
        <f t="shared" si="1618"/>
        <v>1079</v>
      </c>
      <c r="AK3596" s="45">
        <v>45657</v>
      </c>
    </row>
    <row r="3597" spans="1:37" s="79" customFormat="1" ht="38.25" customHeight="1" x14ac:dyDescent="0.25">
      <c r="A3597" s="36">
        <v>3591</v>
      </c>
      <c r="B3597" s="45">
        <v>44578</v>
      </c>
      <c r="C3597" s="53" t="s">
        <v>533</v>
      </c>
      <c r="D3597" s="53"/>
      <c r="E3597" s="36">
        <v>12003</v>
      </c>
      <c r="F3597" s="36" t="s">
        <v>2552</v>
      </c>
      <c r="G3597" s="36" t="s">
        <v>2551</v>
      </c>
      <c r="H3597" s="38">
        <v>2</v>
      </c>
      <c r="I3597" s="48">
        <v>110000</v>
      </c>
      <c r="J3597" s="39">
        <f>IF(E3597=12002,I3597,IF(E3597&lt;&gt;12002,0))</f>
        <v>0</v>
      </c>
      <c r="K3597" s="39">
        <f>IF(E3597=12003,I3597,IF(E3597&lt;&gt;12003,0))</f>
        <v>110000</v>
      </c>
      <c r="L3597" s="39">
        <f>IF(E3597=12004,I3597,IF(E3597&lt;&gt;12004,0))</f>
        <v>0</v>
      </c>
      <c r="M3597" s="39">
        <f>IF(C3597=12006,H3597,IF(C3597&lt;&gt;12006,0))</f>
        <v>0</v>
      </c>
      <c r="N3597" s="39">
        <f t="shared" ref="N3597:N3599" si="1634">IF(E3597=12006,I3597,IF(E3597&lt;&gt;12006,0))</f>
        <v>0</v>
      </c>
      <c r="O3597" s="39">
        <f>IF(E3597=12007,I3597,IF(E3597&lt;&gt;12007,0))</f>
        <v>0</v>
      </c>
      <c r="P3597" s="39">
        <f>IF(E3597=12008,I3597,IF(E3597&lt;&gt;12008,0))</f>
        <v>0</v>
      </c>
      <c r="Q3597" s="39">
        <f>IF(E3597=12009,I3597,IF(E3597&lt;&gt;12009,0))</f>
        <v>0</v>
      </c>
      <c r="R3597" s="39">
        <f>IF(E3597=12010,I3597,IF(E3597&lt;&gt;12010,0))</f>
        <v>0</v>
      </c>
      <c r="S3597" s="39">
        <f>IF(E3597=12011,I3597,IF(E3597&lt;&gt;12011,0))</f>
        <v>0</v>
      </c>
      <c r="T3597" s="39"/>
      <c r="U3597" s="39">
        <f>IF(E3597=12012,I3597,IF(E3597&lt;&gt;12012,0))</f>
        <v>0</v>
      </c>
      <c r="V3597" s="39"/>
      <c r="W3597" s="39"/>
      <c r="X3597" s="39">
        <f t="shared" si="1630"/>
        <v>9.0349075975359341</v>
      </c>
      <c r="Y3597" s="39">
        <f t="shared" si="1631"/>
        <v>275</v>
      </c>
      <c r="Z3597" s="41">
        <f t="shared" si="1632"/>
        <v>9748.6652977412723</v>
      </c>
      <c r="AA3597" s="41">
        <v>6170.8418891170431</v>
      </c>
      <c r="AB3597" s="41">
        <v>-166.42567442004943</v>
      </c>
      <c r="AC3597" s="41">
        <f t="shared" si="1612"/>
        <v>6004.4162146969938</v>
      </c>
      <c r="AD3597" s="42">
        <f t="shared" si="1613"/>
        <v>3577.8234086242292</v>
      </c>
      <c r="AE3597" s="41">
        <f t="shared" si="1614"/>
        <v>9582.2396233212239</v>
      </c>
      <c r="AF3597" s="42">
        <f t="shared" si="1615"/>
        <v>100417.76037667878</v>
      </c>
      <c r="AG3597" s="43">
        <f t="shared" si="1619"/>
        <v>400</v>
      </c>
      <c r="AH3597" s="44">
        <f t="shared" si="1616"/>
        <v>364.55030800821356</v>
      </c>
      <c r="AI3597" s="36">
        <f t="shared" si="1617"/>
        <v>35.449691991786445</v>
      </c>
      <c r="AJ3597" s="36">
        <f t="shared" si="1618"/>
        <v>1079</v>
      </c>
      <c r="AK3597" s="45">
        <v>45657</v>
      </c>
    </row>
    <row r="3598" spans="1:37" s="79" customFormat="1" ht="38.25" customHeight="1" x14ac:dyDescent="0.25">
      <c r="A3598" s="36">
        <v>3592</v>
      </c>
      <c r="B3598" s="74">
        <v>44592</v>
      </c>
      <c r="C3598" s="36" t="s">
        <v>823</v>
      </c>
      <c r="D3598" s="36"/>
      <c r="E3598" s="36">
        <v>12004</v>
      </c>
      <c r="F3598" s="36" t="s">
        <v>2553</v>
      </c>
      <c r="G3598" s="36" t="s">
        <v>62</v>
      </c>
      <c r="H3598" s="38">
        <v>1</v>
      </c>
      <c r="I3598" s="50">
        <v>104000</v>
      </c>
      <c r="J3598" s="39">
        <f>IF(E3598=12002,I3598,IF(E3598&lt;&gt;12002,0))</f>
        <v>0</v>
      </c>
      <c r="K3598" s="39">
        <f>IF(E3598=12003,I3598,IF(E3598&lt;&gt;12003,0))</f>
        <v>0</v>
      </c>
      <c r="L3598" s="39">
        <f>IF(E3598=12004,I3598,IF(E3598&lt;&gt;12004,0))</f>
        <v>104000</v>
      </c>
      <c r="M3598" s="39">
        <f>IF(C3598=12006,H3598,IF(C3598&lt;&gt;12006,0))</f>
        <v>0</v>
      </c>
      <c r="N3598" s="39">
        <f t="shared" si="1634"/>
        <v>0</v>
      </c>
      <c r="O3598" s="39">
        <f>IF(E3598=12007,I3598,IF(E3598&lt;&gt;12007,0))</f>
        <v>0</v>
      </c>
      <c r="P3598" s="39">
        <f>IF(E3598=12008,I3598,IF(E3598&lt;&gt;12008,0))</f>
        <v>0</v>
      </c>
      <c r="Q3598" s="39">
        <f>IF(E3598=12009,I3598,IF(E3598&lt;&gt;12009,0))</f>
        <v>0</v>
      </c>
      <c r="R3598" s="39">
        <f>IF(E3598=12010,I3598,IF(E3598&lt;&gt;12010,0))</f>
        <v>0</v>
      </c>
      <c r="S3598" s="39">
        <f>IF(E3598=12011,I3598,IF(E3598&lt;&gt;12011,0))</f>
        <v>0</v>
      </c>
      <c r="T3598" s="39"/>
      <c r="U3598" s="39">
        <f>IF(E3598=12012,I3598,IF(E3598&lt;&gt;12012,0))</f>
        <v>0</v>
      </c>
      <c r="V3598" s="39"/>
      <c r="W3598" s="39"/>
      <c r="X3598" s="39">
        <f t="shared" si="1630"/>
        <v>8.5420944558521565</v>
      </c>
      <c r="Y3598" s="39">
        <f t="shared" si="1631"/>
        <v>260</v>
      </c>
      <c r="Z3598" s="41">
        <f t="shared" si="1632"/>
        <v>9097.3305954825464</v>
      </c>
      <c r="AA3598" s="41">
        <v>5970.9240246406571</v>
      </c>
      <c r="AB3598" s="41">
        <v>-161.03395218667481</v>
      </c>
      <c r="AC3598" s="41">
        <f t="shared" si="1612"/>
        <v>5809.8900724539826</v>
      </c>
      <c r="AD3598" s="42">
        <f t="shared" si="1613"/>
        <v>3126.4065708418893</v>
      </c>
      <c r="AE3598" s="41">
        <f t="shared" si="1614"/>
        <v>8936.296643295871</v>
      </c>
      <c r="AF3598" s="42">
        <f t="shared" si="1615"/>
        <v>95063.703356704122</v>
      </c>
      <c r="AG3598" s="43">
        <f t="shared" si="1619"/>
        <v>400</v>
      </c>
      <c r="AH3598" s="44">
        <f t="shared" si="1616"/>
        <v>365.01026694045174</v>
      </c>
      <c r="AI3598" s="36">
        <f t="shared" si="1617"/>
        <v>34.989733059548257</v>
      </c>
      <c r="AJ3598" s="36">
        <f t="shared" si="1618"/>
        <v>1065</v>
      </c>
      <c r="AK3598" s="45">
        <v>45657</v>
      </c>
    </row>
    <row r="3599" spans="1:37" s="79" customFormat="1" ht="38.25" customHeight="1" x14ac:dyDescent="0.25">
      <c r="A3599" s="36">
        <v>3593</v>
      </c>
      <c r="B3599" s="74">
        <v>44592</v>
      </c>
      <c r="C3599" s="36" t="s">
        <v>823</v>
      </c>
      <c r="D3599" s="36"/>
      <c r="E3599" s="36">
        <v>12004</v>
      </c>
      <c r="F3599" s="36" t="s">
        <v>2554</v>
      </c>
      <c r="G3599" s="36" t="s">
        <v>62</v>
      </c>
      <c r="H3599" s="38">
        <f>VLOOKUP(F3599,'[1]Feeder Assets'!$F$1338:$K$2140,6,0)</f>
        <v>650</v>
      </c>
      <c r="I3599" s="50">
        <v>76245000</v>
      </c>
      <c r="J3599" s="39">
        <f>IF(E3599=12002,I3599,IF(E3599&lt;&gt;12002,0))</f>
        <v>0</v>
      </c>
      <c r="K3599" s="39">
        <f>IF(E3599=12003,I3599,IF(E3599&lt;&gt;12003,0))</f>
        <v>0</v>
      </c>
      <c r="L3599" s="39">
        <f>IF(E3599=12004,I3599,IF(E3599&lt;&gt;12004,0))</f>
        <v>76245000</v>
      </c>
      <c r="M3599" s="39">
        <f>IF(C3599=12006,H3599,IF(C3599&lt;&gt;12006,0))</f>
        <v>0</v>
      </c>
      <c r="N3599" s="39">
        <f t="shared" si="1634"/>
        <v>0</v>
      </c>
      <c r="O3599" s="39">
        <f>IF(E3599=12007,I3599,IF(E3599&lt;&gt;12007,0))</f>
        <v>0</v>
      </c>
      <c r="P3599" s="39">
        <f>IF(E3599=12008,I3599,IF(E3599&lt;&gt;12008,0))</f>
        <v>0</v>
      </c>
      <c r="Q3599" s="39">
        <f>IF(E3599=12009,I3599,IF(E3599&lt;&gt;12009,0))</f>
        <v>0</v>
      </c>
      <c r="R3599" s="39">
        <f>IF(E3599=12010,I3599,IF(E3599&lt;&gt;12010,0))</f>
        <v>0</v>
      </c>
      <c r="S3599" s="39">
        <f>IF(E3599=12011,I3599,IF(E3599&lt;&gt;12011,0))</f>
        <v>0</v>
      </c>
      <c r="T3599" s="39"/>
      <c r="U3599" s="39">
        <f>IF(E3599=12012,I3599,IF(E3599&lt;&gt;12012,0))</f>
        <v>0</v>
      </c>
      <c r="V3599" s="39"/>
      <c r="W3599" s="39"/>
      <c r="X3599" s="39">
        <f t="shared" si="1630"/>
        <v>6262.4229979466118</v>
      </c>
      <c r="Y3599" s="39">
        <f t="shared" si="1631"/>
        <v>190612.5</v>
      </c>
      <c r="Z3599" s="41">
        <f t="shared" si="1632"/>
        <v>6669480.492813142</v>
      </c>
      <c r="AA3599" s="41">
        <v>4377433.6755646821</v>
      </c>
      <c r="AB3599" s="41">
        <v>-118058.01619685597</v>
      </c>
      <c r="AC3599" s="41">
        <f t="shared" si="1612"/>
        <v>4259375.6593678258</v>
      </c>
      <c r="AD3599" s="42">
        <f t="shared" si="1613"/>
        <v>2292046.8172484599</v>
      </c>
      <c r="AE3599" s="41">
        <f t="shared" si="1614"/>
        <v>6551422.4766162857</v>
      </c>
      <c r="AF3599" s="42">
        <f t="shared" si="1615"/>
        <v>69693577.523383707</v>
      </c>
      <c r="AG3599" s="43">
        <f t="shared" si="1619"/>
        <v>400</v>
      </c>
      <c r="AH3599" s="44">
        <f t="shared" si="1616"/>
        <v>365.01026694045174</v>
      </c>
      <c r="AI3599" s="36">
        <f t="shared" si="1617"/>
        <v>34.989733059548257</v>
      </c>
      <c r="AJ3599" s="36">
        <f t="shared" si="1618"/>
        <v>1065</v>
      </c>
      <c r="AK3599" s="45">
        <v>45657</v>
      </c>
    </row>
    <row r="3600" spans="1:37" s="79" customFormat="1" ht="38.25" customHeight="1" x14ac:dyDescent="0.25">
      <c r="A3600" s="36">
        <v>3594</v>
      </c>
      <c r="B3600" s="37">
        <v>44614</v>
      </c>
      <c r="C3600" s="37" t="s">
        <v>533</v>
      </c>
      <c r="D3600" s="37"/>
      <c r="E3600" s="36">
        <v>12003</v>
      </c>
      <c r="F3600" s="53" t="s">
        <v>2552</v>
      </c>
      <c r="G3600" s="36" t="s">
        <v>491</v>
      </c>
      <c r="H3600" s="49">
        <v>8</v>
      </c>
      <c r="I3600" s="39">
        <v>480000</v>
      </c>
      <c r="J3600" s="39"/>
      <c r="K3600" s="39">
        <v>480000</v>
      </c>
      <c r="L3600" s="39"/>
      <c r="M3600" s="39"/>
      <c r="N3600" s="39"/>
      <c r="O3600" s="39"/>
      <c r="P3600" s="39"/>
      <c r="Q3600" s="39"/>
      <c r="R3600" s="39"/>
      <c r="S3600" s="39"/>
      <c r="T3600" s="39"/>
      <c r="U3600" s="39"/>
      <c r="V3600" s="39"/>
      <c r="W3600" s="39"/>
      <c r="X3600" s="39">
        <f t="shared" si="1630"/>
        <v>39.42505133470226</v>
      </c>
      <c r="Y3600" s="39">
        <f t="shared" si="1631"/>
        <v>1200</v>
      </c>
      <c r="Z3600" s="41">
        <f t="shared" si="1632"/>
        <v>41120.328542094452</v>
      </c>
      <c r="AA3600" s="41">
        <v>26690.759753593426</v>
      </c>
      <c r="AB3600" s="41">
        <v>0</v>
      </c>
      <c r="AC3600" s="41">
        <f t="shared" si="1612"/>
        <v>26690.759753593426</v>
      </c>
      <c r="AD3600" s="42">
        <f t="shared" si="1613"/>
        <v>14429.568788501027</v>
      </c>
      <c r="AE3600" s="41">
        <f t="shared" si="1614"/>
        <v>41120.328542094452</v>
      </c>
      <c r="AF3600" s="42">
        <f t="shared" si="1615"/>
        <v>438879.67145790556</v>
      </c>
      <c r="AG3600" s="43">
        <f t="shared" si="1619"/>
        <v>400</v>
      </c>
      <c r="AH3600" s="44">
        <f t="shared" si="1616"/>
        <v>365.73305954825463</v>
      </c>
      <c r="AI3600" s="36">
        <f t="shared" si="1617"/>
        <v>34.266940451745377</v>
      </c>
      <c r="AJ3600" s="36">
        <f t="shared" si="1618"/>
        <v>1043</v>
      </c>
      <c r="AK3600" s="45">
        <v>45657</v>
      </c>
    </row>
    <row r="3601" spans="1:37" s="79" customFormat="1" ht="38.25" customHeight="1" x14ac:dyDescent="0.25">
      <c r="A3601" s="36">
        <v>3595</v>
      </c>
      <c r="B3601" s="45">
        <v>44614</v>
      </c>
      <c r="C3601" s="53" t="s">
        <v>533</v>
      </c>
      <c r="D3601" s="53"/>
      <c r="E3601" s="36">
        <v>12003</v>
      </c>
      <c r="F3601" s="36" t="s">
        <v>2552</v>
      </c>
      <c r="G3601" s="36" t="s">
        <v>2551</v>
      </c>
      <c r="H3601" s="38">
        <v>8</v>
      </c>
      <c r="I3601" s="48">
        <v>480000</v>
      </c>
      <c r="J3601" s="39">
        <f t="shared" ref="J3601:J3649" si="1635">IF(E3601=12002,I3601,IF(E3601&lt;&gt;12002,0))</f>
        <v>0</v>
      </c>
      <c r="K3601" s="39">
        <f t="shared" ref="K3601:K3649" si="1636">IF(E3601=12003,I3601,IF(E3601&lt;&gt;12003,0))</f>
        <v>480000</v>
      </c>
      <c r="L3601" s="39">
        <f t="shared" ref="L3601:L3649" si="1637">IF(E3601=12004,I3601,IF(E3601&lt;&gt;12004,0))</f>
        <v>0</v>
      </c>
      <c r="M3601" s="39">
        <f>IF(C3601=12006,H3601,IF(C3601&lt;&gt;12006,0))</f>
        <v>0</v>
      </c>
      <c r="N3601" s="39">
        <f t="shared" ref="N3601:N3616" si="1638">IF(E3601=12006,I3601,IF(E3601&lt;&gt;12006,0))</f>
        <v>0</v>
      </c>
      <c r="O3601" s="39">
        <f t="shared" ref="O3601:O3649" si="1639">IF(E3601=12007,I3601,IF(E3601&lt;&gt;12007,0))</f>
        <v>0</v>
      </c>
      <c r="P3601" s="39">
        <f t="shared" ref="P3601:P3649" si="1640">IF(E3601=12008,I3601,IF(E3601&lt;&gt;12008,0))</f>
        <v>0</v>
      </c>
      <c r="Q3601" s="39">
        <f t="shared" ref="Q3601:Q3649" si="1641">IF(E3601=12009,I3601,IF(E3601&lt;&gt;12009,0))</f>
        <v>0</v>
      </c>
      <c r="R3601" s="39">
        <f t="shared" ref="R3601:R3649" si="1642">IF(E3601=12010,I3601,IF(E3601&lt;&gt;12010,0))</f>
        <v>0</v>
      </c>
      <c r="S3601" s="39">
        <f t="shared" ref="S3601:S3649" si="1643">IF(E3601=12011,I3601,IF(E3601&lt;&gt;12011,0))</f>
        <v>0</v>
      </c>
      <c r="T3601" s="39"/>
      <c r="U3601" s="39">
        <f t="shared" ref="U3601:U3649" si="1644">IF(E3601=12012,I3601,IF(E3601&lt;&gt;12012,0))</f>
        <v>0</v>
      </c>
      <c r="V3601" s="39"/>
      <c r="W3601" s="39"/>
      <c r="X3601" s="39">
        <f t="shared" si="1630"/>
        <v>39.42505133470226</v>
      </c>
      <c r="Y3601" s="39">
        <f t="shared" si="1631"/>
        <v>1200</v>
      </c>
      <c r="Z3601" s="41">
        <f t="shared" si="1632"/>
        <v>41120.328542094452</v>
      </c>
      <c r="AA3601" s="41">
        <v>25508.008213552363</v>
      </c>
      <c r="AB3601" s="41">
        <v>-687.94299810848599</v>
      </c>
      <c r="AC3601" s="41">
        <f t="shared" si="1612"/>
        <v>24820.065215443876</v>
      </c>
      <c r="AD3601" s="42">
        <f t="shared" si="1613"/>
        <v>15612.32032854209</v>
      </c>
      <c r="AE3601" s="41">
        <f t="shared" si="1614"/>
        <v>40432.385543985962</v>
      </c>
      <c r="AF3601" s="42">
        <f t="shared" si="1615"/>
        <v>439567.61445601401</v>
      </c>
      <c r="AG3601" s="43">
        <f t="shared" si="1619"/>
        <v>400</v>
      </c>
      <c r="AH3601" s="44">
        <f t="shared" si="1616"/>
        <v>365.73305954825463</v>
      </c>
      <c r="AI3601" s="36">
        <f t="shared" si="1617"/>
        <v>34.266940451745377</v>
      </c>
      <c r="AJ3601" s="36">
        <f t="shared" si="1618"/>
        <v>1043</v>
      </c>
      <c r="AK3601" s="45">
        <v>45657</v>
      </c>
    </row>
    <row r="3602" spans="1:37" s="79" customFormat="1" ht="12.75" customHeight="1" x14ac:dyDescent="0.25">
      <c r="A3602" s="36">
        <v>3596</v>
      </c>
      <c r="B3602" s="45">
        <v>44614</v>
      </c>
      <c r="C3602" s="53" t="s">
        <v>533</v>
      </c>
      <c r="D3602" s="53"/>
      <c r="E3602" s="56">
        <v>12003</v>
      </c>
      <c r="F3602" s="36" t="s">
        <v>2555</v>
      </c>
      <c r="G3602" s="36" t="s">
        <v>540</v>
      </c>
      <c r="H3602" s="38">
        <v>2</v>
      </c>
      <c r="I3602" s="48">
        <v>108000</v>
      </c>
      <c r="J3602" s="39">
        <f t="shared" si="1635"/>
        <v>0</v>
      </c>
      <c r="K3602" s="39">
        <f t="shared" si="1636"/>
        <v>108000</v>
      </c>
      <c r="L3602" s="39">
        <f t="shared" si="1637"/>
        <v>0</v>
      </c>
      <c r="M3602" s="39">
        <f>IF(C3602=12006,H3602,IF(C3602&lt;&gt;12006,0))</f>
        <v>0</v>
      </c>
      <c r="N3602" s="39">
        <f t="shared" si="1638"/>
        <v>0</v>
      </c>
      <c r="O3602" s="39">
        <f t="shared" si="1639"/>
        <v>0</v>
      </c>
      <c r="P3602" s="39">
        <f t="shared" si="1640"/>
        <v>0</v>
      </c>
      <c r="Q3602" s="39">
        <f t="shared" si="1641"/>
        <v>0</v>
      </c>
      <c r="R3602" s="39">
        <f t="shared" si="1642"/>
        <v>0</v>
      </c>
      <c r="S3602" s="39">
        <f t="shared" si="1643"/>
        <v>0</v>
      </c>
      <c r="T3602" s="39"/>
      <c r="U3602" s="39">
        <f t="shared" si="1644"/>
        <v>0</v>
      </c>
      <c r="V3602" s="39"/>
      <c r="W3602" s="39"/>
      <c r="X3602" s="39">
        <f t="shared" si="1630"/>
        <v>8.8706365503080082</v>
      </c>
      <c r="Y3602" s="39">
        <f t="shared" si="1631"/>
        <v>270</v>
      </c>
      <c r="Z3602" s="41">
        <f t="shared" si="1632"/>
        <v>9252.0739219712523</v>
      </c>
      <c r="AA3602" s="41">
        <v>5739.301848049281</v>
      </c>
      <c r="AB3602" s="41">
        <v>-154.78717457440936</v>
      </c>
      <c r="AC3602" s="41">
        <f t="shared" si="1612"/>
        <v>5584.5146734748714</v>
      </c>
      <c r="AD3602" s="42">
        <f t="shared" si="1613"/>
        <v>3512.7720739219712</v>
      </c>
      <c r="AE3602" s="41">
        <f t="shared" si="1614"/>
        <v>9097.2867473968436</v>
      </c>
      <c r="AF3602" s="42">
        <f t="shared" si="1615"/>
        <v>98902.713252603164</v>
      </c>
      <c r="AG3602" s="43">
        <f t="shared" si="1619"/>
        <v>400</v>
      </c>
      <c r="AH3602" s="44">
        <f t="shared" si="1616"/>
        <v>365.73305954825463</v>
      </c>
      <c r="AI3602" s="36">
        <f t="shared" si="1617"/>
        <v>34.266940451745377</v>
      </c>
      <c r="AJ3602" s="36">
        <f t="shared" si="1618"/>
        <v>1043</v>
      </c>
      <c r="AK3602" s="45">
        <v>45657</v>
      </c>
    </row>
    <row r="3603" spans="1:37" s="79" customFormat="1" ht="12.75" customHeight="1" x14ac:dyDescent="0.25">
      <c r="A3603" s="36">
        <v>3597</v>
      </c>
      <c r="B3603" s="45">
        <v>44617</v>
      </c>
      <c r="C3603" s="36" t="s">
        <v>533</v>
      </c>
      <c r="D3603" s="36"/>
      <c r="E3603" s="36">
        <v>12003</v>
      </c>
      <c r="F3603" s="36" t="s">
        <v>2556</v>
      </c>
      <c r="G3603" s="36" t="s">
        <v>1470</v>
      </c>
      <c r="H3603" s="38">
        <v>2</v>
      </c>
      <c r="I3603" s="48">
        <v>180000</v>
      </c>
      <c r="J3603" s="39">
        <f t="shared" si="1635"/>
        <v>0</v>
      </c>
      <c r="K3603" s="39">
        <f t="shared" si="1636"/>
        <v>180000</v>
      </c>
      <c r="L3603" s="39">
        <f t="shared" si="1637"/>
        <v>0</v>
      </c>
      <c r="M3603" s="39">
        <f>IF(C3603=12006,H3603,IF(C3603&lt;&gt;12006,0))</f>
        <v>0</v>
      </c>
      <c r="N3603" s="39">
        <f t="shared" si="1638"/>
        <v>0</v>
      </c>
      <c r="O3603" s="39">
        <f t="shared" si="1639"/>
        <v>0</v>
      </c>
      <c r="P3603" s="39">
        <f t="shared" si="1640"/>
        <v>0</v>
      </c>
      <c r="Q3603" s="39">
        <f t="shared" si="1641"/>
        <v>0</v>
      </c>
      <c r="R3603" s="39">
        <f t="shared" si="1642"/>
        <v>0</v>
      </c>
      <c r="S3603" s="39">
        <f t="shared" si="1643"/>
        <v>0</v>
      </c>
      <c r="T3603" s="39"/>
      <c r="U3603" s="39">
        <f t="shared" si="1644"/>
        <v>0</v>
      </c>
      <c r="V3603" s="39"/>
      <c r="W3603" s="39"/>
      <c r="X3603" s="39">
        <f t="shared" si="1630"/>
        <v>14.784394250513348</v>
      </c>
      <c r="Y3603" s="39">
        <f t="shared" si="1631"/>
        <v>450</v>
      </c>
      <c r="Z3603" s="41">
        <f t="shared" si="1632"/>
        <v>15375.770020533882</v>
      </c>
      <c r="AA3603" s="41">
        <v>9964.6817248459956</v>
      </c>
      <c r="AB3603" s="41">
        <v>-268.74434740958765</v>
      </c>
      <c r="AC3603" s="41">
        <f t="shared" si="1612"/>
        <v>9695.9373774364085</v>
      </c>
      <c r="AD3603" s="42">
        <f t="shared" si="1613"/>
        <v>5411.0882956878868</v>
      </c>
      <c r="AE3603" s="41">
        <f t="shared" si="1614"/>
        <v>15107.025673124295</v>
      </c>
      <c r="AF3603" s="42">
        <f t="shared" si="1615"/>
        <v>164892.9743268757</v>
      </c>
      <c r="AG3603" s="43">
        <f t="shared" si="1619"/>
        <v>400</v>
      </c>
      <c r="AH3603" s="44">
        <f t="shared" si="1616"/>
        <v>365.8316221765914</v>
      </c>
      <c r="AI3603" s="36">
        <f t="shared" si="1617"/>
        <v>34.168377823408626</v>
      </c>
      <c r="AJ3603" s="36">
        <f t="shared" si="1618"/>
        <v>1040</v>
      </c>
      <c r="AK3603" s="45">
        <v>45657</v>
      </c>
    </row>
    <row r="3604" spans="1:37" s="79" customFormat="1" ht="38.25" customHeight="1" x14ac:dyDescent="0.25">
      <c r="A3604" s="36">
        <v>3598</v>
      </c>
      <c r="B3604" s="45">
        <v>44617</v>
      </c>
      <c r="C3604" s="36" t="s">
        <v>533</v>
      </c>
      <c r="D3604" s="36"/>
      <c r="E3604" s="36">
        <v>12003</v>
      </c>
      <c r="F3604" s="36" t="s">
        <v>2557</v>
      </c>
      <c r="G3604" s="36" t="s">
        <v>1470</v>
      </c>
      <c r="H3604" s="38">
        <v>2</v>
      </c>
      <c r="I3604" s="48">
        <v>120000</v>
      </c>
      <c r="J3604" s="39">
        <f t="shared" si="1635"/>
        <v>0</v>
      </c>
      <c r="K3604" s="39">
        <f t="shared" si="1636"/>
        <v>120000</v>
      </c>
      <c r="L3604" s="39">
        <f t="shared" si="1637"/>
        <v>0</v>
      </c>
      <c r="M3604" s="39">
        <f>IF(C3604=12006,H3604,IF(C3604&lt;&gt;12006,0))</f>
        <v>0</v>
      </c>
      <c r="N3604" s="39">
        <f t="shared" si="1638"/>
        <v>0</v>
      </c>
      <c r="O3604" s="39">
        <f t="shared" si="1639"/>
        <v>0</v>
      </c>
      <c r="P3604" s="39">
        <f t="shared" si="1640"/>
        <v>0</v>
      </c>
      <c r="Q3604" s="39">
        <f t="shared" si="1641"/>
        <v>0</v>
      </c>
      <c r="R3604" s="39">
        <f t="shared" si="1642"/>
        <v>0</v>
      </c>
      <c r="S3604" s="39">
        <f t="shared" si="1643"/>
        <v>0</v>
      </c>
      <c r="T3604" s="39"/>
      <c r="U3604" s="39">
        <f t="shared" si="1644"/>
        <v>0</v>
      </c>
      <c r="V3604" s="39"/>
      <c r="W3604" s="39"/>
      <c r="X3604" s="39">
        <f t="shared" si="1630"/>
        <v>9.8562628336755651</v>
      </c>
      <c r="Y3604" s="39">
        <f t="shared" si="1631"/>
        <v>300</v>
      </c>
      <c r="Z3604" s="41">
        <f t="shared" si="1632"/>
        <v>10250.513347022588</v>
      </c>
      <c r="AA3604" s="41">
        <v>6643.1211498973307</v>
      </c>
      <c r="AB3604" s="41">
        <v>-179.16289827305846</v>
      </c>
      <c r="AC3604" s="41">
        <f t="shared" si="1612"/>
        <v>6463.9582516242726</v>
      </c>
      <c r="AD3604" s="42">
        <f t="shared" si="1613"/>
        <v>3607.3921971252576</v>
      </c>
      <c r="AE3604" s="41">
        <f t="shared" si="1614"/>
        <v>10071.35044874953</v>
      </c>
      <c r="AF3604" s="42">
        <f t="shared" si="1615"/>
        <v>109928.64955125048</v>
      </c>
      <c r="AG3604" s="43">
        <f t="shared" si="1619"/>
        <v>400</v>
      </c>
      <c r="AH3604" s="44">
        <f t="shared" si="1616"/>
        <v>365.8316221765914</v>
      </c>
      <c r="AI3604" s="36">
        <f t="shared" si="1617"/>
        <v>34.168377823408626</v>
      </c>
      <c r="AJ3604" s="36">
        <f t="shared" si="1618"/>
        <v>1040</v>
      </c>
      <c r="AK3604" s="45">
        <v>45657</v>
      </c>
    </row>
    <row r="3605" spans="1:37" s="79" customFormat="1" ht="38.25" customHeight="1" x14ac:dyDescent="0.25">
      <c r="A3605" s="36">
        <v>3599</v>
      </c>
      <c r="B3605" s="45">
        <v>44617</v>
      </c>
      <c r="C3605" s="53" t="s">
        <v>533</v>
      </c>
      <c r="D3605" s="53"/>
      <c r="E3605" s="56">
        <v>12003</v>
      </c>
      <c r="F3605" s="36" t="s">
        <v>1688</v>
      </c>
      <c r="G3605" s="36" t="s">
        <v>540</v>
      </c>
      <c r="H3605" s="38">
        <v>2</v>
      </c>
      <c r="I3605" s="48">
        <v>171000</v>
      </c>
      <c r="J3605" s="39">
        <f t="shared" si="1635"/>
        <v>0</v>
      </c>
      <c r="K3605" s="39">
        <f t="shared" si="1636"/>
        <v>171000</v>
      </c>
      <c r="L3605" s="39">
        <f t="shared" si="1637"/>
        <v>0</v>
      </c>
      <c r="M3605" s="39">
        <f>IF(C3605=12006,H3605,IF(C3605&lt;&gt;12006,0))</f>
        <v>0</v>
      </c>
      <c r="N3605" s="39">
        <f t="shared" si="1638"/>
        <v>0</v>
      </c>
      <c r="O3605" s="39">
        <f t="shared" si="1639"/>
        <v>0</v>
      </c>
      <c r="P3605" s="39">
        <f t="shared" si="1640"/>
        <v>0</v>
      </c>
      <c r="Q3605" s="39">
        <f t="shared" si="1641"/>
        <v>0</v>
      </c>
      <c r="R3605" s="39">
        <f t="shared" si="1642"/>
        <v>0</v>
      </c>
      <c r="S3605" s="39">
        <f t="shared" si="1643"/>
        <v>0</v>
      </c>
      <c r="T3605" s="39"/>
      <c r="U3605" s="39">
        <f t="shared" si="1644"/>
        <v>0</v>
      </c>
      <c r="V3605" s="39"/>
      <c r="W3605" s="39"/>
      <c r="X3605" s="39">
        <f t="shared" si="1630"/>
        <v>14.045174537987679</v>
      </c>
      <c r="Y3605" s="39">
        <f t="shared" si="1631"/>
        <v>427.49999999999994</v>
      </c>
      <c r="Z3605" s="41">
        <f t="shared" si="1632"/>
        <v>14606.981519507186</v>
      </c>
      <c r="AA3605" s="41">
        <v>9045.0924024640644</v>
      </c>
      <c r="AB3605" s="41">
        <v>-243.94331119171466</v>
      </c>
      <c r="AC3605" s="41">
        <f t="shared" si="1612"/>
        <v>8801.1490912723493</v>
      </c>
      <c r="AD3605" s="42">
        <f t="shared" si="1613"/>
        <v>5561.8891170431216</v>
      </c>
      <c r="AE3605" s="41">
        <f t="shared" si="1614"/>
        <v>14363.038208315471</v>
      </c>
      <c r="AF3605" s="42">
        <f t="shared" si="1615"/>
        <v>156636.96179168453</v>
      </c>
      <c r="AG3605" s="43">
        <f t="shared" si="1619"/>
        <v>400</v>
      </c>
      <c r="AH3605" s="44">
        <f t="shared" si="1616"/>
        <v>365.8316221765914</v>
      </c>
      <c r="AI3605" s="36">
        <f t="shared" si="1617"/>
        <v>34.168377823408626</v>
      </c>
      <c r="AJ3605" s="36">
        <f t="shared" si="1618"/>
        <v>1040</v>
      </c>
      <c r="AK3605" s="45">
        <v>45657</v>
      </c>
    </row>
    <row r="3606" spans="1:37" s="79" customFormat="1" ht="38.25" customHeight="1" x14ac:dyDescent="0.25">
      <c r="A3606" s="36">
        <v>3600</v>
      </c>
      <c r="B3606" s="74">
        <v>44620</v>
      </c>
      <c r="C3606" s="36" t="s">
        <v>823</v>
      </c>
      <c r="D3606" s="36"/>
      <c r="E3606" s="36">
        <v>12004</v>
      </c>
      <c r="F3606" s="36" t="s">
        <v>2558</v>
      </c>
      <c r="G3606" s="36" t="s">
        <v>62</v>
      </c>
      <c r="H3606" s="38">
        <v>1</v>
      </c>
      <c r="I3606" s="50">
        <v>128000</v>
      </c>
      <c r="J3606" s="39">
        <f t="shared" si="1635"/>
        <v>0</v>
      </c>
      <c r="K3606" s="39">
        <f t="shared" si="1636"/>
        <v>0</v>
      </c>
      <c r="L3606" s="39">
        <f t="shared" si="1637"/>
        <v>128000</v>
      </c>
      <c r="M3606" s="39">
        <f>IF(C3606=12006,H3606,IF(C3606&lt;&gt;12006,0))</f>
        <v>0</v>
      </c>
      <c r="N3606" s="39">
        <f t="shared" si="1638"/>
        <v>0</v>
      </c>
      <c r="O3606" s="39">
        <f t="shared" si="1639"/>
        <v>0</v>
      </c>
      <c r="P3606" s="39">
        <f t="shared" si="1640"/>
        <v>0</v>
      </c>
      <c r="Q3606" s="39">
        <f t="shared" si="1641"/>
        <v>0</v>
      </c>
      <c r="R3606" s="39">
        <f t="shared" si="1642"/>
        <v>0</v>
      </c>
      <c r="S3606" s="39">
        <f t="shared" si="1643"/>
        <v>0</v>
      </c>
      <c r="T3606" s="39"/>
      <c r="U3606" s="39">
        <f t="shared" si="1644"/>
        <v>0</v>
      </c>
      <c r="V3606" s="39"/>
      <c r="W3606" s="39"/>
      <c r="X3606" s="39">
        <f t="shared" si="1630"/>
        <v>10.513347022587268</v>
      </c>
      <c r="Y3606" s="39">
        <f t="shared" si="1631"/>
        <v>320</v>
      </c>
      <c r="Z3606" s="41">
        <f t="shared" si="1632"/>
        <v>10902.340862422998</v>
      </c>
      <c r="AA3606" s="41">
        <v>7054.4558521560575</v>
      </c>
      <c r="AB3606" s="41">
        <v>-190.25646645495112</v>
      </c>
      <c r="AC3606" s="41">
        <f t="shared" si="1612"/>
        <v>6864.1993857011066</v>
      </c>
      <c r="AD3606" s="42">
        <f t="shared" si="1613"/>
        <v>3847.8850102669403</v>
      </c>
      <c r="AE3606" s="41">
        <f t="shared" si="1614"/>
        <v>10712.084395968046</v>
      </c>
      <c r="AF3606" s="42">
        <f t="shared" si="1615"/>
        <v>117287.91560403195</v>
      </c>
      <c r="AG3606" s="43">
        <f t="shared" si="1619"/>
        <v>400</v>
      </c>
      <c r="AH3606" s="44">
        <f t="shared" si="1616"/>
        <v>365.9301848049281</v>
      </c>
      <c r="AI3606" s="36">
        <f t="shared" si="1617"/>
        <v>34.069815195071868</v>
      </c>
      <c r="AJ3606" s="36">
        <f t="shared" si="1618"/>
        <v>1037</v>
      </c>
      <c r="AK3606" s="45">
        <v>45657</v>
      </c>
    </row>
    <row r="3607" spans="1:37" s="79" customFormat="1" ht="38.25" customHeight="1" x14ac:dyDescent="0.25">
      <c r="A3607" s="36">
        <v>3601</v>
      </c>
      <c r="B3607" s="91">
        <v>44621</v>
      </c>
      <c r="C3607" s="49" t="s">
        <v>272</v>
      </c>
      <c r="D3607" s="49"/>
      <c r="E3607" s="49">
        <v>12010</v>
      </c>
      <c r="F3607" s="56" t="s">
        <v>2559</v>
      </c>
      <c r="G3607" s="56" t="s">
        <v>435</v>
      </c>
      <c r="H3607" s="38">
        <v>1</v>
      </c>
      <c r="I3607" s="50">
        <v>843897.89</v>
      </c>
      <c r="J3607" s="39">
        <f t="shared" si="1635"/>
        <v>0</v>
      </c>
      <c r="K3607" s="39">
        <f t="shared" si="1636"/>
        <v>0</v>
      </c>
      <c r="L3607" s="39">
        <f t="shared" si="1637"/>
        <v>0</v>
      </c>
      <c r="M3607" s="39">
        <f>IF(E3607=12005,I3607,IF(E3607&lt;&gt;12005,0))</f>
        <v>0</v>
      </c>
      <c r="N3607" s="39">
        <f t="shared" si="1638"/>
        <v>0</v>
      </c>
      <c r="O3607" s="39">
        <f t="shared" si="1639"/>
        <v>0</v>
      </c>
      <c r="P3607" s="39">
        <f t="shared" si="1640"/>
        <v>0</v>
      </c>
      <c r="Q3607" s="39">
        <f t="shared" si="1641"/>
        <v>0</v>
      </c>
      <c r="R3607" s="39">
        <f t="shared" si="1642"/>
        <v>843897.89</v>
      </c>
      <c r="S3607" s="39">
        <f t="shared" si="1643"/>
        <v>0</v>
      </c>
      <c r="T3607" s="39"/>
      <c r="U3607" s="39">
        <f t="shared" si="1644"/>
        <v>0</v>
      </c>
      <c r="V3607" s="39"/>
      <c r="W3607" s="39">
        <f>IF(E3607=12099,I3607,IF(E3607&lt;&gt;12099,0))</f>
        <v>0</v>
      </c>
      <c r="X3607" s="39">
        <f t="shared" si="1630"/>
        <v>231.04665023956196</v>
      </c>
      <c r="Y3607" s="39">
        <f t="shared" si="1631"/>
        <v>7032.4824166666667</v>
      </c>
      <c r="Z3607" s="41">
        <f t="shared" si="1632"/>
        <v>239364.32964818619</v>
      </c>
      <c r="AA3607" s="41">
        <v>154801.25566050652</v>
      </c>
      <c r="AB3607" s="41">
        <v>10404.345590229115</v>
      </c>
      <c r="AC3607" s="41">
        <f t="shared" si="1612"/>
        <v>165205.60125073564</v>
      </c>
      <c r="AD3607" s="42">
        <f t="shared" si="1613"/>
        <v>84563.073987679672</v>
      </c>
      <c r="AE3607" s="41">
        <f t="shared" si="1614"/>
        <v>249768.67523841531</v>
      </c>
      <c r="AF3607" s="42">
        <f t="shared" si="1615"/>
        <v>594129.21476158476</v>
      </c>
      <c r="AG3607" s="43">
        <f>(365.25/30.4375*(IF(E3607=12002,1/3%,IF(E3607=12003,1/3%,IF(E3607=12004,1/3%,IF(E3607=12006,1/2%,IF(E3607=12007,1/10%,IF(E3607=12008,1/3%,IF(E3607=12009,1/10%,IF(E3607=12010,1/10%,IF(E3607=12011,1/20%,IF(E3607=12012,1/3%,IF(E3607=12099,1/10%)))))))))))))</f>
        <v>120</v>
      </c>
      <c r="AH3607" s="44">
        <f t="shared" si="1616"/>
        <v>85.96303901437372</v>
      </c>
      <c r="AI3607" s="36">
        <f t="shared" si="1617"/>
        <v>34.036960985626287</v>
      </c>
      <c r="AJ3607" s="36">
        <f t="shared" si="1618"/>
        <v>1036</v>
      </c>
      <c r="AK3607" s="45">
        <v>45657</v>
      </c>
    </row>
    <row r="3608" spans="1:37" s="79" customFormat="1" ht="38.25" customHeight="1" x14ac:dyDescent="0.25">
      <c r="A3608" s="36">
        <v>3602</v>
      </c>
      <c r="B3608" s="45">
        <v>44621</v>
      </c>
      <c r="C3608" s="49" t="s">
        <v>482</v>
      </c>
      <c r="D3608" s="49"/>
      <c r="E3608" s="49">
        <v>12099</v>
      </c>
      <c r="F3608" s="36" t="s">
        <v>2560</v>
      </c>
      <c r="G3608" s="56" t="s">
        <v>435</v>
      </c>
      <c r="H3608" s="38">
        <v>1</v>
      </c>
      <c r="I3608" s="50">
        <v>10750000</v>
      </c>
      <c r="J3608" s="39">
        <f t="shared" si="1635"/>
        <v>0</v>
      </c>
      <c r="K3608" s="39">
        <f t="shared" si="1636"/>
        <v>0</v>
      </c>
      <c r="L3608" s="39">
        <f t="shared" si="1637"/>
        <v>0</v>
      </c>
      <c r="M3608" s="39">
        <f>IF(E3608=12005,I3608,IF(E3608&lt;&gt;12005,0))</f>
        <v>0</v>
      </c>
      <c r="N3608" s="39">
        <f t="shared" si="1638"/>
        <v>0</v>
      </c>
      <c r="O3608" s="39">
        <f t="shared" si="1639"/>
        <v>0</v>
      </c>
      <c r="P3608" s="39">
        <f t="shared" si="1640"/>
        <v>0</v>
      </c>
      <c r="Q3608" s="39">
        <f t="shared" si="1641"/>
        <v>0</v>
      </c>
      <c r="R3608" s="39">
        <f t="shared" si="1642"/>
        <v>0</v>
      </c>
      <c r="S3608" s="39">
        <f t="shared" si="1643"/>
        <v>0</v>
      </c>
      <c r="T3608" s="39"/>
      <c r="U3608" s="39">
        <f t="shared" si="1644"/>
        <v>0</v>
      </c>
      <c r="V3608" s="39"/>
      <c r="W3608" s="39">
        <f>IF(E3608=12099,I3608,IF(E3608&lt;&gt;12099,0))</f>
        <v>10750000</v>
      </c>
      <c r="X3608" s="39">
        <f t="shared" si="1630"/>
        <v>2943.1895961670089</v>
      </c>
      <c r="Y3608" s="39">
        <f t="shared" si="1631"/>
        <v>89583.333333333328</v>
      </c>
      <c r="Z3608" s="41">
        <f t="shared" si="1632"/>
        <v>3049144.4216290214</v>
      </c>
      <c r="AA3608" s="41">
        <v>1971937.0294318961</v>
      </c>
      <c r="AB3608" s="41">
        <v>302554.20653200801</v>
      </c>
      <c r="AC3608" s="41">
        <f t="shared" si="1612"/>
        <v>2274491.2359639043</v>
      </c>
      <c r="AD3608" s="42">
        <f t="shared" si="1613"/>
        <v>1077207.3921971254</v>
      </c>
      <c r="AE3608" s="41">
        <f t="shared" si="1614"/>
        <v>3351698.6281610299</v>
      </c>
      <c r="AF3608" s="42">
        <f t="shared" si="1615"/>
        <v>7398301.3718389701</v>
      </c>
      <c r="AG3608" s="43">
        <f>(365.25/30.4375*(IF(E3608=12002,1/3%,IF(E3608=12003,1/3%,IF(E3608=12004,1/3%,IF(E3608=12006,1/2%,IF(E3608=12007,1/10%,IF(E3608=12008,1/3%,IF(E3608=12009,1/10%,IF(E3608=12010,1/10%,IF(E3608=12011,1/20%,IF(E3608=12012,1/3%,IF(E3608=12099,1/10%)))))))))))))</f>
        <v>120</v>
      </c>
      <c r="AH3608" s="44">
        <f t="shared" si="1616"/>
        <v>85.96303901437372</v>
      </c>
      <c r="AI3608" s="36">
        <f t="shared" si="1617"/>
        <v>34.036960985626287</v>
      </c>
      <c r="AJ3608" s="36">
        <f t="shared" si="1618"/>
        <v>1036</v>
      </c>
      <c r="AK3608" s="45">
        <v>45657</v>
      </c>
    </row>
    <row r="3609" spans="1:37" s="79" customFormat="1" ht="38.25" customHeight="1" x14ac:dyDescent="0.25">
      <c r="A3609" s="36">
        <v>3603</v>
      </c>
      <c r="B3609" s="45">
        <v>44621</v>
      </c>
      <c r="C3609" s="49" t="s">
        <v>482</v>
      </c>
      <c r="D3609" s="49"/>
      <c r="E3609" s="49">
        <v>12099</v>
      </c>
      <c r="F3609" s="56" t="s">
        <v>2561</v>
      </c>
      <c r="G3609" s="56" t="s">
        <v>435</v>
      </c>
      <c r="H3609" s="38">
        <v>1</v>
      </c>
      <c r="I3609" s="50">
        <v>91375000</v>
      </c>
      <c r="J3609" s="39">
        <f t="shared" si="1635"/>
        <v>0</v>
      </c>
      <c r="K3609" s="39">
        <f t="shared" si="1636"/>
        <v>0</v>
      </c>
      <c r="L3609" s="39">
        <f t="shared" si="1637"/>
        <v>0</v>
      </c>
      <c r="M3609" s="39">
        <f>IF(E3609=12005,I3609,IF(E3609&lt;&gt;12005,0))</f>
        <v>0</v>
      </c>
      <c r="N3609" s="39">
        <f t="shared" si="1638"/>
        <v>0</v>
      </c>
      <c r="O3609" s="39">
        <f t="shared" si="1639"/>
        <v>0</v>
      </c>
      <c r="P3609" s="39">
        <f t="shared" si="1640"/>
        <v>0</v>
      </c>
      <c r="Q3609" s="39">
        <f t="shared" si="1641"/>
        <v>0</v>
      </c>
      <c r="R3609" s="39">
        <f t="shared" si="1642"/>
        <v>0</v>
      </c>
      <c r="S3609" s="39">
        <f t="shared" si="1643"/>
        <v>0</v>
      </c>
      <c r="T3609" s="39"/>
      <c r="U3609" s="39">
        <f t="shared" si="1644"/>
        <v>0</v>
      </c>
      <c r="V3609" s="39"/>
      <c r="W3609" s="39">
        <f>IF(E3609=12099,I3609,IF(E3609&lt;&gt;12099,0))</f>
        <v>91375000</v>
      </c>
      <c r="X3609" s="39">
        <f t="shared" si="1630"/>
        <v>25017.111567419575</v>
      </c>
      <c r="Y3609" s="39">
        <f t="shared" si="1631"/>
        <v>761458.33333333337</v>
      </c>
      <c r="Z3609" s="41">
        <f t="shared" si="1632"/>
        <v>25917727.583846685</v>
      </c>
      <c r="AA3609" s="41">
        <v>16761464.750171117</v>
      </c>
      <c r="AB3609" s="41">
        <v>2571710.7555220686</v>
      </c>
      <c r="AC3609" s="41">
        <f t="shared" si="1612"/>
        <v>19333175.505693186</v>
      </c>
      <c r="AD3609" s="42">
        <f t="shared" si="1613"/>
        <v>9156262.8336755671</v>
      </c>
      <c r="AE3609" s="41">
        <f t="shared" si="1614"/>
        <v>28489438.339368753</v>
      </c>
      <c r="AF3609" s="42">
        <f t="shared" si="1615"/>
        <v>62885561.660631247</v>
      </c>
      <c r="AG3609" s="43">
        <f>(365.25/30.4375*(IF(E3609=12002,1/3%,IF(E3609=12003,1/3%,IF(E3609=12004,1/3%,IF(E3609=12006,1/2%,IF(E3609=12007,1/10%,IF(E3609=12008,1/3%,IF(E3609=12009,1/10%,IF(E3609=12010,1/10%,IF(E3609=12011,1/20%,IF(E3609=12012,1/3%,IF(E3609=12099,1/10%)))))))))))))</f>
        <v>120</v>
      </c>
      <c r="AH3609" s="44">
        <f t="shared" si="1616"/>
        <v>85.96303901437372</v>
      </c>
      <c r="AI3609" s="36">
        <f t="shared" si="1617"/>
        <v>34.036960985626287</v>
      </c>
      <c r="AJ3609" s="36">
        <f t="shared" si="1618"/>
        <v>1036</v>
      </c>
      <c r="AK3609" s="45">
        <v>45657</v>
      </c>
    </row>
    <row r="3610" spans="1:37" s="79" customFormat="1" ht="38.25" customHeight="1" x14ac:dyDescent="0.25">
      <c r="A3610" s="36">
        <v>3604</v>
      </c>
      <c r="B3610" s="45">
        <v>44623</v>
      </c>
      <c r="C3610" s="36" t="s">
        <v>980</v>
      </c>
      <c r="D3610" s="36"/>
      <c r="E3610" s="36">
        <v>12002</v>
      </c>
      <c r="F3610" s="36" t="s">
        <v>2562</v>
      </c>
      <c r="G3610" s="36" t="s">
        <v>540</v>
      </c>
      <c r="H3610" s="38">
        <v>45</v>
      </c>
      <c r="I3610" s="50">
        <v>9845550</v>
      </c>
      <c r="J3610" s="39">
        <f t="shared" si="1635"/>
        <v>9845550</v>
      </c>
      <c r="K3610" s="39">
        <f t="shared" si="1636"/>
        <v>0</v>
      </c>
      <c r="L3610" s="39">
        <f t="shared" si="1637"/>
        <v>0</v>
      </c>
      <c r="M3610" s="39">
        <f>IF(C3610=12006,H3610,IF(C3610&lt;&gt;12006,0))</f>
        <v>0</v>
      </c>
      <c r="N3610" s="39">
        <f t="shared" si="1638"/>
        <v>0</v>
      </c>
      <c r="O3610" s="39">
        <f t="shared" si="1639"/>
        <v>0</v>
      </c>
      <c r="P3610" s="39">
        <f t="shared" si="1640"/>
        <v>0</v>
      </c>
      <c r="Q3610" s="39">
        <f t="shared" si="1641"/>
        <v>0</v>
      </c>
      <c r="R3610" s="39">
        <f t="shared" si="1642"/>
        <v>0</v>
      </c>
      <c r="S3610" s="39">
        <f t="shared" si="1643"/>
        <v>0</v>
      </c>
      <c r="T3610" s="39"/>
      <c r="U3610" s="39">
        <f t="shared" si="1644"/>
        <v>0</v>
      </c>
      <c r="V3610" s="39"/>
      <c r="W3610" s="39"/>
      <c r="X3610" s="39">
        <f t="shared" si="1630"/>
        <v>808.66940451745381</v>
      </c>
      <c r="Y3610" s="39">
        <f t="shared" si="1631"/>
        <v>24613.875</v>
      </c>
      <c r="Z3610" s="41">
        <f t="shared" si="1632"/>
        <v>836164.16427104711</v>
      </c>
      <c r="AA3610" s="41">
        <v>515931.08008213551</v>
      </c>
      <c r="AB3610" s="41">
        <v>-13914.499755432858</v>
      </c>
      <c r="AC3610" s="41">
        <f t="shared" si="1612"/>
        <v>502016.58032670268</v>
      </c>
      <c r="AD3610" s="42">
        <f t="shared" si="1613"/>
        <v>320233.0841889116</v>
      </c>
      <c r="AE3610" s="41">
        <f t="shared" si="1614"/>
        <v>822249.66451561428</v>
      </c>
      <c r="AF3610" s="42">
        <f t="shared" si="1615"/>
        <v>9023300.3354843855</v>
      </c>
      <c r="AG3610" s="43">
        <f>(365.25/30.4375*(IF(E3610=12002,1/3%,IF(E3610=12003,1/3%,IF(E3610=12004,1/3%,IF(E3610=12006,1/2%,IF(E3610=12007,1/10%,IF(E3610=12008,1/3%,IF(E3610=12009,1/10%,IF(E3610=12010,1/10%,IF(E3610=12011,1/20%,IF(E3610=12012,1/3%))))))))))))</f>
        <v>400</v>
      </c>
      <c r="AH3610" s="44">
        <f t="shared" si="1616"/>
        <v>366.02874743326487</v>
      </c>
      <c r="AI3610" s="36">
        <f t="shared" si="1617"/>
        <v>33.97125256673511</v>
      </c>
      <c r="AJ3610" s="36">
        <f t="shared" si="1618"/>
        <v>1034</v>
      </c>
      <c r="AK3610" s="45">
        <v>45657</v>
      </c>
    </row>
    <row r="3611" spans="1:37" s="79" customFormat="1" ht="38.25" customHeight="1" x14ac:dyDescent="0.25">
      <c r="A3611" s="36">
        <v>3605</v>
      </c>
      <c r="B3611" s="45">
        <v>44625</v>
      </c>
      <c r="C3611" s="49" t="s">
        <v>265</v>
      </c>
      <c r="D3611" s="49"/>
      <c r="E3611" s="49">
        <v>12007</v>
      </c>
      <c r="F3611" s="36" t="s">
        <v>2563</v>
      </c>
      <c r="G3611" s="56" t="s">
        <v>756</v>
      </c>
      <c r="H3611" s="38">
        <v>1</v>
      </c>
      <c r="I3611" s="50">
        <v>178000</v>
      </c>
      <c r="J3611" s="39">
        <f t="shared" si="1635"/>
        <v>0</v>
      </c>
      <c r="K3611" s="39">
        <f t="shared" si="1636"/>
        <v>0</v>
      </c>
      <c r="L3611" s="39">
        <f t="shared" si="1637"/>
        <v>0</v>
      </c>
      <c r="M3611" s="39">
        <f>IF(C3611=12006,H3611,IF(C3611&lt;&gt;12006,0))</f>
        <v>0</v>
      </c>
      <c r="N3611" s="39">
        <f t="shared" si="1638"/>
        <v>0</v>
      </c>
      <c r="O3611" s="39">
        <f t="shared" si="1639"/>
        <v>178000</v>
      </c>
      <c r="P3611" s="39">
        <f t="shared" si="1640"/>
        <v>0</v>
      </c>
      <c r="Q3611" s="39">
        <f t="shared" si="1641"/>
        <v>0</v>
      </c>
      <c r="R3611" s="39">
        <f t="shared" si="1642"/>
        <v>0</v>
      </c>
      <c r="S3611" s="39">
        <f t="shared" si="1643"/>
        <v>0</v>
      </c>
      <c r="T3611" s="39"/>
      <c r="U3611" s="39">
        <f t="shared" si="1644"/>
        <v>0</v>
      </c>
      <c r="V3611" s="39"/>
      <c r="W3611" s="39"/>
      <c r="X3611" s="39">
        <f t="shared" si="1630"/>
        <v>48.733744010951405</v>
      </c>
      <c r="Y3611" s="39">
        <f t="shared" si="1631"/>
        <v>1483.3333333333335</v>
      </c>
      <c r="Z3611" s="41">
        <f t="shared" si="1632"/>
        <v>50293.223819301849</v>
      </c>
      <c r="AA3611" s="41">
        <v>32456.673511293637</v>
      </c>
      <c r="AB3611" s="41">
        <v>30718.805491316882</v>
      </c>
      <c r="AC3611" s="41">
        <f t="shared" si="1612"/>
        <v>63175.479002610518</v>
      </c>
      <c r="AD3611" s="42">
        <f t="shared" si="1613"/>
        <v>17836.550308008213</v>
      </c>
      <c r="AE3611" s="41">
        <f t="shared" si="1614"/>
        <v>81012.029310618731</v>
      </c>
      <c r="AF3611" s="42">
        <f t="shared" si="1615"/>
        <v>96987.970689381269</v>
      </c>
      <c r="AG3611" s="43">
        <f>(365.25/30.4375*(IF(E3611=12002,1/3%,IF(E3611=12003,1/3%,IF(E3611=12004,1/3%,IF(E3611=12006,1/2%,IF(E3611=12007,1/10%,IF(E3611=12008,1/3%,IF(E3611=12009,1/10%,IF(E3611=12010,1/10%,IF(E3611=12011,1/20%,IF(E3611=12012,1/3%))))))))))))</f>
        <v>120</v>
      </c>
      <c r="AH3611" s="44">
        <f t="shared" si="1616"/>
        <v>86.094455852156059</v>
      </c>
      <c r="AI3611" s="36">
        <f t="shared" si="1617"/>
        <v>33.905544147843941</v>
      </c>
      <c r="AJ3611" s="36">
        <f t="shared" si="1618"/>
        <v>1032</v>
      </c>
      <c r="AK3611" s="45">
        <v>45657</v>
      </c>
    </row>
    <row r="3612" spans="1:37" s="79" customFormat="1" ht="38.25" customHeight="1" x14ac:dyDescent="0.25">
      <c r="A3612" s="36">
        <v>3606</v>
      </c>
      <c r="B3612" s="45">
        <v>44625</v>
      </c>
      <c r="C3612" s="49" t="s">
        <v>265</v>
      </c>
      <c r="D3612" s="49"/>
      <c r="E3612" s="49">
        <v>12007</v>
      </c>
      <c r="F3612" s="36" t="s">
        <v>2564</v>
      </c>
      <c r="G3612" s="56" t="s">
        <v>756</v>
      </c>
      <c r="H3612" s="38">
        <v>1</v>
      </c>
      <c r="I3612" s="50">
        <v>257000</v>
      </c>
      <c r="J3612" s="39">
        <f t="shared" si="1635"/>
        <v>0</v>
      </c>
      <c r="K3612" s="39">
        <f t="shared" si="1636"/>
        <v>0</v>
      </c>
      <c r="L3612" s="39">
        <f t="shared" si="1637"/>
        <v>0</v>
      </c>
      <c r="M3612" s="39">
        <f>IF(C3612=12006,H3612,IF(C3612&lt;&gt;12006,0))</f>
        <v>0</v>
      </c>
      <c r="N3612" s="39">
        <f t="shared" si="1638"/>
        <v>0</v>
      </c>
      <c r="O3612" s="39">
        <f t="shared" si="1639"/>
        <v>257000</v>
      </c>
      <c r="P3612" s="39">
        <f t="shared" si="1640"/>
        <v>0</v>
      </c>
      <c r="Q3612" s="39">
        <f t="shared" si="1641"/>
        <v>0</v>
      </c>
      <c r="R3612" s="39">
        <f t="shared" si="1642"/>
        <v>0</v>
      </c>
      <c r="S3612" s="39">
        <f t="shared" si="1643"/>
        <v>0</v>
      </c>
      <c r="T3612" s="39"/>
      <c r="U3612" s="39">
        <f t="shared" si="1644"/>
        <v>0</v>
      </c>
      <c r="V3612" s="39"/>
      <c r="W3612" s="39"/>
      <c r="X3612" s="39">
        <f t="shared" si="1630"/>
        <v>70.362765229295007</v>
      </c>
      <c r="Y3612" s="39">
        <f t="shared" si="1631"/>
        <v>2141.666666666667</v>
      </c>
      <c r="Z3612" s="41">
        <f t="shared" si="1632"/>
        <v>72614.373716632443</v>
      </c>
      <c r="AA3612" s="41">
        <v>46861.601642710477</v>
      </c>
      <c r="AB3612" s="41">
        <v>44352.432647575493</v>
      </c>
      <c r="AC3612" s="41">
        <f t="shared" si="1612"/>
        <v>91214.03429028597</v>
      </c>
      <c r="AD3612" s="42">
        <f t="shared" si="1613"/>
        <v>25752.772073921966</v>
      </c>
      <c r="AE3612" s="41">
        <f t="shared" si="1614"/>
        <v>116966.80636420794</v>
      </c>
      <c r="AF3612" s="42">
        <f t="shared" si="1615"/>
        <v>140033.19363579206</v>
      </c>
      <c r="AG3612" s="43">
        <f>(365.25/30.4375*(IF(E3612=12002,1/3%,IF(E3612=12003,1/3%,IF(E3612=12004,1/3%,IF(E3612=12006,1/2%,IF(E3612=12007,1/10%,IF(E3612=12008,1/3%,IF(E3612=12009,1/10%,IF(E3612=12010,1/10%,IF(E3612=12011,1/20%,IF(E3612=12012,1/3%))))))))))))</f>
        <v>120</v>
      </c>
      <c r="AH3612" s="44">
        <f t="shared" si="1616"/>
        <v>86.094455852156059</v>
      </c>
      <c r="AI3612" s="36">
        <f t="shared" si="1617"/>
        <v>33.905544147843941</v>
      </c>
      <c r="AJ3612" s="36">
        <f t="shared" si="1618"/>
        <v>1032</v>
      </c>
      <c r="AK3612" s="45">
        <v>45657</v>
      </c>
    </row>
    <row r="3613" spans="1:37" s="79" customFormat="1" ht="15.75" customHeight="1" x14ac:dyDescent="0.25">
      <c r="A3613" s="36">
        <v>3607</v>
      </c>
      <c r="B3613" s="91">
        <v>44625</v>
      </c>
      <c r="C3613" s="36" t="s">
        <v>534</v>
      </c>
      <c r="D3613" s="36"/>
      <c r="E3613" s="36">
        <v>12008</v>
      </c>
      <c r="F3613" s="56" t="s">
        <v>2565</v>
      </c>
      <c r="G3613" s="56" t="s">
        <v>1477</v>
      </c>
      <c r="H3613" s="62">
        <v>1</v>
      </c>
      <c r="I3613" s="98">
        <v>250000</v>
      </c>
      <c r="J3613" s="39">
        <f t="shared" si="1635"/>
        <v>0</v>
      </c>
      <c r="K3613" s="39">
        <f t="shared" si="1636"/>
        <v>0</v>
      </c>
      <c r="L3613" s="39">
        <f t="shared" si="1637"/>
        <v>0</v>
      </c>
      <c r="M3613" s="39">
        <f>IF(C3613=12006,H3613,IF(C3613&lt;&gt;12006,0))</f>
        <v>0</v>
      </c>
      <c r="N3613" s="39">
        <f t="shared" si="1638"/>
        <v>0</v>
      </c>
      <c r="O3613" s="39">
        <f t="shared" si="1639"/>
        <v>0</v>
      </c>
      <c r="P3613" s="39">
        <f t="shared" si="1640"/>
        <v>250000</v>
      </c>
      <c r="Q3613" s="39">
        <f t="shared" si="1641"/>
        <v>0</v>
      </c>
      <c r="R3613" s="39">
        <f t="shared" si="1642"/>
        <v>0</v>
      </c>
      <c r="S3613" s="39">
        <f t="shared" si="1643"/>
        <v>0</v>
      </c>
      <c r="T3613" s="39"/>
      <c r="U3613" s="39">
        <f t="shared" si="1644"/>
        <v>0</v>
      </c>
      <c r="V3613" s="39"/>
      <c r="W3613" s="39"/>
      <c r="X3613" s="39">
        <f t="shared" si="1630"/>
        <v>20.533880903490758</v>
      </c>
      <c r="Y3613" s="39">
        <f t="shared" si="1631"/>
        <v>624.99999999999989</v>
      </c>
      <c r="Z3613" s="41">
        <f t="shared" si="1632"/>
        <v>21190.965092402457</v>
      </c>
      <c r="AA3613" s="41">
        <v>13675.564681724843</v>
      </c>
      <c r="AB3613" s="41">
        <v>-368.82569933808395</v>
      </c>
      <c r="AC3613" s="41">
        <f t="shared" si="1612"/>
        <v>13306.73898238676</v>
      </c>
      <c r="AD3613" s="42">
        <f t="shared" si="1613"/>
        <v>7515.4004106776138</v>
      </c>
      <c r="AE3613" s="41">
        <f t="shared" si="1614"/>
        <v>20822.139393064375</v>
      </c>
      <c r="AF3613" s="42">
        <f t="shared" si="1615"/>
        <v>229177.86060693563</v>
      </c>
      <c r="AG3613" s="43">
        <f>(365.25/30.4375*(IF(E3613=12002,1/3%,IF(E3613=12003,1/3%,IF(E3613=12004,1/3%,IF(E3613=12006,1/2%,IF(E3613=12007,1/10%,IF(E3613=12008,1/3%,IF(E3613=12009,1/10%,IF(E3613=12010,1/10%,IF(E3613=12011,1/20%,IF(E3613=12012,1/3%))))))))))))</f>
        <v>400</v>
      </c>
      <c r="AH3613" s="44">
        <f t="shared" si="1616"/>
        <v>366.09445585215605</v>
      </c>
      <c r="AI3613" s="36">
        <f t="shared" si="1617"/>
        <v>33.905544147843941</v>
      </c>
      <c r="AJ3613" s="36">
        <f t="shared" si="1618"/>
        <v>1032</v>
      </c>
      <c r="AK3613" s="45">
        <v>45657</v>
      </c>
    </row>
    <row r="3614" spans="1:37" s="79" customFormat="1" ht="15.75" customHeight="1" x14ac:dyDescent="0.25">
      <c r="A3614" s="36">
        <v>3608</v>
      </c>
      <c r="B3614" s="45">
        <v>44628</v>
      </c>
      <c r="C3614" s="36" t="s">
        <v>533</v>
      </c>
      <c r="D3614" s="36"/>
      <c r="E3614" s="36">
        <v>12003</v>
      </c>
      <c r="F3614" s="36" t="s">
        <v>2552</v>
      </c>
      <c r="G3614" s="36" t="s">
        <v>1474</v>
      </c>
      <c r="H3614" s="38">
        <v>2</v>
      </c>
      <c r="I3614" s="48">
        <v>110300</v>
      </c>
      <c r="J3614" s="39">
        <f t="shared" si="1635"/>
        <v>0</v>
      </c>
      <c r="K3614" s="39">
        <f t="shared" si="1636"/>
        <v>110300</v>
      </c>
      <c r="L3614" s="39">
        <f t="shared" si="1637"/>
        <v>0</v>
      </c>
      <c r="M3614" s="39">
        <f>IF(C3614=12006,H3614,IF(C3614&lt;&gt;12006,0))</f>
        <v>0</v>
      </c>
      <c r="N3614" s="39">
        <f t="shared" si="1638"/>
        <v>0</v>
      </c>
      <c r="O3614" s="39">
        <f t="shared" si="1639"/>
        <v>0</v>
      </c>
      <c r="P3614" s="39">
        <f t="shared" si="1640"/>
        <v>0</v>
      </c>
      <c r="Q3614" s="39">
        <f t="shared" si="1641"/>
        <v>0</v>
      </c>
      <c r="R3614" s="39">
        <f t="shared" si="1642"/>
        <v>0</v>
      </c>
      <c r="S3614" s="39">
        <f t="shared" si="1643"/>
        <v>0</v>
      </c>
      <c r="T3614" s="39"/>
      <c r="U3614" s="39">
        <f t="shared" si="1644"/>
        <v>0</v>
      </c>
      <c r="V3614" s="39"/>
      <c r="W3614" s="39"/>
      <c r="X3614" s="39">
        <f t="shared" si="1630"/>
        <v>9.0595482546201236</v>
      </c>
      <c r="Y3614" s="39">
        <f t="shared" si="1631"/>
        <v>275.75</v>
      </c>
      <c r="Z3614" s="41">
        <f t="shared" si="1632"/>
        <v>9322.2751540041081</v>
      </c>
      <c r="AA3614" s="41">
        <v>6006.4804928131416</v>
      </c>
      <c r="AB3614" s="41">
        <v>-161.99289900495381</v>
      </c>
      <c r="AC3614" s="41">
        <f t="shared" si="1612"/>
        <v>5844.4875938081877</v>
      </c>
      <c r="AD3614" s="42">
        <f t="shared" si="1613"/>
        <v>3315.7946611909665</v>
      </c>
      <c r="AE3614" s="41">
        <f t="shared" si="1614"/>
        <v>9160.2822549991542</v>
      </c>
      <c r="AF3614" s="42">
        <f t="shared" si="1615"/>
        <v>101139.71774500085</v>
      </c>
      <c r="AG3614" s="43">
        <f>(365.25/30.4375*(IF(E3614=12002,1/3%,IF(E3614=12003,1/3%,IF(E3614=12004,1/3%,IF(E3614=12006,1/2%,IF(E3614=12007,1/10%,IF(E3614=12008,1/3%,IF(E3614=12009,1/10%,IF(E3614=12010,1/10%,IF(E3614=12011,1/20%,IF(E3614=12012,1/3%))))))))))))</f>
        <v>400</v>
      </c>
      <c r="AH3614" s="44">
        <f t="shared" si="1616"/>
        <v>366.19301848049281</v>
      </c>
      <c r="AI3614" s="36">
        <f t="shared" si="1617"/>
        <v>33.80698151950719</v>
      </c>
      <c r="AJ3614" s="36">
        <f t="shared" si="1618"/>
        <v>1029</v>
      </c>
      <c r="AK3614" s="45">
        <v>45657</v>
      </c>
    </row>
    <row r="3615" spans="1:37" s="79" customFormat="1" ht="12.75" customHeight="1" x14ac:dyDescent="0.25">
      <c r="A3615" s="36">
        <v>3609</v>
      </c>
      <c r="B3615" s="45">
        <v>44630</v>
      </c>
      <c r="C3615" s="49" t="s">
        <v>272</v>
      </c>
      <c r="D3615" s="49"/>
      <c r="E3615" s="49">
        <v>12010</v>
      </c>
      <c r="F3615" s="36" t="s">
        <v>2566</v>
      </c>
      <c r="G3615" s="56" t="s">
        <v>435</v>
      </c>
      <c r="H3615" s="38">
        <v>1</v>
      </c>
      <c r="I3615" s="50">
        <v>710000</v>
      </c>
      <c r="J3615" s="39">
        <f t="shared" si="1635"/>
        <v>0</v>
      </c>
      <c r="K3615" s="39">
        <f t="shared" si="1636"/>
        <v>0</v>
      </c>
      <c r="L3615" s="39">
        <f t="shared" si="1637"/>
        <v>0</v>
      </c>
      <c r="M3615" s="39">
        <f>IF(E3615=12005,I3615,IF(E3615&lt;&gt;12005,0))</f>
        <v>0</v>
      </c>
      <c r="N3615" s="39">
        <f t="shared" si="1638"/>
        <v>0</v>
      </c>
      <c r="O3615" s="39">
        <f t="shared" si="1639"/>
        <v>0</v>
      </c>
      <c r="P3615" s="39">
        <f t="shared" si="1640"/>
        <v>0</v>
      </c>
      <c r="Q3615" s="39">
        <f t="shared" si="1641"/>
        <v>0</v>
      </c>
      <c r="R3615" s="39">
        <f t="shared" si="1642"/>
        <v>710000</v>
      </c>
      <c r="S3615" s="39">
        <f t="shared" si="1643"/>
        <v>0</v>
      </c>
      <c r="T3615" s="39"/>
      <c r="U3615" s="39">
        <f t="shared" si="1644"/>
        <v>0</v>
      </c>
      <c r="V3615" s="39"/>
      <c r="W3615" s="39">
        <f>IF(E3615=12099,I3615,IF(E3615&lt;&gt;12099,0))</f>
        <v>0</v>
      </c>
      <c r="X3615" s="39">
        <f t="shared" si="1630"/>
        <v>194.38740588637918</v>
      </c>
      <c r="Y3615" s="39">
        <f t="shared" si="1631"/>
        <v>5916.6666666666661</v>
      </c>
      <c r="Z3615" s="41">
        <f t="shared" si="1632"/>
        <v>199635.86584531137</v>
      </c>
      <c r="AA3615" s="41">
        <v>128490.07529089664</v>
      </c>
      <c r="AB3615" s="41">
        <v>8635.9451190298769</v>
      </c>
      <c r="AC3615" s="41">
        <f t="shared" si="1612"/>
        <v>137126.02040992651</v>
      </c>
      <c r="AD3615" s="42">
        <f t="shared" si="1613"/>
        <v>71145.790554414736</v>
      </c>
      <c r="AE3615" s="41">
        <f t="shared" si="1614"/>
        <v>208271.81096434125</v>
      </c>
      <c r="AF3615" s="42">
        <f t="shared" si="1615"/>
        <v>501728.18903565872</v>
      </c>
      <c r="AG3615" s="43">
        <f>(365.25/30.4375*(IF(E3615=12002,1/3%,IF(E3615=12003,1/3%,IF(E3615=12004,1/3%,IF(E3615=12006,1/2%,IF(E3615=12007,1/10%,IF(E3615=12008,1/3%,IF(E3615=12009,1/10%,IF(E3615=12010,1/10%,IF(E3615=12011,1/20%,IF(E3615=12012,1/3%,IF(E3615=12099,1/10%)))))))))))))</f>
        <v>120</v>
      </c>
      <c r="AH3615" s="44">
        <f t="shared" si="1616"/>
        <v>86.258726899383987</v>
      </c>
      <c r="AI3615" s="36">
        <f t="shared" si="1617"/>
        <v>33.741273100616013</v>
      </c>
      <c r="AJ3615" s="36">
        <f t="shared" si="1618"/>
        <v>1027</v>
      </c>
      <c r="AK3615" s="45">
        <v>45657</v>
      </c>
    </row>
    <row r="3616" spans="1:37" s="79" customFormat="1" ht="12.75" customHeight="1" x14ac:dyDescent="0.25">
      <c r="A3616" s="36">
        <v>3610</v>
      </c>
      <c r="B3616" s="45">
        <v>44637</v>
      </c>
      <c r="C3616" s="49" t="s">
        <v>272</v>
      </c>
      <c r="D3616" s="49"/>
      <c r="E3616" s="49">
        <v>12010</v>
      </c>
      <c r="F3616" s="36" t="s">
        <v>2567</v>
      </c>
      <c r="G3616" s="56" t="s">
        <v>435</v>
      </c>
      <c r="H3616" s="38">
        <v>1</v>
      </c>
      <c r="I3616" s="50">
        <v>423000</v>
      </c>
      <c r="J3616" s="39">
        <f t="shared" si="1635"/>
        <v>0</v>
      </c>
      <c r="K3616" s="39">
        <f t="shared" si="1636"/>
        <v>0</v>
      </c>
      <c r="L3616" s="39">
        <f t="shared" si="1637"/>
        <v>0</v>
      </c>
      <c r="M3616" s="39">
        <f>IF(E3616=12005,I3616,IF(E3616&lt;&gt;12005,0))</f>
        <v>0</v>
      </c>
      <c r="N3616" s="39">
        <f t="shared" si="1638"/>
        <v>0</v>
      </c>
      <c r="O3616" s="39">
        <f t="shared" si="1639"/>
        <v>0</v>
      </c>
      <c r="P3616" s="39">
        <f t="shared" si="1640"/>
        <v>0</v>
      </c>
      <c r="Q3616" s="39">
        <f t="shared" si="1641"/>
        <v>0</v>
      </c>
      <c r="R3616" s="39">
        <f t="shared" si="1642"/>
        <v>423000</v>
      </c>
      <c r="S3616" s="39">
        <f t="shared" si="1643"/>
        <v>0</v>
      </c>
      <c r="T3616" s="39"/>
      <c r="U3616" s="39">
        <f t="shared" si="1644"/>
        <v>0</v>
      </c>
      <c r="V3616" s="39"/>
      <c r="W3616" s="39">
        <f>IF(E3616=12099,I3616,IF(E3616&lt;&gt;12099,0))</f>
        <v>0</v>
      </c>
      <c r="X3616" s="39">
        <f t="shared" si="1630"/>
        <v>115.81108829568788</v>
      </c>
      <c r="Y3616" s="39">
        <f t="shared" si="1631"/>
        <v>3525</v>
      </c>
      <c r="Z3616" s="41">
        <f t="shared" si="1632"/>
        <v>118127.31006160166</v>
      </c>
      <c r="AA3616" s="41">
        <v>75740.451745379876</v>
      </c>
      <c r="AB3616" s="41">
        <v>5090.5907174760041</v>
      </c>
      <c r="AC3616" s="41">
        <f t="shared" si="1612"/>
        <v>80831.042462855883</v>
      </c>
      <c r="AD3616" s="42">
        <f t="shared" si="1613"/>
        <v>42386.858316221784</v>
      </c>
      <c r="AE3616" s="41">
        <f t="shared" si="1614"/>
        <v>123217.90077907767</v>
      </c>
      <c r="AF3616" s="42">
        <f t="shared" si="1615"/>
        <v>299782.09922092233</v>
      </c>
      <c r="AG3616" s="43">
        <f>(365.25/30.4375*(IF(E3616=12002,1/3%,IF(E3616=12003,1/3%,IF(E3616=12004,1/3%,IF(E3616=12006,1/2%,IF(E3616=12007,1/10%,IF(E3616=12008,1/3%,IF(E3616=12009,1/10%,IF(E3616=12010,1/10%,IF(E3616=12011,1/20%,IF(E3616=12012,1/3%,IF(E3616=12099,1/10%)))))))))))))</f>
        <v>120</v>
      </c>
      <c r="AH3616" s="44">
        <f t="shared" si="1616"/>
        <v>86.488706365503077</v>
      </c>
      <c r="AI3616" s="36">
        <f t="shared" si="1617"/>
        <v>33.511293634496923</v>
      </c>
      <c r="AJ3616" s="36">
        <f t="shared" si="1618"/>
        <v>1020</v>
      </c>
      <c r="AK3616" s="45">
        <v>45657</v>
      </c>
    </row>
    <row r="3617" spans="1:37" s="79" customFormat="1" ht="38.25" customHeight="1" x14ac:dyDescent="0.25">
      <c r="A3617" s="36">
        <v>3611</v>
      </c>
      <c r="B3617" s="45">
        <v>44637</v>
      </c>
      <c r="C3617" s="53" t="s">
        <v>533</v>
      </c>
      <c r="D3617" s="53"/>
      <c r="E3617" s="36">
        <v>12003</v>
      </c>
      <c r="F3617" s="36" t="s">
        <v>2298</v>
      </c>
      <c r="G3617" s="36" t="s">
        <v>540</v>
      </c>
      <c r="H3617" s="38">
        <v>7</v>
      </c>
      <c r="I3617" s="48">
        <v>386050</v>
      </c>
      <c r="J3617" s="39">
        <f t="shared" si="1635"/>
        <v>0</v>
      </c>
      <c r="K3617" s="39">
        <f t="shared" si="1636"/>
        <v>386050</v>
      </c>
      <c r="L3617" s="39">
        <f t="shared" si="1637"/>
        <v>0</v>
      </c>
      <c r="M3617" s="39">
        <f>IF(C3617=12006,H3617,IF(C3617&lt;&gt;12006,0))</f>
        <v>0</v>
      </c>
      <c r="N3617" s="39">
        <f t="shared" ref="N3617:N3649" si="1645">IF(E3617=12006,I3617,IF(E3617&lt;&gt;12006,0))</f>
        <v>0</v>
      </c>
      <c r="O3617" s="39">
        <f t="shared" si="1639"/>
        <v>0</v>
      </c>
      <c r="P3617" s="39">
        <f t="shared" si="1640"/>
        <v>0</v>
      </c>
      <c r="Q3617" s="39">
        <f t="shared" si="1641"/>
        <v>0</v>
      </c>
      <c r="R3617" s="39">
        <f t="shared" si="1642"/>
        <v>0</v>
      </c>
      <c r="S3617" s="39">
        <f t="shared" si="1643"/>
        <v>0</v>
      </c>
      <c r="T3617" s="39"/>
      <c r="U3617" s="39">
        <f t="shared" si="1644"/>
        <v>0</v>
      </c>
      <c r="V3617" s="39"/>
      <c r="W3617" s="39"/>
      <c r="X3617" s="39">
        <f t="shared" si="1630"/>
        <v>31.708418891170432</v>
      </c>
      <c r="Y3617" s="39">
        <f t="shared" si="1631"/>
        <v>965.125</v>
      </c>
      <c r="Z3617" s="41">
        <f t="shared" si="1632"/>
        <v>32342.587268993844</v>
      </c>
      <c r="AA3617" s="41">
        <v>19786.053388090346</v>
      </c>
      <c r="AB3617" s="41">
        <v>-533.6236673040421</v>
      </c>
      <c r="AC3617" s="41">
        <f t="shared" si="1612"/>
        <v>19252.429720786306</v>
      </c>
      <c r="AD3617" s="42">
        <f t="shared" si="1613"/>
        <v>12556.533880903498</v>
      </c>
      <c r="AE3617" s="41">
        <f t="shared" si="1614"/>
        <v>31808.963601689804</v>
      </c>
      <c r="AF3617" s="42">
        <f t="shared" si="1615"/>
        <v>354241.03639831021</v>
      </c>
      <c r="AG3617" s="43">
        <f>(365.25/30.4375*(IF(E3617=12002,1/3%,IF(E3617=12003,1/3%,IF(E3617=12004,1/3%,IF(E3617=12006,1/2%,IF(E3617=12007,1/10%,IF(E3617=12008,1/3%,IF(E3617=12009,1/10%,IF(E3617=12010,1/10%,IF(E3617=12011,1/20%,IF(E3617=12012,1/3%))))))))))))</f>
        <v>400</v>
      </c>
      <c r="AH3617" s="44">
        <f t="shared" si="1616"/>
        <v>366.48870636550305</v>
      </c>
      <c r="AI3617" s="36">
        <f t="shared" si="1617"/>
        <v>33.511293634496923</v>
      </c>
      <c r="AJ3617" s="36">
        <f t="shared" si="1618"/>
        <v>1020</v>
      </c>
      <c r="AK3617" s="45">
        <v>45657</v>
      </c>
    </row>
    <row r="3618" spans="1:37" s="79" customFormat="1" ht="38.25" customHeight="1" x14ac:dyDescent="0.25">
      <c r="A3618" s="36">
        <v>3612</v>
      </c>
      <c r="B3618" s="45">
        <v>44637</v>
      </c>
      <c r="C3618" s="53" t="s">
        <v>533</v>
      </c>
      <c r="D3618" s="53"/>
      <c r="E3618" s="36">
        <v>12003</v>
      </c>
      <c r="F3618" s="36" t="s">
        <v>2299</v>
      </c>
      <c r="G3618" s="36" t="s">
        <v>540</v>
      </c>
      <c r="H3618" s="38">
        <v>5</v>
      </c>
      <c r="I3618" s="48">
        <v>211250</v>
      </c>
      <c r="J3618" s="39">
        <f t="shared" si="1635"/>
        <v>0</v>
      </c>
      <c r="K3618" s="39">
        <f t="shared" si="1636"/>
        <v>211250</v>
      </c>
      <c r="L3618" s="39">
        <f t="shared" si="1637"/>
        <v>0</v>
      </c>
      <c r="M3618" s="39">
        <f>IF(C3618=12006,H3618,IF(C3618&lt;&gt;12006,0))</f>
        <v>0</v>
      </c>
      <c r="N3618" s="39">
        <f t="shared" si="1645"/>
        <v>0</v>
      </c>
      <c r="O3618" s="39">
        <f t="shared" si="1639"/>
        <v>0</v>
      </c>
      <c r="P3618" s="39">
        <f t="shared" si="1640"/>
        <v>0</v>
      </c>
      <c r="Q3618" s="39">
        <f t="shared" si="1641"/>
        <v>0</v>
      </c>
      <c r="R3618" s="39">
        <f t="shared" si="1642"/>
        <v>0</v>
      </c>
      <c r="S3618" s="39">
        <f t="shared" si="1643"/>
        <v>0</v>
      </c>
      <c r="T3618" s="39"/>
      <c r="U3618" s="39">
        <f t="shared" si="1644"/>
        <v>0</v>
      </c>
      <c r="V3618" s="39"/>
      <c r="W3618" s="39"/>
      <c r="X3618" s="39">
        <f t="shared" si="1630"/>
        <v>17.35112936344969</v>
      </c>
      <c r="Y3618" s="39">
        <f t="shared" si="1631"/>
        <v>528.125</v>
      </c>
      <c r="Z3618" s="41">
        <f t="shared" si="1632"/>
        <v>17698.151950718686</v>
      </c>
      <c r="AA3618" s="41">
        <v>10827.104722792606</v>
      </c>
      <c r="AB3618" s="41">
        <v>-292.00362574272475</v>
      </c>
      <c r="AC3618" s="41">
        <f t="shared" si="1612"/>
        <v>10535.101097049881</v>
      </c>
      <c r="AD3618" s="42">
        <f t="shared" si="1613"/>
        <v>6871.0472279260794</v>
      </c>
      <c r="AE3618" s="41">
        <f t="shared" si="1614"/>
        <v>17406.148324975962</v>
      </c>
      <c r="AF3618" s="42">
        <f t="shared" si="1615"/>
        <v>193843.85167502402</v>
      </c>
      <c r="AG3618" s="43">
        <f>(365.25/30.4375*(IF(E3618=12002,1/3%,IF(E3618=12003,1/3%,IF(E3618=12004,1/3%,IF(E3618=12006,1/2%,IF(E3618=12007,1/10%,IF(E3618=12008,1/3%,IF(E3618=12009,1/10%,IF(E3618=12010,1/10%,IF(E3618=12011,1/20%,IF(E3618=12012,1/3%))))))))))))</f>
        <v>400</v>
      </c>
      <c r="AH3618" s="44">
        <f t="shared" si="1616"/>
        <v>366.48870636550305</v>
      </c>
      <c r="AI3618" s="36">
        <f t="shared" si="1617"/>
        <v>33.511293634496923</v>
      </c>
      <c r="AJ3618" s="36">
        <f t="shared" si="1618"/>
        <v>1020</v>
      </c>
      <c r="AK3618" s="45">
        <v>45657</v>
      </c>
    </row>
    <row r="3619" spans="1:37" s="79" customFormat="1" ht="38.25" customHeight="1" x14ac:dyDescent="0.25">
      <c r="A3619" s="36">
        <v>3613</v>
      </c>
      <c r="B3619" s="45">
        <v>44642</v>
      </c>
      <c r="C3619" s="49" t="s">
        <v>272</v>
      </c>
      <c r="D3619" s="49"/>
      <c r="E3619" s="49">
        <v>12010</v>
      </c>
      <c r="F3619" s="56" t="s">
        <v>2568</v>
      </c>
      <c r="G3619" s="56" t="s">
        <v>435</v>
      </c>
      <c r="H3619" s="38">
        <v>1</v>
      </c>
      <c r="I3619" s="50">
        <v>420000</v>
      </c>
      <c r="J3619" s="39">
        <f t="shared" si="1635"/>
        <v>0</v>
      </c>
      <c r="K3619" s="39">
        <f t="shared" si="1636"/>
        <v>0</v>
      </c>
      <c r="L3619" s="39">
        <f t="shared" si="1637"/>
        <v>0</v>
      </c>
      <c r="M3619" s="39">
        <f>IF(E3619=12005,I3619,IF(E3619&lt;&gt;12005,0))</f>
        <v>0</v>
      </c>
      <c r="N3619" s="39">
        <f t="shared" si="1645"/>
        <v>0</v>
      </c>
      <c r="O3619" s="39">
        <f t="shared" si="1639"/>
        <v>0</v>
      </c>
      <c r="P3619" s="39">
        <f t="shared" si="1640"/>
        <v>0</v>
      </c>
      <c r="Q3619" s="39">
        <f t="shared" si="1641"/>
        <v>0</v>
      </c>
      <c r="R3619" s="39">
        <f t="shared" si="1642"/>
        <v>420000</v>
      </c>
      <c r="S3619" s="39">
        <f t="shared" si="1643"/>
        <v>0</v>
      </c>
      <c r="T3619" s="39"/>
      <c r="U3619" s="39">
        <f t="shared" si="1644"/>
        <v>0</v>
      </c>
      <c r="V3619" s="39"/>
      <c r="W3619" s="39">
        <f>IF(E3619=12099,I3619,IF(E3619&lt;&gt;12099,0))</f>
        <v>0</v>
      </c>
      <c r="X3619" s="39">
        <f t="shared" si="1630"/>
        <v>114.98973305954826</v>
      </c>
      <c r="Y3619" s="39">
        <f t="shared" si="1631"/>
        <v>3500</v>
      </c>
      <c r="Z3619" s="41">
        <f t="shared" si="1632"/>
        <v>116714.57905544149</v>
      </c>
      <c r="AA3619" s="41">
        <v>74628.336755646815</v>
      </c>
      <c r="AB3619" s="41">
        <v>5015.8443684242066</v>
      </c>
      <c r="AC3619" s="41">
        <f t="shared" si="1612"/>
        <v>79644.181124071023</v>
      </c>
      <c r="AD3619" s="42">
        <f t="shared" si="1613"/>
        <v>42086.242299794671</v>
      </c>
      <c r="AE3619" s="41">
        <f t="shared" si="1614"/>
        <v>121730.42342386569</v>
      </c>
      <c r="AF3619" s="42">
        <f t="shared" si="1615"/>
        <v>298269.57657613431</v>
      </c>
      <c r="AG3619" s="43">
        <f>(365.25/30.4375*(IF(E3619=12002,1/3%,IF(E3619=12003,1/3%,IF(E3619=12004,1/3%,IF(E3619=12006,1/2%,IF(E3619=12007,1/10%,IF(E3619=12008,1/3%,IF(E3619=12009,1/10%,IF(E3619=12010,1/10%,IF(E3619=12011,1/20%,IF(E3619=12012,1/3%,IF(E3619=12099,1/10%)))))))))))))</f>
        <v>120</v>
      </c>
      <c r="AH3619" s="44">
        <f t="shared" si="1616"/>
        <v>86.652977412731005</v>
      </c>
      <c r="AI3619" s="36">
        <f t="shared" si="1617"/>
        <v>33.347022587268995</v>
      </c>
      <c r="AJ3619" s="36">
        <f t="shared" si="1618"/>
        <v>1015</v>
      </c>
      <c r="AK3619" s="45">
        <v>45657</v>
      </c>
    </row>
    <row r="3620" spans="1:37" s="79" customFormat="1" ht="12.75" customHeight="1" x14ac:dyDescent="0.25">
      <c r="A3620" s="36">
        <v>3614</v>
      </c>
      <c r="B3620" s="45">
        <v>44643</v>
      </c>
      <c r="C3620" s="49" t="s">
        <v>272</v>
      </c>
      <c r="D3620" s="49"/>
      <c r="E3620" s="49">
        <v>12010</v>
      </c>
      <c r="F3620" s="36" t="s">
        <v>2569</v>
      </c>
      <c r="G3620" s="56" t="s">
        <v>435</v>
      </c>
      <c r="H3620" s="38">
        <v>7</v>
      </c>
      <c r="I3620" s="50">
        <v>678000</v>
      </c>
      <c r="J3620" s="39">
        <f t="shared" si="1635"/>
        <v>0</v>
      </c>
      <c r="K3620" s="39">
        <f t="shared" si="1636"/>
        <v>0</v>
      </c>
      <c r="L3620" s="39">
        <f t="shared" si="1637"/>
        <v>0</v>
      </c>
      <c r="M3620" s="39">
        <f>IF(E3620=12005,I3620,IF(E3620&lt;&gt;12005,0))</f>
        <v>0</v>
      </c>
      <c r="N3620" s="39">
        <f t="shared" si="1645"/>
        <v>0</v>
      </c>
      <c r="O3620" s="39">
        <f t="shared" si="1639"/>
        <v>0</v>
      </c>
      <c r="P3620" s="39">
        <f t="shared" si="1640"/>
        <v>0</v>
      </c>
      <c r="Q3620" s="39">
        <f t="shared" si="1641"/>
        <v>0</v>
      </c>
      <c r="R3620" s="39">
        <f t="shared" si="1642"/>
        <v>678000</v>
      </c>
      <c r="S3620" s="39">
        <f t="shared" si="1643"/>
        <v>0</v>
      </c>
      <c r="T3620" s="39"/>
      <c r="U3620" s="39">
        <f t="shared" si="1644"/>
        <v>0</v>
      </c>
      <c r="V3620" s="39"/>
      <c r="W3620" s="39">
        <f>IF(E3620=12099,I3620,IF(E3620&lt;&gt;12099,0))</f>
        <v>0</v>
      </c>
      <c r="X3620" s="39">
        <f t="shared" si="1630"/>
        <v>185.62628336755645</v>
      </c>
      <c r="Y3620" s="39">
        <f t="shared" si="1631"/>
        <v>5650</v>
      </c>
      <c r="Z3620" s="41">
        <f t="shared" si="1632"/>
        <v>188225.05133470224</v>
      </c>
      <c r="AA3620" s="41">
        <v>120285.83162217659</v>
      </c>
      <c r="AB3620" s="41">
        <v>8084.5297828195926</v>
      </c>
      <c r="AC3620" s="41">
        <f t="shared" si="1612"/>
        <v>128370.36140499618</v>
      </c>
      <c r="AD3620" s="42">
        <f t="shared" si="1613"/>
        <v>67939.21971252565</v>
      </c>
      <c r="AE3620" s="41">
        <f t="shared" si="1614"/>
        <v>196309.58111752183</v>
      </c>
      <c r="AF3620" s="42">
        <f t="shared" si="1615"/>
        <v>481690.41888247814</v>
      </c>
      <c r="AG3620" s="43">
        <f>(365.25/30.4375*(IF(E3620=12002,1/3%,IF(E3620=12003,1/3%,IF(E3620=12004,1/3%,IF(E3620=12006,1/2%,IF(E3620=12007,1/10%,IF(E3620=12008,1/3%,IF(E3620=12009,1/10%,IF(E3620=12010,1/10%,IF(E3620=12011,1/20%,IF(E3620=12012,1/3%,IF(E3620=12099,1/10%)))))))))))))</f>
        <v>120</v>
      </c>
      <c r="AH3620" s="44">
        <f t="shared" si="1616"/>
        <v>86.685831622176593</v>
      </c>
      <c r="AI3620" s="36">
        <f t="shared" si="1617"/>
        <v>33.314168377823407</v>
      </c>
      <c r="AJ3620" s="36">
        <f t="shared" si="1618"/>
        <v>1014</v>
      </c>
      <c r="AK3620" s="45">
        <v>45657</v>
      </c>
    </row>
    <row r="3621" spans="1:37" s="79" customFormat="1" ht="12.75" customHeight="1" x14ac:dyDescent="0.25">
      <c r="A3621" s="36">
        <v>3615</v>
      </c>
      <c r="B3621" s="45">
        <v>44643</v>
      </c>
      <c r="C3621" s="49" t="s">
        <v>272</v>
      </c>
      <c r="D3621" s="49"/>
      <c r="E3621" s="49">
        <v>12010</v>
      </c>
      <c r="F3621" s="36" t="s">
        <v>2569</v>
      </c>
      <c r="G3621" s="56" t="s">
        <v>435</v>
      </c>
      <c r="H3621" s="38">
        <v>8</v>
      </c>
      <c r="I3621" s="50">
        <v>777000</v>
      </c>
      <c r="J3621" s="39">
        <f t="shared" si="1635"/>
        <v>0</v>
      </c>
      <c r="K3621" s="39">
        <f t="shared" si="1636"/>
        <v>0</v>
      </c>
      <c r="L3621" s="39">
        <f t="shared" si="1637"/>
        <v>0</v>
      </c>
      <c r="M3621" s="39">
        <f>IF(E3621=12005,I3621,IF(E3621&lt;&gt;12005,0))</f>
        <v>0</v>
      </c>
      <c r="N3621" s="39">
        <f t="shared" si="1645"/>
        <v>0</v>
      </c>
      <c r="O3621" s="39">
        <f t="shared" si="1639"/>
        <v>0</v>
      </c>
      <c r="P3621" s="39">
        <f t="shared" si="1640"/>
        <v>0</v>
      </c>
      <c r="Q3621" s="39">
        <f t="shared" si="1641"/>
        <v>0</v>
      </c>
      <c r="R3621" s="39">
        <f t="shared" si="1642"/>
        <v>777000</v>
      </c>
      <c r="S3621" s="39">
        <f t="shared" si="1643"/>
        <v>0</v>
      </c>
      <c r="T3621" s="39"/>
      <c r="U3621" s="39">
        <f t="shared" si="1644"/>
        <v>0</v>
      </c>
      <c r="V3621" s="39"/>
      <c r="W3621" s="39">
        <f>IF(E3621=12099,I3621,IF(E3621&lt;&gt;12099,0))</f>
        <v>0</v>
      </c>
      <c r="X3621" s="39">
        <f t="shared" si="1630"/>
        <v>212.73100616016427</v>
      </c>
      <c r="Y3621" s="39">
        <f t="shared" si="1631"/>
        <v>6475</v>
      </c>
      <c r="Z3621" s="41">
        <f t="shared" si="1632"/>
        <v>215709.24024640655</v>
      </c>
      <c r="AA3621" s="41">
        <v>137849.69199178644</v>
      </c>
      <c r="AB3621" s="41">
        <v>9265.0142201339586</v>
      </c>
      <c r="AC3621" s="41">
        <f t="shared" si="1612"/>
        <v>147114.70621192039</v>
      </c>
      <c r="AD3621" s="42">
        <f t="shared" si="1613"/>
        <v>77859.548254620109</v>
      </c>
      <c r="AE3621" s="41">
        <f t="shared" si="1614"/>
        <v>224974.2544665405</v>
      </c>
      <c r="AF3621" s="42">
        <f t="shared" si="1615"/>
        <v>552025.74553345947</v>
      </c>
      <c r="AG3621" s="43">
        <f>(365.25/30.4375*(IF(E3621=12002,1/3%,IF(E3621=12003,1/3%,IF(E3621=12004,1/3%,IF(E3621=12006,1/2%,IF(E3621=12007,1/10%,IF(E3621=12008,1/3%,IF(E3621=12009,1/10%,IF(E3621=12010,1/10%,IF(E3621=12011,1/20%,IF(E3621=12012,1/3%,IF(E3621=12099,1/10%)))))))))))))</f>
        <v>120</v>
      </c>
      <c r="AH3621" s="44">
        <f t="shared" si="1616"/>
        <v>86.685831622176593</v>
      </c>
      <c r="AI3621" s="36">
        <f t="shared" si="1617"/>
        <v>33.314168377823407</v>
      </c>
      <c r="AJ3621" s="36">
        <f t="shared" si="1618"/>
        <v>1014</v>
      </c>
      <c r="AK3621" s="45">
        <v>45657</v>
      </c>
    </row>
    <row r="3622" spans="1:37" s="79" customFormat="1" ht="38.25" customHeight="1" x14ac:dyDescent="0.25">
      <c r="A3622" s="36">
        <v>3616</v>
      </c>
      <c r="B3622" s="45">
        <v>44647</v>
      </c>
      <c r="C3622" s="49" t="s">
        <v>272</v>
      </c>
      <c r="D3622" s="49"/>
      <c r="E3622" s="49">
        <v>12010</v>
      </c>
      <c r="F3622" s="56" t="s">
        <v>2570</v>
      </c>
      <c r="G3622" s="56" t="s">
        <v>435</v>
      </c>
      <c r="H3622" s="38">
        <v>4</v>
      </c>
      <c r="I3622" s="50">
        <v>234000</v>
      </c>
      <c r="J3622" s="39">
        <f t="shared" si="1635"/>
        <v>0</v>
      </c>
      <c r="K3622" s="39">
        <f t="shared" si="1636"/>
        <v>0</v>
      </c>
      <c r="L3622" s="39">
        <f t="shared" si="1637"/>
        <v>0</v>
      </c>
      <c r="M3622" s="39">
        <f>IF(E3622=12005,I3622,IF(E3622&lt;&gt;12005,0))</f>
        <v>0</v>
      </c>
      <c r="N3622" s="39">
        <f t="shared" si="1645"/>
        <v>0</v>
      </c>
      <c r="O3622" s="39">
        <f t="shared" si="1639"/>
        <v>0</v>
      </c>
      <c r="P3622" s="39">
        <f t="shared" si="1640"/>
        <v>0</v>
      </c>
      <c r="Q3622" s="39">
        <f t="shared" si="1641"/>
        <v>0</v>
      </c>
      <c r="R3622" s="39">
        <f t="shared" si="1642"/>
        <v>234000</v>
      </c>
      <c r="S3622" s="39">
        <f t="shared" si="1643"/>
        <v>0</v>
      </c>
      <c r="T3622" s="39"/>
      <c r="U3622" s="39">
        <f t="shared" si="1644"/>
        <v>0</v>
      </c>
      <c r="V3622" s="39"/>
      <c r="W3622" s="39">
        <f>IF(E3622=12099,I3622,IF(E3622&lt;&gt;12099,0))</f>
        <v>0</v>
      </c>
      <c r="X3622" s="39">
        <f t="shared" si="1630"/>
        <v>64.065708418891163</v>
      </c>
      <c r="Y3622" s="39">
        <f t="shared" si="1631"/>
        <v>1949.9999999999998</v>
      </c>
      <c r="Z3622" s="41">
        <f t="shared" si="1632"/>
        <v>64706.365503080073</v>
      </c>
      <c r="AA3622" s="41">
        <v>41258.316221765912</v>
      </c>
      <c r="AB3622" s="41">
        <v>2773.0122640841373</v>
      </c>
      <c r="AC3622" s="41">
        <f t="shared" si="1612"/>
        <v>44031.328485850048</v>
      </c>
      <c r="AD3622" s="42">
        <f t="shared" si="1613"/>
        <v>23448.049281314161</v>
      </c>
      <c r="AE3622" s="41">
        <f t="shared" si="1614"/>
        <v>67479.377767164202</v>
      </c>
      <c r="AF3622" s="42">
        <f t="shared" si="1615"/>
        <v>166520.6222328358</v>
      </c>
      <c r="AG3622" s="43">
        <f>(365.25/30.4375*(IF(E3622=12002,1/3%,IF(E3622=12003,1/3%,IF(E3622=12004,1/3%,IF(E3622=12006,1/2%,IF(E3622=12007,1/10%,IF(E3622=12008,1/3%,IF(E3622=12009,1/10%,IF(E3622=12010,1/10%,IF(E3622=12011,1/20%,IF(E3622=12012,1/3%,IF(E3622=12099,1/10%)))))))))))))</f>
        <v>120</v>
      </c>
      <c r="AH3622" s="44">
        <f t="shared" si="1616"/>
        <v>86.817248459958932</v>
      </c>
      <c r="AI3622" s="36">
        <f t="shared" si="1617"/>
        <v>33.182751540041068</v>
      </c>
      <c r="AJ3622" s="36">
        <f t="shared" si="1618"/>
        <v>1010</v>
      </c>
      <c r="AK3622" s="45">
        <v>45657</v>
      </c>
    </row>
    <row r="3623" spans="1:37" s="79" customFormat="1" ht="38.25" customHeight="1" x14ac:dyDescent="0.25">
      <c r="A3623" s="36">
        <v>3617</v>
      </c>
      <c r="B3623" s="45">
        <v>44650</v>
      </c>
      <c r="C3623" s="49" t="s">
        <v>265</v>
      </c>
      <c r="D3623" s="49"/>
      <c r="E3623" s="49">
        <v>12007</v>
      </c>
      <c r="F3623" s="56" t="s">
        <v>2571</v>
      </c>
      <c r="G3623" s="36" t="s">
        <v>58</v>
      </c>
      <c r="H3623" s="38">
        <v>1</v>
      </c>
      <c r="I3623" s="50">
        <v>128000</v>
      </c>
      <c r="J3623" s="39">
        <f t="shared" si="1635"/>
        <v>0</v>
      </c>
      <c r="K3623" s="39">
        <f t="shared" si="1636"/>
        <v>0</v>
      </c>
      <c r="L3623" s="39">
        <f t="shared" si="1637"/>
        <v>0</v>
      </c>
      <c r="M3623" s="39">
        <f t="shared" ref="M3623:M3630" si="1646">IF(C3623=12006,H3623,IF(C3623&lt;&gt;12006,0))</f>
        <v>0</v>
      </c>
      <c r="N3623" s="39">
        <f t="shared" si="1645"/>
        <v>0</v>
      </c>
      <c r="O3623" s="39">
        <f t="shared" si="1639"/>
        <v>128000</v>
      </c>
      <c r="P3623" s="39">
        <f t="shared" si="1640"/>
        <v>0</v>
      </c>
      <c r="Q3623" s="39">
        <f t="shared" si="1641"/>
        <v>0</v>
      </c>
      <c r="R3623" s="39">
        <f t="shared" si="1642"/>
        <v>0</v>
      </c>
      <c r="S3623" s="39">
        <f t="shared" si="1643"/>
        <v>0</v>
      </c>
      <c r="T3623" s="39"/>
      <c r="U3623" s="39">
        <f t="shared" si="1644"/>
        <v>0</v>
      </c>
      <c r="V3623" s="39"/>
      <c r="W3623" s="39"/>
      <c r="X3623" s="39">
        <f t="shared" si="1630"/>
        <v>35.044490075290895</v>
      </c>
      <c r="Y3623" s="39">
        <f t="shared" si="1631"/>
        <v>1066.6666666666665</v>
      </c>
      <c r="Z3623" s="41">
        <f t="shared" si="1632"/>
        <v>35289.801505817923</v>
      </c>
      <c r="AA3623" s="41">
        <v>22463.518138261461</v>
      </c>
      <c r="AB3623" s="41">
        <v>21260.726059921439</v>
      </c>
      <c r="AC3623" s="41">
        <f t="shared" si="1612"/>
        <v>43724.244198182903</v>
      </c>
      <c r="AD3623" s="42">
        <f t="shared" si="1613"/>
        <v>12826.283367556462</v>
      </c>
      <c r="AE3623" s="41">
        <f t="shared" si="1614"/>
        <v>56550.527565739365</v>
      </c>
      <c r="AF3623" s="42">
        <f t="shared" si="1615"/>
        <v>71449.472434260635</v>
      </c>
      <c r="AG3623" s="43">
        <f t="shared" ref="AG3623:AG3630" si="1647">(365.25/30.4375*(IF(E3623=12002,1/3%,IF(E3623=12003,1/3%,IF(E3623=12004,1/3%,IF(E3623=12006,1/2%,IF(E3623=12007,1/10%,IF(E3623=12008,1/3%,IF(E3623=12009,1/10%,IF(E3623=12010,1/10%,IF(E3623=12011,1/20%,IF(E3623=12012,1/3%))))))))))))</f>
        <v>120</v>
      </c>
      <c r="AH3623" s="44">
        <f t="shared" si="1616"/>
        <v>86.915811088295698</v>
      </c>
      <c r="AI3623" s="36">
        <f t="shared" si="1617"/>
        <v>33.08418891170431</v>
      </c>
      <c r="AJ3623" s="36">
        <f t="shared" si="1618"/>
        <v>1007</v>
      </c>
      <c r="AK3623" s="45">
        <v>45657</v>
      </c>
    </row>
    <row r="3624" spans="1:37" s="79" customFormat="1" ht="38.25" customHeight="1" x14ac:dyDescent="0.25">
      <c r="A3624" s="36">
        <v>3618</v>
      </c>
      <c r="B3624" s="45">
        <v>44650</v>
      </c>
      <c r="C3624" s="49" t="s">
        <v>265</v>
      </c>
      <c r="D3624" s="49"/>
      <c r="E3624" s="49">
        <v>12007</v>
      </c>
      <c r="F3624" s="56" t="s">
        <v>2572</v>
      </c>
      <c r="G3624" s="36" t="s">
        <v>58</v>
      </c>
      <c r="H3624" s="38">
        <v>1</v>
      </c>
      <c r="I3624" s="50">
        <v>159000</v>
      </c>
      <c r="J3624" s="39">
        <f t="shared" si="1635"/>
        <v>0</v>
      </c>
      <c r="K3624" s="39">
        <f t="shared" si="1636"/>
        <v>0</v>
      </c>
      <c r="L3624" s="39">
        <f t="shared" si="1637"/>
        <v>0</v>
      </c>
      <c r="M3624" s="39">
        <f t="shared" si="1646"/>
        <v>0</v>
      </c>
      <c r="N3624" s="39">
        <f t="shared" si="1645"/>
        <v>0</v>
      </c>
      <c r="O3624" s="39">
        <f t="shared" si="1639"/>
        <v>159000</v>
      </c>
      <c r="P3624" s="39">
        <f t="shared" si="1640"/>
        <v>0</v>
      </c>
      <c r="Q3624" s="39">
        <f t="shared" si="1641"/>
        <v>0</v>
      </c>
      <c r="R3624" s="39">
        <f t="shared" si="1642"/>
        <v>0</v>
      </c>
      <c r="S3624" s="39">
        <f t="shared" si="1643"/>
        <v>0</v>
      </c>
      <c r="T3624" s="39"/>
      <c r="U3624" s="39">
        <f t="shared" si="1644"/>
        <v>0</v>
      </c>
      <c r="V3624" s="39"/>
      <c r="W3624" s="39"/>
      <c r="X3624" s="39">
        <f t="shared" si="1630"/>
        <v>43.531827515400408</v>
      </c>
      <c r="Y3624" s="39">
        <f t="shared" si="1631"/>
        <v>1325</v>
      </c>
      <c r="Z3624" s="41">
        <f t="shared" si="1632"/>
        <v>43836.550308008213</v>
      </c>
      <c r="AA3624" s="41">
        <v>27903.90143737166</v>
      </c>
      <c r="AB3624" s="41">
        <v>26409.808152558664</v>
      </c>
      <c r="AC3624" s="41">
        <f t="shared" si="1612"/>
        <v>54313.709589930324</v>
      </c>
      <c r="AD3624" s="42">
        <f t="shared" si="1613"/>
        <v>15932.648870636553</v>
      </c>
      <c r="AE3624" s="41">
        <f t="shared" si="1614"/>
        <v>70246.358460566873</v>
      </c>
      <c r="AF3624" s="42">
        <f t="shared" si="1615"/>
        <v>88753.641539433127</v>
      </c>
      <c r="AG3624" s="43">
        <f t="shared" si="1647"/>
        <v>120</v>
      </c>
      <c r="AH3624" s="44">
        <f t="shared" si="1616"/>
        <v>86.915811088295698</v>
      </c>
      <c r="AI3624" s="36">
        <f t="shared" si="1617"/>
        <v>33.08418891170431</v>
      </c>
      <c r="AJ3624" s="36">
        <f t="shared" si="1618"/>
        <v>1007</v>
      </c>
      <c r="AK3624" s="45">
        <v>45657</v>
      </c>
    </row>
    <row r="3625" spans="1:37" s="79" customFormat="1" ht="38.25" customHeight="1" x14ac:dyDescent="0.25">
      <c r="A3625" s="36">
        <v>3619</v>
      </c>
      <c r="B3625" s="74">
        <v>44651</v>
      </c>
      <c r="C3625" s="36" t="s">
        <v>823</v>
      </c>
      <c r="D3625" s="36"/>
      <c r="E3625" s="36">
        <v>12004</v>
      </c>
      <c r="F3625" s="36" t="s">
        <v>2573</v>
      </c>
      <c r="G3625" s="36" t="s">
        <v>65</v>
      </c>
      <c r="H3625" s="38">
        <v>1</v>
      </c>
      <c r="I3625" s="50">
        <v>238680</v>
      </c>
      <c r="J3625" s="39">
        <f t="shared" si="1635"/>
        <v>0</v>
      </c>
      <c r="K3625" s="39">
        <f t="shared" si="1636"/>
        <v>0</v>
      </c>
      <c r="L3625" s="39">
        <f t="shared" si="1637"/>
        <v>238680</v>
      </c>
      <c r="M3625" s="39">
        <f t="shared" si="1646"/>
        <v>0</v>
      </c>
      <c r="N3625" s="39">
        <f t="shared" si="1645"/>
        <v>0</v>
      </c>
      <c r="O3625" s="39">
        <f t="shared" si="1639"/>
        <v>0</v>
      </c>
      <c r="P3625" s="39">
        <f t="shared" si="1640"/>
        <v>0</v>
      </c>
      <c r="Q3625" s="39">
        <f t="shared" si="1641"/>
        <v>0</v>
      </c>
      <c r="R3625" s="39">
        <f t="shared" si="1642"/>
        <v>0</v>
      </c>
      <c r="S3625" s="39">
        <f t="shared" si="1643"/>
        <v>0</v>
      </c>
      <c r="T3625" s="39"/>
      <c r="U3625" s="39">
        <f t="shared" si="1644"/>
        <v>0</v>
      </c>
      <c r="V3625" s="39"/>
      <c r="W3625" s="39"/>
      <c r="X3625" s="39">
        <f t="shared" si="1630"/>
        <v>19.604106776180696</v>
      </c>
      <c r="Y3625" s="39">
        <f t="shared" si="1631"/>
        <v>596.69999999999993</v>
      </c>
      <c r="Z3625" s="41">
        <f t="shared" si="1632"/>
        <v>19721.731416837782</v>
      </c>
      <c r="AA3625" s="41">
        <v>12546.628336755644</v>
      </c>
      <c r="AB3625" s="41">
        <v>-338.37863944461793</v>
      </c>
      <c r="AC3625" s="41">
        <f t="shared" si="1612"/>
        <v>12208.249697311026</v>
      </c>
      <c r="AD3625" s="42">
        <f t="shared" si="1613"/>
        <v>7175.1030800821372</v>
      </c>
      <c r="AE3625" s="41">
        <f t="shared" si="1614"/>
        <v>19383.352777393164</v>
      </c>
      <c r="AF3625" s="42">
        <f t="shared" si="1615"/>
        <v>219296.64722260684</v>
      </c>
      <c r="AG3625" s="43">
        <f t="shared" si="1647"/>
        <v>400</v>
      </c>
      <c r="AH3625" s="44">
        <f t="shared" si="1616"/>
        <v>366.94866529774129</v>
      </c>
      <c r="AI3625" s="36">
        <f t="shared" si="1617"/>
        <v>33.051334702258728</v>
      </c>
      <c r="AJ3625" s="36">
        <f t="shared" si="1618"/>
        <v>1006</v>
      </c>
      <c r="AK3625" s="45">
        <v>45657</v>
      </c>
    </row>
    <row r="3626" spans="1:37" s="79" customFormat="1" ht="12.75" x14ac:dyDescent="0.25">
      <c r="A3626" s="36">
        <v>3620</v>
      </c>
      <c r="B3626" s="74">
        <v>44651</v>
      </c>
      <c r="C3626" s="36" t="s">
        <v>823</v>
      </c>
      <c r="D3626" s="36"/>
      <c r="E3626" s="36">
        <v>12004</v>
      </c>
      <c r="F3626" s="36" t="s">
        <v>2574</v>
      </c>
      <c r="G3626" s="36" t="s">
        <v>62</v>
      </c>
      <c r="H3626" s="38">
        <f>VLOOKUP(F3626,'[1]Feeder Assets'!$F$1338:$K$2140,6,0)</f>
        <v>960</v>
      </c>
      <c r="I3626" s="50">
        <v>100555000</v>
      </c>
      <c r="J3626" s="39">
        <f t="shared" si="1635"/>
        <v>0</v>
      </c>
      <c r="K3626" s="39">
        <f t="shared" si="1636"/>
        <v>0</v>
      </c>
      <c r="L3626" s="39">
        <f t="shared" si="1637"/>
        <v>100555000</v>
      </c>
      <c r="M3626" s="39">
        <f t="shared" si="1646"/>
        <v>0</v>
      </c>
      <c r="N3626" s="39">
        <f t="shared" si="1645"/>
        <v>0</v>
      </c>
      <c r="O3626" s="39">
        <f t="shared" si="1639"/>
        <v>0</v>
      </c>
      <c r="P3626" s="39">
        <f t="shared" si="1640"/>
        <v>0</v>
      </c>
      <c r="Q3626" s="39">
        <f t="shared" si="1641"/>
        <v>0</v>
      </c>
      <c r="R3626" s="39">
        <f t="shared" si="1642"/>
        <v>0</v>
      </c>
      <c r="S3626" s="39">
        <f t="shared" si="1643"/>
        <v>0</v>
      </c>
      <c r="T3626" s="39"/>
      <c r="U3626" s="39">
        <f t="shared" si="1644"/>
        <v>0</v>
      </c>
      <c r="V3626" s="39"/>
      <c r="W3626" s="39"/>
      <c r="X3626" s="39">
        <f t="shared" si="1630"/>
        <v>8259.1375770020531</v>
      </c>
      <c r="Y3626" s="39">
        <f t="shared" si="1631"/>
        <v>251387.5</v>
      </c>
      <c r="Z3626" s="41">
        <f t="shared" si="1632"/>
        <v>8308692.4024640657</v>
      </c>
      <c r="AA3626" s="41">
        <v>5285848.049281314</v>
      </c>
      <c r="AB3626" s="41">
        <v>-139629.62754379699</v>
      </c>
      <c r="AC3626" s="41">
        <f t="shared" si="1612"/>
        <v>5146218.4217375172</v>
      </c>
      <c r="AD3626" s="42">
        <f t="shared" si="1613"/>
        <v>3022844.3531827517</v>
      </c>
      <c r="AE3626" s="41">
        <f t="shared" si="1614"/>
        <v>8169062.7749202689</v>
      </c>
      <c r="AF3626" s="42">
        <f t="shared" si="1615"/>
        <v>92385937.22507973</v>
      </c>
      <c r="AG3626" s="43">
        <f t="shared" si="1647"/>
        <v>400</v>
      </c>
      <c r="AH3626" s="44">
        <f t="shared" si="1616"/>
        <v>366.94866529774129</v>
      </c>
      <c r="AI3626" s="36">
        <f t="shared" si="1617"/>
        <v>33.051334702258728</v>
      </c>
      <c r="AJ3626" s="36">
        <f t="shared" si="1618"/>
        <v>1006</v>
      </c>
      <c r="AK3626" s="45">
        <v>45657</v>
      </c>
    </row>
    <row r="3627" spans="1:37" s="79" customFormat="1" ht="12.75" x14ac:dyDescent="0.25">
      <c r="A3627" s="36">
        <v>3621</v>
      </c>
      <c r="B3627" s="45">
        <v>44651</v>
      </c>
      <c r="C3627" s="36" t="s">
        <v>721</v>
      </c>
      <c r="D3627" s="36"/>
      <c r="E3627" s="36">
        <v>12003</v>
      </c>
      <c r="F3627" s="36" t="s">
        <v>2575</v>
      </c>
      <c r="G3627" s="38" t="s">
        <v>2411</v>
      </c>
      <c r="H3627" s="61">
        <v>27</v>
      </c>
      <c r="I3627" s="50">
        <v>2025000</v>
      </c>
      <c r="J3627" s="39">
        <f t="shared" si="1635"/>
        <v>0</v>
      </c>
      <c r="K3627" s="39">
        <f t="shared" si="1636"/>
        <v>2025000</v>
      </c>
      <c r="L3627" s="39">
        <f t="shared" si="1637"/>
        <v>0</v>
      </c>
      <c r="M3627" s="39">
        <f t="shared" si="1646"/>
        <v>0</v>
      </c>
      <c r="N3627" s="39">
        <f t="shared" si="1645"/>
        <v>0</v>
      </c>
      <c r="O3627" s="39">
        <f t="shared" si="1639"/>
        <v>0</v>
      </c>
      <c r="P3627" s="39">
        <f t="shared" si="1640"/>
        <v>0</v>
      </c>
      <c r="Q3627" s="39">
        <f t="shared" si="1641"/>
        <v>0</v>
      </c>
      <c r="R3627" s="39">
        <f t="shared" si="1642"/>
        <v>0</v>
      </c>
      <c r="S3627" s="39">
        <f t="shared" si="1643"/>
        <v>0</v>
      </c>
      <c r="T3627" s="39"/>
      <c r="U3627" s="39">
        <f t="shared" si="1644"/>
        <v>0</v>
      </c>
      <c r="V3627" s="39"/>
      <c r="W3627" s="39"/>
      <c r="X3627" s="39">
        <f t="shared" si="1630"/>
        <v>166.32443531827516</v>
      </c>
      <c r="Y3627" s="39">
        <f t="shared" si="1631"/>
        <v>5062.5</v>
      </c>
      <c r="Z3627" s="41">
        <f t="shared" si="1632"/>
        <v>167322.38193018481</v>
      </c>
      <c r="AA3627" s="41">
        <v>106447.63860369609</v>
      </c>
      <c r="AB3627" s="41">
        <v>0</v>
      </c>
      <c r="AC3627" s="41">
        <f t="shared" si="1612"/>
        <v>106447.63860369609</v>
      </c>
      <c r="AD3627" s="42">
        <f t="shared" si="1613"/>
        <v>60874.743326488722</v>
      </c>
      <c r="AE3627" s="41">
        <f t="shared" si="1614"/>
        <v>167322.38193018481</v>
      </c>
      <c r="AF3627" s="42">
        <f t="shared" si="1615"/>
        <v>1857677.6180698152</v>
      </c>
      <c r="AG3627" s="43">
        <f t="shared" si="1647"/>
        <v>400</v>
      </c>
      <c r="AH3627" s="44">
        <f t="shared" si="1616"/>
        <v>366.94866529774129</v>
      </c>
      <c r="AI3627" s="36">
        <f t="shared" si="1617"/>
        <v>33.051334702258728</v>
      </c>
      <c r="AJ3627" s="36">
        <f t="shared" si="1618"/>
        <v>1006</v>
      </c>
      <c r="AK3627" s="45">
        <v>45657</v>
      </c>
    </row>
    <row r="3628" spans="1:37" s="79" customFormat="1" ht="38.25" customHeight="1" x14ac:dyDescent="0.25">
      <c r="A3628" s="36">
        <v>3622</v>
      </c>
      <c r="B3628" s="45">
        <v>44651</v>
      </c>
      <c r="C3628" s="53" t="s">
        <v>533</v>
      </c>
      <c r="D3628" s="53"/>
      <c r="E3628" s="56">
        <v>12003</v>
      </c>
      <c r="F3628" s="36" t="s">
        <v>2576</v>
      </c>
      <c r="G3628" s="36" t="s">
        <v>540</v>
      </c>
      <c r="H3628" s="38">
        <v>6</v>
      </c>
      <c r="I3628" s="50">
        <v>324000</v>
      </c>
      <c r="J3628" s="39">
        <f t="shared" si="1635"/>
        <v>0</v>
      </c>
      <c r="K3628" s="39">
        <f t="shared" si="1636"/>
        <v>324000</v>
      </c>
      <c r="L3628" s="39">
        <f t="shared" si="1637"/>
        <v>0</v>
      </c>
      <c r="M3628" s="39">
        <f t="shared" si="1646"/>
        <v>0</v>
      </c>
      <c r="N3628" s="39">
        <f t="shared" si="1645"/>
        <v>0</v>
      </c>
      <c r="O3628" s="39">
        <f t="shared" si="1639"/>
        <v>0</v>
      </c>
      <c r="P3628" s="39">
        <f t="shared" si="1640"/>
        <v>0</v>
      </c>
      <c r="Q3628" s="39">
        <f t="shared" si="1641"/>
        <v>0</v>
      </c>
      <c r="R3628" s="39">
        <f t="shared" si="1642"/>
        <v>0</v>
      </c>
      <c r="S3628" s="39">
        <f t="shared" si="1643"/>
        <v>0</v>
      </c>
      <c r="T3628" s="39"/>
      <c r="U3628" s="39">
        <f t="shared" si="1644"/>
        <v>0</v>
      </c>
      <c r="V3628" s="39"/>
      <c r="W3628" s="39"/>
      <c r="X3628" s="39">
        <f t="shared" si="1630"/>
        <v>26.611909650924023</v>
      </c>
      <c r="Y3628" s="39">
        <f t="shared" si="1631"/>
        <v>810</v>
      </c>
      <c r="Z3628" s="41">
        <f t="shared" si="1632"/>
        <v>26771.58110882957</v>
      </c>
      <c r="AA3628" s="41">
        <v>16233.264887063655</v>
      </c>
      <c r="AB3628" s="41">
        <v>-437.80607337120421</v>
      </c>
      <c r="AC3628" s="41">
        <f t="shared" si="1612"/>
        <v>15795.45881369245</v>
      </c>
      <c r="AD3628" s="42">
        <f t="shared" si="1613"/>
        <v>10538.316221765916</v>
      </c>
      <c r="AE3628" s="41">
        <f t="shared" si="1614"/>
        <v>26333.775035458366</v>
      </c>
      <c r="AF3628" s="42">
        <f t="shared" si="1615"/>
        <v>297666.22496454162</v>
      </c>
      <c r="AG3628" s="43">
        <f t="shared" si="1647"/>
        <v>400</v>
      </c>
      <c r="AH3628" s="44">
        <f t="shared" si="1616"/>
        <v>366.94866529774129</v>
      </c>
      <c r="AI3628" s="36">
        <f t="shared" si="1617"/>
        <v>33.051334702258728</v>
      </c>
      <c r="AJ3628" s="36">
        <f t="shared" si="1618"/>
        <v>1006</v>
      </c>
      <c r="AK3628" s="45">
        <v>45657</v>
      </c>
    </row>
    <row r="3629" spans="1:37" s="79" customFormat="1" ht="38.25" customHeight="1" x14ac:dyDescent="0.25">
      <c r="A3629" s="36">
        <v>3623</v>
      </c>
      <c r="B3629" s="45">
        <v>44658</v>
      </c>
      <c r="C3629" s="53" t="s">
        <v>533</v>
      </c>
      <c r="D3629" s="53"/>
      <c r="E3629" s="36">
        <v>12003</v>
      </c>
      <c r="F3629" s="36" t="s">
        <v>2299</v>
      </c>
      <c r="G3629" s="36" t="s">
        <v>540</v>
      </c>
      <c r="H3629" s="38">
        <v>12</v>
      </c>
      <c r="I3629" s="48">
        <v>499421.05263157899</v>
      </c>
      <c r="J3629" s="39">
        <f t="shared" si="1635"/>
        <v>0</v>
      </c>
      <c r="K3629" s="39">
        <f t="shared" si="1636"/>
        <v>499421.05263157899</v>
      </c>
      <c r="L3629" s="39">
        <f t="shared" si="1637"/>
        <v>0</v>
      </c>
      <c r="M3629" s="39">
        <f t="shared" si="1646"/>
        <v>0</v>
      </c>
      <c r="N3629" s="39">
        <f t="shared" si="1645"/>
        <v>0</v>
      </c>
      <c r="O3629" s="39">
        <f t="shared" si="1639"/>
        <v>0</v>
      </c>
      <c r="P3629" s="39">
        <f t="shared" si="1640"/>
        <v>0</v>
      </c>
      <c r="Q3629" s="39">
        <f t="shared" si="1641"/>
        <v>0</v>
      </c>
      <c r="R3629" s="39">
        <f t="shared" si="1642"/>
        <v>0</v>
      </c>
      <c r="S3629" s="39">
        <f t="shared" si="1643"/>
        <v>0</v>
      </c>
      <c r="T3629" s="39"/>
      <c r="U3629" s="39">
        <f t="shared" si="1644"/>
        <v>0</v>
      </c>
      <c r="V3629" s="39"/>
      <c r="W3629" s="39"/>
      <c r="X3629" s="39">
        <f t="shared" si="1630"/>
        <v>41.020209661731329</v>
      </c>
      <c r="Y3629" s="39">
        <f t="shared" si="1631"/>
        <v>1248.5526315789473</v>
      </c>
      <c r="Z3629" s="41">
        <f t="shared" si="1632"/>
        <v>40979.189452069601</v>
      </c>
      <c r="AA3629" s="41">
        <v>24735.186426023989</v>
      </c>
      <c r="AB3629" s="41">
        <v>-667.10023637402173</v>
      </c>
      <c r="AC3629" s="41">
        <f t="shared" si="1612"/>
        <v>24068.086189649966</v>
      </c>
      <c r="AD3629" s="42">
        <f t="shared" si="1613"/>
        <v>16244.003026045611</v>
      </c>
      <c r="AE3629" s="41">
        <f t="shared" si="1614"/>
        <v>40312.089215695582</v>
      </c>
      <c r="AF3629" s="42">
        <f t="shared" si="1615"/>
        <v>459108.96341588342</v>
      </c>
      <c r="AG3629" s="43">
        <f t="shared" si="1647"/>
        <v>400</v>
      </c>
      <c r="AH3629" s="44">
        <f t="shared" si="1616"/>
        <v>367.17864476386035</v>
      </c>
      <c r="AI3629" s="36">
        <f t="shared" si="1617"/>
        <v>32.821355236139631</v>
      </c>
      <c r="AJ3629" s="36">
        <f t="shared" si="1618"/>
        <v>999</v>
      </c>
      <c r="AK3629" s="45">
        <v>45657</v>
      </c>
    </row>
    <row r="3630" spans="1:37" s="79" customFormat="1" ht="25.5" x14ac:dyDescent="0.25">
      <c r="A3630" s="36">
        <v>3624</v>
      </c>
      <c r="B3630" s="45">
        <v>44658</v>
      </c>
      <c r="C3630" s="53" t="s">
        <v>533</v>
      </c>
      <c r="D3630" s="53"/>
      <c r="E3630" s="36">
        <v>12003</v>
      </c>
      <c r="F3630" s="36" t="s">
        <v>2298</v>
      </c>
      <c r="G3630" s="36" t="s">
        <v>540</v>
      </c>
      <c r="H3630" s="38">
        <v>5</v>
      </c>
      <c r="I3630" s="48">
        <v>291328.94736842107</v>
      </c>
      <c r="J3630" s="39">
        <f t="shared" si="1635"/>
        <v>0</v>
      </c>
      <c r="K3630" s="39">
        <f t="shared" si="1636"/>
        <v>291328.94736842107</v>
      </c>
      <c r="L3630" s="39">
        <f t="shared" si="1637"/>
        <v>0</v>
      </c>
      <c r="M3630" s="39">
        <f t="shared" si="1646"/>
        <v>0</v>
      </c>
      <c r="N3630" s="39">
        <f t="shared" si="1645"/>
        <v>0</v>
      </c>
      <c r="O3630" s="39">
        <f t="shared" si="1639"/>
        <v>0</v>
      </c>
      <c r="P3630" s="39">
        <f t="shared" si="1640"/>
        <v>0</v>
      </c>
      <c r="Q3630" s="39">
        <f t="shared" si="1641"/>
        <v>0</v>
      </c>
      <c r="R3630" s="39">
        <f t="shared" si="1642"/>
        <v>0</v>
      </c>
      <c r="S3630" s="39">
        <f t="shared" si="1643"/>
        <v>0</v>
      </c>
      <c r="T3630" s="39"/>
      <c r="U3630" s="39">
        <f t="shared" si="1644"/>
        <v>0</v>
      </c>
      <c r="V3630" s="39"/>
      <c r="W3630" s="39"/>
      <c r="X3630" s="39">
        <f t="shared" si="1630"/>
        <v>23.928455636009943</v>
      </c>
      <c r="Y3630" s="39">
        <f t="shared" si="1631"/>
        <v>728.3223684210526</v>
      </c>
      <c r="Z3630" s="41">
        <f t="shared" si="1632"/>
        <v>23904.527180373931</v>
      </c>
      <c r="AA3630" s="41">
        <v>14428.858748513994</v>
      </c>
      <c r="AB3630" s="41">
        <v>-389.14180455151273</v>
      </c>
      <c r="AC3630" s="41">
        <f t="shared" si="1612"/>
        <v>14039.716943962481</v>
      </c>
      <c r="AD3630" s="42">
        <f t="shared" si="1613"/>
        <v>9475.6684318599364</v>
      </c>
      <c r="AE3630" s="41">
        <f t="shared" si="1614"/>
        <v>23515.385375822418</v>
      </c>
      <c r="AF3630" s="42">
        <f t="shared" si="1615"/>
        <v>267813.56199259864</v>
      </c>
      <c r="AG3630" s="43">
        <f t="shared" si="1647"/>
        <v>400</v>
      </c>
      <c r="AH3630" s="44">
        <f t="shared" si="1616"/>
        <v>367.17864476386035</v>
      </c>
      <c r="AI3630" s="36">
        <f t="shared" si="1617"/>
        <v>32.821355236139631</v>
      </c>
      <c r="AJ3630" s="36">
        <f t="shared" si="1618"/>
        <v>999</v>
      </c>
      <c r="AK3630" s="45">
        <v>45657</v>
      </c>
    </row>
    <row r="3631" spans="1:37" s="79" customFormat="1" ht="38.25" customHeight="1" x14ac:dyDescent="0.25">
      <c r="A3631" s="36">
        <v>3625</v>
      </c>
      <c r="B3631" s="45">
        <v>44663</v>
      </c>
      <c r="C3631" s="49" t="s">
        <v>272</v>
      </c>
      <c r="D3631" s="49"/>
      <c r="E3631" s="49">
        <v>12010</v>
      </c>
      <c r="F3631" s="36" t="s">
        <v>1676</v>
      </c>
      <c r="G3631" s="56" t="s">
        <v>435</v>
      </c>
      <c r="H3631" s="38">
        <v>3</v>
      </c>
      <c r="I3631" s="50">
        <v>144281.65007112376</v>
      </c>
      <c r="J3631" s="39">
        <f t="shared" si="1635"/>
        <v>0</v>
      </c>
      <c r="K3631" s="39">
        <f t="shared" si="1636"/>
        <v>0</v>
      </c>
      <c r="L3631" s="39">
        <f t="shared" si="1637"/>
        <v>0</v>
      </c>
      <c r="M3631" s="39">
        <f>IF(E3631=12005,I3631,IF(E3631&lt;&gt;12005,0))</f>
        <v>0</v>
      </c>
      <c r="N3631" s="39">
        <f t="shared" si="1645"/>
        <v>0</v>
      </c>
      <c r="O3631" s="39">
        <f t="shared" si="1639"/>
        <v>0</v>
      </c>
      <c r="P3631" s="39">
        <f t="shared" si="1640"/>
        <v>0</v>
      </c>
      <c r="Q3631" s="39">
        <f t="shared" si="1641"/>
        <v>0</v>
      </c>
      <c r="R3631" s="39">
        <f t="shared" si="1642"/>
        <v>144281.65007112376</v>
      </c>
      <c r="S3631" s="39">
        <f t="shared" si="1643"/>
        <v>0</v>
      </c>
      <c r="T3631" s="39"/>
      <c r="U3631" s="39">
        <f t="shared" si="1644"/>
        <v>0</v>
      </c>
      <c r="V3631" s="39"/>
      <c r="W3631" s="39">
        <f>IF(E3631=12099,I3631,IF(E3631&lt;&gt;12099,0))</f>
        <v>0</v>
      </c>
      <c r="X3631" s="39">
        <f t="shared" si="1630"/>
        <v>39.502162921594461</v>
      </c>
      <c r="Y3631" s="39">
        <f t="shared" si="1631"/>
        <v>1202.3470839260315</v>
      </c>
      <c r="Z3631" s="41">
        <f t="shared" si="1632"/>
        <v>39265.149944064899</v>
      </c>
      <c r="AA3631" s="41">
        <v>24807.358314761324</v>
      </c>
      <c r="AB3631" s="41">
        <v>1667.3271026526252</v>
      </c>
      <c r="AC3631" s="41">
        <f t="shared" si="1612"/>
        <v>26474.685417413948</v>
      </c>
      <c r="AD3631" s="42">
        <f t="shared" si="1613"/>
        <v>14457.791629303574</v>
      </c>
      <c r="AE3631" s="41">
        <f t="shared" si="1614"/>
        <v>40932.477046717526</v>
      </c>
      <c r="AF3631" s="42">
        <f t="shared" si="1615"/>
        <v>103349.17302440623</v>
      </c>
      <c r="AG3631" s="43">
        <f>(365.25/30.4375*(IF(E3631=12002,1/3%,IF(E3631=12003,1/3%,IF(E3631=12004,1/3%,IF(E3631=12006,1/2%,IF(E3631=12007,1/10%,IF(E3631=12008,1/3%,IF(E3631=12009,1/10%,IF(E3631=12010,1/10%,IF(E3631=12011,1/20%,IF(E3631=12012,1/3%,IF(E3631=12099,1/10%)))))))))))))</f>
        <v>120</v>
      </c>
      <c r="AH3631" s="44">
        <f t="shared" si="1616"/>
        <v>87.34291581108829</v>
      </c>
      <c r="AI3631" s="36">
        <f t="shared" si="1617"/>
        <v>32.657084188911703</v>
      </c>
      <c r="AJ3631" s="36">
        <f t="shared" si="1618"/>
        <v>994</v>
      </c>
      <c r="AK3631" s="45">
        <v>45657</v>
      </c>
    </row>
    <row r="3632" spans="1:37" s="79" customFormat="1" ht="38.25" customHeight="1" x14ac:dyDescent="0.25">
      <c r="A3632" s="36">
        <v>3626</v>
      </c>
      <c r="B3632" s="45">
        <v>44663</v>
      </c>
      <c r="C3632" s="49" t="s">
        <v>272</v>
      </c>
      <c r="D3632" s="49"/>
      <c r="E3632" s="49">
        <v>12010</v>
      </c>
      <c r="F3632" s="36" t="s">
        <v>2577</v>
      </c>
      <c r="G3632" s="56" t="s">
        <v>435</v>
      </c>
      <c r="H3632" s="38">
        <v>1</v>
      </c>
      <c r="I3632" s="50">
        <v>198648.64864864864</v>
      </c>
      <c r="J3632" s="39">
        <f t="shared" si="1635"/>
        <v>0</v>
      </c>
      <c r="K3632" s="39">
        <f t="shared" si="1636"/>
        <v>0</v>
      </c>
      <c r="L3632" s="39">
        <f t="shared" si="1637"/>
        <v>0</v>
      </c>
      <c r="M3632" s="39">
        <f>IF(E3632=12005,I3632,IF(E3632&lt;&gt;12005,0))</f>
        <v>0</v>
      </c>
      <c r="N3632" s="39">
        <f t="shared" si="1645"/>
        <v>0</v>
      </c>
      <c r="O3632" s="39">
        <f t="shared" si="1639"/>
        <v>0</v>
      </c>
      <c r="P3632" s="39">
        <f t="shared" si="1640"/>
        <v>0</v>
      </c>
      <c r="Q3632" s="39">
        <f t="shared" si="1641"/>
        <v>0</v>
      </c>
      <c r="R3632" s="39">
        <f t="shared" si="1642"/>
        <v>198648.64864864864</v>
      </c>
      <c r="S3632" s="39">
        <f t="shared" si="1643"/>
        <v>0</v>
      </c>
      <c r="T3632" s="39"/>
      <c r="U3632" s="39">
        <f t="shared" si="1644"/>
        <v>0</v>
      </c>
      <c r="V3632" s="39"/>
      <c r="W3632" s="39">
        <f>IF(E3632=12099,I3632,IF(E3632&lt;&gt;12099,0))</f>
        <v>0</v>
      </c>
      <c r="X3632" s="39">
        <f t="shared" si="1630"/>
        <v>54.387035906543097</v>
      </c>
      <c r="Y3632" s="39">
        <f t="shared" si="1631"/>
        <v>1655.4054054054054</v>
      </c>
      <c r="Z3632" s="41">
        <f t="shared" si="1632"/>
        <v>54060.713691103832</v>
      </c>
      <c r="AA3632" s="41">
        <v>34155.058549309062</v>
      </c>
      <c r="AB3632" s="41">
        <v>2295.5952862608597</v>
      </c>
      <c r="AC3632" s="41">
        <f t="shared" si="1612"/>
        <v>36450.653835569923</v>
      </c>
      <c r="AD3632" s="42">
        <f t="shared" si="1613"/>
        <v>19905.65514179477</v>
      </c>
      <c r="AE3632" s="41">
        <f t="shared" si="1614"/>
        <v>56356.308977364693</v>
      </c>
      <c r="AF3632" s="42">
        <f t="shared" si="1615"/>
        <v>142292.33967128396</v>
      </c>
      <c r="AG3632" s="43">
        <f>(365.25/30.4375*(IF(E3632=12002,1/3%,IF(E3632=12003,1/3%,IF(E3632=12004,1/3%,IF(E3632=12006,1/2%,IF(E3632=12007,1/10%,IF(E3632=12008,1/3%,IF(E3632=12009,1/10%,IF(E3632=12010,1/10%,IF(E3632=12011,1/20%,IF(E3632=12012,1/3%,IF(E3632=12099,1/10%)))))))))))))</f>
        <v>120</v>
      </c>
      <c r="AH3632" s="44">
        <f t="shared" si="1616"/>
        <v>87.34291581108829</v>
      </c>
      <c r="AI3632" s="36">
        <f t="shared" si="1617"/>
        <v>32.657084188911703</v>
      </c>
      <c r="AJ3632" s="36">
        <f t="shared" si="1618"/>
        <v>994</v>
      </c>
      <c r="AK3632" s="45">
        <v>45657</v>
      </c>
    </row>
    <row r="3633" spans="1:37" s="79" customFormat="1" ht="38.25" customHeight="1" x14ac:dyDescent="0.25">
      <c r="A3633" s="36">
        <v>3627</v>
      </c>
      <c r="B3633" s="45">
        <v>44663</v>
      </c>
      <c r="C3633" s="49" t="s">
        <v>272</v>
      </c>
      <c r="D3633" s="49"/>
      <c r="E3633" s="49">
        <v>12010</v>
      </c>
      <c r="F3633" s="36" t="s">
        <v>2578</v>
      </c>
      <c r="G3633" s="56" t="s">
        <v>435</v>
      </c>
      <c r="H3633" s="38">
        <v>1</v>
      </c>
      <c r="I3633" s="50">
        <v>392069.70128022757</v>
      </c>
      <c r="J3633" s="39">
        <f t="shared" si="1635"/>
        <v>0</v>
      </c>
      <c r="K3633" s="39">
        <f t="shared" si="1636"/>
        <v>0</v>
      </c>
      <c r="L3633" s="39">
        <f t="shared" si="1637"/>
        <v>0</v>
      </c>
      <c r="M3633" s="39">
        <f>IF(E3633=12005,I3633,IF(E3633&lt;&gt;12005,0))</f>
        <v>0</v>
      </c>
      <c r="N3633" s="39">
        <f t="shared" si="1645"/>
        <v>0</v>
      </c>
      <c r="O3633" s="39">
        <f t="shared" si="1639"/>
        <v>0</v>
      </c>
      <c r="P3633" s="39">
        <f t="shared" si="1640"/>
        <v>0</v>
      </c>
      <c r="Q3633" s="39">
        <f t="shared" si="1641"/>
        <v>0</v>
      </c>
      <c r="R3633" s="39">
        <f t="shared" si="1642"/>
        <v>392069.70128022757</v>
      </c>
      <c r="S3633" s="39">
        <f t="shared" si="1643"/>
        <v>0</v>
      </c>
      <c r="T3633" s="39"/>
      <c r="U3633" s="39">
        <f t="shared" si="1644"/>
        <v>0</v>
      </c>
      <c r="V3633" s="39"/>
      <c r="W3633" s="39">
        <f>IF(E3633=12099,I3633,IF(E3633&lt;&gt;12099,0))</f>
        <v>0</v>
      </c>
      <c r="X3633" s="39">
        <f t="shared" si="1630"/>
        <v>107.3428340260719</v>
      </c>
      <c r="Y3633" s="39">
        <f t="shared" si="1631"/>
        <v>3267.2475106685633</v>
      </c>
      <c r="Z3633" s="41">
        <f t="shared" si="1632"/>
        <v>106698.77702191546</v>
      </c>
      <c r="AA3633" s="41">
        <v>67411.299768373152</v>
      </c>
      <c r="AB3633" s="41">
        <v>4530.7801702516963</v>
      </c>
      <c r="AC3633" s="41">
        <f t="shared" si="1612"/>
        <v>71942.079938624855</v>
      </c>
      <c r="AD3633" s="42">
        <f t="shared" si="1613"/>
        <v>39287.477253542311</v>
      </c>
      <c r="AE3633" s="41">
        <f t="shared" si="1614"/>
        <v>111229.55719216717</v>
      </c>
      <c r="AF3633" s="42">
        <f t="shared" si="1615"/>
        <v>280840.14408806042</v>
      </c>
      <c r="AG3633" s="43">
        <f>(365.25/30.4375*(IF(E3633=12002,1/3%,IF(E3633=12003,1/3%,IF(E3633=12004,1/3%,IF(E3633=12006,1/2%,IF(E3633=12007,1/10%,IF(E3633=12008,1/3%,IF(E3633=12009,1/10%,IF(E3633=12010,1/10%,IF(E3633=12011,1/20%,IF(E3633=12012,1/3%,IF(E3633=12099,1/10%)))))))))))))</f>
        <v>120</v>
      </c>
      <c r="AH3633" s="44">
        <f t="shared" si="1616"/>
        <v>87.34291581108829</v>
      </c>
      <c r="AI3633" s="36">
        <f t="shared" si="1617"/>
        <v>32.657084188911703</v>
      </c>
      <c r="AJ3633" s="36">
        <f t="shared" si="1618"/>
        <v>994</v>
      </c>
      <c r="AK3633" s="45">
        <v>45657</v>
      </c>
    </row>
    <row r="3634" spans="1:37" s="79" customFormat="1" ht="38.25" customHeight="1" x14ac:dyDescent="0.25">
      <c r="A3634" s="36">
        <v>3628</v>
      </c>
      <c r="B3634" s="91">
        <v>44664</v>
      </c>
      <c r="C3634" s="36" t="s">
        <v>534</v>
      </c>
      <c r="D3634" s="36"/>
      <c r="E3634" s="36">
        <v>12008</v>
      </c>
      <c r="F3634" s="56" t="s">
        <v>2579</v>
      </c>
      <c r="G3634" s="56" t="s">
        <v>1480</v>
      </c>
      <c r="H3634" s="62">
        <v>1</v>
      </c>
      <c r="I3634" s="98">
        <v>210000</v>
      </c>
      <c r="J3634" s="39">
        <f t="shared" si="1635"/>
        <v>0</v>
      </c>
      <c r="K3634" s="39">
        <f t="shared" si="1636"/>
        <v>0</v>
      </c>
      <c r="L3634" s="39">
        <f t="shared" si="1637"/>
        <v>0</v>
      </c>
      <c r="M3634" s="39">
        <f>IF(C3634=12006,H3634,IF(C3634&lt;&gt;12006,0))</f>
        <v>0</v>
      </c>
      <c r="N3634" s="39">
        <f t="shared" si="1645"/>
        <v>0</v>
      </c>
      <c r="O3634" s="39">
        <f t="shared" si="1639"/>
        <v>0</v>
      </c>
      <c r="P3634" s="39">
        <f t="shared" si="1640"/>
        <v>210000</v>
      </c>
      <c r="Q3634" s="39">
        <f t="shared" si="1641"/>
        <v>0</v>
      </c>
      <c r="R3634" s="39">
        <f t="shared" si="1642"/>
        <v>0</v>
      </c>
      <c r="S3634" s="39">
        <f t="shared" si="1643"/>
        <v>0</v>
      </c>
      <c r="T3634" s="39"/>
      <c r="U3634" s="39">
        <f t="shared" si="1644"/>
        <v>0</v>
      </c>
      <c r="V3634" s="39"/>
      <c r="W3634" s="39"/>
      <c r="X3634" s="39">
        <f t="shared" si="1630"/>
        <v>17.248459958932237</v>
      </c>
      <c r="Y3634" s="39">
        <f t="shared" si="1631"/>
        <v>525</v>
      </c>
      <c r="Z3634" s="41">
        <f t="shared" si="1632"/>
        <v>17127.720739219712</v>
      </c>
      <c r="AA3634" s="41">
        <v>10814.784394250513</v>
      </c>
      <c r="AB3634" s="41">
        <v>-291.67135034141455</v>
      </c>
      <c r="AC3634" s="41">
        <f t="shared" si="1612"/>
        <v>10523.113043909099</v>
      </c>
      <c r="AD3634" s="42">
        <f t="shared" si="1613"/>
        <v>6312.9363449691991</v>
      </c>
      <c r="AE3634" s="41">
        <f t="shared" si="1614"/>
        <v>16836.049388878298</v>
      </c>
      <c r="AF3634" s="42">
        <f t="shared" si="1615"/>
        <v>193163.95061112169</v>
      </c>
      <c r="AG3634" s="43">
        <f>(365.25/30.4375*(IF(E3634=12002,1/3%,IF(E3634=12003,1/3%,IF(E3634=12004,1/3%,IF(E3634=12006,1/2%,IF(E3634=12007,1/10%,IF(E3634=12008,1/3%,IF(E3634=12009,1/10%,IF(E3634=12010,1/10%,IF(E3634=12011,1/20%,IF(E3634=12012,1/3%))))))))))))</f>
        <v>400</v>
      </c>
      <c r="AH3634" s="44">
        <f t="shared" si="1616"/>
        <v>367.37577002053388</v>
      </c>
      <c r="AI3634" s="36">
        <f t="shared" si="1617"/>
        <v>32.624229979466122</v>
      </c>
      <c r="AJ3634" s="36">
        <f t="shared" si="1618"/>
        <v>993</v>
      </c>
      <c r="AK3634" s="45">
        <v>45657</v>
      </c>
    </row>
    <row r="3635" spans="1:37" s="79" customFormat="1" ht="38.25" customHeight="1" x14ac:dyDescent="0.25">
      <c r="A3635" s="36">
        <v>3629</v>
      </c>
      <c r="B3635" s="45">
        <v>44665</v>
      </c>
      <c r="C3635" s="53" t="s">
        <v>534</v>
      </c>
      <c r="D3635" s="53"/>
      <c r="E3635" s="56">
        <v>12008</v>
      </c>
      <c r="F3635" s="36" t="s">
        <v>2580</v>
      </c>
      <c r="G3635" s="36" t="s">
        <v>558</v>
      </c>
      <c r="H3635" s="38">
        <v>1</v>
      </c>
      <c r="I3635" s="50">
        <v>9590250</v>
      </c>
      <c r="J3635" s="39">
        <f t="shared" si="1635"/>
        <v>0</v>
      </c>
      <c r="K3635" s="39">
        <f t="shared" si="1636"/>
        <v>0</v>
      </c>
      <c r="L3635" s="39">
        <f t="shared" si="1637"/>
        <v>0</v>
      </c>
      <c r="M3635" s="39">
        <f>IF(C3635=12006,H3635,IF(C3635&lt;&gt;12006,0))</f>
        <v>0</v>
      </c>
      <c r="N3635" s="39">
        <f t="shared" si="1645"/>
        <v>0</v>
      </c>
      <c r="O3635" s="39">
        <f t="shared" si="1639"/>
        <v>0</v>
      </c>
      <c r="P3635" s="39">
        <f t="shared" si="1640"/>
        <v>9590250</v>
      </c>
      <c r="Q3635" s="39">
        <f t="shared" si="1641"/>
        <v>0</v>
      </c>
      <c r="R3635" s="39">
        <f t="shared" si="1642"/>
        <v>0</v>
      </c>
      <c r="S3635" s="39">
        <f t="shared" si="1643"/>
        <v>0</v>
      </c>
      <c r="T3635" s="39"/>
      <c r="U3635" s="39">
        <f t="shared" si="1644"/>
        <v>0</v>
      </c>
      <c r="V3635" s="39"/>
      <c r="W3635" s="39"/>
      <c r="X3635" s="39">
        <f t="shared" si="1630"/>
        <v>787.70020533880904</v>
      </c>
      <c r="Y3635" s="39">
        <f t="shared" si="1631"/>
        <v>23975.625</v>
      </c>
      <c r="Z3635" s="41">
        <f t="shared" si="1632"/>
        <v>781398.60369609855</v>
      </c>
      <c r="AA3635" s="41">
        <v>469469.32238193013</v>
      </c>
      <c r="AB3635" s="41">
        <v>-12661.440691703712</v>
      </c>
      <c r="AC3635" s="41">
        <f t="shared" si="1612"/>
        <v>456807.88169022644</v>
      </c>
      <c r="AD3635" s="42">
        <f t="shared" si="1613"/>
        <v>311929.28131416842</v>
      </c>
      <c r="AE3635" s="41">
        <f t="shared" si="1614"/>
        <v>768737.16300439485</v>
      </c>
      <c r="AF3635" s="42">
        <f t="shared" si="1615"/>
        <v>8821512.8369956054</v>
      </c>
      <c r="AG3635" s="43">
        <f>(365.25/30.4375*(IF(E3635=12002,1/3%,IF(E3635=12003,1/3%,IF(E3635=12004,1/3%,IF(E3635=12006,1/2%,IF(E3635=12007,1/10%,IF(E3635=12008,1/3%,IF(E3635=12009,1/10%,IF(E3635=12010,1/10%,IF(E3635=12011,1/20%,IF(E3635=12012,1/3%))))))))))))</f>
        <v>400</v>
      </c>
      <c r="AH3635" s="44">
        <f t="shared" si="1616"/>
        <v>367.40862422997947</v>
      </c>
      <c r="AI3635" s="36">
        <f t="shared" si="1617"/>
        <v>32.591375770020534</v>
      </c>
      <c r="AJ3635" s="36">
        <f t="shared" si="1618"/>
        <v>992</v>
      </c>
      <c r="AK3635" s="45">
        <v>45657</v>
      </c>
    </row>
    <row r="3636" spans="1:37" ht="38.25" customHeight="1" x14ac:dyDescent="0.25">
      <c r="A3636" s="36">
        <v>3630</v>
      </c>
      <c r="B3636" s="45">
        <v>44670</v>
      </c>
      <c r="C3636" s="53" t="s">
        <v>534</v>
      </c>
      <c r="D3636" s="53"/>
      <c r="E3636" s="56">
        <v>12008</v>
      </c>
      <c r="F3636" s="36" t="s">
        <v>1792</v>
      </c>
      <c r="G3636" s="36" t="s">
        <v>558</v>
      </c>
      <c r="H3636" s="38">
        <v>1</v>
      </c>
      <c r="I3636" s="50">
        <v>175100</v>
      </c>
      <c r="J3636" s="39">
        <f t="shared" si="1635"/>
        <v>0</v>
      </c>
      <c r="K3636" s="39">
        <f t="shared" si="1636"/>
        <v>0</v>
      </c>
      <c r="L3636" s="39">
        <f t="shared" si="1637"/>
        <v>0</v>
      </c>
      <c r="M3636" s="39">
        <f>IF(C3636=12006,H3636,IF(C3636&lt;&gt;12006,0))</f>
        <v>0</v>
      </c>
      <c r="N3636" s="39">
        <f t="shared" si="1645"/>
        <v>0</v>
      </c>
      <c r="O3636" s="39">
        <f t="shared" si="1639"/>
        <v>0</v>
      </c>
      <c r="P3636" s="39">
        <f t="shared" si="1640"/>
        <v>175100</v>
      </c>
      <c r="Q3636" s="39">
        <f t="shared" si="1641"/>
        <v>0</v>
      </c>
      <c r="R3636" s="39">
        <f t="shared" si="1642"/>
        <v>0</v>
      </c>
      <c r="S3636" s="39">
        <f t="shared" si="1643"/>
        <v>0</v>
      </c>
      <c r="T3636" s="39"/>
      <c r="U3636" s="39">
        <f t="shared" si="1644"/>
        <v>0</v>
      </c>
      <c r="V3636" s="39"/>
      <c r="W3636" s="39"/>
      <c r="X3636" s="39">
        <f t="shared" si="1630"/>
        <v>14.381930184804927</v>
      </c>
      <c r="Y3636" s="39">
        <f t="shared" si="1631"/>
        <v>437.75</v>
      </c>
      <c r="Z3636" s="41">
        <f t="shared" si="1632"/>
        <v>14194.965092402463</v>
      </c>
      <c r="AA3636" s="41">
        <v>8499.7207392197124</v>
      </c>
      <c r="AB3636" s="41">
        <v>-229.23480812261195</v>
      </c>
      <c r="AC3636" s="41">
        <f t="shared" si="1612"/>
        <v>8270.4859310971005</v>
      </c>
      <c r="AD3636" s="42">
        <f t="shared" si="1613"/>
        <v>5695.2443531827503</v>
      </c>
      <c r="AE3636" s="41">
        <f t="shared" si="1614"/>
        <v>13965.730284279851</v>
      </c>
      <c r="AF3636" s="42">
        <f t="shared" si="1615"/>
        <v>161134.26971572015</v>
      </c>
      <c r="AG3636" s="43">
        <f>(365.25/30.4375*(IF(E3636=12002,1/3%,IF(E3636=12003,1/3%,IF(E3636=12004,1/3%,IF(E3636=12006,1/2%,IF(E3636=12007,1/10%,IF(E3636=12008,1/3%,IF(E3636=12009,1/10%,IF(E3636=12010,1/10%,IF(E3636=12011,1/20%,IF(E3636=12012,1/3%))))))))))))</f>
        <v>400</v>
      </c>
      <c r="AH3636" s="44">
        <f t="shared" si="1616"/>
        <v>367.57289527720741</v>
      </c>
      <c r="AI3636" s="36">
        <f t="shared" si="1617"/>
        <v>32.427104722792606</v>
      </c>
      <c r="AJ3636" s="36">
        <f t="shared" si="1618"/>
        <v>987</v>
      </c>
      <c r="AK3636" s="45">
        <v>45657</v>
      </c>
    </row>
    <row r="3637" spans="1:37" s="79" customFormat="1" ht="15.75" customHeight="1" x14ac:dyDescent="0.25">
      <c r="A3637" s="36">
        <v>3631</v>
      </c>
      <c r="B3637" s="45">
        <v>44671</v>
      </c>
      <c r="C3637" s="36" t="s">
        <v>980</v>
      </c>
      <c r="D3637" s="36"/>
      <c r="E3637" s="36">
        <v>12002</v>
      </c>
      <c r="F3637" s="36" t="s">
        <v>2581</v>
      </c>
      <c r="G3637" s="36" t="s">
        <v>655</v>
      </c>
      <c r="H3637" s="38">
        <v>1</v>
      </c>
      <c r="I3637" s="50">
        <v>257500</v>
      </c>
      <c r="J3637" s="39">
        <f t="shared" si="1635"/>
        <v>257500</v>
      </c>
      <c r="K3637" s="39">
        <f t="shared" si="1636"/>
        <v>0</v>
      </c>
      <c r="L3637" s="39">
        <f t="shared" si="1637"/>
        <v>0</v>
      </c>
      <c r="M3637" s="39">
        <f>IF(C3637=12006,H3637,IF(C3637&lt;&gt;12006,0))</f>
        <v>0</v>
      </c>
      <c r="N3637" s="39">
        <f t="shared" si="1645"/>
        <v>0</v>
      </c>
      <c r="O3637" s="39">
        <f t="shared" si="1639"/>
        <v>0</v>
      </c>
      <c r="P3637" s="39">
        <f t="shared" si="1640"/>
        <v>0</v>
      </c>
      <c r="Q3637" s="39">
        <f t="shared" si="1641"/>
        <v>0</v>
      </c>
      <c r="R3637" s="39">
        <f t="shared" si="1642"/>
        <v>0</v>
      </c>
      <c r="S3637" s="39">
        <f t="shared" si="1643"/>
        <v>0</v>
      </c>
      <c r="T3637" s="39"/>
      <c r="U3637" s="39">
        <f t="shared" si="1644"/>
        <v>0</v>
      </c>
      <c r="V3637" s="39"/>
      <c r="W3637" s="39"/>
      <c r="X3637" s="39">
        <f t="shared" si="1630"/>
        <v>21.149897330595483</v>
      </c>
      <c r="Y3637" s="39">
        <f t="shared" si="1631"/>
        <v>643.75</v>
      </c>
      <c r="Z3637" s="41">
        <f t="shared" si="1632"/>
        <v>20853.798767967146</v>
      </c>
      <c r="AA3637" s="41">
        <v>12478.439425051336</v>
      </c>
      <c r="AB3637" s="41">
        <v>-336.53960583343553</v>
      </c>
      <c r="AC3637" s="41">
        <f t="shared" si="1612"/>
        <v>12141.899819217901</v>
      </c>
      <c r="AD3637" s="42">
        <f t="shared" si="1613"/>
        <v>8375.35934291581</v>
      </c>
      <c r="AE3637" s="41">
        <f t="shared" si="1614"/>
        <v>20517.259162133712</v>
      </c>
      <c r="AF3637" s="42">
        <f t="shared" si="1615"/>
        <v>236982.74083786629</v>
      </c>
      <c r="AG3637" s="43">
        <f>(365.25/30.4375*(IF(E3637=12002,1/3%,IF(E3637=12003,1/3%,IF(E3637=12004,1/3%,IF(E3637=12006,1/2%,IF(E3637=12007,1/10%,IF(E3637=12008,1/3%,IF(E3637=12009,1/10%,IF(E3637=12010,1/10%,IF(E3637=12011,1/20%,IF(E3637=12012,1/3%))))))))))))</f>
        <v>400</v>
      </c>
      <c r="AH3637" s="44">
        <f t="shared" si="1616"/>
        <v>367.605749486653</v>
      </c>
      <c r="AI3637" s="36">
        <f t="shared" si="1617"/>
        <v>32.394250513347025</v>
      </c>
      <c r="AJ3637" s="36">
        <f t="shared" si="1618"/>
        <v>986</v>
      </c>
      <c r="AK3637" s="45">
        <v>45657</v>
      </c>
    </row>
    <row r="3638" spans="1:37" s="79" customFormat="1" ht="15.75" customHeight="1" x14ac:dyDescent="0.25">
      <c r="A3638" s="36">
        <v>3632</v>
      </c>
      <c r="B3638" s="45">
        <v>44672</v>
      </c>
      <c r="C3638" s="49" t="s">
        <v>272</v>
      </c>
      <c r="D3638" s="49"/>
      <c r="E3638" s="49">
        <v>12010</v>
      </c>
      <c r="F3638" s="56" t="s">
        <v>2582</v>
      </c>
      <c r="G3638" s="56" t="s">
        <v>435</v>
      </c>
      <c r="H3638" s="38">
        <v>1</v>
      </c>
      <c r="I3638" s="50">
        <v>165000</v>
      </c>
      <c r="J3638" s="39">
        <f t="shared" si="1635"/>
        <v>0</v>
      </c>
      <c r="K3638" s="39">
        <f t="shared" si="1636"/>
        <v>0</v>
      </c>
      <c r="L3638" s="39">
        <f t="shared" si="1637"/>
        <v>0</v>
      </c>
      <c r="M3638" s="39">
        <f>IF(E3638=12005,I3638,IF(E3638&lt;&gt;12005,0))</f>
        <v>0</v>
      </c>
      <c r="N3638" s="39">
        <f t="shared" si="1645"/>
        <v>0</v>
      </c>
      <c r="O3638" s="39">
        <f t="shared" si="1639"/>
        <v>0</v>
      </c>
      <c r="P3638" s="39">
        <f t="shared" si="1640"/>
        <v>0</v>
      </c>
      <c r="Q3638" s="39">
        <f t="shared" si="1641"/>
        <v>0</v>
      </c>
      <c r="R3638" s="39">
        <f t="shared" si="1642"/>
        <v>165000</v>
      </c>
      <c r="S3638" s="39">
        <f t="shared" si="1643"/>
        <v>0</v>
      </c>
      <c r="T3638" s="39"/>
      <c r="U3638" s="39">
        <f t="shared" si="1644"/>
        <v>0</v>
      </c>
      <c r="V3638" s="39"/>
      <c r="W3638" s="39">
        <f>IF(E3638=12099,I3638,IF(E3638&lt;&gt;12099,0))</f>
        <v>0</v>
      </c>
      <c r="X3638" s="39">
        <f t="shared" si="1630"/>
        <v>45.17453798767967</v>
      </c>
      <c r="Y3638" s="39">
        <f t="shared" si="1631"/>
        <v>1375</v>
      </c>
      <c r="Z3638" s="41">
        <f t="shared" si="1632"/>
        <v>44496.919917864478</v>
      </c>
      <c r="AA3638" s="41">
        <v>27963.039014373717</v>
      </c>
      <c r="AB3638" s="41">
        <v>1879.42352545677</v>
      </c>
      <c r="AC3638" s="41">
        <f t="shared" ref="AC3638:AC3701" si="1648">AA3638+AB3638</f>
        <v>29842.462539830485</v>
      </c>
      <c r="AD3638" s="42">
        <f t="shared" ref="AD3638:AD3701" si="1649">Z3638-AA3638</f>
        <v>16533.880903490761</v>
      </c>
      <c r="AE3638" s="41">
        <f t="shared" ref="AE3638:AE3701" si="1650">AC3638+AD3638</f>
        <v>46376.343443321246</v>
      </c>
      <c r="AF3638" s="42">
        <f t="shared" ref="AF3638:AF3701" si="1651">I3638-AE3638</f>
        <v>118623.65655667876</v>
      </c>
      <c r="AG3638" s="43">
        <f>(365.25/30.4375*(IF(E3638=12002,1/3%,IF(E3638=12003,1/3%,IF(E3638=12004,1/3%,IF(E3638=12006,1/2%,IF(E3638=12007,1/10%,IF(E3638=12008,1/3%,IF(E3638=12009,1/10%,IF(E3638=12010,1/10%,IF(E3638=12011,1/20%,IF(E3638=12012,1/3%,IF(E3638=12099,1/10%)))))))))))))</f>
        <v>120</v>
      </c>
      <c r="AH3638" s="44">
        <f t="shared" ref="AH3638:AH3701" si="1652">IF(AG3638&gt;AI3638,AG3638-AI3638,IF(AG3638&lt;=AI3638,0))</f>
        <v>87.638603696098556</v>
      </c>
      <c r="AI3638" s="36">
        <f t="shared" ref="AI3638:AI3701" si="1653">AJ3638/30.4375</f>
        <v>32.361396303901437</v>
      </c>
      <c r="AJ3638" s="36">
        <f t="shared" ref="AJ3638:AJ3701" si="1654">AK3638-B3638</f>
        <v>985</v>
      </c>
      <c r="AK3638" s="45">
        <v>45657</v>
      </c>
    </row>
    <row r="3639" spans="1:37" s="79" customFormat="1" ht="12.75" customHeight="1" x14ac:dyDescent="0.25">
      <c r="A3639" s="36">
        <v>3633</v>
      </c>
      <c r="B3639" s="45">
        <v>44673</v>
      </c>
      <c r="C3639" s="36" t="s">
        <v>533</v>
      </c>
      <c r="D3639" s="36"/>
      <c r="E3639" s="36">
        <v>12003</v>
      </c>
      <c r="F3639" s="36" t="s">
        <v>2583</v>
      </c>
      <c r="G3639" s="36" t="s">
        <v>836</v>
      </c>
      <c r="H3639" s="38">
        <v>1</v>
      </c>
      <c r="I3639" s="48">
        <v>147000</v>
      </c>
      <c r="J3639" s="39">
        <f t="shared" si="1635"/>
        <v>0</v>
      </c>
      <c r="K3639" s="39">
        <f t="shared" si="1636"/>
        <v>147000</v>
      </c>
      <c r="L3639" s="39">
        <f t="shared" si="1637"/>
        <v>0</v>
      </c>
      <c r="M3639" s="39">
        <f>IF(C3639=12006,H3639,IF(C3639&lt;&gt;12006,0))</f>
        <v>0</v>
      </c>
      <c r="N3639" s="39">
        <f t="shared" si="1645"/>
        <v>0</v>
      </c>
      <c r="O3639" s="39">
        <f t="shared" si="1639"/>
        <v>0</v>
      </c>
      <c r="P3639" s="39">
        <f t="shared" si="1640"/>
        <v>0</v>
      </c>
      <c r="Q3639" s="39">
        <f t="shared" si="1641"/>
        <v>0</v>
      </c>
      <c r="R3639" s="39">
        <f t="shared" si="1642"/>
        <v>0</v>
      </c>
      <c r="S3639" s="39">
        <f t="shared" si="1643"/>
        <v>0</v>
      </c>
      <c r="T3639" s="39"/>
      <c r="U3639" s="39">
        <f t="shared" si="1644"/>
        <v>0</v>
      </c>
      <c r="V3639" s="39"/>
      <c r="W3639" s="39"/>
      <c r="X3639" s="39">
        <f t="shared" si="1630"/>
        <v>12.073921971252567</v>
      </c>
      <c r="Y3639" s="39">
        <f t="shared" si="1631"/>
        <v>367.5</v>
      </c>
      <c r="Z3639" s="41">
        <f t="shared" si="1632"/>
        <v>11880.739219712526</v>
      </c>
      <c r="AA3639" s="41">
        <v>7461.6837782340863</v>
      </c>
      <c r="AB3639" s="41">
        <v>-201.23927616857407</v>
      </c>
      <c r="AC3639" s="41">
        <f t="shared" si="1648"/>
        <v>7260.4445020655121</v>
      </c>
      <c r="AD3639" s="42">
        <f t="shared" si="1649"/>
        <v>4419.0554414784401</v>
      </c>
      <c r="AE3639" s="41">
        <f t="shared" si="1650"/>
        <v>11679.499943543953</v>
      </c>
      <c r="AF3639" s="42">
        <f t="shared" si="1651"/>
        <v>135320.50005645605</v>
      </c>
      <c r="AG3639" s="43">
        <f>(365.25/30.4375*(IF(E3639=12002,1/3%,IF(E3639=12003,1/3%,IF(E3639=12004,1/3%,IF(E3639=12006,1/2%,IF(E3639=12007,1/10%,IF(E3639=12008,1/3%,IF(E3639=12009,1/10%,IF(E3639=12010,1/10%,IF(E3639=12011,1/20%,IF(E3639=12012,1/3%))))))))))))</f>
        <v>400</v>
      </c>
      <c r="AH3639" s="44">
        <f t="shared" si="1652"/>
        <v>367.67145790554412</v>
      </c>
      <c r="AI3639" s="36">
        <f t="shared" si="1653"/>
        <v>32.328542094455855</v>
      </c>
      <c r="AJ3639" s="36">
        <f t="shared" si="1654"/>
        <v>984</v>
      </c>
      <c r="AK3639" s="45">
        <v>45657</v>
      </c>
    </row>
    <row r="3640" spans="1:37" s="79" customFormat="1" ht="12.75" customHeight="1" x14ac:dyDescent="0.25">
      <c r="A3640" s="36">
        <v>3634</v>
      </c>
      <c r="B3640" s="45">
        <v>44677</v>
      </c>
      <c r="C3640" s="53" t="s">
        <v>534</v>
      </c>
      <c r="D3640" s="53"/>
      <c r="E3640" s="56">
        <v>12008</v>
      </c>
      <c r="F3640" s="36" t="s">
        <v>1792</v>
      </c>
      <c r="G3640" s="36" t="s">
        <v>558</v>
      </c>
      <c r="H3640" s="38">
        <v>1</v>
      </c>
      <c r="I3640" s="50">
        <v>350200</v>
      </c>
      <c r="J3640" s="39">
        <f t="shared" si="1635"/>
        <v>0</v>
      </c>
      <c r="K3640" s="39">
        <f t="shared" si="1636"/>
        <v>0</v>
      </c>
      <c r="L3640" s="39">
        <f t="shared" si="1637"/>
        <v>0</v>
      </c>
      <c r="M3640" s="39">
        <f>IF(C3640=12006,H3640,IF(C3640&lt;&gt;12006,0))</f>
        <v>0</v>
      </c>
      <c r="N3640" s="39">
        <f t="shared" si="1645"/>
        <v>0</v>
      </c>
      <c r="O3640" s="39">
        <f t="shared" si="1639"/>
        <v>0</v>
      </c>
      <c r="P3640" s="39">
        <f t="shared" si="1640"/>
        <v>350200</v>
      </c>
      <c r="Q3640" s="39">
        <f t="shared" si="1641"/>
        <v>0</v>
      </c>
      <c r="R3640" s="39">
        <f t="shared" si="1642"/>
        <v>0</v>
      </c>
      <c r="S3640" s="39">
        <f t="shared" si="1643"/>
        <v>0</v>
      </c>
      <c r="T3640" s="39"/>
      <c r="U3640" s="39">
        <f t="shared" si="1644"/>
        <v>0</v>
      </c>
      <c r="V3640" s="39"/>
      <c r="W3640" s="39"/>
      <c r="X3640" s="39">
        <f t="shared" si="1630"/>
        <v>28.763860369609855</v>
      </c>
      <c r="Y3640" s="39">
        <f t="shared" si="1631"/>
        <v>875.5</v>
      </c>
      <c r="Z3640" s="41">
        <f t="shared" si="1632"/>
        <v>28188.583162217656</v>
      </c>
      <c r="AA3640" s="41">
        <v>16798.094455852155</v>
      </c>
      <c r="AB3640" s="41">
        <v>-453.0393500629624</v>
      </c>
      <c r="AC3640" s="41">
        <f t="shared" si="1648"/>
        <v>16345.055105789193</v>
      </c>
      <c r="AD3640" s="42">
        <f t="shared" si="1649"/>
        <v>11390.488706365501</v>
      </c>
      <c r="AE3640" s="41">
        <f t="shared" si="1650"/>
        <v>27735.543812154694</v>
      </c>
      <c r="AF3640" s="42">
        <f t="shared" si="1651"/>
        <v>322464.45618784532</v>
      </c>
      <c r="AG3640" s="43">
        <f>(365.25/30.4375*(IF(E3640=12002,1/3%,IF(E3640=12003,1/3%,IF(E3640=12004,1/3%,IF(E3640=12006,1/2%,IF(E3640=12007,1/10%,IF(E3640=12008,1/3%,IF(E3640=12009,1/10%,IF(E3640=12010,1/10%,IF(E3640=12011,1/20%,IF(E3640=12012,1/3%))))))))))))</f>
        <v>400</v>
      </c>
      <c r="AH3640" s="44">
        <f t="shared" si="1652"/>
        <v>367.80287474332647</v>
      </c>
      <c r="AI3640" s="36">
        <f t="shared" si="1653"/>
        <v>32.197125256673509</v>
      </c>
      <c r="AJ3640" s="36">
        <f t="shared" si="1654"/>
        <v>980</v>
      </c>
      <c r="AK3640" s="45">
        <v>45657</v>
      </c>
    </row>
    <row r="3641" spans="1:37" s="79" customFormat="1" ht="12.75" customHeight="1" x14ac:dyDescent="0.25">
      <c r="A3641" s="36">
        <v>3635</v>
      </c>
      <c r="B3641" s="45">
        <v>44678</v>
      </c>
      <c r="C3641" s="36" t="s">
        <v>721</v>
      </c>
      <c r="D3641" s="36"/>
      <c r="E3641" s="36">
        <v>12003</v>
      </c>
      <c r="F3641" s="36" t="s">
        <v>2552</v>
      </c>
      <c r="G3641" s="38" t="s">
        <v>387</v>
      </c>
      <c r="H3641" s="61">
        <v>17</v>
      </c>
      <c r="I3641" s="48">
        <v>998901.95530726248</v>
      </c>
      <c r="J3641" s="39">
        <f t="shared" si="1635"/>
        <v>0</v>
      </c>
      <c r="K3641" s="39">
        <f t="shared" si="1636"/>
        <v>998901.95530726248</v>
      </c>
      <c r="L3641" s="39">
        <f t="shared" si="1637"/>
        <v>0</v>
      </c>
      <c r="M3641" s="39">
        <f>IF(C3641=12006,H3641,IF(C3641&lt;&gt;12006,0))</f>
        <v>0</v>
      </c>
      <c r="N3641" s="39">
        <f t="shared" si="1645"/>
        <v>0</v>
      </c>
      <c r="O3641" s="39">
        <f t="shared" si="1639"/>
        <v>0</v>
      </c>
      <c r="P3641" s="39">
        <f t="shared" si="1640"/>
        <v>0</v>
      </c>
      <c r="Q3641" s="39">
        <f t="shared" si="1641"/>
        <v>0</v>
      </c>
      <c r="R3641" s="39">
        <f t="shared" si="1642"/>
        <v>0</v>
      </c>
      <c r="S3641" s="39">
        <f t="shared" si="1643"/>
        <v>0</v>
      </c>
      <c r="T3641" s="39"/>
      <c r="U3641" s="39">
        <f t="shared" si="1644"/>
        <v>0</v>
      </c>
      <c r="V3641" s="39"/>
      <c r="W3641" s="39"/>
      <c r="X3641" s="39">
        <f t="shared" si="1630"/>
        <v>82.045335138173499</v>
      </c>
      <c r="Y3641" s="39">
        <f t="shared" si="1631"/>
        <v>2497.2548882681558</v>
      </c>
      <c r="Z3641" s="41">
        <f t="shared" si="1632"/>
        <v>80322.383100271851</v>
      </c>
      <c r="AA3641" s="41">
        <v>50293.790439700351</v>
      </c>
      <c r="AB3641" s="41">
        <v>0</v>
      </c>
      <c r="AC3641" s="41">
        <f t="shared" si="1648"/>
        <v>50293.790439700351</v>
      </c>
      <c r="AD3641" s="42">
        <f t="shared" si="1649"/>
        <v>30028.592660571499</v>
      </c>
      <c r="AE3641" s="41">
        <f t="shared" si="1650"/>
        <v>80322.383100271851</v>
      </c>
      <c r="AF3641" s="42">
        <f t="shared" si="1651"/>
        <v>918579.57220699068</v>
      </c>
      <c r="AG3641" s="43">
        <f>(365.25/30.4375*(IF(E3641=12002,1/3%,IF(E3641=12003,1/3%,IF(E3641=12004,1/3%,IF(E3641=12006,1/2%,IF(E3641=12007,1/10%,IF(E3641=12008,1/3%,IF(E3641=12009,1/10%,IF(E3641=12010,1/10%,IF(E3641=12011,1/20%,IF(E3641=12012,1/3%))))))))))))</f>
        <v>400</v>
      </c>
      <c r="AH3641" s="44">
        <f t="shared" si="1652"/>
        <v>367.83572895277206</v>
      </c>
      <c r="AI3641" s="36">
        <f t="shared" si="1653"/>
        <v>32.164271047227928</v>
      </c>
      <c r="AJ3641" s="36">
        <f t="shared" si="1654"/>
        <v>979</v>
      </c>
      <c r="AK3641" s="45">
        <v>45657</v>
      </c>
    </row>
    <row r="3642" spans="1:37" s="79" customFormat="1" ht="12.75" customHeight="1" x14ac:dyDescent="0.25">
      <c r="A3642" s="36">
        <v>3636</v>
      </c>
      <c r="B3642" s="45">
        <v>44678</v>
      </c>
      <c r="C3642" s="36" t="s">
        <v>721</v>
      </c>
      <c r="D3642" s="36"/>
      <c r="E3642" s="36">
        <v>12003</v>
      </c>
      <c r="F3642" s="36" t="s">
        <v>2299</v>
      </c>
      <c r="G3642" s="38" t="s">
        <v>387</v>
      </c>
      <c r="H3642" s="61">
        <v>12</v>
      </c>
      <c r="I3642" s="48">
        <v>503648.0446927374</v>
      </c>
      <c r="J3642" s="39">
        <f t="shared" si="1635"/>
        <v>0</v>
      </c>
      <c r="K3642" s="39">
        <f t="shared" si="1636"/>
        <v>503648.0446927374</v>
      </c>
      <c r="L3642" s="39">
        <f t="shared" si="1637"/>
        <v>0</v>
      </c>
      <c r="M3642" s="39">
        <f>IF(C3642=12006,H3642,IF(C3642&lt;&gt;12006,0))</f>
        <v>0</v>
      </c>
      <c r="N3642" s="39">
        <f t="shared" si="1645"/>
        <v>0</v>
      </c>
      <c r="O3642" s="39">
        <f t="shared" si="1639"/>
        <v>0</v>
      </c>
      <c r="P3642" s="39">
        <f t="shared" si="1640"/>
        <v>0</v>
      </c>
      <c r="Q3642" s="39">
        <f t="shared" si="1641"/>
        <v>0</v>
      </c>
      <c r="R3642" s="39">
        <f t="shared" si="1642"/>
        <v>0</v>
      </c>
      <c r="S3642" s="39">
        <f t="shared" si="1643"/>
        <v>0</v>
      </c>
      <c r="T3642" s="39"/>
      <c r="U3642" s="39">
        <f t="shared" si="1644"/>
        <v>0</v>
      </c>
      <c r="V3642" s="39"/>
      <c r="W3642" s="39"/>
      <c r="X3642" s="39">
        <f t="shared" si="1630"/>
        <v>41.367395867986644</v>
      </c>
      <c r="Y3642" s="39">
        <f t="shared" si="1631"/>
        <v>1259.1201117318435</v>
      </c>
      <c r="Z3642" s="41">
        <f t="shared" si="1632"/>
        <v>40498.680554758925</v>
      </c>
      <c r="AA3642" s="41">
        <v>25358.213667075812</v>
      </c>
      <c r="AB3642" s="41">
        <v>0</v>
      </c>
      <c r="AC3642" s="41">
        <f t="shared" si="1648"/>
        <v>25358.213667075812</v>
      </c>
      <c r="AD3642" s="42">
        <f t="shared" si="1649"/>
        <v>15140.466887683113</v>
      </c>
      <c r="AE3642" s="41">
        <f t="shared" si="1650"/>
        <v>40498.680554758925</v>
      </c>
      <c r="AF3642" s="42">
        <f t="shared" si="1651"/>
        <v>463149.36413797847</v>
      </c>
      <c r="AG3642" s="43">
        <f>(365.25/30.4375*(IF(E3642=12002,1/3%,IF(E3642=12003,1/3%,IF(E3642=12004,1/3%,IF(E3642=12006,1/2%,IF(E3642=12007,1/10%,IF(E3642=12008,1/3%,IF(E3642=12009,1/10%,IF(E3642=12010,1/10%,IF(E3642=12011,1/20%,IF(E3642=12012,1/3%))))))))))))</f>
        <v>400</v>
      </c>
      <c r="AH3642" s="44">
        <f t="shared" si="1652"/>
        <v>367.83572895277206</v>
      </c>
      <c r="AI3642" s="36">
        <f t="shared" si="1653"/>
        <v>32.164271047227928</v>
      </c>
      <c r="AJ3642" s="36">
        <f t="shared" si="1654"/>
        <v>979</v>
      </c>
      <c r="AK3642" s="45">
        <v>45657</v>
      </c>
    </row>
    <row r="3643" spans="1:37" s="79" customFormat="1" ht="12.75" customHeight="1" x14ac:dyDescent="0.25">
      <c r="A3643" s="36">
        <v>3637</v>
      </c>
      <c r="B3643" s="45">
        <v>44678</v>
      </c>
      <c r="C3643" s="49" t="s">
        <v>272</v>
      </c>
      <c r="D3643" s="49"/>
      <c r="E3643" s="49">
        <v>12010</v>
      </c>
      <c r="F3643" s="36" t="s">
        <v>2584</v>
      </c>
      <c r="G3643" s="56" t="s">
        <v>435</v>
      </c>
      <c r="H3643" s="38">
        <v>1</v>
      </c>
      <c r="I3643" s="50">
        <v>198000</v>
      </c>
      <c r="J3643" s="39">
        <f t="shared" si="1635"/>
        <v>0</v>
      </c>
      <c r="K3643" s="39">
        <f t="shared" si="1636"/>
        <v>0</v>
      </c>
      <c r="L3643" s="39">
        <f t="shared" si="1637"/>
        <v>0</v>
      </c>
      <c r="M3643" s="39">
        <f>IF(E3643=12005,I3643,IF(E3643&lt;&gt;12005,0))</f>
        <v>0</v>
      </c>
      <c r="N3643" s="39">
        <f t="shared" si="1645"/>
        <v>0</v>
      </c>
      <c r="O3643" s="39">
        <f t="shared" si="1639"/>
        <v>0</v>
      </c>
      <c r="P3643" s="39">
        <f t="shared" si="1640"/>
        <v>0</v>
      </c>
      <c r="Q3643" s="39">
        <f t="shared" si="1641"/>
        <v>0</v>
      </c>
      <c r="R3643" s="39">
        <f t="shared" si="1642"/>
        <v>198000</v>
      </c>
      <c r="S3643" s="39">
        <f t="shared" si="1643"/>
        <v>0</v>
      </c>
      <c r="T3643" s="39"/>
      <c r="U3643" s="39">
        <f t="shared" si="1644"/>
        <v>0</v>
      </c>
      <c r="V3643" s="39"/>
      <c r="W3643" s="39">
        <f>IF(E3643=12099,I3643,IF(E3643&lt;&gt;12099,0))</f>
        <v>0</v>
      </c>
      <c r="X3643" s="39">
        <f t="shared" si="1630"/>
        <v>54.209445585215605</v>
      </c>
      <c r="Y3643" s="39">
        <f t="shared" si="1631"/>
        <v>1650</v>
      </c>
      <c r="Z3643" s="41">
        <f t="shared" si="1632"/>
        <v>53071.047227926079</v>
      </c>
      <c r="AA3643" s="41">
        <v>33230.390143737168</v>
      </c>
      <c r="AB3643" s="41">
        <v>2233.4474076348952</v>
      </c>
      <c r="AC3643" s="41">
        <f t="shared" si="1648"/>
        <v>35463.83755137206</v>
      </c>
      <c r="AD3643" s="42">
        <f t="shared" si="1649"/>
        <v>19840.657084188912</v>
      </c>
      <c r="AE3643" s="41">
        <f t="shared" si="1650"/>
        <v>55304.494635560972</v>
      </c>
      <c r="AF3643" s="42">
        <f t="shared" si="1651"/>
        <v>142695.50536443904</v>
      </c>
      <c r="AG3643" s="43">
        <f>(365.25/30.4375*(IF(E3643=12002,1/3%,IF(E3643=12003,1/3%,IF(E3643=12004,1/3%,IF(E3643=12006,1/2%,IF(E3643=12007,1/10%,IF(E3643=12008,1/3%,IF(E3643=12009,1/10%,IF(E3643=12010,1/10%,IF(E3643=12011,1/20%,IF(E3643=12012,1/3%,IF(E3643=12099,1/10%)))))))))))))</f>
        <v>120</v>
      </c>
      <c r="AH3643" s="44">
        <f t="shared" si="1652"/>
        <v>87.835728952772072</v>
      </c>
      <c r="AI3643" s="36">
        <f t="shared" si="1653"/>
        <v>32.164271047227928</v>
      </c>
      <c r="AJ3643" s="36">
        <f t="shared" si="1654"/>
        <v>979</v>
      </c>
      <c r="AK3643" s="45">
        <v>45657</v>
      </c>
    </row>
    <row r="3644" spans="1:37" s="79" customFormat="1" ht="12.75" customHeight="1" x14ac:dyDescent="0.25">
      <c r="A3644" s="36">
        <v>3638</v>
      </c>
      <c r="B3644" s="45">
        <v>44678</v>
      </c>
      <c r="C3644" s="49" t="s">
        <v>265</v>
      </c>
      <c r="D3644" s="49"/>
      <c r="E3644" s="49">
        <v>12007</v>
      </c>
      <c r="F3644" s="36" t="s">
        <v>2585</v>
      </c>
      <c r="G3644" s="73" t="s">
        <v>435</v>
      </c>
      <c r="H3644" s="38">
        <v>1</v>
      </c>
      <c r="I3644" s="48">
        <v>240000</v>
      </c>
      <c r="J3644" s="39">
        <f t="shared" si="1635"/>
        <v>0</v>
      </c>
      <c r="K3644" s="39">
        <f t="shared" si="1636"/>
        <v>0</v>
      </c>
      <c r="L3644" s="39">
        <f t="shared" si="1637"/>
        <v>0</v>
      </c>
      <c r="M3644" s="39">
        <f>IF(E3644=12005,I3644,IF(E3644&lt;&gt;12005,0))</f>
        <v>0</v>
      </c>
      <c r="N3644" s="39">
        <f t="shared" si="1645"/>
        <v>0</v>
      </c>
      <c r="O3644" s="39">
        <f t="shared" si="1639"/>
        <v>240000</v>
      </c>
      <c r="P3644" s="39">
        <f t="shared" si="1640"/>
        <v>0</v>
      </c>
      <c r="Q3644" s="39">
        <f t="shared" si="1641"/>
        <v>0</v>
      </c>
      <c r="R3644" s="39">
        <f t="shared" si="1642"/>
        <v>0</v>
      </c>
      <c r="S3644" s="39">
        <f t="shared" si="1643"/>
        <v>0</v>
      </c>
      <c r="T3644" s="39"/>
      <c r="U3644" s="39">
        <f t="shared" si="1644"/>
        <v>0</v>
      </c>
      <c r="V3644" s="39"/>
      <c r="W3644" s="39">
        <f>IF(E3644=12099,I3644,IF(E3644&lt;&gt;12099,0))</f>
        <v>0</v>
      </c>
      <c r="X3644" s="39">
        <f t="shared" si="1630"/>
        <v>65.708418891170425</v>
      </c>
      <c r="Y3644" s="39">
        <f t="shared" si="1631"/>
        <v>1999.9999999999998</v>
      </c>
      <c r="Z3644" s="41">
        <f t="shared" si="1632"/>
        <v>64328.54209445585</v>
      </c>
      <c r="AA3644" s="41">
        <v>40279.26078028747</v>
      </c>
      <c r="AB3644" s="41">
        <v>1262.0778016169716</v>
      </c>
      <c r="AC3644" s="41">
        <f t="shared" si="1648"/>
        <v>41541.338581904442</v>
      </c>
      <c r="AD3644" s="42">
        <f t="shared" si="1649"/>
        <v>24049.28131416838</v>
      </c>
      <c r="AE3644" s="41">
        <f t="shared" si="1650"/>
        <v>65590.619896072822</v>
      </c>
      <c r="AF3644" s="42">
        <f t="shared" si="1651"/>
        <v>174409.38010392716</v>
      </c>
      <c r="AG3644" s="43">
        <f>(365.25/30.4375*(IF(E3644=12002,1/3%,IF(E3644=12003,1/3%,IF(E3644=12004,1/3%,IF(E3644=12006,1/2%,IF(E3644=12007,1/10%,IF(E3644=12008,1/3%,IF(E3644=12009,1/10%,IF(E3644=12010,1/10%,IF(E3644=12011,1/20%,IF(E3644=12012,1/3%,IF(E3644=12099,1/10%)))))))))))))</f>
        <v>120</v>
      </c>
      <c r="AH3644" s="44">
        <f t="shared" si="1652"/>
        <v>87.835728952772072</v>
      </c>
      <c r="AI3644" s="36">
        <f t="shared" si="1653"/>
        <v>32.164271047227928</v>
      </c>
      <c r="AJ3644" s="36">
        <f t="shared" si="1654"/>
        <v>979</v>
      </c>
      <c r="AK3644" s="45">
        <v>45657</v>
      </c>
    </row>
    <row r="3645" spans="1:37" s="79" customFormat="1" ht="12.75" customHeight="1" x14ac:dyDescent="0.25">
      <c r="A3645" s="36">
        <v>3639</v>
      </c>
      <c r="B3645" s="45">
        <v>44679</v>
      </c>
      <c r="C3645" s="36" t="s">
        <v>533</v>
      </c>
      <c r="D3645" s="36"/>
      <c r="E3645" s="36">
        <v>12003</v>
      </c>
      <c r="F3645" s="36" t="s">
        <v>2586</v>
      </c>
      <c r="G3645" s="36" t="s">
        <v>1470</v>
      </c>
      <c r="H3645" s="38">
        <v>3</v>
      </c>
      <c r="I3645" s="48">
        <v>180000</v>
      </c>
      <c r="J3645" s="39">
        <f t="shared" si="1635"/>
        <v>0</v>
      </c>
      <c r="K3645" s="39">
        <f t="shared" si="1636"/>
        <v>180000</v>
      </c>
      <c r="L3645" s="39">
        <f t="shared" si="1637"/>
        <v>0</v>
      </c>
      <c r="M3645" s="39">
        <f>IF(C3645=12006,H3645,IF(C3645&lt;&gt;12006,0))</f>
        <v>0</v>
      </c>
      <c r="N3645" s="39">
        <f t="shared" si="1645"/>
        <v>0</v>
      </c>
      <c r="O3645" s="39">
        <f t="shared" si="1639"/>
        <v>0</v>
      </c>
      <c r="P3645" s="39">
        <f t="shared" si="1640"/>
        <v>0</v>
      </c>
      <c r="Q3645" s="39">
        <f t="shared" si="1641"/>
        <v>0</v>
      </c>
      <c r="R3645" s="39">
        <f t="shared" si="1642"/>
        <v>0</v>
      </c>
      <c r="S3645" s="39">
        <f t="shared" si="1643"/>
        <v>0</v>
      </c>
      <c r="T3645" s="39"/>
      <c r="U3645" s="39">
        <f t="shared" si="1644"/>
        <v>0</v>
      </c>
      <c r="V3645" s="39"/>
      <c r="W3645" s="39"/>
      <c r="X3645" s="39">
        <f t="shared" si="1630"/>
        <v>14.784394250513348</v>
      </c>
      <c r="Y3645" s="39">
        <f t="shared" si="1631"/>
        <v>450</v>
      </c>
      <c r="Z3645" s="41">
        <f t="shared" si="1632"/>
        <v>14459.137577002053</v>
      </c>
      <c r="AA3645" s="41">
        <v>9048.0492813141682</v>
      </c>
      <c r="AB3645" s="41">
        <v>-244.02305729179179</v>
      </c>
      <c r="AC3645" s="41">
        <f t="shared" si="1648"/>
        <v>8804.0262240223765</v>
      </c>
      <c r="AD3645" s="42">
        <f t="shared" si="1649"/>
        <v>5411.088295687885</v>
      </c>
      <c r="AE3645" s="41">
        <f t="shared" si="1650"/>
        <v>14215.114519710261</v>
      </c>
      <c r="AF3645" s="42">
        <f t="shared" si="1651"/>
        <v>165784.88548028973</v>
      </c>
      <c r="AG3645" s="43">
        <f t="shared" ref="AG3645:AG3656" si="1655">(365.25/30.4375*(IF(E3645=12002,1/3%,IF(E3645=12003,1/3%,IF(E3645=12004,1/3%,IF(E3645=12006,1/2%,IF(E3645=12007,1/10%,IF(E3645=12008,1/3%,IF(E3645=12009,1/10%,IF(E3645=12010,1/10%,IF(E3645=12011,1/20%,IF(E3645=12012,1/3%))))))))))))</f>
        <v>400</v>
      </c>
      <c r="AH3645" s="44">
        <f t="shared" si="1652"/>
        <v>367.86858316221765</v>
      </c>
      <c r="AI3645" s="36">
        <f t="shared" si="1653"/>
        <v>32.131416837782339</v>
      </c>
      <c r="AJ3645" s="36">
        <f t="shared" si="1654"/>
        <v>978</v>
      </c>
      <c r="AK3645" s="45">
        <v>45657</v>
      </c>
    </row>
    <row r="3646" spans="1:37" s="79" customFormat="1" ht="25.5" customHeight="1" x14ac:dyDescent="0.25">
      <c r="A3646" s="36">
        <v>3640</v>
      </c>
      <c r="B3646" s="74">
        <v>44681</v>
      </c>
      <c r="C3646" s="36" t="s">
        <v>823</v>
      </c>
      <c r="D3646" s="36"/>
      <c r="E3646" s="36">
        <v>12004</v>
      </c>
      <c r="F3646" s="36" t="s">
        <v>2587</v>
      </c>
      <c r="G3646" s="36" t="s">
        <v>65</v>
      </c>
      <c r="H3646" s="38">
        <v>1</v>
      </c>
      <c r="I3646" s="50">
        <v>951730</v>
      </c>
      <c r="J3646" s="39">
        <f t="shared" si="1635"/>
        <v>0</v>
      </c>
      <c r="K3646" s="39">
        <f t="shared" si="1636"/>
        <v>0</v>
      </c>
      <c r="L3646" s="39">
        <f t="shared" si="1637"/>
        <v>951730</v>
      </c>
      <c r="M3646" s="39">
        <f>IF(C3646=12006,H3646,IF(C3646&lt;&gt;12006,0))</f>
        <v>0</v>
      </c>
      <c r="N3646" s="39">
        <f t="shared" si="1645"/>
        <v>0</v>
      </c>
      <c r="O3646" s="39">
        <f t="shared" si="1639"/>
        <v>0</v>
      </c>
      <c r="P3646" s="39">
        <f t="shared" si="1640"/>
        <v>0</v>
      </c>
      <c r="Q3646" s="39">
        <f t="shared" si="1641"/>
        <v>0</v>
      </c>
      <c r="R3646" s="39">
        <f t="shared" si="1642"/>
        <v>0</v>
      </c>
      <c r="S3646" s="39">
        <f t="shared" si="1643"/>
        <v>0</v>
      </c>
      <c r="T3646" s="39"/>
      <c r="U3646" s="39">
        <f t="shared" si="1644"/>
        <v>0</v>
      </c>
      <c r="V3646" s="39"/>
      <c r="W3646" s="39"/>
      <c r="X3646" s="39">
        <f t="shared" si="1630"/>
        <v>78.170841889117042</v>
      </c>
      <c r="Y3646" s="39">
        <f t="shared" si="1631"/>
        <v>2379.3249999999998</v>
      </c>
      <c r="Z3646" s="41">
        <f t="shared" si="1632"/>
        <v>76294.741683778222</v>
      </c>
      <c r="AA3646" s="41">
        <v>47684.213552361391</v>
      </c>
      <c r="AB3646" s="41">
        <v>-1286.0283154770639</v>
      </c>
      <c r="AC3646" s="41">
        <f t="shared" si="1648"/>
        <v>46398.185236884325</v>
      </c>
      <c r="AD3646" s="42">
        <f t="shared" si="1649"/>
        <v>28610.528131416831</v>
      </c>
      <c r="AE3646" s="41">
        <f t="shared" si="1650"/>
        <v>75008.713368301163</v>
      </c>
      <c r="AF3646" s="42">
        <f t="shared" si="1651"/>
        <v>876721.28663169884</v>
      </c>
      <c r="AG3646" s="43">
        <f t="shared" si="1655"/>
        <v>400</v>
      </c>
      <c r="AH3646" s="44">
        <f t="shared" si="1652"/>
        <v>367.93429158110882</v>
      </c>
      <c r="AI3646" s="36">
        <f t="shared" si="1653"/>
        <v>32.06570841889117</v>
      </c>
      <c r="AJ3646" s="36">
        <f t="shared" si="1654"/>
        <v>976</v>
      </c>
      <c r="AK3646" s="45">
        <v>45657</v>
      </c>
    </row>
    <row r="3647" spans="1:37" s="79" customFormat="1" ht="12.75" customHeight="1" x14ac:dyDescent="0.25">
      <c r="A3647" s="36">
        <v>3641</v>
      </c>
      <c r="B3647" s="74">
        <v>44681</v>
      </c>
      <c r="C3647" s="36" t="s">
        <v>823</v>
      </c>
      <c r="D3647" s="36"/>
      <c r="E3647" s="36">
        <v>12004</v>
      </c>
      <c r="F3647" s="36" t="s">
        <v>2588</v>
      </c>
      <c r="G3647" s="36" t="s">
        <v>58</v>
      </c>
      <c r="H3647" s="38">
        <f>VLOOKUP(F3647,'[1]Feeder Assets'!$F$1338:$K$2140,6,0)</f>
        <v>200</v>
      </c>
      <c r="I3647" s="50">
        <v>24310000</v>
      </c>
      <c r="J3647" s="39">
        <f t="shared" si="1635"/>
        <v>0</v>
      </c>
      <c r="K3647" s="39">
        <f t="shared" si="1636"/>
        <v>0</v>
      </c>
      <c r="L3647" s="39">
        <f t="shared" si="1637"/>
        <v>24310000</v>
      </c>
      <c r="M3647" s="39">
        <f>IF(C3647=12006,H3647,IF(C3647&lt;&gt;12006,0))</f>
        <v>0</v>
      </c>
      <c r="N3647" s="39">
        <f t="shared" si="1645"/>
        <v>0</v>
      </c>
      <c r="O3647" s="39">
        <f t="shared" si="1639"/>
        <v>0</v>
      </c>
      <c r="P3647" s="39">
        <f t="shared" si="1640"/>
        <v>0</v>
      </c>
      <c r="Q3647" s="39">
        <f t="shared" si="1641"/>
        <v>0</v>
      </c>
      <c r="R3647" s="39">
        <f t="shared" si="1642"/>
        <v>0</v>
      </c>
      <c r="S3647" s="39">
        <f t="shared" si="1643"/>
        <v>0</v>
      </c>
      <c r="T3647" s="39"/>
      <c r="U3647" s="39">
        <f t="shared" si="1644"/>
        <v>0</v>
      </c>
      <c r="V3647" s="39"/>
      <c r="W3647" s="39"/>
      <c r="X3647" s="39">
        <f t="shared" si="1630"/>
        <v>1996.7145790554414</v>
      </c>
      <c r="Y3647" s="39">
        <f t="shared" si="1631"/>
        <v>60775</v>
      </c>
      <c r="Z3647" s="41">
        <f t="shared" si="1632"/>
        <v>1948793.4291581109</v>
      </c>
      <c r="AA3647" s="41">
        <v>1217995.8932238193</v>
      </c>
      <c r="AB3647" s="41">
        <v>-32848.968036362654</v>
      </c>
      <c r="AC3647" s="41">
        <f t="shared" si="1648"/>
        <v>1185146.9251874567</v>
      </c>
      <c r="AD3647" s="42">
        <f t="shared" si="1649"/>
        <v>730797.53593429155</v>
      </c>
      <c r="AE3647" s="41">
        <f t="shared" si="1650"/>
        <v>1915944.4611217482</v>
      </c>
      <c r="AF3647" s="42">
        <f t="shared" si="1651"/>
        <v>22394055.538878251</v>
      </c>
      <c r="AG3647" s="43">
        <f t="shared" si="1655"/>
        <v>400</v>
      </c>
      <c r="AH3647" s="44">
        <f t="shared" si="1652"/>
        <v>367.93429158110882</v>
      </c>
      <c r="AI3647" s="36">
        <f t="shared" si="1653"/>
        <v>32.06570841889117</v>
      </c>
      <c r="AJ3647" s="36">
        <f t="shared" si="1654"/>
        <v>976</v>
      </c>
      <c r="AK3647" s="45">
        <v>45657</v>
      </c>
    </row>
    <row r="3648" spans="1:37" s="79" customFormat="1" ht="12.75" customHeight="1" x14ac:dyDescent="0.25">
      <c r="A3648" s="36">
        <v>3642</v>
      </c>
      <c r="B3648" s="45">
        <v>44684</v>
      </c>
      <c r="C3648" s="36" t="s">
        <v>721</v>
      </c>
      <c r="D3648" s="36"/>
      <c r="E3648" s="36">
        <v>12003</v>
      </c>
      <c r="F3648" s="36" t="s">
        <v>2552</v>
      </c>
      <c r="G3648" s="38" t="s">
        <v>387</v>
      </c>
      <c r="H3648" s="61">
        <v>7</v>
      </c>
      <c r="I3648" s="48">
        <v>521500</v>
      </c>
      <c r="J3648" s="39">
        <f t="shared" si="1635"/>
        <v>0</v>
      </c>
      <c r="K3648" s="39">
        <f t="shared" si="1636"/>
        <v>521500</v>
      </c>
      <c r="L3648" s="39">
        <f t="shared" si="1637"/>
        <v>0</v>
      </c>
      <c r="M3648" s="39">
        <f>IF(C3648=12006,H3648,IF(C3648&lt;&gt;12006,0))</f>
        <v>0</v>
      </c>
      <c r="N3648" s="39">
        <f t="shared" si="1645"/>
        <v>0</v>
      </c>
      <c r="O3648" s="39">
        <f t="shared" si="1639"/>
        <v>0</v>
      </c>
      <c r="P3648" s="39">
        <f t="shared" si="1640"/>
        <v>0</v>
      </c>
      <c r="Q3648" s="39">
        <f t="shared" si="1641"/>
        <v>0</v>
      </c>
      <c r="R3648" s="39">
        <f t="shared" si="1642"/>
        <v>0</v>
      </c>
      <c r="S3648" s="39">
        <f t="shared" si="1643"/>
        <v>0</v>
      </c>
      <c r="T3648" s="39"/>
      <c r="U3648" s="39">
        <f t="shared" si="1644"/>
        <v>0</v>
      </c>
      <c r="V3648" s="39"/>
      <c r="W3648" s="39"/>
      <c r="X3648" s="39">
        <f t="shared" si="1630"/>
        <v>42.833675564681727</v>
      </c>
      <c r="Y3648" s="39">
        <f t="shared" si="1631"/>
        <v>1303.75</v>
      </c>
      <c r="Z3648" s="41">
        <f t="shared" si="1632"/>
        <v>41677.166324435319</v>
      </c>
      <c r="AA3648" s="41">
        <v>26000.041067761809</v>
      </c>
      <c r="AB3648" s="41">
        <v>0</v>
      </c>
      <c r="AC3648" s="41">
        <f t="shared" si="1648"/>
        <v>26000.041067761809</v>
      </c>
      <c r="AD3648" s="42">
        <f t="shared" si="1649"/>
        <v>15677.125256673509</v>
      </c>
      <c r="AE3648" s="41">
        <f t="shared" si="1650"/>
        <v>41677.166324435319</v>
      </c>
      <c r="AF3648" s="42">
        <f t="shared" si="1651"/>
        <v>479822.83367556467</v>
      </c>
      <c r="AG3648" s="43">
        <f t="shared" si="1655"/>
        <v>400</v>
      </c>
      <c r="AH3648" s="44">
        <f t="shared" si="1652"/>
        <v>368.03285420944559</v>
      </c>
      <c r="AI3648" s="36">
        <f t="shared" si="1653"/>
        <v>31.967145790554415</v>
      </c>
      <c r="AJ3648" s="36">
        <f t="shared" si="1654"/>
        <v>973</v>
      </c>
      <c r="AK3648" s="45">
        <v>45657</v>
      </c>
    </row>
    <row r="3649" spans="1:37" s="79" customFormat="1" ht="12.75" customHeight="1" x14ac:dyDescent="0.25">
      <c r="A3649" s="36">
        <v>3643</v>
      </c>
      <c r="B3649" s="45">
        <v>44684</v>
      </c>
      <c r="C3649" s="36" t="s">
        <v>721</v>
      </c>
      <c r="D3649" s="36"/>
      <c r="E3649" s="36">
        <v>12003</v>
      </c>
      <c r="F3649" s="36" t="s">
        <v>2070</v>
      </c>
      <c r="G3649" s="38" t="s">
        <v>387</v>
      </c>
      <c r="H3649" s="61">
        <v>1</v>
      </c>
      <c r="I3649" s="48">
        <v>63750</v>
      </c>
      <c r="J3649" s="39">
        <f t="shared" si="1635"/>
        <v>0</v>
      </c>
      <c r="K3649" s="39">
        <f t="shared" si="1636"/>
        <v>63750</v>
      </c>
      <c r="L3649" s="39">
        <f t="shared" si="1637"/>
        <v>0</v>
      </c>
      <c r="M3649" s="39">
        <f>IF(C3649=12006,H3649,IF(C3649&lt;&gt;12006,0))</f>
        <v>0</v>
      </c>
      <c r="N3649" s="39">
        <f t="shared" si="1645"/>
        <v>0</v>
      </c>
      <c r="O3649" s="39">
        <f t="shared" si="1639"/>
        <v>0</v>
      </c>
      <c r="P3649" s="39">
        <f t="shared" si="1640"/>
        <v>0</v>
      </c>
      <c r="Q3649" s="39">
        <f t="shared" si="1641"/>
        <v>0</v>
      </c>
      <c r="R3649" s="39">
        <f t="shared" si="1642"/>
        <v>0</v>
      </c>
      <c r="S3649" s="39">
        <f t="shared" si="1643"/>
        <v>0</v>
      </c>
      <c r="T3649" s="39"/>
      <c r="U3649" s="39">
        <f t="shared" si="1644"/>
        <v>0</v>
      </c>
      <c r="V3649" s="39"/>
      <c r="W3649" s="39"/>
      <c r="X3649" s="39">
        <f t="shared" si="1630"/>
        <v>5.2361396303901433</v>
      </c>
      <c r="Y3649" s="39">
        <f t="shared" si="1631"/>
        <v>159.375</v>
      </c>
      <c r="Z3649" s="41">
        <f t="shared" si="1632"/>
        <v>5094.7638603696096</v>
      </c>
      <c r="AA3649" s="41">
        <v>3178.3367556468174</v>
      </c>
      <c r="AB3649" s="41">
        <v>0</v>
      </c>
      <c r="AC3649" s="41">
        <f t="shared" si="1648"/>
        <v>3178.3367556468174</v>
      </c>
      <c r="AD3649" s="42">
        <f t="shared" si="1649"/>
        <v>1916.4271047227921</v>
      </c>
      <c r="AE3649" s="41">
        <f t="shared" si="1650"/>
        <v>5094.7638603696096</v>
      </c>
      <c r="AF3649" s="42">
        <f t="shared" si="1651"/>
        <v>58655.23613963039</v>
      </c>
      <c r="AG3649" s="43">
        <f t="shared" si="1655"/>
        <v>400</v>
      </c>
      <c r="AH3649" s="44">
        <f t="shared" si="1652"/>
        <v>368.03285420944559</v>
      </c>
      <c r="AI3649" s="36">
        <f t="shared" si="1653"/>
        <v>31.967145790554415</v>
      </c>
      <c r="AJ3649" s="36">
        <f t="shared" si="1654"/>
        <v>973</v>
      </c>
      <c r="AK3649" s="45">
        <v>45657</v>
      </c>
    </row>
    <row r="3650" spans="1:37" s="79" customFormat="1" ht="12.75" customHeight="1" x14ac:dyDescent="0.25">
      <c r="A3650" s="36">
        <v>3644</v>
      </c>
      <c r="B3650" s="37">
        <v>44684</v>
      </c>
      <c r="C3650" s="37" t="s">
        <v>533</v>
      </c>
      <c r="D3650" s="37"/>
      <c r="E3650" s="36">
        <v>12003</v>
      </c>
      <c r="F3650" s="53" t="s">
        <v>2552</v>
      </c>
      <c r="G3650" s="36" t="s">
        <v>491</v>
      </c>
      <c r="H3650" s="49">
        <v>7</v>
      </c>
      <c r="I3650" s="39">
        <v>521500</v>
      </c>
      <c r="J3650" s="39"/>
      <c r="K3650" s="39">
        <v>521500</v>
      </c>
      <c r="L3650" s="39"/>
      <c r="M3650" s="39"/>
      <c r="N3650" s="39"/>
      <c r="O3650" s="39"/>
      <c r="P3650" s="39"/>
      <c r="Q3650" s="39"/>
      <c r="R3650" s="39"/>
      <c r="S3650" s="39"/>
      <c r="T3650" s="39"/>
      <c r="U3650" s="39"/>
      <c r="V3650" s="39"/>
      <c r="W3650" s="39"/>
      <c r="X3650" s="39">
        <f t="shared" si="1630"/>
        <v>42.833675564681727</v>
      </c>
      <c r="Y3650" s="39">
        <f t="shared" si="1631"/>
        <v>1303.75</v>
      </c>
      <c r="Z3650" s="41">
        <f t="shared" si="1632"/>
        <v>41677.166324435319</v>
      </c>
      <c r="AA3650" s="41">
        <v>26000.041067761809</v>
      </c>
      <c r="AB3650" s="41">
        <v>0</v>
      </c>
      <c r="AC3650" s="41">
        <f t="shared" si="1648"/>
        <v>26000.041067761809</v>
      </c>
      <c r="AD3650" s="42">
        <f t="shared" si="1649"/>
        <v>15677.125256673509</v>
      </c>
      <c r="AE3650" s="41">
        <f t="shared" si="1650"/>
        <v>41677.166324435319</v>
      </c>
      <c r="AF3650" s="42">
        <f t="shared" si="1651"/>
        <v>479822.83367556467</v>
      </c>
      <c r="AG3650" s="43">
        <f t="shared" si="1655"/>
        <v>400</v>
      </c>
      <c r="AH3650" s="44">
        <f t="shared" si="1652"/>
        <v>368.03285420944559</v>
      </c>
      <c r="AI3650" s="36">
        <f t="shared" si="1653"/>
        <v>31.967145790554415</v>
      </c>
      <c r="AJ3650" s="36">
        <f t="shared" si="1654"/>
        <v>973</v>
      </c>
      <c r="AK3650" s="45">
        <v>45657</v>
      </c>
    </row>
    <row r="3651" spans="1:37" s="79" customFormat="1" ht="12.75" customHeight="1" x14ac:dyDescent="0.25">
      <c r="A3651" s="36">
        <v>3645</v>
      </c>
      <c r="B3651" s="37">
        <v>44684</v>
      </c>
      <c r="C3651" s="37" t="s">
        <v>533</v>
      </c>
      <c r="D3651" s="37"/>
      <c r="E3651" s="36">
        <v>12003</v>
      </c>
      <c r="F3651" s="53" t="s">
        <v>2070</v>
      </c>
      <c r="G3651" s="36" t="s">
        <v>491</v>
      </c>
      <c r="H3651" s="49">
        <v>1</v>
      </c>
      <c r="I3651" s="39">
        <v>63750</v>
      </c>
      <c r="J3651" s="39"/>
      <c r="K3651" s="39">
        <v>63750</v>
      </c>
      <c r="L3651" s="39"/>
      <c r="M3651" s="39"/>
      <c r="N3651" s="39"/>
      <c r="O3651" s="39"/>
      <c r="P3651" s="39"/>
      <c r="Q3651" s="39"/>
      <c r="R3651" s="39"/>
      <c r="S3651" s="39"/>
      <c r="T3651" s="39"/>
      <c r="U3651" s="39"/>
      <c r="V3651" s="39"/>
      <c r="W3651" s="39"/>
      <c r="X3651" s="39">
        <f t="shared" si="1630"/>
        <v>5.2361396303901433</v>
      </c>
      <c r="Y3651" s="39">
        <f t="shared" si="1631"/>
        <v>159.375</v>
      </c>
      <c r="Z3651" s="41">
        <f t="shared" si="1632"/>
        <v>5094.7638603696096</v>
      </c>
      <c r="AA3651" s="41">
        <v>3178.3367556468174</v>
      </c>
      <c r="AB3651" s="41">
        <v>0</v>
      </c>
      <c r="AC3651" s="41">
        <f t="shared" si="1648"/>
        <v>3178.3367556468174</v>
      </c>
      <c r="AD3651" s="42">
        <f t="shared" si="1649"/>
        <v>1916.4271047227921</v>
      </c>
      <c r="AE3651" s="41">
        <f t="shared" si="1650"/>
        <v>5094.7638603696096</v>
      </c>
      <c r="AF3651" s="42">
        <f t="shared" si="1651"/>
        <v>58655.23613963039</v>
      </c>
      <c r="AG3651" s="43">
        <f t="shared" si="1655"/>
        <v>400</v>
      </c>
      <c r="AH3651" s="44">
        <f t="shared" si="1652"/>
        <v>368.03285420944559</v>
      </c>
      <c r="AI3651" s="36">
        <f t="shared" si="1653"/>
        <v>31.967145790554415</v>
      </c>
      <c r="AJ3651" s="36">
        <f t="shared" si="1654"/>
        <v>973</v>
      </c>
      <c r="AK3651" s="45">
        <v>45657</v>
      </c>
    </row>
    <row r="3652" spans="1:37" s="79" customFormat="1" ht="12.75" customHeight="1" x14ac:dyDescent="0.25">
      <c r="A3652" s="36">
        <v>3646</v>
      </c>
      <c r="B3652" s="45">
        <v>44685</v>
      </c>
      <c r="C3652" s="36" t="s">
        <v>721</v>
      </c>
      <c r="D3652" s="36"/>
      <c r="E3652" s="36">
        <v>12003</v>
      </c>
      <c r="F3652" s="36" t="s">
        <v>2552</v>
      </c>
      <c r="G3652" s="36" t="s">
        <v>276</v>
      </c>
      <c r="H3652" s="38">
        <v>30</v>
      </c>
      <c r="I3652" s="48">
        <v>1654500</v>
      </c>
      <c r="J3652" s="39">
        <f t="shared" ref="J3652:J3709" si="1656">IF(E3652=12002,I3652,IF(E3652&lt;&gt;12002,0))</f>
        <v>0</v>
      </c>
      <c r="K3652" s="39">
        <f t="shared" ref="K3652:K3709" si="1657">IF(E3652=12003,I3652,IF(E3652&lt;&gt;12003,0))</f>
        <v>1654500</v>
      </c>
      <c r="L3652" s="39">
        <f t="shared" ref="L3652:L3709" si="1658">IF(E3652=12004,I3652,IF(E3652&lt;&gt;12004,0))</f>
        <v>0</v>
      </c>
      <c r="M3652" s="39">
        <f>IF(C3652=12006,H3652,IF(C3652&lt;&gt;12006,0))</f>
        <v>0</v>
      </c>
      <c r="N3652" s="39">
        <f t="shared" ref="N3652:N3667" si="1659">IF(E3652=12006,I3652,IF(E3652&lt;&gt;12006,0))</f>
        <v>0</v>
      </c>
      <c r="O3652" s="39">
        <f t="shared" ref="O3652:O3709" si="1660">IF(E3652=12007,I3652,IF(E3652&lt;&gt;12007,0))</f>
        <v>0</v>
      </c>
      <c r="P3652" s="39">
        <f t="shared" ref="P3652:P3709" si="1661">IF(E3652=12008,I3652,IF(E3652&lt;&gt;12008,0))</f>
        <v>0</v>
      </c>
      <c r="Q3652" s="39">
        <f t="shared" ref="Q3652:Q3709" si="1662">IF(E3652=12009,I3652,IF(E3652&lt;&gt;12009,0))</f>
        <v>0</v>
      </c>
      <c r="R3652" s="39">
        <f t="shared" ref="R3652:R3709" si="1663">IF(E3652=12010,I3652,IF(E3652&lt;&gt;12010,0))</f>
        <v>0</v>
      </c>
      <c r="S3652" s="39">
        <f t="shared" ref="S3652:S3709" si="1664">IF(E3652=12011,I3652,IF(E3652&lt;&gt;12011,0))</f>
        <v>0</v>
      </c>
      <c r="T3652" s="39"/>
      <c r="U3652" s="39">
        <f t="shared" ref="U3652:U3709" si="1665">IF(E3652=12012,I3652,IF(E3652&lt;&gt;12012,0))</f>
        <v>0</v>
      </c>
      <c r="V3652" s="39">
        <f>IF(E3652=12050,I3652,IF(E3652&lt;&gt;12050,0))</f>
        <v>0</v>
      </c>
      <c r="W3652" s="39"/>
      <c r="X3652" s="39">
        <f t="shared" si="1630"/>
        <v>135.89322381930185</v>
      </c>
      <c r="Y3652" s="39">
        <f t="shared" si="1631"/>
        <v>4136.25</v>
      </c>
      <c r="Z3652" s="41">
        <f t="shared" si="1632"/>
        <v>132088.21355236141</v>
      </c>
      <c r="AA3652" s="41">
        <v>82351.29363449692</v>
      </c>
      <c r="AB3652" s="41">
        <v>0</v>
      </c>
      <c r="AC3652" s="41">
        <f t="shared" si="1648"/>
        <v>82351.29363449692</v>
      </c>
      <c r="AD3652" s="42">
        <f t="shared" si="1649"/>
        <v>49736.919917864492</v>
      </c>
      <c r="AE3652" s="41">
        <f t="shared" si="1650"/>
        <v>132088.21355236141</v>
      </c>
      <c r="AF3652" s="42">
        <f t="shared" si="1651"/>
        <v>1522411.7864476386</v>
      </c>
      <c r="AG3652" s="43">
        <f t="shared" si="1655"/>
        <v>400</v>
      </c>
      <c r="AH3652" s="44">
        <f t="shared" si="1652"/>
        <v>368.06570841889118</v>
      </c>
      <c r="AI3652" s="36">
        <f t="shared" si="1653"/>
        <v>31.93429158110883</v>
      </c>
      <c r="AJ3652" s="36">
        <f t="shared" si="1654"/>
        <v>972</v>
      </c>
      <c r="AK3652" s="45">
        <v>45657</v>
      </c>
    </row>
    <row r="3653" spans="1:37" s="79" customFormat="1" ht="12.75" customHeight="1" x14ac:dyDescent="0.25">
      <c r="A3653" s="36">
        <v>3647</v>
      </c>
      <c r="B3653" s="45">
        <v>44685</v>
      </c>
      <c r="C3653" s="53" t="s">
        <v>533</v>
      </c>
      <c r="D3653" s="53"/>
      <c r="E3653" s="36">
        <v>12003</v>
      </c>
      <c r="F3653" s="36" t="s">
        <v>2589</v>
      </c>
      <c r="G3653" s="36" t="s">
        <v>540</v>
      </c>
      <c r="H3653" s="38">
        <v>6</v>
      </c>
      <c r="I3653" s="48">
        <v>636000</v>
      </c>
      <c r="J3653" s="39">
        <f t="shared" si="1656"/>
        <v>0</v>
      </c>
      <c r="K3653" s="39">
        <f t="shared" si="1657"/>
        <v>636000</v>
      </c>
      <c r="L3653" s="39">
        <f t="shared" si="1658"/>
        <v>0</v>
      </c>
      <c r="M3653" s="39">
        <f>IF(C3653=12006,H3653,IF(C3653&lt;&gt;12006,0))</f>
        <v>0</v>
      </c>
      <c r="N3653" s="39">
        <f t="shared" si="1659"/>
        <v>0</v>
      </c>
      <c r="O3653" s="39">
        <f t="shared" si="1660"/>
        <v>0</v>
      </c>
      <c r="P3653" s="39">
        <f t="shared" si="1661"/>
        <v>0</v>
      </c>
      <c r="Q3653" s="39">
        <f t="shared" si="1662"/>
        <v>0</v>
      </c>
      <c r="R3653" s="39">
        <f t="shared" si="1663"/>
        <v>0</v>
      </c>
      <c r="S3653" s="39">
        <f t="shared" si="1664"/>
        <v>0</v>
      </c>
      <c r="T3653" s="39"/>
      <c r="U3653" s="39">
        <f t="shared" si="1665"/>
        <v>0</v>
      </c>
      <c r="V3653" s="39"/>
      <c r="W3653" s="39"/>
      <c r="X3653" s="39">
        <f t="shared" si="1630"/>
        <v>52.238193018480494</v>
      </c>
      <c r="Y3653" s="39">
        <f t="shared" si="1631"/>
        <v>1590</v>
      </c>
      <c r="Z3653" s="41">
        <f t="shared" si="1632"/>
        <v>50775.523613963043</v>
      </c>
      <c r="AA3653" s="41">
        <v>30089.199178644765</v>
      </c>
      <c r="AB3653" s="41">
        <v>-811.49628463121576</v>
      </c>
      <c r="AC3653" s="41">
        <f t="shared" si="1648"/>
        <v>29277.70289401355</v>
      </c>
      <c r="AD3653" s="42">
        <f t="shared" si="1649"/>
        <v>20686.324435318278</v>
      </c>
      <c r="AE3653" s="41">
        <f t="shared" si="1650"/>
        <v>49964.027329331831</v>
      </c>
      <c r="AF3653" s="42">
        <f t="shared" si="1651"/>
        <v>586035.97267066815</v>
      </c>
      <c r="AG3653" s="43">
        <f t="shared" si="1655"/>
        <v>400</v>
      </c>
      <c r="AH3653" s="44">
        <f t="shared" si="1652"/>
        <v>368.06570841889118</v>
      </c>
      <c r="AI3653" s="36">
        <f t="shared" si="1653"/>
        <v>31.93429158110883</v>
      </c>
      <c r="AJ3653" s="36">
        <f t="shared" si="1654"/>
        <v>972</v>
      </c>
      <c r="AK3653" s="45">
        <v>45657</v>
      </c>
    </row>
    <row r="3654" spans="1:37" s="79" customFormat="1" ht="12.75" customHeight="1" x14ac:dyDescent="0.25">
      <c r="A3654" s="36">
        <v>3648</v>
      </c>
      <c r="B3654" s="45">
        <v>44686</v>
      </c>
      <c r="C3654" s="36" t="s">
        <v>533</v>
      </c>
      <c r="D3654" s="36"/>
      <c r="E3654" s="36">
        <v>12003</v>
      </c>
      <c r="F3654" s="36" t="s">
        <v>2552</v>
      </c>
      <c r="G3654" s="36" t="s">
        <v>1480</v>
      </c>
      <c r="H3654" s="38">
        <v>10</v>
      </c>
      <c r="I3654" s="48">
        <v>712750</v>
      </c>
      <c r="J3654" s="39">
        <f t="shared" si="1656"/>
        <v>0</v>
      </c>
      <c r="K3654" s="39">
        <f t="shared" si="1657"/>
        <v>712750</v>
      </c>
      <c r="L3654" s="39">
        <f t="shared" si="1658"/>
        <v>0</v>
      </c>
      <c r="M3654" s="39">
        <f>IF(C3654=12006,H3654,IF(C3654&lt;&gt;12006,0))</f>
        <v>0</v>
      </c>
      <c r="N3654" s="39">
        <f t="shared" si="1659"/>
        <v>0</v>
      </c>
      <c r="O3654" s="39">
        <f t="shared" si="1660"/>
        <v>0</v>
      </c>
      <c r="P3654" s="39">
        <f t="shared" si="1661"/>
        <v>0</v>
      </c>
      <c r="Q3654" s="39">
        <f t="shared" si="1662"/>
        <v>0</v>
      </c>
      <c r="R3654" s="39">
        <f t="shared" si="1663"/>
        <v>0</v>
      </c>
      <c r="S3654" s="39">
        <f t="shared" si="1664"/>
        <v>0</v>
      </c>
      <c r="T3654" s="39"/>
      <c r="U3654" s="39">
        <f t="shared" si="1665"/>
        <v>0</v>
      </c>
      <c r="V3654" s="39"/>
      <c r="W3654" s="39"/>
      <c r="X3654" s="39">
        <f t="shared" si="1630"/>
        <v>58.542094455852158</v>
      </c>
      <c r="Y3654" s="39">
        <f t="shared" si="1631"/>
        <v>1781.875</v>
      </c>
      <c r="Z3654" s="41">
        <f t="shared" si="1632"/>
        <v>56844.373716632443</v>
      </c>
      <c r="AA3654" s="41">
        <v>35417.96714579055</v>
      </c>
      <c r="AB3654" s="41">
        <v>-955.21148893662291</v>
      </c>
      <c r="AC3654" s="41">
        <f t="shared" si="1648"/>
        <v>34462.755656853929</v>
      </c>
      <c r="AD3654" s="42">
        <f t="shared" si="1649"/>
        <v>21426.406570841893</v>
      </c>
      <c r="AE3654" s="41">
        <f t="shared" si="1650"/>
        <v>55889.162227695822</v>
      </c>
      <c r="AF3654" s="42">
        <f t="shared" si="1651"/>
        <v>656860.83777230419</v>
      </c>
      <c r="AG3654" s="43">
        <f t="shared" si="1655"/>
        <v>400</v>
      </c>
      <c r="AH3654" s="44">
        <f t="shared" si="1652"/>
        <v>368.09856262833677</v>
      </c>
      <c r="AI3654" s="36">
        <f t="shared" si="1653"/>
        <v>31.901437371663246</v>
      </c>
      <c r="AJ3654" s="36">
        <f t="shared" si="1654"/>
        <v>971</v>
      </c>
      <c r="AK3654" s="45">
        <v>45657</v>
      </c>
    </row>
    <row r="3655" spans="1:37" s="79" customFormat="1" ht="25.5" customHeight="1" x14ac:dyDescent="0.25">
      <c r="A3655" s="36">
        <v>3649</v>
      </c>
      <c r="B3655" s="45">
        <v>44686</v>
      </c>
      <c r="C3655" s="36" t="s">
        <v>533</v>
      </c>
      <c r="D3655" s="36"/>
      <c r="E3655" s="36">
        <v>12003</v>
      </c>
      <c r="F3655" s="36" t="s">
        <v>2070</v>
      </c>
      <c r="G3655" s="36" t="s">
        <v>836</v>
      </c>
      <c r="H3655" s="38">
        <v>6</v>
      </c>
      <c r="I3655" s="48">
        <v>363150</v>
      </c>
      <c r="J3655" s="39">
        <f t="shared" si="1656"/>
        <v>0</v>
      </c>
      <c r="K3655" s="39">
        <f t="shared" si="1657"/>
        <v>363150</v>
      </c>
      <c r="L3655" s="39">
        <f t="shared" si="1658"/>
        <v>0</v>
      </c>
      <c r="M3655" s="39">
        <f>IF(C3655=12006,H3655,IF(C3655&lt;&gt;12006,0))</f>
        <v>0</v>
      </c>
      <c r="N3655" s="39">
        <f t="shared" si="1659"/>
        <v>0</v>
      </c>
      <c r="O3655" s="39">
        <f t="shared" si="1660"/>
        <v>0</v>
      </c>
      <c r="P3655" s="39">
        <f t="shared" si="1661"/>
        <v>0</v>
      </c>
      <c r="Q3655" s="39">
        <f t="shared" si="1662"/>
        <v>0</v>
      </c>
      <c r="R3655" s="39">
        <f t="shared" si="1663"/>
        <v>0</v>
      </c>
      <c r="S3655" s="39">
        <f t="shared" si="1664"/>
        <v>0</v>
      </c>
      <c r="T3655" s="39"/>
      <c r="U3655" s="39">
        <f t="shared" si="1665"/>
        <v>0</v>
      </c>
      <c r="V3655" s="39"/>
      <c r="W3655" s="39"/>
      <c r="X3655" s="39">
        <f t="shared" ref="X3655:X3718" si="1666">IF(I3655&lt;0,0,IF(I3655&gt;0,((1/365.25*(IF(E3655=12002,I3655*3%,IF(E3655=12003,I3655*3%,IF(E3655=12004,I3655*3%,IF(E3655=12006,I3655*2%,IF(E3655=12007,I3655*10%,IF(E3655=12008,I3655*3%,IF(E3655=12009,I3655*10%,IF(E3655=12010,I3655*10%,IF(E3655=12011,I3655*20%,IF(E3655=12012,I3655*3%,IF(E3655=12099,I3655*10%))))))))))))))))</f>
        <v>29.827515400410679</v>
      </c>
      <c r="Y3655" s="39">
        <f t="shared" ref="Y3655:Y3718" si="1667">X3655*30.4375</f>
        <v>907.875</v>
      </c>
      <c r="Z3655" s="41">
        <f t="shared" ref="Z3655:Z3718" si="1668">IF(I3655&lt;0,0,IF(I3655&gt;0,(IF(AI3655*Y3655&lt;=I3655,Y3655*AI3655,IF(Y3655*AI3655&gt;I3655,I3655,IF(AI3655*Y3655=I3655,I3655))))))</f>
        <v>28962.51745379877</v>
      </c>
      <c r="AA3655" s="41">
        <v>18045.64681724846</v>
      </c>
      <c r="AB3655" s="41">
        <v>-486.68544680089042</v>
      </c>
      <c r="AC3655" s="41">
        <f t="shared" si="1648"/>
        <v>17558.961370447571</v>
      </c>
      <c r="AD3655" s="42">
        <f t="shared" si="1649"/>
        <v>10916.870636550309</v>
      </c>
      <c r="AE3655" s="41">
        <f t="shared" si="1650"/>
        <v>28475.83200699788</v>
      </c>
      <c r="AF3655" s="42">
        <f t="shared" si="1651"/>
        <v>334674.16799300211</v>
      </c>
      <c r="AG3655" s="43">
        <f t="shared" si="1655"/>
        <v>400</v>
      </c>
      <c r="AH3655" s="44">
        <f t="shared" si="1652"/>
        <v>368.09856262833677</v>
      </c>
      <c r="AI3655" s="36">
        <f t="shared" si="1653"/>
        <v>31.901437371663246</v>
      </c>
      <c r="AJ3655" s="36">
        <f t="shared" si="1654"/>
        <v>971</v>
      </c>
      <c r="AK3655" s="45">
        <v>45657</v>
      </c>
    </row>
    <row r="3656" spans="1:37" s="79" customFormat="1" ht="12.75" x14ac:dyDescent="0.25">
      <c r="A3656" s="36">
        <v>3650</v>
      </c>
      <c r="B3656" s="45">
        <v>44686</v>
      </c>
      <c r="C3656" s="36" t="s">
        <v>533</v>
      </c>
      <c r="D3656" s="36"/>
      <c r="E3656" s="36">
        <v>12003</v>
      </c>
      <c r="F3656" s="36" t="s">
        <v>2552</v>
      </c>
      <c r="G3656" s="36" t="s">
        <v>836</v>
      </c>
      <c r="H3656" s="38">
        <v>2</v>
      </c>
      <c r="I3656" s="48">
        <v>142550</v>
      </c>
      <c r="J3656" s="39">
        <f t="shared" si="1656"/>
        <v>0</v>
      </c>
      <c r="K3656" s="39">
        <f t="shared" si="1657"/>
        <v>142550</v>
      </c>
      <c r="L3656" s="39">
        <f t="shared" si="1658"/>
        <v>0</v>
      </c>
      <c r="M3656" s="39">
        <f>IF(C3656=12006,H3656,IF(C3656&lt;&gt;12006,0))</f>
        <v>0</v>
      </c>
      <c r="N3656" s="39">
        <f t="shared" si="1659"/>
        <v>0</v>
      </c>
      <c r="O3656" s="39">
        <f t="shared" si="1660"/>
        <v>0</v>
      </c>
      <c r="P3656" s="39">
        <f t="shared" si="1661"/>
        <v>0</v>
      </c>
      <c r="Q3656" s="39">
        <f t="shared" si="1662"/>
        <v>0</v>
      </c>
      <c r="R3656" s="39">
        <f t="shared" si="1663"/>
        <v>0</v>
      </c>
      <c r="S3656" s="39">
        <f t="shared" si="1664"/>
        <v>0</v>
      </c>
      <c r="T3656" s="39"/>
      <c r="U3656" s="39">
        <f t="shared" si="1665"/>
        <v>0</v>
      </c>
      <c r="V3656" s="39"/>
      <c r="W3656" s="39"/>
      <c r="X3656" s="39">
        <f t="shared" si="1666"/>
        <v>11.708418891170432</v>
      </c>
      <c r="Y3656" s="39">
        <f t="shared" si="1667"/>
        <v>356.375</v>
      </c>
      <c r="Z3656" s="41">
        <f t="shared" si="1668"/>
        <v>11368.874743326489</v>
      </c>
      <c r="AA3656" s="41">
        <v>7083.5934291581107</v>
      </c>
      <c r="AB3656" s="41">
        <v>-191.0422977873246</v>
      </c>
      <c r="AC3656" s="41">
        <f t="shared" si="1648"/>
        <v>6892.5511313707857</v>
      </c>
      <c r="AD3656" s="42">
        <f t="shared" si="1649"/>
        <v>4285.2813141683782</v>
      </c>
      <c r="AE3656" s="41">
        <f t="shared" si="1650"/>
        <v>11177.832445539163</v>
      </c>
      <c r="AF3656" s="42">
        <f t="shared" si="1651"/>
        <v>131372.16755446084</v>
      </c>
      <c r="AG3656" s="43">
        <f t="shared" si="1655"/>
        <v>400</v>
      </c>
      <c r="AH3656" s="44">
        <f t="shared" si="1652"/>
        <v>368.09856262833677</v>
      </c>
      <c r="AI3656" s="36">
        <f t="shared" si="1653"/>
        <v>31.901437371663246</v>
      </c>
      <c r="AJ3656" s="36">
        <f t="shared" si="1654"/>
        <v>971</v>
      </c>
      <c r="AK3656" s="45">
        <v>45657</v>
      </c>
    </row>
    <row r="3657" spans="1:37" s="79" customFormat="1" ht="12.75" x14ac:dyDescent="0.25">
      <c r="A3657" s="36">
        <v>3651</v>
      </c>
      <c r="B3657" s="45">
        <v>44687</v>
      </c>
      <c r="C3657" s="49" t="s">
        <v>265</v>
      </c>
      <c r="D3657" s="49"/>
      <c r="E3657" s="49">
        <v>12007</v>
      </c>
      <c r="F3657" s="36" t="s">
        <v>2590</v>
      </c>
      <c r="G3657" s="73" t="s">
        <v>435</v>
      </c>
      <c r="H3657" s="38">
        <v>1</v>
      </c>
      <c r="I3657" s="48">
        <v>155000</v>
      </c>
      <c r="J3657" s="39">
        <f t="shared" si="1656"/>
        <v>0</v>
      </c>
      <c r="K3657" s="39">
        <f t="shared" si="1657"/>
        <v>0</v>
      </c>
      <c r="L3657" s="39">
        <f t="shared" si="1658"/>
        <v>0</v>
      </c>
      <c r="M3657" s="39">
        <f>IF(E3657=12005,I3657,IF(E3657&lt;&gt;12005,0))</f>
        <v>0</v>
      </c>
      <c r="N3657" s="39">
        <f t="shared" si="1659"/>
        <v>0</v>
      </c>
      <c r="O3657" s="39">
        <f t="shared" si="1660"/>
        <v>155000</v>
      </c>
      <c r="P3657" s="39">
        <f t="shared" si="1661"/>
        <v>0</v>
      </c>
      <c r="Q3657" s="39">
        <f t="shared" si="1662"/>
        <v>0</v>
      </c>
      <c r="R3657" s="39">
        <f t="shared" si="1663"/>
        <v>0</v>
      </c>
      <c r="S3657" s="39">
        <f t="shared" si="1664"/>
        <v>0</v>
      </c>
      <c r="T3657" s="39"/>
      <c r="U3657" s="39">
        <f t="shared" si="1665"/>
        <v>0</v>
      </c>
      <c r="V3657" s="39"/>
      <c r="W3657" s="39">
        <f>IF(E3657=12099,I3657,IF(E3657&lt;&gt;12099,0))</f>
        <v>0</v>
      </c>
      <c r="X3657" s="39">
        <f t="shared" si="1666"/>
        <v>42.436687200547567</v>
      </c>
      <c r="Y3657" s="39">
        <f t="shared" si="1667"/>
        <v>1291.6666666666665</v>
      </c>
      <c r="Z3657" s="41">
        <f t="shared" si="1668"/>
        <v>41163.586584531142</v>
      </c>
      <c r="AA3657" s="41">
        <v>25631.759069130727</v>
      </c>
      <c r="AB3657" s="41">
        <v>803.12482182830945</v>
      </c>
      <c r="AC3657" s="41">
        <f t="shared" si="1648"/>
        <v>26434.883890959038</v>
      </c>
      <c r="AD3657" s="42">
        <f t="shared" si="1649"/>
        <v>15531.827515400415</v>
      </c>
      <c r="AE3657" s="41">
        <f t="shared" si="1650"/>
        <v>41966.711406359449</v>
      </c>
      <c r="AF3657" s="42">
        <f t="shared" si="1651"/>
        <v>113033.28859364055</v>
      </c>
      <c r="AG3657" s="43">
        <f>(365.25/30.4375*(IF(E3657=12002,1/3%,IF(E3657=12003,1/3%,IF(E3657=12004,1/3%,IF(E3657=12006,1/2%,IF(E3657=12007,1/10%,IF(E3657=12008,1/3%,IF(E3657=12009,1/10%,IF(E3657=12010,1/10%,IF(E3657=12011,1/20%,IF(E3657=12012,1/3%,IF(E3657=12099,1/10%)))))))))))))</f>
        <v>120</v>
      </c>
      <c r="AH3657" s="44">
        <f t="shared" si="1652"/>
        <v>88.131416837782339</v>
      </c>
      <c r="AI3657" s="36">
        <f t="shared" si="1653"/>
        <v>31.868583162217661</v>
      </c>
      <c r="AJ3657" s="36">
        <f t="shared" si="1654"/>
        <v>970</v>
      </c>
      <c r="AK3657" s="45">
        <v>45657</v>
      </c>
    </row>
    <row r="3658" spans="1:37" s="79" customFormat="1" ht="25.5" customHeight="1" x14ac:dyDescent="0.25">
      <c r="A3658" s="36">
        <v>3652</v>
      </c>
      <c r="B3658" s="45">
        <v>44691</v>
      </c>
      <c r="C3658" s="49" t="s">
        <v>754</v>
      </c>
      <c r="D3658" s="49"/>
      <c r="E3658" s="49">
        <v>12011</v>
      </c>
      <c r="F3658" s="36" t="s">
        <v>2591</v>
      </c>
      <c r="G3658" s="56" t="s">
        <v>435</v>
      </c>
      <c r="H3658" s="38">
        <v>1</v>
      </c>
      <c r="I3658" s="50">
        <v>1337000</v>
      </c>
      <c r="J3658" s="39">
        <f t="shared" si="1656"/>
        <v>0</v>
      </c>
      <c r="K3658" s="39">
        <f t="shared" si="1657"/>
        <v>0</v>
      </c>
      <c r="L3658" s="39">
        <f t="shared" si="1658"/>
        <v>0</v>
      </c>
      <c r="M3658" s="39">
        <f>IF(E3658=12005,I3658,IF(E3658&lt;&gt;12005,0))</f>
        <v>0</v>
      </c>
      <c r="N3658" s="39">
        <f t="shared" si="1659"/>
        <v>0</v>
      </c>
      <c r="O3658" s="39">
        <f t="shared" si="1660"/>
        <v>0</v>
      </c>
      <c r="P3658" s="39">
        <f t="shared" si="1661"/>
        <v>0</v>
      </c>
      <c r="Q3658" s="39">
        <f t="shared" si="1662"/>
        <v>0</v>
      </c>
      <c r="R3658" s="39">
        <f t="shared" si="1663"/>
        <v>0</v>
      </c>
      <c r="S3658" s="39">
        <f t="shared" si="1664"/>
        <v>1337000</v>
      </c>
      <c r="T3658" s="39"/>
      <c r="U3658" s="39">
        <f t="shared" si="1665"/>
        <v>0</v>
      </c>
      <c r="V3658" s="39"/>
      <c r="W3658" s="39">
        <f>IF(E3658=12099,I3658,IF(E3658&lt;&gt;12099,0))</f>
        <v>0</v>
      </c>
      <c r="X3658" s="39">
        <f t="shared" si="1666"/>
        <v>732.10130047912389</v>
      </c>
      <c r="Y3658" s="39">
        <f t="shared" si="1667"/>
        <v>22283.333333333332</v>
      </c>
      <c r="Z3658" s="41">
        <f t="shared" si="1668"/>
        <v>707209.85626283358</v>
      </c>
      <c r="AA3658" s="41">
        <v>439260.78028747434</v>
      </c>
      <c r="AB3658" s="41">
        <v>0</v>
      </c>
      <c r="AC3658" s="41">
        <f t="shared" si="1648"/>
        <v>439260.78028747434</v>
      </c>
      <c r="AD3658" s="42">
        <f t="shared" si="1649"/>
        <v>267949.07597535924</v>
      </c>
      <c r="AE3658" s="41">
        <f t="shared" si="1650"/>
        <v>707209.85626283358</v>
      </c>
      <c r="AF3658" s="42">
        <f t="shared" si="1651"/>
        <v>629790.14373716642</v>
      </c>
      <c r="AG3658" s="43">
        <f>(365.25/30.4375*(IF(E3658=12002,1/3%,IF(E3658=12003,1/3%,IF(E3658=12004,1/3%,IF(E3658=12006,1/2%,IF(E3658=12007,1/10%,IF(E3658=12008,1/3%,IF(E3658=12009,1/10%,IF(E3658=12010,1/10%,IF(E3658=12011,1/20%,IF(E3658=12012,1/3%,IF(E3658=12099,1/10%)))))))))))))</f>
        <v>60</v>
      </c>
      <c r="AH3658" s="44">
        <f t="shared" si="1652"/>
        <v>28.262833675564682</v>
      </c>
      <c r="AI3658" s="36">
        <f t="shared" si="1653"/>
        <v>31.737166324435318</v>
      </c>
      <c r="AJ3658" s="36">
        <f t="shared" si="1654"/>
        <v>966</v>
      </c>
      <c r="AK3658" s="45">
        <v>45657</v>
      </c>
    </row>
    <row r="3659" spans="1:37" s="79" customFormat="1" ht="12.75" customHeight="1" x14ac:dyDescent="0.25">
      <c r="A3659" s="36">
        <v>3653</v>
      </c>
      <c r="B3659" s="45">
        <v>44691</v>
      </c>
      <c r="C3659" s="49" t="s">
        <v>754</v>
      </c>
      <c r="D3659" s="49"/>
      <c r="E3659" s="49">
        <v>12011</v>
      </c>
      <c r="F3659" s="36" t="s">
        <v>2592</v>
      </c>
      <c r="G3659" s="56" t="s">
        <v>435</v>
      </c>
      <c r="H3659" s="38">
        <v>1</v>
      </c>
      <c r="I3659" s="50">
        <v>1750000</v>
      </c>
      <c r="J3659" s="39">
        <f t="shared" si="1656"/>
        <v>0</v>
      </c>
      <c r="K3659" s="39">
        <f t="shared" si="1657"/>
        <v>0</v>
      </c>
      <c r="L3659" s="39">
        <f t="shared" si="1658"/>
        <v>0</v>
      </c>
      <c r="M3659" s="39">
        <f>IF(E3659=12005,I3659,IF(E3659&lt;&gt;12005,0))</f>
        <v>0</v>
      </c>
      <c r="N3659" s="39">
        <f t="shared" si="1659"/>
        <v>0</v>
      </c>
      <c r="O3659" s="39">
        <f t="shared" si="1660"/>
        <v>0</v>
      </c>
      <c r="P3659" s="39">
        <f t="shared" si="1661"/>
        <v>0</v>
      </c>
      <c r="Q3659" s="39">
        <f t="shared" si="1662"/>
        <v>0</v>
      </c>
      <c r="R3659" s="39">
        <f t="shared" si="1663"/>
        <v>0</v>
      </c>
      <c r="S3659" s="39">
        <f t="shared" si="1664"/>
        <v>1750000</v>
      </c>
      <c r="T3659" s="39"/>
      <c r="U3659" s="39">
        <f t="shared" si="1665"/>
        <v>0</v>
      </c>
      <c r="V3659" s="39"/>
      <c r="W3659" s="39">
        <f>IF(E3659=12099,I3659,IF(E3659&lt;&gt;12099,0))</f>
        <v>0</v>
      </c>
      <c r="X3659" s="39">
        <f t="shared" si="1666"/>
        <v>958.24777549623548</v>
      </c>
      <c r="Y3659" s="39">
        <f t="shared" si="1667"/>
        <v>29166.666666666668</v>
      </c>
      <c r="Z3659" s="41">
        <f t="shared" si="1668"/>
        <v>925667.35112936352</v>
      </c>
      <c r="AA3659" s="41">
        <v>574948.6652977413</v>
      </c>
      <c r="AB3659" s="41">
        <v>0</v>
      </c>
      <c r="AC3659" s="41">
        <f t="shared" si="1648"/>
        <v>574948.6652977413</v>
      </c>
      <c r="AD3659" s="42">
        <f t="shared" si="1649"/>
        <v>350718.68583162222</v>
      </c>
      <c r="AE3659" s="41">
        <f t="shared" si="1650"/>
        <v>925667.35112936352</v>
      </c>
      <c r="AF3659" s="42">
        <f t="shared" si="1651"/>
        <v>824332.64887063648</v>
      </c>
      <c r="AG3659" s="43">
        <f>(365.25/30.4375*(IF(E3659=12002,1/3%,IF(E3659=12003,1/3%,IF(E3659=12004,1/3%,IF(E3659=12006,1/2%,IF(E3659=12007,1/10%,IF(E3659=12008,1/3%,IF(E3659=12009,1/10%,IF(E3659=12010,1/10%,IF(E3659=12011,1/20%,IF(E3659=12012,1/3%,IF(E3659=12099,1/10%)))))))))))))</f>
        <v>60</v>
      </c>
      <c r="AH3659" s="44">
        <f t="shared" si="1652"/>
        <v>28.262833675564682</v>
      </c>
      <c r="AI3659" s="36">
        <f t="shared" si="1653"/>
        <v>31.737166324435318</v>
      </c>
      <c r="AJ3659" s="36">
        <f t="shared" si="1654"/>
        <v>966</v>
      </c>
      <c r="AK3659" s="45">
        <v>45657</v>
      </c>
    </row>
    <row r="3660" spans="1:37" s="79" customFormat="1" ht="12.75" customHeight="1" x14ac:dyDescent="0.25">
      <c r="A3660" s="36">
        <v>3654</v>
      </c>
      <c r="B3660" s="45">
        <v>44691</v>
      </c>
      <c r="C3660" s="49" t="s">
        <v>754</v>
      </c>
      <c r="D3660" s="49"/>
      <c r="E3660" s="49">
        <v>12011</v>
      </c>
      <c r="F3660" s="36" t="s">
        <v>2593</v>
      </c>
      <c r="G3660" s="56" t="s">
        <v>435</v>
      </c>
      <c r="H3660" s="38">
        <v>1</v>
      </c>
      <c r="I3660" s="50">
        <v>1800000</v>
      </c>
      <c r="J3660" s="39">
        <f t="shared" si="1656"/>
        <v>0</v>
      </c>
      <c r="K3660" s="39">
        <f t="shared" si="1657"/>
        <v>0</v>
      </c>
      <c r="L3660" s="39">
        <f t="shared" si="1658"/>
        <v>0</v>
      </c>
      <c r="M3660" s="39">
        <f>IF(E3660=12005,I3660,IF(E3660&lt;&gt;12005,0))</f>
        <v>0</v>
      </c>
      <c r="N3660" s="39">
        <f t="shared" si="1659"/>
        <v>0</v>
      </c>
      <c r="O3660" s="39">
        <f t="shared" si="1660"/>
        <v>0</v>
      </c>
      <c r="P3660" s="39">
        <f t="shared" si="1661"/>
        <v>0</v>
      </c>
      <c r="Q3660" s="39">
        <f t="shared" si="1662"/>
        <v>0</v>
      </c>
      <c r="R3660" s="39">
        <f t="shared" si="1663"/>
        <v>0</v>
      </c>
      <c r="S3660" s="39">
        <f t="shared" si="1664"/>
        <v>1800000</v>
      </c>
      <c r="T3660" s="39"/>
      <c r="U3660" s="39">
        <f t="shared" si="1665"/>
        <v>0</v>
      </c>
      <c r="V3660" s="39"/>
      <c r="W3660" s="39">
        <f>IF(E3660=12099,I3660,IF(E3660&lt;&gt;12099,0))</f>
        <v>0</v>
      </c>
      <c r="X3660" s="39">
        <f t="shared" si="1666"/>
        <v>985.62628336755643</v>
      </c>
      <c r="Y3660" s="39">
        <f t="shared" si="1667"/>
        <v>30000</v>
      </c>
      <c r="Z3660" s="41">
        <f t="shared" si="1668"/>
        <v>952114.98973305954</v>
      </c>
      <c r="AA3660" s="41">
        <v>591375.77002053394</v>
      </c>
      <c r="AB3660" s="41">
        <v>0</v>
      </c>
      <c r="AC3660" s="41">
        <f t="shared" si="1648"/>
        <v>591375.77002053394</v>
      </c>
      <c r="AD3660" s="42">
        <f t="shared" si="1649"/>
        <v>360739.21971252561</v>
      </c>
      <c r="AE3660" s="41">
        <f t="shared" si="1650"/>
        <v>952114.98973305954</v>
      </c>
      <c r="AF3660" s="42">
        <f t="shared" si="1651"/>
        <v>847885.01026694046</v>
      </c>
      <c r="AG3660" s="43">
        <f>(365.25/30.4375*(IF(E3660=12002,1/3%,IF(E3660=12003,1/3%,IF(E3660=12004,1/3%,IF(E3660=12006,1/2%,IF(E3660=12007,1/10%,IF(E3660=12008,1/3%,IF(E3660=12009,1/10%,IF(E3660=12010,1/10%,IF(E3660=12011,1/20%,IF(E3660=12012,1/3%,IF(E3660=12099,1/10%)))))))))))))</f>
        <v>60</v>
      </c>
      <c r="AH3660" s="44">
        <f t="shared" si="1652"/>
        <v>28.262833675564682</v>
      </c>
      <c r="AI3660" s="36">
        <f t="shared" si="1653"/>
        <v>31.737166324435318</v>
      </c>
      <c r="AJ3660" s="36">
        <f t="shared" si="1654"/>
        <v>966</v>
      </c>
      <c r="AK3660" s="45">
        <v>45657</v>
      </c>
    </row>
    <row r="3661" spans="1:37" s="79" customFormat="1" ht="12.75" customHeight="1" x14ac:dyDescent="0.25">
      <c r="A3661" s="36">
        <v>3655</v>
      </c>
      <c r="B3661" s="45">
        <v>44691</v>
      </c>
      <c r="C3661" s="49" t="s">
        <v>754</v>
      </c>
      <c r="D3661" s="49"/>
      <c r="E3661" s="49">
        <v>12011</v>
      </c>
      <c r="F3661" s="36" t="s">
        <v>2594</v>
      </c>
      <c r="G3661" s="56" t="s">
        <v>435</v>
      </c>
      <c r="H3661" s="38">
        <v>1</v>
      </c>
      <c r="I3661" s="50">
        <v>1800000</v>
      </c>
      <c r="J3661" s="39">
        <f t="shared" si="1656"/>
        <v>0</v>
      </c>
      <c r="K3661" s="39">
        <f t="shared" si="1657"/>
        <v>0</v>
      </c>
      <c r="L3661" s="39">
        <f t="shared" si="1658"/>
        <v>0</v>
      </c>
      <c r="M3661" s="39">
        <f>IF(E3661=12005,I3661,IF(E3661&lt;&gt;12005,0))</f>
        <v>0</v>
      </c>
      <c r="N3661" s="39">
        <f t="shared" si="1659"/>
        <v>0</v>
      </c>
      <c r="O3661" s="39">
        <f t="shared" si="1660"/>
        <v>0</v>
      </c>
      <c r="P3661" s="39">
        <f t="shared" si="1661"/>
        <v>0</v>
      </c>
      <c r="Q3661" s="39">
        <f t="shared" si="1662"/>
        <v>0</v>
      </c>
      <c r="R3661" s="39">
        <f t="shared" si="1663"/>
        <v>0</v>
      </c>
      <c r="S3661" s="39">
        <f t="shared" si="1664"/>
        <v>1800000</v>
      </c>
      <c r="T3661" s="39"/>
      <c r="U3661" s="39">
        <f t="shared" si="1665"/>
        <v>0</v>
      </c>
      <c r="V3661" s="39"/>
      <c r="W3661" s="39">
        <f>IF(E3661=12099,I3661,IF(E3661&lt;&gt;12099,0))</f>
        <v>0</v>
      </c>
      <c r="X3661" s="39">
        <f t="shared" si="1666"/>
        <v>985.62628336755643</v>
      </c>
      <c r="Y3661" s="39">
        <f t="shared" si="1667"/>
        <v>30000</v>
      </c>
      <c r="Z3661" s="41">
        <f t="shared" si="1668"/>
        <v>952114.98973305954</v>
      </c>
      <c r="AA3661" s="41">
        <v>591375.77002053394</v>
      </c>
      <c r="AB3661" s="41">
        <v>0</v>
      </c>
      <c r="AC3661" s="41">
        <f t="shared" si="1648"/>
        <v>591375.77002053394</v>
      </c>
      <c r="AD3661" s="42">
        <f t="shared" si="1649"/>
        <v>360739.21971252561</v>
      </c>
      <c r="AE3661" s="41">
        <f t="shared" si="1650"/>
        <v>952114.98973305954</v>
      </c>
      <c r="AF3661" s="42">
        <f t="shared" si="1651"/>
        <v>847885.01026694046</v>
      </c>
      <c r="AG3661" s="43">
        <f>(365.25/30.4375*(IF(E3661=12002,1/3%,IF(E3661=12003,1/3%,IF(E3661=12004,1/3%,IF(E3661=12006,1/2%,IF(E3661=12007,1/10%,IF(E3661=12008,1/3%,IF(E3661=12009,1/10%,IF(E3661=12010,1/10%,IF(E3661=12011,1/20%,IF(E3661=12012,1/3%,IF(E3661=12099,1/10%)))))))))))))</f>
        <v>60</v>
      </c>
      <c r="AH3661" s="44">
        <f t="shared" si="1652"/>
        <v>28.262833675564682</v>
      </c>
      <c r="AI3661" s="36">
        <f t="shared" si="1653"/>
        <v>31.737166324435318</v>
      </c>
      <c r="AJ3661" s="36">
        <f t="shared" si="1654"/>
        <v>966</v>
      </c>
      <c r="AK3661" s="45">
        <v>45657</v>
      </c>
    </row>
    <row r="3662" spans="1:37" s="79" customFormat="1" ht="12.75" customHeight="1" x14ac:dyDescent="0.25">
      <c r="A3662" s="36">
        <v>3656</v>
      </c>
      <c r="B3662" s="45">
        <v>44691</v>
      </c>
      <c r="C3662" s="53" t="s">
        <v>533</v>
      </c>
      <c r="D3662" s="53"/>
      <c r="E3662" s="36">
        <v>12003</v>
      </c>
      <c r="F3662" s="36" t="s">
        <v>2552</v>
      </c>
      <c r="G3662" s="36" t="s">
        <v>540</v>
      </c>
      <c r="H3662" s="38">
        <v>6</v>
      </c>
      <c r="I3662" s="48">
        <v>330900</v>
      </c>
      <c r="J3662" s="39">
        <f t="shared" si="1656"/>
        <v>0</v>
      </c>
      <c r="K3662" s="39">
        <f t="shared" si="1657"/>
        <v>330900</v>
      </c>
      <c r="L3662" s="39">
        <f t="shared" si="1658"/>
        <v>0</v>
      </c>
      <c r="M3662" s="39">
        <f>IF(C3662=12006,H3662,IF(C3662&lt;&gt;12006,0))</f>
        <v>0</v>
      </c>
      <c r="N3662" s="39">
        <f t="shared" si="1659"/>
        <v>0</v>
      </c>
      <c r="O3662" s="39">
        <f t="shared" si="1660"/>
        <v>0</v>
      </c>
      <c r="P3662" s="39">
        <f t="shared" si="1661"/>
        <v>0</v>
      </c>
      <c r="Q3662" s="39">
        <f t="shared" si="1662"/>
        <v>0</v>
      </c>
      <c r="R3662" s="39">
        <f t="shared" si="1663"/>
        <v>0</v>
      </c>
      <c r="S3662" s="39">
        <f t="shared" si="1664"/>
        <v>0</v>
      </c>
      <c r="T3662" s="39"/>
      <c r="U3662" s="39">
        <f t="shared" si="1665"/>
        <v>0</v>
      </c>
      <c r="V3662" s="39"/>
      <c r="W3662" s="39"/>
      <c r="X3662" s="39">
        <f t="shared" si="1666"/>
        <v>27.178644763860369</v>
      </c>
      <c r="Y3662" s="39">
        <f t="shared" si="1667"/>
        <v>827.25</v>
      </c>
      <c r="Z3662" s="41">
        <f t="shared" si="1668"/>
        <v>26254.570841889115</v>
      </c>
      <c r="AA3662" s="41">
        <v>15491.82751540041</v>
      </c>
      <c r="AB3662" s="41">
        <v>-417.80973951003307</v>
      </c>
      <c r="AC3662" s="41">
        <f t="shared" si="1648"/>
        <v>15074.017775890377</v>
      </c>
      <c r="AD3662" s="42">
        <f t="shared" si="1649"/>
        <v>10762.743326488706</v>
      </c>
      <c r="AE3662" s="41">
        <f t="shared" si="1650"/>
        <v>25836.761102379081</v>
      </c>
      <c r="AF3662" s="42">
        <f t="shared" si="1651"/>
        <v>305063.23889762093</v>
      </c>
      <c r="AG3662" s="43">
        <f>(365.25/30.4375*(IF(E3662=12002,1/3%,IF(E3662=12003,1/3%,IF(E3662=12004,1/3%,IF(E3662=12006,1/2%,IF(E3662=12007,1/10%,IF(E3662=12008,1/3%,IF(E3662=12009,1/10%,IF(E3662=12010,1/10%,IF(E3662=12011,1/20%,IF(E3662=12012,1/3%))))))))))))</f>
        <v>400</v>
      </c>
      <c r="AH3662" s="44">
        <f t="shared" si="1652"/>
        <v>368.26283367556471</v>
      </c>
      <c r="AI3662" s="36">
        <f t="shared" si="1653"/>
        <v>31.737166324435318</v>
      </c>
      <c r="AJ3662" s="36">
        <f t="shared" si="1654"/>
        <v>966</v>
      </c>
      <c r="AK3662" s="45">
        <v>45657</v>
      </c>
    </row>
    <row r="3663" spans="1:37" s="79" customFormat="1" ht="12.75" customHeight="1" x14ac:dyDescent="0.25">
      <c r="A3663" s="36">
        <v>3657</v>
      </c>
      <c r="B3663" s="45">
        <v>44692</v>
      </c>
      <c r="C3663" s="36" t="s">
        <v>533</v>
      </c>
      <c r="D3663" s="36"/>
      <c r="E3663" s="36">
        <v>12003</v>
      </c>
      <c r="F3663" s="36" t="s">
        <v>2552</v>
      </c>
      <c r="G3663" s="36" t="s">
        <v>836</v>
      </c>
      <c r="H3663" s="38">
        <v>6</v>
      </c>
      <c r="I3663" s="48">
        <v>427650</v>
      </c>
      <c r="J3663" s="39">
        <f t="shared" si="1656"/>
        <v>0</v>
      </c>
      <c r="K3663" s="39">
        <f t="shared" si="1657"/>
        <v>427650</v>
      </c>
      <c r="L3663" s="39">
        <f t="shared" si="1658"/>
        <v>0</v>
      </c>
      <c r="M3663" s="39">
        <f>IF(C3663=12006,H3663,IF(C3663&lt;&gt;12006,0))</f>
        <v>0</v>
      </c>
      <c r="N3663" s="39">
        <f t="shared" si="1659"/>
        <v>0</v>
      </c>
      <c r="O3663" s="39">
        <f t="shared" si="1660"/>
        <v>0</v>
      </c>
      <c r="P3663" s="39">
        <f t="shared" si="1661"/>
        <v>0</v>
      </c>
      <c r="Q3663" s="39">
        <f t="shared" si="1662"/>
        <v>0</v>
      </c>
      <c r="R3663" s="39">
        <f t="shared" si="1663"/>
        <v>0</v>
      </c>
      <c r="S3663" s="39">
        <f t="shared" si="1664"/>
        <v>0</v>
      </c>
      <c r="T3663" s="39"/>
      <c r="U3663" s="39">
        <f t="shared" si="1665"/>
        <v>0</v>
      </c>
      <c r="V3663" s="39"/>
      <c r="W3663" s="39"/>
      <c r="X3663" s="39">
        <f t="shared" si="1666"/>
        <v>35.125256673511295</v>
      </c>
      <c r="Y3663" s="39">
        <f t="shared" si="1667"/>
        <v>1069.125</v>
      </c>
      <c r="Z3663" s="41">
        <f t="shared" si="1668"/>
        <v>33895.872689938398</v>
      </c>
      <c r="AA3663" s="41">
        <v>21040.028747433265</v>
      </c>
      <c r="AB3663" s="41">
        <v>-567.44299028730961</v>
      </c>
      <c r="AC3663" s="41">
        <f t="shared" si="1648"/>
        <v>20472.585757145956</v>
      </c>
      <c r="AD3663" s="42">
        <f t="shared" si="1649"/>
        <v>12855.843942505133</v>
      </c>
      <c r="AE3663" s="41">
        <f t="shared" si="1650"/>
        <v>33328.429699651089</v>
      </c>
      <c r="AF3663" s="42">
        <f t="shared" si="1651"/>
        <v>394321.57030034892</v>
      </c>
      <c r="AG3663" s="43">
        <f>(365.25/30.4375*(IF(E3663=12002,1/3%,IF(E3663=12003,1/3%,IF(E3663=12004,1/3%,IF(E3663=12006,1/2%,IF(E3663=12007,1/10%,IF(E3663=12008,1/3%,IF(E3663=12009,1/10%,IF(E3663=12010,1/10%,IF(E3663=12011,1/20%,IF(E3663=12012,1/3%))))))))))))</f>
        <v>400</v>
      </c>
      <c r="AH3663" s="44">
        <f t="shared" si="1652"/>
        <v>368.29568788501024</v>
      </c>
      <c r="AI3663" s="36">
        <f t="shared" si="1653"/>
        <v>31.704312114989733</v>
      </c>
      <c r="AJ3663" s="36">
        <f t="shared" si="1654"/>
        <v>965</v>
      </c>
      <c r="AK3663" s="45">
        <v>45657</v>
      </c>
    </row>
    <row r="3664" spans="1:37" s="79" customFormat="1" ht="12.75" customHeight="1" x14ac:dyDescent="0.25">
      <c r="A3664" s="36">
        <v>3658</v>
      </c>
      <c r="B3664" s="45">
        <v>44692</v>
      </c>
      <c r="C3664" s="36" t="s">
        <v>533</v>
      </c>
      <c r="D3664" s="36"/>
      <c r="E3664" s="36">
        <v>12003</v>
      </c>
      <c r="F3664" s="36" t="s">
        <v>2552</v>
      </c>
      <c r="G3664" s="36" t="s">
        <v>1474</v>
      </c>
      <c r="H3664" s="38">
        <v>7</v>
      </c>
      <c r="I3664" s="48">
        <v>420000</v>
      </c>
      <c r="J3664" s="39">
        <f t="shared" si="1656"/>
        <v>0</v>
      </c>
      <c r="K3664" s="39">
        <f t="shared" si="1657"/>
        <v>420000</v>
      </c>
      <c r="L3664" s="39">
        <f t="shared" si="1658"/>
        <v>0</v>
      </c>
      <c r="M3664" s="39">
        <f>IF(C3664=12006,H3664,IF(C3664&lt;&gt;12006,0))</f>
        <v>0</v>
      </c>
      <c r="N3664" s="39">
        <f t="shared" si="1659"/>
        <v>0</v>
      </c>
      <c r="O3664" s="39">
        <f t="shared" si="1660"/>
        <v>0</v>
      </c>
      <c r="P3664" s="39">
        <f t="shared" si="1661"/>
        <v>0</v>
      </c>
      <c r="Q3664" s="39">
        <f t="shared" si="1662"/>
        <v>0</v>
      </c>
      <c r="R3664" s="39">
        <f t="shared" si="1663"/>
        <v>0</v>
      </c>
      <c r="S3664" s="39">
        <f t="shared" si="1664"/>
        <v>0</v>
      </c>
      <c r="T3664" s="39"/>
      <c r="U3664" s="39">
        <f t="shared" si="1665"/>
        <v>0</v>
      </c>
      <c r="V3664" s="39"/>
      <c r="W3664" s="39"/>
      <c r="X3664" s="39">
        <f t="shared" si="1666"/>
        <v>34.496919917864474</v>
      </c>
      <c r="Y3664" s="39">
        <f t="shared" si="1667"/>
        <v>1050</v>
      </c>
      <c r="Z3664" s="41">
        <f t="shared" si="1668"/>
        <v>33289.527720739221</v>
      </c>
      <c r="AA3664" s="41">
        <v>20663.655030800823</v>
      </c>
      <c r="AB3664" s="41">
        <v>-557.29230894579689</v>
      </c>
      <c r="AC3664" s="41">
        <f t="shared" si="1648"/>
        <v>20106.362721855025</v>
      </c>
      <c r="AD3664" s="42">
        <f t="shared" si="1649"/>
        <v>12625.872689938398</v>
      </c>
      <c r="AE3664" s="41">
        <f t="shared" si="1650"/>
        <v>32732.235411793423</v>
      </c>
      <c r="AF3664" s="42">
        <f t="shared" si="1651"/>
        <v>387267.7645882066</v>
      </c>
      <c r="AG3664" s="43">
        <f>(365.25/30.4375*(IF(E3664=12002,1/3%,IF(E3664=12003,1/3%,IF(E3664=12004,1/3%,IF(E3664=12006,1/2%,IF(E3664=12007,1/10%,IF(E3664=12008,1/3%,IF(E3664=12009,1/10%,IF(E3664=12010,1/10%,IF(E3664=12011,1/20%,IF(E3664=12012,1/3%))))))))))))</f>
        <v>400</v>
      </c>
      <c r="AH3664" s="44">
        <f t="shared" si="1652"/>
        <v>368.29568788501024</v>
      </c>
      <c r="AI3664" s="36">
        <f t="shared" si="1653"/>
        <v>31.704312114989733</v>
      </c>
      <c r="AJ3664" s="36">
        <f t="shared" si="1654"/>
        <v>965</v>
      </c>
      <c r="AK3664" s="45">
        <v>45657</v>
      </c>
    </row>
    <row r="3665" spans="1:37" s="79" customFormat="1" ht="12.75" customHeight="1" x14ac:dyDescent="0.25">
      <c r="A3665" s="36">
        <v>3659</v>
      </c>
      <c r="B3665" s="91">
        <v>44692</v>
      </c>
      <c r="C3665" s="49" t="s">
        <v>272</v>
      </c>
      <c r="D3665" s="49"/>
      <c r="E3665" s="49">
        <v>12010</v>
      </c>
      <c r="F3665" s="56" t="s">
        <v>2595</v>
      </c>
      <c r="G3665" s="36" t="s">
        <v>70</v>
      </c>
      <c r="H3665" s="38">
        <v>2</v>
      </c>
      <c r="I3665" s="50">
        <v>212000</v>
      </c>
      <c r="J3665" s="39">
        <f t="shared" si="1656"/>
        <v>0</v>
      </c>
      <c r="K3665" s="39">
        <f t="shared" si="1657"/>
        <v>0</v>
      </c>
      <c r="L3665" s="39">
        <f t="shared" si="1658"/>
        <v>0</v>
      </c>
      <c r="M3665" s="39">
        <f>IF(C3665=12006,H3665,IF(C3665&lt;&gt;12006,0))</f>
        <v>0</v>
      </c>
      <c r="N3665" s="39">
        <f t="shared" si="1659"/>
        <v>0</v>
      </c>
      <c r="O3665" s="39">
        <f t="shared" si="1660"/>
        <v>0</v>
      </c>
      <c r="P3665" s="39">
        <f t="shared" si="1661"/>
        <v>0</v>
      </c>
      <c r="Q3665" s="39">
        <f t="shared" si="1662"/>
        <v>0</v>
      </c>
      <c r="R3665" s="39">
        <f t="shared" si="1663"/>
        <v>212000</v>
      </c>
      <c r="S3665" s="39">
        <f t="shared" si="1664"/>
        <v>0</v>
      </c>
      <c r="T3665" s="39"/>
      <c r="U3665" s="39">
        <f t="shared" si="1665"/>
        <v>0</v>
      </c>
      <c r="V3665" s="39"/>
      <c r="W3665" s="39"/>
      <c r="X3665" s="39">
        <f t="shared" si="1666"/>
        <v>58.042436687200549</v>
      </c>
      <c r="Y3665" s="39">
        <f t="shared" si="1667"/>
        <v>1766.6666666666667</v>
      </c>
      <c r="Z3665" s="41">
        <f t="shared" si="1668"/>
        <v>56010.951403148531</v>
      </c>
      <c r="AA3665" s="41">
        <v>34767.419575633132</v>
      </c>
      <c r="AB3665" s="41">
        <v>32905.824406412154</v>
      </c>
      <c r="AC3665" s="41">
        <f t="shared" si="1648"/>
        <v>67673.243982045286</v>
      </c>
      <c r="AD3665" s="42">
        <f t="shared" si="1649"/>
        <v>21243.531827515399</v>
      </c>
      <c r="AE3665" s="41">
        <f t="shared" si="1650"/>
        <v>88916.775809560684</v>
      </c>
      <c r="AF3665" s="42">
        <f t="shared" si="1651"/>
        <v>123083.22419043932</v>
      </c>
      <c r="AG3665" s="43">
        <f>(365.25/30.4375*(IF(E3665=12002,1/3%,IF(E3665=12003,1/3%,IF(E3665=12004,1/3%,IF(E3665=12006,1/2%,IF(E3665=12007,1/10%,IF(E3665=12008,1/3%,IF(E3665=12009,1/10%,IF(E3665=12010,1/10%,IF(E3665=12011,1/20%,IF(E3665=12012,1/3%))))))))))))</f>
        <v>120</v>
      </c>
      <c r="AH3665" s="44">
        <f t="shared" si="1652"/>
        <v>88.295687885010267</v>
      </c>
      <c r="AI3665" s="36">
        <f t="shared" si="1653"/>
        <v>31.704312114989733</v>
      </c>
      <c r="AJ3665" s="36">
        <f t="shared" si="1654"/>
        <v>965</v>
      </c>
      <c r="AK3665" s="45">
        <v>45657</v>
      </c>
    </row>
    <row r="3666" spans="1:37" s="79" customFormat="1" ht="12.75" customHeight="1" x14ac:dyDescent="0.25">
      <c r="A3666" s="36">
        <v>3660</v>
      </c>
      <c r="B3666" s="91">
        <v>44692</v>
      </c>
      <c r="C3666" s="49" t="s">
        <v>272</v>
      </c>
      <c r="D3666" s="49"/>
      <c r="E3666" s="49">
        <v>12010</v>
      </c>
      <c r="F3666" s="56" t="s">
        <v>2596</v>
      </c>
      <c r="G3666" s="36" t="s">
        <v>70</v>
      </c>
      <c r="H3666" s="38">
        <v>1</v>
      </c>
      <c r="I3666" s="50">
        <v>415000</v>
      </c>
      <c r="J3666" s="39">
        <f t="shared" si="1656"/>
        <v>0</v>
      </c>
      <c r="K3666" s="39">
        <f t="shared" si="1657"/>
        <v>0</v>
      </c>
      <c r="L3666" s="39">
        <f t="shared" si="1658"/>
        <v>0</v>
      </c>
      <c r="M3666" s="39">
        <f>IF(C3666=12006,H3666,IF(C3666&lt;&gt;12006,0))</f>
        <v>0</v>
      </c>
      <c r="N3666" s="39">
        <f t="shared" si="1659"/>
        <v>0</v>
      </c>
      <c r="O3666" s="39">
        <f t="shared" si="1660"/>
        <v>0</v>
      </c>
      <c r="P3666" s="39">
        <f t="shared" si="1661"/>
        <v>0</v>
      </c>
      <c r="Q3666" s="39">
        <f t="shared" si="1662"/>
        <v>0</v>
      </c>
      <c r="R3666" s="39">
        <f t="shared" si="1663"/>
        <v>415000</v>
      </c>
      <c r="S3666" s="39">
        <f t="shared" si="1664"/>
        <v>0</v>
      </c>
      <c r="T3666" s="39"/>
      <c r="U3666" s="39">
        <f t="shared" si="1665"/>
        <v>0</v>
      </c>
      <c r="V3666" s="39"/>
      <c r="W3666" s="39"/>
      <c r="X3666" s="39">
        <f t="shared" si="1666"/>
        <v>113.6208076659822</v>
      </c>
      <c r="Y3666" s="39">
        <f t="shared" si="1667"/>
        <v>3458.333333333333</v>
      </c>
      <c r="Z3666" s="41">
        <f t="shared" si="1668"/>
        <v>109644.07939767282</v>
      </c>
      <c r="AA3666" s="41">
        <v>68058.863791923344</v>
      </c>
      <c r="AB3666" s="41">
        <v>64414.703437080389</v>
      </c>
      <c r="AC3666" s="41">
        <f t="shared" si="1648"/>
        <v>132473.56722900373</v>
      </c>
      <c r="AD3666" s="42">
        <f t="shared" si="1649"/>
        <v>41585.215605749472</v>
      </c>
      <c r="AE3666" s="41">
        <f t="shared" si="1650"/>
        <v>174058.78283475322</v>
      </c>
      <c r="AF3666" s="42">
        <f t="shared" si="1651"/>
        <v>240941.21716524678</v>
      </c>
      <c r="AG3666" s="43">
        <f>(365.25/30.4375*(IF(E3666=12002,1/3%,IF(E3666=12003,1/3%,IF(E3666=12004,1/3%,IF(E3666=12006,1/2%,IF(E3666=12007,1/10%,IF(E3666=12008,1/3%,IF(E3666=12009,1/10%,IF(E3666=12010,1/10%,IF(E3666=12011,1/20%,IF(E3666=12012,1/3%))))))))))))</f>
        <v>120</v>
      </c>
      <c r="AH3666" s="44">
        <f t="shared" si="1652"/>
        <v>88.295687885010267</v>
      </c>
      <c r="AI3666" s="36">
        <f t="shared" si="1653"/>
        <v>31.704312114989733</v>
      </c>
      <c r="AJ3666" s="36">
        <f t="shared" si="1654"/>
        <v>965</v>
      </c>
      <c r="AK3666" s="45">
        <v>45657</v>
      </c>
    </row>
    <row r="3667" spans="1:37" s="79" customFormat="1" ht="12.75" customHeight="1" x14ac:dyDescent="0.25">
      <c r="A3667" s="36">
        <v>3661</v>
      </c>
      <c r="B3667" s="45">
        <v>44692</v>
      </c>
      <c r="C3667" s="49" t="s">
        <v>754</v>
      </c>
      <c r="D3667" s="49"/>
      <c r="E3667" s="49">
        <v>12011</v>
      </c>
      <c r="F3667" s="36" t="s">
        <v>2597</v>
      </c>
      <c r="G3667" s="56" t="s">
        <v>435</v>
      </c>
      <c r="H3667" s="38">
        <v>1</v>
      </c>
      <c r="I3667" s="50">
        <v>1300000</v>
      </c>
      <c r="J3667" s="39">
        <f t="shared" si="1656"/>
        <v>0</v>
      </c>
      <c r="K3667" s="39">
        <f t="shared" si="1657"/>
        <v>0</v>
      </c>
      <c r="L3667" s="39">
        <f t="shared" si="1658"/>
        <v>0</v>
      </c>
      <c r="M3667" s="39">
        <f>IF(E3667=12005,I3667,IF(E3667&lt;&gt;12005,0))</f>
        <v>0</v>
      </c>
      <c r="N3667" s="39">
        <f t="shared" si="1659"/>
        <v>0</v>
      </c>
      <c r="O3667" s="39">
        <f t="shared" si="1660"/>
        <v>0</v>
      </c>
      <c r="P3667" s="39">
        <f t="shared" si="1661"/>
        <v>0</v>
      </c>
      <c r="Q3667" s="39">
        <f t="shared" si="1662"/>
        <v>0</v>
      </c>
      <c r="R3667" s="39">
        <f t="shared" si="1663"/>
        <v>0</v>
      </c>
      <c r="S3667" s="39">
        <f t="shared" si="1664"/>
        <v>1300000</v>
      </c>
      <c r="T3667" s="39"/>
      <c r="U3667" s="39">
        <f t="shared" si="1665"/>
        <v>0</v>
      </c>
      <c r="V3667" s="39"/>
      <c r="W3667" s="39">
        <f>IF(E3667=12099,I3667,IF(E3667&lt;&gt;12099,0))</f>
        <v>0</v>
      </c>
      <c r="X3667" s="39">
        <f t="shared" si="1666"/>
        <v>711.84120465434637</v>
      </c>
      <c r="Y3667" s="39">
        <f t="shared" si="1667"/>
        <v>21666.666666666668</v>
      </c>
      <c r="Z3667" s="41">
        <f t="shared" si="1668"/>
        <v>686926.76249144424</v>
      </c>
      <c r="AA3667" s="41">
        <v>426392.88158795348</v>
      </c>
      <c r="AB3667" s="41">
        <v>0</v>
      </c>
      <c r="AC3667" s="41">
        <f t="shared" si="1648"/>
        <v>426392.88158795348</v>
      </c>
      <c r="AD3667" s="42">
        <f t="shared" si="1649"/>
        <v>260533.88090349076</v>
      </c>
      <c r="AE3667" s="41">
        <f t="shared" si="1650"/>
        <v>686926.76249144424</v>
      </c>
      <c r="AF3667" s="42">
        <f t="shared" si="1651"/>
        <v>613073.23750855576</v>
      </c>
      <c r="AG3667" s="43">
        <f>(365.25/30.4375*(IF(E3667=12002,1/3%,IF(E3667=12003,1/3%,IF(E3667=12004,1/3%,IF(E3667=12006,1/2%,IF(E3667=12007,1/10%,IF(E3667=12008,1/3%,IF(E3667=12009,1/10%,IF(E3667=12010,1/10%,IF(E3667=12011,1/20%,IF(E3667=12012,1/3%,IF(E3667=12099,1/10%)))))))))))))</f>
        <v>60</v>
      </c>
      <c r="AH3667" s="44">
        <f t="shared" si="1652"/>
        <v>28.295687885010267</v>
      </c>
      <c r="AI3667" s="36">
        <f t="shared" si="1653"/>
        <v>31.704312114989733</v>
      </c>
      <c r="AJ3667" s="36">
        <f t="shared" si="1654"/>
        <v>965</v>
      </c>
      <c r="AK3667" s="45">
        <v>45657</v>
      </c>
    </row>
    <row r="3668" spans="1:37" s="79" customFormat="1" ht="12.75" customHeight="1" x14ac:dyDescent="0.25">
      <c r="A3668" s="36">
        <v>3662</v>
      </c>
      <c r="B3668" s="45">
        <v>44692</v>
      </c>
      <c r="C3668" s="49" t="s">
        <v>754</v>
      </c>
      <c r="D3668" s="49"/>
      <c r="E3668" s="49">
        <v>12011</v>
      </c>
      <c r="F3668" s="36" t="s">
        <v>2598</v>
      </c>
      <c r="G3668" s="56" t="s">
        <v>435</v>
      </c>
      <c r="H3668" s="38">
        <v>1</v>
      </c>
      <c r="I3668" s="50">
        <v>1300000</v>
      </c>
      <c r="J3668" s="39">
        <f t="shared" si="1656"/>
        <v>0</v>
      </c>
      <c r="K3668" s="39">
        <f t="shared" si="1657"/>
        <v>0</v>
      </c>
      <c r="L3668" s="39">
        <f t="shared" si="1658"/>
        <v>0</v>
      </c>
      <c r="M3668" s="39">
        <f>IF(E3668=12005,I3668,IF(E3668&lt;&gt;12005,0))</f>
        <v>0</v>
      </c>
      <c r="N3668" s="39">
        <f t="shared" ref="N3668:N3709" si="1669">IF(E3668=12006,I3668,IF(E3668&lt;&gt;12006,0))</f>
        <v>0</v>
      </c>
      <c r="O3668" s="39">
        <f t="shared" si="1660"/>
        <v>0</v>
      </c>
      <c r="P3668" s="39">
        <f t="shared" si="1661"/>
        <v>0</v>
      </c>
      <c r="Q3668" s="39">
        <f t="shared" si="1662"/>
        <v>0</v>
      </c>
      <c r="R3668" s="39">
        <f t="shared" si="1663"/>
        <v>0</v>
      </c>
      <c r="S3668" s="39">
        <f t="shared" si="1664"/>
        <v>1300000</v>
      </c>
      <c r="T3668" s="39"/>
      <c r="U3668" s="39">
        <f t="shared" si="1665"/>
        <v>0</v>
      </c>
      <c r="V3668" s="39"/>
      <c r="W3668" s="39">
        <f>IF(E3668=12099,I3668,IF(E3668&lt;&gt;12099,0))</f>
        <v>0</v>
      </c>
      <c r="X3668" s="39">
        <f t="shared" si="1666"/>
        <v>711.84120465434637</v>
      </c>
      <c r="Y3668" s="39">
        <f t="shared" si="1667"/>
        <v>21666.666666666668</v>
      </c>
      <c r="Z3668" s="41">
        <f t="shared" si="1668"/>
        <v>686926.76249144424</v>
      </c>
      <c r="AA3668" s="41">
        <v>426392.88158795348</v>
      </c>
      <c r="AB3668" s="41">
        <v>0</v>
      </c>
      <c r="AC3668" s="41">
        <f t="shared" si="1648"/>
        <v>426392.88158795348</v>
      </c>
      <c r="AD3668" s="42">
        <f t="shared" si="1649"/>
        <v>260533.88090349076</v>
      </c>
      <c r="AE3668" s="41">
        <f t="shared" si="1650"/>
        <v>686926.76249144424</v>
      </c>
      <c r="AF3668" s="42">
        <f t="shared" si="1651"/>
        <v>613073.23750855576</v>
      </c>
      <c r="AG3668" s="43">
        <f>(365.25/30.4375*(IF(E3668=12002,1/3%,IF(E3668=12003,1/3%,IF(E3668=12004,1/3%,IF(E3668=12006,1/2%,IF(E3668=12007,1/10%,IF(E3668=12008,1/3%,IF(E3668=12009,1/10%,IF(E3668=12010,1/10%,IF(E3668=12011,1/20%,IF(E3668=12012,1/3%,IF(E3668=12099,1/10%)))))))))))))</f>
        <v>60</v>
      </c>
      <c r="AH3668" s="44">
        <f t="shared" si="1652"/>
        <v>28.295687885010267</v>
      </c>
      <c r="AI3668" s="36">
        <f t="shared" si="1653"/>
        <v>31.704312114989733</v>
      </c>
      <c r="AJ3668" s="36">
        <f t="shared" si="1654"/>
        <v>965</v>
      </c>
      <c r="AK3668" s="45">
        <v>45657</v>
      </c>
    </row>
    <row r="3669" spans="1:37" s="79" customFormat="1" ht="12.75" customHeight="1" x14ac:dyDescent="0.25">
      <c r="A3669" s="36">
        <v>3663</v>
      </c>
      <c r="B3669" s="45">
        <v>44694</v>
      </c>
      <c r="C3669" s="49" t="s">
        <v>272</v>
      </c>
      <c r="D3669" s="49"/>
      <c r="E3669" s="49">
        <v>12010</v>
      </c>
      <c r="F3669" s="36" t="s">
        <v>2599</v>
      </c>
      <c r="G3669" s="56" t="s">
        <v>435</v>
      </c>
      <c r="H3669" s="38">
        <v>1</v>
      </c>
      <c r="I3669" s="50">
        <v>840000</v>
      </c>
      <c r="J3669" s="39">
        <f t="shared" si="1656"/>
        <v>0</v>
      </c>
      <c r="K3669" s="39">
        <f t="shared" si="1657"/>
        <v>0</v>
      </c>
      <c r="L3669" s="39">
        <f t="shared" si="1658"/>
        <v>0</v>
      </c>
      <c r="M3669" s="39">
        <f>IF(E3669=12005,I3669,IF(E3669&lt;&gt;12005,0))</f>
        <v>0</v>
      </c>
      <c r="N3669" s="39">
        <f t="shared" si="1669"/>
        <v>0</v>
      </c>
      <c r="O3669" s="39">
        <f t="shared" si="1660"/>
        <v>0</v>
      </c>
      <c r="P3669" s="39">
        <f t="shared" si="1661"/>
        <v>0</v>
      </c>
      <c r="Q3669" s="39">
        <f t="shared" si="1662"/>
        <v>0</v>
      </c>
      <c r="R3669" s="39">
        <f t="shared" si="1663"/>
        <v>840000</v>
      </c>
      <c r="S3669" s="39">
        <f t="shared" si="1664"/>
        <v>0</v>
      </c>
      <c r="T3669" s="39"/>
      <c r="U3669" s="39">
        <f t="shared" si="1665"/>
        <v>0</v>
      </c>
      <c r="V3669" s="39"/>
      <c r="W3669" s="39">
        <f>IF(E3669=12099,I3669,IF(E3669&lt;&gt;12099,0))</f>
        <v>0</v>
      </c>
      <c r="X3669" s="39">
        <f t="shared" si="1666"/>
        <v>229.97946611909651</v>
      </c>
      <c r="Y3669" s="39">
        <f t="shared" si="1667"/>
        <v>7000</v>
      </c>
      <c r="Z3669" s="41">
        <f t="shared" si="1668"/>
        <v>221470.22587268995</v>
      </c>
      <c r="AA3669" s="41">
        <v>137297.7412731006</v>
      </c>
      <c r="AB3669" s="41">
        <v>9227.9170660993877</v>
      </c>
      <c r="AC3669" s="41">
        <f t="shared" si="1648"/>
        <v>146525.65833919999</v>
      </c>
      <c r="AD3669" s="42">
        <f t="shared" si="1649"/>
        <v>84172.484599589341</v>
      </c>
      <c r="AE3669" s="41">
        <f t="shared" si="1650"/>
        <v>230698.14293878933</v>
      </c>
      <c r="AF3669" s="42">
        <f t="shared" si="1651"/>
        <v>609301.85706121067</v>
      </c>
      <c r="AG3669" s="43">
        <f>(365.25/30.4375*(IF(E3669=12002,1/3%,IF(E3669=12003,1/3%,IF(E3669=12004,1/3%,IF(E3669=12006,1/2%,IF(E3669=12007,1/10%,IF(E3669=12008,1/3%,IF(E3669=12009,1/10%,IF(E3669=12010,1/10%,IF(E3669=12011,1/20%,IF(E3669=12012,1/3%,IF(E3669=12099,1/10%)))))))))))))</f>
        <v>120</v>
      </c>
      <c r="AH3669" s="44">
        <f t="shared" si="1652"/>
        <v>88.361396303901444</v>
      </c>
      <c r="AI3669" s="36">
        <f t="shared" si="1653"/>
        <v>31.638603696098563</v>
      </c>
      <c r="AJ3669" s="36">
        <f t="shared" si="1654"/>
        <v>963</v>
      </c>
      <c r="AK3669" s="45">
        <v>45657</v>
      </c>
    </row>
    <row r="3670" spans="1:37" s="79" customFormat="1" ht="12.75" customHeight="1" x14ac:dyDescent="0.25">
      <c r="A3670" s="36">
        <v>3664</v>
      </c>
      <c r="B3670" s="45">
        <v>44694</v>
      </c>
      <c r="C3670" s="53" t="s">
        <v>533</v>
      </c>
      <c r="D3670" s="53"/>
      <c r="E3670" s="36">
        <v>12003</v>
      </c>
      <c r="F3670" s="36" t="s">
        <v>2298</v>
      </c>
      <c r="G3670" s="36" t="s">
        <v>540</v>
      </c>
      <c r="H3670" s="38">
        <v>3</v>
      </c>
      <c r="I3670" s="48">
        <v>237375</v>
      </c>
      <c r="J3670" s="39">
        <f t="shared" si="1656"/>
        <v>0</v>
      </c>
      <c r="K3670" s="39">
        <f t="shared" si="1657"/>
        <v>237375</v>
      </c>
      <c r="L3670" s="39">
        <f t="shared" si="1658"/>
        <v>0</v>
      </c>
      <c r="M3670" s="39">
        <f>IF(C3670=12006,H3670,IF(C3670&lt;&gt;12006,0))</f>
        <v>0</v>
      </c>
      <c r="N3670" s="39">
        <f t="shared" si="1669"/>
        <v>0</v>
      </c>
      <c r="O3670" s="39">
        <f t="shared" si="1660"/>
        <v>0</v>
      </c>
      <c r="P3670" s="39">
        <f t="shared" si="1661"/>
        <v>0</v>
      </c>
      <c r="Q3670" s="39">
        <f t="shared" si="1662"/>
        <v>0</v>
      </c>
      <c r="R3670" s="39">
        <f t="shared" si="1663"/>
        <v>0</v>
      </c>
      <c r="S3670" s="39">
        <f t="shared" si="1664"/>
        <v>0</v>
      </c>
      <c r="T3670" s="39"/>
      <c r="U3670" s="39">
        <f t="shared" si="1665"/>
        <v>0</v>
      </c>
      <c r="V3670" s="39"/>
      <c r="W3670" s="39"/>
      <c r="X3670" s="39">
        <f t="shared" si="1666"/>
        <v>19.496919917864474</v>
      </c>
      <c r="Y3670" s="39">
        <f t="shared" si="1667"/>
        <v>593.43749999999989</v>
      </c>
      <c r="Z3670" s="41">
        <f t="shared" si="1668"/>
        <v>18775.533880903487</v>
      </c>
      <c r="AA3670" s="41">
        <v>11054.753593429155</v>
      </c>
      <c r="AB3670" s="41">
        <v>-298.14324453501104</v>
      </c>
      <c r="AC3670" s="41">
        <f t="shared" si="1648"/>
        <v>10756.610348894144</v>
      </c>
      <c r="AD3670" s="42">
        <f t="shared" si="1649"/>
        <v>7720.780287474332</v>
      </c>
      <c r="AE3670" s="41">
        <f t="shared" si="1650"/>
        <v>18477.390636368476</v>
      </c>
      <c r="AF3670" s="42">
        <f t="shared" si="1651"/>
        <v>218897.60936363152</v>
      </c>
      <c r="AG3670" s="43">
        <f>(365.25/30.4375*(IF(E3670=12002,1/3%,IF(E3670=12003,1/3%,IF(E3670=12004,1/3%,IF(E3670=12006,1/2%,IF(E3670=12007,1/10%,IF(E3670=12008,1/3%,IF(E3670=12009,1/10%,IF(E3670=12010,1/10%,IF(E3670=12011,1/20%,IF(E3670=12012,1/3%))))))))))))</f>
        <v>400</v>
      </c>
      <c r="AH3670" s="44">
        <f t="shared" si="1652"/>
        <v>368.36139630390142</v>
      </c>
      <c r="AI3670" s="36">
        <f t="shared" si="1653"/>
        <v>31.638603696098563</v>
      </c>
      <c r="AJ3670" s="36">
        <f t="shared" si="1654"/>
        <v>963</v>
      </c>
      <c r="AK3670" s="45">
        <v>45657</v>
      </c>
    </row>
    <row r="3671" spans="1:37" s="79" customFormat="1" ht="12.75" customHeight="1" x14ac:dyDescent="0.25">
      <c r="A3671" s="36">
        <v>3665</v>
      </c>
      <c r="B3671" s="45">
        <v>44705</v>
      </c>
      <c r="C3671" s="49" t="s">
        <v>431</v>
      </c>
      <c r="D3671" s="49"/>
      <c r="E3671" s="49">
        <v>12009</v>
      </c>
      <c r="F3671" s="56" t="s">
        <v>2600</v>
      </c>
      <c r="G3671" s="56" t="s">
        <v>756</v>
      </c>
      <c r="H3671" s="38">
        <v>10</v>
      </c>
      <c r="I3671" s="48">
        <v>118000</v>
      </c>
      <c r="J3671" s="39">
        <f t="shared" si="1656"/>
        <v>0</v>
      </c>
      <c r="K3671" s="39">
        <f t="shared" si="1657"/>
        <v>0</v>
      </c>
      <c r="L3671" s="39">
        <f t="shared" si="1658"/>
        <v>0</v>
      </c>
      <c r="M3671" s="39">
        <f>IF(C3671=12006,H3671,IF(C3671&lt;&gt;12006,0))</f>
        <v>0</v>
      </c>
      <c r="N3671" s="39">
        <f t="shared" si="1669"/>
        <v>0</v>
      </c>
      <c r="O3671" s="39">
        <f t="shared" si="1660"/>
        <v>0</v>
      </c>
      <c r="P3671" s="39">
        <f t="shared" si="1661"/>
        <v>0</v>
      </c>
      <c r="Q3671" s="39">
        <f t="shared" si="1662"/>
        <v>118000</v>
      </c>
      <c r="R3671" s="39">
        <f t="shared" si="1663"/>
        <v>0</v>
      </c>
      <c r="S3671" s="39">
        <f t="shared" si="1664"/>
        <v>0</v>
      </c>
      <c r="T3671" s="39"/>
      <c r="U3671" s="39">
        <f t="shared" si="1665"/>
        <v>0</v>
      </c>
      <c r="V3671" s="39"/>
      <c r="W3671" s="39"/>
      <c r="X3671" s="39">
        <f t="shared" si="1666"/>
        <v>32.306639288158792</v>
      </c>
      <c r="Y3671" s="39">
        <f t="shared" si="1667"/>
        <v>983.33333333333326</v>
      </c>
      <c r="Z3671" s="41">
        <f t="shared" si="1668"/>
        <v>30755.920602327173</v>
      </c>
      <c r="AA3671" s="41">
        <v>18931.690622861053</v>
      </c>
      <c r="AB3671" s="41">
        <v>2190.9690145146315</v>
      </c>
      <c r="AC3671" s="41">
        <f t="shared" si="1648"/>
        <v>21122.659637375684</v>
      </c>
      <c r="AD3671" s="42">
        <f t="shared" si="1649"/>
        <v>11824.229979466119</v>
      </c>
      <c r="AE3671" s="41">
        <f t="shared" si="1650"/>
        <v>32946.8896168418</v>
      </c>
      <c r="AF3671" s="42">
        <f t="shared" si="1651"/>
        <v>85053.1103831582</v>
      </c>
      <c r="AG3671" s="43">
        <f>(365.25/30.4375*(IF(E3671=12002,1/3%,IF(E3671=12003,1/3%,IF(E3671=12004,1/3%,IF(E3671=12006,1/2%,IF(E3671=12007,1/10%,IF(E3671=12008,1/3%,IF(E3671=12009,1/10%,IF(E3671=12010,1/10%,IF(E3671=12011,1/20%,IF(E3671=12012,1/3%))))))))))))</f>
        <v>120</v>
      </c>
      <c r="AH3671" s="44">
        <f t="shared" si="1652"/>
        <v>88.722792607802873</v>
      </c>
      <c r="AI3671" s="36">
        <f t="shared" si="1653"/>
        <v>31.277207392197127</v>
      </c>
      <c r="AJ3671" s="36">
        <f t="shared" si="1654"/>
        <v>952</v>
      </c>
      <c r="AK3671" s="45">
        <v>45657</v>
      </c>
    </row>
    <row r="3672" spans="1:37" s="79" customFormat="1" ht="12.75" customHeight="1" x14ac:dyDescent="0.25">
      <c r="A3672" s="36">
        <v>3666</v>
      </c>
      <c r="B3672" s="45">
        <v>44705</v>
      </c>
      <c r="C3672" s="49" t="s">
        <v>272</v>
      </c>
      <c r="D3672" s="49"/>
      <c r="E3672" s="49">
        <v>12010</v>
      </c>
      <c r="F3672" s="36" t="s">
        <v>2601</v>
      </c>
      <c r="G3672" s="56" t="s">
        <v>435</v>
      </c>
      <c r="H3672" s="38">
        <v>3</v>
      </c>
      <c r="I3672" s="96">
        <v>575000</v>
      </c>
      <c r="J3672" s="39">
        <f t="shared" si="1656"/>
        <v>0</v>
      </c>
      <c r="K3672" s="39">
        <f t="shared" si="1657"/>
        <v>0</v>
      </c>
      <c r="L3672" s="39">
        <f t="shared" si="1658"/>
        <v>0</v>
      </c>
      <c r="M3672" s="39">
        <f>IF(E3672=12005,I3672,IF(E3672&lt;&gt;12005,0))</f>
        <v>0</v>
      </c>
      <c r="N3672" s="39">
        <f t="shared" si="1669"/>
        <v>0</v>
      </c>
      <c r="O3672" s="39">
        <f t="shared" si="1660"/>
        <v>0</v>
      </c>
      <c r="P3672" s="39">
        <f t="shared" si="1661"/>
        <v>0</v>
      </c>
      <c r="Q3672" s="39">
        <f t="shared" si="1662"/>
        <v>0</v>
      </c>
      <c r="R3672" s="39">
        <f t="shared" si="1663"/>
        <v>575000</v>
      </c>
      <c r="S3672" s="39">
        <f t="shared" si="1664"/>
        <v>0</v>
      </c>
      <c r="T3672" s="39"/>
      <c r="U3672" s="39">
        <f t="shared" si="1665"/>
        <v>0</v>
      </c>
      <c r="V3672" s="39"/>
      <c r="W3672" s="39">
        <f>IF(E3672=12099,I3672,IF(E3672&lt;&gt;12099,0))</f>
        <v>0</v>
      </c>
      <c r="X3672" s="39">
        <f t="shared" si="1666"/>
        <v>157.42642026009582</v>
      </c>
      <c r="Y3672" s="39">
        <f t="shared" si="1667"/>
        <v>4791.666666666667</v>
      </c>
      <c r="Z3672" s="41">
        <f t="shared" si="1668"/>
        <v>149869.95208761125</v>
      </c>
      <c r="AA3672" s="41">
        <v>92251.882272416158</v>
      </c>
      <c r="AB3672" s="41">
        <v>6200.3403035458823</v>
      </c>
      <c r="AC3672" s="41">
        <f t="shared" si="1648"/>
        <v>98452.222575962034</v>
      </c>
      <c r="AD3672" s="42">
        <f t="shared" si="1649"/>
        <v>57618.069815195093</v>
      </c>
      <c r="AE3672" s="41">
        <f t="shared" si="1650"/>
        <v>156070.29239115713</v>
      </c>
      <c r="AF3672" s="42">
        <f t="shared" si="1651"/>
        <v>418929.70760884287</v>
      </c>
      <c r="AG3672" s="43">
        <f>(365.25/30.4375*(IF(E3672=12002,1/3%,IF(E3672=12003,1/3%,IF(E3672=12004,1/3%,IF(E3672=12006,1/2%,IF(E3672=12007,1/10%,IF(E3672=12008,1/3%,IF(E3672=12009,1/10%,IF(E3672=12010,1/10%,IF(E3672=12011,1/20%,IF(E3672=12012,1/3%,IF(E3672=12099,1/10%)))))))))))))</f>
        <v>120</v>
      </c>
      <c r="AH3672" s="44">
        <f t="shared" si="1652"/>
        <v>88.722792607802873</v>
      </c>
      <c r="AI3672" s="36">
        <f t="shared" si="1653"/>
        <v>31.277207392197127</v>
      </c>
      <c r="AJ3672" s="36">
        <f t="shared" si="1654"/>
        <v>952</v>
      </c>
      <c r="AK3672" s="45">
        <v>45657</v>
      </c>
    </row>
    <row r="3673" spans="1:37" s="79" customFormat="1" ht="12.75" customHeight="1" x14ac:dyDescent="0.25">
      <c r="A3673" s="36">
        <v>3667</v>
      </c>
      <c r="B3673" s="45">
        <v>44705</v>
      </c>
      <c r="C3673" s="49" t="s">
        <v>272</v>
      </c>
      <c r="D3673" s="49"/>
      <c r="E3673" s="49">
        <v>12010</v>
      </c>
      <c r="F3673" s="36" t="s">
        <v>2602</v>
      </c>
      <c r="G3673" s="56" t="s">
        <v>435</v>
      </c>
      <c r="H3673" s="38">
        <v>1</v>
      </c>
      <c r="I3673" s="50">
        <v>1220000</v>
      </c>
      <c r="J3673" s="39">
        <f t="shared" si="1656"/>
        <v>0</v>
      </c>
      <c r="K3673" s="39">
        <f t="shared" si="1657"/>
        <v>0</v>
      </c>
      <c r="L3673" s="39">
        <f t="shared" si="1658"/>
        <v>0</v>
      </c>
      <c r="M3673" s="39">
        <f>IF(E3673=12005,I3673,IF(E3673&lt;&gt;12005,0))</f>
        <v>0</v>
      </c>
      <c r="N3673" s="39">
        <f t="shared" si="1669"/>
        <v>0</v>
      </c>
      <c r="O3673" s="39">
        <f t="shared" si="1660"/>
        <v>0</v>
      </c>
      <c r="P3673" s="39">
        <f t="shared" si="1661"/>
        <v>0</v>
      </c>
      <c r="Q3673" s="39">
        <f t="shared" si="1662"/>
        <v>0</v>
      </c>
      <c r="R3673" s="39">
        <f t="shared" si="1663"/>
        <v>1220000</v>
      </c>
      <c r="S3673" s="39">
        <f t="shared" si="1664"/>
        <v>0</v>
      </c>
      <c r="T3673" s="39"/>
      <c r="U3673" s="39">
        <f t="shared" si="1665"/>
        <v>0</v>
      </c>
      <c r="V3673" s="39"/>
      <c r="W3673" s="39">
        <f>IF(E3673=12099,I3673,IF(E3673&lt;&gt;12099,0))</f>
        <v>0</v>
      </c>
      <c r="X3673" s="39">
        <f t="shared" si="1666"/>
        <v>334.01779603011636</v>
      </c>
      <c r="Y3673" s="39">
        <f t="shared" si="1667"/>
        <v>10166.666666666666</v>
      </c>
      <c r="Z3673" s="41">
        <f t="shared" si="1668"/>
        <v>317984.94182067079</v>
      </c>
      <c r="AA3673" s="41">
        <v>195734.42847364818</v>
      </c>
      <c r="AB3673" s="41">
        <v>13155.504644045172</v>
      </c>
      <c r="AC3673" s="41">
        <f t="shared" si="1648"/>
        <v>208889.93311769335</v>
      </c>
      <c r="AD3673" s="42">
        <f t="shared" si="1649"/>
        <v>122250.51334702261</v>
      </c>
      <c r="AE3673" s="41">
        <f t="shared" si="1650"/>
        <v>331140.44646471599</v>
      </c>
      <c r="AF3673" s="42">
        <f t="shared" si="1651"/>
        <v>888859.55353528401</v>
      </c>
      <c r="AG3673" s="43">
        <f>(365.25/30.4375*(IF(E3673=12002,1/3%,IF(E3673=12003,1/3%,IF(E3673=12004,1/3%,IF(E3673=12006,1/2%,IF(E3673=12007,1/10%,IF(E3673=12008,1/3%,IF(E3673=12009,1/10%,IF(E3673=12010,1/10%,IF(E3673=12011,1/20%,IF(E3673=12012,1/3%,IF(E3673=12099,1/10%)))))))))))))</f>
        <v>120</v>
      </c>
      <c r="AH3673" s="44">
        <f t="shared" si="1652"/>
        <v>88.722792607802873</v>
      </c>
      <c r="AI3673" s="36">
        <f t="shared" si="1653"/>
        <v>31.277207392197127</v>
      </c>
      <c r="AJ3673" s="36">
        <f t="shared" si="1654"/>
        <v>952</v>
      </c>
      <c r="AK3673" s="45">
        <v>45657</v>
      </c>
    </row>
    <row r="3674" spans="1:37" s="79" customFormat="1" ht="12.75" customHeight="1" x14ac:dyDescent="0.25">
      <c r="A3674" s="36">
        <v>3668</v>
      </c>
      <c r="B3674" s="45">
        <v>44706</v>
      </c>
      <c r="C3674" s="53" t="s">
        <v>533</v>
      </c>
      <c r="D3674" s="53"/>
      <c r="E3674" s="36">
        <v>12003</v>
      </c>
      <c r="F3674" s="36" t="s">
        <v>2552</v>
      </c>
      <c r="G3674" s="36" t="s">
        <v>540</v>
      </c>
      <c r="H3674" s="38">
        <v>10</v>
      </c>
      <c r="I3674" s="48">
        <v>691250</v>
      </c>
      <c r="J3674" s="39">
        <f t="shared" si="1656"/>
        <v>0</v>
      </c>
      <c r="K3674" s="39">
        <f t="shared" si="1657"/>
        <v>691250</v>
      </c>
      <c r="L3674" s="39">
        <f t="shared" si="1658"/>
        <v>0</v>
      </c>
      <c r="M3674" s="39">
        <f t="shared" ref="M3674:M3680" si="1670">IF(C3674=12006,H3674,IF(C3674&lt;&gt;12006,0))</f>
        <v>0</v>
      </c>
      <c r="N3674" s="39">
        <f t="shared" si="1669"/>
        <v>0</v>
      </c>
      <c r="O3674" s="39">
        <f t="shared" si="1660"/>
        <v>0</v>
      </c>
      <c r="P3674" s="39">
        <f t="shared" si="1661"/>
        <v>0</v>
      </c>
      <c r="Q3674" s="39">
        <f t="shared" si="1662"/>
        <v>0</v>
      </c>
      <c r="R3674" s="39">
        <f t="shared" si="1663"/>
        <v>0</v>
      </c>
      <c r="S3674" s="39">
        <f t="shared" si="1664"/>
        <v>0</v>
      </c>
      <c r="T3674" s="39"/>
      <c r="U3674" s="39">
        <f t="shared" si="1665"/>
        <v>0</v>
      </c>
      <c r="V3674" s="39"/>
      <c r="W3674" s="39"/>
      <c r="X3674" s="39">
        <f t="shared" si="1666"/>
        <v>56.776180698151947</v>
      </c>
      <c r="Y3674" s="39">
        <f t="shared" si="1667"/>
        <v>1728.125</v>
      </c>
      <c r="Z3674" s="41">
        <f t="shared" si="1668"/>
        <v>53994.147843942505</v>
      </c>
      <c r="AA3674" s="41">
        <v>31510.780287474336</v>
      </c>
      <c r="AB3674" s="41">
        <v>-849.83588221465266</v>
      </c>
      <c r="AC3674" s="41">
        <f t="shared" si="1648"/>
        <v>30660.944405259685</v>
      </c>
      <c r="AD3674" s="42">
        <f t="shared" si="1649"/>
        <v>22483.367556468169</v>
      </c>
      <c r="AE3674" s="41">
        <f t="shared" si="1650"/>
        <v>53144.311961727857</v>
      </c>
      <c r="AF3674" s="42">
        <f t="shared" si="1651"/>
        <v>638105.68803827208</v>
      </c>
      <c r="AG3674" s="43">
        <f t="shared" ref="AG3674:AG3680" si="1671">(365.25/30.4375*(IF(E3674=12002,1/3%,IF(E3674=12003,1/3%,IF(E3674=12004,1/3%,IF(E3674=12006,1/2%,IF(E3674=12007,1/10%,IF(E3674=12008,1/3%,IF(E3674=12009,1/10%,IF(E3674=12010,1/10%,IF(E3674=12011,1/20%,IF(E3674=12012,1/3%))))))))))))</f>
        <v>400</v>
      </c>
      <c r="AH3674" s="44">
        <f t="shared" si="1652"/>
        <v>368.75564681724848</v>
      </c>
      <c r="AI3674" s="36">
        <f t="shared" si="1653"/>
        <v>31.244353182751539</v>
      </c>
      <c r="AJ3674" s="36">
        <f t="shared" si="1654"/>
        <v>951</v>
      </c>
      <c r="AK3674" s="45">
        <v>45657</v>
      </c>
    </row>
    <row r="3675" spans="1:37" s="79" customFormat="1" ht="12.75" customHeight="1" x14ac:dyDescent="0.25">
      <c r="A3675" s="36">
        <v>3669</v>
      </c>
      <c r="B3675" s="45">
        <v>44707</v>
      </c>
      <c r="C3675" s="36" t="s">
        <v>721</v>
      </c>
      <c r="D3675" s="36"/>
      <c r="E3675" s="36">
        <v>12003</v>
      </c>
      <c r="F3675" s="36" t="s">
        <v>2603</v>
      </c>
      <c r="G3675" s="38" t="s">
        <v>955</v>
      </c>
      <c r="H3675" s="61">
        <v>2</v>
      </c>
      <c r="I3675" s="48">
        <v>180000</v>
      </c>
      <c r="J3675" s="39">
        <f t="shared" si="1656"/>
        <v>0</v>
      </c>
      <c r="K3675" s="39">
        <f t="shared" si="1657"/>
        <v>180000</v>
      </c>
      <c r="L3675" s="39">
        <f t="shared" si="1658"/>
        <v>0</v>
      </c>
      <c r="M3675" s="39">
        <f t="shared" si="1670"/>
        <v>0</v>
      </c>
      <c r="N3675" s="39">
        <f t="shared" si="1669"/>
        <v>0</v>
      </c>
      <c r="O3675" s="39">
        <f t="shared" si="1660"/>
        <v>0</v>
      </c>
      <c r="P3675" s="39">
        <f t="shared" si="1661"/>
        <v>0</v>
      </c>
      <c r="Q3675" s="39">
        <f t="shared" si="1662"/>
        <v>0</v>
      </c>
      <c r="R3675" s="39">
        <f t="shared" si="1663"/>
        <v>0</v>
      </c>
      <c r="S3675" s="39">
        <f t="shared" si="1664"/>
        <v>0</v>
      </c>
      <c r="T3675" s="39"/>
      <c r="U3675" s="39">
        <f t="shared" si="1665"/>
        <v>0</v>
      </c>
      <c r="V3675" s="39"/>
      <c r="W3675" s="39"/>
      <c r="X3675" s="39">
        <f t="shared" si="1666"/>
        <v>14.784394250513348</v>
      </c>
      <c r="Y3675" s="39">
        <f t="shared" si="1667"/>
        <v>450</v>
      </c>
      <c r="Z3675" s="41">
        <f t="shared" si="1668"/>
        <v>14045.174537987679</v>
      </c>
      <c r="AA3675" s="41">
        <v>8634.0862422997943</v>
      </c>
      <c r="AB3675" s="41">
        <v>0</v>
      </c>
      <c r="AC3675" s="41">
        <f t="shared" si="1648"/>
        <v>8634.0862422997943</v>
      </c>
      <c r="AD3675" s="42">
        <f t="shared" si="1649"/>
        <v>5411.088295687885</v>
      </c>
      <c r="AE3675" s="41">
        <f t="shared" si="1650"/>
        <v>14045.174537987679</v>
      </c>
      <c r="AF3675" s="42">
        <f t="shared" si="1651"/>
        <v>165954.82546201232</v>
      </c>
      <c r="AG3675" s="43">
        <f t="shared" si="1671"/>
        <v>400</v>
      </c>
      <c r="AH3675" s="44">
        <f t="shared" si="1652"/>
        <v>368.78850102669406</v>
      </c>
      <c r="AI3675" s="36">
        <f t="shared" si="1653"/>
        <v>31.211498973305954</v>
      </c>
      <c r="AJ3675" s="36">
        <f t="shared" si="1654"/>
        <v>950</v>
      </c>
      <c r="AK3675" s="45">
        <v>45657</v>
      </c>
    </row>
    <row r="3676" spans="1:37" s="79" customFormat="1" ht="12.75" customHeight="1" x14ac:dyDescent="0.25">
      <c r="A3676" s="36">
        <v>3670</v>
      </c>
      <c r="B3676" s="45">
        <v>44707</v>
      </c>
      <c r="C3676" s="36" t="s">
        <v>721</v>
      </c>
      <c r="D3676" s="36"/>
      <c r="E3676" s="36">
        <v>12003</v>
      </c>
      <c r="F3676" s="36" t="s">
        <v>2604</v>
      </c>
      <c r="G3676" s="38" t="s">
        <v>2411</v>
      </c>
      <c r="H3676" s="61">
        <v>4</v>
      </c>
      <c r="I3676" s="48">
        <v>260000</v>
      </c>
      <c r="J3676" s="39">
        <f t="shared" si="1656"/>
        <v>0</v>
      </c>
      <c r="K3676" s="39">
        <f t="shared" si="1657"/>
        <v>260000</v>
      </c>
      <c r="L3676" s="39">
        <f t="shared" si="1658"/>
        <v>0</v>
      </c>
      <c r="M3676" s="39">
        <f t="shared" si="1670"/>
        <v>0</v>
      </c>
      <c r="N3676" s="39">
        <f t="shared" si="1669"/>
        <v>0</v>
      </c>
      <c r="O3676" s="39">
        <f t="shared" si="1660"/>
        <v>0</v>
      </c>
      <c r="P3676" s="39">
        <f t="shared" si="1661"/>
        <v>0</v>
      </c>
      <c r="Q3676" s="39">
        <f t="shared" si="1662"/>
        <v>0</v>
      </c>
      <c r="R3676" s="39">
        <f t="shared" si="1663"/>
        <v>0</v>
      </c>
      <c r="S3676" s="39">
        <f t="shared" si="1664"/>
        <v>0</v>
      </c>
      <c r="T3676" s="39"/>
      <c r="U3676" s="39">
        <f t="shared" si="1665"/>
        <v>0</v>
      </c>
      <c r="V3676" s="39"/>
      <c r="W3676" s="39"/>
      <c r="X3676" s="39">
        <f t="shared" si="1666"/>
        <v>21.355236139630389</v>
      </c>
      <c r="Y3676" s="39">
        <f t="shared" si="1667"/>
        <v>650</v>
      </c>
      <c r="Z3676" s="41">
        <f t="shared" si="1668"/>
        <v>20287.474332648871</v>
      </c>
      <c r="AA3676" s="41">
        <v>12471.457905544148</v>
      </c>
      <c r="AB3676" s="41">
        <v>0</v>
      </c>
      <c r="AC3676" s="41">
        <f t="shared" si="1648"/>
        <v>12471.457905544148</v>
      </c>
      <c r="AD3676" s="42">
        <f t="shared" si="1649"/>
        <v>7816.0164271047233</v>
      </c>
      <c r="AE3676" s="41">
        <f t="shared" si="1650"/>
        <v>20287.474332648871</v>
      </c>
      <c r="AF3676" s="42">
        <f t="shared" si="1651"/>
        <v>239712.52566735112</v>
      </c>
      <c r="AG3676" s="43">
        <f t="shared" si="1671"/>
        <v>400</v>
      </c>
      <c r="AH3676" s="44">
        <f t="shared" si="1652"/>
        <v>368.78850102669406</v>
      </c>
      <c r="AI3676" s="36">
        <f t="shared" si="1653"/>
        <v>31.211498973305954</v>
      </c>
      <c r="AJ3676" s="36">
        <f t="shared" si="1654"/>
        <v>950</v>
      </c>
      <c r="AK3676" s="45">
        <v>45657</v>
      </c>
    </row>
    <row r="3677" spans="1:37" s="79" customFormat="1" ht="12.75" customHeight="1" x14ac:dyDescent="0.25">
      <c r="A3677" s="36">
        <v>3671</v>
      </c>
      <c r="B3677" s="45">
        <v>44708</v>
      </c>
      <c r="C3677" s="49" t="s">
        <v>265</v>
      </c>
      <c r="D3677" s="49"/>
      <c r="E3677" s="49">
        <v>12007</v>
      </c>
      <c r="F3677" s="56" t="s">
        <v>2605</v>
      </c>
      <c r="G3677" s="56" t="s">
        <v>756</v>
      </c>
      <c r="H3677" s="38">
        <v>1</v>
      </c>
      <c r="I3677" s="50">
        <v>140500</v>
      </c>
      <c r="J3677" s="39">
        <f t="shared" si="1656"/>
        <v>0</v>
      </c>
      <c r="K3677" s="39">
        <f t="shared" si="1657"/>
        <v>0</v>
      </c>
      <c r="L3677" s="39">
        <f t="shared" si="1658"/>
        <v>0</v>
      </c>
      <c r="M3677" s="39">
        <f t="shared" si="1670"/>
        <v>0</v>
      </c>
      <c r="N3677" s="39">
        <f t="shared" si="1669"/>
        <v>0</v>
      </c>
      <c r="O3677" s="39">
        <f t="shared" si="1660"/>
        <v>140500</v>
      </c>
      <c r="P3677" s="39">
        <f t="shared" si="1661"/>
        <v>0</v>
      </c>
      <c r="Q3677" s="39">
        <f t="shared" si="1662"/>
        <v>0</v>
      </c>
      <c r="R3677" s="39">
        <f t="shared" si="1663"/>
        <v>0</v>
      </c>
      <c r="S3677" s="39">
        <f t="shared" si="1664"/>
        <v>0</v>
      </c>
      <c r="T3677" s="39"/>
      <c r="U3677" s="39">
        <f t="shared" si="1665"/>
        <v>0</v>
      </c>
      <c r="V3677" s="39"/>
      <c r="W3677" s="39"/>
      <c r="X3677" s="39">
        <f t="shared" si="1666"/>
        <v>38.466803559206021</v>
      </c>
      <c r="Y3677" s="39">
        <f t="shared" si="1667"/>
        <v>1170.8333333333333</v>
      </c>
      <c r="Z3677" s="41">
        <f t="shared" si="1668"/>
        <v>36504.996577686514</v>
      </c>
      <c r="AA3677" s="41">
        <v>22426.146475017111</v>
      </c>
      <c r="AB3677" s="41">
        <v>21225.355434102657</v>
      </c>
      <c r="AC3677" s="41">
        <f t="shared" si="1648"/>
        <v>43651.501909119768</v>
      </c>
      <c r="AD3677" s="42">
        <f t="shared" si="1649"/>
        <v>14078.850102669403</v>
      </c>
      <c r="AE3677" s="41">
        <f t="shared" si="1650"/>
        <v>57730.352011789175</v>
      </c>
      <c r="AF3677" s="42">
        <f t="shared" si="1651"/>
        <v>82769.647988210825</v>
      </c>
      <c r="AG3677" s="43">
        <f t="shared" si="1671"/>
        <v>120</v>
      </c>
      <c r="AH3677" s="44">
        <f t="shared" si="1652"/>
        <v>88.821355236139624</v>
      </c>
      <c r="AI3677" s="36">
        <f t="shared" si="1653"/>
        <v>31.178644763860369</v>
      </c>
      <c r="AJ3677" s="36">
        <f t="shared" si="1654"/>
        <v>949</v>
      </c>
      <c r="AK3677" s="45">
        <v>45657</v>
      </c>
    </row>
    <row r="3678" spans="1:37" s="79" customFormat="1" ht="12.75" customHeight="1" x14ac:dyDescent="0.25">
      <c r="A3678" s="36">
        <v>3672</v>
      </c>
      <c r="B3678" s="45">
        <v>44712</v>
      </c>
      <c r="C3678" s="36" t="s">
        <v>533</v>
      </c>
      <c r="D3678" s="36"/>
      <c r="E3678" s="36">
        <v>12003</v>
      </c>
      <c r="F3678" s="36" t="s">
        <v>2606</v>
      </c>
      <c r="G3678" s="36" t="s">
        <v>1477</v>
      </c>
      <c r="H3678" s="38">
        <v>2</v>
      </c>
      <c r="I3678" s="48">
        <v>130000</v>
      </c>
      <c r="J3678" s="39">
        <f t="shared" si="1656"/>
        <v>0</v>
      </c>
      <c r="K3678" s="39">
        <f t="shared" si="1657"/>
        <v>130000</v>
      </c>
      <c r="L3678" s="39">
        <f t="shared" si="1658"/>
        <v>0</v>
      </c>
      <c r="M3678" s="39">
        <f t="shared" si="1670"/>
        <v>0</v>
      </c>
      <c r="N3678" s="39">
        <f t="shared" si="1669"/>
        <v>0</v>
      </c>
      <c r="O3678" s="39">
        <f t="shared" si="1660"/>
        <v>0</v>
      </c>
      <c r="P3678" s="39">
        <f t="shared" si="1661"/>
        <v>0</v>
      </c>
      <c r="Q3678" s="39">
        <f t="shared" si="1662"/>
        <v>0</v>
      </c>
      <c r="R3678" s="39">
        <f t="shared" si="1663"/>
        <v>0</v>
      </c>
      <c r="S3678" s="39">
        <f t="shared" si="1664"/>
        <v>0</v>
      </c>
      <c r="T3678" s="39"/>
      <c r="U3678" s="39">
        <f t="shared" si="1665"/>
        <v>0</v>
      </c>
      <c r="V3678" s="39"/>
      <c r="W3678" s="39"/>
      <c r="X3678" s="39">
        <f t="shared" si="1666"/>
        <v>10.677618069815194</v>
      </c>
      <c r="Y3678" s="39">
        <f t="shared" si="1667"/>
        <v>325</v>
      </c>
      <c r="Z3678" s="41">
        <f t="shared" si="1668"/>
        <v>10090.34907597536</v>
      </c>
      <c r="AA3678" s="41">
        <v>6182.3408624229978</v>
      </c>
      <c r="AB3678" s="41">
        <v>-166.7357981331987</v>
      </c>
      <c r="AC3678" s="41">
        <f t="shared" si="1648"/>
        <v>6015.605064289799</v>
      </c>
      <c r="AD3678" s="42">
        <f t="shared" si="1649"/>
        <v>3908.0082135523626</v>
      </c>
      <c r="AE3678" s="41">
        <f t="shared" si="1650"/>
        <v>9923.6132778421616</v>
      </c>
      <c r="AF3678" s="42">
        <f t="shared" si="1651"/>
        <v>120076.38672215784</v>
      </c>
      <c r="AG3678" s="43">
        <f t="shared" si="1671"/>
        <v>400</v>
      </c>
      <c r="AH3678" s="44">
        <f t="shared" si="1652"/>
        <v>368.95277207392195</v>
      </c>
      <c r="AI3678" s="36">
        <f t="shared" si="1653"/>
        <v>31.04722792607803</v>
      </c>
      <c r="AJ3678" s="36">
        <f t="shared" si="1654"/>
        <v>945</v>
      </c>
      <c r="AK3678" s="45">
        <v>45657</v>
      </c>
    </row>
    <row r="3679" spans="1:37" s="79" customFormat="1" ht="12.75" customHeight="1" x14ac:dyDescent="0.25">
      <c r="A3679" s="36">
        <v>3673</v>
      </c>
      <c r="B3679" s="45">
        <v>44712</v>
      </c>
      <c r="C3679" s="36" t="s">
        <v>533</v>
      </c>
      <c r="D3679" s="36"/>
      <c r="E3679" s="36">
        <v>12003</v>
      </c>
      <c r="F3679" s="36" t="s">
        <v>2607</v>
      </c>
      <c r="G3679" s="36" t="s">
        <v>1477</v>
      </c>
      <c r="H3679" s="38">
        <v>8</v>
      </c>
      <c r="I3679" s="48">
        <v>520000</v>
      </c>
      <c r="J3679" s="39">
        <f t="shared" si="1656"/>
        <v>0</v>
      </c>
      <c r="K3679" s="39">
        <f t="shared" si="1657"/>
        <v>520000</v>
      </c>
      <c r="L3679" s="39">
        <f t="shared" si="1658"/>
        <v>0</v>
      </c>
      <c r="M3679" s="39">
        <f t="shared" si="1670"/>
        <v>0</v>
      </c>
      <c r="N3679" s="39">
        <f t="shared" si="1669"/>
        <v>0</v>
      </c>
      <c r="O3679" s="39">
        <f t="shared" si="1660"/>
        <v>0</v>
      </c>
      <c r="P3679" s="39">
        <f t="shared" si="1661"/>
        <v>0</v>
      </c>
      <c r="Q3679" s="39">
        <f t="shared" si="1662"/>
        <v>0</v>
      </c>
      <c r="R3679" s="39">
        <f t="shared" si="1663"/>
        <v>0</v>
      </c>
      <c r="S3679" s="39">
        <f t="shared" si="1664"/>
        <v>0</v>
      </c>
      <c r="T3679" s="39"/>
      <c r="U3679" s="39">
        <f t="shared" si="1665"/>
        <v>0</v>
      </c>
      <c r="V3679" s="39"/>
      <c r="W3679" s="39"/>
      <c r="X3679" s="39">
        <f t="shared" si="1666"/>
        <v>42.710472279260777</v>
      </c>
      <c r="Y3679" s="39">
        <f t="shared" si="1667"/>
        <v>1300</v>
      </c>
      <c r="Z3679" s="41">
        <f t="shared" si="1668"/>
        <v>40361.396303901442</v>
      </c>
      <c r="AA3679" s="41">
        <v>24729.363449691991</v>
      </c>
      <c r="AB3679" s="41">
        <v>-666.9431925327948</v>
      </c>
      <c r="AC3679" s="41">
        <f t="shared" si="1648"/>
        <v>24062.420257159196</v>
      </c>
      <c r="AD3679" s="42">
        <f t="shared" si="1649"/>
        <v>15632.03285420945</v>
      </c>
      <c r="AE3679" s="41">
        <f t="shared" si="1650"/>
        <v>39694.453111368646</v>
      </c>
      <c r="AF3679" s="42">
        <f t="shared" si="1651"/>
        <v>480305.54688863136</v>
      </c>
      <c r="AG3679" s="43">
        <f t="shared" si="1671"/>
        <v>400</v>
      </c>
      <c r="AH3679" s="44">
        <f t="shared" si="1652"/>
        <v>368.95277207392195</v>
      </c>
      <c r="AI3679" s="36">
        <f t="shared" si="1653"/>
        <v>31.04722792607803</v>
      </c>
      <c r="AJ3679" s="36">
        <f t="shared" si="1654"/>
        <v>945</v>
      </c>
      <c r="AK3679" s="45">
        <v>45657</v>
      </c>
    </row>
    <row r="3680" spans="1:37" s="79" customFormat="1" ht="12.75" customHeight="1" x14ac:dyDescent="0.25">
      <c r="A3680" s="36">
        <v>3674</v>
      </c>
      <c r="B3680" s="45">
        <v>44712</v>
      </c>
      <c r="C3680" s="36" t="s">
        <v>823</v>
      </c>
      <c r="D3680" s="36"/>
      <c r="E3680" s="36">
        <v>12004</v>
      </c>
      <c r="F3680" s="36" t="s">
        <v>2608</v>
      </c>
      <c r="G3680" s="36" t="s">
        <v>65</v>
      </c>
      <c r="H3680" s="38">
        <v>1</v>
      </c>
      <c r="I3680" s="50">
        <v>601727.76</v>
      </c>
      <c r="J3680" s="39">
        <f t="shared" si="1656"/>
        <v>0</v>
      </c>
      <c r="K3680" s="39">
        <f t="shared" si="1657"/>
        <v>0</v>
      </c>
      <c r="L3680" s="39">
        <f t="shared" si="1658"/>
        <v>601727.76</v>
      </c>
      <c r="M3680" s="39">
        <f t="shared" si="1670"/>
        <v>0</v>
      </c>
      <c r="N3680" s="39">
        <f t="shared" si="1669"/>
        <v>0</v>
      </c>
      <c r="O3680" s="39">
        <f t="shared" si="1660"/>
        <v>0</v>
      </c>
      <c r="P3680" s="39">
        <f t="shared" si="1661"/>
        <v>0</v>
      </c>
      <c r="Q3680" s="39">
        <f t="shared" si="1662"/>
        <v>0</v>
      </c>
      <c r="R3680" s="39">
        <f t="shared" si="1663"/>
        <v>0</v>
      </c>
      <c r="S3680" s="39">
        <f t="shared" si="1664"/>
        <v>0</v>
      </c>
      <c r="T3680" s="39"/>
      <c r="U3680" s="39">
        <f t="shared" si="1665"/>
        <v>0</v>
      </c>
      <c r="V3680" s="39"/>
      <c r="W3680" s="39"/>
      <c r="X3680" s="39">
        <f t="shared" si="1666"/>
        <v>49.423224640657082</v>
      </c>
      <c r="Y3680" s="39">
        <f t="shared" si="1667"/>
        <v>1504.3193999999999</v>
      </c>
      <c r="Z3680" s="41">
        <f t="shared" si="1668"/>
        <v>46704.947285420945</v>
      </c>
      <c r="AA3680" s="41">
        <v>28616.047066940446</v>
      </c>
      <c r="AB3680" s="41">
        <v>-771.76583325001388</v>
      </c>
      <c r="AC3680" s="41">
        <f t="shared" si="1648"/>
        <v>27844.281233690432</v>
      </c>
      <c r="AD3680" s="42">
        <f t="shared" si="1649"/>
        <v>18088.900218480499</v>
      </c>
      <c r="AE3680" s="41">
        <f t="shared" si="1650"/>
        <v>45933.181452170931</v>
      </c>
      <c r="AF3680" s="42">
        <f t="shared" si="1651"/>
        <v>555794.57854782906</v>
      </c>
      <c r="AG3680" s="43">
        <f t="shared" si="1671"/>
        <v>400</v>
      </c>
      <c r="AH3680" s="44">
        <f t="shared" si="1652"/>
        <v>368.95277207392195</v>
      </c>
      <c r="AI3680" s="36">
        <f t="shared" si="1653"/>
        <v>31.04722792607803</v>
      </c>
      <c r="AJ3680" s="36">
        <f t="shared" si="1654"/>
        <v>945</v>
      </c>
      <c r="AK3680" s="45">
        <v>45657</v>
      </c>
    </row>
    <row r="3681" spans="1:37" s="79" customFormat="1" ht="12.75" customHeight="1" x14ac:dyDescent="0.25">
      <c r="A3681" s="36">
        <v>3675</v>
      </c>
      <c r="B3681" s="45">
        <v>44712</v>
      </c>
      <c r="C3681" s="49" t="s">
        <v>272</v>
      </c>
      <c r="D3681" s="49"/>
      <c r="E3681" s="49">
        <v>12010</v>
      </c>
      <c r="F3681" s="36" t="s">
        <v>2609</v>
      </c>
      <c r="G3681" s="56" t="s">
        <v>435</v>
      </c>
      <c r="H3681" s="38">
        <v>1</v>
      </c>
      <c r="I3681" s="96">
        <v>226376.81159420291</v>
      </c>
      <c r="J3681" s="39">
        <f t="shared" si="1656"/>
        <v>0</v>
      </c>
      <c r="K3681" s="39">
        <f t="shared" si="1657"/>
        <v>0</v>
      </c>
      <c r="L3681" s="39">
        <f t="shared" si="1658"/>
        <v>0</v>
      </c>
      <c r="M3681" s="39">
        <f t="shared" ref="M3681:M3688" si="1672">IF(E3681=12005,I3681,IF(E3681&lt;&gt;12005,0))</f>
        <v>0</v>
      </c>
      <c r="N3681" s="39">
        <f t="shared" si="1669"/>
        <v>0</v>
      </c>
      <c r="O3681" s="39">
        <f t="shared" si="1660"/>
        <v>0</v>
      </c>
      <c r="P3681" s="39">
        <f t="shared" si="1661"/>
        <v>0</v>
      </c>
      <c r="Q3681" s="39">
        <f t="shared" si="1662"/>
        <v>0</v>
      </c>
      <c r="R3681" s="39">
        <f t="shared" si="1663"/>
        <v>226376.81159420291</v>
      </c>
      <c r="S3681" s="39">
        <f t="shared" si="1664"/>
        <v>0</v>
      </c>
      <c r="T3681" s="39"/>
      <c r="U3681" s="39">
        <f t="shared" si="1665"/>
        <v>0</v>
      </c>
      <c r="V3681" s="39"/>
      <c r="W3681" s="39">
        <f t="shared" ref="W3681:W3688" si="1673">IF(E3681=12099,I3681,IF(E3681&lt;&gt;12099,0))</f>
        <v>0</v>
      </c>
      <c r="X3681" s="39">
        <f t="shared" si="1666"/>
        <v>61.978593181164385</v>
      </c>
      <c r="Y3681" s="39">
        <f t="shared" si="1667"/>
        <v>1886.4734299516911</v>
      </c>
      <c r="Z3681" s="41">
        <f t="shared" si="1668"/>
        <v>58569.770556200347</v>
      </c>
      <c r="AA3681" s="41">
        <v>35885.605451894175</v>
      </c>
      <c r="AB3681" s="41">
        <v>2411.9070561994913</v>
      </c>
      <c r="AC3681" s="41">
        <f t="shared" si="1648"/>
        <v>38297.512508093663</v>
      </c>
      <c r="AD3681" s="42">
        <f t="shared" si="1649"/>
        <v>22684.165104306172</v>
      </c>
      <c r="AE3681" s="41">
        <f t="shared" si="1650"/>
        <v>60981.677612399835</v>
      </c>
      <c r="AF3681" s="42">
        <f t="shared" si="1651"/>
        <v>165395.13398180308</v>
      </c>
      <c r="AG3681" s="43">
        <f t="shared" ref="AG3681:AG3688" si="1674">(365.25/30.4375*(IF(E3681=12002,1/3%,IF(E3681=12003,1/3%,IF(E3681=12004,1/3%,IF(E3681=12006,1/2%,IF(E3681=12007,1/10%,IF(E3681=12008,1/3%,IF(E3681=12009,1/10%,IF(E3681=12010,1/10%,IF(E3681=12011,1/20%,IF(E3681=12012,1/3%,IF(E3681=12099,1/10%)))))))))))))</f>
        <v>120</v>
      </c>
      <c r="AH3681" s="44">
        <f t="shared" si="1652"/>
        <v>88.952772073921977</v>
      </c>
      <c r="AI3681" s="36">
        <f t="shared" si="1653"/>
        <v>31.04722792607803</v>
      </c>
      <c r="AJ3681" s="36">
        <f t="shared" si="1654"/>
        <v>945</v>
      </c>
      <c r="AK3681" s="45">
        <v>45657</v>
      </c>
    </row>
    <row r="3682" spans="1:37" s="79" customFormat="1" ht="12.75" customHeight="1" x14ac:dyDescent="0.25">
      <c r="A3682" s="36">
        <v>3676</v>
      </c>
      <c r="B3682" s="45">
        <v>44712</v>
      </c>
      <c r="C3682" s="49" t="s">
        <v>272</v>
      </c>
      <c r="D3682" s="49"/>
      <c r="E3682" s="49">
        <v>12010</v>
      </c>
      <c r="F3682" s="36" t="s">
        <v>2610</v>
      </c>
      <c r="G3682" s="56" t="s">
        <v>435</v>
      </c>
      <c r="H3682" s="38">
        <v>1</v>
      </c>
      <c r="I3682" s="96">
        <v>365289.85507246375</v>
      </c>
      <c r="J3682" s="39">
        <f t="shared" si="1656"/>
        <v>0</v>
      </c>
      <c r="K3682" s="39">
        <f t="shared" si="1657"/>
        <v>0</v>
      </c>
      <c r="L3682" s="39">
        <f t="shared" si="1658"/>
        <v>0</v>
      </c>
      <c r="M3682" s="39">
        <f t="shared" si="1672"/>
        <v>0</v>
      </c>
      <c r="N3682" s="39">
        <f t="shared" si="1669"/>
        <v>0</v>
      </c>
      <c r="O3682" s="39">
        <f t="shared" si="1660"/>
        <v>0</v>
      </c>
      <c r="P3682" s="39">
        <f t="shared" si="1661"/>
        <v>0</v>
      </c>
      <c r="Q3682" s="39">
        <f t="shared" si="1662"/>
        <v>0</v>
      </c>
      <c r="R3682" s="39">
        <f t="shared" si="1663"/>
        <v>365289.85507246375</v>
      </c>
      <c r="S3682" s="39">
        <f t="shared" si="1664"/>
        <v>0</v>
      </c>
      <c r="T3682" s="39"/>
      <c r="U3682" s="39">
        <f t="shared" si="1665"/>
        <v>0</v>
      </c>
      <c r="V3682" s="39"/>
      <c r="W3682" s="39">
        <f t="shared" si="1673"/>
        <v>0</v>
      </c>
      <c r="X3682" s="39">
        <f t="shared" si="1666"/>
        <v>100.01091172415161</v>
      </c>
      <c r="Y3682" s="39">
        <f t="shared" si="1667"/>
        <v>3044.0821256038648</v>
      </c>
      <c r="Z3682" s="41">
        <f t="shared" si="1668"/>
        <v>94510.311579323286</v>
      </c>
      <c r="AA3682" s="41">
        <v>57906.317888283782</v>
      </c>
      <c r="AB3682" s="41">
        <v>3891.9409315946332</v>
      </c>
      <c r="AC3682" s="41">
        <f t="shared" si="1648"/>
        <v>61798.258819878414</v>
      </c>
      <c r="AD3682" s="42">
        <f t="shared" si="1649"/>
        <v>36603.993691039504</v>
      </c>
      <c r="AE3682" s="41">
        <f t="shared" si="1650"/>
        <v>98402.252510917926</v>
      </c>
      <c r="AF3682" s="42">
        <f t="shared" si="1651"/>
        <v>266887.60256154579</v>
      </c>
      <c r="AG3682" s="43">
        <f t="shared" si="1674"/>
        <v>120</v>
      </c>
      <c r="AH3682" s="44">
        <f t="shared" si="1652"/>
        <v>88.952772073921977</v>
      </c>
      <c r="AI3682" s="36">
        <f t="shared" si="1653"/>
        <v>31.04722792607803</v>
      </c>
      <c r="AJ3682" s="36">
        <f t="shared" si="1654"/>
        <v>945</v>
      </c>
      <c r="AK3682" s="45">
        <v>45657</v>
      </c>
    </row>
    <row r="3683" spans="1:37" s="79" customFormat="1" ht="12.75" customHeight="1" x14ac:dyDescent="0.25">
      <c r="A3683" s="36">
        <v>3677</v>
      </c>
      <c r="B3683" s="45">
        <v>44712</v>
      </c>
      <c r="C3683" s="49" t="s">
        <v>272</v>
      </c>
      <c r="D3683" s="49"/>
      <c r="E3683" s="49">
        <v>12010</v>
      </c>
      <c r="F3683" s="36" t="s">
        <v>2611</v>
      </c>
      <c r="G3683" s="56" t="s">
        <v>435</v>
      </c>
      <c r="H3683" s="38">
        <v>1</v>
      </c>
      <c r="I3683" s="96">
        <v>375579.71014492755</v>
      </c>
      <c r="J3683" s="39">
        <f t="shared" si="1656"/>
        <v>0</v>
      </c>
      <c r="K3683" s="39">
        <f t="shared" si="1657"/>
        <v>0</v>
      </c>
      <c r="L3683" s="39">
        <f t="shared" si="1658"/>
        <v>0</v>
      </c>
      <c r="M3683" s="39">
        <f t="shared" si="1672"/>
        <v>0</v>
      </c>
      <c r="N3683" s="39">
        <f t="shared" si="1669"/>
        <v>0</v>
      </c>
      <c r="O3683" s="39">
        <f t="shared" si="1660"/>
        <v>0</v>
      </c>
      <c r="P3683" s="39">
        <f t="shared" si="1661"/>
        <v>0</v>
      </c>
      <c r="Q3683" s="39">
        <f t="shared" si="1662"/>
        <v>0</v>
      </c>
      <c r="R3683" s="39">
        <f t="shared" si="1663"/>
        <v>375579.71014492755</v>
      </c>
      <c r="S3683" s="39">
        <f t="shared" si="1664"/>
        <v>0</v>
      </c>
      <c r="T3683" s="39"/>
      <c r="U3683" s="39">
        <f t="shared" si="1665"/>
        <v>0</v>
      </c>
      <c r="V3683" s="39"/>
      <c r="W3683" s="39">
        <f t="shared" si="1673"/>
        <v>0</v>
      </c>
      <c r="X3683" s="39">
        <f t="shared" si="1666"/>
        <v>102.82812050511365</v>
      </c>
      <c r="Y3683" s="39">
        <f t="shared" si="1667"/>
        <v>3129.8309178743966</v>
      </c>
      <c r="Z3683" s="41">
        <f t="shared" si="1668"/>
        <v>97172.573877332397</v>
      </c>
      <c r="AA3683" s="41">
        <v>59537.4817724608</v>
      </c>
      <c r="AB3683" s="41">
        <v>4001.5730705127926</v>
      </c>
      <c r="AC3683" s="41">
        <f t="shared" si="1648"/>
        <v>63539.054842973594</v>
      </c>
      <c r="AD3683" s="42">
        <f t="shared" si="1649"/>
        <v>37635.092104871597</v>
      </c>
      <c r="AE3683" s="41">
        <f t="shared" si="1650"/>
        <v>101174.14694784519</v>
      </c>
      <c r="AF3683" s="42">
        <f t="shared" si="1651"/>
        <v>274405.56319708237</v>
      </c>
      <c r="AG3683" s="43">
        <f t="shared" si="1674"/>
        <v>120</v>
      </c>
      <c r="AH3683" s="44">
        <f t="shared" si="1652"/>
        <v>88.952772073921977</v>
      </c>
      <c r="AI3683" s="36">
        <f t="shared" si="1653"/>
        <v>31.04722792607803</v>
      </c>
      <c r="AJ3683" s="36">
        <f t="shared" si="1654"/>
        <v>945</v>
      </c>
      <c r="AK3683" s="45">
        <v>45657</v>
      </c>
    </row>
    <row r="3684" spans="1:37" s="79" customFormat="1" ht="51" customHeight="1" x14ac:dyDescent="0.25">
      <c r="A3684" s="36">
        <v>3678</v>
      </c>
      <c r="B3684" s="45">
        <v>44712</v>
      </c>
      <c r="C3684" s="49" t="s">
        <v>272</v>
      </c>
      <c r="D3684" s="49"/>
      <c r="E3684" s="49">
        <v>12010</v>
      </c>
      <c r="F3684" s="36" t="s">
        <v>2601</v>
      </c>
      <c r="G3684" s="56" t="s">
        <v>435</v>
      </c>
      <c r="H3684" s="38">
        <v>2</v>
      </c>
      <c r="I3684" s="96">
        <v>401304.34782608697</v>
      </c>
      <c r="J3684" s="39">
        <f t="shared" si="1656"/>
        <v>0</v>
      </c>
      <c r="K3684" s="39">
        <f t="shared" si="1657"/>
        <v>0</v>
      </c>
      <c r="L3684" s="39">
        <f t="shared" si="1658"/>
        <v>0</v>
      </c>
      <c r="M3684" s="39">
        <f t="shared" si="1672"/>
        <v>0</v>
      </c>
      <c r="N3684" s="39">
        <f t="shared" si="1669"/>
        <v>0</v>
      </c>
      <c r="O3684" s="39">
        <f t="shared" si="1660"/>
        <v>0</v>
      </c>
      <c r="P3684" s="39">
        <f t="shared" si="1661"/>
        <v>0</v>
      </c>
      <c r="Q3684" s="39">
        <f t="shared" si="1662"/>
        <v>0</v>
      </c>
      <c r="R3684" s="39">
        <f t="shared" si="1663"/>
        <v>401304.34782608697</v>
      </c>
      <c r="S3684" s="39">
        <f t="shared" si="1664"/>
        <v>0</v>
      </c>
      <c r="T3684" s="39"/>
      <c r="U3684" s="39">
        <f t="shared" si="1665"/>
        <v>0</v>
      </c>
      <c r="V3684" s="39"/>
      <c r="W3684" s="39">
        <f t="shared" si="1673"/>
        <v>0</v>
      </c>
      <c r="X3684" s="39">
        <f t="shared" si="1666"/>
        <v>109.87114245751869</v>
      </c>
      <c r="Y3684" s="39">
        <f t="shared" si="1667"/>
        <v>3344.202898550725</v>
      </c>
      <c r="Z3684" s="41">
        <f t="shared" si="1668"/>
        <v>103828.22962235517</v>
      </c>
      <c r="AA3684" s="41">
        <v>63615.391482903317</v>
      </c>
      <c r="AB3684" s="41">
        <v>4275.6534178081884</v>
      </c>
      <c r="AC3684" s="41">
        <f t="shared" si="1648"/>
        <v>67891.044900711509</v>
      </c>
      <c r="AD3684" s="42">
        <f t="shared" si="1649"/>
        <v>40212.838139451851</v>
      </c>
      <c r="AE3684" s="41">
        <f t="shared" si="1650"/>
        <v>108103.88304016336</v>
      </c>
      <c r="AF3684" s="42">
        <f t="shared" si="1651"/>
        <v>293200.4647859236</v>
      </c>
      <c r="AG3684" s="43">
        <f t="shared" si="1674"/>
        <v>120</v>
      </c>
      <c r="AH3684" s="44">
        <f t="shared" si="1652"/>
        <v>88.952772073921977</v>
      </c>
      <c r="AI3684" s="36">
        <f t="shared" si="1653"/>
        <v>31.04722792607803</v>
      </c>
      <c r="AJ3684" s="36">
        <f t="shared" si="1654"/>
        <v>945</v>
      </c>
      <c r="AK3684" s="45">
        <v>45657</v>
      </c>
    </row>
    <row r="3685" spans="1:37" s="79" customFormat="1" ht="15.75" customHeight="1" x14ac:dyDescent="0.25">
      <c r="A3685" s="36">
        <v>3679</v>
      </c>
      <c r="B3685" s="45">
        <v>44712</v>
      </c>
      <c r="C3685" s="49" t="s">
        <v>272</v>
      </c>
      <c r="D3685" s="49"/>
      <c r="E3685" s="49">
        <v>12010</v>
      </c>
      <c r="F3685" s="36" t="s">
        <v>2612</v>
      </c>
      <c r="G3685" s="56" t="s">
        <v>435</v>
      </c>
      <c r="H3685" s="38">
        <v>10</v>
      </c>
      <c r="I3685" s="50">
        <v>430000</v>
      </c>
      <c r="J3685" s="39">
        <f t="shared" si="1656"/>
        <v>0</v>
      </c>
      <c r="K3685" s="39">
        <f t="shared" si="1657"/>
        <v>0</v>
      </c>
      <c r="L3685" s="39">
        <f t="shared" si="1658"/>
        <v>0</v>
      </c>
      <c r="M3685" s="39">
        <f t="shared" si="1672"/>
        <v>0</v>
      </c>
      <c r="N3685" s="39">
        <f t="shared" si="1669"/>
        <v>0</v>
      </c>
      <c r="O3685" s="39">
        <f t="shared" si="1660"/>
        <v>0</v>
      </c>
      <c r="P3685" s="39">
        <f t="shared" si="1661"/>
        <v>0</v>
      </c>
      <c r="Q3685" s="39">
        <f t="shared" si="1662"/>
        <v>0</v>
      </c>
      <c r="R3685" s="39">
        <f t="shared" si="1663"/>
        <v>430000</v>
      </c>
      <c r="S3685" s="39">
        <f t="shared" si="1664"/>
        <v>0</v>
      </c>
      <c r="T3685" s="39"/>
      <c r="U3685" s="39">
        <f t="shared" si="1665"/>
        <v>0</v>
      </c>
      <c r="V3685" s="39"/>
      <c r="W3685" s="39">
        <f t="shared" si="1673"/>
        <v>0</v>
      </c>
      <c r="X3685" s="39">
        <f t="shared" si="1666"/>
        <v>117.72758384668036</v>
      </c>
      <c r="Y3685" s="39">
        <f t="shared" si="1667"/>
        <v>3583.3333333333335</v>
      </c>
      <c r="Z3685" s="41">
        <f t="shared" si="1668"/>
        <v>111252.56673511294</v>
      </c>
      <c r="AA3685" s="41">
        <v>68164.271047227929</v>
      </c>
      <c r="AB3685" s="41">
        <v>4581.388115072913</v>
      </c>
      <c r="AC3685" s="41">
        <f t="shared" si="1648"/>
        <v>72745.659162300843</v>
      </c>
      <c r="AD3685" s="42">
        <f t="shared" si="1649"/>
        <v>43088.295687885009</v>
      </c>
      <c r="AE3685" s="41">
        <f t="shared" si="1650"/>
        <v>115833.95485018585</v>
      </c>
      <c r="AF3685" s="42">
        <f t="shared" si="1651"/>
        <v>314166.04514981416</v>
      </c>
      <c r="AG3685" s="43">
        <f t="shared" si="1674"/>
        <v>120</v>
      </c>
      <c r="AH3685" s="44">
        <f t="shared" si="1652"/>
        <v>88.952772073921977</v>
      </c>
      <c r="AI3685" s="36">
        <f t="shared" si="1653"/>
        <v>31.04722792607803</v>
      </c>
      <c r="AJ3685" s="36">
        <f t="shared" si="1654"/>
        <v>945</v>
      </c>
      <c r="AK3685" s="45">
        <v>45657</v>
      </c>
    </row>
    <row r="3686" spans="1:37" s="79" customFormat="1" ht="15.75" customHeight="1" x14ac:dyDescent="0.25">
      <c r="A3686" s="36">
        <v>3680</v>
      </c>
      <c r="B3686" s="45">
        <v>44712</v>
      </c>
      <c r="C3686" s="49" t="s">
        <v>272</v>
      </c>
      <c r="D3686" s="49"/>
      <c r="E3686" s="49">
        <v>12010</v>
      </c>
      <c r="F3686" s="36" t="s">
        <v>2609</v>
      </c>
      <c r="G3686" s="56" t="s">
        <v>435</v>
      </c>
      <c r="H3686" s="38">
        <v>6</v>
      </c>
      <c r="I3686" s="50">
        <v>1128750</v>
      </c>
      <c r="J3686" s="39">
        <f t="shared" si="1656"/>
        <v>0</v>
      </c>
      <c r="K3686" s="39">
        <f t="shared" si="1657"/>
        <v>0</v>
      </c>
      <c r="L3686" s="39">
        <f t="shared" si="1658"/>
        <v>0</v>
      </c>
      <c r="M3686" s="39">
        <f t="shared" si="1672"/>
        <v>0</v>
      </c>
      <c r="N3686" s="39">
        <f t="shared" si="1669"/>
        <v>0</v>
      </c>
      <c r="O3686" s="39">
        <f t="shared" si="1660"/>
        <v>0</v>
      </c>
      <c r="P3686" s="39">
        <f t="shared" si="1661"/>
        <v>0</v>
      </c>
      <c r="Q3686" s="39">
        <f t="shared" si="1662"/>
        <v>0</v>
      </c>
      <c r="R3686" s="39">
        <f t="shared" si="1663"/>
        <v>1128750</v>
      </c>
      <c r="S3686" s="39">
        <f t="shared" si="1664"/>
        <v>0</v>
      </c>
      <c r="T3686" s="39"/>
      <c r="U3686" s="39">
        <f t="shared" si="1665"/>
        <v>0</v>
      </c>
      <c r="V3686" s="39"/>
      <c r="W3686" s="39">
        <f t="shared" si="1673"/>
        <v>0</v>
      </c>
      <c r="X3686" s="39">
        <f t="shared" si="1666"/>
        <v>309.03490759753595</v>
      </c>
      <c r="Y3686" s="39">
        <f t="shared" si="1667"/>
        <v>9406.25</v>
      </c>
      <c r="Z3686" s="41">
        <f t="shared" si="1668"/>
        <v>292037.9876796715</v>
      </c>
      <c r="AA3686" s="41">
        <v>178931.21149897328</v>
      </c>
      <c r="AB3686" s="41">
        <v>12026.143802066395</v>
      </c>
      <c r="AC3686" s="41">
        <f t="shared" si="1648"/>
        <v>190957.35530103967</v>
      </c>
      <c r="AD3686" s="42">
        <f t="shared" si="1649"/>
        <v>113106.77618069822</v>
      </c>
      <c r="AE3686" s="41">
        <f t="shared" si="1650"/>
        <v>304064.13148173789</v>
      </c>
      <c r="AF3686" s="42">
        <f t="shared" si="1651"/>
        <v>824685.86851826217</v>
      </c>
      <c r="AG3686" s="43">
        <f t="shared" si="1674"/>
        <v>120</v>
      </c>
      <c r="AH3686" s="44">
        <f t="shared" si="1652"/>
        <v>88.952772073921977</v>
      </c>
      <c r="AI3686" s="36">
        <f t="shared" si="1653"/>
        <v>31.04722792607803</v>
      </c>
      <c r="AJ3686" s="36">
        <f t="shared" si="1654"/>
        <v>945</v>
      </c>
      <c r="AK3686" s="45">
        <v>45657</v>
      </c>
    </row>
    <row r="3687" spans="1:37" s="79" customFormat="1" ht="15.75" customHeight="1" x14ac:dyDescent="0.25">
      <c r="A3687" s="36">
        <v>3681</v>
      </c>
      <c r="B3687" s="45">
        <v>44712</v>
      </c>
      <c r="C3687" s="49" t="s">
        <v>272</v>
      </c>
      <c r="D3687" s="49"/>
      <c r="E3687" s="49">
        <v>12010</v>
      </c>
      <c r="F3687" s="36" t="s">
        <v>2601</v>
      </c>
      <c r="G3687" s="56" t="s">
        <v>435</v>
      </c>
      <c r="H3687" s="38">
        <v>8</v>
      </c>
      <c r="I3687" s="50">
        <v>1350200</v>
      </c>
      <c r="J3687" s="39">
        <f t="shared" si="1656"/>
        <v>0</v>
      </c>
      <c r="K3687" s="39">
        <f t="shared" si="1657"/>
        <v>0</v>
      </c>
      <c r="L3687" s="39">
        <f t="shared" si="1658"/>
        <v>0</v>
      </c>
      <c r="M3687" s="39">
        <f t="shared" si="1672"/>
        <v>0</v>
      </c>
      <c r="N3687" s="39">
        <f t="shared" si="1669"/>
        <v>0</v>
      </c>
      <c r="O3687" s="39">
        <f t="shared" si="1660"/>
        <v>0</v>
      </c>
      <c r="P3687" s="39">
        <f t="shared" si="1661"/>
        <v>0</v>
      </c>
      <c r="Q3687" s="39">
        <f t="shared" si="1662"/>
        <v>0</v>
      </c>
      <c r="R3687" s="39">
        <f t="shared" si="1663"/>
        <v>1350200</v>
      </c>
      <c r="S3687" s="39">
        <f t="shared" si="1664"/>
        <v>0</v>
      </c>
      <c r="T3687" s="39"/>
      <c r="U3687" s="39">
        <f t="shared" si="1665"/>
        <v>0</v>
      </c>
      <c r="V3687" s="39"/>
      <c r="W3687" s="39">
        <f t="shared" si="1673"/>
        <v>0</v>
      </c>
      <c r="X3687" s="39">
        <f t="shared" si="1666"/>
        <v>369.66461327857633</v>
      </c>
      <c r="Y3687" s="39">
        <f t="shared" si="1667"/>
        <v>11251.666666666666</v>
      </c>
      <c r="Z3687" s="41">
        <f t="shared" si="1668"/>
        <v>349333.05954825459</v>
      </c>
      <c r="AA3687" s="41">
        <v>214035.81108829565</v>
      </c>
      <c r="AB3687" s="41">
        <v>14385.558681328945</v>
      </c>
      <c r="AC3687" s="41">
        <f t="shared" si="1648"/>
        <v>228421.36976962461</v>
      </c>
      <c r="AD3687" s="42">
        <f t="shared" si="1649"/>
        <v>135297.24845995894</v>
      </c>
      <c r="AE3687" s="41">
        <f t="shared" si="1650"/>
        <v>363718.61822958355</v>
      </c>
      <c r="AF3687" s="42">
        <f t="shared" si="1651"/>
        <v>986481.3817704164</v>
      </c>
      <c r="AG3687" s="43">
        <f t="shared" si="1674"/>
        <v>120</v>
      </c>
      <c r="AH3687" s="44">
        <f t="shared" si="1652"/>
        <v>88.952772073921977</v>
      </c>
      <c r="AI3687" s="36">
        <f t="shared" si="1653"/>
        <v>31.04722792607803</v>
      </c>
      <c r="AJ3687" s="36">
        <f t="shared" si="1654"/>
        <v>945</v>
      </c>
      <c r="AK3687" s="45">
        <v>45657</v>
      </c>
    </row>
    <row r="3688" spans="1:37" s="79" customFormat="1" ht="38.25" customHeight="1" x14ac:dyDescent="0.25">
      <c r="A3688" s="36">
        <v>3682</v>
      </c>
      <c r="B3688" s="45">
        <v>44712</v>
      </c>
      <c r="C3688" s="49" t="s">
        <v>272</v>
      </c>
      <c r="D3688" s="49"/>
      <c r="E3688" s="49">
        <v>12010</v>
      </c>
      <c r="F3688" s="36" t="s">
        <v>2613</v>
      </c>
      <c r="G3688" s="56" t="s">
        <v>435</v>
      </c>
      <c r="H3688" s="38">
        <v>10</v>
      </c>
      <c r="I3688" s="50">
        <v>3601250</v>
      </c>
      <c r="J3688" s="39">
        <f t="shared" si="1656"/>
        <v>0</v>
      </c>
      <c r="K3688" s="39">
        <f t="shared" si="1657"/>
        <v>0</v>
      </c>
      <c r="L3688" s="39">
        <f t="shared" si="1658"/>
        <v>0</v>
      </c>
      <c r="M3688" s="39">
        <f t="shared" si="1672"/>
        <v>0</v>
      </c>
      <c r="N3688" s="39">
        <f t="shared" si="1669"/>
        <v>0</v>
      </c>
      <c r="O3688" s="39">
        <f t="shared" si="1660"/>
        <v>0</v>
      </c>
      <c r="P3688" s="39">
        <f t="shared" si="1661"/>
        <v>0</v>
      </c>
      <c r="Q3688" s="39">
        <f t="shared" si="1662"/>
        <v>0</v>
      </c>
      <c r="R3688" s="39">
        <f t="shared" si="1663"/>
        <v>3601250</v>
      </c>
      <c r="S3688" s="39">
        <f t="shared" si="1664"/>
        <v>0</v>
      </c>
      <c r="T3688" s="39"/>
      <c r="U3688" s="39">
        <f t="shared" si="1665"/>
        <v>0</v>
      </c>
      <c r="V3688" s="39"/>
      <c r="W3688" s="39">
        <f t="shared" si="1673"/>
        <v>0</v>
      </c>
      <c r="X3688" s="39">
        <f t="shared" si="1666"/>
        <v>985.968514715948</v>
      </c>
      <c r="Y3688" s="39">
        <f t="shared" si="1667"/>
        <v>30010.416666666668</v>
      </c>
      <c r="Z3688" s="41">
        <f t="shared" si="1668"/>
        <v>931740.24640657089</v>
      </c>
      <c r="AA3688" s="41">
        <v>570875.77002053382</v>
      </c>
      <c r="AB3688" s="41">
        <v>38369.12546373564</v>
      </c>
      <c r="AC3688" s="41">
        <f t="shared" si="1648"/>
        <v>609244.89548426948</v>
      </c>
      <c r="AD3688" s="42">
        <f t="shared" si="1649"/>
        <v>360864.47638603707</v>
      </c>
      <c r="AE3688" s="41">
        <f t="shared" si="1650"/>
        <v>970109.37187030655</v>
      </c>
      <c r="AF3688" s="42">
        <f t="shared" si="1651"/>
        <v>2631140.6281296937</v>
      </c>
      <c r="AG3688" s="43">
        <f t="shared" si="1674"/>
        <v>120</v>
      </c>
      <c r="AH3688" s="44">
        <f t="shared" si="1652"/>
        <v>88.952772073921977</v>
      </c>
      <c r="AI3688" s="36">
        <f t="shared" si="1653"/>
        <v>31.04722792607803</v>
      </c>
      <c r="AJ3688" s="36">
        <f t="shared" si="1654"/>
        <v>945</v>
      </c>
      <c r="AK3688" s="45">
        <v>45657</v>
      </c>
    </row>
    <row r="3689" spans="1:37" s="79" customFormat="1" ht="25.5" x14ac:dyDescent="0.25">
      <c r="A3689" s="36">
        <v>3683</v>
      </c>
      <c r="B3689" s="45">
        <v>44712</v>
      </c>
      <c r="C3689" s="53" t="s">
        <v>533</v>
      </c>
      <c r="D3689" s="53"/>
      <c r="E3689" s="36">
        <v>12003</v>
      </c>
      <c r="F3689" s="36" t="s">
        <v>2614</v>
      </c>
      <c r="G3689" s="36" t="s">
        <v>540</v>
      </c>
      <c r="H3689" s="38">
        <v>7</v>
      </c>
      <c r="I3689" s="48">
        <v>371000</v>
      </c>
      <c r="J3689" s="39">
        <f t="shared" si="1656"/>
        <v>0</v>
      </c>
      <c r="K3689" s="39">
        <f t="shared" si="1657"/>
        <v>371000</v>
      </c>
      <c r="L3689" s="39">
        <f t="shared" si="1658"/>
        <v>0</v>
      </c>
      <c r="M3689" s="39">
        <f>IF(C3689=12006,H3689,IF(C3689&lt;&gt;12006,0))</f>
        <v>0</v>
      </c>
      <c r="N3689" s="39">
        <f t="shared" si="1669"/>
        <v>0</v>
      </c>
      <c r="O3689" s="39">
        <f t="shared" si="1660"/>
        <v>0</v>
      </c>
      <c r="P3689" s="39">
        <f t="shared" si="1661"/>
        <v>0</v>
      </c>
      <c r="Q3689" s="39">
        <f t="shared" si="1662"/>
        <v>0</v>
      </c>
      <c r="R3689" s="39">
        <f t="shared" si="1663"/>
        <v>0</v>
      </c>
      <c r="S3689" s="39">
        <f t="shared" si="1664"/>
        <v>0</v>
      </c>
      <c r="T3689" s="39"/>
      <c r="U3689" s="39">
        <f t="shared" si="1665"/>
        <v>0</v>
      </c>
      <c r="V3689" s="39"/>
      <c r="W3689" s="39"/>
      <c r="X3689" s="39">
        <f t="shared" si="1666"/>
        <v>30.472279260780287</v>
      </c>
      <c r="Y3689" s="39">
        <f t="shared" si="1667"/>
        <v>927.5</v>
      </c>
      <c r="Z3689" s="41">
        <f t="shared" si="1668"/>
        <v>28796.303901437372</v>
      </c>
      <c r="AA3689" s="41">
        <v>16729.281314168376</v>
      </c>
      <c r="AB3689" s="41">
        <v>-451.18348116865764</v>
      </c>
      <c r="AC3689" s="41">
        <f t="shared" si="1648"/>
        <v>16278.09783299972</v>
      </c>
      <c r="AD3689" s="42">
        <f t="shared" si="1649"/>
        <v>12067.022587268995</v>
      </c>
      <c r="AE3689" s="41">
        <f t="shared" si="1650"/>
        <v>28345.120420268715</v>
      </c>
      <c r="AF3689" s="42">
        <f t="shared" si="1651"/>
        <v>342654.87957973126</v>
      </c>
      <c r="AG3689" s="43">
        <f>(365.25/30.4375*(IF(E3689=12002,1/3%,IF(E3689=12003,1/3%,IF(E3689=12004,1/3%,IF(E3689=12006,1/2%,IF(E3689=12007,1/10%,IF(E3689=12008,1/3%,IF(E3689=12009,1/10%,IF(E3689=12010,1/10%,IF(E3689=12011,1/20%,IF(E3689=12012,1/3%))))))))))))</f>
        <v>400</v>
      </c>
      <c r="AH3689" s="44">
        <f t="shared" si="1652"/>
        <v>368.95277207392195</v>
      </c>
      <c r="AI3689" s="36">
        <f t="shared" si="1653"/>
        <v>31.04722792607803</v>
      </c>
      <c r="AJ3689" s="36">
        <f t="shared" si="1654"/>
        <v>945</v>
      </c>
      <c r="AK3689" s="45">
        <v>45657</v>
      </c>
    </row>
    <row r="3690" spans="1:37" s="79" customFormat="1" ht="38.25" customHeight="1" x14ac:dyDescent="0.25">
      <c r="A3690" s="36">
        <v>3684</v>
      </c>
      <c r="B3690" s="45">
        <v>44712</v>
      </c>
      <c r="C3690" s="53" t="s">
        <v>533</v>
      </c>
      <c r="D3690" s="53"/>
      <c r="E3690" s="36">
        <v>12003</v>
      </c>
      <c r="F3690" s="36" t="s">
        <v>2298</v>
      </c>
      <c r="G3690" s="36" t="s">
        <v>1700</v>
      </c>
      <c r="H3690" s="38">
        <v>5</v>
      </c>
      <c r="I3690" s="48">
        <v>345625</v>
      </c>
      <c r="J3690" s="39">
        <f t="shared" si="1656"/>
        <v>0</v>
      </c>
      <c r="K3690" s="39">
        <f t="shared" si="1657"/>
        <v>345625</v>
      </c>
      <c r="L3690" s="39">
        <f t="shared" si="1658"/>
        <v>0</v>
      </c>
      <c r="M3690" s="39">
        <f>IF(C3690=12006,H3690,IF(C3690&lt;&gt;12006,0))</f>
        <v>0</v>
      </c>
      <c r="N3690" s="39">
        <f t="shared" si="1669"/>
        <v>0</v>
      </c>
      <c r="O3690" s="39">
        <f t="shared" si="1660"/>
        <v>0</v>
      </c>
      <c r="P3690" s="39">
        <f t="shared" si="1661"/>
        <v>0</v>
      </c>
      <c r="Q3690" s="39">
        <f t="shared" si="1662"/>
        <v>0</v>
      </c>
      <c r="R3690" s="39">
        <f t="shared" si="1663"/>
        <v>0</v>
      </c>
      <c r="S3690" s="39">
        <f t="shared" si="1664"/>
        <v>0</v>
      </c>
      <c r="T3690" s="39"/>
      <c r="U3690" s="39">
        <f t="shared" si="1665"/>
        <v>0</v>
      </c>
      <c r="V3690" s="39"/>
      <c r="W3690" s="39"/>
      <c r="X3690" s="39">
        <f t="shared" si="1666"/>
        <v>28.388090349075974</v>
      </c>
      <c r="Y3690" s="39">
        <f t="shared" si="1667"/>
        <v>864.0625</v>
      </c>
      <c r="Z3690" s="41">
        <f t="shared" si="1668"/>
        <v>26826.745379876797</v>
      </c>
      <c r="AA3690" s="41">
        <v>15585.06160164271</v>
      </c>
      <c r="AB3690" s="41">
        <v>-420.32423363589572</v>
      </c>
      <c r="AC3690" s="41">
        <f t="shared" si="1648"/>
        <v>15164.737368006814</v>
      </c>
      <c r="AD3690" s="42">
        <f t="shared" si="1649"/>
        <v>11241.683778234086</v>
      </c>
      <c r="AE3690" s="41">
        <f t="shared" si="1650"/>
        <v>26406.4211462409</v>
      </c>
      <c r="AF3690" s="42">
        <f t="shared" si="1651"/>
        <v>319218.5788537591</v>
      </c>
      <c r="AG3690" s="43">
        <f>(365.25/30.4375*(IF(E3690=12002,1/3%,IF(E3690=12003,1/3%,IF(E3690=12004,1/3%,IF(E3690=12006,1/2%,IF(E3690=12007,1/10%,IF(E3690=12008,1/3%,IF(E3690=12009,1/10%,IF(E3690=12010,1/10%,IF(E3690=12011,1/20%,IF(E3690=12012,1/3%))))))))))))</f>
        <v>400</v>
      </c>
      <c r="AH3690" s="44">
        <f t="shared" si="1652"/>
        <v>368.95277207392195</v>
      </c>
      <c r="AI3690" s="36">
        <f t="shared" si="1653"/>
        <v>31.04722792607803</v>
      </c>
      <c r="AJ3690" s="36">
        <f t="shared" si="1654"/>
        <v>945</v>
      </c>
      <c r="AK3690" s="45">
        <v>45657</v>
      </c>
    </row>
    <row r="3691" spans="1:37" s="79" customFormat="1" ht="38.25" customHeight="1" x14ac:dyDescent="0.25">
      <c r="A3691" s="36">
        <v>3685</v>
      </c>
      <c r="B3691" s="45">
        <v>44713</v>
      </c>
      <c r="C3691" s="36" t="s">
        <v>823</v>
      </c>
      <c r="D3691" s="36"/>
      <c r="E3691" s="36">
        <v>12004</v>
      </c>
      <c r="F3691" s="36" t="s">
        <v>2615</v>
      </c>
      <c r="G3691" s="38" t="s">
        <v>953</v>
      </c>
      <c r="H3691" s="61">
        <v>1</v>
      </c>
      <c r="I3691" s="50">
        <v>170000</v>
      </c>
      <c r="J3691" s="39">
        <f t="shared" si="1656"/>
        <v>0</v>
      </c>
      <c r="K3691" s="39">
        <f t="shared" si="1657"/>
        <v>0</v>
      </c>
      <c r="L3691" s="39">
        <f t="shared" si="1658"/>
        <v>170000</v>
      </c>
      <c r="M3691" s="39">
        <f>IF(C3691=12006,H3691,IF(C3691&lt;&gt;12006,0))</f>
        <v>0</v>
      </c>
      <c r="N3691" s="39">
        <f t="shared" si="1669"/>
        <v>0</v>
      </c>
      <c r="O3691" s="39">
        <f t="shared" si="1660"/>
        <v>0</v>
      </c>
      <c r="P3691" s="39">
        <f t="shared" si="1661"/>
        <v>0</v>
      </c>
      <c r="Q3691" s="39">
        <f t="shared" si="1662"/>
        <v>0</v>
      </c>
      <c r="R3691" s="39">
        <f t="shared" si="1663"/>
        <v>0</v>
      </c>
      <c r="S3691" s="39">
        <f t="shared" si="1664"/>
        <v>0</v>
      </c>
      <c r="T3691" s="39"/>
      <c r="U3691" s="39">
        <f t="shared" si="1665"/>
        <v>0</v>
      </c>
      <c r="V3691" s="39"/>
      <c r="W3691" s="39"/>
      <c r="X3691" s="39">
        <f t="shared" si="1666"/>
        <v>13.963039014373717</v>
      </c>
      <c r="Y3691" s="39">
        <f t="shared" si="1667"/>
        <v>425</v>
      </c>
      <c r="Z3691" s="41">
        <f t="shared" si="1668"/>
        <v>13181.10882956879</v>
      </c>
      <c r="AA3691" s="41">
        <v>8070.6365503080078</v>
      </c>
      <c r="AB3691" s="41">
        <v>0</v>
      </c>
      <c r="AC3691" s="41">
        <f t="shared" si="1648"/>
        <v>8070.6365503080078</v>
      </c>
      <c r="AD3691" s="42">
        <f t="shared" si="1649"/>
        <v>5110.4722792607818</v>
      </c>
      <c r="AE3691" s="41">
        <f t="shared" si="1650"/>
        <v>13181.10882956879</v>
      </c>
      <c r="AF3691" s="42">
        <f t="shared" si="1651"/>
        <v>156818.89117043122</v>
      </c>
      <c r="AG3691" s="43">
        <f>(365.25/30.4375*(IF(E3691=12002,1/3%,IF(E3691=12003,1/3%,IF(E3691=12004,1/3%,IF(E3691=12006,1/2%,IF(E3691=12007,1/10%,IF(E3691=12008,1/3%,IF(E3691=12009,1/10%,IF(E3691=12010,1/10%,IF(E3691=12011,1/20%,IF(E3691=12012,1/3%))))))))))))</f>
        <v>400</v>
      </c>
      <c r="AH3691" s="44">
        <f t="shared" si="1652"/>
        <v>368.98562628336754</v>
      </c>
      <c r="AI3691" s="36">
        <f t="shared" si="1653"/>
        <v>31.014373716632445</v>
      </c>
      <c r="AJ3691" s="36">
        <f t="shared" si="1654"/>
        <v>944</v>
      </c>
      <c r="AK3691" s="45">
        <v>45657</v>
      </c>
    </row>
    <row r="3692" spans="1:37" s="79" customFormat="1" ht="38.25" customHeight="1" x14ac:dyDescent="0.25">
      <c r="A3692" s="36">
        <v>3686</v>
      </c>
      <c r="B3692" s="45">
        <v>44713</v>
      </c>
      <c r="C3692" s="36" t="s">
        <v>823</v>
      </c>
      <c r="D3692" s="36"/>
      <c r="E3692" s="36">
        <v>12004</v>
      </c>
      <c r="F3692" s="36" t="s">
        <v>2616</v>
      </c>
      <c r="G3692" s="38" t="s">
        <v>953</v>
      </c>
      <c r="H3692" s="61">
        <v>1</v>
      </c>
      <c r="I3692" s="50">
        <v>130000</v>
      </c>
      <c r="J3692" s="39">
        <f t="shared" si="1656"/>
        <v>0</v>
      </c>
      <c r="K3692" s="39">
        <f t="shared" si="1657"/>
        <v>0</v>
      </c>
      <c r="L3692" s="39">
        <f t="shared" si="1658"/>
        <v>130000</v>
      </c>
      <c r="M3692" s="39">
        <f>IF(C3692=12006,H3692,IF(C3692&lt;&gt;12006,0))</f>
        <v>0</v>
      </c>
      <c r="N3692" s="39">
        <f t="shared" si="1669"/>
        <v>0</v>
      </c>
      <c r="O3692" s="39">
        <f t="shared" si="1660"/>
        <v>0</v>
      </c>
      <c r="P3692" s="39">
        <f t="shared" si="1661"/>
        <v>0</v>
      </c>
      <c r="Q3692" s="39">
        <f t="shared" si="1662"/>
        <v>0</v>
      </c>
      <c r="R3692" s="39">
        <f t="shared" si="1663"/>
        <v>0</v>
      </c>
      <c r="S3692" s="39">
        <f t="shared" si="1664"/>
        <v>0</v>
      </c>
      <c r="T3692" s="39"/>
      <c r="U3692" s="39">
        <f t="shared" si="1665"/>
        <v>0</v>
      </c>
      <c r="V3692" s="39"/>
      <c r="W3692" s="39"/>
      <c r="X3692" s="39">
        <f t="shared" si="1666"/>
        <v>10.677618069815194</v>
      </c>
      <c r="Y3692" s="39">
        <f t="shared" si="1667"/>
        <v>325</v>
      </c>
      <c r="Z3692" s="41">
        <f t="shared" si="1668"/>
        <v>10079.671457905544</v>
      </c>
      <c r="AA3692" s="41">
        <v>6171.6632443531826</v>
      </c>
      <c r="AB3692" s="41">
        <v>0</v>
      </c>
      <c r="AC3692" s="41">
        <f t="shared" si="1648"/>
        <v>6171.6632443531826</v>
      </c>
      <c r="AD3692" s="42">
        <f t="shared" si="1649"/>
        <v>3908.0082135523617</v>
      </c>
      <c r="AE3692" s="41">
        <f t="shared" si="1650"/>
        <v>10079.671457905544</v>
      </c>
      <c r="AF3692" s="42">
        <f t="shared" si="1651"/>
        <v>119920.32854209446</v>
      </c>
      <c r="AG3692" s="43">
        <f>(365.25/30.4375*(IF(E3692=12002,1/3%,IF(E3692=12003,1/3%,IF(E3692=12004,1/3%,IF(E3692=12006,1/2%,IF(E3692=12007,1/10%,IF(E3692=12008,1/3%,IF(E3692=12009,1/10%,IF(E3692=12010,1/10%,IF(E3692=12011,1/20%,IF(E3692=12012,1/3%))))))))))))</f>
        <v>400</v>
      </c>
      <c r="AH3692" s="44">
        <f t="shared" si="1652"/>
        <v>368.98562628336754</v>
      </c>
      <c r="AI3692" s="36">
        <f t="shared" si="1653"/>
        <v>31.014373716632445</v>
      </c>
      <c r="AJ3692" s="36">
        <f t="shared" si="1654"/>
        <v>944</v>
      </c>
      <c r="AK3692" s="45">
        <v>45657</v>
      </c>
    </row>
    <row r="3693" spans="1:37" s="79" customFormat="1" ht="38.25" customHeight="1" x14ac:dyDescent="0.25">
      <c r="A3693" s="36">
        <v>3687</v>
      </c>
      <c r="B3693" s="114">
        <v>44713</v>
      </c>
      <c r="C3693" s="56" t="s">
        <v>265</v>
      </c>
      <c r="D3693" s="56"/>
      <c r="E3693" s="56">
        <v>12007</v>
      </c>
      <c r="F3693" s="36" t="s">
        <v>2617</v>
      </c>
      <c r="G3693" s="62" t="s">
        <v>320</v>
      </c>
      <c r="H3693" s="63">
        <v>1</v>
      </c>
      <c r="I3693" s="59">
        <v>240000</v>
      </c>
      <c r="J3693" s="39">
        <f t="shared" si="1656"/>
        <v>0</v>
      </c>
      <c r="K3693" s="39">
        <f t="shared" si="1657"/>
        <v>0</v>
      </c>
      <c r="L3693" s="39">
        <f t="shared" si="1658"/>
        <v>0</v>
      </c>
      <c r="M3693" s="39">
        <f>IF(C3693=12006,H3693,IF(C3693&lt;&gt;12006,0))</f>
        <v>0</v>
      </c>
      <c r="N3693" s="39">
        <f t="shared" si="1669"/>
        <v>0</v>
      </c>
      <c r="O3693" s="39">
        <f t="shared" si="1660"/>
        <v>240000</v>
      </c>
      <c r="P3693" s="39">
        <f t="shared" si="1661"/>
        <v>0</v>
      </c>
      <c r="Q3693" s="39">
        <f t="shared" si="1662"/>
        <v>0</v>
      </c>
      <c r="R3693" s="39">
        <f t="shared" si="1663"/>
        <v>0</v>
      </c>
      <c r="S3693" s="39">
        <f t="shared" si="1664"/>
        <v>0</v>
      </c>
      <c r="T3693" s="39"/>
      <c r="U3693" s="39">
        <f t="shared" si="1665"/>
        <v>0</v>
      </c>
      <c r="V3693" s="39"/>
      <c r="W3693" s="39"/>
      <c r="X3693" s="39">
        <f t="shared" si="1666"/>
        <v>65.708418891170425</v>
      </c>
      <c r="Y3693" s="39">
        <f t="shared" si="1667"/>
        <v>1999.9999999999998</v>
      </c>
      <c r="Z3693" s="41">
        <f t="shared" si="1668"/>
        <v>62028.747433264885</v>
      </c>
      <c r="AA3693" s="41">
        <v>37979.466119096505</v>
      </c>
      <c r="AB3693" s="41">
        <v>3657.5237565185548</v>
      </c>
      <c r="AC3693" s="41">
        <f t="shared" si="1648"/>
        <v>41636.989875615058</v>
      </c>
      <c r="AD3693" s="42">
        <f t="shared" si="1649"/>
        <v>24049.28131416838</v>
      </c>
      <c r="AE3693" s="41">
        <f t="shared" si="1650"/>
        <v>65686.271189783438</v>
      </c>
      <c r="AF3693" s="42">
        <f t="shared" si="1651"/>
        <v>174313.72881021656</v>
      </c>
      <c r="AG3693" s="43">
        <f>(365.25/30.4375*(IF(E3693=12002,1/3%,IF(E3693=12003,1/3%,IF(E3693=12004,1/3%,IF(E3693=12006,1/2%,IF(E3693=12007,1/10%,IF(E3693=12008,1/3%,IF(E3693=12009,1/10%,IF(E3693=12010,1/10%,IF(E3693=12011,1/20%,IF(E3693=12012,1/3%))))))))))))</f>
        <v>120</v>
      </c>
      <c r="AH3693" s="44">
        <f t="shared" si="1652"/>
        <v>88.985626283367552</v>
      </c>
      <c r="AI3693" s="36">
        <f t="shared" si="1653"/>
        <v>31.014373716632445</v>
      </c>
      <c r="AJ3693" s="36">
        <f t="shared" si="1654"/>
        <v>944</v>
      </c>
      <c r="AK3693" s="45">
        <v>45657</v>
      </c>
    </row>
    <row r="3694" spans="1:37" s="79" customFormat="1" ht="38.25" customHeight="1" x14ac:dyDescent="0.25">
      <c r="A3694" s="36">
        <v>3688</v>
      </c>
      <c r="B3694" s="45">
        <v>44713</v>
      </c>
      <c r="C3694" s="49" t="s">
        <v>272</v>
      </c>
      <c r="D3694" s="49"/>
      <c r="E3694" s="49">
        <v>12010</v>
      </c>
      <c r="F3694" s="36" t="s">
        <v>2618</v>
      </c>
      <c r="G3694" s="56" t="s">
        <v>435</v>
      </c>
      <c r="H3694" s="38">
        <v>1</v>
      </c>
      <c r="I3694" s="96">
        <v>205000</v>
      </c>
      <c r="J3694" s="39">
        <f t="shared" si="1656"/>
        <v>0</v>
      </c>
      <c r="K3694" s="39">
        <f t="shared" si="1657"/>
        <v>0</v>
      </c>
      <c r="L3694" s="39">
        <f t="shared" si="1658"/>
        <v>0</v>
      </c>
      <c r="M3694" s="39">
        <f>IF(E3694=12005,I3694,IF(E3694&lt;&gt;12005,0))</f>
        <v>0</v>
      </c>
      <c r="N3694" s="39">
        <f t="shared" si="1669"/>
        <v>0</v>
      </c>
      <c r="O3694" s="39">
        <f t="shared" si="1660"/>
        <v>0</v>
      </c>
      <c r="P3694" s="39">
        <f t="shared" si="1661"/>
        <v>0</v>
      </c>
      <c r="Q3694" s="39">
        <f t="shared" si="1662"/>
        <v>0</v>
      </c>
      <c r="R3694" s="39">
        <f t="shared" si="1663"/>
        <v>205000</v>
      </c>
      <c r="S3694" s="39">
        <f t="shared" si="1664"/>
        <v>0</v>
      </c>
      <c r="T3694" s="39"/>
      <c r="U3694" s="39">
        <f t="shared" si="1665"/>
        <v>0</v>
      </c>
      <c r="V3694" s="39"/>
      <c r="W3694" s="39">
        <f>IF(E3694=12099,I3694,IF(E3694&lt;&gt;12099,0))</f>
        <v>0</v>
      </c>
      <c r="X3694" s="39">
        <f t="shared" si="1666"/>
        <v>56.125941136208077</v>
      </c>
      <c r="Y3694" s="39">
        <f t="shared" si="1667"/>
        <v>1708.3333333333333</v>
      </c>
      <c r="Z3694" s="41">
        <f t="shared" si="1668"/>
        <v>52982.888432580425</v>
      </c>
      <c r="AA3694" s="41">
        <v>32440.793976728266</v>
      </c>
      <c r="AB3694" s="41">
        <v>2180.3778678354402</v>
      </c>
      <c r="AC3694" s="41">
        <f t="shared" si="1648"/>
        <v>34621.171844563709</v>
      </c>
      <c r="AD3694" s="42">
        <f t="shared" si="1649"/>
        <v>20542.094455852159</v>
      </c>
      <c r="AE3694" s="41">
        <f t="shared" si="1650"/>
        <v>55163.266300415868</v>
      </c>
      <c r="AF3694" s="42">
        <f t="shared" si="1651"/>
        <v>149836.73369958415</v>
      </c>
      <c r="AG3694" s="43">
        <f>(365.25/30.4375*(IF(E3694=12002,1/3%,IF(E3694=12003,1/3%,IF(E3694=12004,1/3%,IF(E3694=12006,1/2%,IF(E3694=12007,1/10%,IF(E3694=12008,1/3%,IF(E3694=12009,1/10%,IF(E3694=12010,1/10%,IF(E3694=12011,1/20%,IF(E3694=12012,1/3%,IF(E3694=12099,1/10%)))))))))))))</f>
        <v>120</v>
      </c>
      <c r="AH3694" s="44">
        <f t="shared" si="1652"/>
        <v>88.985626283367552</v>
      </c>
      <c r="AI3694" s="36">
        <f t="shared" si="1653"/>
        <v>31.014373716632445</v>
      </c>
      <c r="AJ3694" s="36">
        <f t="shared" si="1654"/>
        <v>944</v>
      </c>
      <c r="AK3694" s="45">
        <v>45657</v>
      </c>
    </row>
    <row r="3695" spans="1:37" s="79" customFormat="1" ht="38.25" customHeight="1" x14ac:dyDescent="0.25">
      <c r="A3695" s="36">
        <v>3689</v>
      </c>
      <c r="B3695" s="45">
        <v>44713</v>
      </c>
      <c r="C3695" s="49" t="s">
        <v>272</v>
      </c>
      <c r="D3695" s="49"/>
      <c r="E3695" s="49">
        <v>12010</v>
      </c>
      <c r="F3695" s="36" t="s">
        <v>2619</v>
      </c>
      <c r="G3695" s="56" t="s">
        <v>435</v>
      </c>
      <c r="H3695" s="38">
        <v>1</v>
      </c>
      <c r="I3695" s="96">
        <v>348000</v>
      </c>
      <c r="J3695" s="39">
        <f t="shared" si="1656"/>
        <v>0</v>
      </c>
      <c r="K3695" s="39">
        <f t="shared" si="1657"/>
        <v>0</v>
      </c>
      <c r="L3695" s="39">
        <f t="shared" si="1658"/>
        <v>0</v>
      </c>
      <c r="M3695" s="39">
        <f>IF(E3695=12005,I3695,IF(E3695&lt;&gt;12005,0))</f>
        <v>0</v>
      </c>
      <c r="N3695" s="39">
        <f t="shared" si="1669"/>
        <v>0</v>
      </c>
      <c r="O3695" s="39">
        <f t="shared" si="1660"/>
        <v>0</v>
      </c>
      <c r="P3695" s="39">
        <f t="shared" si="1661"/>
        <v>0</v>
      </c>
      <c r="Q3695" s="39">
        <f t="shared" si="1662"/>
        <v>0</v>
      </c>
      <c r="R3695" s="39">
        <f t="shared" si="1663"/>
        <v>348000</v>
      </c>
      <c r="S3695" s="39">
        <f t="shared" si="1664"/>
        <v>0</v>
      </c>
      <c r="T3695" s="39"/>
      <c r="U3695" s="39">
        <f t="shared" si="1665"/>
        <v>0</v>
      </c>
      <c r="V3695" s="39"/>
      <c r="W3695" s="39">
        <f>IF(E3695=12099,I3695,IF(E3695&lt;&gt;12099,0))</f>
        <v>0</v>
      </c>
      <c r="X3695" s="39">
        <f t="shared" si="1666"/>
        <v>95.277207392197127</v>
      </c>
      <c r="Y3695" s="39">
        <f t="shared" si="1667"/>
        <v>2900</v>
      </c>
      <c r="Z3695" s="41">
        <f t="shared" si="1668"/>
        <v>89941.683778234088</v>
      </c>
      <c r="AA3695" s="41">
        <v>55070.225872689938</v>
      </c>
      <c r="AB3695" s="41">
        <v>3701.3243805206484</v>
      </c>
      <c r="AC3695" s="41">
        <f t="shared" si="1648"/>
        <v>58771.550253210589</v>
      </c>
      <c r="AD3695" s="42">
        <f t="shared" si="1649"/>
        <v>34871.45790554415</v>
      </c>
      <c r="AE3695" s="41">
        <f t="shared" si="1650"/>
        <v>93643.008158754732</v>
      </c>
      <c r="AF3695" s="42">
        <f t="shared" si="1651"/>
        <v>254356.99184124527</v>
      </c>
      <c r="AG3695" s="43">
        <f>(365.25/30.4375*(IF(E3695=12002,1/3%,IF(E3695=12003,1/3%,IF(E3695=12004,1/3%,IF(E3695=12006,1/2%,IF(E3695=12007,1/10%,IF(E3695=12008,1/3%,IF(E3695=12009,1/10%,IF(E3695=12010,1/10%,IF(E3695=12011,1/20%,IF(E3695=12012,1/3%,IF(E3695=12099,1/10%)))))))))))))</f>
        <v>120</v>
      </c>
      <c r="AH3695" s="44">
        <f t="shared" si="1652"/>
        <v>88.985626283367552</v>
      </c>
      <c r="AI3695" s="36">
        <f t="shared" si="1653"/>
        <v>31.014373716632445</v>
      </c>
      <c r="AJ3695" s="36">
        <f t="shared" si="1654"/>
        <v>944</v>
      </c>
      <c r="AK3695" s="45">
        <v>45657</v>
      </c>
    </row>
    <row r="3696" spans="1:37" s="79" customFormat="1" ht="38.25" customHeight="1" x14ac:dyDescent="0.25">
      <c r="A3696" s="36">
        <v>3690</v>
      </c>
      <c r="B3696" s="45">
        <v>44713</v>
      </c>
      <c r="C3696" s="49" t="s">
        <v>272</v>
      </c>
      <c r="D3696" s="49"/>
      <c r="E3696" s="49">
        <v>12010</v>
      </c>
      <c r="F3696" s="36" t="s">
        <v>2620</v>
      </c>
      <c r="G3696" s="56" t="s">
        <v>435</v>
      </c>
      <c r="H3696" s="38">
        <v>1</v>
      </c>
      <c r="I3696" s="96">
        <v>760000</v>
      </c>
      <c r="J3696" s="39">
        <f t="shared" si="1656"/>
        <v>0</v>
      </c>
      <c r="K3696" s="39">
        <f t="shared" si="1657"/>
        <v>0</v>
      </c>
      <c r="L3696" s="39">
        <f t="shared" si="1658"/>
        <v>0</v>
      </c>
      <c r="M3696" s="39">
        <f>IF(E3696=12005,I3696,IF(E3696&lt;&gt;12005,0))</f>
        <v>0</v>
      </c>
      <c r="N3696" s="39">
        <f t="shared" si="1669"/>
        <v>0</v>
      </c>
      <c r="O3696" s="39">
        <f t="shared" si="1660"/>
        <v>0</v>
      </c>
      <c r="P3696" s="39">
        <f t="shared" si="1661"/>
        <v>0</v>
      </c>
      <c r="Q3696" s="39">
        <f t="shared" si="1662"/>
        <v>0</v>
      </c>
      <c r="R3696" s="39">
        <f t="shared" si="1663"/>
        <v>760000</v>
      </c>
      <c r="S3696" s="39">
        <f t="shared" si="1664"/>
        <v>0</v>
      </c>
      <c r="T3696" s="39"/>
      <c r="U3696" s="39">
        <f t="shared" si="1665"/>
        <v>0</v>
      </c>
      <c r="V3696" s="39"/>
      <c r="W3696" s="39">
        <f>IF(E3696=12099,I3696,IF(E3696&lt;&gt;12099,0))</f>
        <v>0</v>
      </c>
      <c r="X3696" s="39">
        <f t="shared" si="1666"/>
        <v>208.07665982203969</v>
      </c>
      <c r="Y3696" s="39">
        <f t="shared" si="1667"/>
        <v>6333.333333333333</v>
      </c>
      <c r="Z3696" s="41">
        <f t="shared" si="1668"/>
        <v>196424.36687200548</v>
      </c>
      <c r="AA3696" s="41">
        <v>120268.30937713894</v>
      </c>
      <c r="AB3696" s="41">
        <v>8083.3520953899224</v>
      </c>
      <c r="AC3696" s="41">
        <f t="shared" si="1648"/>
        <v>128351.66147252887</v>
      </c>
      <c r="AD3696" s="42">
        <f t="shared" si="1649"/>
        <v>76156.057494866545</v>
      </c>
      <c r="AE3696" s="41">
        <f t="shared" si="1650"/>
        <v>204507.71896739543</v>
      </c>
      <c r="AF3696" s="42">
        <f t="shared" si="1651"/>
        <v>555492.28103260463</v>
      </c>
      <c r="AG3696" s="43">
        <f>(365.25/30.4375*(IF(E3696=12002,1/3%,IF(E3696=12003,1/3%,IF(E3696=12004,1/3%,IF(E3696=12006,1/2%,IF(E3696=12007,1/10%,IF(E3696=12008,1/3%,IF(E3696=12009,1/10%,IF(E3696=12010,1/10%,IF(E3696=12011,1/20%,IF(E3696=12012,1/3%,IF(E3696=12099,1/10%)))))))))))))</f>
        <v>120</v>
      </c>
      <c r="AH3696" s="44">
        <f t="shared" si="1652"/>
        <v>88.985626283367552</v>
      </c>
      <c r="AI3696" s="36">
        <f t="shared" si="1653"/>
        <v>31.014373716632445</v>
      </c>
      <c r="AJ3696" s="36">
        <f t="shared" si="1654"/>
        <v>944</v>
      </c>
      <c r="AK3696" s="45">
        <v>45657</v>
      </c>
    </row>
    <row r="3697" spans="1:37" s="79" customFormat="1" ht="12.75" customHeight="1" x14ac:dyDescent="0.25">
      <c r="A3697" s="36">
        <v>3691</v>
      </c>
      <c r="B3697" s="45">
        <v>44713</v>
      </c>
      <c r="C3697" s="49" t="s">
        <v>272</v>
      </c>
      <c r="D3697" s="49"/>
      <c r="E3697" s="49">
        <v>12010</v>
      </c>
      <c r="F3697" s="36" t="s">
        <v>2621</v>
      </c>
      <c r="G3697" s="56" t="s">
        <v>435</v>
      </c>
      <c r="H3697" s="38">
        <v>14</v>
      </c>
      <c r="I3697" s="96">
        <v>1050000</v>
      </c>
      <c r="J3697" s="39">
        <f t="shared" si="1656"/>
        <v>0</v>
      </c>
      <c r="K3697" s="39">
        <f t="shared" si="1657"/>
        <v>0</v>
      </c>
      <c r="L3697" s="39">
        <f t="shared" si="1658"/>
        <v>0</v>
      </c>
      <c r="M3697" s="39">
        <f>IF(E3697=12005,I3697,IF(E3697&lt;&gt;12005,0))</f>
        <v>0</v>
      </c>
      <c r="N3697" s="39">
        <f t="shared" si="1669"/>
        <v>0</v>
      </c>
      <c r="O3697" s="39">
        <f t="shared" si="1660"/>
        <v>0</v>
      </c>
      <c r="P3697" s="39">
        <f t="shared" si="1661"/>
        <v>0</v>
      </c>
      <c r="Q3697" s="39">
        <f t="shared" si="1662"/>
        <v>0</v>
      </c>
      <c r="R3697" s="39">
        <f t="shared" si="1663"/>
        <v>1050000</v>
      </c>
      <c r="S3697" s="39">
        <f t="shared" si="1664"/>
        <v>0</v>
      </c>
      <c r="T3697" s="39"/>
      <c r="U3697" s="39">
        <f t="shared" si="1665"/>
        <v>0</v>
      </c>
      <c r="V3697" s="39"/>
      <c r="W3697" s="39">
        <f>IF(E3697=12099,I3697,IF(E3697&lt;&gt;12099,0))</f>
        <v>0</v>
      </c>
      <c r="X3697" s="39">
        <f t="shared" si="1666"/>
        <v>287.47433264887064</v>
      </c>
      <c r="Y3697" s="39">
        <f t="shared" si="1667"/>
        <v>8750</v>
      </c>
      <c r="Z3697" s="41">
        <f t="shared" si="1668"/>
        <v>271375.77002053388</v>
      </c>
      <c r="AA3697" s="41">
        <v>166160.16427104722</v>
      </c>
      <c r="AB3697" s="41">
        <v>11167.78907915713</v>
      </c>
      <c r="AC3697" s="41">
        <f t="shared" si="1648"/>
        <v>177327.95335020436</v>
      </c>
      <c r="AD3697" s="42">
        <f t="shared" si="1649"/>
        <v>105215.60574948665</v>
      </c>
      <c r="AE3697" s="41">
        <f t="shared" si="1650"/>
        <v>282543.55909969099</v>
      </c>
      <c r="AF3697" s="42">
        <f t="shared" si="1651"/>
        <v>767456.44090030901</v>
      </c>
      <c r="AG3697" s="43">
        <f>(365.25/30.4375*(IF(E3697=12002,1/3%,IF(E3697=12003,1/3%,IF(E3697=12004,1/3%,IF(E3697=12006,1/2%,IF(E3697=12007,1/10%,IF(E3697=12008,1/3%,IF(E3697=12009,1/10%,IF(E3697=12010,1/10%,IF(E3697=12011,1/20%,IF(E3697=12012,1/3%,IF(E3697=12099,1/10%)))))))))))))</f>
        <v>120</v>
      </c>
      <c r="AH3697" s="44">
        <f t="shared" si="1652"/>
        <v>88.985626283367552</v>
      </c>
      <c r="AI3697" s="36">
        <f t="shared" si="1653"/>
        <v>31.014373716632445</v>
      </c>
      <c r="AJ3697" s="36">
        <f t="shared" si="1654"/>
        <v>944</v>
      </c>
      <c r="AK3697" s="45">
        <v>45657</v>
      </c>
    </row>
    <row r="3698" spans="1:37" s="79" customFormat="1" ht="12.75" customHeight="1" x14ac:dyDescent="0.25">
      <c r="A3698" s="36">
        <v>3692</v>
      </c>
      <c r="B3698" s="45">
        <v>44713</v>
      </c>
      <c r="C3698" s="49" t="s">
        <v>482</v>
      </c>
      <c r="D3698" s="49"/>
      <c r="E3698" s="49">
        <v>12099</v>
      </c>
      <c r="F3698" s="56" t="s">
        <v>2622</v>
      </c>
      <c r="G3698" s="56" t="s">
        <v>435</v>
      </c>
      <c r="H3698" s="38">
        <v>1</v>
      </c>
      <c r="I3698" s="50">
        <v>18812500</v>
      </c>
      <c r="J3698" s="39">
        <f t="shared" si="1656"/>
        <v>0</v>
      </c>
      <c r="K3698" s="39">
        <f t="shared" si="1657"/>
        <v>0</v>
      </c>
      <c r="L3698" s="39">
        <f t="shared" si="1658"/>
        <v>0</v>
      </c>
      <c r="M3698" s="39">
        <f>IF(E3698=12005,I3698,IF(E3698&lt;&gt;12005,0))</f>
        <v>0</v>
      </c>
      <c r="N3698" s="39">
        <f t="shared" si="1669"/>
        <v>0</v>
      </c>
      <c r="O3698" s="39">
        <f t="shared" si="1660"/>
        <v>0</v>
      </c>
      <c r="P3698" s="39">
        <f t="shared" si="1661"/>
        <v>0</v>
      </c>
      <c r="Q3698" s="39">
        <f t="shared" si="1662"/>
        <v>0</v>
      </c>
      <c r="R3698" s="39">
        <f t="shared" si="1663"/>
        <v>0</v>
      </c>
      <c r="S3698" s="39">
        <f t="shared" si="1664"/>
        <v>0</v>
      </c>
      <c r="T3698" s="39"/>
      <c r="U3698" s="39">
        <f t="shared" si="1665"/>
        <v>0</v>
      </c>
      <c r="V3698" s="39"/>
      <c r="W3698" s="39">
        <f>IF(E3698=12099,I3698,IF(E3698&lt;&gt;12099,0))</f>
        <v>18812500</v>
      </c>
      <c r="X3698" s="39">
        <f t="shared" si="1666"/>
        <v>5150.5817932922655</v>
      </c>
      <c r="Y3698" s="39">
        <f t="shared" si="1667"/>
        <v>156770.83333333334</v>
      </c>
      <c r="Z3698" s="41">
        <f t="shared" si="1668"/>
        <v>4862149.2128678989</v>
      </c>
      <c r="AA3698" s="41">
        <v>2977036.2765229293</v>
      </c>
      <c r="AB3698" s="41">
        <v>456766.53717481502</v>
      </c>
      <c r="AC3698" s="41">
        <f t="shared" si="1648"/>
        <v>3433802.8136977442</v>
      </c>
      <c r="AD3698" s="42">
        <f t="shared" si="1649"/>
        <v>1885112.9363449696</v>
      </c>
      <c r="AE3698" s="41">
        <f t="shared" si="1650"/>
        <v>5318915.7500427142</v>
      </c>
      <c r="AF3698" s="42">
        <f t="shared" si="1651"/>
        <v>13493584.249957286</v>
      </c>
      <c r="AG3698" s="43">
        <f>(365.25/30.4375*(IF(E3698=12002,1/3%,IF(E3698=12003,1/3%,IF(E3698=12004,1/3%,IF(E3698=12006,1/2%,IF(E3698=12007,1/10%,IF(E3698=12008,1/3%,IF(E3698=12009,1/10%,IF(E3698=12010,1/10%,IF(E3698=12011,1/20%,IF(E3698=12012,1/3%,IF(E3698=12099,1/10%)))))))))))))</f>
        <v>120</v>
      </c>
      <c r="AH3698" s="44">
        <f t="shared" si="1652"/>
        <v>88.985626283367552</v>
      </c>
      <c r="AI3698" s="36">
        <f t="shared" si="1653"/>
        <v>31.014373716632445</v>
      </c>
      <c r="AJ3698" s="36">
        <f t="shared" si="1654"/>
        <v>944</v>
      </c>
      <c r="AK3698" s="45">
        <v>45657</v>
      </c>
    </row>
    <row r="3699" spans="1:37" s="79" customFormat="1" ht="38.25" customHeight="1" x14ac:dyDescent="0.25">
      <c r="A3699" s="36">
        <v>3693</v>
      </c>
      <c r="B3699" s="45">
        <v>44713</v>
      </c>
      <c r="C3699" s="36" t="s">
        <v>980</v>
      </c>
      <c r="D3699" s="36"/>
      <c r="E3699" s="36">
        <v>12002</v>
      </c>
      <c r="F3699" s="36" t="s">
        <v>2581</v>
      </c>
      <c r="G3699" s="36" t="s">
        <v>655</v>
      </c>
      <c r="H3699" s="38">
        <v>14</v>
      </c>
      <c r="I3699" s="50">
        <v>3864560</v>
      </c>
      <c r="J3699" s="39">
        <f t="shared" si="1656"/>
        <v>3864560</v>
      </c>
      <c r="K3699" s="39">
        <f t="shared" si="1657"/>
        <v>0</v>
      </c>
      <c r="L3699" s="39">
        <f t="shared" si="1658"/>
        <v>0</v>
      </c>
      <c r="M3699" s="39">
        <f>IF(C3699=12006,H3699,IF(C3699&lt;&gt;12006,0))</f>
        <v>0</v>
      </c>
      <c r="N3699" s="39">
        <f t="shared" si="1669"/>
        <v>0</v>
      </c>
      <c r="O3699" s="39">
        <f t="shared" si="1660"/>
        <v>0</v>
      </c>
      <c r="P3699" s="39">
        <f t="shared" si="1661"/>
        <v>0</v>
      </c>
      <c r="Q3699" s="39">
        <f t="shared" si="1662"/>
        <v>0</v>
      </c>
      <c r="R3699" s="39">
        <f t="shared" si="1663"/>
        <v>0</v>
      </c>
      <c r="S3699" s="39">
        <f t="shared" si="1664"/>
        <v>0</v>
      </c>
      <c r="T3699" s="39"/>
      <c r="U3699" s="39">
        <f t="shared" si="1665"/>
        <v>0</v>
      </c>
      <c r="V3699" s="39"/>
      <c r="W3699" s="39"/>
      <c r="X3699" s="39">
        <f t="shared" si="1666"/>
        <v>317.417659137577</v>
      </c>
      <c r="Y3699" s="39">
        <f t="shared" si="1667"/>
        <v>9661.4</v>
      </c>
      <c r="Z3699" s="41">
        <f t="shared" si="1668"/>
        <v>299642.27022587269</v>
      </c>
      <c r="AA3699" s="41">
        <v>173944.87720739219</v>
      </c>
      <c r="AB3699" s="41">
        <v>-4691.2388975979893</v>
      </c>
      <c r="AC3699" s="41">
        <f t="shared" si="1648"/>
        <v>169253.63830979419</v>
      </c>
      <c r="AD3699" s="42">
        <f t="shared" si="1649"/>
        <v>125697.39301848051</v>
      </c>
      <c r="AE3699" s="41">
        <f t="shared" si="1650"/>
        <v>294951.03132827469</v>
      </c>
      <c r="AF3699" s="42">
        <f t="shared" si="1651"/>
        <v>3569608.9686717251</v>
      </c>
      <c r="AG3699" s="43">
        <f>(365.25/30.4375*(IF(E3699=12002,1/3%,IF(E3699=12003,1/3%,IF(E3699=12004,1/3%,IF(E3699=12006,1/2%,IF(E3699=12007,1/10%,IF(E3699=12008,1/3%,IF(E3699=12009,1/10%,IF(E3699=12010,1/10%,IF(E3699=12011,1/20%,IF(E3699=12012,1/3%))))))))))))</f>
        <v>400</v>
      </c>
      <c r="AH3699" s="44">
        <f t="shared" si="1652"/>
        <v>368.98562628336754</v>
      </c>
      <c r="AI3699" s="36">
        <f t="shared" si="1653"/>
        <v>31.014373716632445</v>
      </c>
      <c r="AJ3699" s="36">
        <f t="shared" si="1654"/>
        <v>944</v>
      </c>
      <c r="AK3699" s="45">
        <v>45657</v>
      </c>
    </row>
    <row r="3700" spans="1:37" s="79" customFormat="1" ht="38.25" customHeight="1" x14ac:dyDescent="0.25">
      <c r="A3700" s="36">
        <v>3694</v>
      </c>
      <c r="B3700" s="45">
        <v>44713</v>
      </c>
      <c r="C3700" s="36" t="s">
        <v>980</v>
      </c>
      <c r="D3700" s="36"/>
      <c r="E3700" s="36">
        <v>12002</v>
      </c>
      <c r="F3700" s="36" t="s">
        <v>2623</v>
      </c>
      <c r="G3700" s="36" t="s">
        <v>655</v>
      </c>
      <c r="H3700" s="38">
        <v>1</v>
      </c>
      <c r="I3700" s="50">
        <v>1600000</v>
      </c>
      <c r="J3700" s="39">
        <f t="shared" si="1656"/>
        <v>1600000</v>
      </c>
      <c r="K3700" s="39">
        <f t="shared" si="1657"/>
        <v>0</v>
      </c>
      <c r="L3700" s="39">
        <f t="shared" si="1658"/>
        <v>0</v>
      </c>
      <c r="M3700" s="39">
        <f>IF(C3700=12006,H3700,IF(C3700&lt;&gt;12006,0))</f>
        <v>0</v>
      </c>
      <c r="N3700" s="39">
        <f t="shared" si="1669"/>
        <v>0</v>
      </c>
      <c r="O3700" s="39">
        <f t="shared" si="1660"/>
        <v>0</v>
      </c>
      <c r="P3700" s="39">
        <f t="shared" si="1661"/>
        <v>0</v>
      </c>
      <c r="Q3700" s="39">
        <f t="shared" si="1662"/>
        <v>0</v>
      </c>
      <c r="R3700" s="39">
        <f t="shared" si="1663"/>
        <v>0</v>
      </c>
      <c r="S3700" s="39">
        <f t="shared" si="1664"/>
        <v>0</v>
      </c>
      <c r="T3700" s="39"/>
      <c r="U3700" s="39">
        <f t="shared" si="1665"/>
        <v>0</v>
      </c>
      <c r="V3700" s="39"/>
      <c r="W3700" s="39"/>
      <c r="X3700" s="39">
        <f t="shared" si="1666"/>
        <v>131.41683778234085</v>
      </c>
      <c r="Y3700" s="39">
        <f t="shared" si="1667"/>
        <v>3999.9999999999995</v>
      </c>
      <c r="Z3700" s="41">
        <f t="shared" si="1668"/>
        <v>124057.49486652977</v>
      </c>
      <c r="AA3700" s="41">
        <v>72016.427104722781</v>
      </c>
      <c r="AB3700" s="41">
        <v>-1942.2604995540971</v>
      </c>
      <c r="AC3700" s="41">
        <f t="shared" si="1648"/>
        <v>70074.166605168677</v>
      </c>
      <c r="AD3700" s="42">
        <f t="shared" si="1649"/>
        <v>52041.067761806989</v>
      </c>
      <c r="AE3700" s="41">
        <f t="shared" si="1650"/>
        <v>122115.23436697567</v>
      </c>
      <c r="AF3700" s="42">
        <f t="shared" si="1651"/>
        <v>1477884.7656330243</v>
      </c>
      <c r="AG3700" s="43">
        <f>(365.25/30.4375*(IF(E3700=12002,1/3%,IF(E3700=12003,1/3%,IF(E3700=12004,1/3%,IF(E3700=12006,1/2%,IF(E3700=12007,1/10%,IF(E3700=12008,1/3%,IF(E3700=12009,1/10%,IF(E3700=12010,1/10%,IF(E3700=12011,1/20%,IF(E3700=12012,1/3%))))))))))))</f>
        <v>400</v>
      </c>
      <c r="AH3700" s="44">
        <f t="shared" si="1652"/>
        <v>368.98562628336754</v>
      </c>
      <c r="AI3700" s="36">
        <f t="shared" si="1653"/>
        <v>31.014373716632445</v>
      </c>
      <c r="AJ3700" s="36">
        <f t="shared" si="1654"/>
        <v>944</v>
      </c>
      <c r="AK3700" s="45">
        <v>45657</v>
      </c>
    </row>
    <row r="3701" spans="1:37" s="79" customFormat="1" ht="38.25" customHeight="1" x14ac:dyDescent="0.25">
      <c r="A3701" s="36">
        <v>3695</v>
      </c>
      <c r="B3701" s="45">
        <v>44714</v>
      </c>
      <c r="C3701" s="49" t="s">
        <v>265</v>
      </c>
      <c r="D3701" s="49"/>
      <c r="E3701" s="49">
        <v>12007</v>
      </c>
      <c r="F3701" s="56" t="s">
        <v>2624</v>
      </c>
      <c r="G3701" s="36" t="s">
        <v>70</v>
      </c>
      <c r="H3701" s="38">
        <v>6</v>
      </c>
      <c r="I3701" s="50">
        <v>150000</v>
      </c>
      <c r="J3701" s="39">
        <f t="shared" si="1656"/>
        <v>0</v>
      </c>
      <c r="K3701" s="39">
        <f t="shared" si="1657"/>
        <v>0</v>
      </c>
      <c r="L3701" s="39">
        <f t="shared" si="1658"/>
        <v>0</v>
      </c>
      <c r="M3701" s="39">
        <f>IF(C3701=12006,H3701,IF(C3701&lt;&gt;12006,0))</f>
        <v>0</v>
      </c>
      <c r="N3701" s="39">
        <f t="shared" si="1669"/>
        <v>0</v>
      </c>
      <c r="O3701" s="39">
        <f t="shared" si="1660"/>
        <v>150000</v>
      </c>
      <c r="P3701" s="39">
        <f t="shared" si="1661"/>
        <v>0</v>
      </c>
      <c r="Q3701" s="39">
        <f t="shared" si="1662"/>
        <v>0</v>
      </c>
      <c r="R3701" s="39">
        <f t="shared" si="1663"/>
        <v>0</v>
      </c>
      <c r="S3701" s="39">
        <f t="shared" si="1664"/>
        <v>0</v>
      </c>
      <c r="T3701" s="39"/>
      <c r="U3701" s="39">
        <f t="shared" si="1665"/>
        <v>0</v>
      </c>
      <c r="V3701" s="39"/>
      <c r="W3701" s="39"/>
      <c r="X3701" s="39">
        <f t="shared" si="1666"/>
        <v>41.067761806981515</v>
      </c>
      <c r="Y3701" s="39">
        <f t="shared" si="1667"/>
        <v>1249.9999999999998</v>
      </c>
      <c r="Z3701" s="41">
        <f t="shared" si="1668"/>
        <v>38726.89938398356</v>
      </c>
      <c r="AA3701" s="41">
        <v>23696.098562628333</v>
      </c>
      <c r="AB3701" s="41">
        <v>22427.308898281502</v>
      </c>
      <c r="AC3701" s="41">
        <f t="shared" si="1648"/>
        <v>46123.407460909832</v>
      </c>
      <c r="AD3701" s="42">
        <f t="shared" si="1649"/>
        <v>15030.800821355228</v>
      </c>
      <c r="AE3701" s="41">
        <f t="shared" si="1650"/>
        <v>61154.208282265055</v>
      </c>
      <c r="AF3701" s="42">
        <f t="shared" si="1651"/>
        <v>88845.791717734945</v>
      </c>
      <c r="AG3701" s="43">
        <f>(365.25/30.4375*(IF(E3701=12002,1/3%,IF(E3701=12003,1/3%,IF(E3701=12004,1/3%,IF(E3701=12006,1/2%,IF(E3701=12007,1/10%,IF(E3701=12008,1/3%,IF(E3701=12009,1/10%,IF(E3701=12010,1/10%,IF(E3701=12011,1/20%,IF(E3701=12012,1/3%))))))))))))</f>
        <v>120</v>
      </c>
      <c r="AH3701" s="44">
        <f t="shared" si="1652"/>
        <v>89.01848049281314</v>
      </c>
      <c r="AI3701" s="36">
        <f t="shared" si="1653"/>
        <v>30.981519507186857</v>
      </c>
      <c r="AJ3701" s="36">
        <f t="shared" si="1654"/>
        <v>943</v>
      </c>
      <c r="AK3701" s="45">
        <v>45657</v>
      </c>
    </row>
    <row r="3702" spans="1:37" s="79" customFormat="1" ht="38.25" customHeight="1" x14ac:dyDescent="0.25">
      <c r="A3702" s="36">
        <v>3696</v>
      </c>
      <c r="B3702" s="45">
        <v>44716</v>
      </c>
      <c r="C3702" s="49" t="s">
        <v>431</v>
      </c>
      <c r="D3702" s="49"/>
      <c r="E3702" s="49">
        <v>12009</v>
      </c>
      <c r="F3702" s="36" t="s">
        <v>1872</v>
      </c>
      <c r="G3702" s="56" t="s">
        <v>435</v>
      </c>
      <c r="H3702" s="38">
        <v>1</v>
      </c>
      <c r="I3702" s="48">
        <v>110000</v>
      </c>
      <c r="J3702" s="39">
        <f t="shared" si="1656"/>
        <v>0</v>
      </c>
      <c r="K3702" s="39">
        <f t="shared" si="1657"/>
        <v>0</v>
      </c>
      <c r="L3702" s="39">
        <f t="shared" si="1658"/>
        <v>0</v>
      </c>
      <c r="M3702" s="39">
        <f t="shared" ref="M3702:M3709" si="1675">IF(E3702=12005,I3702,IF(E3702&lt;&gt;12005,0))</f>
        <v>0</v>
      </c>
      <c r="N3702" s="39">
        <f t="shared" si="1669"/>
        <v>0</v>
      </c>
      <c r="O3702" s="39">
        <f t="shared" si="1660"/>
        <v>0</v>
      </c>
      <c r="P3702" s="39">
        <f t="shared" si="1661"/>
        <v>0</v>
      </c>
      <c r="Q3702" s="39">
        <f t="shared" si="1662"/>
        <v>110000</v>
      </c>
      <c r="R3702" s="39">
        <f t="shared" si="1663"/>
        <v>0</v>
      </c>
      <c r="S3702" s="39">
        <f t="shared" si="1664"/>
        <v>0</v>
      </c>
      <c r="T3702" s="39"/>
      <c r="U3702" s="39">
        <f t="shared" si="1665"/>
        <v>0</v>
      </c>
      <c r="V3702" s="39"/>
      <c r="W3702" s="39">
        <f t="shared" ref="W3702:W3709" si="1676">IF(E3702=12099,I3702,IF(E3702&lt;&gt;12099,0))</f>
        <v>0</v>
      </c>
      <c r="X3702" s="39">
        <f t="shared" si="1666"/>
        <v>30.116358658453112</v>
      </c>
      <c r="Y3702" s="39">
        <f t="shared" si="1667"/>
        <v>916.66666666666663</v>
      </c>
      <c r="Z3702" s="41">
        <f t="shared" si="1668"/>
        <v>28339.493497604377</v>
      </c>
      <c r="AA3702" s="41">
        <v>17316.90622861054</v>
      </c>
      <c r="AB3702" s="41">
        <v>0</v>
      </c>
      <c r="AC3702" s="41">
        <f t="shared" ref="AC3702:AC3765" si="1677">AA3702+AB3702</f>
        <v>17316.90622861054</v>
      </c>
      <c r="AD3702" s="42">
        <f t="shared" ref="AD3702:AD3716" si="1678">Z3702-AA3702</f>
        <v>11022.587268993837</v>
      </c>
      <c r="AE3702" s="41">
        <f t="shared" ref="AE3702:AE3765" si="1679">AC3702+AD3702</f>
        <v>28339.493497604377</v>
      </c>
      <c r="AF3702" s="42">
        <f t="shared" ref="AF3702:AF3765" si="1680">I3702-AE3702</f>
        <v>81660.506502395627</v>
      </c>
      <c r="AG3702" s="43">
        <f t="shared" ref="AG3702:AG3709" si="1681">(365.25/30.4375*(IF(E3702=12002,1/3%,IF(E3702=12003,1/3%,IF(E3702=12004,1/3%,IF(E3702=12006,1/2%,IF(E3702=12007,1/10%,IF(E3702=12008,1/3%,IF(E3702=12009,1/10%,IF(E3702=12010,1/10%,IF(E3702=12011,1/20%,IF(E3702=12012,1/3%,IF(E3702=12099,1/10%)))))))))))))</f>
        <v>120</v>
      </c>
      <c r="AH3702" s="44">
        <f t="shared" ref="AH3702:AH3765" si="1682">IF(AG3702&gt;AI3702,AG3702-AI3702,IF(AG3702&lt;=AI3702,0))</f>
        <v>89.084188911704317</v>
      </c>
      <c r="AI3702" s="36">
        <f t="shared" ref="AI3702:AI3765" si="1683">AJ3702/30.4375</f>
        <v>30.915811088295687</v>
      </c>
      <c r="AJ3702" s="36">
        <f t="shared" ref="AJ3702:AJ3765" si="1684">AK3702-B3702</f>
        <v>941</v>
      </c>
      <c r="AK3702" s="45">
        <v>45657</v>
      </c>
    </row>
    <row r="3703" spans="1:37" s="79" customFormat="1" ht="38.25" customHeight="1" x14ac:dyDescent="0.25">
      <c r="A3703" s="36">
        <v>3697</v>
      </c>
      <c r="B3703" s="45">
        <v>44716</v>
      </c>
      <c r="C3703" s="49" t="s">
        <v>265</v>
      </c>
      <c r="D3703" s="49"/>
      <c r="E3703" s="49">
        <v>12007</v>
      </c>
      <c r="F3703" s="36" t="s">
        <v>2625</v>
      </c>
      <c r="G3703" s="73" t="s">
        <v>435</v>
      </c>
      <c r="H3703" s="38">
        <v>6</v>
      </c>
      <c r="I3703" s="48">
        <v>126000</v>
      </c>
      <c r="J3703" s="39">
        <f t="shared" si="1656"/>
        <v>0</v>
      </c>
      <c r="K3703" s="39">
        <f t="shared" si="1657"/>
        <v>0</v>
      </c>
      <c r="L3703" s="39">
        <f t="shared" si="1658"/>
        <v>0</v>
      </c>
      <c r="M3703" s="39">
        <f t="shared" si="1675"/>
        <v>0</v>
      </c>
      <c r="N3703" s="39">
        <f t="shared" si="1669"/>
        <v>0</v>
      </c>
      <c r="O3703" s="39">
        <f t="shared" si="1660"/>
        <v>126000</v>
      </c>
      <c r="P3703" s="39">
        <f t="shared" si="1661"/>
        <v>0</v>
      </c>
      <c r="Q3703" s="39">
        <f t="shared" si="1662"/>
        <v>0</v>
      </c>
      <c r="R3703" s="39">
        <f t="shared" si="1663"/>
        <v>0</v>
      </c>
      <c r="S3703" s="39">
        <f t="shared" si="1664"/>
        <v>0</v>
      </c>
      <c r="T3703" s="39"/>
      <c r="U3703" s="39">
        <f t="shared" si="1665"/>
        <v>0</v>
      </c>
      <c r="V3703" s="39"/>
      <c r="W3703" s="39">
        <f t="shared" si="1676"/>
        <v>0</v>
      </c>
      <c r="X3703" s="39">
        <f t="shared" si="1666"/>
        <v>34.496919917864474</v>
      </c>
      <c r="Y3703" s="39">
        <f t="shared" si="1667"/>
        <v>1050</v>
      </c>
      <c r="Z3703" s="41">
        <f t="shared" si="1668"/>
        <v>32461.60164271047</v>
      </c>
      <c r="AA3703" s="41">
        <v>19835.728952772075</v>
      </c>
      <c r="AB3703" s="41">
        <v>621.51669879791734</v>
      </c>
      <c r="AC3703" s="41">
        <f t="shared" si="1677"/>
        <v>20457.245651569992</v>
      </c>
      <c r="AD3703" s="42">
        <f t="shared" si="1678"/>
        <v>12625.872689938395</v>
      </c>
      <c r="AE3703" s="41">
        <f t="shared" si="1679"/>
        <v>33083.118341508387</v>
      </c>
      <c r="AF3703" s="42">
        <f t="shared" si="1680"/>
        <v>92916.88165849162</v>
      </c>
      <c r="AG3703" s="43">
        <f t="shared" si="1681"/>
        <v>120</v>
      </c>
      <c r="AH3703" s="44">
        <f t="shared" si="1682"/>
        <v>89.084188911704317</v>
      </c>
      <c r="AI3703" s="36">
        <f t="shared" si="1683"/>
        <v>30.915811088295687</v>
      </c>
      <c r="AJ3703" s="36">
        <f t="shared" si="1684"/>
        <v>941</v>
      </c>
      <c r="AK3703" s="45">
        <v>45657</v>
      </c>
    </row>
    <row r="3704" spans="1:37" s="79" customFormat="1" ht="38.25" customHeight="1" x14ac:dyDescent="0.25">
      <c r="A3704" s="36">
        <v>3698</v>
      </c>
      <c r="B3704" s="45">
        <v>44716</v>
      </c>
      <c r="C3704" s="49" t="s">
        <v>265</v>
      </c>
      <c r="D3704" s="49"/>
      <c r="E3704" s="49">
        <v>12007</v>
      </c>
      <c r="F3704" s="36" t="s">
        <v>1755</v>
      </c>
      <c r="G3704" s="73" t="s">
        <v>435</v>
      </c>
      <c r="H3704" s="38">
        <v>1</v>
      </c>
      <c r="I3704" s="48">
        <v>180000</v>
      </c>
      <c r="J3704" s="39">
        <f t="shared" si="1656"/>
        <v>0</v>
      </c>
      <c r="K3704" s="39">
        <f t="shared" si="1657"/>
        <v>0</v>
      </c>
      <c r="L3704" s="39">
        <f t="shared" si="1658"/>
        <v>0</v>
      </c>
      <c r="M3704" s="39">
        <f t="shared" si="1675"/>
        <v>0</v>
      </c>
      <c r="N3704" s="39">
        <f t="shared" si="1669"/>
        <v>0</v>
      </c>
      <c r="O3704" s="39">
        <f t="shared" si="1660"/>
        <v>180000</v>
      </c>
      <c r="P3704" s="39">
        <f t="shared" si="1661"/>
        <v>0</v>
      </c>
      <c r="Q3704" s="39">
        <f t="shared" si="1662"/>
        <v>0</v>
      </c>
      <c r="R3704" s="39">
        <f t="shared" si="1663"/>
        <v>0</v>
      </c>
      <c r="S3704" s="39">
        <f t="shared" si="1664"/>
        <v>0</v>
      </c>
      <c r="T3704" s="39"/>
      <c r="U3704" s="39">
        <f t="shared" si="1665"/>
        <v>0</v>
      </c>
      <c r="V3704" s="39"/>
      <c r="W3704" s="39">
        <f t="shared" si="1676"/>
        <v>0</v>
      </c>
      <c r="X3704" s="39">
        <f t="shared" si="1666"/>
        <v>49.281314168377826</v>
      </c>
      <c r="Y3704" s="39">
        <f t="shared" si="1667"/>
        <v>1500</v>
      </c>
      <c r="Z3704" s="41">
        <f t="shared" si="1668"/>
        <v>46373.716632443531</v>
      </c>
      <c r="AA3704" s="41">
        <v>28336.755646817248</v>
      </c>
      <c r="AB3704" s="41">
        <v>887.88099828273903</v>
      </c>
      <c r="AC3704" s="41">
        <f t="shared" si="1677"/>
        <v>29224.636645099989</v>
      </c>
      <c r="AD3704" s="42">
        <f t="shared" si="1678"/>
        <v>18036.960985626283</v>
      </c>
      <c r="AE3704" s="41">
        <f t="shared" si="1679"/>
        <v>47261.597630726275</v>
      </c>
      <c r="AF3704" s="42">
        <f t="shared" si="1680"/>
        <v>132738.40236927371</v>
      </c>
      <c r="AG3704" s="43">
        <f t="shared" si="1681"/>
        <v>120</v>
      </c>
      <c r="AH3704" s="44">
        <f t="shared" si="1682"/>
        <v>89.084188911704317</v>
      </c>
      <c r="AI3704" s="36">
        <f t="shared" si="1683"/>
        <v>30.915811088295687</v>
      </c>
      <c r="AJ3704" s="36">
        <f t="shared" si="1684"/>
        <v>941</v>
      </c>
      <c r="AK3704" s="45">
        <v>45657</v>
      </c>
    </row>
    <row r="3705" spans="1:37" s="79" customFormat="1" ht="12.75" x14ac:dyDescent="0.25">
      <c r="A3705" s="36">
        <v>3699</v>
      </c>
      <c r="B3705" s="45">
        <v>44716</v>
      </c>
      <c r="C3705" s="49" t="s">
        <v>265</v>
      </c>
      <c r="D3705" s="49"/>
      <c r="E3705" s="49">
        <v>12007</v>
      </c>
      <c r="F3705" s="36" t="s">
        <v>2371</v>
      </c>
      <c r="G3705" s="73" t="s">
        <v>435</v>
      </c>
      <c r="H3705" s="38">
        <v>4</v>
      </c>
      <c r="I3705" s="48">
        <v>960000</v>
      </c>
      <c r="J3705" s="39">
        <f t="shared" si="1656"/>
        <v>0</v>
      </c>
      <c r="K3705" s="39">
        <f t="shared" si="1657"/>
        <v>0</v>
      </c>
      <c r="L3705" s="39">
        <f t="shared" si="1658"/>
        <v>0</v>
      </c>
      <c r="M3705" s="39">
        <f t="shared" si="1675"/>
        <v>0</v>
      </c>
      <c r="N3705" s="39">
        <f t="shared" si="1669"/>
        <v>0</v>
      </c>
      <c r="O3705" s="39">
        <f t="shared" si="1660"/>
        <v>960000</v>
      </c>
      <c r="P3705" s="39">
        <f t="shared" si="1661"/>
        <v>0</v>
      </c>
      <c r="Q3705" s="39">
        <f t="shared" si="1662"/>
        <v>0</v>
      </c>
      <c r="R3705" s="39">
        <f t="shared" si="1663"/>
        <v>0</v>
      </c>
      <c r="S3705" s="39">
        <f t="shared" si="1664"/>
        <v>0</v>
      </c>
      <c r="T3705" s="39"/>
      <c r="U3705" s="39">
        <f t="shared" si="1665"/>
        <v>0</v>
      </c>
      <c r="V3705" s="39"/>
      <c r="W3705" s="39">
        <f t="shared" si="1676"/>
        <v>0</v>
      </c>
      <c r="X3705" s="39">
        <f t="shared" si="1666"/>
        <v>262.8336755646817</v>
      </c>
      <c r="Y3705" s="39">
        <f t="shared" si="1667"/>
        <v>7999.9999999999991</v>
      </c>
      <c r="Z3705" s="41">
        <f t="shared" si="1668"/>
        <v>247326.48870636546</v>
      </c>
      <c r="AA3705" s="41">
        <v>151129.36344969197</v>
      </c>
      <c r="AB3705" s="41">
        <v>4735.365324174606</v>
      </c>
      <c r="AC3705" s="41">
        <f t="shared" si="1677"/>
        <v>155864.72877386658</v>
      </c>
      <c r="AD3705" s="42">
        <f t="shared" si="1678"/>
        <v>96197.125256673491</v>
      </c>
      <c r="AE3705" s="41">
        <f t="shared" si="1679"/>
        <v>252061.85403054007</v>
      </c>
      <c r="AF3705" s="42">
        <f t="shared" si="1680"/>
        <v>707938.1459694599</v>
      </c>
      <c r="AG3705" s="43">
        <f t="shared" si="1681"/>
        <v>120</v>
      </c>
      <c r="AH3705" s="44">
        <f t="shared" si="1682"/>
        <v>89.084188911704317</v>
      </c>
      <c r="AI3705" s="36">
        <f t="shared" si="1683"/>
        <v>30.915811088295687</v>
      </c>
      <c r="AJ3705" s="36">
        <f t="shared" si="1684"/>
        <v>941</v>
      </c>
      <c r="AK3705" s="45">
        <v>45657</v>
      </c>
    </row>
    <row r="3706" spans="1:37" s="79" customFormat="1" ht="51" customHeight="1" x14ac:dyDescent="0.25">
      <c r="A3706" s="36">
        <v>3700</v>
      </c>
      <c r="B3706" s="45">
        <v>44719</v>
      </c>
      <c r="C3706" s="49" t="s">
        <v>272</v>
      </c>
      <c r="D3706" s="49"/>
      <c r="E3706" s="49">
        <v>12010</v>
      </c>
      <c r="F3706" s="36" t="s">
        <v>2626</v>
      </c>
      <c r="G3706" s="56" t="s">
        <v>435</v>
      </c>
      <c r="H3706" s="38">
        <v>11</v>
      </c>
      <c r="I3706" s="96">
        <v>850000.00000000012</v>
      </c>
      <c r="J3706" s="39">
        <f t="shared" si="1656"/>
        <v>0</v>
      </c>
      <c r="K3706" s="39">
        <f t="shared" si="1657"/>
        <v>0</v>
      </c>
      <c r="L3706" s="39">
        <f t="shared" si="1658"/>
        <v>0</v>
      </c>
      <c r="M3706" s="39">
        <f t="shared" si="1675"/>
        <v>0</v>
      </c>
      <c r="N3706" s="39">
        <f t="shared" si="1669"/>
        <v>0</v>
      </c>
      <c r="O3706" s="39">
        <f t="shared" si="1660"/>
        <v>0</v>
      </c>
      <c r="P3706" s="39">
        <f t="shared" si="1661"/>
        <v>0</v>
      </c>
      <c r="Q3706" s="39">
        <f t="shared" si="1662"/>
        <v>0</v>
      </c>
      <c r="R3706" s="39">
        <f t="shared" si="1663"/>
        <v>850000.00000000012</v>
      </c>
      <c r="S3706" s="39">
        <f t="shared" si="1664"/>
        <v>0</v>
      </c>
      <c r="T3706" s="39"/>
      <c r="U3706" s="39">
        <f t="shared" si="1665"/>
        <v>0</v>
      </c>
      <c r="V3706" s="39"/>
      <c r="W3706" s="39">
        <f t="shared" si="1676"/>
        <v>0</v>
      </c>
      <c r="X3706" s="39">
        <f t="shared" si="1666"/>
        <v>232.71731690622866</v>
      </c>
      <c r="Y3706" s="39">
        <f t="shared" si="1667"/>
        <v>7083.3333333333348</v>
      </c>
      <c r="Z3706" s="41">
        <f t="shared" si="1668"/>
        <v>218288.84325804247</v>
      </c>
      <c r="AA3706" s="41">
        <v>133114.30527036279</v>
      </c>
      <c r="AB3706" s="41">
        <v>8946.7441922659382</v>
      </c>
      <c r="AC3706" s="41">
        <f t="shared" si="1677"/>
        <v>142061.04946262873</v>
      </c>
      <c r="AD3706" s="42">
        <f t="shared" si="1678"/>
        <v>85174.53798767968</v>
      </c>
      <c r="AE3706" s="41">
        <f t="shared" si="1679"/>
        <v>227235.58745030841</v>
      </c>
      <c r="AF3706" s="42">
        <f t="shared" si="1680"/>
        <v>622764.41254969174</v>
      </c>
      <c r="AG3706" s="43">
        <f t="shared" si="1681"/>
        <v>120</v>
      </c>
      <c r="AH3706" s="44">
        <f t="shared" si="1682"/>
        <v>89.182751540041068</v>
      </c>
      <c r="AI3706" s="36">
        <f t="shared" si="1683"/>
        <v>30.817248459958932</v>
      </c>
      <c r="AJ3706" s="36">
        <f t="shared" si="1684"/>
        <v>938</v>
      </c>
      <c r="AK3706" s="45">
        <v>45657</v>
      </c>
    </row>
    <row r="3707" spans="1:37" s="79" customFormat="1" ht="38.25" customHeight="1" x14ac:dyDescent="0.25">
      <c r="A3707" s="36">
        <v>3701</v>
      </c>
      <c r="B3707" s="45">
        <v>44720</v>
      </c>
      <c r="C3707" s="49" t="s">
        <v>265</v>
      </c>
      <c r="D3707" s="49"/>
      <c r="E3707" s="49">
        <v>12007</v>
      </c>
      <c r="F3707" s="56" t="s">
        <v>2627</v>
      </c>
      <c r="G3707" s="73" t="s">
        <v>435</v>
      </c>
      <c r="H3707" s="38">
        <v>1</v>
      </c>
      <c r="I3707" s="50">
        <v>155000</v>
      </c>
      <c r="J3707" s="39">
        <f t="shared" si="1656"/>
        <v>0</v>
      </c>
      <c r="K3707" s="39">
        <f t="shared" si="1657"/>
        <v>0</v>
      </c>
      <c r="L3707" s="39">
        <f t="shared" si="1658"/>
        <v>0</v>
      </c>
      <c r="M3707" s="39">
        <f t="shared" si="1675"/>
        <v>0</v>
      </c>
      <c r="N3707" s="39">
        <f t="shared" si="1669"/>
        <v>0</v>
      </c>
      <c r="O3707" s="39">
        <f t="shared" si="1660"/>
        <v>155000</v>
      </c>
      <c r="P3707" s="39">
        <f t="shared" si="1661"/>
        <v>0</v>
      </c>
      <c r="Q3707" s="39">
        <f t="shared" si="1662"/>
        <v>0</v>
      </c>
      <c r="R3707" s="39">
        <f t="shared" si="1663"/>
        <v>0</v>
      </c>
      <c r="S3707" s="39">
        <f t="shared" si="1664"/>
        <v>0</v>
      </c>
      <c r="T3707" s="39"/>
      <c r="U3707" s="39">
        <f t="shared" si="1665"/>
        <v>0</v>
      </c>
      <c r="V3707" s="39"/>
      <c r="W3707" s="39">
        <f t="shared" si="1676"/>
        <v>0</v>
      </c>
      <c r="X3707" s="39">
        <f t="shared" si="1666"/>
        <v>42.436687200547567</v>
      </c>
      <c r="Y3707" s="39">
        <f t="shared" si="1667"/>
        <v>1291.6666666666665</v>
      </c>
      <c r="Z3707" s="41">
        <f t="shared" si="1668"/>
        <v>39763.175906913071</v>
      </c>
      <c r="AA3707" s="41">
        <v>24231.348391512656</v>
      </c>
      <c r="AB3707" s="41">
        <v>759.24548553636521</v>
      </c>
      <c r="AC3707" s="41">
        <f t="shared" si="1677"/>
        <v>24990.593877049021</v>
      </c>
      <c r="AD3707" s="42">
        <f t="shared" si="1678"/>
        <v>15531.827515400415</v>
      </c>
      <c r="AE3707" s="41">
        <f t="shared" si="1679"/>
        <v>40522.42139244944</v>
      </c>
      <c r="AF3707" s="42">
        <f t="shared" si="1680"/>
        <v>114477.57860755056</v>
      </c>
      <c r="AG3707" s="43">
        <f t="shared" si="1681"/>
        <v>120</v>
      </c>
      <c r="AH3707" s="44">
        <f t="shared" si="1682"/>
        <v>89.215605749486656</v>
      </c>
      <c r="AI3707" s="36">
        <f t="shared" si="1683"/>
        <v>30.784394250513348</v>
      </c>
      <c r="AJ3707" s="36">
        <f t="shared" si="1684"/>
        <v>937</v>
      </c>
      <c r="AK3707" s="45">
        <v>45657</v>
      </c>
    </row>
    <row r="3708" spans="1:37" s="79" customFormat="1" ht="38.25" customHeight="1" x14ac:dyDescent="0.25">
      <c r="A3708" s="36">
        <v>3702</v>
      </c>
      <c r="B3708" s="45">
        <v>44721</v>
      </c>
      <c r="C3708" s="49" t="s">
        <v>272</v>
      </c>
      <c r="D3708" s="49"/>
      <c r="E3708" s="49">
        <v>12010</v>
      </c>
      <c r="F3708" s="36" t="s">
        <v>2628</v>
      </c>
      <c r="G3708" s="56" t="s">
        <v>435</v>
      </c>
      <c r="H3708" s="38">
        <v>8</v>
      </c>
      <c r="I3708" s="96">
        <v>2090000</v>
      </c>
      <c r="J3708" s="39">
        <f t="shared" si="1656"/>
        <v>0</v>
      </c>
      <c r="K3708" s="39">
        <f t="shared" si="1657"/>
        <v>0</v>
      </c>
      <c r="L3708" s="39">
        <f t="shared" si="1658"/>
        <v>0</v>
      </c>
      <c r="M3708" s="39">
        <f t="shared" si="1675"/>
        <v>0</v>
      </c>
      <c r="N3708" s="39">
        <f t="shared" si="1669"/>
        <v>0</v>
      </c>
      <c r="O3708" s="39">
        <f t="shared" si="1660"/>
        <v>0</v>
      </c>
      <c r="P3708" s="39">
        <f t="shared" si="1661"/>
        <v>0</v>
      </c>
      <c r="Q3708" s="39">
        <f t="shared" si="1662"/>
        <v>0</v>
      </c>
      <c r="R3708" s="39">
        <f t="shared" si="1663"/>
        <v>2090000</v>
      </c>
      <c r="S3708" s="39">
        <f t="shared" si="1664"/>
        <v>0</v>
      </c>
      <c r="T3708" s="39"/>
      <c r="U3708" s="39">
        <f t="shared" si="1665"/>
        <v>0</v>
      </c>
      <c r="V3708" s="39"/>
      <c r="W3708" s="39">
        <f t="shared" si="1676"/>
        <v>0</v>
      </c>
      <c r="X3708" s="39">
        <f t="shared" si="1666"/>
        <v>572.21081451060911</v>
      </c>
      <c r="Y3708" s="39">
        <f t="shared" si="1667"/>
        <v>17416.666666666664</v>
      </c>
      <c r="Z3708" s="41">
        <f t="shared" si="1668"/>
        <v>535589.32238193008</v>
      </c>
      <c r="AA3708" s="41">
        <v>326160.16427104716</v>
      </c>
      <c r="AB3708" s="41">
        <v>21921.547421321287</v>
      </c>
      <c r="AC3708" s="41">
        <f t="shared" si="1677"/>
        <v>348081.71169236844</v>
      </c>
      <c r="AD3708" s="42">
        <f t="shared" si="1678"/>
        <v>209429.15811088291</v>
      </c>
      <c r="AE3708" s="41">
        <f t="shared" si="1679"/>
        <v>557510.86980325135</v>
      </c>
      <c r="AF3708" s="42">
        <f t="shared" si="1680"/>
        <v>1532489.1301967488</v>
      </c>
      <c r="AG3708" s="43">
        <f t="shared" si="1681"/>
        <v>120</v>
      </c>
      <c r="AH3708" s="44">
        <f t="shared" si="1682"/>
        <v>89.248459958932244</v>
      </c>
      <c r="AI3708" s="36">
        <f t="shared" si="1683"/>
        <v>30.751540041067763</v>
      </c>
      <c r="AJ3708" s="36">
        <f t="shared" si="1684"/>
        <v>936</v>
      </c>
      <c r="AK3708" s="45">
        <v>45657</v>
      </c>
    </row>
    <row r="3709" spans="1:37" s="79" customFormat="1" ht="38.25" customHeight="1" x14ac:dyDescent="0.25">
      <c r="A3709" s="36">
        <v>3703</v>
      </c>
      <c r="B3709" s="45">
        <v>44722</v>
      </c>
      <c r="C3709" s="49" t="s">
        <v>265</v>
      </c>
      <c r="D3709" s="49"/>
      <c r="E3709" s="49">
        <v>12007</v>
      </c>
      <c r="F3709" s="36" t="s">
        <v>2629</v>
      </c>
      <c r="G3709" s="73" t="s">
        <v>435</v>
      </c>
      <c r="H3709" s="38">
        <v>1</v>
      </c>
      <c r="I3709" s="48">
        <v>155000</v>
      </c>
      <c r="J3709" s="39">
        <f t="shared" si="1656"/>
        <v>0</v>
      </c>
      <c r="K3709" s="39">
        <f t="shared" si="1657"/>
        <v>0</v>
      </c>
      <c r="L3709" s="39">
        <f t="shared" si="1658"/>
        <v>0</v>
      </c>
      <c r="M3709" s="39">
        <f t="shared" si="1675"/>
        <v>0</v>
      </c>
      <c r="N3709" s="39">
        <f t="shared" si="1669"/>
        <v>0</v>
      </c>
      <c r="O3709" s="39">
        <f t="shared" si="1660"/>
        <v>155000</v>
      </c>
      <c r="P3709" s="39">
        <f t="shared" si="1661"/>
        <v>0</v>
      </c>
      <c r="Q3709" s="39">
        <f t="shared" si="1662"/>
        <v>0</v>
      </c>
      <c r="R3709" s="39">
        <f t="shared" si="1663"/>
        <v>0</v>
      </c>
      <c r="S3709" s="39">
        <f t="shared" si="1664"/>
        <v>0</v>
      </c>
      <c r="T3709" s="39"/>
      <c r="U3709" s="39">
        <f t="shared" si="1665"/>
        <v>0</v>
      </c>
      <c r="V3709" s="39"/>
      <c r="W3709" s="39">
        <f t="shared" si="1676"/>
        <v>0</v>
      </c>
      <c r="X3709" s="39">
        <f t="shared" si="1666"/>
        <v>42.436687200547567</v>
      </c>
      <c r="Y3709" s="39">
        <f t="shared" si="1667"/>
        <v>1291.6666666666665</v>
      </c>
      <c r="Z3709" s="41">
        <f t="shared" si="1668"/>
        <v>39678.302532511974</v>
      </c>
      <c r="AA3709" s="41">
        <v>24146.475017111563</v>
      </c>
      <c r="AB3709" s="41">
        <v>756.586131821702</v>
      </c>
      <c r="AC3709" s="41">
        <f t="shared" si="1677"/>
        <v>24903.061148933266</v>
      </c>
      <c r="AD3709" s="42">
        <f t="shared" si="1678"/>
        <v>15531.827515400411</v>
      </c>
      <c r="AE3709" s="41">
        <f t="shared" si="1679"/>
        <v>40434.888664333674</v>
      </c>
      <c r="AF3709" s="42">
        <f t="shared" si="1680"/>
        <v>114565.11133566633</v>
      </c>
      <c r="AG3709" s="43">
        <f t="shared" si="1681"/>
        <v>120</v>
      </c>
      <c r="AH3709" s="44">
        <f t="shared" si="1682"/>
        <v>89.281314168377818</v>
      </c>
      <c r="AI3709" s="36">
        <f t="shared" si="1683"/>
        <v>30.718685831622178</v>
      </c>
      <c r="AJ3709" s="36">
        <f t="shared" si="1684"/>
        <v>935</v>
      </c>
      <c r="AK3709" s="45">
        <v>45657</v>
      </c>
    </row>
    <row r="3710" spans="1:37" s="79" customFormat="1" ht="38.25" customHeight="1" x14ac:dyDescent="0.25">
      <c r="A3710" s="36">
        <v>3704</v>
      </c>
      <c r="B3710" s="37">
        <v>44722</v>
      </c>
      <c r="C3710" s="37" t="s">
        <v>754</v>
      </c>
      <c r="D3710" s="37"/>
      <c r="E3710" s="36">
        <v>12011</v>
      </c>
      <c r="F3710" s="53" t="s">
        <v>2630</v>
      </c>
      <c r="G3710" s="36" t="s">
        <v>491</v>
      </c>
      <c r="H3710" s="49">
        <v>2</v>
      </c>
      <c r="I3710" s="39">
        <v>820000</v>
      </c>
      <c r="J3710" s="39"/>
      <c r="K3710" s="39"/>
      <c r="L3710" s="39"/>
      <c r="M3710" s="39"/>
      <c r="N3710" s="39"/>
      <c r="O3710" s="39"/>
      <c r="P3710" s="39"/>
      <c r="Q3710" s="39"/>
      <c r="R3710" s="39"/>
      <c r="S3710" s="39">
        <v>820000</v>
      </c>
      <c r="T3710" s="39"/>
      <c r="U3710" s="39"/>
      <c r="V3710" s="39"/>
      <c r="W3710" s="39"/>
      <c r="X3710" s="39">
        <f t="shared" si="1666"/>
        <v>449.00752908966462</v>
      </c>
      <c r="Y3710" s="39">
        <f t="shared" si="1667"/>
        <v>13666.666666666666</v>
      </c>
      <c r="Z3710" s="41">
        <f t="shared" si="1668"/>
        <v>419822.03969883639</v>
      </c>
      <c r="AA3710" s="41">
        <v>255485.28405201915</v>
      </c>
      <c r="AB3710" s="41">
        <v>-50485.284052019939</v>
      </c>
      <c r="AC3710" s="41">
        <f t="shared" si="1677"/>
        <v>204999.99999999921</v>
      </c>
      <c r="AD3710" s="42">
        <f t="shared" si="1678"/>
        <v>164336.75564681724</v>
      </c>
      <c r="AE3710" s="41">
        <f t="shared" si="1679"/>
        <v>369336.75564681645</v>
      </c>
      <c r="AF3710" s="42">
        <f t="shared" si="1680"/>
        <v>450663.24435318355</v>
      </c>
      <c r="AG3710" s="43">
        <f>(365.25/30.4375*(IF(E3710=12002,1/3%,IF(E3710=12003,1/3%,IF(E3710=12004,1/3%,IF(E3710=12006,1/2%,IF(E3710=12007,1/10%,IF(E3710=12008,1/3%,IF(E3710=12009,1/10%,IF(E3710=12010,1/10%,IF(E3710=12011,1/20%,IF(E3710=12012,1/3%))))))))))))</f>
        <v>60</v>
      </c>
      <c r="AH3710" s="44">
        <f t="shared" si="1682"/>
        <v>29.281314168377822</v>
      </c>
      <c r="AI3710" s="36">
        <f t="shared" si="1683"/>
        <v>30.718685831622178</v>
      </c>
      <c r="AJ3710" s="36">
        <f t="shared" si="1684"/>
        <v>935</v>
      </c>
      <c r="AK3710" s="45">
        <v>45657</v>
      </c>
    </row>
    <row r="3711" spans="1:37" s="79" customFormat="1" ht="15.75" customHeight="1" x14ac:dyDescent="0.25">
      <c r="A3711" s="36">
        <v>3705</v>
      </c>
      <c r="B3711" s="45">
        <v>44727</v>
      </c>
      <c r="C3711" s="53" t="s">
        <v>533</v>
      </c>
      <c r="D3711" s="53"/>
      <c r="E3711" s="36">
        <v>12003</v>
      </c>
      <c r="F3711" s="36" t="s">
        <v>2552</v>
      </c>
      <c r="G3711" s="36" t="s">
        <v>540</v>
      </c>
      <c r="H3711" s="38">
        <v>3</v>
      </c>
      <c r="I3711" s="48">
        <v>231000</v>
      </c>
      <c r="J3711" s="39">
        <f t="shared" ref="J3711:J3774" si="1685">IF(E3711=12002,I3711,IF(E3711&lt;&gt;12002,0))</f>
        <v>0</v>
      </c>
      <c r="K3711" s="39">
        <f t="shared" ref="K3711:K3774" si="1686">IF(E3711=12003,I3711,IF(E3711&lt;&gt;12003,0))</f>
        <v>231000</v>
      </c>
      <c r="L3711" s="39">
        <f t="shared" ref="L3711:L3774" si="1687">IF(E3711=12004,I3711,IF(E3711&lt;&gt;12004,0))</f>
        <v>0</v>
      </c>
      <c r="M3711" s="39">
        <f>IF(C3711=12006,H3711,IF(C3711&lt;&gt;12006,0))</f>
        <v>0</v>
      </c>
      <c r="N3711" s="39">
        <f>IF(E3711=12006,I3711,IF(E3711&lt;&gt;12006,0))</f>
        <v>0</v>
      </c>
      <c r="O3711" s="39">
        <f t="shared" ref="O3711:O3774" si="1688">IF(E3711=12007,I3711,IF(E3711&lt;&gt;12007,0))</f>
        <v>0</v>
      </c>
      <c r="P3711" s="39">
        <f t="shared" ref="P3711:P3774" si="1689">IF(E3711=12008,I3711,IF(E3711&lt;&gt;12008,0))</f>
        <v>0</v>
      </c>
      <c r="Q3711" s="39">
        <f t="shared" ref="Q3711:Q3774" si="1690">IF(E3711=12009,I3711,IF(E3711&lt;&gt;12009,0))</f>
        <v>0</v>
      </c>
      <c r="R3711" s="39">
        <f t="shared" ref="R3711:R3774" si="1691">IF(E3711=12010,I3711,IF(E3711&lt;&gt;12010,0))</f>
        <v>0</v>
      </c>
      <c r="S3711" s="39">
        <f t="shared" ref="S3711:S3774" si="1692">IF(E3711=12011,I3711,IF(E3711&lt;&gt;12011,0))</f>
        <v>0</v>
      </c>
      <c r="T3711" s="39"/>
      <c r="U3711" s="39">
        <f t="shared" ref="U3711:U3774" si="1693">IF(E3711=12012,I3711,IF(E3711&lt;&gt;12012,0))</f>
        <v>0</v>
      </c>
      <c r="V3711" s="39"/>
      <c r="W3711" s="39"/>
      <c r="X3711" s="39">
        <f t="shared" si="1666"/>
        <v>18.973305954825463</v>
      </c>
      <c r="Y3711" s="39">
        <f t="shared" si="1667"/>
        <v>577.5</v>
      </c>
      <c r="Z3711" s="41">
        <f t="shared" si="1668"/>
        <v>17645.174537987681</v>
      </c>
      <c r="AA3711" s="41">
        <v>10131.745379876797</v>
      </c>
      <c r="AB3711" s="41">
        <v>-273.2500018955248</v>
      </c>
      <c r="AC3711" s="41">
        <f t="shared" si="1677"/>
        <v>9858.4953779812713</v>
      </c>
      <c r="AD3711" s="42">
        <f t="shared" si="1678"/>
        <v>7513.4291581108846</v>
      </c>
      <c r="AE3711" s="41">
        <f t="shared" si="1679"/>
        <v>17371.924536092156</v>
      </c>
      <c r="AF3711" s="42">
        <f t="shared" si="1680"/>
        <v>213628.07546390785</v>
      </c>
      <c r="AG3711" s="43">
        <f>(365.25/30.4375*(IF(E3711=12002,1/3%,IF(E3711=12003,1/3%,IF(E3711=12004,1/3%,IF(E3711=12006,1/2%,IF(E3711=12007,1/10%,IF(E3711=12008,1/3%,IF(E3711=12009,1/10%,IF(E3711=12010,1/10%,IF(E3711=12011,1/20%,IF(E3711=12012,1/3%))))))))))))</f>
        <v>400</v>
      </c>
      <c r="AH3711" s="44">
        <f t="shared" si="1682"/>
        <v>369.44558521560577</v>
      </c>
      <c r="AI3711" s="36">
        <f t="shared" si="1683"/>
        <v>30.55441478439425</v>
      </c>
      <c r="AJ3711" s="36">
        <f t="shared" si="1684"/>
        <v>930</v>
      </c>
      <c r="AK3711" s="45">
        <v>45657</v>
      </c>
    </row>
    <row r="3712" spans="1:37" s="79" customFormat="1" ht="15.75" customHeight="1" x14ac:dyDescent="0.25">
      <c r="A3712" s="36">
        <v>3706</v>
      </c>
      <c r="B3712" s="45">
        <v>44728</v>
      </c>
      <c r="C3712" s="49" t="s">
        <v>272</v>
      </c>
      <c r="D3712" s="49"/>
      <c r="E3712" s="49">
        <v>12010</v>
      </c>
      <c r="F3712" s="36" t="s">
        <v>2610</v>
      </c>
      <c r="G3712" s="56" t="s">
        <v>435</v>
      </c>
      <c r="H3712" s="38">
        <v>1</v>
      </c>
      <c r="I3712" s="96">
        <v>355000</v>
      </c>
      <c r="J3712" s="39">
        <f t="shared" si="1685"/>
        <v>0</v>
      </c>
      <c r="K3712" s="39">
        <f t="shared" si="1686"/>
        <v>0</v>
      </c>
      <c r="L3712" s="39">
        <f t="shared" si="1687"/>
        <v>0</v>
      </c>
      <c r="M3712" s="39">
        <f>IF(E3712=12005,I3712,IF(E3712&lt;&gt;12005,0))</f>
        <v>0</v>
      </c>
      <c r="N3712" s="39">
        <f t="shared" ref="N3712:N3775" si="1694">IF(E3712=12006,I3712,IF(E3712&lt;&gt;12006,0))</f>
        <v>0</v>
      </c>
      <c r="O3712" s="39">
        <f t="shared" si="1688"/>
        <v>0</v>
      </c>
      <c r="P3712" s="39">
        <f t="shared" si="1689"/>
        <v>0</v>
      </c>
      <c r="Q3712" s="39">
        <f t="shared" si="1690"/>
        <v>0</v>
      </c>
      <c r="R3712" s="39">
        <f t="shared" si="1691"/>
        <v>355000</v>
      </c>
      <c r="S3712" s="39">
        <f t="shared" si="1692"/>
        <v>0</v>
      </c>
      <c r="T3712" s="39"/>
      <c r="U3712" s="39">
        <f t="shared" si="1693"/>
        <v>0</v>
      </c>
      <c r="V3712" s="39"/>
      <c r="W3712" s="39">
        <f>IF(E3712=12099,I3712,IF(E3712&lt;&gt;12099,0))</f>
        <v>0</v>
      </c>
      <c r="X3712" s="39">
        <f t="shared" si="1666"/>
        <v>97.193702943189592</v>
      </c>
      <c r="Y3712" s="39">
        <f t="shared" si="1667"/>
        <v>2958.333333333333</v>
      </c>
      <c r="Z3712" s="41">
        <f t="shared" si="1668"/>
        <v>90292.950034223133</v>
      </c>
      <c r="AA3712" s="41">
        <v>54720.054757015743</v>
      </c>
      <c r="AB3712" s="41">
        <v>3677.7890332933594</v>
      </c>
      <c r="AC3712" s="41">
        <f t="shared" si="1677"/>
        <v>58397.843790309103</v>
      </c>
      <c r="AD3712" s="42">
        <f t="shared" si="1678"/>
        <v>35572.89527720739</v>
      </c>
      <c r="AE3712" s="41">
        <f t="shared" si="1679"/>
        <v>93970.739067516493</v>
      </c>
      <c r="AF3712" s="42">
        <f t="shared" si="1680"/>
        <v>261029.26093248351</v>
      </c>
      <c r="AG3712" s="43">
        <f>(365.25/30.4375*(IF(E3712=12002,1/3%,IF(E3712=12003,1/3%,IF(E3712=12004,1/3%,IF(E3712=12006,1/2%,IF(E3712=12007,1/10%,IF(E3712=12008,1/3%,IF(E3712=12009,1/10%,IF(E3712=12010,1/10%,IF(E3712=12011,1/20%,IF(E3712=12012,1/3%,IF(E3712=12099,1/10%)))))))))))))</f>
        <v>120</v>
      </c>
      <c r="AH3712" s="44">
        <f t="shared" si="1682"/>
        <v>89.478439425051334</v>
      </c>
      <c r="AI3712" s="36">
        <f t="shared" si="1683"/>
        <v>30.521560574948666</v>
      </c>
      <c r="AJ3712" s="36">
        <f t="shared" si="1684"/>
        <v>929</v>
      </c>
      <c r="AK3712" s="45">
        <v>45657</v>
      </c>
    </row>
    <row r="3713" spans="1:37" s="79" customFormat="1" ht="12.75" customHeight="1" x14ac:dyDescent="0.25">
      <c r="A3713" s="36">
        <v>3707</v>
      </c>
      <c r="B3713" s="45">
        <v>44728</v>
      </c>
      <c r="C3713" s="49" t="s">
        <v>272</v>
      </c>
      <c r="D3713" s="49"/>
      <c r="E3713" s="49">
        <v>12010</v>
      </c>
      <c r="F3713" s="36" t="s">
        <v>2631</v>
      </c>
      <c r="G3713" s="56" t="s">
        <v>435</v>
      </c>
      <c r="H3713" s="38">
        <v>1</v>
      </c>
      <c r="I3713" s="96">
        <v>365000</v>
      </c>
      <c r="J3713" s="39">
        <f t="shared" si="1685"/>
        <v>0</v>
      </c>
      <c r="K3713" s="39">
        <f t="shared" si="1686"/>
        <v>0</v>
      </c>
      <c r="L3713" s="39">
        <f t="shared" si="1687"/>
        <v>0</v>
      </c>
      <c r="M3713" s="39">
        <f>IF(E3713=12005,I3713,IF(E3713&lt;&gt;12005,0))</f>
        <v>0</v>
      </c>
      <c r="N3713" s="39">
        <f t="shared" si="1694"/>
        <v>0</v>
      </c>
      <c r="O3713" s="39">
        <f t="shared" si="1688"/>
        <v>0</v>
      </c>
      <c r="P3713" s="39">
        <f t="shared" si="1689"/>
        <v>0</v>
      </c>
      <c r="Q3713" s="39">
        <f t="shared" si="1690"/>
        <v>0</v>
      </c>
      <c r="R3713" s="39">
        <f t="shared" si="1691"/>
        <v>365000</v>
      </c>
      <c r="S3713" s="39">
        <f t="shared" si="1692"/>
        <v>0</v>
      </c>
      <c r="T3713" s="39"/>
      <c r="U3713" s="39">
        <f t="shared" si="1693"/>
        <v>0</v>
      </c>
      <c r="V3713" s="39"/>
      <c r="W3713" s="39">
        <f>IF(E3713=12099,I3713,IF(E3713&lt;&gt;12099,0))</f>
        <v>0</v>
      </c>
      <c r="X3713" s="39">
        <f t="shared" si="1666"/>
        <v>99.931553730321696</v>
      </c>
      <c r="Y3713" s="39">
        <f t="shared" si="1667"/>
        <v>3041.6666666666665</v>
      </c>
      <c r="Z3713" s="41">
        <f t="shared" si="1668"/>
        <v>92836.413415468851</v>
      </c>
      <c r="AA3713" s="41">
        <v>56261.464750171115</v>
      </c>
      <c r="AB3713" s="41">
        <v>3781.3887243720451</v>
      </c>
      <c r="AC3713" s="41">
        <f t="shared" si="1677"/>
        <v>60042.853474543161</v>
      </c>
      <c r="AD3713" s="42">
        <f t="shared" si="1678"/>
        <v>36574.948665297736</v>
      </c>
      <c r="AE3713" s="41">
        <f t="shared" si="1679"/>
        <v>96617.802139840904</v>
      </c>
      <c r="AF3713" s="42">
        <f t="shared" si="1680"/>
        <v>268382.1978601591</v>
      </c>
      <c r="AG3713" s="43">
        <f>(365.25/30.4375*(IF(E3713=12002,1/3%,IF(E3713=12003,1/3%,IF(E3713=12004,1/3%,IF(E3713=12006,1/2%,IF(E3713=12007,1/10%,IF(E3713=12008,1/3%,IF(E3713=12009,1/10%,IF(E3713=12010,1/10%,IF(E3713=12011,1/20%,IF(E3713=12012,1/3%,IF(E3713=12099,1/10%)))))))))))))</f>
        <v>120</v>
      </c>
      <c r="AH3713" s="44">
        <f t="shared" si="1682"/>
        <v>89.478439425051334</v>
      </c>
      <c r="AI3713" s="36">
        <f t="shared" si="1683"/>
        <v>30.521560574948666</v>
      </c>
      <c r="AJ3713" s="36">
        <f t="shared" si="1684"/>
        <v>929</v>
      </c>
      <c r="AK3713" s="45">
        <v>45657</v>
      </c>
    </row>
    <row r="3714" spans="1:37" s="79" customFormat="1" ht="12.75" customHeight="1" x14ac:dyDescent="0.25">
      <c r="A3714" s="36">
        <v>3708</v>
      </c>
      <c r="B3714" s="45">
        <v>44728</v>
      </c>
      <c r="C3714" s="49" t="s">
        <v>272</v>
      </c>
      <c r="D3714" s="49"/>
      <c r="E3714" s="49">
        <v>12010</v>
      </c>
      <c r="F3714" s="36" t="s">
        <v>2632</v>
      </c>
      <c r="G3714" s="56" t="s">
        <v>435</v>
      </c>
      <c r="H3714" s="38">
        <v>1</v>
      </c>
      <c r="I3714" s="96">
        <v>400000</v>
      </c>
      <c r="J3714" s="39">
        <f t="shared" si="1685"/>
        <v>0</v>
      </c>
      <c r="K3714" s="39">
        <f t="shared" si="1686"/>
        <v>0</v>
      </c>
      <c r="L3714" s="39">
        <f t="shared" si="1687"/>
        <v>0</v>
      </c>
      <c r="M3714" s="39">
        <f>IF(E3714=12005,I3714,IF(E3714&lt;&gt;12005,0))</f>
        <v>0</v>
      </c>
      <c r="N3714" s="39">
        <f t="shared" si="1694"/>
        <v>0</v>
      </c>
      <c r="O3714" s="39">
        <f t="shared" si="1688"/>
        <v>0</v>
      </c>
      <c r="P3714" s="39">
        <f t="shared" si="1689"/>
        <v>0</v>
      </c>
      <c r="Q3714" s="39">
        <f t="shared" si="1690"/>
        <v>0</v>
      </c>
      <c r="R3714" s="39">
        <f t="shared" si="1691"/>
        <v>400000</v>
      </c>
      <c r="S3714" s="39">
        <f t="shared" si="1692"/>
        <v>0</v>
      </c>
      <c r="T3714" s="39"/>
      <c r="U3714" s="39">
        <f t="shared" si="1693"/>
        <v>0</v>
      </c>
      <c r="V3714" s="39"/>
      <c r="W3714" s="39">
        <f>IF(E3714=12099,I3714,IF(E3714&lt;&gt;12099,0))</f>
        <v>0</v>
      </c>
      <c r="X3714" s="39">
        <f t="shared" si="1666"/>
        <v>109.51403148528405</v>
      </c>
      <c r="Y3714" s="39">
        <f t="shared" si="1667"/>
        <v>3333.3333333333335</v>
      </c>
      <c r="Z3714" s="41">
        <f t="shared" si="1668"/>
        <v>101738.53524982888</v>
      </c>
      <c r="AA3714" s="41">
        <v>61656.399726214928</v>
      </c>
      <c r="AB3714" s="41">
        <v>4143.9876431474477</v>
      </c>
      <c r="AC3714" s="41">
        <f t="shared" si="1677"/>
        <v>65800.387369362375</v>
      </c>
      <c r="AD3714" s="42">
        <f t="shared" si="1678"/>
        <v>40082.135523613957</v>
      </c>
      <c r="AE3714" s="41">
        <f t="shared" si="1679"/>
        <v>105882.52289297633</v>
      </c>
      <c r="AF3714" s="42">
        <f t="shared" si="1680"/>
        <v>294117.4771070237</v>
      </c>
      <c r="AG3714" s="43">
        <f>(365.25/30.4375*(IF(E3714=12002,1/3%,IF(E3714=12003,1/3%,IF(E3714=12004,1/3%,IF(E3714=12006,1/2%,IF(E3714=12007,1/10%,IF(E3714=12008,1/3%,IF(E3714=12009,1/10%,IF(E3714=12010,1/10%,IF(E3714=12011,1/20%,IF(E3714=12012,1/3%,IF(E3714=12099,1/10%)))))))))))))</f>
        <v>120</v>
      </c>
      <c r="AH3714" s="44">
        <f t="shared" si="1682"/>
        <v>89.478439425051334</v>
      </c>
      <c r="AI3714" s="36">
        <f t="shared" si="1683"/>
        <v>30.521560574948666</v>
      </c>
      <c r="AJ3714" s="36">
        <f t="shared" si="1684"/>
        <v>929</v>
      </c>
      <c r="AK3714" s="45">
        <v>45657</v>
      </c>
    </row>
    <row r="3715" spans="1:37" s="79" customFormat="1" ht="38.25" customHeight="1" x14ac:dyDescent="0.25">
      <c r="A3715" s="36">
        <v>3709</v>
      </c>
      <c r="B3715" s="45">
        <v>44728</v>
      </c>
      <c r="C3715" s="49" t="s">
        <v>272</v>
      </c>
      <c r="D3715" s="49"/>
      <c r="E3715" s="49">
        <v>12010</v>
      </c>
      <c r="F3715" s="36" t="s">
        <v>2633</v>
      </c>
      <c r="G3715" s="56" t="s">
        <v>435</v>
      </c>
      <c r="H3715" s="38">
        <v>1</v>
      </c>
      <c r="I3715" s="96">
        <v>600000</v>
      </c>
      <c r="J3715" s="39">
        <f t="shared" si="1685"/>
        <v>0</v>
      </c>
      <c r="K3715" s="39">
        <f t="shared" si="1686"/>
        <v>0</v>
      </c>
      <c r="L3715" s="39">
        <f t="shared" si="1687"/>
        <v>0</v>
      </c>
      <c r="M3715" s="39">
        <f>IF(E3715=12005,I3715,IF(E3715&lt;&gt;12005,0))</f>
        <v>0</v>
      </c>
      <c r="N3715" s="39">
        <f t="shared" si="1694"/>
        <v>0</v>
      </c>
      <c r="O3715" s="39">
        <f t="shared" si="1688"/>
        <v>0</v>
      </c>
      <c r="P3715" s="39">
        <f t="shared" si="1689"/>
        <v>0</v>
      </c>
      <c r="Q3715" s="39">
        <f t="shared" si="1690"/>
        <v>0</v>
      </c>
      <c r="R3715" s="39">
        <f t="shared" si="1691"/>
        <v>600000</v>
      </c>
      <c r="S3715" s="39">
        <f t="shared" si="1692"/>
        <v>0</v>
      </c>
      <c r="T3715" s="39"/>
      <c r="U3715" s="39">
        <f t="shared" si="1693"/>
        <v>0</v>
      </c>
      <c r="V3715" s="39"/>
      <c r="W3715" s="39">
        <f>IF(E3715=12099,I3715,IF(E3715&lt;&gt;12099,0))</f>
        <v>0</v>
      </c>
      <c r="X3715" s="39">
        <f t="shared" si="1666"/>
        <v>164.27104722792606</v>
      </c>
      <c r="Y3715" s="39">
        <f t="shared" si="1667"/>
        <v>4999.9999999999991</v>
      </c>
      <c r="Z3715" s="41">
        <f t="shared" si="1668"/>
        <v>152607.8028747433</v>
      </c>
      <c r="AA3715" s="41">
        <v>92484.599589322374</v>
      </c>
      <c r="AB3715" s="41">
        <v>6215.9814647211706</v>
      </c>
      <c r="AC3715" s="41">
        <f t="shared" si="1677"/>
        <v>98700.581054043549</v>
      </c>
      <c r="AD3715" s="42">
        <f t="shared" si="1678"/>
        <v>60123.203285420925</v>
      </c>
      <c r="AE3715" s="41">
        <f t="shared" si="1679"/>
        <v>158823.78433946447</v>
      </c>
      <c r="AF3715" s="42">
        <f t="shared" si="1680"/>
        <v>441176.2156605355</v>
      </c>
      <c r="AG3715" s="43">
        <f>(365.25/30.4375*(IF(E3715=12002,1/3%,IF(E3715=12003,1/3%,IF(E3715=12004,1/3%,IF(E3715=12006,1/2%,IF(E3715=12007,1/10%,IF(E3715=12008,1/3%,IF(E3715=12009,1/10%,IF(E3715=12010,1/10%,IF(E3715=12011,1/20%,IF(E3715=12012,1/3%,IF(E3715=12099,1/10%)))))))))))))</f>
        <v>120</v>
      </c>
      <c r="AH3715" s="44">
        <f t="shared" si="1682"/>
        <v>89.478439425051334</v>
      </c>
      <c r="AI3715" s="36">
        <f t="shared" si="1683"/>
        <v>30.521560574948666</v>
      </c>
      <c r="AJ3715" s="36">
        <f t="shared" si="1684"/>
        <v>929</v>
      </c>
      <c r="AK3715" s="45">
        <v>45657</v>
      </c>
    </row>
    <row r="3716" spans="1:37" s="79" customFormat="1" ht="38.25" customHeight="1" x14ac:dyDescent="0.25">
      <c r="A3716" s="36">
        <v>3710</v>
      </c>
      <c r="B3716" s="45">
        <v>44728</v>
      </c>
      <c r="C3716" s="49" t="s">
        <v>431</v>
      </c>
      <c r="D3716" s="49"/>
      <c r="E3716" s="49">
        <v>12009</v>
      </c>
      <c r="F3716" s="36" t="s">
        <v>1701</v>
      </c>
      <c r="G3716" s="56" t="s">
        <v>435</v>
      </c>
      <c r="H3716" s="38">
        <v>23</v>
      </c>
      <c r="I3716" s="48">
        <v>700000</v>
      </c>
      <c r="J3716" s="39">
        <f t="shared" si="1685"/>
        <v>0</v>
      </c>
      <c r="K3716" s="39">
        <f t="shared" si="1686"/>
        <v>0</v>
      </c>
      <c r="L3716" s="39">
        <f t="shared" si="1687"/>
        <v>0</v>
      </c>
      <c r="M3716" s="39">
        <f>IF(E3716=12005,I3716,IF(E3716&lt;&gt;12005,0))</f>
        <v>0</v>
      </c>
      <c r="N3716" s="39">
        <f t="shared" si="1694"/>
        <v>0</v>
      </c>
      <c r="O3716" s="39">
        <f t="shared" si="1688"/>
        <v>0</v>
      </c>
      <c r="P3716" s="39">
        <f t="shared" si="1689"/>
        <v>0</v>
      </c>
      <c r="Q3716" s="39">
        <f t="shared" si="1690"/>
        <v>700000</v>
      </c>
      <c r="R3716" s="39">
        <f t="shared" si="1691"/>
        <v>0</v>
      </c>
      <c r="S3716" s="39">
        <f t="shared" si="1692"/>
        <v>0</v>
      </c>
      <c r="T3716" s="39"/>
      <c r="U3716" s="39">
        <f t="shared" si="1693"/>
        <v>0</v>
      </c>
      <c r="V3716" s="39"/>
      <c r="W3716" s="39">
        <f>IF(E3716=12099,I3716,IF(E3716&lt;&gt;12099,0))</f>
        <v>0</v>
      </c>
      <c r="X3716" s="39">
        <f t="shared" si="1666"/>
        <v>191.6495550992471</v>
      </c>
      <c r="Y3716" s="39">
        <f t="shared" si="1667"/>
        <v>5833.333333333333</v>
      </c>
      <c r="Z3716" s="41">
        <f t="shared" si="1668"/>
        <v>178042.43668720053</v>
      </c>
      <c r="AA3716" s="41">
        <v>107898.69952087612</v>
      </c>
      <c r="AB3716" s="41">
        <v>0</v>
      </c>
      <c r="AC3716" s="41">
        <f t="shared" si="1677"/>
        <v>107898.69952087612</v>
      </c>
      <c r="AD3716" s="42">
        <f t="shared" si="1678"/>
        <v>70143.737166324412</v>
      </c>
      <c r="AE3716" s="41">
        <f t="shared" si="1679"/>
        <v>178042.43668720053</v>
      </c>
      <c r="AF3716" s="42">
        <f t="shared" si="1680"/>
        <v>521957.56331279944</v>
      </c>
      <c r="AG3716" s="43">
        <f>(365.25/30.4375*(IF(E3716=12002,1/3%,IF(E3716=12003,1/3%,IF(E3716=12004,1/3%,IF(E3716=12006,1/2%,IF(E3716=12007,1/10%,IF(E3716=12008,1/3%,IF(E3716=12009,1/10%,IF(E3716=12010,1/10%,IF(E3716=12011,1/20%,IF(E3716=12012,1/3%,IF(E3716=12099,1/10%)))))))))))))</f>
        <v>120</v>
      </c>
      <c r="AH3716" s="44">
        <f t="shared" si="1682"/>
        <v>89.478439425051334</v>
      </c>
      <c r="AI3716" s="36">
        <f t="shared" si="1683"/>
        <v>30.521560574948666</v>
      </c>
      <c r="AJ3716" s="36">
        <f t="shared" si="1684"/>
        <v>929</v>
      </c>
      <c r="AK3716" s="45">
        <v>45657</v>
      </c>
    </row>
    <row r="3717" spans="1:37" s="79" customFormat="1" ht="38.25" customHeight="1" x14ac:dyDescent="0.25">
      <c r="A3717" s="36">
        <v>3711</v>
      </c>
      <c r="B3717" s="45">
        <v>44729</v>
      </c>
      <c r="C3717" s="49" t="s">
        <v>754</v>
      </c>
      <c r="D3717" s="49"/>
      <c r="E3717" s="49">
        <v>12011</v>
      </c>
      <c r="F3717" s="56" t="s">
        <v>2634</v>
      </c>
      <c r="G3717" s="36" t="s">
        <v>70</v>
      </c>
      <c r="H3717" s="38">
        <v>1</v>
      </c>
      <c r="I3717" s="50">
        <v>200700</v>
      </c>
      <c r="J3717" s="39">
        <f t="shared" si="1685"/>
        <v>0</v>
      </c>
      <c r="K3717" s="39">
        <f t="shared" si="1686"/>
        <v>0</v>
      </c>
      <c r="L3717" s="39">
        <f t="shared" si="1687"/>
        <v>0</v>
      </c>
      <c r="M3717" s="39">
        <f>IF(C3717=12006,H3717,IF(C3717&lt;&gt;12006,0))</f>
        <v>0</v>
      </c>
      <c r="N3717" s="39">
        <f t="shared" si="1694"/>
        <v>0</v>
      </c>
      <c r="O3717" s="39">
        <f t="shared" si="1688"/>
        <v>0</v>
      </c>
      <c r="P3717" s="39">
        <f t="shared" si="1689"/>
        <v>0</v>
      </c>
      <c r="Q3717" s="39">
        <f t="shared" si="1690"/>
        <v>0</v>
      </c>
      <c r="R3717" s="39">
        <f t="shared" si="1691"/>
        <v>0</v>
      </c>
      <c r="S3717" s="39">
        <f t="shared" si="1692"/>
        <v>200700</v>
      </c>
      <c r="T3717" s="39"/>
      <c r="U3717" s="39">
        <f t="shared" si="1693"/>
        <v>0</v>
      </c>
      <c r="V3717" s="39"/>
      <c r="W3717" s="39"/>
      <c r="X3717" s="39">
        <f t="shared" si="1666"/>
        <v>109.89733059548254</v>
      </c>
      <c r="Y3717" s="39">
        <f t="shared" si="1667"/>
        <v>3345</v>
      </c>
      <c r="Z3717" s="41">
        <f t="shared" si="1668"/>
        <v>101984.7227926078</v>
      </c>
      <c r="AA3717" s="41">
        <v>61762.299794661187</v>
      </c>
      <c r="AB3717" s="41">
        <v>121364.06783065696</v>
      </c>
      <c r="AC3717" s="41">
        <f t="shared" si="1677"/>
        <v>183126.36762531815</v>
      </c>
      <c r="AD3717" s="42">
        <f>Z3717-AA3717-22648.79</f>
        <v>17573.632997946617</v>
      </c>
      <c r="AE3717" s="41">
        <f t="shared" si="1679"/>
        <v>200700.00062326476</v>
      </c>
      <c r="AF3717" s="42">
        <f t="shared" si="1680"/>
        <v>-6.2326475745067E-4</v>
      </c>
      <c r="AG3717" s="43">
        <f>(365.25/30.4375*(IF(E3717=12002,1/3%,IF(E3717=12003,1/3%,IF(E3717=12004,1/3%,IF(E3717=12006,1/2%,IF(E3717=12007,1/10%,IF(E3717=12008,1/3%,IF(E3717=12009,1/10%,IF(E3717=12010,1/10%,IF(E3717=12011,1/20%,IF(E3717=12012,1/3%))))))))))))</f>
        <v>60</v>
      </c>
      <c r="AH3717" s="44">
        <f t="shared" si="1682"/>
        <v>29.511293634496919</v>
      </c>
      <c r="AI3717" s="36">
        <f t="shared" si="1683"/>
        <v>30.488706365503081</v>
      </c>
      <c r="AJ3717" s="36">
        <f t="shared" si="1684"/>
        <v>928</v>
      </c>
      <c r="AK3717" s="45">
        <v>45657</v>
      </c>
    </row>
    <row r="3718" spans="1:37" s="79" customFormat="1" ht="38.25" customHeight="1" x14ac:dyDescent="0.25">
      <c r="A3718" s="36">
        <v>3712</v>
      </c>
      <c r="B3718" s="91">
        <v>44729</v>
      </c>
      <c r="C3718" s="53" t="s">
        <v>534</v>
      </c>
      <c r="D3718" s="53"/>
      <c r="E3718" s="56">
        <v>12008</v>
      </c>
      <c r="F3718" s="56" t="s">
        <v>1497</v>
      </c>
      <c r="G3718" s="36" t="s">
        <v>558</v>
      </c>
      <c r="H3718" s="62">
        <v>2</v>
      </c>
      <c r="I3718" s="98">
        <v>611030</v>
      </c>
      <c r="J3718" s="39">
        <f t="shared" si="1685"/>
        <v>0</v>
      </c>
      <c r="K3718" s="39">
        <f t="shared" si="1686"/>
        <v>0</v>
      </c>
      <c r="L3718" s="39">
        <f t="shared" si="1687"/>
        <v>0</v>
      </c>
      <c r="M3718" s="39">
        <f>IF(C3718=12006,H3718,IF(C3718&lt;&gt;12006,0))</f>
        <v>0</v>
      </c>
      <c r="N3718" s="39">
        <f t="shared" si="1694"/>
        <v>0</v>
      </c>
      <c r="O3718" s="39">
        <f t="shared" si="1688"/>
        <v>0</v>
      </c>
      <c r="P3718" s="39">
        <f t="shared" si="1689"/>
        <v>611030</v>
      </c>
      <c r="Q3718" s="39">
        <f t="shared" si="1690"/>
        <v>0</v>
      </c>
      <c r="R3718" s="39">
        <f t="shared" si="1691"/>
        <v>0</v>
      </c>
      <c r="S3718" s="39">
        <f t="shared" si="1692"/>
        <v>0</v>
      </c>
      <c r="T3718" s="39"/>
      <c r="U3718" s="39">
        <f t="shared" si="1693"/>
        <v>0</v>
      </c>
      <c r="V3718" s="39"/>
      <c r="W3718" s="39"/>
      <c r="X3718" s="39">
        <f t="shared" si="1666"/>
        <v>50.18726899383983</v>
      </c>
      <c r="Y3718" s="39">
        <f t="shared" si="1667"/>
        <v>1527.5749999999998</v>
      </c>
      <c r="Z3718" s="41">
        <f t="shared" si="1668"/>
        <v>46573.785626283367</v>
      </c>
      <c r="AA3718" s="41">
        <v>26699.627104722789</v>
      </c>
      <c r="AB3718" s="41">
        <v>-720.08058665446094</v>
      </c>
      <c r="AC3718" s="41">
        <f t="shared" si="1677"/>
        <v>25979.546518068328</v>
      </c>
      <c r="AD3718" s="42">
        <f t="shared" ref="AD3718:AD3734" si="1695">Z3718-AA3718</f>
        <v>19874.158521560577</v>
      </c>
      <c r="AE3718" s="41">
        <f t="shared" si="1679"/>
        <v>45853.705039628905</v>
      </c>
      <c r="AF3718" s="42">
        <f t="shared" si="1680"/>
        <v>565176.2949603711</v>
      </c>
      <c r="AG3718" s="43">
        <f>(365.25/30.4375*(IF(E3718=12002,1/3%,IF(E3718=12003,1/3%,IF(E3718=12004,1/3%,IF(E3718=12006,1/2%,IF(E3718=12007,1/10%,IF(E3718=12008,1/3%,IF(E3718=12009,1/10%,IF(E3718=12010,1/10%,IF(E3718=12011,1/20%,IF(E3718=12012,1/3%))))))))))))</f>
        <v>400</v>
      </c>
      <c r="AH3718" s="44">
        <f t="shared" si="1682"/>
        <v>369.51129363449689</v>
      </c>
      <c r="AI3718" s="36">
        <f t="shared" si="1683"/>
        <v>30.488706365503081</v>
      </c>
      <c r="AJ3718" s="36">
        <f t="shared" si="1684"/>
        <v>928</v>
      </c>
      <c r="AK3718" s="45">
        <v>45657</v>
      </c>
    </row>
    <row r="3719" spans="1:37" s="79" customFormat="1" ht="12.75" customHeight="1" x14ac:dyDescent="0.25">
      <c r="A3719" s="36">
        <v>3713</v>
      </c>
      <c r="B3719" s="45">
        <v>44732</v>
      </c>
      <c r="C3719" s="36" t="s">
        <v>533</v>
      </c>
      <c r="D3719" s="36"/>
      <c r="E3719" s="36">
        <v>12003</v>
      </c>
      <c r="F3719" s="36" t="s">
        <v>2552</v>
      </c>
      <c r="G3719" s="36" t="s">
        <v>836</v>
      </c>
      <c r="H3719" s="38">
        <v>15</v>
      </c>
      <c r="I3719" s="48">
        <v>1147500</v>
      </c>
      <c r="J3719" s="39">
        <f t="shared" si="1685"/>
        <v>0</v>
      </c>
      <c r="K3719" s="39">
        <f t="shared" si="1686"/>
        <v>1147500</v>
      </c>
      <c r="L3719" s="39">
        <f t="shared" si="1687"/>
        <v>0</v>
      </c>
      <c r="M3719" s="39">
        <f>IF(C3719=12006,H3719,IF(C3719&lt;&gt;12006,0))</f>
        <v>0</v>
      </c>
      <c r="N3719" s="39">
        <f t="shared" si="1694"/>
        <v>0</v>
      </c>
      <c r="O3719" s="39">
        <f t="shared" si="1688"/>
        <v>0</v>
      </c>
      <c r="P3719" s="39">
        <f t="shared" si="1689"/>
        <v>0</v>
      </c>
      <c r="Q3719" s="39">
        <f t="shared" si="1690"/>
        <v>0</v>
      </c>
      <c r="R3719" s="39">
        <f t="shared" si="1691"/>
        <v>0</v>
      </c>
      <c r="S3719" s="39">
        <f t="shared" si="1692"/>
        <v>0</v>
      </c>
      <c r="T3719" s="39"/>
      <c r="U3719" s="39">
        <f t="shared" si="1693"/>
        <v>0</v>
      </c>
      <c r="V3719" s="39"/>
      <c r="W3719" s="39"/>
      <c r="X3719" s="39">
        <f t="shared" ref="X3719:X3782" si="1696">IF(I3719&lt;0,0,IF(I3719&gt;0,((1/365.25*(IF(E3719=12002,I3719*3%,IF(E3719=12003,I3719*3%,IF(E3719=12004,I3719*3%,IF(E3719=12006,I3719*2%,IF(E3719=12007,I3719*10%,IF(E3719=12008,I3719*3%,IF(E3719=12009,I3719*10%,IF(E3719=12010,I3719*10%,IF(E3719=12011,I3719*20%,IF(E3719=12012,I3719*3%,IF(E3719=12099,I3719*10%))))))))))))))))</f>
        <v>94.25051334702259</v>
      </c>
      <c r="Y3719" s="39">
        <f t="shared" ref="Y3719:Y3782" si="1697">X3719*30.4375</f>
        <v>2868.75</v>
      </c>
      <c r="Z3719" s="41">
        <f t="shared" ref="Z3719:Z3782" si="1698">IF(I3719&lt;0,0,IF(I3719&gt;0,(IF(AI3719*Y3719&lt;=I3719,Y3719*AI3719,IF(Y3719*AI3719&gt;I3719,I3719,IF(AI3719*Y3719=I3719,I3719))))))</f>
        <v>87181.724845995894</v>
      </c>
      <c r="AA3719" s="41">
        <v>52686.036960985628</v>
      </c>
      <c r="AB3719" s="41">
        <v>-1420.9259273553293</v>
      </c>
      <c r="AC3719" s="41">
        <f t="shared" si="1677"/>
        <v>51265.111033630295</v>
      </c>
      <c r="AD3719" s="42">
        <f t="shared" si="1695"/>
        <v>34495.687885010266</v>
      </c>
      <c r="AE3719" s="41">
        <f t="shared" si="1679"/>
        <v>85760.798918640561</v>
      </c>
      <c r="AF3719" s="42">
        <f t="shared" si="1680"/>
        <v>1061739.2010813595</v>
      </c>
      <c r="AG3719" s="43">
        <f>(365.25/30.4375*(IF(E3719=12002,1/3%,IF(E3719=12003,1/3%,IF(E3719=12004,1/3%,IF(E3719=12006,1/2%,IF(E3719=12007,1/10%,IF(E3719=12008,1/3%,IF(E3719=12009,1/10%,IF(E3719=12010,1/10%,IF(E3719=12011,1/20%,IF(E3719=12012,1/3%))))))))))))</f>
        <v>400</v>
      </c>
      <c r="AH3719" s="44">
        <f t="shared" si="1682"/>
        <v>369.60985626283366</v>
      </c>
      <c r="AI3719" s="36">
        <f t="shared" si="1683"/>
        <v>30.390143737166323</v>
      </c>
      <c r="AJ3719" s="36">
        <f t="shared" si="1684"/>
        <v>925</v>
      </c>
      <c r="AK3719" s="45">
        <v>45657</v>
      </c>
    </row>
    <row r="3720" spans="1:37" s="79" customFormat="1" ht="12.75" customHeight="1" x14ac:dyDescent="0.25">
      <c r="A3720" s="36">
        <v>3714</v>
      </c>
      <c r="B3720" s="45">
        <v>44732</v>
      </c>
      <c r="C3720" s="36" t="s">
        <v>533</v>
      </c>
      <c r="D3720" s="36"/>
      <c r="E3720" s="36">
        <v>12003</v>
      </c>
      <c r="F3720" s="36" t="s">
        <v>2070</v>
      </c>
      <c r="G3720" s="36" t="s">
        <v>836</v>
      </c>
      <c r="H3720" s="38">
        <v>10</v>
      </c>
      <c r="I3720" s="48">
        <v>550000</v>
      </c>
      <c r="J3720" s="39">
        <f t="shared" si="1685"/>
        <v>0</v>
      </c>
      <c r="K3720" s="39">
        <f t="shared" si="1686"/>
        <v>550000</v>
      </c>
      <c r="L3720" s="39">
        <f t="shared" si="1687"/>
        <v>0</v>
      </c>
      <c r="M3720" s="39">
        <f>IF(C3720=12006,H3720,IF(C3720&lt;&gt;12006,0))</f>
        <v>0</v>
      </c>
      <c r="N3720" s="39">
        <f t="shared" si="1694"/>
        <v>0</v>
      </c>
      <c r="O3720" s="39">
        <f t="shared" si="1688"/>
        <v>0</v>
      </c>
      <c r="P3720" s="39">
        <f t="shared" si="1689"/>
        <v>0</v>
      </c>
      <c r="Q3720" s="39">
        <f t="shared" si="1690"/>
        <v>0</v>
      </c>
      <c r="R3720" s="39">
        <f t="shared" si="1691"/>
        <v>0</v>
      </c>
      <c r="S3720" s="39">
        <f t="shared" si="1692"/>
        <v>0</v>
      </c>
      <c r="T3720" s="39"/>
      <c r="U3720" s="39">
        <f t="shared" si="1693"/>
        <v>0</v>
      </c>
      <c r="V3720" s="39"/>
      <c r="W3720" s="39"/>
      <c r="X3720" s="39">
        <f t="shared" si="1696"/>
        <v>45.17453798767967</v>
      </c>
      <c r="Y3720" s="39">
        <f t="shared" si="1697"/>
        <v>1375</v>
      </c>
      <c r="Z3720" s="41">
        <f t="shared" si="1698"/>
        <v>41786.447638603691</v>
      </c>
      <c r="AA3720" s="41">
        <v>25252.566735112934</v>
      </c>
      <c r="AB3720" s="41">
        <v>-681.05382139035396</v>
      </c>
      <c r="AC3720" s="41">
        <f t="shared" si="1677"/>
        <v>24571.512913722581</v>
      </c>
      <c r="AD3720" s="42">
        <f t="shared" si="1695"/>
        <v>16533.880903490757</v>
      </c>
      <c r="AE3720" s="41">
        <f t="shared" si="1679"/>
        <v>41105.393817213335</v>
      </c>
      <c r="AF3720" s="42">
        <f t="shared" si="1680"/>
        <v>508894.60618278664</v>
      </c>
      <c r="AG3720" s="43">
        <f>(365.25/30.4375*(IF(E3720=12002,1/3%,IF(E3720=12003,1/3%,IF(E3720=12004,1/3%,IF(E3720=12006,1/2%,IF(E3720=12007,1/10%,IF(E3720=12008,1/3%,IF(E3720=12009,1/10%,IF(E3720=12010,1/10%,IF(E3720=12011,1/20%,IF(E3720=12012,1/3%))))))))))))</f>
        <v>400</v>
      </c>
      <c r="AH3720" s="44">
        <f t="shared" si="1682"/>
        <v>369.60985626283366</v>
      </c>
      <c r="AI3720" s="36">
        <f t="shared" si="1683"/>
        <v>30.390143737166323</v>
      </c>
      <c r="AJ3720" s="36">
        <f t="shared" si="1684"/>
        <v>925</v>
      </c>
      <c r="AK3720" s="45">
        <v>45657</v>
      </c>
    </row>
    <row r="3721" spans="1:37" s="79" customFormat="1" ht="38.25" customHeight="1" x14ac:dyDescent="0.25">
      <c r="A3721" s="36">
        <v>3715</v>
      </c>
      <c r="B3721" s="45">
        <v>44734</v>
      </c>
      <c r="C3721" s="49" t="s">
        <v>272</v>
      </c>
      <c r="D3721" s="49"/>
      <c r="E3721" s="49">
        <v>12010</v>
      </c>
      <c r="F3721" s="56" t="s">
        <v>2635</v>
      </c>
      <c r="G3721" s="56" t="s">
        <v>435</v>
      </c>
      <c r="H3721" s="38">
        <v>1</v>
      </c>
      <c r="I3721" s="50">
        <v>128750</v>
      </c>
      <c r="J3721" s="39">
        <f t="shared" si="1685"/>
        <v>0</v>
      </c>
      <c r="K3721" s="39">
        <f t="shared" si="1686"/>
        <v>0</v>
      </c>
      <c r="L3721" s="39">
        <f t="shared" si="1687"/>
        <v>0</v>
      </c>
      <c r="M3721" s="39">
        <f>IF(E3721=12005,I3721,IF(E3721&lt;&gt;12005,0))</f>
        <v>0</v>
      </c>
      <c r="N3721" s="39">
        <f t="shared" si="1694"/>
        <v>0</v>
      </c>
      <c r="O3721" s="39">
        <f t="shared" si="1688"/>
        <v>0</v>
      </c>
      <c r="P3721" s="39">
        <f t="shared" si="1689"/>
        <v>0</v>
      </c>
      <c r="Q3721" s="39">
        <f t="shared" si="1690"/>
        <v>0</v>
      </c>
      <c r="R3721" s="39">
        <f t="shared" si="1691"/>
        <v>128750</v>
      </c>
      <c r="S3721" s="39">
        <f t="shared" si="1692"/>
        <v>0</v>
      </c>
      <c r="T3721" s="39"/>
      <c r="U3721" s="39">
        <f t="shared" si="1693"/>
        <v>0</v>
      </c>
      <c r="V3721" s="39"/>
      <c r="W3721" s="39">
        <f>IF(E3721=12099,I3721,IF(E3721&lt;&gt;12099,0))</f>
        <v>0</v>
      </c>
      <c r="X3721" s="39">
        <f t="shared" si="1696"/>
        <v>35.249828884325801</v>
      </c>
      <c r="Y3721" s="39">
        <f t="shared" si="1697"/>
        <v>1072.9166666666665</v>
      </c>
      <c r="Z3721" s="41">
        <f t="shared" si="1698"/>
        <v>32535.592060232713</v>
      </c>
      <c r="AA3721" s="41">
        <v>19634.15468856947</v>
      </c>
      <c r="AB3721" s="41">
        <v>1319.6309673346589</v>
      </c>
      <c r="AC3721" s="41">
        <f t="shared" si="1677"/>
        <v>20953.785655904128</v>
      </c>
      <c r="AD3721" s="42">
        <f t="shared" si="1695"/>
        <v>12901.437371663244</v>
      </c>
      <c r="AE3721" s="41">
        <f t="shared" si="1679"/>
        <v>33855.223027567372</v>
      </c>
      <c r="AF3721" s="42">
        <f t="shared" si="1680"/>
        <v>94894.776972432621</v>
      </c>
      <c r="AG3721" s="43">
        <f>(365.25/30.4375*(IF(E3721=12002,1/3%,IF(E3721=12003,1/3%,IF(E3721=12004,1/3%,IF(E3721=12006,1/2%,IF(E3721=12007,1/10%,IF(E3721=12008,1/3%,IF(E3721=12009,1/10%,IF(E3721=12010,1/10%,IF(E3721=12011,1/20%,IF(E3721=12012,1/3%,IF(E3721=12099,1/10%)))))))))))))</f>
        <v>120</v>
      </c>
      <c r="AH3721" s="44">
        <f t="shared" si="1682"/>
        <v>89.67556468172485</v>
      </c>
      <c r="AI3721" s="36">
        <f t="shared" si="1683"/>
        <v>30.324435318275153</v>
      </c>
      <c r="AJ3721" s="36">
        <f t="shared" si="1684"/>
        <v>923</v>
      </c>
      <c r="AK3721" s="45">
        <v>45657</v>
      </c>
    </row>
    <row r="3722" spans="1:37" s="79" customFormat="1" ht="38.25" customHeight="1" x14ac:dyDescent="0.25">
      <c r="A3722" s="36">
        <v>3716</v>
      </c>
      <c r="B3722" s="45">
        <v>44734</v>
      </c>
      <c r="C3722" s="49" t="s">
        <v>272</v>
      </c>
      <c r="D3722" s="49"/>
      <c r="E3722" s="49">
        <v>12010</v>
      </c>
      <c r="F3722" s="56" t="s">
        <v>2636</v>
      </c>
      <c r="G3722" s="56" t="s">
        <v>435</v>
      </c>
      <c r="H3722" s="38">
        <v>5</v>
      </c>
      <c r="I3722" s="50">
        <v>206000</v>
      </c>
      <c r="J3722" s="39">
        <f t="shared" si="1685"/>
        <v>0</v>
      </c>
      <c r="K3722" s="39">
        <f t="shared" si="1686"/>
        <v>0</v>
      </c>
      <c r="L3722" s="39">
        <f t="shared" si="1687"/>
        <v>0</v>
      </c>
      <c r="M3722" s="39">
        <f>IF(E3722=12005,I3722,IF(E3722&lt;&gt;12005,0))</f>
        <v>0</v>
      </c>
      <c r="N3722" s="39">
        <f t="shared" si="1694"/>
        <v>0</v>
      </c>
      <c r="O3722" s="39">
        <f t="shared" si="1688"/>
        <v>0</v>
      </c>
      <c r="P3722" s="39">
        <f t="shared" si="1689"/>
        <v>0</v>
      </c>
      <c r="Q3722" s="39">
        <f t="shared" si="1690"/>
        <v>0</v>
      </c>
      <c r="R3722" s="39">
        <f t="shared" si="1691"/>
        <v>206000</v>
      </c>
      <c r="S3722" s="39">
        <f t="shared" si="1692"/>
        <v>0</v>
      </c>
      <c r="T3722" s="39"/>
      <c r="U3722" s="39">
        <f t="shared" si="1693"/>
        <v>0</v>
      </c>
      <c r="V3722" s="39"/>
      <c r="W3722" s="39">
        <f>IF(E3722=12099,I3722,IF(E3722&lt;&gt;12099,0))</f>
        <v>0</v>
      </c>
      <c r="X3722" s="39">
        <f t="shared" si="1696"/>
        <v>56.399726214921287</v>
      </c>
      <c r="Y3722" s="39">
        <f t="shared" si="1697"/>
        <v>1716.6666666666667</v>
      </c>
      <c r="Z3722" s="41">
        <f t="shared" si="1698"/>
        <v>52056.947296372346</v>
      </c>
      <c r="AA3722" s="41">
        <v>31414.647501711159</v>
      </c>
      <c r="AB3722" s="41">
        <v>2111.4095477354549</v>
      </c>
      <c r="AC3722" s="41">
        <f t="shared" si="1677"/>
        <v>33526.057049446616</v>
      </c>
      <c r="AD3722" s="42">
        <f t="shared" si="1695"/>
        <v>20642.299794661187</v>
      </c>
      <c r="AE3722" s="41">
        <f t="shared" si="1679"/>
        <v>54168.356844107802</v>
      </c>
      <c r="AF3722" s="42">
        <f t="shared" si="1680"/>
        <v>151831.6431558922</v>
      </c>
      <c r="AG3722" s="43">
        <f>(365.25/30.4375*(IF(E3722=12002,1/3%,IF(E3722=12003,1/3%,IF(E3722=12004,1/3%,IF(E3722=12006,1/2%,IF(E3722=12007,1/10%,IF(E3722=12008,1/3%,IF(E3722=12009,1/10%,IF(E3722=12010,1/10%,IF(E3722=12011,1/20%,IF(E3722=12012,1/3%,IF(E3722=12099,1/10%)))))))))))))</f>
        <v>120</v>
      </c>
      <c r="AH3722" s="44">
        <f t="shared" si="1682"/>
        <v>89.67556468172485</v>
      </c>
      <c r="AI3722" s="36">
        <f t="shared" si="1683"/>
        <v>30.324435318275153</v>
      </c>
      <c r="AJ3722" s="36">
        <f t="shared" si="1684"/>
        <v>923</v>
      </c>
      <c r="AK3722" s="45">
        <v>45657</v>
      </c>
    </row>
    <row r="3723" spans="1:37" s="79" customFormat="1" ht="38.25" customHeight="1" x14ac:dyDescent="0.25">
      <c r="A3723" s="36">
        <v>3717</v>
      </c>
      <c r="B3723" s="45">
        <v>44734</v>
      </c>
      <c r="C3723" s="49" t="s">
        <v>272</v>
      </c>
      <c r="D3723" s="49"/>
      <c r="E3723" s="49">
        <v>12010</v>
      </c>
      <c r="F3723" s="56" t="s">
        <v>2637</v>
      </c>
      <c r="G3723" s="56" t="s">
        <v>435</v>
      </c>
      <c r="H3723" s="38">
        <v>5</v>
      </c>
      <c r="I3723" s="50">
        <v>1740700</v>
      </c>
      <c r="J3723" s="39">
        <f t="shared" si="1685"/>
        <v>0</v>
      </c>
      <c r="K3723" s="39">
        <f t="shared" si="1686"/>
        <v>0</v>
      </c>
      <c r="L3723" s="39">
        <f t="shared" si="1687"/>
        <v>0</v>
      </c>
      <c r="M3723" s="39">
        <f>IF(E3723=12005,I3723,IF(E3723&lt;&gt;12005,0))</f>
        <v>0</v>
      </c>
      <c r="N3723" s="39">
        <f t="shared" si="1694"/>
        <v>0</v>
      </c>
      <c r="O3723" s="39">
        <f t="shared" si="1688"/>
        <v>0</v>
      </c>
      <c r="P3723" s="39">
        <f t="shared" si="1689"/>
        <v>0</v>
      </c>
      <c r="Q3723" s="39">
        <f t="shared" si="1690"/>
        <v>0</v>
      </c>
      <c r="R3723" s="39">
        <f t="shared" si="1691"/>
        <v>1740700</v>
      </c>
      <c r="S3723" s="39">
        <f t="shared" si="1692"/>
        <v>0</v>
      </c>
      <c r="T3723" s="39"/>
      <c r="U3723" s="39">
        <f t="shared" si="1693"/>
        <v>0</v>
      </c>
      <c r="V3723" s="39"/>
      <c r="W3723" s="39">
        <f>IF(E3723=12099,I3723,IF(E3723&lt;&gt;12099,0))</f>
        <v>0</v>
      </c>
      <c r="X3723" s="39">
        <f t="shared" si="1696"/>
        <v>476.57768651608484</v>
      </c>
      <c r="Y3723" s="39">
        <f t="shared" si="1697"/>
        <v>14505.833333333332</v>
      </c>
      <c r="Z3723" s="41">
        <f t="shared" si="1698"/>
        <v>439881.20465434628</v>
      </c>
      <c r="AA3723" s="41">
        <v>265453.77138945926</v>
      </c>
      <c r="AB3723" s="41">
        <v>17841.410678364591</v>
      </c>
      <c r="AC3723" s="41">
        <f t="shared" si="1677"/>
        <v>283295.18206782383</v>
      </c>
      <c r="AD3723" s="42">
        <f t="shared" si="1695"/>
        <v>174427.43326488702</v>
      </c>
      <c r="AE3723" s="41">
        <f t="shared" si="1679"/>
        <v>457722.61533271085</v>
      </c>
      <c r="AF3723" s="42">
        <f t="shared" si="1680"/>
        <v>1282977.3846672892</v>
      </c>
      <c r="AG3723" s="43">
        <f>(365.25/30.4375*(IF(E3723=12002,1/3%,IF(E3723=12003,1/3%,IF(E3723=12004,1/3%,IF(E3723=12006,1/2%,IF(E3723=12007,1/10%,IF(E3723=12008,1/3%,IF(E3723=12009,1/10%,IF(E3723=12010,1/10%,IF(E3723=12011,1/20%,IF(E3723=12012,1/3%,IF(E3723=12099,1/10%)))))))))))))</f>
        <v>120</v>
      </c>
      <c r="AH3723" s="44">
        <f t="shared" si="1682"/>
        <v>89.67556468172485</v>
      </c>
      <c r="AI3723" s="36">
        <f t="shared" si="1683"/>
        <v>30.324435318275153</v>
      </c>
      <c r="AJ3723" s="36">
        <f t="shared" si="1684"/>
        <v>923</v>
      </c>
      <c r="AK3723" s="45">
        <v>45657</v>
      </c>
    </row>
    <row r="3724" spans="1:37" s="79" customFormat="1" ht="38.25" customHeight="1" x14ac:dyDescent="0.25">
      <c r="A3724" s="36">
        <v>3718</v>
      </c>
      <c r="B3724" s="45">
        <v>44735</v>
      </c>
      <c r="C3724" s="36" t="s">
        <v>533</v>
      </c>
      <c r="D3724" s="36"/>
      <c r="E3724" s="36">
        <v>12003</v>
      </c>
      <c r="F3724" s="36" t="s">
        <v>2552</v>
      </c>
      <c r="G3724" s="36" t="s">
        <v>1474</v>
      </c>
      <c r="H3724" s="38">
        <v>15</v>
      </c>
      <c r="I3724" s="48">
        <v>1147500</v>
      </c>
      <c r="J3724" s="39">
        <f t="shared" si="1685"/>
        <v>0</v>
      </c>
      <c r="K3724" s="39">
        <f t="shared" si="1686"/>
        <v>1147500</v>
      </c>
      <c r="L3724" s="39">
        <f t="shared" si="1687"/>
        <v>0</v>
      </c>
      <c r="M3724" s="39">
        <f>IF(C3724=12006,H3724,IF(C3724&lt;&gt;12006,0))</f>
        <v>0</v>
      </c>
      <c r="N3724" s="39">
        <f t="shared" si="1694"/>
        <v>0</v>
      </c>
      <c r="O3724" s="39">
        <f t="shared" si="1688"/>
        <v>0</v>
      </c>
      <c r="P3724" s="39">
        <f t="shared" si="1689"/>
        <v>0</v>
      </c>
      <c r="Q3724" s="39">
        <f t="shared" si="1690"/>
        <v>0</v>
      </c>
      <c r="R3724" s="39">
        <f t="shared" si="1691"/>
        <v>0</v>
      </c>
      <c r="S3724" s="39">
        <f t="shared" si="1692"/>
        <v>0</v>
      </c>
      <c r="T3724" s="39"/>
      <c r="U3724" s="39">
        <f t="shared" si="1693"/>
        <v>0</v>
      </c>
      <c r="V3724" s="39"/>
      <c r="W3724" s="39"/>
      <c r="X3724" s="39">
        <f t="shared" si="1696"/>
        <v>94.25051334702259</v>
      </c>
      <c r="Y3724" s="39">
        <f t="shared" si="1697"/>
        <v>2868.75</v>
      </c>
      <c r="Z3724" s="41">
        <f t="shared" si="1698"/>
        <v>86898.973305954831</v>
      </c>
      <c r="AA3724" s="41">
        <v>52403.285420944558</v>
      </c>
      <c r="AB3724" s="41">
        <v>-1413.3002068149608</v>
      </c>
      <c r="AC3724" s="41">
        <f t="shared" si="1677"/>
        <v>50989.9852141296</v>
      </c>
      <c r="AD3724" s="42">
        <f t="shared" si="1695"/>
        <v>34495.687885010273</v>
      </c>
      <c r="AE3724" s="41">
        <f t="shared" si="1679"/>
        <v>85485.67309913988</v>
      </c>
      <c r="AF3724" s="42">
        <f t="shared" si="1680"/>
        <v>1062014.3269008601</v>
      </c>
      <c r="AG3724" s="43">
        <f>(365.25/30.4375*(IF(E3724=12002,1/3%,IF(E3724=12003,1/3%,IF(E3724=12004,1/3%,IF(E3724=12006,1/2%,IF(E3724=12007,1/10%,IF(E3724=12008,1/3%,IF(E3724=12009,1/10%,IF(E3724=12010,1/10%,IF(E3724=12011,1/20%,IF(E3724=12012,1/3%))))))))))))</f>
        <v>400</v>
      </c>
      <c r="AH3724" s="44">
        <f t="shared" si="1682"/>
        <v>369.70841889117042</v>
      </c>
      <c r="AI3724" s="36">
        <f t="shared" si="1683"/>
        <v>30.291581108829568</v>
      </c>
      <c r="AJ3724" s="36">
        <f t="shared" si="1684"/>
        <v>922</v>
      </c>
      <c r="AK3724" s="45">
        <v>45657</v>
      </c>
    </row>
    <row r="3725" spans="1:37" s="79" customFormat="1" ht="38.25" customHeight="1" x14ac:dyDescent="0.25">
      <c r="A3725" s="36">
        <v>3719</v>
      </c>
      <c r="B3725" s="45">
        <v>44735</v>
      </c>
      <c r="C3725" s="36" t="s">
        <v>533</v>
      </c>
      <c r="D3725" s="36"/>
      <c r="E3725" s="36">
        <v>12003</v>
      </c>
      <c r="F3725" s="36" t="s">
        <v>2070</v>
      </c>
      <c r="G3725" s="36" t="s">
        <v>1474</v>
      </c>
      <c r="H3725" s="38">
        <v>10</v>
      </c>
      <c r="I3725" s="48">
        <v>550000</v>
      </c>
      <c r="J3725" s="39">
        <f t="shared" si="1685"/>
        <v>0</v>
      </c>
      <c r="K3725" s="39">
        <f t="shared" si="1686"/>
        <v>550000</v>
      </c>
      <c r="L3725" s="39">
        <f t="shared" si="1687"/>
        <v>0</v>
      </c>
      <c r="M3725" s="39">
        <f>IF(C3725=12006,H3725,IF(C3725&lt;&gt;12006,0))</f>
        <v>0</v>
      </c>
      <c r="N3725" s="39">
        <f t="shared" si="1694"/>
        <v>0</v>
      </c>
      <c r="O3725" s="39">
        <f t="shared" si="1688"/>
        <v>0</v>
      </c>
      <c r="P3725" s="39">
        <f t="shared" si="1689"/>
        <v>0</v>
      </c>
      <c r="Q3725" s="39">
        <f t="shared" si="1690"/>
        <v>0</v>
      </c>
      <c r="R3725" s="39">
        <f t="shared" si="1691"/>
        <v>0</v>
      </c>
      <c r="S3725" s="39">
        <f t="shared" si="1692"/>
        <v>0</v>
      </c>
      <c r="T3725" s="39"/>
      <c r="U3725" s="39">
        <f t="shared" si="1693"/>
        <v>0</v>
      </c>
      <c r="V3725" s="39"/>
      <c r="W3725" s="39"/>
      <c r="X3725" s="39">
        <f t="shared" si="1696"/>
        <v>45.17453798767967</v>
      </c>
      <c r="Y3725" s="39">
        <f t="shared" si="1697"/>
        <v>1375</v>
      </c>
      <c r="Z3725" s="41">
        <f t="shared" si="1698"/>
        <v>41650.924024640655</v>
      </c>
      <c r="AA3725" s="41">
        <v>25117.043121149898</v>
      </c>
      <c r="AB3725" s="41">
        <v>-677.39879193745401</v>
      </c>
      <c r="AC3725" s="41">
        <f t="shared" si="1677"/>
        <v>24439.644329212446</v>
      </c>
      <c r="AD3725" s="42">
        <f t="shared" si="1695"/>
        <v>16533.880903490757</v>
      </c>
      <c r="AE3725" s="41">
        <f t="shared" si="1679"/>
        <v>40973.525232703207</v>
      </c>
      <c r="AF3725" s="42">
        <f t="shared" si="1680"/>
        <v>509026.47476729681</v>
      </c>
      <c r="AG3725" s="43">
        <f>(365.25/30.4375*(IF(E3725=12002,1/3%,IF(E3725=12003,1/3%,IF(E3725=12004,1/3%,IF(E3725=12006,1/2%,IF(E3725=12007,1/10%,IF(E3725=12008,1/3%,IF(E3725=12009,1/10%,IF(E3725=12010,1/10%,IF(E3725=12011,1/20%,IF(E3725=12012,1/3%))))))))))))</f>
        <v>400</v>
      </c>
      <c r="AH3725" s="44">
        <f t="shared" si="1682"/>
        <v>369.70841889117042</v>
      </c>
      <c r="AI3725" s="36">
        <f t="shared" si="1683"/>
        <v>30.291581108829568</v>
      </c>
      <c r="AJ3725" s="36">
        <f t="shared" si="1684"/>
        <v>922</v>
      </c>
      <c r="AK3725" s="45">
        <v>45657</v>
      </c>
    </row>
    <row r="3726" spans="1:37" s="79" customFormat="1" ht="38.25" customHeight="1" x14ac:dyDescent="0.25">
      <c r="A3726" s="36">
        <v>3720</v>
      </c>
      <c r="B3726" s="45">
        <v>44735</v>
      </c>
      <c r="C3726" s="36" t="s">
        <v>533</v>
      </c>
      <c r="D3726" s="36"/>
      <c r="E3726" s="36">
        <v>12003</v>
      </c>
      <c r="F3726" s="36" t="s">
        <v>2552</v>
      </c>
      <c r="G3726" s="36" t="s">
        <v>1477</v>
      </c>
      <c r="H3726" s="38">
        <v>15</v>
      </c>
      <c r="I3726" s="48">
        <v>1147500</v>
      </c>
      <c r="J3726" s="39">
        <f t="shared" si="1685"/>
        <v>0</v>
      </c>
      <c r="K3726" s="39">
        <f t="shared" si="1686"/>
        <v>1147500</v>
      </c>
      <c r="L3726" s="39">
        <f t="shared" si="1687"/>
        <v>0</v>
      </c>
      <c r="M3726" s="39">
        <f>IF(C3726=12006,H3726,IF(C3726&lt;&gt;12006,0))</f>
        <v>0</v>
      </c>
      <c r="N3726" s="39">
        <f t="shared" si="1694"/>
        <v>0</v>
      </c>
      <c r="O3726" s="39">
        <f t="shared" si="1688"/>
        <v>0</v>
      </c>
      <c r="P3726" s="39">
        <f t="shared" si="1689"/>
        <v>0</v>
      </c>
      <c r="Q3726" s="39">
        <f t="shared" si="1690"/>
        <v>0</v>
      </c>
      <c r="R3726" s="39">
        <f t="shared" si="1691"/>
        <v>0</v>
      </c>
      <c r="S3726" s="39">
        <f t="shared" si="1692"/>
        <v>0</v>
      </c>
      <c r="T3726" s="39"/>
      <c r="U3726" s="39">
        <f t="shared" si="1693"/>
        <v>0</v>
      </c>
      <c r="V3726" s="39"/>
      <c r="W3726" s="39"/>
      <c r="X3726" s="39">
        <f t="shared" si="1696"/>
        <v>94.25051334702259</v>
      </c>
      <c r="Y3726" s="39">
        <f t="shared" si="1697"/>
        <v>2868.75</v>
      </c>
      <c r="Z3726" s="41">
        <f t="shared" si="1698"/>
        <v>86898.973305954831</v>
      </c>
      <c r="AA3726" s="41">
        <v>52403.285420944558</v>
      </c>
      <c r="AB3726" s="41">
        <v>-1413.3002068149608</v>
      </c>
      <c r="AC3726" s="41">
        <f t="shared" si="1677"/>
        <v>50989.9852141296</v>
      </c>
      <c r="AD3726" s="42">
        <f t="shared" si="1695"/>
        <v>34495.687885010273</v>
      </c>
      <c r="AE3726" s="41">
        <f t="shared" si="1679"/>
        <v>85485.67309913988</v>
      </c>
      <c r="AF3726" s="42">
        <f t="shared" si="1680"/>
        <v>1062014.3269008601</v>
      </c>
      <c r="AG3726" s="43">
        <f>(365.25/30.4375*(IF(E3726=12002,1/3%,IF(E3726=12003,1/3%,IF(E3726=12004,1/3%,IF(E3726=12006,1/2%,IF(E3726=12007,1/10%,IF(E3726=12008,1/3%,IF(E3726=12009,1/10%,IF(E3726=12010,1/10%,IF(E3726=12011,1/20%,IF(E3726=12012,1/3%))))))))))))</f>
        <v>400</v>
      </c>
      <c r="AH3726" s="44">
        <f t="shared" si="1682"/>
        <v>369.70841889117042</v>
      </c>
      <c r="AI3726" s="36">
        <f t="shared" si="1683"/>
        <v>30.291581108829568</v>
      </c>
      <c r="AJ3726" s="36">
        <f t="shared" si="1684"/>
        <v>922</v>
      </c>
      <c r="AK3726" s="45">
        <v>45657</v>
      </c>
    </row>
    <row r="3727" spans="1:37" s="79" customFormat="1" ht="12.75" x14ac:dyDescent="0.25">
      <c r="A3727" s="36">
        <v>3721</v>
      </c>
      <c r="B3727" s="45">
        <v>44735</v>
      </c>
      <c r="C3727" s="36" t="s">
        <v>533</v>
      </c>
      <c r="D3727" s="36"/>
      <c r="E3727" s="36">
        <v>12003</v>
      </c>
      <c r="F3727" s="36" t="s">
        <v>2070</v>
      </c>
      <c r="G3727" s="36" t="s">
        <v>1477</v>
      </c>
      <c r="H3727" s="38">
        <v>10</v>
      </c>
      <c r="I3727" s="48">
        <v>550000</v>
      </c>
      <c r="J3727" s="39">
        <f t="shared" si="1685"/>
        <v>0</v>
      </c>
      <c r="K3727" s="39">
        <f t="shared" si="1686"/>
        <v>550000</v>
      </c>
      <c r="L3727" s="39">
        <f t="shared" si="1687"/>
        <v>0</v>
      </c>
      <c r="M3727" s="39">
        <f>IF(C3727=12006,H3727,IF(C3727&lt;&gt;12006,0))</f>
        <v>0</v>
      </c>
      <c r="N3727" s="39">
        <f t="shared" si="1694"/>
        <v>0</v>
      </c>
      <c r="O3727" s="39">
        <f t="shared" si="1688"/>
        <v>0</v>
      </c>
      <c r="P3727" s="39">
        <f t="shared" si="1689"/>
        <v>0</v>
      </c>
      <c r="Q3727" s="39">
        <f t="shared" si="1690"/>
        <v>0</v>
      </c>
      <c r="R3727" s="39">
        <f t="shared" si="1691"/>
        <v>0</v>
      </c>
      <c r="S3727" s="39">
        <f t="shared" si="1692"/>
        <v>0</v>
      </c>
      <c r="T3727" s="39"/>
      <c r="U3727" s="39">
        <f t="shared" si="1693"/>
        <v>0</v>
      </c>
      <c r="V3727" s="39"/>
      <c r="W3727" s="39"/>
      <c r="X3727" s="39">
        <f t="shared" si="1696"/>
        <v>45.17453798767967</v>
      </c>
      <c r="Y3727" s="39">
        <f t="shared" si="1697"/>
        <v>1375</v>
      </c>
      <c r="Z3727" s="41">
        <f t="shared" si="1698"/>
        <v>41650.924024640655</v>
      </c>
      <c r="AA3727" s="41">
        <v>25117.043121149898</v>
      </c>
      <c r="AB3727" s="41">
        <v>-677.39879193745401</v>
      </c>
      <c r="AC3727" s="41">
        <f t="shared" si="1677"/>
        <v>24439.644329212446</v>
      </c>
      <c r="AD3727" s="42">
        <f t="shared" si="1695"/>
        <v>16533.880903490757</v>
      </c>
      <c r="AE3727" s="41">
        <f t="shared" si="1679"/>
        <v>40973.525232703207</v>
      </c>
      <c r="AF3727" s="42">
        <f t="shared" si="1680"/>
        <v>509026.47476729681</v>
      </c>
      <c r="AG3727" s="43">
        <f>(365.25/30.4375*(IF(E3727=12002,1/3%,IF(E3727=12003,1/3%,IF(E3727=12004,1/3%,IF(E3727=12006,1/2%,IF(E3727=12007,1/10%,IF(E3727=12008,1/3%,IF(E3727=12009,1/10%,IF(E3727=12010,1/10%,IF(E3727=12011,1/20%,IF(E3727=12012,1/3%))))))))))))</f>
        <v>400</v>
      </c>
      <c r="AH3727" s="44">
        <f t="shared" si="1682"/>
        <v>369.70841889117042</v>
      </c>
      <c r="AI3727" s="36">
        <f t="shared" si="1683"/>
        <v>30.291581108829568</v>
      </c>
      <c r="AJ3727" s="36">
        <f t="shared" si="1684"/>
        <v>922</v>
      </c>
      <c r="AK3727" s="45">
        <v>45657</v>
      </c>
    </row>
    <row r="3728" spans="1:37" s="79" customFormat="1" ht="38.25" customHeight="1" x14ac:dyDescent="0.25">
      <c r="A3728" s="36">
        <v>3722</v>
      </c>
      <c r="B3728" s="45">
        <v>44735</v>
      </c>
      <c r="C3728" s="36" t="s">
        <v>533</v>
      </c>
      <c r="D3728" s="36"/>
      <c r="E3728" s="36">
        <v>12003</v>
      </c>
      <c r="F3728" s="36" t="s">
        <v>2070</v>
      </c>
      <c r="G3728" s="36" t="s">
        <v>1477</v>
      </c>
      <c r="H3728" s="38">
        <v>19</v>
      </c>
      <c r="I3728" s="48">
        <v>1045000</v>
      </c>
      <c r="J3728" s="39">
        <f t="shared" si="1685"/>
        <v>0</v>
      </c>
      <c r="K3728" s="39">
        <f t="shared" si="1686"/>
        <v>1045000</v>
      </c>
      <c r="L3728" s="39">
        <f t="shared" si="1687"/>
        <v>0</v>
      </c>
      <c r="M3728" s="39">
        <f>IF(C3728=12006,H3728,IF(C3728&lt;&gt;12006,0))</f>
        <v>0</v>
      </c>
      <c r="N3728" s="39">
        <f t="shared" si="1694"/>
        <v>0</v>
      </c>
      <c r="O3728" s="39">
        <f t="shared" si="1688"/>
        <v>0</v>
      </c>
      <c r="P3728" s="39">
        <f t="shared" si="1689"/>
        <v>0</v>
      </c>
      <c r="Q3728" s="39">
        <f t="shared" si="1690"/>
        <v>0</v>
      </c>
      <c r="R3728" s="39">
        <f t="shared" si="1691"/>
        <v>0</v>
      </c>
      <c r="S3728" s="39">
        <f t="shared" si="1692"/>
        <v>0</v>
      </c>
      <c r="T3728" s="39"/>
      <c r="U3728" s="39">
        <f t="shared" si="1693"/>
        <v>0</v>
      </c>
      <c r="V3728" s="39"/>
      <c r="W3728" s="39"/>
      <c r="X3728" s="39">
        <f t="shared" si="1696"/>
        <v>85.831622176591381</v>
      </c>
      <c r="Y3728" s="39">
        <f t="shared" si="1697"/>
        <v>2612.5</v>
      </c>
      <c r="Z3728" s="41">
        <f t="shared" si="1698"/>
        <v>79136.755646817241</v>
      </c>
      <c r="AA3728" s="41">
        <v>47722.381930184805</v>
      </c>
      <c r="AB3728" s="41">
        <v>-1287.0577046811627</v>
      </c>
      <c r="AC3728" s="41">
        <f t="shared" si="1677"/>
        <v>46435.324225503646</v>
      </c>
      <c r="AD3728" s="42">
        <f t="shared" si="1695"/>
        <v>31414.373716632435</v>
      </c>
      <c r="AE3728" s="41">
        <f t="shared" si="1679"/>
        <v>77849.697942136088</v>
      </c>
      <c r="AF3728" s="42">
        <f t="shared" si="1680"/>
        <v>967150.30205786391</v>
      </c>
      <c r="AG3728" s="43">
        <f>(365.25/30.4375*(IF(E3728=12002,1/3%,IF(E3728=12003,1/3%,IF(E3728=12004,1/3%,IF(E3728=12006,1/2%,IF(E3728=12007,1/10%,IF(E3728=12008,1/3%,IF(E3728=12009,1/10%,IF(E3728=12010,1/10%,IF(E3728=12011,1/20%,IF(E3728=12012,1/3%))))))))))))</f>
        <v>400</v>
      </c>
      <c r="AH3728" s="44">
        <f t="shared" si="1682"/>
        <v>369.70841889117042</v>
      </c>
      <c r="AI3728" s="36">
        <f t="shared" si="1683"/>
        <v>30.291581108829568</v>
      </c>
      <c r="AJ3728" s="36">
        <f t="shared" si="1684"/>
        <v>922</v>
      </c>
      <c r="AK3728" s="45">
        <v>45657</v>
      </c>
    </row>
    <row r="3729" spans="1:37" s="79" customFormat="1" ht="38.25" customHeight="1" x14ac:dyDescent="0.25">
      <c r="A3729" s="36">
        <v>3723</v>
      </c>
      <c r="B3729" s="45">
        <v>44735</v>
      </c>
      <c r="C3729" s="49" t="s">
        <v>272</v>
      </c>
      <c r="D3729" s="49"/>
      <c r="E3729" s="49">
        <v>12010</v>
      </c>
      <c r="F3729" s="56" t="s">
        <v>2638</v>
      </c>
      <c r="G3729" s="56" t="s">
        <v>435</v>
      </c>
      <c r="H3729" s="38">
        <v>1</v>
      </c>
      <c r="I3729" s="50">
        <v>182478.63247863247</v>
      </c>
      <c r="J3729" s="39">
        <f t="shared" si="1685"/>
        <v>0</v>
      </c>
      <c r="K3729" s="39">
        <f t="shared" si="1686"/>
        <v>0</v>
      </c>
      <c r="L3729" s="39">
        <f t="shared" si="1687"/>
        <v>0</v>
      </c>
      <c r="M3729" s="39">
        <f>IF(E3729=12005,I3729,IF(E3729&lt;&gt;12005,0))</f>
        <v>0</v>
      </c>
      <c r="N3729" s="39">
        <f t="shared" si="1694"/>
        <v>0</v>
      </c>
      <c r="O3729" s="39">
        <f t="shared" si="1688"/>
        <v>0</v>
      </c>
      <c r="P3729" s="39">
        <f t="shared" si="1689"/>
        <v>0</v>
      </c>
      <c r="Q3729" s="39">
        <f t="shared" si="1690"/>
        <v>0</v>
      </c>
      <c r="R3729" s="39">
        <f t="shared" si="1691"/>
        <v>182478.63247863247</v>
      </c>
      <c r="S3729" s="39">
        <f t="shared" si="1692"/>
        <v>0</v>
      </c>
      <c r="T3729" s="39"/>
      <c r="U3729" s="39">
        <f t="shared" si="1693"/>
        <v>0</v>
      </c>
      <c r="V3729" s="39"/>
      <c r="W3729" s="39">
        <f>IF(E3729=12099,I3729,IF(E3729&lt;&gt;12099,0))</f>
        <v>0</v>
      </c>
      <c r="X3729" s="39">
        <f t="shared" si="1696"/>
        <v>49.95992675664133</v>
      </c>
      <c r="Y3729" s="39">
        <f t="shared" si="1697"/>
        <v>1520.6552706552704</v>
      </c>
      <c r="Z3729" s="41">
        <f t="shared" si="1698"/>
        <v>46063.052469623304</v>
      </c>
      <c r="AA3729" s="41">
        <v>27777.71927669258</v>
      </c>
      <c r="AB3729" s="41">
        <v>1866.9680024876689</v>
      </c>
      <c r="AC3729" s="41">
        <f t="shared" si="1677"/>
        <v>29644.687279180249</v>
      </c>
      <c r="AD3729" s="42">
        <f t="shared" si="1695"/>
        <v>18285.333192930724</v>
      </c>
      <c r="AE3729" s="41">
        <f t="shared" si="1679"/>
        <v>47930.020472110977</v>
      </c>
      <c r="AF3729" s="42">
        <f t="shared" si="1680"/>
        <v>134548.61200652149</v>
      </c>
      <c r="AG3729" s="43">
        <f>(365.25/30.4375*(IF(E3729=12002,1/3%,IF(E3729=12003,1/3%,IF(E3729=12004,1/3%,IF(E3729=12006,1/2%,IF(E3729=12007,1/10%,IF(E3729=12008,1/3%,IF(E3729=12009,1/10%,IF(E3729=12010,1/10%,IF(E3729=12011,1/20%,IF(E3729=12012,1/3%,IF(E3729=12099,1/10%)))))))))))))</f>
        <v>120</v>
      </c>
      <c r="AH3729" s="44">
        <f t="shared" si="1682"/>
        <v>89.708418891170425</v>
      </c>
      <c r="AI3729" s="36">
        <f t="shared" si="1683"/>
        <v>30.291581108829568</v>
      </c>
      <c r="AJ3729" s="36">
        <f t="shared" si="1684"/>
        <v>922</v>
      </c>
      <c r="AK3729" s="45">
        <v>45657</v>
      </c>
    </row>
    <row r="3730" spans="1:37" s="79" customFormat="1" ht="38.25" customHeight="1" x14ac:dyDescent="0.25">
      <c r="A3730" s="36">
        <v>3724</v>
      </c>
      <c r="B3730" s="45">
        <v>44735</v>
      </c>
      <c r="C3730" s="49" t="s">
        <v>272</v>
      </c>
      <c r="D3730" s="49"/>
      <c r="E3730" s="49">
        <v>12010</v>
      </c>
      <c r="F3730" s="56" t="s">
        <v>2639</v>
      </c>
      <c r="G3730" s="56" t="s">
        <v>435</v>
      </c>
      <c r="H3730" s="38">
        <v>1</v>
      </c>
      <c r="I3730" s="50">
        <v>385811.96581196581</v>
      </c>
      <c r="J3730" s="39">
        <f t="shared" si="1685"/>
        <v>0</v>
      </c>
      <c r="K3730" s="39">
        <f t="shared" si="1686"/>
        <v>0</v>
      </c>
      <c r="L3730" s="39">
        <f t="shared" si="1687"/>
        <v>0</v>
      </c>
      <c r="M3730" s="39">
        <f>IF(E3730=12005,I3730,IF(E3730&lt;&gt;12005,0))</f>
        <v>0</v>
      </c>
      <c r="N3730" s="39">
        <f t="shared" si="1694"/>
        <v>0</v>
      </c>
      <c r="O3730" s="39">
        <f t="shared" si="1688"/>
        <v>0</v>
      </c>
      <c r="P3730" s="39">
        <f t="shared" si="1689"/>
        <v>0</v>
      </c>
      <c r="Q3730" s="39">
        <f t="shared" si="1690"/>
        <v>0</v>
      </c>
      <c r="R3730" s="39">
        <f t="shared" si="1691"/>
        <v>385811.96581196581</v>
      </c>
      <c r="S3730" s="39">
        <f t="shared" si="1692"/>
        <v>0</v>
      </c>
      <c r="T3730" s="39"/>
      <c r="U3730" s="39">
        <f t="shared" si="1693"/>
        <v>0</v>
      </c>
      <c r="V3730" s="39"/>
      <c r="W3730" s="39">
        <f>IF(E3730=12099,I3730,IF(E3730&lt;&gt;12099,0))</f>
        <v>0</v>
      </c>
      <c r="X3730" s="39">
        <f t="shared" si="1696"/>
        <v>105.62955942832741</v>
      </c>
      <c r="Y3730" s="39">
        <f t="shared" si="1697"/>
        <v>3215.0997150997155</v>
      </c>
      <c r="Z3730" s="41">
        <f t="shared" si="1698"/>
        <v>97390.453792917862</v>
      </c>
      <c r="AA3730" s="41">
        <v>58730.035042150041</v>
      </c>
      <c r="AB3730" s="41">
        <v>3947.3037766882144</v>
      </c>
      <c r="AC3730" s="41">
        <f t="shared" si="1677"/>
        <v>62677.338818838252</v>
      </c>
      <c r="AD3730" s="42">
        <f t="shared" si="1695"/>
        <v>38660.418750767822</v>
      </c>
      <c r="AE3730" s="41">
        <f t="shared" si="1679"/>
        <v>101337.75756960607</v>
      </c>
      <c r="AF3730" s="42">
        <f t="shared" si="1680"/>
        <v>284474.20824235975</v>
      </c>
      <c r="AG3730" s="43">
        <f>(365.25/30.4375*(IF(E3730=12002,1/3%,IF(E3730=12003,1/3%,IF(E3730=12004,1/3%,IF(E3730=12006,1/2%,IF(E3730=12007,1/10%,IF(E3730=12008,1/3%,IF(E3730=12009,1/10%,IF(E3730=12010,1/10%,IF(E3730=12011,1/20%,IF(E3730=12012,1/3%,IF(E3730=12099,1/10%)))))))))))))</f>
        <v>120</v>
      </c>
      <c r="AH3730" s="44">
        <f t="shared" si="1682"/>
        <v>89.708418891170425</v>
      </c>
      <c r="AI3730" s="36">
        <f t="shared" si="1683"/>
        <v>30.291581108829568</v>
      </c>
      <c r="AJ3730" s="36">
        <f t="shared" si="1684"/>
        <v>922</v>
      </c>
      <c r="AK3730" s="45">
        <v>45657</v>
      </c>
    </row>
    <row r="3731" spans="1:37" s="79" customFormat="1" ht="38.25" customHeight="1" x14ac:dyDescent="0.25">
      <c r="A3731" s="36">
        <v>3725</v>
      </c>
      <c r="B3731" s="45">
        <v>44741</v>
      </c>
      <c r="C3731" s="36" t="s">
        <v>533</v>
      </c>
      <c r="D3731" s="36"/>
      <c r="E3731" s="36">
        <v>12003</v>
      </c>
      <c r="F3731" s="36" t="s">
        <v>2552</v>
      </c>
      <c r="G3731" s="36" t="s">
        <v>1480</v>
      </c>
      <c r="H3731" s="38">
        <v>15</v>
      </c>
      <c r="I3731" s="48">
        <v>1147500</v>
      </c>
      <c r="J3731" s="39">
        <f t="shared" si="1685"/>
        <v>0</v>
      </c>
      <c r="K3731" s="39">
        <f t="shared" si="1686"/>
        <v>1147500</v>
      </c>
      <c r="L3731" s="39">
        <f t="shared" si="1687"/>
        <v>0</v>
      </c>
      <c r="M3731" s="39">
        <f t="shared" ref="M3731:M3743" si="1699">IF(C3731=12006,H3731,IF(C3731&lt;&gt;12006,0))</f>
        <v>0</v>
      </c>
      <c r="N3731" s="39">
        <f t="shared" si="1694"/>
        <v>0</v>
      </c>
      <c r="O3731" s="39">
        <f t="shared" si="1688"/>
        <v>0</v>
      </c>
      <c r="P3731" s="39">
        <f t="shared" si="1689"/>
        <v>0</v>
      </c>
      <c r="Q3731" s="39">
        <f t="shared" si="1690"/>
        <v>0</v>
      </c>
      <c r="R3731" s="39">
        <f t="shared" si="1691"/>
        <v>0</v>
      </c>
      <c r="S3731" s="39">
        <f t="shared" si="1692"/>
        <v>0</v>
      </c>
      <c r="T3731" s="39"/>
      <c r="U3731" s="39">
        <f t="shared" si="1693"/>
        <v>0</v>
      </c>
      <c r="V3731" s="39"/>
      <c r="W3731" s="39"/>
      <c r="X3731" s="39">
        <f t="shared" si="1696"/>
        <v>94.25051334702259</v>
      </c>
      <c r="Y3731" s="39">
        <f t="shared" si="1697"/>
        <v>2868.75</v>
      </c>
      <c r="Z3731" s="41">
        <f t="shared" si="1698"/>
        <v>86333.47022587269</v>
      </c>
      <c r="AA3731" s="41">
        <v>51837.782340862424</v>
      </c>
      <c r="AB3731" s="41">
        <v>-1398.0487657342239</v>
      </c>
      <c r="AC3731" s="41">
        <f t="shared" si="1677"/>
        <v>50439.733575128201</v>
      </c>
      <c r="AD3731" s="42">
        <f t="shared" si="1695"/>
        <v>34495.687885010266</v>
      </c>
      <c r="AE3731" s="41">
        <f t="shared" si="1679"/>
        <v>84935.421460138459</v>
      </c>
      <c r="AF3731" s="42">
        <f t="shared" si="1680"/>
        <v>1062564.5785398616</v>
      </c>
      <c r="AG3731" s="43">
        <f t="shared" ref="AG3731:AG3743" si="1700">(365.25/30.4375*(IF(E3731=12002,1/3%,IF(E3731=12003,1/3%,IF(E3731=12004,1/3%,IF(E3731=12006,1/2%,IF(E3731=12007,1/10%,IF(E3731=12008,1/3%,IF(E3731=12009,1/10%,IF(E3731=12010,1/10%,IF(E3731=12011,1/20%,IF(E3731=12012,1/3%))))))))))))</f>
        <v>400</v>
      </c>
      <c r="AH3731" s="44">
        <f t="shared" si="1682"/>
        <v>369.90554414784395</v>
      </c>
      <c r="AI3731" s="36">
        <f t="shared" si="1683"/>
        <v>30.094455852156056</v>
      </c>
      <c r="AJ3731" s="36">
        <f t="shared" si="1684"/>
        <v>916</v>
      </c>
      <c r="AK3731" s="45">
        <v>45657</v>
      </c>
    </row>
    <row r="3732" spans="1:37" s="79" customFormat="1" ht="38.25" customHeight="1" x14ac:dyDescent="0.25">
      <c r="A3732" s="36">
        <v>3726</v>
      </c>
      <c r="B3732" s="45">
        <v>44741</v>
      </c>
      <c r="C3732" s="36" t="s">
        <v>533</v>
      </c>
      <c r="D3732" s="36"/>
      <c r="E3732" s="36">
        <v>12003</v>
      </c>
      <c r="F3732" s="36" t="s">
        <v>2070</v>
      </c>
      <c r="G3732" s="36" t="s">
        <v>1480</v>
      </c>
      <c r="H3732" s="38">
        <v>10</v>
      </c>
      <c r="I3732" s="48">
        <v>550000</v>
      </c>
      <c r="J3732" s="39">
        <f t="shared" si="1685"/>
        <v>0</v>
      </c>
      <c r="K3732" s="39">
        <f t="shared" si="1686"/>
        <v>550000</v>
      </c>
      <c r="L3732" s="39">
        <f t="shared" si="1687"/>
        <v>0</v>
      </c>
      <c r="M3732" s="39">
        <f t="shared" si="1699"/>
        <v>0</v>
      </c>
      <c r="N3732" s="39">
        <f t="shared" si="1694"/>
        <v>0</v>
      </c>
      <c r="O3732" s="39">
        <f t="shared" si="1688"/>
        <v>0</v>
      </c>
      <c r="P3732" s="39">
        <f t="shared" si="1689"/>
        <v>0</v>
      </c>
      <c r="Q3732" s="39">
        <f t="shared" si="1690"/>
        <v>0</v>
      </c>
      <c r="R3732" s="39">
        <f t="shared" si="1691"/>
        <v>0</v>
      </c>
      <c r="S3732" s="39">
        <f t="shared" si="1692"/>
        <v>0</v>
      </c>
      <c r="T3732" s="39"/>
      <c r="U3732" s="39">
        <f t="shared" si="1693"/>
        <v>0</v>
      </c>
      <c r="V3732" s="39"/>
      <c r="W3732" s="39"/>
      <c r="X3732" s="39">
        <f t="shared" si="1696"/>
        <v>45.17453798767967</v>
      </c>
      <c r="Y3732" s="39">
        <f t="shared" si="1697"/>
        <v>1375</v>
      </c>
      <c r="Z3732" s="41">
        <f t="shared" si="1698"/>
        <v>41379.876796714576</v>
      </c>
      <c r="AA3732" s="41">
        <v>24845.995893223819</v>
      </c>
      <c r="AB3732" s="41">
        <v>-670.0887330316541</v>
      </c>
      <c r="AC3732" s="41">
        <f t="shared" si="1677"/>
        <v>24175.907160192164</v>
      </c>
      <c r="AD3732" s="42">
        <f t="shared" si="1695"/>
        <v>16533.880903490757</v>
      </c>
      <c r="AE3732" s="41">
        <f t="shared" si="1679"/>
        <v>40709.788063682921</v>
      </c>
      <c r="AF3732" s="42">
        <f t="shared" si="1680"/>
        <v>509290.21193631709</v>
      </c>
      <c r="AG3732" s="43">
        <f t="shared" si="1700"/>
        <v>400</v>
      </c>
      <c r="AH3732" s="44">
        <f t="shared" si="1682"/>
        <v>369.90554414784395</v>
      </c>
      <c r="AI3732" s="36">
        <f t="shared" si="1683"/>
        <v>30.094455852156056</v>
      </c>
      <c r="AJ3732" s="36">
        <f t="shared" si="1684"/>
        <v>916</v>
      </c>
      <c r="AK3732" s="45">
        <v>45657</v>
      </c>
    </row>
    <row r="3733" spans="1:37" s="79" customFormat="1" ht="15.75" customHeight="1" x14ac:dyDescent="0.25">
      <c r="A3733" s="36">
        <v>3727</v>
      </c>
      <c r="B3733" s="45">
        <v>44742</v>
      </c>
      <c r="C3733" s="36" t="s">
        <v>823</v>
      </c>
      <c r="D3733" s="36"/>
      <c r="E3733" s="36">
        <v>12004</v>
      </c>
      <c r="F3733" s="36" t="s">
        <v>2640</v>
      </c>
      <c r="G3733" s="36" t="s">
        <v>65</v>
      </c>
      <c r="H3733" s="38">
        <v>1</v>
      </c>
      <c r="I3733" s="50">
        <v>397800</v>
      </c>
      <c r="J3733" s="39">
        <f t="shared" si="1685"/>
        <v>0</v>
      </c>
      <c r="K3733" s="39">
        <f t="shared" si="1686"/>
        <v>0</v>
      </c>
      <c r="L3733" s="39">
        <f t="shared" si="1687"/>
        <v>397800</v>
      </c>
      <c r="M3733" s="39">
        <f t="shared" si="1699"/>
        <v>0</v>
      </c>
      <c r="N3733" s="39">
        <f t="shared" si="1694"/>
        <v>0</v>
      </c>
      <c r="O3733" s="39">
        <f t="shared" si="1688"/>
        <v>0</v>
      </c>
      <c r="P3733" s="39">
        <f t="shared" si="1689"/>
        <v>0</v>
      </c>
      <c r="Q3733" s="39">
        <f t="shared" si="1690"/>
        <v>0</v>
      </c>
      <c r="R3733" s="39">
        <f t="shared" si="1691"/>
        <v>0</v>
      </c>
      <c r="S3733" s="39">
        <f t="shared" si="1692"/>
        <v>0</v>
      </c>
      <c r="T3733" s="39"/>
      <c r="U3733" s="39">
        <f t="shared" si="1693"/>
        <v>0</v>
      </c>
      <c r="V3733" s="39"/>
      <c r="W3733" s="39"/>
      <c r="X3733" s="39">
        <f t="shared" si="1696"/>
        <v>32.673511293634498</v>
      </c>
      <c r="Y3733" s="39">
        <f t="shared" si="1697"/>
        <v>994.5</v>
      </c>
      <c r="Z3733" s="41">
        <f t="shared" si="1698"/>
        <v>29896.262833675562</v>
      </c>
      <c r="AA3733" s="41">
        <v>17937.75770020534</v>
      </c>
      <c r="AB3733" s="41">
        <v>-483.77571108097726</v>
      </c>
      <c r="AC3733" s="41">
        <f t="shared" si="1677"/>
        <v>17453.981989124364</v>
      </c>
      <c r="AD3733" s="42">
        <f t="shared" si="1695"/>
        <v>11958.505133470222</v>
      </c>
      <c r="AE3733" s="41">
        <f t="shared" si="1679"/>
        <v>29412.487122594586</v>
      </c>
      <c r="AF3733" s="42">
        <f t="shared" si="1680"/>
        <v>368387.51287740539</v>
      </c>
      <c r="AG3733" s="43">
        <f t="shared" si="1700"/>
        <v>400</v>
      </c>
      <c r="AH3733" s="44">
        <f t="shared" si="1682"/>
        <v>369.93839835728954</v>
      </c>
      <c r="AI3733" s="36">
        <f t="shared" si="1683"/>
        <v>30.061601642710471</v>
      </c>
      <c r="AJ3733" s="36">
        <f t="shared" si="1684"/>
        <v>915</v>
      </c>
      <c r="AK3733" s="45">
        <v>45657</v>
      </c>
    </row>
    <row r="3734" spans="1:37" s="79" customFormat="1" ht="12.75" customHeight="1" x14ac:dyDescent="0.25">
      <c r="A3734" s="36">
        <v>3728</v>
      </c>
      <c r="B3734" s="45">
        <v>44742</v>
      </c>
      <c r="C3734" s="36" t="s">
        <v>823</v>
      </c>
      <c r="D3734" s="36"/>
      <c r="E3734" s="36">
        <v>12004</v>
      </c>
      <c r="F3734" s="36" t="s">
        <v>2641</v>
      </c>
      <c r="G3734" s="36" t="s">
        <v>58</v>
      </c>
      <c r="H3734" s="38">
        <f>VLOOKUP(F3734,'[1]Feeder Assets'!$F$1338:$K$2140,6,0)</f>
        <v>680</v>
      </c>
      <c r="I3734" s="50">
        <v>74587500</v>
      </c>
      <c r="J3734" s="39">
        <f t="shared" si="1685"/>
        <v>0</v>
      </c>
      <c r="K3734" s="39">
        <f t="shared" si="1686"/>
        <v>0</v>
      </c>
      <c r="L3734" s="39">
        <f t="shared" si="1687"/>
        <v>74587500</v>
      </c>
      <c r="M3734" s="39">
        <f t="shared" si="1699"/>
        <v>0</v>
      </c>
      <c r="N3734" s="39">
        <f t="shared" si="1694"/>
        <v>0</v>
      </c>
      <c r="O3734" s="39">
        <f t="shared" si="1688"/>
        <v>0</v>
      </c>
      <c r="P3734" s="39">
        <f t="shared" si="1689"/>
        <v>0</v>
      </c>
      <c r="Q3734" s="39">
        <f t="shared" si="1690"/>
        <v>0</v>
      </c>
      <c r="R3734" s="39">
        <f t="shared" si="1691"/>
        <v>0</v>
      </c>
      <c r="S3734" s="39">
        <f t="shared" si="1692"/>
        <v>0</v>
      </c>
      <c r="T3734" s="39"/>
      <c r="U3734" s="39">
        <f t="shared" si="1693"/>
        <v>0</v>
      </c>
      <c r="V3734" s="39"/>
      <c r="W3734" s="39"/>
      <c r="X3734" s="39">
        <f t="shared" si="1696"/>
        <v>6126.283367556468</v>
      </c>
      <c r="Y3734" s="39">
        <f t="shared" si="1697"/>
        <v>186468.75</v>
      </c>
      <c r="Z3734" s="41">
        <f t="shared" si="1698"/>
        <v>5605549.2813141681</v>
      </c>
      <c r="AA3734" s="41">
        <v>3363329.568788501</v>
      </c>
      <c r="AB3734" s="41">
        <v>-90707.94582768323</v>
      </c>
      <c r="AC3734" s="41">
        <f t="shared" si="1677"/>
        <v>3272621.6229608175</v>
      </c>
      <c r="AD3734" s="42">
        <f t="shared" si="1695"/>
        <v>2242219.7125256672</v>
      </c>
      <c r="AE3734" s="41">
        <f t="shared" si="1679"/>
        <v>5514841.3354864847</v>
      </c>
      <c r="AF3734" s="42">
        <f t="shared" si="1680"/>
        <v>69072658.664513513</v>
      </c>
      <c r="AG3734" s="43">
        <f t="shared" si="1700"/>
        <v>400</v>
      </c>
      <c r="AH3734" s="44">
        <f t="shared" si="1682"/>
        <v>369.93839835728954</v>
      </c>
      <c r="AI3734" s="36">
        <f t="shared" si="1683"/>
        <v>30.061601642710471</v>
      </c>
      <c r="AJ3734" s="36">
        <f t="shared" si="1684"/>
        <v>915</v>
      </c>
      <c r="AK3734" s="45">
        <v>45657</v>
      </c>
    </row>
    <row r="3735" spans="1:37" s="79" customFormat="1" ht="12.75" customHeight="1" x14ac:dyDescent="0.25">
      <c r="A3735" s="36">
        <v>3729</v>
      </c>
      <c r="B3735" s="45">
        <v>44742</v>
      </c>
      <c r="C3735" s="49" t="s">
        <v>754</v>
      </c>
      <c r="D3735" s="49"/>
      <c r="E3735" s="49">
        <v>12011</v>
      </c>
      <c r="F3735" s="56" t="s">
        <v>2642</v>
      </c>
      <c r="G3735" s="36" t="s">
        <v>70</v>
      </c>
      <c r="H3735" s="38">
        <v>1</v>
      </c>
      <c r="I3735" s="50">
        <v>1685000</v>
      </c>
      <c r="J3735" s="39">
        <f t="shared" si="1685"/>
        <v>0</v>
      </c>
      <c r="K3735" s="39">
        <f t="shared" si="1686"/>
        <v>0</v>
      </c>
      <c r="L3735" s="39">
        <f t="shared" si="1687"/>
        <v>0</v>
      </c>
      <c r="M3735" s="39">
        <f t="shared" si="1699"/>
        <v>0</v>
      </c>
      <c r="N3735" s="39">
        <f t="shared" si="1694"/>
        <v>0</v>
      </c>
      <c r="O3735" s="39">
        <f t="shared" si="1688"/>
        <v>0</v>
      </c>
      <c r="P3735" s="39">
        <f t="shared" si="1689"/>
        <v>0</v>
      </c>
      <c r="Q3735" s="39">
        <f t="shared" si="1690"/>
        <v>0</v>
      </c>
      <c r="R3735" s="39">
        <f t="shared" si="1691"/>
        <v>0</v>
      </c>
      <c r="S3735" s="39">
        <f t="shared" si="1692"/>
        <v>1685000</v>
      </c>
      <c r="T3735" s="39"/>
      <c r="U3735" s="39">
        <f t="shared" si="1693"/>
        <v>0</v>
      </c>
      <c r="V3735" s="39"/>
      <c r="W3735" s="39"/>
      <c r="X3735" s="39">
        <f t="shared" si="1696"/>
        <v>922.65571526351812</v>
      </c>
      <c r="Y3735" s="39">
        <f t="shared" si="1697"/>
        <v>28083.333333333332</v>
      </c>
      <c r="Z3735" s="41">
        <f t="shared" si="1698"/>
        <v>844229.97946611908</v>
      </c>
      <c r="AA3735" s="41">
        <v>506537.98767967144</v>
      </c>
      <c r="AB3735" s="41">
        <v>995356.56703110912</v>
      </c>
      <c r="AC3735" s="41">
        <f t="shared" si="1677"/>
        <v>1501894.5547107805</v>
      </c>
      <c r="AD3735" s="42">
        <f>Z3735-AA3735-154586.55</f>
        <v>183105.44178644766</v>
      </c>
      <c r="AE3735" s="41">
        <f t="shared" si="1679"/>
        <v>1684999.9964972283</v>
      </c>
      <c r="AF3735" s="42">
        <f t="shared" si="1680"/>
        <v>3.5027717240154743E-3</v>
      </c>
      <c r="AG3735" s="43">
        <f t="shared" si="1700"/>
        <v>60</v>
      </c>
      <c r="AH3735" s="44">
        <f t="shared" si="1682"/>
        <v>29.938398357289529</v>
      </c>
      <c r="AI3735" s="36">
        <f t="shared" si="1683"/>
        <v>30.061601642710471</v>
      </c>
      <c r="AJ3735" s="36">
        <f t="shared" si="1684"/>
        <v>915</v>
      </c>
      <c r="AK3735" s="45">
        <v>45657</v>
      </c>
    </row>
    <row r="3736" spans="1:37" s="79" customFormat="1" ht="12.75" customHeight="1" x14ac:dyDescent="0.25">
      <c r="A3736" s="36">
        <v>3730</v>
      </c>
      <c r="B3736" s="45">
        <v>44742</v>
      </c>
      <c r="C3736" s="49" t="s">
        <v>754</v>
      </c>
      <c r="D3736" s="49"/>
      <c r="E3736" s="49">
        <v>12011</v>
      </c>
      <c r="F3736" s="56" t="s">
        <v>2643</v>
      </c>
      <c r="G3736" s="36" t="s">
        <v>70</v>
      </c>
      <c r="H3736" s="38">
        <v>1</v>
      </c>
      <c r="I3736" s="50">
        <v>1815000</v>
      </c>
      <c r="J3736" s="39">
        <f t="shared" si="1685"/>
        <v>0</v>
      </c>
      <c r="K3736" s="39">
        <f t="shared" si="1686"/>
        <v>0</v>
      </c>
      <c r="L3736" s="39">
        <f t="shared" si="1687"/>
        <v>0</v>
      </c>
      <c r="M3736" s="39">
        <f t="shared" si="1699"/>
        <v>0</v>
      </c>
      <c r="N3736" s="39">
        <f t="shared" si="1694"/>
        <v>0</v>
      </c>
      <c r="O3736" s="39">
        <f t="shared" si="1688"/>
        <v>0</v>
      </c>
      <c r="P3736" s="39">
        <f t="shared" si="1689"/>
        <v>0</v>
      </c>
      <c r="Q3736" s="39">
        <f t="shared" si="1690"/>
        <v>0</v>
      </c>
      <c r="R3736" s="39">
        <f t="shared" si="1691"/>
        <v>0</v>
      </c>
      <c r="S3736" s="39">
        <f t="shared" si="1692"/>
        <v>1815000</v>
      </c>
      <c r="T3736" s="39"/>
      <c r="U3736" s="39">
        <f t="shared" si="1693"/>
        <v>0</v>
      </c>
      <c r="V3736" s="39"/>
      <c r="W3736" s="39"/>
      <c r="X3736" s="39">
        <f t="shared" si="1696"/>
        <v>993.83983572895272</v>
      </c>
      <c r="Y3736" s="39">
        <f t="shared" si="1697"/>
        <v>30250</v>
      </c>
      <c r="Z3736" s="41">
        <f t="shared" si="1698"/>
        <v>909363.44969199179</v>
      </c>
      <c r="AA3736" s="41">
        <v>545618.06981519505</v>
      </c>
      <c r="AB3736" s="41">
        <v>1072149.6552887019</v>
      </c>
      <c r="AC3736" s="41">
        <f t="shared" si="1677"/>
        <v>1617767.725103897</v>
      </c>
      <c r="AD3736" s="42">
        <f>Z3736-AA3736-166513.1</f>
        <v>197232.27987679673</v>
      </c>
      <c r="AE3736" s="41">
        <f t="shared" si="1679"/>
        <v>1815000.0049806938</v>
      </c>
      <c r="AF3736" s="42">
        <f t="shared" si="1680"/>
        <v>-4.9806938041001558E-3</v>
      </c>
      <c r="AG3736" s="43">
        <f t="shared" si="1700"/>
        <v>60</v>
      </c>
      <c r="AH3736" s="44">
        <f t="shared" si="1682"/>
        <v>29.938398357289529</v>
      </c>
      <c r="AI3736" s="36">
        <f t="shared" si="1683"/>
        <v>30.061601642710471</v>
      </c>
      <c r="AJ3736" s="36">
        <f t="shared" si="1684"/>
        <v>915</v>
      </c>
      <c r="AK3736" s="45">
        <v>45657</v>
      </c>
    </row>
    <row r="3737" spans="1:37" s="79" customFormat="1" ht="12.75" customHeight="1" x14ac:dyDescent="0.25">
      <c r="A3737" s="36">
        <v>3731</v>
      </c>
      <c r="B3737" s="45">
        <v>44742</v>
      </c>
      <c r="C3737" s="36" t="s">
        <v>721</v>
      </c>
      <c r="D3737" s="36"/>
      <c r="E3737" s="36">
        <v>12003</v>
      </c>
      <c r="F3737" s="36" t="s">
        <v>2614</v>
      </c>
      <c r="G3737" s="36" t="s">
        <v>276</v>
      </c>
      <c r="H3737" s="38">
        <v>10</v>
      </c>
      <c r="I3737" s="48">
        <v>550000</v>
      </c>
      <c r="J3737" s="39">
        <f t="shared" si="1685"/>
        <v>0</v>
      </c>
      <c r="K3737" s="39">
        <f t="shared" si="1686"/>
        <v>550000</v>
      </c>
      <c r="L3737" s="39">
        <f t="shared" si="1687"/>
        <v>0</v>
      </c>
      <c r="M3737" s="39">
        <f t="shared" si="1699"/>
        <v>0</v>
      </c>
      <c r="N3737" s="39">
        <f t="shared" si="1694"/>
        <v>0</v>
      </c>
      <c r="O3737" s="39">
        <f t="shared" si="1688"/>
        <v>0</v>
      </c>
      <c r="P3737" s="39">
        <f t="shared" si="1689"/>
        <v>0</v>
      </c>
      <c r="Q3737" s="39">
        <f t="shared" si="1690"/>
        <v>0</v>
      </c>
      <c r="R3737" s="39">
        <f t="shared" si="1691"/>
        <v>0</v>
      </c>
      <c r="S3737" s="39">
        <f t="shared" si="1692"/>
        <v>0</v>
      </c>
      <c r="T3737" s="39"/>
      <c r="U3737" s="39">
        <f t="shared" si="1693"/>
        <v>0</v>
      </c>
      <c r="V3737" s="39">
        <f>IF(E3737=12050,I3737,IF(E3737&lt;&gt;12050,0))</f>
        <v>0</v>
      </c>
      <c r="W3737" s="39"/>
      <c r="X3737" s="39">
        <f t="shared" si="1696"/>
        <v>45.17453798767967</v>
      </c>
      <c r="Y3737" s="39">
        <f t="shared" si="1697"/>
        <v>1375</v>
      </c>
      <c r="Z3737" s="41">
        <f t="shared" si="1698"/>
        <v>41334.702258726895</v>
      </c>
      <c r="AA3737" s="41">
        <v>24800.821355236141</v>
      </c>
      <c r="AB3737" s="41">
        <v>0</v>
      </c>
      <c r="AC3737" s="41">
        <f t="shared" si="1677"/>
        <v>24800.821355236141</v>
      </c>
      <c r="AD3737" s="42">
        <f t="shared" ref="AD3737:AD3800" si="1701">Z3737-AA3737</f>
        <v>16533.880903490754</v>
      </c>
      <c r="AE3737" s="41">
        <f t="shared" si="1679"/>
        <v>41334.702258726895</v>
      </c>
      <c r="AF3737" s="42">
        <f t="shared" si="1680"/>
        <v>508665.29774127313</v>
      </c>
      <c r="AG3737" s="43">
        <f t="shared" si="1700"/>
        <v>400</v>
      </c>
      <c r="AH3737" s="44">
        <f t="shared" si="1682"/>
        <v>369.93839835728954</v>
      </c>
      <c r="AI3737" s="36">
        <f t="shared" si="1683"/>
        <v>30.061601642710471</v>
      </c>
      <c r="AJ3737" s="36">
        <f t="shared" si="1684"/>
        <v>915</v>
      </c>
      <c r="AK3737" s="45">
        <v>45657</v>
      </c>
    </row>
    <row r="3738" spans="1:37" s="79" customFormat="1" ht="12.75" customHeight="1" x14ac:dyDescent="0.25">
      <c r="A3738" s="36">
        <v>3732</v>
      </c>
      <c r="B3738" s="45">
        <v>44742</v>
      </c>
      <c r="C3738" s="36" t="s">
        <v>721</v>
      </c>
      <c r="D3738" s="36"/>
      <c r="E3738" s="36">
        <v>12003</v>
      </c>
      <c r="F3738" s="36" t="s">
        <v>2552</v>
      </c>
      <c r="G3738" s="36" t="s">
        <v>276</v>
      </c>
      <c r="H3738" s="38">
        <v>15</v>
      </c>
      <c r="I3738" s="48">
        <v>1147500</v>
      </c>
      <c r="J3738" s="39">
        <f t="shared" si="1685"/>
        <v>0</v>
      </c>
      <c r="K3738" s="39">
        <f t="shared" si="1686"/>
        <v>1147500</v>
      </c>
      <c r="L3738" s="39">
        <f t="shared" si="1687"/>
        <v>0</v>
      </c>
      <c r="M3738" s="39">
        <f t="shared" si="1699"/>
        <v>0</v>
      </c>
      <c r="N3738" s="39">
        <f t="shared" si="1694"/>
        <v>0</v>
      </c>
      <c r="O3738" s="39">
        <f t="shared" si="1688"/>
        <v>0</v>
      </c>
      <c r="P3738" s="39">
        <f t="shared" si="1689"/>
        <v>0</v>
      </c>
      <c r="Q3738" s="39">
        <f t="shared" si="1690"/>
        <v>0</v>
      </c>
      <c r="R3738" s="39">
        <f t="shared" si="1691"/>
        <v>0</v>
      </c>
      <c r="S3738" s="39">
        <f t="shared" si="1692"/>
        <v>0</v>
      </c>
      <c r="T3738" s="39"/>
      <c r="U3738" s="39">
        <f t="shared" si="1693"/>
        <v>0</v>
      </c>
      <c r="V3738" s="39">
        <f>IF(E3738=12050,I3738,IF(E3738&lt;&gt;12050,0))</f>
        <v>0</v>
      </c>
      <c r="W3738" s="39"/>
      <c r="X3738" s="39">
        <f t="shared" si="1696"/>
        <v>94.25051334702259</v>
      </c>
      <c r="Y3738" s="39">
        <f t="shared" si="1697"/>
        <v>2868.75</v>
      </c>
      <c r="Z3738" s="41">
        <f t="shared" si="1698"/>
        <v>86239.219712525664</v>
      </c>
      <c r="AA3738" s="41">
        <v>51743.531827515399</v>
      </c>
      <c r="AB3738" s="41">
        <v>0</v>
      </c>
      <c r="AC3738" s="41">
        <f t="shared" si="1677"/>
        <v>51743.531827515399</v>
      </c>
      <c r="AD3738" s="42">
        <f t="shared" si="1701"/>
        <v>34495.687885010266</v>
      </c>
      <c r="AE3738" s="41">
        <f t="shared" si="1679"/>
        <v>86239.219712525664</v>
      </c>
      <c r="AF3738" s="42">
        <f t="shared" si="1680"/>
        <v>1061260.7802874744</v>
      </c>
      <c r="AG3738" s="43">
        <f t="shared" si="1700"/>
        <v>400</v>
      </c>
      <c r="AH3738" s="44">
        <f t="shared" si="1682"/>
        <v>369.93839835728954</v>
      </c>
      <c r="AI3738" s="36">
        <f t="shared" si="1683"/>
        <v>30.061601642710471</v>
      </c>
      <c r="AJ3738" s="36">
        <f t="shared" si="1684"/>
        <v>915</v>
      </c>
      <c r="AK3738" s="45">
        <v>45657</v>
      </c>
    </row>
    <row r="3739" spans="1:37" s="79" customFormat="1" ht="12.75" customHeight="1" x14ac:dyDescent="0.25">
      <c r="A3739" s="36">
        <v>3733</v>
      </c>
      <c r="B3739" s="45">
        <v>44743</v>
      </c>
      <c r="C3739" s="53" t="s">
        <v>533</v>
      </c>
      <c r="D3739" s="53"/>
      <c r="E3739" s="36">
        <v>12003</v>
      </c>
      <c r="F3739" s="36" t="s">
        <v>2552</v>
      </c>
      <c r="G3739" s="36" t="s">
        <v>540</v>
      </c>
      <c r="H3739" s="38">
        <v>4</v>
      </c>
      <c r="I3739" s="48">
        <v>308000</v>
      </c>
      <c r="J3739" s="39">
        <f t="shared" si="1685"/>
        <v>0</v>
      </c>
      <c r="K3739" s="39">
        <f t="shared" si="1686"/>
        <v>308000</v>
      </c>
      <c r="L3739" s="39">
        <f t="shared" si="1687"/>
        <v>0</v>
      </c>
      <c r="M3739" s="39">
        <f t="shared" si="1699"/>
        <v>0</v>
      </c>
      <c r="N3739" s="39">
        <f t="shared" si="1694"/>
        <v>0</v>
      </c>
      <c r="O3739" s="39">
        <f t="shared" si="1688"/>
        <v>0</v>
      </c>
      <c r="P3739" s="39">
        <f t="shared" si="1689"/>
        <v>0</v>
      </c>
      <c r="Q3739" s="39">
        <f t="shared" si="1690"/>
        <v>0</v>
      </c>
      <c r="R3739" s="39">
        <f t="shared" si="1691"/>
        <v>0</v>
      </c>
      <c r="S3739" s="39">
        <f t="shared" si="1692"/>
        <v>0</v>
      </c>
      <c r="T3739" s="39"/>
      <c r="U3739" s="39">
        <f t="shared" si="1693"/>
        <v>0</v>
      </c>
      <c r="V3739" s="39"/>
      <c r="W3739" s="39"/>
      <c r="X3739" s="39">
        <f t="shared" si="1696"/>
        <v>25.297741273100616</v>
      </c>
      <c r="Y3739" s="39">
        <f t="shared" si="1697"/>
        <v>770</v>
      </c>
      <c r="Z3739" s="41">
        <f t="shared" si="1698"/>
        <v>23122.135523613961</v>
      </c>
      <c r="AA3739" s="41">
        <v>13104.229979466121</v>
      </c>
      <c r="AB3739" s="41">
        <v>-353.41698122816945</v>
      </c>
      <c r="AC3739" s="41">
        <f t="shared" si="1677"/>
        <v>12750.812998237952</v>
      </c>
      <c r="AD3739" s="42">
        <f t="shared" si="1701"/>
        <v>10017.905544147839</v>
      </c>
      <c r="AE3739" s="41">
        <f t="shared" si="1679"/>
        <v>22768.718542385792</v>
      </c>
      <c r="AF3739" s="42">
        <f t="shared" si="1680"/>
        <v>285231.28145761421</v>
      </c>
      <c r="AG3739" s="43">
        <f t="shared" si="1700"/>
        <v>400</v>
      </c>
      <c r="AH3739" s="44">
        <f t="shared" si="1682"/>
        <v>369.97125256673513</v>
      </c>
      <c r="AI3739" s="36">
        <f t="shared" si="1683"/>
        <v>30.028747433264886</v>
      </c>
      <c r="AJ3739" s="36">
        <f t="shared" si="1684"/>
        <v>914</v>
      </c>
      <c r="AK3739" s="45">
        <v>45657</v>
      </c>
    </row>
    <row r="3740" spans="1:37" s="79" customFormat="1" ht="25.5" customHeight="1" x14ac:dyDescent="0.25">
      <c r="A3740" s="36">
        <v>3734</v>
      </c>
      <c r="B3740" s="45">
        <v>44743</v>
      </c>
      <c r="C3740" s="53" t="s">
        <v>533</v>
      </c>
      <c r="D3740" s="53"/>
      <c r="E3740" s="36">
        <v>12003</v>
      </c>
      <c r="F3740" s="36" t="s">
        <v>2614</v>
      </c>
      <c r="G3740" s="36" t="s">
        <v>540</v>
      </c>
      <c r="H3740" s="38">
        <v>6</v>
      </c>
      <c r="I3740" s="48">
        <v>349125</v>
      </c>
      <c r="J3740" s="39">
        <f t="shared" si="1685"/>
        <v>0</v>
      </c>
      <c r="K3740" s="39">
        <f t="shared" si="1686"/>
        <v>349125</v>
      </c>
      <c r="L3740" s="39">
        <f t="shared" si="1687"/>
        <v>0</v>
      </c>
      <c r="M3740" s="39">
        <f t="shared" si="1699"/>
        <v>0</v>
      </c>
      <c r="N3740" s="39">
        <f t="shared" si="1694"/>
        <v>0</v>
      </c>
      <c r="O3740" s="39">
        <f t="shared" si="1688"/>
        <v>0</v>
      </c>
      <c r="P3740" s="39">
        <f t="shared" si="1689"/>
        <v>0</v>
      </c>
      <c r="Q3740" s="39">
        <f t="shared" si="1690"/>
        <v>0</v>
      </c>
      <c r="R3740" s="39">
        <f t="shared" si="1691"/>
        <v>0</v>
      </c>
      <c r="S3740" s="39">
        <f t="shared" si="1692"/>
        <v>0</v>
      </c>
      <c r="T3740" s="39"/>
      <c r="U3740" s="39">
        <f t="shared" si="1693"/>
        <v>0</v>
      </c>
      <c r="V3740" s="39"/>
      <c r="W3740" s="39"/>
      <c r="X3740" s="39">
        <f t="shared" si="1696"/>
        <v>28.675564681724847</v>
      </c>
      <c r="Y3740" s="39">
        <f t="shared" si="1697"/>
        <v>872.8125</v>
      </c>
      <c r="Z3740" s="41">
        <f t="shared" si="1698"/>
        <v>26209.466119096509</v>
      </c>
      <c r="AA3740" s="41">
        <v>14853.942505133471</v>
      </c>
      <c r="AB3740" s="41">
        <v>-400.60618042624884</v>
      </c>
      <c r="AC3740" s="41">
        <f t="shared" si="1677"/>
        <v>14453.336324707223</v>
      </c>
      <c r="AD3740" s="42">
        <f t="shared" si="1701"/>
        <v>11355.523613963038</v>
      </c>
      <c r="AE3740" s="41">
        <f t="shared" si="1679"/>
        <v>25808.859938670263</v>
      </c>
      <c r="AF3740" s="42">
        <f t="shared" si="1680"/>
        <v>323316.14006132976</v>
      </c>
      <c r="AG3740" s="43">
        <f t="shared" si="1700"/>
        <v>400</v>
      </c>
      <c r="AH3740" s="44">
        <f t="shared" si="1682"/>
        <v>369.97125256673513</v>
      </c>
      <c r="AI3740" s="36">
        <f t="shared" si="1683"/>
        <v>30.028747433264886</v>
      </c>
      <c r="AJ3740" s="36">
        <f t="shared" si="1684"/>
        <v>914</v>
      </c>
      <c r="AK3740" s="45">
        <v>45657</v>
      </c>
    </row>
    <row r="3741" spans="1:37" s="79" customFormat="1" ht="12.75" customHeight="1" x14ac:dyDescent="0.25">
      <c r="A3741" s="36">
        <v>3735</v>
      </c>
      <c r="B3741" s="45">
        <v>44743</v>
      </c>
      <c r="C3741" s="53" t="s">
        <v>533</v>
      </c>
      <c r="D3741" s="53"/>
      <c r="E3741" s="36">
        <v>12003</v>
      </c>
      <c r="F3741" s="36" t="s">
        <v>2552</v>
      </c>
      <c r="G3741" s="36" t="s">
        <v>540</v>
      </c>
      <c r="H3741" s="38">
        <v>7</v>
      </c>
      <c r="I3741" s="48">
        <v>556500</v>
      </c>
      <c r="J3741" s="39">
        <f t="shared" si="1685"/>
        <v>0</v>
      </c>
      <c r="K3741" s="39">
        <f t="shared" si="1686"/>
        <v>556500</v>
      </c>
      <c r="L3741" s="39">
        <f t="shared" si="1687"/>
        <v>0</v>
      </c>
      <c r="M3741" s="39">
        <f t="shared" si="1699"/>
        <v>0</v>
      </c>
      <c r="N3741" s="39">
        <f t="shared" si="1694"/>
        <v>0</v>
      </c>
      <c r="O3741" s="39">
        <f t="shared" si="1688"/>
        <v>0</v>
      </c>
      <c r="P3741" s="39">
        <f t="shared" si="1689"/>
        <v>0</v>
      </c>
      <c r="Q3741" s="39">
        <f t="shared" si="1690"/>
        <v>0</v>
      </c>
      <c r="R3741" s="39">
        <f t="shared" si="1691"/>
        <v>0</v>
      </c>
      <c r="S3741" s="39">
        <f t="shared" si="1692"/>
        <v>0</v>
      </c>
      <c r="T3741" s="39"/>
      <c r="U3741" s="39">
        <f t="shared" si="1693"/>
        <v>0</v>
      </c>
      <c r="V3741" s="39"/>
      <c r="W3741" s="39"/>
      <c r="X3741" s="39">
        <f t="shared" si="1696"/>
        <v>45.708418891170432</v>
      </c>
      <c r="Y3741" s="39">
        <f t="shared" si="1697"/>
        <v>1391.25</v>
      </c>
      <c r="Z3741" s="41">
        <f t="shared" si="1698"/>
        <v>41777.494866529771</v>
      </c>
      <c r="AA3741" s="41">
        <v>23676.960985626287</v>
      </c>
      <c r="AB3741" s="41">
        <v>-638.56022744635163</v>
      </c>
      <c r="AC3741" s="41">
        <f t="shared" si="1677"/>
        <v>23038.400758179934</v>
      </c>
      <c r="AD3741" s="42">
        <f t="shared" si="1701"/>
        <v>18100.533880903484</v>
      </c>
      <c r="AE3741" s="41">
        <f t="shared" si="1679"/>
        <v>41138.934639083418</v>
      </c>
      <c r="AF3741" s="42">
        <f t="shared" si="1680"/>
        <v>515361.0653609166</v>
      </c>
      <c r="AG3741" s="43">
        <f t="shared" si="1700"/>
        <v>400</v>
      </c>
      <c r="AH3741" s="44">
        <f t="shared" si="1682"/>
        <v>369.97125256673513</v>
      </c>
      <c r="AI3741" s="36">
        <f t="shared" si="1683"/>
        <v>30.028747433264886</v>
      </c>
      <c r="AJ3741" s="36">
        <f t="shared" si="1684"/>
        <v>914</v>
      </c>
      <c r="AK3741" s="45">
        <v>45657</v>
      </c>
    </row>
    <row r="3742" spans="1:37" s="79" customFormat="1" ht="12.75" customHeight="1" x14ac:dyDescent="0.25">
      <c r="A3742" s="36">
        <v>3736</v>
      </c>
      <c r="B3742" s="45">
        <v>44743</v>
      </c>
      <c r="C3742" s="53" t="s">
        <v>533</v>
      </c>
      <c r="D3742" s="53"/>
      <c r="E3742" s="36">
        <v>12003</v>
      </c>
      <c r="F3742" s="36" t="s">
        <v>2614</v>
      </c>
      <c r="G3742" s="36" t="s">
        <v>540</v>
      </c>
      <c r="H3742" s="38">
        <v>10</v>
      </c>
      <c r="I3742" s="48">
        <v>550000</v>
      </c>
      <c r="J3742" s="39">
        <f t="shared" si="1685"/>
        <v>0</v>
      </c>
      <c r="K3742" s="39">
        <f t="shared" si="1686"/>
        <v>550000</v>
      </c>
      <c r="L3742" s="39">
        <f t="shared" si="1687"/>
        <v>0</v>
      </c>
      <c r="M3742" s="39">
        <f t="shared" si="1699"/>
        <v>0</v>
      </c>
      <c r="N3742" s="39">
        <f t="shared" si="1694"/>
        <v>0</v>
      </c>
      <c r="O3742" s="39">
        <f t="shared" si="1688"/>
        <v>0</v>
      </c>
      <c r="P3742" s="39">
        <f t="shared" si="1689"/>
        <v>0</v>
      </c>
      <c r="Q3742" s="39">
        <f t="shared" si="1690"/>
        <v>0</v>
      </c>
      <c r="R3742" s="39">
        <f t="shared" si="1691"/>
        <v>0</v>
      </c>
      <c r="S3742" s="39">
        <f t="shared" si="1692"/>
        <v>0</v>
      </c>
      <c r="T3742" s="39"/>
      <c r="U3742" s="39">
        <f t="shared" si="1693"/>
        <v>0</v>
      </c>
      <c r="V3742" s="39"/>
      <c r="W3742" s="39"/>
      <c r="X3742" s="39">
        <f t="shared" si="1696"/>
        <v>45.17453798767967</v>
      </c>
      <c r="Y3742" s="39">
        <f t="shared" si="1697"/>
        <v>1375</v>
      </c>
      <c r="Z3742" s="41">
        <f t="shared" si="1698"/>
        <v>41289.527720739221</v>
      </c>
      <c r="AA3742" s="41">
        <v>23400.410677618071</v>
      </c>
      <c r="AB3742" s="41">
        <v>-631.10175219315965</v>
      </c>
      <c r="AC3742" s="41">
        <f t="shared" si="1677"/>
        <v>22769.30892542491</v>
      </c>
      <c r="AD3742" s="42">
        <f t="shared" si="1701"/>
        <v>17889.11704312115</v>
      </c>
      <c r="AE3742" s="41">
        <f t="shared" si="1679"/>
        <v>40658.425968546057</v>
      </c>
      <c r="AF3742" s="42">
        <f t="shared" si="1680"/>
        <v>509341.57403145393</v>
      </c>
      <c r="AG3742" s="43">
        <f t="shared" si="1700"/>
        <v>400</v>
      </c>
      <c r="AH3742" s="44">
        <f t="shared" si="1682"/>
        <v>369.97125256673513</v>
      </c>
      <c r="AI3742" s="36">
        <f t="shared" si="1683"/>
        <v>30.028747433264886</v>
      </c>
      <c r="AJ3742" s="36">
        <f t="shared" si="1684"/>
        <v>914</v>
      </c>
      <c r="AK3742" s="45">
        <v>45657</v>
      </c>
    </row>
    <row r="3743" spans="1:37" s="79" customFormat="1" ht="12.75" customHeight="1" x14ac:dyDescent="0.25">
      <c r="A3743" s="36">
        <v>3737</v>
      </c>
      <c r="B3743" s="45">
        <v>44743</v>
      </c>
      <c r="C3743" s="53" t="s">
        <v>533</v>
      </c>
      <c r="D3743" s="53"/>
      <c r="E3743" s="36">
        <v>12003</v>
      </c>
      <c r="F3743" s="36" t="s">
        <v>2552</v>
      </c>
      <c r="G3743" s="36" t="s">
        <v>540</v>
      </c>
      <c r="H3743" s="38">
        <v>15</v>
      </c>
      <c r="I3743" s="48">
        <v>1147500</v>
      </c>
      <c r="J3743" s="39">
        <f t="shared" si="1685"/>
        <v>0</v>
      </c>
      <c r="K3743" s="39">
        <f t="shared" si="1686"/>
        <v>1147500</v>
      </c>
      <c r="L3743" s="39">
        <f t="shared" si="1687"/>
        <v>0</v>
      </c>
      <c r="M3743" s="39">
        <f t="shared" si="1699"/>
        <v>0</v>
      </c>
      <c r="N3743" s="39">
        <f t="shared" si="1694"/>
        <v>0</v>
      </c>
      <c r="O3743" s="39">
        <f t="shared" si="1688"/>
        <v>0</v>
      </c>
      <c r="P3743" s="39">
        <f t="shared" si="1689"/>
        <v>0</v>
      </c>
      <c r="Q3743" s="39">
        <f t="shared" si="1690"/>
        <v>0</v>
      </c>
      <c r="R3743" s="39">
        <f t="shared" si="1691"/>
        <v>0</v>
      </c>
      <c r="S3743" s="39">
        <f t="shared" si="1692"/>
        <v>0</v>
      </c>
      <c r="T3743" s="39"/>
      <c r="U3743" s="39">
        <f t="shared" si="1693"/>
        <v>0</v>
      </c>
      <c r="V3743" s="39"/>
      <c r="W3743" s="39"/>
      <c r="X3743" s="39">
        <f t="shared" si="1696"/>
        <v>94.25051334702259</v>
      </c>
      <c r="Y3743" s="39">
        <f t="shared" si="1697"/>
        <v>2868.75</v>
      </c>
      <c r="Z3743" s="41">
        <f t="shared" si="1698"/>
        <v>86144.969199178639</v>
      </c>
      <c r="AA3743" s="41">
        <v>48821.765913757707</v>
      </c>
      <c r="AB3743" s="41">
        <v>-1316.7077466211831</v>
      </c>
      <c r="AC3743" s="41">
        <f t="shared" si="1677"/>
        <v>47505.058167136522</v>
      </c>
      <c r="AD3743" s="42">
        <f t="shared" si="1701"/>
        <v>37323.203285420932</v>
      </c>
      <c r="AE3743" s="41">
        <f t="shared" si="1679"/>
        <v>84828.261452557461</v>
      </c>
      <c r="AF3743" s="42">
        <f t="shared" si="1680"/>
        <v>1062671.7385474425</v>
      </c>
      <c r="AG3743" s="43">
        <f t="shared" si="1700"/>
        <v>400</v>
      </c>
      <c r="AH3743" s="44">
        <f t="shared" si="1682"/>
        <v>369.97125256673513</v>
      </c>
      <c r="AI3743" s="36">
        <f t="shared" si="1683"/>
        <v>30.028747433264886</v>
      </c>
      <c r="AJ3743" s="36">
        <f t="shared" si="1684"/>
        <v>914</v>
      </c>
      <c r="AK3743" s="45">
        <v>45657</v>
      </c>
    </row>
    <row r="3744" spans="1:37" s="79" customFormat="1" ht="12.75" customHeight="1" x14ac:dyDescent="0.2">
      <c r="A3744" s="36">
        <v>3738</v>
      </c>
      <c r="B3744" s="69">
        <v>44744</v>
      </c>
      <c r="C3744" s="70" t="s">
        <v>265</v>
      </c>
      <c r="D3744" s="70"/>
      <c r="E3744" s="70">
        <v>12007</v>
      </c>
      <c r="F3744" s="92" t="s">
        <v>2644</v>
      </c>
      <c r="G3744" s="36" t="s">
        <v>435</v>
      </c>
      <c r="H3744" s="71">
        <v>1</v>
      </c>
      <c r="I3744" s="100">
        <v>152000</v>
      </c>
      <c r="J3744" s="39">
        <f t="shared" si="1685"/>
        <v>0</v>
      </c>
      <c r="K3744" s="39">
        <f t="shared" si="1686"/>
        <v>0</v>
      </c>
      <c r="L3744" s="39">
        <f t="shared" si="1687"/>
        <v>0</v>
      </c>
      <c r="M3744" s="39">
        <f>IF(E3744=12005,I3744,IF(E3744&lt;&gt;12005,0))</f>
        <v>0</v>
      </c>
      <c r="N3744" s="39">
        <f t="shared" si="1694"/>
        <v>0</v>
      </c>
      <c r="O3744" s="39">
        <f t="shared" si="1688"/>
        <v>152000</v>
      </c>
      <c r="P3744" s="39">
        <f t="shared" si="1689"/>
        <v>0</v>
      </c>
      <c r="Q3744" s="39">
        <f t="shared" si="1690"/>
        <v>0</v>
      </c>
      <c r="R3744" s="39">
        <f t="shared" si="1691"/>
        <v>0</v>
      </c>
      <c r="S3744" s="39">
        <f t="shared" si="1692"/>
        <v>0</v>
      </c>
      <c r="T3744" s="39"/>
      <c r="U3744" s="39">
        <f t="shared" si="1693"/>
        <v>0</v>
      </c>
      <c r="V3744" s="39"/>
      <c r="W3744" s="39">
        <f>IF(E3744=12099,I3744,IF(E3744&lt;&gt;12099,0))</f>
        <v>0</v>
      </c>
      <c r="X3744" s="39">
        <f t="shared" si="1696"/>
        <v>41.615331964407936</v>
      </c>
      <c r="Y3744" s="39">
        <f t="shared" si="1697"/>
        <v>1266.6666666666665</v>
      </c>
      <c r="Z3744" s="41">
        <f t="shared" si="1698"/>
        <v>37994.798083504444</v>
      </c>
      <c r="AA3744" s="41">
        <v>22763.586584531142</v>
      </c>
      <c r="AB3744" s="41">
        <v>713.25582339343043</v>
      </c>
      <c r="AC3744" s="41">
        <f t="shared" si="1677"/>
        <v>23476.842407924571</v>
      </c>
      <c r="AD3744" s="42">
        <f t="shared" si="1701"/>
        <v>15231.211498973302</v>
      </c>
      <c r="AE3744" s="41">
        <f t="shared" si="1679"/>
        <v>38708.053906897869</v>
      </c>
      <c r="AF3744" s="42">
        <f t="shared" si="1680"/>
        <v>113291.94609310213</v>
      </c>
      <c r="AG3744" s="43">
        <f>(365.25/30.4375*(IF(E3744=12002,1/3%,IF(E3744=12003,1/3%,IF(E3744=12004,1/3%,IF(E3744=12006,1/2%,IF(E3744=12007,1/10%,IF(E3744=12008,1/3%,IF(E3744=12009,1/10%,IF(E3744=12010,1/10%,IF(E3744=12011,1/20%,IF(E3744=12012,1/3%,IF(E3744=12099,1/10%)))))))))))))</f>
        <v>120</v>
      </c>
      <c r="AH3744" s="44">
        <f t="shared" si="1682"/>
        <v>90.004106776180691</v>
      </c>
      <c r="AI3744" s="36">
        <f t="shared" si="1683"/>
        <v>29.995893223819301</v>
      </c>
      <c r="AJ3744" s="36">
        <f t="shared" si="1684"/>
        <v>913</v>
      </c>
      <c r="AK3744" s="45">
        <v>45657</v>
      </c>
    </row>
    <row r="3745" spans="1:37" s="79" customFormat="1" ht="12.75" customHeight="1" x14ac:dyDescent="0.2">
      <c r="A3745" s="36">
        <v>3739</v>
      </c>
      <c r="B3745" s="69">
        <v>44747</v>
      </c>
      <c r="C3745" s="70" t="s">
        <v>272</v>
      </c>
      <c r="D3745" s="70"/>
      <c r="E3745" s="70">
        <v>12010</v>
      </c>
      <c r="F3745" s="92" t="s">
        <v>2645</v>
      </c>
      <c r="G3745" s="36" t="s">
        <v>435</v>
      </c>
      <c r="H3745" s="71">
        <v>2</v>
      </c>
      <c r="I3745" s="72">
        <v>762560.97560975607</v>
      </c>
      <c r="J3745" s="39">
        <f t="shared" si="1685"/>
        <v>0</v>
      </c>
      <c r="K3745" s="39">
        <f t="shared" si="1686"/>
        <v>0</v>
      </c>
      <c r="L3745" s="39">
        <f t="shared" si="1687"/>
        <v>0</v>
      </c>
      <c r="M3745" s="39">
        <f>IF(E3745=12005,I3745,IF(E3745&lt;&gt;12005,0))</f>
        <v>0</v>
      </c>
      <c r="N3745" s="39">
        <f t="shared" si="1694"/>
        <v>0</v>
      </c>
      <c r="O3745" s="39">
        <f t="shared" si="1688"/>
        <v>0</v>
      </c>
      <c r="P3745" s="39">
        <f t="shared" si="1689"/>
        <v>0</v>
      </c>
      <c r="Q3745" s="39">
        <f t="shared" si="1690"/>
        <v>0</v>
      </c>
      <c r="R3745" s="39">
        <f t="shared" si="1691"/>
        <v>762560.97560975607</v>
      </c>
      <c r="S3745" s="39">
        <f t="shared" si="1692"/>
        <v>0</v>
      </c>
      <c r="T3745" s="39"/>
      <c r="U3745" s="39">
        <f t="shared" si="1693"/>
        <v>0</v>
      </c>
      <c r="V3745" s="39"/>
      <c r="W3745" s="39">
        <f>IF(E3745=12099,I3745,IF(E3745&lt;&gt;12099,0))</f>
        <v>0</v>
      </c>
      <c r="X3745" s="39">
        <f t="shared" si="1696"/>
        <v>208.77781673093938</v>
      </c>
      <c r="Y3745" s="39">
        <f t="shared" si="1697"/>
        <v>6354.6747967479669</v>
      </c>
      <c r="Z3745" s="41">
        <f t="shared" si="1698"/>
        <v>189987.81322515482</v>
      </c>
      <c r="AA3745" s="41">
        <v>113575.13230163101</v>
      </c>
      <c r="AB3745" s="41">
        <v>7633.4970403191401</v>
      </c>
      <c r="AC3745" s="41">
        <f t="shared" si="1677"/>
        <v>121208.62934195015</v>
      </c>
      <c r="AD3745" s="42">
        <f t="shared" si="1701"/>
        <v>76412.680923523818</v>
      </c>
      <c r="AE3745" s="41">
        <f t="shared" si="1679"/>
        <v>197621.31026547396</v>
      </c>
      <c r="AF3745" s="42">
        <f t="shared" si="1680"/>
        <v>564939.66534428205</v>
      </c>
      <c r="AG3745" s="43">
        <f>(365.25/30.4375*(IF(E3745=12002,1/3%,IF(E3745=12003,1/3%,IF(E3745=12004,1/3%,IF(E3745=12006,1/2%,IF(E3745=12007,1/10%,IF(E3745=12008,1/3%,IF(E3745=12009,1/10%,IF(E3745=12010,1/10%,IF(E3745=12011,1/20%,IF(E3745=12012,1/3%,IF(E3745=12099,1/10%)))))))))))))</f>
        <v>120</v>
      </c>
      <c r="AH3745" s="44">
        <f t="shared" si="1682"/>
        <v>90.102669404517457</v>
      </c>
      <c r="AI3745" s="36">
        <f t="shared" si="1683"/>
        <v>29.897330595482547</v>
      </c>
      <c r="AJ3745" s="36">
        <f t="shared" si="1684"/>
        <v>910</v>
      </c>
      <c r="AK3745" s="45">
        <v>45657</v>
      </c>
    </row>
    <row r="3746" spans="1:37" s="79" customFormat="1" ht="12.75" customHeight="1" x14ac:dyDescent="0.25">
      <c r="A3746" s="36">
        <v>3740</v>
      </c>
      <c r="B3746" s="45">
        <v>44748</v>
      </c>
      <c r="C3746" s="36" t="s">
        <v>533</v>
      </c>
      <c r="D3746" s="36"/>
      <c r="E3746" s="36">
        <v>12003</v>
      </c>
      <c r="F3746" s="36" t="s">
        <v>2552</v>
      </c>
      <c r="G3746" s="36" t="s">
        <v>1472</v>
      </c>
      <c r="H3746" s="38">
        <v>15</v>
      </c>
      <c r="I3746" s="48">
        <v>1147500</v>
      </c>
      <c r="J3746" s="39">
        <f t="shared" si="1685"/>
        <v>0</v>
      </c>
      <c r="K3746" s="39">
        <f t="shared" si="1686"/>
        <v>1147500</v>
      </c>
      <c r="L3746" s="39">
        <f t="shared" si="1687"/>
        <v>0</v>
      </c>
      <c r="M3746" s="39">
        <f t="shared" ref="M3746:M3758" si="1702">IF(C3746=12006,H3746,IF(C3746&lt;&gt;12006,0))</f>
        <v>0</v>
      </c>
      <c r="N3746" s="39">
        <f t="shared" si="1694"/>
        <v>0</v>
      </c>
      <c r="O3746" s="39">
        <f t="shared" si="1688"/>
        <v>0</v>
      </c>
      <c r="P3746" s="39">
        <f t="shared" si="1689"/>
        <v>0</v>
      </c>
      <c r="Q3746" s="39">
        <f t="shared" si="1690"/>
        <v>0</v>
      </c>
      <c r="R3746" s="39">
        <f t="shared" si="1691"/>
        <v>0</v>
      </c>
      <c r="S3746" s="39">
        <f t="shared" si="1692"/>
        <v>0</v>
      </c>
      <c r="T3746" s="39"/>
      <c r="U3746" s="39">
        <f t="shared" si="1693"/>
        <v>0</v>
      </c>
      <c r="V3746" s="39"/>
      <c r="W3746" s="39"/>
      <c r="X3746" s="39">
        <f t="shared" si="1696"/>
        <v>94.25051334702259</v>
      </c>
      <c r="Y3746" s="39">
        <f t="shared" si="1697"/>
        <v>2868.75</v>
      </c>
      <c r="Z3746" s="41">
        <f t="shared" si="1698"/>
        <v>85673.716632443538</v>
      </c>
      <c r="AA3746" s="41">
        <v>51178.028747433258</v>
      </c>
      <c r="AB3746" s="41">
        <v>-1380.2554178066971</v>
      </c>
      <c r="AC3746" s="41">
        <f t="shared" si="1677"/>
        <v>49797.773329626558</v>
      </c>
      <c r="AD3746" s="42">
        <f t="shared" si="1701"/>
        <v>34495.68788501028</v>
      </c>
      <c r="AE3746" s="41">
        <f t="shared" si="1679"/>
        <v>84293.461214636831</v>
      </c>
      <c r="AF3746" s="42">
        <f t="shared" si="1680"/>
        <v>1063206.5387853631</v>
      </c>
      <c r="AG3746" s="43">
        <f t="shared" ref="AG3746:AG3758" si="1703">(365.25/30.4375*(IF(E3746=12002,1/3%,IF(E3746=12003,1/3%,IF(E3746=12004,1/3%,IF(E3746=12006,1/2%,IF(E3746=12007,1/10%,IF(E3746=12008,1/3%,IF(E3746=12009,1/10%,IF(E3746=12010,1/10%,IF(E3746=12011,1/20%,IF(E3746=12012,1/3%))))))))))))</f>
        <v>400</v>
      </c>
      <c r="AH3746" s="44">
        <f t="shared" si="1682"/>
        <v>370.13552361396302</v>
      </c>
      <c r="AI3746" s="36">
        <f t="shared" si="1683"/>
        <v>29.864476386036962</v>
      </c>
      <c r="AJ3746" s="36">
        <f t="shared" si="1684"/>
        <v>909</v>
      </c>
      <c r="AK3746" s="45">
        <v>45657</v>
      </c>
    </row>
    <row r="3747" spans="1:37" s="79" customFormat="1" ht="12.75" customHeight="1" x14ac:dyDescent="0.25">
      <c r="A3747" s="36">
        <v>3741</v>
      </c>
      <c r="B3747" s="45">
        <v>44748</v>
      </c>
      <c r="C3747" s="36" t="s">
        <v>533</v>
      </c>
      <c r="D3747" s="36"/>
      <c r="E3747" s="36">
        <v>12003</v>
      </c>
      <c r="F3747" s="36" t="s">
        <v>2070</v>
      </c>
      <c r="G3747" s="36" t="s">
        <v>1472</v>
      </c>
      <c r="H3747" s="38">
        <v>10</v>
      </c>
      <c r="I3747" s="48">
        <v>550000</v>
      </c>
      <c r="J3747" s="39">
        <f t="shared" si="1685"/>
        <v>0</v>
      </c>
      <c r="K3747" s="39">
        <f t="shared" si="1686"/>
        <v>550000</v>
      </c>
      <c r="L3747" s="39">
        <f t="shared" si="1687"/>
        <v>0</v>
      </c>
      <c r="M3747" s="39">
        <f t="shared" si="1702"/>
        <v>0</v>
      </c>
      <c r="N3747" s="39">
        <f t="shared" si="1694"/>
        <v>0</v>
      </c>
      <c r="O3747" s="39">
        <f t="shared" si="1688"/>
        <v>0</v>
      </c>
      <c r="P3747" s="39">
        <f t="shared" si="1689"/>
        <v>0</v>
      </c>
      <c r="Q3747" s="39">
        <f t="shared" si="1690"/>
        <v>0</v>
      </c>
      <c r="R3747" s="39">
        <f t="shared" si="1691"/>
        <v>0</v>
      </c>
      <c r="S3747" s="39">
        <f t="shared" si="1692"/>
        <v>0</v>
      </c>
      <c r="T3747" s="39"/>
      <c r="U3747" s="39">
        <f t="shared" si="1693"/>
        <v>0</v>
      </c>
      <c r="V3747" s="39"/>
      <c r="W3747" s="39"/>
      <c r="X3747" s="39">
        <f t="shared" si="1696"/>
        <v>45.17453798767967</v>
      </c>
      <c r="Y3747" s="39">
        <f t="shared" si="1697"/>
        <v>1375</v>
      </c>
      <c r="Z3747" s="41">
        <f t="shared" si="1698"/>
        <v>41063.655030800823</v>
      </c>
      <c r="AA3747" s="41">
        <v>24529.774127310058</v>
      </c>
      <c r="AB3747" s="41">
        <v>-661.56033097488751</v>
      </c>
      <c r="AC3747" s="41">
        <f t="shared" si="1677"/>
        <v>23868.213796335171</v>
      </c>
      <c r="AD3747" s="42">
        <f t="shared" si="1701"/>
        <v>16533.880903490764</v>
      </c>
      <c r="AE3747" s="41">
        <f t="shared" si="1679"/>
        <v>40402.094699825931</v>
      </c>
      <c r="AF3747" s="42">
        <f t="shared" si="1680"/>
        <v>509597.90530017408</v>
      </c>
      <c r="AG3747" s="43">
        <f t="shared" si="1703"/>
        <v>400</v>
      </c>
      <c r="AH3747" s="44">
        <f t="shared" si="1682"/>
        <v>370.13552361396302</v>
      </c>
      <c r="AI3747" s="36">
        <f t="shared" si="1683"/>
        <v>29.864476386036962</v>
      </c>
      <c r="AJ3747" s="36">
        <f t="shared" si="1684"/>
        <v>909</v>
      </c>
      <c r="AK3747" s="45">
        <v>45657</v>
      </c>
    </row>
    <row r="3748" spans="1:37" s="79" customFormat="1" ht="12.75" customHeight="1" x14ac:dyDescent="0.25">
      <c r="A3748" s="36">
        <v>3742</v>
      </c>
      <c r="B3748" s="45">
        <v>44748</v>
      </c>
      <c r="C3748" s="36" t="s">
        <v>533</v>
      </c>
      <c r="D3748" s="36"/>
      <c r="E3748" s="36">
        <v>12003</v>
      </c>
      <c r="F3748" s="36" t="s">
        <v>2552</v>
      </c>
      <c r="G3748" s="36" t="s">
        <v>1470</v>
      </c>
      <c r="H3748" s="38">
        <v>15</v>
      </c>
      <c r="I3748" s="48">
        <v>1147500</v>
      </c>
      <c r="J3748" s="39">
        <f t="shared" si="1685"/>
        <v>0</v>
      </c>
      <c r="K3748" s="39">
        <f t="shared" si="1686"/>
        <v>1147500</v>
      </c>
      <c r="L3748" s="39">
        <f t="shared" si="1687"/>
        <v>0</v>
      </c>
      <c r="M3748" s="39">
        <f t="shared" si="1702"/>
        <v>0</v>
      </c>
      <c r="N3748" s="39">
        <f t="shared" si="1694"/>
        <v>0</v>
      </c>
      <c r="O3748" s="39">
        <f t="shared" si="1688"/>
        <v>0</v>
      </c>
      <c r="P3748" s="39">
        <f t="shared" si="1689"/>
        <v>0</v>
      </c>
      <c r="Q3748" s="39">
        <f t="shared" si="1690"/>
        <v>0</v>
      </c>
      <c r="R3748" s="39">
        <f t="shared" si="1691"/>
        <v>0</v>
      </c>
      <c r="S3748" s="39">
        <f t="shared" si="1692"/>
        <v>0</v>
      </c>
      <c r="T3748" s="39"/>
      <c r="U3748" s="39">
        <f t="shared" si="1693"/>
        <v>0</v>
      </c>
      <c r="V3748" s="39"/>
      <c r="W3748" s="39"/>
      <c r="X3748" s="39">
        <f t="shared" si="1696"/>
        <v>94.25051334702259</v>
      </c>
      <c r="Y3748" s="39">
        <f t="shared" si="1697"/>
        <v>2868.75</v>
      </c>
      <c r="Z3748" s="41">
        <f t="shared" si="1698"/>
        <v>85673.716632443538</v>
      </c>
      <c r="AA3748" s="41">
        <v>51178.028747433258</v>
      </c>
      <c r="AB3748" s="41">
        <v>-1380.2554178066971</v>
      </c>
      <c r="AC3748" s="41">
        <f t="shared" si="1677"/>
        <v>49797.773329626558</v>
      </c>
      <c r="AD3748" s="42">
        <f t="shared" si="1701"/>
        <v>34495.68788501028</v>
      </c>
      <c r="AE3748" s="41">
        <f t="shared" si="1679"/>
        <v>84293.461214636831</v>
      </c>
      <c r="AF3748" s="42">
        <f t="shared" si="1680"/>
        <v>1063206.5387853631</v>
      </c>
      <c r="AG3748" s="43">
        <f t="shared" si="1703"/>
        <v>400</v>
      </c>
      <c r="AH3748" s="44">
        <f t="shared" si="1682"/>
        <v>370.13552361396302</v>
      </c>
      <c r="AI3748" s="36">
        <f t="shared" si="1683"/>
        <v>29.864476386036962</v>
      </c>
      <c r="AJ3748" s="36">
        <f t="shared" si="1684"/>
        <v>909</v>
      </c>
      <c r="AK3748" s="45">
        <v>45657</v>
      </c>
    </row>
    <row r="3749" spans="1:37" s="79" customFormat="1" ht="25.5" customHeight="1" x14ac:dyDescent="0.25">
      <c r="A3749" s="36">
        <v>3743</v>
      </c>
      <c r="B3749" s="45">
        <v>44748</v>
      </c>
      <c r="C3749" s="36" t="s">
        <v>533</v>
      </c>
      <c r="D3749" s="36"/>
      <c r="E3749" s="36">
        <v>12003</v>
      </c>
      <c r="F3749" s="36" t="s">
        <v>2070</v>
      </c>
      <c r="G3749" s="36" t="s">
        <v>1470</v>
      </c>
      <c r="H3749" s="38">
        <v>10</v>
      </c>
      <c r="I3749" s="48">
        <v>550000</v>
      </c>
      <c r="J3749" s="39">
        <f t="shared" si="1685"/>
        <v>0</v>
      </c>
      <c r="K3749" s="39">
        <f t="shared" si="1686"/>
        <v>550000</v>
      </c>
      <c r="L3749" s="39">
        <f t="shared" si="1687"/>
        <v>0</v>
      </c>
      <c r="M3749" s="39">
        <f t="shared" si="1702"/>
        <v>0</v>
      </c>
      <c r="N3749" s="39">
        <f t="shared" si="1694"/>
        <v>0</v>
      </c>
      <c r="O3749" s="39">
        <f t="shared" si="1688"/>
        <v>0</v>
      </c>
      <c r="P3749" s="39">
        <f t="shared" si="1689"/>
        <v>0</v>
      </c>
      <c r="Q3749" s="39">
        <f t="shared" si="1690"/>
        <v>0</v>
      </c>
      <c r="R3749" s="39">
        <f t="shared" si="1691"/>
        <v>0</v>
      </c>
      <c r="S3749" s="39">
        <f t="shared" si="1692"/>
        <v>0</v>
      </c>
      <c r="T3749" s="39"/>
      <c r="U3749" s="39">
        <f t="shared" si="1693"/>
        <v>0</v>
      </c>
      <c r="V3749" s="39"/>
      <c r="W3749" s="39"/>
      <c r="X3749" s="39">
        <f t="shared" si="1696"/>
        <v>45.17453798767967</v>
      </c>
      <c r="Y3749" s="39">
        <f t="shared" si="1697"/>
        <v>1375</v>
      </c>
      <c r="Z3749" s="41">
        <f t="shared" si="1698"/>
        <v>41063.655030800823</v>
      </c>
      <c r="AA3749" s="41">
        <v>24529.774127310058</v>
      </c>
      <c r="AB3749" s="41">
        <v>-661.56033097488751</v>
      </c>
      <c r="AC3749" s="41">
        <f t="shared" si="1677"/>
        <v>23868.213796335171</v>
      </c>
      <c r="AD3749" s="42">
        <f t="shared" si="1701"/>
        <v>16533.880903490764</v>
      </c>
      <c r="AE3749" s="41">
        <f t="shared" si="1679"/>
        <v>40402.094699825931</v>
      </c>
      <c r="AF3749" s="42">
        <f t="shared" si="1680"/>
        <v>509597.90530017408</v>
      </c>
      <c r="AG3749" s="43">
        <f t="shared" si="1703"/>
        <v>400</v>
      </c>
      <c r="AH3749" s="44">
        <f t="shared" si="1682"/>
        <v>370.13552361396302</v>
      </c>
      <c r="AI3749" s="36">
        <f t="shared" si="1683"/>
        <v>29.864476386036962</v>
      </c>
      <c r="AJ3749" s="36">
        <f t="shared" si="1684"/>
        <v>909</v>
      </c>
      <c r="AK3749" s="45">
        <v>45657</v>
      </c>
    </row>
    <row r="3750" spans="1:37" s="79" customFormat="1" ht="25.5" customHeight="1" x14ac:dyDescent="0.25">
      <c r="A3750" s="36">
        <v>3744</v>
      </c>
      <c r="B3750" s="45">
        <v>44748</v>
      </c>
      <c r="C3750" s="36" t="s">
        <v>533</v>
      </c>
      <c r="D3750" s="36"/>
      <c r="E3750" s="36">
        <v>12003</v>
      </c>
      <c r="F3750" s="36" t="s">
        <v>2552</v>
      </c>
      <c r="G3750" s="36" t="s">
        <v>1472</v>
      </c>
      <c r="H3750" s="38">
        <v>45</v>
      </c>
      <c r="I3750" s="48">
        <v>3442500</v>
      </c>
      <c r="J3750" s="39">
        <f t="shared" si="1685"/>
        <v>0</v>
      </c>
      <c r="K3750" s="39">
        <f t="shared" si="1686"/>
        <v>3442500</v>
      </c>
      <c r="L3750" s="39">
        <f t="shared" si="1687"/>
        <v>0</v>
      </c>
      <c r="M3750" s="39">
        <f t="shared" si="1702"/>
        <v>0</v>
      </c>
      <c r="N3750" s="39">
        <f t="shared" si="1694"/>
        <v>0</v>
      </c>
      <c r="O3750" s="39">
        <f t="shared" si="1688"/>
        <v>0</v>
      </c>
      <c r="P3750" s="39">
        <f t="shared" si="1689"/>
        <v>0</v>
      </c>
      <c r="Q3750" s="39">
        <f t="shared" si="1690"/>
        <v>0</v>
      </c>
      <c r="R3750" s="39">
        <f t="shared" si="1691"/>
        <v>0</v>
      </c>
      <c r="S3750" s="39">
        <f t="shared" si="1692"/>
        <v>0</v>
      </c>
      <c r="T3750" s="39"/>
      <c r="U3750" s="39">
        <f t="shared" si="1693"/>
        <v>0</v>
      </c>
      <c r="V3750" s="39"/>
      <c r="W3750" s="39"/>
      <c r="X3750" s="39">
        <f t="shared" si="1696"/>
        <v>282.75154004106776</v>
      </c>
      <c r="Y3750" s="39">
        <f t="shared" si="1697"/>
        <v>8606.25</v>
      </c>
      <c r="Z3750" s="41">
        <f t="shared" si="1698"/>
        <v>257021.14989733062</v>
      </c>
      <c r="AA3750" s="41">
        <v>153534.08624229979</v>
      </c>
      <c r="AB3750" s="41">
        <v>-4140.7662534200917</v>
      </c>
      <c r="AC3750" s="41">
        <f t="shared" si="1677"/>
        <v>149393.3199888797</v>
      </c>
      <c r="AD3750" s="42">
        <f t="shared" si="1701"/>
        <v>103487.06365503083</v>
      </c>
      <c r="AE3750" s="41">
        <f t="shared" si="1679"/>
        <v>252880.38364391052</v>
      </c>
      <c r="AF3750" s="42">
        <f t="shared" si="1680"/>
        <v>3189619.6163560897</v>
      </c>
      <c r="AG3750" s="43">
        <f t="shared" si="1703"/>
        <v>400</v>
      </c>
      <c r="AH3750" s="44">
        <f t="shared" si="1682"/>
        <v>370.13552361396302</v>
      </c>
      <c r="AI3750" s="36">
        <f t="shared" si="1683"/>
        <v>29.864476386036962</v>
      </c>
      <c r="AJ3750" s="36">
        <f t="shared" si="1684"/>
        <v>909</v>
      </c>
      <c r="AK3750" s="45">
        <v>45657</v>
      </c>
    </row>
    <row r="3751" spans="1:37" s="79" customFormat="1" ht="12.75" customHeight="1" x14ac:dyDescent="0.25">
      <c r="A3751" s="36">
        <v>3745</v>
      </c>
      <c r="B3751" s="45">
        <v>44748</v>
      </c>
      <c r="C3751" s="36" t="s">
        <v>533</v>
      </c>
      <c r="D3751" s="36"/>
      <c r="E3751" s="36">
        <v>12003</v>
      </c>
      <c r="F3751" s="36" t="s">
        <v>2589</v>
      </c>
      <c r="G3751" s="36" t="s">
        <v>1472</v>
      </c>
      <c r="H3751" s="38">
        <v>7</v>
      </c>
      <c r="I3751" s="48">
        <v>884359</v>
      </c>
      <c r="J3751" s="39">
        <f t="shared" si="1685"/>
        <v>0</v>
      </c>
      <c r="K3751" s="39">
        <f t="shared" si="1686"/>
        <v>884359</v>
      </c>
      <c r="L3751" s="39">
        <f t="shared" si="1687"/>
        <v>0</v>
      </c>
      <c r="M3751" s="39">
        <f t="shared" si="1702"/>
        <v>0</v>
      </c>
      <c r="N3751" s="39">
        <f t="shared" si="1694"/>
        <v>0</v>
      </c>
      <c r="O3751" s="39">
        <f t="shared" si="1688"/>
        <v>0</v>
      </c>
      <c r="P3751" s="39">
        <f t="shared" si="1689"/>
        <v>0</v>
      </c>
      <c r="Q3751" s="39">
        <f t="shared" si="1690"/>
        <v>0</v>
      </c>
      <c r="R3751" s="39">
        <f t="shared" si="1691"/>
        <v>0</v>
      </c>
      <c r="S3751" s="39">
        <f t="shared" si="1692"/>
        <v>0</v>
      </c>
      <c r="T3751" s="39"/>
      <c r="U3751" s="39">
        <f t="shared" si="1693"/>
        <v>0</v>
      </c>
      <c r="V3751" s="39"/>
      <c r="W3751" s="39"/>
      <c r="X3751" s="39">
        <f t="shared" si="1696"/>
        <v>72.637289527720739</v>
      </c>
      <c r="Y3751" s="39">
        <f t="shared" si="1697"/>
        <v>2210.8975</v>
      </c>
      <c r="Z3751" s="41">
        <f t="shared" si="1698"/>
        <v>66027.296180698162</v>
      </c>
      <c r="AA3751" s="41">
        <v>39442.048213552356</v>
      </c>
      <c r="AB3751" s="41">
        <v>-1063.7396958920374</v>
      </c>
      <c r="AC3751" s="41">
        <f t="shared" si="1677"/>
        <v>38378.30851766032</v>
      </c>
      <c r="AD3751" s="42">
        <f t="shared" si="1701"/>
        <v>26585.247967145806</v>
      </c>
      <c r="AE3751" s="41">
        <f t="shared" si="1679"/>
        <v>64963.556484806126</v>
      </c>
      <c r="AF3751" s="42">
        <f t="shared" si="1680"/>
        <v>819395.44351519388</v>
      </c>
      <c r="AG3751" s="43">
        <f t="shared" si="1703"/>
        <v>400</v>
      </c>
      <c r="AH3751" s="44">
        <f t="shared" si="1682"/>
        <v>370.13552361396302</v>
      </c>
      <c r="AI3751" s="36">
        <f t="shared" si="1683"/>
        <v>29.864476386036962</v>
      </c>
      <c r="AJ3751" s="36">
        <f t="shared" si="1684"/>
        <v>909</v>
      </c>
      <c r="AK3751" s="45">
        <v>45657</v>
      </c>
    </row>
    <row r="3752" spans="1:37" s="79" customFormat="1" ht="12.75" customHeight="1" x14ac:dyDescent="0.25">
      <c r="A3752" s="36">
        <v>3746</v>
      </c>
      <c r="B3752" s="45">
        <v>44748</v>
      </c>
      <c r="C3752" s="53" t="s">
        <v>533</v>
      </c>
      <c r="D3752" s="53"/>
      <c r="E3752" s="36">
        <v>12003</v>
      </c>
      <c r="F3752" s="36" t="s">
        <v>2298</v>
      </c>
      <c r="G3752" s="36" t="s">
        <v>1700</v>
      </c>
      <c r="H3752" s="38">
        <v>9</v>
      </c>
      <c r="I3752" s="48">
        <v>696379.82832618034</v>
      </c>
      <c r="J3752" s="39">
        <f t="shared" si="1685"/>
        <v>0</v>
      </c>
      <c r="K3752" s="39">
        <f t="shared" si="1686"/>
        <v>696379.82832618034</v>
      </c>
      <c r="L3752" s="39">
        <f t="shared" si="1687"/>
        <v>0</v>
      </c>
      <c r="M3752" s="39">
        <f t="shared" si="1702"/>
        <v>0</v>
      </c>
      <c r="N3752" s="39">
        <f t="shared" si="1694"/>
        <v>0</v>
      </c>
      <c r="O3752" s="39">
        <f t="shared" si="1688"/>
        <v>0</v>
      </c>
      <c r="P3752" s="39">
        <f t="shared" si="1689"/>
        <v>0</v>
      </c>
      <c r="Q3752" s="39">
        <f t="shared" si="1690"/>
        <v>0</v>
      </c>
      <c r="R3752" s="39">
        <f t="shared" si="1691"/>
        <v>0</v>
      </c>
      <c r="S3752" s="39">
        <f t="shared" si="1692"/>
        <v>0</v>
      </c>
      <c r="T3752" s="39"/>
      <c r="U3752" s="39">
        <f t="shared" si="1693"/>
        <v>0</v>
      </c>
      <c r="V3752" s="39"/>
      <c r="W3752" s="39"/>
      <c r="X3752" s="39">
        <f t="shared" si="1696"/>
        <v>57.197521833772512</v>
      </c>
      <c r="Y3752" s="39">
        <f t="shared" si="1697"/>
        <v>1740.9495708154509</v>
      </c>
      <c r="Z3752" s="41">
        <f t="shared" si="1698"/>
        <v>51992.54734689922</v>
      </c>
      <c r="AA3752" s="41">
        <v>29342.328700725298</v>
      </c>
      <c r="AB3752" s="41">
        <v>-791.35342159474965</v>
      </c>
      <c r="AC3752" s="41">
        <f t="shared" si="1677"/>
        <v>28550.975279130547</v>
      </c>
      <c r="AD3752" s="42">
        <f t="shared" si="1701"/>
        <v>22650.218646173922</v>
      </c>
      <c r="AE3752" s="41">
        <f t="shared" si="1679"/>
        <v>51201.193925304469</v>
      </c>
      <c r="AF3752" s="42">
        <f t="shared" si="1680"/>
        <v>645178.63440087589</v>
      </c>
      <c r="AG3752" s="43">
        <f t="shared" si="1703"/>
        <v>400</v>
      </c>
      <c r="AH3752" s="44">
        <f t="shared" si="1682"/>
        <v>370.13552361396302</v>
      </c>
      <c r="AI3752" s="36">
        <f t="shared" si="1683"/>
        <v>29.864476386036962</v>
      </c>
      <c r="AJ3752" s="36">
        <f t="shared" si="1684"/>
        <v>909</v>
      </c>
      <c r="AK3752" s="45">
        <v>45657</v>
      </c>
    </row>
    <row r="3753" spans="1:37" s="79" customFormat="1" ht="12.75" customHeight="1" x14ac:dyDescent="0.25">
      <c r="A3753" s="36">
        <v>3747</v>
      </c>
      <c r="B3753" s="45">
        <v>44748</v>
      </c>
      <c r="C3753" s="53" t="s">
        <v>533</v>
      </c>
      <c r="D3753" s="53"/>
      <c r="E3753" s="36">
        <v>12003</v>
      </c>
      <c r="F3753" s="36" t="s">
        <v>2299</v>
      </c>
      <c r="G3753" s="36" t="s">
        <v>1700</v>
      </c>
      <c r="H3753" s="38">
        <v>1</v>
      </c>
      <c r="I3753" s="48">
        <v>54807.671673819743</v>
      </c>
      <c r="J3753" s="39">
        <f t="shared" si="1685"/>
        <v>0</v>
      </c>
      <c r="K3753" s="39">
        <f t="shared" si="1686"/>
        <v>54807.671673819743</v>
      </c>
      <c r="L3753" s="39">
        <f t="shared" si="1687"/>
        <v>0</v>
      </c>
      <c r="M3753" s="39">
        <f t="shared" si="1702"/>
        <v>0</v>
      </c>
      <c r="N3753" s="39">
        <f t="shared" si="1694"/>
        <v>0</v>
      </c>
      <c r="O3753" s="39">
        <f t="shared" si="1688"/>
        <v>0</v>
      </c>
      <c r="P3753" s="39">
        <f t="shared" si="1689"/>
        <v>0</v>
      </c>
      <c r="Q3753" s="39">
        <f t="shared" si="1690"/>
        <v>0</v>
      </c>
      <c r="R3753" s="39">
        <f t="shared" si="1691"/>
        <v>0</v>
      </c>
      <c r="S3753" s="39">
        <f t="shared" si="1692"/>
        <v>0</v>
      </c>
      <c r="T3753" s="39"/>
      <c r="U3753" s="39">
        <f t="shared" si="1693"/>
        <v>0</v>
      </c>
      <c r="V3753" s="39"/>
      <c r="W3753" s="39"/>
      <c r="X3753" s="39">
        <f t="shared" si="1696"/>
        <v>4.5016568109913546</v>
      </c>
      <c r="Y3753" s="39">
        <f t="shared" si="1697"/>
        <v>137.01917918454936</v>
      </c>
      <c r="Z3753" s="41">
        <f t="shared" si="1698"/>
        <v>4092.0060411911418</v>
      </c>
      <c r="AA3753" s="41">
        <v>2309.3499440385649</v>
      </c>
      <c r="AB3753" s="41">
        <v>-62.282445218105288</v>
      </c>
      <c r="AC3753" s="41">
        <f t="shared" si="1677"/>
        <v>2247.0674988204596</v>
      </c>
      <c r="AD3753" s="42">
        <f t="shared" si="1701"/>
        <v>1782.6560971525769</v>
      </c>
      <c r="AE3753" s="41">
        <f t="shared" si="1679"/>
        <v>4029.7235959730365</v>
      </c>
      <c r="AF3753" s="42">
        <f t="shared" si="1680"/>
        <v>50777.948077846704</v>
      </c>
      <c r="AG3753" s="43">
        <f t="shared" si="1703"/>
        <v>400</v>
      </c>
      <c r="AH3753" s="44">
        <f t="shared" si="1682"/>
        <v>370.13552361396302</v>
      </c>
      <c r="AI3753" s="36">
        <f t="shared" si="1683"/>
        <v>29.864476386036962</v>
      </c>
      <c r="AJ3753" s="36">
        <f t="shared" si="1684"/>
        <v>909</v>
      </c>
      <c r="AK3753" s="45">
        <v>45657</v>
      </c>
    </row>
    <row r="3754" spans="1:37" s="79" customFormat="1" ht="12.75" customHeight="1" x14ac:dyDescent="0.25">
      <c r="A3754" s="36">
        <v>3748</v>
      </c>
      <c r="B3754" s="45">
        <v>44748</v>
      </c>
      <c r="C3754" s="53" t="s">
        <v>533</v>
      </c>
      <c r="D3754" s="53"/>
      <c r="E3754" s="36">
        <v>12003</v>
      </c>
      <c r="F3754" s="36" t="s">
        <v>2614</v>
      </c>
      <c r="G3754" s="36" t="s">
        <v>2646</v>
      </c>
      <c r="H3754" s="38">
        <v>10</v>
      </c>
      <c r="I3754" s="48">
        <v>550000</v>
      </c>
      <c r="J3754" s="39">
        <f t="shared" si="1685"/>
        <v>0</v>
      </c>
      <c r="K3754" s="39">
        <f t="shared" si="1686"/>
        <v>550000</v>
      </c>
      <c r="L3754" s="39">
        <f t="shared" si="1687"/>
        <v>0</v>
      </c>
      <c r="M3754" s="39">
        <f t="shared" si="1702"/>
        <v>0</v>
      </c>
      <c r="N3754" s="39">
        <f t="shared" si="1694"/>
        <v>0</v>
      </c>
      <c r="O3754" s="39">
        <f t="shared" si="1688"/>
        <v>0</v>
      </c>
      <c r="P3754" s="39">
        <f t="shared" si="1689"/>
        <v>0</v>
      </c>
      <c r="Q3754" s="39">
        <f t="shared" si="1690"/>
        <v>0</v>
      </c>
      <c r="R3754" s="39">
        <f t="shared" si="1691"/>
        <v>0</v>
      </c>
      <c r="S3754" s="39">
        <f t="shared" si="1692"/>
        <v>0</v>
      </c>
      <c r="T3754" s="39"/>
      <c r="U3754" s="39">
        <f t="shared" si="1693"/>
        <v>0</v>
      </c>
      <c r="V3754" s="39"/>
      <c r="W3754" s="39"/>
      <c r="X3754" s="39">
        <f t="shared" si="1696"/>
        <v>45.17453798767967</v>
      </c>
      <c r="Y3754" s="39">
        <f t="shared" si="1697"/>
        <v>1375</v>
      </c>
      <c r="Z3754" s="41">
        <f t="shared" si="1698"/>
        <v>41063.655030800823</v>
      </c>
      <c r="AA3754" s="41">
        <v>23174.537987679672</v>
      </c>
      <c r="AB3754" s="41">
        <v>-625.01003643839942</v>
      </c>
      <c r="AC3754" s="41">
        <f t="shared" si="1677"/>
        <v>22549.527951241274</v>
      </c>
      <c r="AD3754" s="42">
        <f t="shared" si="1701"/>
        <v>17889.11704312115</v>
      </c>
      <c r="AE3754" s="41">
        <f t="shared" si="1679"/>
        <v>40438.644994362425</v>
      </c>
      <c r="AF3754" s="42">
        <f t="shared" si="1680"/>
        <v>509561.35500563757</v>
      </c>
      <c r="AG3754" s="43">
        <f t="shared" si="1703"/>
        <v>400</v>
      </c>
      <c r="AH3754" s="44">
        <f t="shared" si="1682"/>
        <v>370.13552361396302</v>
      </c>
      <c r="AI3754" s="36">
        <f t="shared" si="1683"/>
        <v>29.864476386036962</v>
      </c>
      <c r="AJ3754" s="36">
        <f t="shared" si="1684"/>
        <v>909</v>
      </c>
      <c r="AK3754" s="45">
        <v>45657</v>
      </c>
    </row>
    <row r="3755" spans="1:37" s="79" customFormat="1" ht="12.75" customHeight="1" x14ac:dyDescent="0.25">
      <c r="A3755" s="36">
        <v>3749</v>
      </c>
      <c r="B3755" s="45">
        <v>44748</v>
      </c>
      <c r="C3755" s="53" t="s">
        <v>533</v>
      </c>
      <c r="D3755" s="53"/>
      <c r="E3755" s="36">
        <v>12003</v>
      </c>
      <c r="F3755" s="36" t="s">
        <v>2552</v>
      </c>
      <c r="G3755" s="36" t="s">
        <v>2646</v>
      </c>
      <c r="H3755" s="38">
        <v>15</v>
      </c>
      <c r="I3755" s="48">
        <v>1147500</v>
      </c>
      <c r="J3755" s="39">
        <f t="shared" si="1685"/>
        <v>0</v>
      </c>
      <c r="K3755" s="39">
        <f t="shared" si="1686"/>
        <v>1147500</v>
      </c>
      <c r="L3755" s="39">
        <f t="shared" si="1687"/>
        <v>0</v>
      </c>
      <c r="M3755" s="39">
        <f t="shared" si="1702"/>
        <v>0</v>
      </c>
      <c r="N3755" s="39">
        <f t="shared" si="1694"/>
        <v>0</v>
      </c>
      <c r="O3755" s="39">
        <f t="shared" si="1688"/>
        <v>0</v>
      </c>
      <c r="P3755" s="39">
        <f t="shared" si="1689"/>
        <v>0</v>
      </c>
      <c r="Q3755" s="39">
        <f t="shared" si="1690"/>
        <v>0</v>
      </c>
      <c r="R3755" s="39">
        <f t="shared" si="1691"/>
        <v>0</v>
      </c>
      <c r="S3755" s="39">
        <f t="shared" si="1692"/>
        <v>0</v>
      </c>
      <c r="T3755" s="39"/>
      <c r="U3755" s="39">
        <f t="shared" si="1693"/>
        <v>0</v>
      </c>
      <c r="V3755" s="39"/>
      <c r="W3755" s="39"/>
      <c r="X3755" s="39">
        <f t="shared" si="1696"/>
        <v>94.25051334702259</v>
      </c>
      <c r="Y3755" s="39">
        <f t="shared" si="1697"/>
        <v>2868.75</v>
      </c>
      <c r="Z3755" s="41">
        <f t="shared" si="1698"/>
        <v>85673.716632443538</v>
      </c>
      <c r="AA3755" s="41">
        <v>48350.513347022585</v>
      </c>
      <c r="AB3755" s="41">
        <v>-1303.9982123873879</v>
      </c>
      <c r="AC3755" s="41">
        <f t="shared" si="1677"/>
        <v>47046.5151346352</v>
      </c>
      <c r="AD3755" s="42">
        <f t="shared" si="1701"/>
        <v>37323.203285420954</v>
      </c>
      <c r="AE3755" s="41">
        <f t="shared" si="1679"/>
        <v>84369.718420056161</v>
      </c>
      <c r="AF3755" s="42">
        <f t="shared" si="1680"/>
        <v>1063130.2815799438</v>
      </c>
      <c r="AG3755" s="43">
        <f t="shared" si="1703"/>
        <v>400</v>
      </c>
      <c r="AH3755" s="44">
        <f t="shared" si="1682"/>
        <v>370.13552361396302</v>
      </c>
      <c r="AI3755" s="36">
        <f t="shared" si="1683"/>
        <v>29.864476386036962</v>
      </c>
      <c r="AJ3755" s="36">
        <f t="shared" si="1684"/>
        <v>909</v>
      </c>
      <c r="AK3755" s="45">
        <v>45657</v>
      </c>
    </row>
    <row r="3756" spans="1:37" s="79" customFormat="1" ht="12.75" customHeight="1" x14ac:dyDescent="0.25">
      <c r="A3756" s="36">
        <v>3750</v>
      </c>
      <c r="B3756" s="45">
        <v>44748</v>
      </c>
      <c r="C3756" s="53" t="s">
        <v>533</v>
      </c>
      <c r="D3756" s="53"/>
      <c r="E3756" s="36">
        <v>12003</v>
      </c>
      <c r="F3756" s="36" t="s">
        <v>2614</v>
      </c>
      <c r="G3756" s="36" t="s">
        <v>558</v>
      </c>
      <c r="H3756" s="38">
        <v>10</v>
      </c>
      <c r="I3756" s="48">
        <v>550000</v>
      </c>
      <c r="J3756" s="39">
        <f t="shared" si="1685"/>
        <v>0</v>
      </c>
      <c r="K3756" s="39">
        <f t="shared" si="1686"/>
        <v>550000</v>
      </c>
      <c r="L3756" s="39">
        <f t="shared" si="1687"/>
        <v>0</v>
      </c>
      <c r="M3756" s="39">
        <f t="shared" si="1702"/>
        <v>0</v>
      </c>
      <c r="N3756" s="39">
        <f t="shared" si="1694"/>
        <v>0</v>
      </c>
      <c r="O3756" s="39">
        <f t="shared" si="1688"/>
        <v>0</v>
      </c>
      <c r="P3756" s="39">
        <f t="shared" si="1689"/>
        <v>0</v>
      </c>
      <c r="Q3756" s="39">
        <f t="shared" si="1690"/>
        <v>0</v>
      </c>
      <c r="R3756" s="39">
        <f t="shared" si="1691"/>
        <v>0</v>
      </c>
      <c r="S3756" s="39">
        <f t="shared" si="1692"/>
        <v>0</v>
      </c>
      <c r="T3756" s="39"/>
      <c r="U3756" s="39">
        <f t="shared" si="1693"/>
        <v>0</v>
      </c>
      <c r="V3756" s="39"/>
      <c r="W3756" s="39"/>
      <c r="X3756" s="39">
        <f t="shared" si="1696"/>
        <v>45.17453798767967</v>
      </c>
      <c r="Y3756" s="39">
        <f t="shared" si="1697"/>
        <v>1375</v>
      </c>
      <c r="Z3756" s="41">
        <f t="shared" si="1698"/>
        <v>41063.655030800823</v>
      </c>
      <c r="AA3756" s="41">
        <v>23174.537987679672</v>
      </c>
      <c r="AB3756" s="41">
        <v>-625.01003643839942</v>
      </c>
      <c r="AC3756" s="41">
        <f t="shared" si="1677"/>
        <v>22549.527951241274</v>
      </c>
      <c r="AD3756" s="42">
        <f t="shared" si="1701"/>
        <v>17889.11704312115</v>
      </c>
      <c r="AE3756" s="41">
        <f t="shared" si="1679"/>
        <v>40438.644994362425</v>
      </c>
      <c r="AF3756" s="42">
        <f t="shared" si="1680"/>
        <v>509561.35500563757</v>
      </c>
      <c r="AG3756" s="43">
        <f t="shared" si="1703"/>
        <v>400</v>
      </c>
      <c r="AH3756" s="44">
        <f t="shared" si="1682"/>
        <v>370.13552361396302</v>
      </c>
      <c r="AI3756" s="36">
        <f t="shared" si="1683"/>
        <v>29.864476386036962</v>
      </c>
      <c r="AJ3756" s="36">
        <f t="shared" si="1684"/>
        <v>909</v>
      </c>
      <c r="AK3756" s="45">
        <v>45657</v>
      </c>
    </row>
    <row r="3757" spans="1:37" s="79" customFormat="1" ht="12.75" customHeight="1" x14ac:dyDescent="0.25">
      <c r="A3757" s="36">
        <v>3751</v>
      </c>
      <c r="B3757" s="45">
        <v>44748</v>
      </c>
      <c r="C3757" s="53" t="s">
        <v>533</v>
      </c>
      <c r="D3757" s="53"/>
      <c r="E3757" s="36">
        <v>12003</v>
      </c>
      <c r="F3757" s="36" t="s">
        <v>2552</v>
      </c>
      <c r="G3757" s="36" t="s">
        <v>558</v>
      </c>
      <c r="H3757" s="38">
        <v>15</v>
      </c>
      <c r="I3757" s="48">
        <v>1147500</v>
      </c>
      <c r="J3757" s="39">
        <f t="shared" si="1685"/>
        <v>0</v>
      </c>
      <c r="K3757" s="39">
        <f t="shared" si="1686"/>
        <v>1147500</v>
      </c>
      <c r="L3757" s="39">
        <f t="shared" si="1687"/>
        <v>0</v>
      </c>
      <c r="M3757" s="39">
        <f t="shared" si="1702"/>
        <v>0</v>
      </c>
      <c r="N3757" s="39">
        <f t="shared" si="1694"/>
        <v>0</v>
      </c>
      <c r="O3757" s="39">
        <f t="shared" si="1688"/>
        <v>0</v>
      </c>
      <c r="P3757" s="39">
        <f t="shared" si="1689"/>
        <v>0</v>
      </c>
      <c r="Q3757" s="39">
        <f t="shared" si="1690"/>
        <v>0</v>
      </c>
      <c r="R3757" s="39">
        <f t="shared" si="1691"/>
        <v>0</v>
      </c>
      <c r="S3757" s="39">
        <f t="shared" si="1692"/>
        <v>0</v>
      </c>
      <c r="T3757" s="39"/>
      <c r="U3757" s="39">
        <f t="shared" si="1693"/>
        <v>0</v>
      </c>
      <c r="V3757" s="39"/>
      <c r="W3757" s="39"/>
      <c r="X3757" s="39">
        <f t="shared" si="1696"/>
        <v>94.25051334702259</v>
      </c>
      <c r="Y3757" s="39">
        <f t="shared" si="1697"/>
        <v>2868.75</v>
      </c>
      <c r="Z3757" s="41">
        <f t="shared" si="1698"/>
        <v>85673.716632443538</v>
      </c>
      <c r="AA3757" s="41">
        <v>48350.513347022585</v>
      </c>
      <c r="AB3757" s="41">
        <v>-1303.9982123873879</v>
      </c>
      <c r="AC3757" s="41">
        <f t="shared" si="1677"/>
        <v>47046.5151346352</v>
      </c>
      <c r="AD3757" s="42">
        <f t="shared" si="1701"/>
        <v>37323.203285420954</v>
      </c>
      <c r="AE3757" s="41">
        <f t="shared" si="1679"/>
        <v>84369.718420056161</v>
      </c>
      <c r="AF3757" s="42">
        <f t="shared" si="1680"/>
        <v>1063130.2815799438</v>
      </c>
      <c r="AG3757" s="43">
        <f t="shared" si="1703"/>
        <v>400</v>
      </c>
      <c r="AH3757" s="44">
        <f t="shared" si="1682"/>
        <v>370.13552361396302</v>
      </c>
      <c r="AI3757" s="36">
        <f t="shared" si="1683"/>
        <v>29.864476386036962</v>
      </c>
      <c r="AJ3757" s="36">
        <f t="shared" si="1684"/>
        <v>909</v>
      </c>
      <c r="AK3757" s="45">
        <v>45657</v>
      </c>
    </row>
    <row r="3758" spans="1:37" s="79" customFormat="1" ht="12.75" customHeight="1" x14ac:dyDescent="0.25">
      <c r="A3758" s="36">
        <v>3752</v>
      </c>
      <c r="B3758" s="45">
        <v>44749</v>
      </c>
      <c r="C3758" s="36" t="s">
        <v>823</v>
      </c>
      <c r="D3758" s="36"/>
      <c r="E3758" s="36">
        <v>12004</v>
      </c>
      <c r="F3758" s="36" t="s">
        <v>2647</v>
      </c>
      <c r="G3758" s="56" t="s">
        <v>65</v>
      </c>
      <c r="H3758" s="38">
        <v>5</v>
      </c>
      <c r="I3758" s="50">
        <v>1030000</v>
      </c>
      <c r="J3758" s="39">
        <f t="shared" si="1685"/>
        <v>0</v>
      </c>
      <c r="K3758" s="39">
        <f t="shared" si="1686"/>
        <v>0</v>
      </c>
      <c r="L3758" s="39">
        <f t="shared" si="1687"/>
        <v>1030000</v>
      </c>
      <c r="M3758" s="39">
        <f t="shared" si="1702"/>
        <v>0</v>
      </c>
      <c r="N3758" s="39">
        <f t="shared" si="1694"/>
        <v>0</v>
      </c>
      <c r="O3758" s="39">
        <f t="shared" si="1688"/>
        <v>0</v>
      </c>
      <c r="P3758" s="39">
        <f t="shared" si="1689"/>
        <v>0</v>
      </c>
      <c r="Q3758" s="39">
        <f t="shared" si="1690"/>
        <v>0</v>
      </c>
      <c r="R3758" s="39">
        <f t="shared" si="1691"/>
        <v>0</v>
      </c>
      <c r="S3758" s="39">
        <f t="shared" si="1692"/>
        <v>0</v>
      </c>
      <c r="T3758" s="39"/>
      <c r="U3758" s="39">
        <f t="shared" si="1693"/>
        <v>0</v>
      </c>
      <c r="V3758" s="39"/>
      <c r="W3758" s="39"/>
      <c r="X3758" s="39">
        <f t="shared" si="1696"/>
        <v>84.599589322381931</v>
      </c>
      <c r="Y3758" s="39">
        <f t="shared" si="1697"/>
        <v>2575</v>
      </c>
      <c r="Z3758" s="41">
        <f t="shared" si="1698"/>
        <v>76816.427104722796</v>
      </c>
      <c r="AA3758" s="41">
        <v>45852.977412731001</v>
      </c>
      <c r="AB3758" s="41">
        <v>-1236.6404499247974</v>
      </c>
      <c r="AC3758" s="41">
        <f t="shared" si="1677"/>
        <v>44616.336962806206</v>
      </c>
      <c r="AD3758" s="42">
        <f t="shared" si="1701"/>
        <v>30963.449691991795</v>
      </c>
      <c r="AE3758" s="41">
        <f t="shared" si="1679"/>
        <v>75579.786654797994</v>
      </c>
      <c r="AF3758" s="42">
        <f t="shared" si="1680"/>
        <v>954420.21334520204</v>
      </c>
      <c r="AG3758" s="43">
        <f t="shared" si="1703"/>
        <v>400</v>
      </c>
      <c r="AH3758" s="44">
        <f t="shared" si="1682"/>
        <v>370.1683778234086</v>
      </c>
      <c r="AI3758" s="36">
        <f t="shared" si="1683"/>
        <v>29.831622176591377</v>
      </c>
      <c r="AJ3758" s="36">
        <f t="shared" si="1684"/>
        <v>908</v>
      </c>
      <c r="AK3758" s="45">
        <v>45657</v>
      </c>
    </row>
    <row r="3759" spans="1:37" s="79" customFormat="1" ht="12.75" customHeight="1" x14ac:dyDescent="0.25">
      <c r="A3759" s="36">
        <v>3753</v>
      </c>
      <c r="B3759" s="45">
        <v>44749</v>
      </c>
      <c r="C3759" s="49" t="s">
        <v>272</v>
      </c>
      <c r="D3759" s="49"/>
      <c r="E3759" s="49">
        <v>12010</v>
      </c>
      <c r="F3759" s="56" t="s">
        <v>2648</v>
      </c>
      <c r="G3759" s="56" t="s">
        <v>435</v>
      </c>
      <c r="H3759" s="38">
        <v>2</v>
      </c>
      <c r="I3759" s="50">
        <v>103013.39</v>
      </c>
      <c r="J3759" s="39">
        <f t="shared" si="1685"/>
        <v>0</v>
      </c>
      <c r="K3759" s="39">
        <f t="shared" si="1686"/>
        <v>0</v>
      </c>
      <c r="L3759" s="39">
        <f t="shared" si="1687"/>
        <v>0</v>
      </c>
      <c r="M3759" s="39">
        <f>IF(E3759=12005,I3759,IF(E3759&lt;&gt;12005,0))</f>
        <v>0</v>
      </c>
      <c r="N3759" s="39">
        <f t="shared" si="1694"/>
        <v>0</v>
      </c>
      <c r="O3759" s="39">
        <f t="shared" si="1688"/>
        <v>0</v>
      </c>
      <c r="P3759" s="39">
        <f t="shared" si="1689"/>
        <v>0</v>
      </c>
      <c r="Q3759" s="39">
        <f t="shared" si="1690"/>
        <v>0</v>
      </c>
      <c r="R3759" s="39">
        <f t="shared" si="1691"/>
        <v>103013.39</v>
      </c>
      <c r="S3759" s="39">
        <f t="shared" si="1692"/>
        <v>0</v>
      </c>
      <c r="T3759" s="39"/>
      <c r="U3759" s="39">
        <f t="shared" si="1693"/>
        <v>0</v>
      </c>
      <c r="V3759" s="39"/>
      <c r="W3759" s="39">
        <f>IF(E3759=12099,I3759,IF(E3759&lt;&gt;12099,0))</f>
        <v>0</v>
      </c>
      <c r="X3759" s="39">
        <f t="shared" si="1696"/>
        <v>28.203529089664613</v>
      </c>
      <c r="Y3759" s="39">
        <f t="shared" si="1697"/>
        <v>858.4449166666667</v>
      </c>
      <c r="Z3759" s="41">
        <f t="shared" si="1698"/>
        <v>25608.80441341547</v>
      </c>
      <c r="AA3759" s="41">
        <v>15286.312766598221</v>
      </c>
      <c r="AB3759" s="41">
        <v>1027.4082089671003</v>
      </c>
      <c r="AC3759" s="41">
        <f t="shared" si="1677"/>
        <v>16313.720975565322</v>
      </c>
      <c r="AD3759" s="42">
        <f t="shared" si="1701"/>
        <v>10322.491646817249</v>
      </c>
      <c r="AE3759" s="41">
        <f t="shared" si="1679"/>
        <v>26636.212622382569</v>
      </c>
      <c r="AF3759" s="42">
        <f t="shared" si="1680"/>
        <v>76377.177377617423</v>
      </c>
      <c r="AG3759" s="43">
        <f>(365.25/30.4375*(IF(E3759=12002,1/3%,IF(E3759=12003,1/3%,IF(E3759=12004,1/3%,IF(E3759=12006,1/2%,IF(E3759=12007,1/10%,IF(E3759=12008,1/3%,IF(E3759=12009,1/10%,IF(E3759=12010,1/10%,IF(E3759=12011,1/20%,IF(E3759=12012,1/3%,IF(E3759=12099,1/10%)))))))))))))</f>
        <v>120</v>
      </c>
      <c r="AH3759" s="44">
        <f t="shared" si="1682"/>
        <v>90.168377823408619</v>
      </c>
      <c r="AI3759" s="36">
        <f t="shared" si="1683"/>
        <v>29.831622176591377</v>
      </c>
      <c r="AJ3759" s="36">
        <f t="shared" si="1684"/>
        <v>908</v>
      </c>
      <c r="AK3759" s="45">
        <v>45657</v>
      </c>
    </row>
    <row r="3760" spans="1:37" s="79" customFormat="1" ht="12.75" customHeight="1" x14ac:dyDescent="0.25">
      <c r="A3760" s="36">
        <v>3754</v>
      </c>
      <c r="B3760" s="45">
        <v>44749</v>
      </c>
      <c r="C3760" s="49" t="s">
        <v>272</v>
      </c>
      <c r="D3760" s="49"/>
      <c r="E3760" s="49">
        <v>12010</v>
      </c>
      <c r="F3760" s="56" t="s">
        <v>2649</v>
      </c>
      <c r="G3760" s="56" t="s">
        <v>435</v>
      </c>
      <c r="H3760" s="38">
        <v>2</v>
      </c>
      <c r="I3760" s="50">
        <v>731395.08928571432</v>
      </c>
      <c r="J3760" s="39">
        <f t="shared" si="1685"/>
        <v>0</v>
      </c>
      <c r="K3760" s="39">
        <f t="shared" si="1686"/>
        <v>0</v>
      </c>
      <c r="L3760" s="39">
        <f t="shared" si="1687"/>
        <v>0</v>
      </c>
      <c r="M3760" s="39">
        <f>IF(E3760=12005,I3760,IF(E3760&lt;&gt;12005,0))</f>
        <v>0</v>
      </c>
      <c r="N3760" s="39">
        <f t="shared" si="1694"/>
        <v>0</v>
      </c>
      <c r="O3760" s="39">
        <f t="shared" si="1688"/>
        <v>0</v>
      </c>
      <c r="P3760" s="39">
        <f t="shared" si="1689"/>
        <v>0</v>
      </c>
      <c r="Q3760" s="39">
        <f t="shared" si="1690"/>
        <v>0</v>
      </c>
      <c r="R3760" s="39">
        <f t="shared" si="1691"/>
        <v>731395.08928571432</v>
      </c>
      <c r="S3760" s="39">
        <f t="shared" si="1692"/>
        <v>0</v>
      </c>
      <c r="T3760" s="39"/>
      <c r="U3760" s="39">
        <f t="shared" si="1693"/>
        <v>0</v>
      </c>
      <c r="V3760" s="39"/>
      <c r="W3760" s="39">
        <f>IF(E3760=12099,I3760,IF(E3760&lt;&gt;12099,0))</f>
        <v>0</v>
      </c>
      <c r="X3760" s="39">
        <f t="shared" si="1696"/>
        <v>200.24506209054465</v>
      </c>
      <c r="Y3760" s="39">
        <f t="shared" si="1697"/>
        <v>6094.9590773809532</v>
      </c>
      <c r="Z3760" s="41">
        <f t="shared" si="1698"/>
        <v>181822.51637821455</v>
      </c>
      <c r="AA3760" s="41">
        <v>108532.8236530752</v>
      </c>
      <c r="AB3760" s="41">
        <v>7294.5984859868049</v>
      </c>
      <c r="AC3760" s="41">
        <f t="shared" si="1677"/>
        <v>115827.42213906201</v>
      </c>
      <c r="AD3760" s="42">
        <f t="shared" si="1701"/>
        <v>73289.69272513935</v>
      </c>
      <c r="AE3760" s="41">
        <f t="shared" si="1679"/>
        <v>189117.11486420134</v>
      </c>
      <c r="AF3760" s="42">
        <f t="shared" si="1680"/>
        <v>542277.97442151303</v>
      </c>
      <c r="AG3760" s="43">
        <f>(365.25/30.4375*(IF(E3760=12002,1/3%,IF(E3760=12003,1/3%,IF(E3760=12004,1/3%,IF(E3760=12006,1/2%,IF(E3760=12007,1/10%,IF(E3760=12008,1/3%,IF(E3760=12009,1/10%,IF(E3760=12010,1/10%,IF(E3760=12011,1/20%,IF(E3760=12012,1/3%,IF(E3760=12099,1/10%)))))))))))))</f>
        <v>120</v>
      </c>
      <c r="AH3760" s="44">
        <f t="shared" si="1682"/>
        <v>90.168377823408619</v>
      </c>
      <c r="AI3760" s="36">
        <f t="shared" si="1683"/>
        <v>29.831622176591377</v>
      </c>
      <c r="AJ3760" s="36">
        <f t="shared" si="1684"/>
        <v>908</v>
      </c>
      <c r="AK3760" s="45">
        <v>45657</v>
      </c>
    </row>
    <row r="3761" spans="1:37" s="79" customFormat="1" ht="12.75" customHeight="1" x14ac:dyDescent="0.25">
      <c r="A3761" s="36">
        <v>3755</v>
      </c>
      <c r="B3761" s="45">
        <v>44749</v>
      </c>
      <c r="C3761" s="53" t="s">
        <v>533</v>
      </c>
      <c r="D3761" s="53"/>
      <c r="E3761" s="36">
        <v>12003</v>
      </c>
      <c r="F3761" s="36" t="s">
        <v>2299</v>
      </c>
      <c r="G3761" s="36" t="s">
        <v>558</v>
      </c>
      <c r="H3761" s="38">
        <v>4</v>
      </c>
      <c r="I3761" s="48">
        <v>199750</v>
      </c>
      <c r="J3761" s="39">
        <f t="shared" si="1685"/>
        <v>0</v>
      </c>
      <c r="K3761" s="39">
        <f t="shared" si="1686"/>
        <v>199750</v>
      </c>
      <c r="L3761" s="39">
        <f t="shared" si="1687"/>
        <v>0</v>
      </c>
      <c r="M3761" s="39">
        <f>IF(C3761=12006,H3761,IF(C3761&lt;&gt;12006,0))</f>
        <v>0</v>
      </c>
      <c r="N3761" s="39">
        <f t="shared" si="1694"/>
        <v>0</v>
      </c>
      <c r="O3761" s="39">
        <f t="shared" si="1688"/>
        <v>0</v>
      </c>
      <c r="P3761" s="39">
        <f t="shared" si="1689"/>
        <v>0</v>
      </c>
      <c r="Q3761" s="39">
        <f t="shared" si="1690"/>
        <v>0</v>
      </c>
      <c r="R3761" s="39">
        <f t="shared" si="1691"/>
        <v>0</v>
      </c>
      <c r="S3761" s="39">
        <f t="shared" si="1692"/>
        <v>0</v>
      </c>
      <c r="T3761" s="39"/>
      <c r="U3761" s="39">
        <f t="shared" si="1693"/>
        <v>0</v>
      </c>
      <c r="V3761" s="39"/>
      <c r="W3761" s="39"/>
      <c r="X3761" s="39">
        <f t="shared" si="1696"/>
        <v>16.406570841889117</v>
      </c>
      <c r="Y3761" s="39">
        <f t="shared" si="1697"/>
        <v>499.375</v>
      </c>
      <c r="Z3761" s="41">
        <f t="shared" si="1698"/>
        <v>14897.166324435319</v>
      </c>
      <c r="AA3761" s="41">
        <v>8400.1642710472279</v>
      </c>
      <c r="AB3761" s="41">
        <v>-226.5498013348502</v>
      </c>
      <c r="AC3761" s="41">
        <f t="shared" si="1677"/>
        <v>8173.6144697123773</v>
      </c>
      <c r="AD3761" s="42">
        <f t="shared" si="1701"/>
        <v>6497.0020533880906</v>
      </c>
      <c r="AE3761" s="41">
        <f t="shared" si="1679"/>
        <v>14670.616523100467</v>
      </c>
      <c r="AF3761" s="42">
        <f t="shared" si="1680"/>
        <v>185079.38347689953</v>
      </c>
      <c r="AG3761" s="43">
        <f>(365.25/30.4375*(IF(E3761=12002,1/3%,IF(E3761=12003,1/3%,IF(E3761=12004,1/3%,IF(E3761=12006,1/2%,IF(E3761=12007,1/10%,IF(E3761=12008,1/3%,IF(E3761=12009,1/10%,IF(E3761=12010,1/10%,IF(E3761=12011,1/20%,IF(E3761=12012,1/3%))))))))))))</f>
        <v>400</v>
      </c>
      <c r="AH3761" s="44">
        <f t="shared" si="1682"/>
        <v>370.1683778234086</v>
      </c>
      <c r="AI3761" s="36">
        <f t="shared" si="1683"/>
        <v>29.831622176591377</v>
      </c>
      <c r="AJ3761" s="36">
        <f t="shared" si="1684"/>
        <v>908</v>
      </c>
      <c r="AK3761" s="45">
        <v>45657</v>
      </c>
    </row>
    <row r="3762" spans="1:37" s="79" customFormat="1" ht="12.75" customHeight="1" x14ac:dyDescent="0.25">
      <c r="A3762" s="36">
        <v>3756</v>
      </c>
      <c r="B3762" s="45">
        <v>44755</v>
      </c>
      <c r="C3762" s="49" t="s">
        <v>265</v>
      </c>
      <c r="D3762" s="49"/>
      <c r="E3762" s="49">
        <v>12007</v>
      </c>
      <c r="F3762" s="56" t="s">
        <v>2585</v>
      </c>
      <c r="G3762" s="73" t="s">
        <v>435</v>
      </c>
      <c r="H3762" s="38">
        <v>1</v>
      </c>
      <c r="I3762" s="50">
        <v>178000</v>
      </c>
      <c r="J3762" s="39">
        <f t="shared" si="1685"/>
        <v>0</v>
      </c>
      <c r="K3762" s="39">
        <f t="shared" si="1686"/>
        <v>0</v>
      </c>
      <c r="L3762" s="39">
        <f t="shared" si="1687"/>
        <v>0</v>
      </c>
      <c r="M3762" s="39">
        <f>IF(E3762=12005,I3762,IF(E3762&lt;&gt;12005,0))</f>
        <v>0</v>
      </c>
      <c r="N3762" s="39">
        <f t="shared" si="1694"/>
        <v>0</v>
      </c>
      <c r="O3762" s="39">
        <f t="shared" si="1688"/>
        <v>178000</v>
      </c>
      <c r="P3762" s="39">
        <f t="shared" si="1689"/>
        <v>0</v>
      </c>
      <c r="Q3762" s="39">
        <f t="shared" si="1690"/>
        <v>0</v>
      </c>
      <c r="R3762" s="39">
        <f t="shared" si="1691"/>
        <v>0</v>
      </c>
      <c r="S3762" s="39">
        <f t="shared" si="1692"/>
        <v>0</v>
      </c>
      <c r="T3762" s="39"/>
      <c r="U3762" s="39">
        <f t="shared" si="1693"/>
        <v>0</v>
      </c>
      <c r="V3762" s="39"/>
      <c r="W3762" s="39">
        <f>IF(E3762=12099,I3762,IF(E3762&lt;&gt;12099,0))</f>
        <v>0</v>
      </c>
      <c r="X3762" s="39">
        <f t="shared" si="1696"/>
        <v>48.733744010951405</v>
      </c>
      <c r="Y3762" s="39">
        <f t="shared" si="1697"/>
        <v>1483.3333333333335</v>
      </c>
      <c r="Z3762" s="41">
        <f t="shared" si="1698"/>
        <v>43957.837097878168</v>
      </c>
      <c r="AA3762" s="41">
        <v>26121.286789869959</v>
      </c>
      <c r="AB3762" s="41">
        <v>818.46328776965765</v>
      </c>
      <c r="AC3762" s="41">
        <f t="shared" si="1677"/>
        <v>26939.750077639615</v>
      </c>
      <c r="AD3762" s="42">
        <f t="shared" si="1701"/>
        <v>17836.550308008209</v>
      </c>
      <c r="AE3762" s="41">
        <f t="shared" si="1679"/>
        <v>44776.300385647824</v>
      </c>
      <c r="AF3762" s="42">
        <f t="shared" si="1680"/>
        <v>133223.69961435217</v>
      </c>
      <c r="AG3762" s="43">
        <f>(365.25/30.4375*(IF(E3762=12002,1/3%,IF(E3762=12003,1/3%,IF(E3762=12004,1/3%,IF(E3762=12006,1/2%,IF(E3762=12007,1/10%,IF(E3762=12008,1/3%,IF(E3762=12009,1/10%,IF(E3762=12010,1/10%,IF(E3762=12011,1/20%,IF(E3762=12012,1/3%,IF(E3762=12099,1/10%)))))))))))))</f>
        <v>120</v>
      </c>
      <c r="AH3762" s="44">
        <f t="shared" si="1682"/>
        <v>90.365503080082135</v>
      </c>
      <c r="AI3762" s="36">
        <f t="shared" si="1683"/>
        <v>29.634496919917865</v>
      </c>
      <c r="AJ3762" s="36">
        <f t="shared" si="1684"/>
        <v>902</v>
      </c>
      <c r="AK3762" s="45">
        <v>45657</v>
      </c>
    </row>
    <row r="3763" spans="1:37" s="79" customFormat="1" ht="12.75" customHeight="1" x14ac:dyDescent="0.25">
      <c r="A3763" s="36">
        <v>3757</v>
      </c>
      <c r="B3763" s="45">
        <v>44756</v>
      </c>
      <c r="C3763" s="36" t="s">
        <v>823</v>
      </c>
      <c r="D3763" s="36"/>
      <c r="E3763" s="36">
        <v>12004</v>
      </c>
      <c r="F3763" s="36" t="s">
        <v>2615</v>
      </c>
      <c r="G3763" s="38" t="s">
        <v>953</v>
      </c>
      <c r="H3763" s="61">
        <v>4</v>
      </c>
      <c r="I3763" s="50">
        <v>824000</v>
      </c>
      <c r="J3763" s="39">
        <f t="shared" si="1685"/>
        <v>0</v>
      </c>
      <c r="K3763" s="39">
        <f t="shared" si="1686"/>
        <v>0</v>
      </c>
      <c r="L3763" s="39">
        <f t="shared" si="1687"/>
        <v>824000</v>
      </c>
      <c r="M3763" s="39">
        <f>IF(C3763=12006,H3763,IF(C3763&lt;&gt;12006,0))</f>
        <v>0</v>
      </c>
      <c r="N3763" s="39">
        <f t="shared" si="1694"/>
        <v>0</v>
      </c>
      <c r="O3763" s="39">
        <f t="shared" si="1688"/>
        <v>0</v>
      </c>
      <c r="P3763" s="39">
        <f t="shared" si="1689"/>
        <v>0</v>
      </c>
      <c r="Q3763" s="39">
        <f t="shared" si="1690"/>
        <v>0</v>
      </c>
      <c r="R3763" s="39">
        <f t="shared" si="1691"/>
        <v>0</v>
      </c>
      <c r="S3763" s="39">
        <f t="shared" si="1692"/>
        <v>0</v>
      </c>
      <c r="T3763" s="39"/>
      <c r="U3763" s="39">
        <f t="shared" si="1693"/>
        <v>0</v>
      </c>
      <c r="V3763" s="39"/>
      <c r="W3763" s="39"/>
      <c r="X3763" s="39">
        <f t="shared" si="1696"/>
        <v>67.679671457905542</v>
      </c>
      <c r="Y3763" s="39">
        <f t="shared" si="1697"/>
        <v>2060</v>
      </c>
      <c r="Z3763" s="41">
        <f t="shared" si="1698"/>
        <v>60979.383983572894</v>
      </c>
      <c r="AA3763" s="41">
        <v>36208.624229979461</v>
      </c>
      <c r="AB3763" s="41">
        <v>0</v>
      </c>
      <c r="AC3763" s="41">
        <f t="shared" si="1677"/>
        <v>36208.624229979461</v>
      </c>
      <c r="AD3763" s="42">
        <f t="shared" si="1701"/>
        <v>24770.759753593433</v>
      </c>
      <c r="AE3763" s="41">
        <f t="shared" si="1679"/>
        <v>60979.383983572894</v>
      </c>
      <c r="AF3763" s="42">
        <f t="shared" si="1680"/>
        <v>763020.61601642706</v>
      </c>
      <c r="AG3763" s="43">
        <f>(365.25/30.4375*(IF(E3763=12002,1/3%,IF(E3763=12003,1/3%,IF(E3763=12004,1/3%,IF(E3763=12006,1/2%,IF(E3763=12007,1/10%,IF(E3763=12008,1/3%,IF(E3763=12009,1/10%,IF(E3763=12010,1/10%,IF(E3763=12011,1/20%,IF(E3763=12012,1/3%))))))))))))</f>
        <v>400</v>
      </c>
      <c r="AH3763" s="44">
        <f t="shared" si="1682"/>
        <v>370.39835728952772</v>
      </c>
      <c r="AI3763" s="36">
        <f t="shared" si="1683"/>
        <v>29.60164271047228</v>
      </c>
      <c r="AJ3763" s="36">
        <f t="shared" si="1684"/>
        <v>901</v>
      </c>
      <c r="AK3763" s="45">
        <v>45657</v>
      </c>
    </row>
    <row r="3764" spans="1:37" s="79" customFormat="1" ht="12.75" customHeight="1" x14ac:dyDescent="0.25">
      <c r="A3764" s="36">
        <v>3758</v>
      </c>
      <c r="B3764" s="45">
        <v>44756</v>
      </c>
      <c r="C3764" s="53" t="s">
        <v>533</v>
      </c>
      <c r="D3764" s="53"/>
      <c r="E3764" s="36">
        <v>12003</v>
      </c>
      <c r="F3764" s="36" t="s">
        <v>2614</v>
      </c>
      <c r="G3764" s="36" t="s">
        <v>2551</v>
      </c>
      <c r="H3764" s="38">
        <v>10</v>
      </c>
      <c r="I3764" s="48">
        <v>550000</v>
      </c>
      <c r="J3764" s="39">
        <f t="shared" si="1685"/>
        <v>0</v>
      </c>
      <c r="K3764" s="39">
        <f t="shared" si="1686"/>
        <v>550000</v>
      </c>
      <c r="L3764" s="39">
        <f t="shared" si="1687"/>
        <v>0</v>
      </c>
      <c r="M3764" s="39">
        <f>IF(C3764=12006,H3764,IF(C3764&lt;&gt;12006,0))</f>
        <v>0</v>
      </c>
      <c r="N3764" s="39">
        <f t="shared" si="1694"/>
        <v>0</v>
      </c>
      <c r="O3764" s="39">
        <f t="shared" si="1688"/>
        <v>0</v>
      </c>
      <c r="P3764" s="39">
        <f t="shared" si="1689"/>
        <v>0</v>
      </c>
      <c r="Q3764" s="39">
        <f t="shared" si="1690"/>
        <v>0</v>
      </c>
      <c r="R3764" s="39">
        <f t="shared" si="1691"/>
        <v>0</v>
      </c>
      <c r="S3764" s="39">
        <f t="shared" si="1692"/>
        <v>0</v>
      </c>
      <c r="T3764" s="39"/>
      <c r="U3764" s="39">
        <f t="shared" si="1693"/>
        <v>0</v>
      </c>
      <c r="V3764" s="39"/>
      <c r="W3764" s="39"/>
      <c r="X3764" s="39">
        <f t="shared" si="1696"/>
        <v>45.17453798767967</v>
      </c>
      <c r="Y3764" s="39">
        <f t="shared" si="1697"/>
        <v>1375</v>
      </c>
      <c r="Z3764" s="41">
        <f t="shared" si="1698"/>
        <v>40702.258726899388</v>
      </c>
      <c r="AA3764" s="41">
        <v>22813.141683778234</v>
      </c>
      <c r="AB3764" s="41">
        <v>-615.26329123078301</v>
      </c>
      <c r="AC3764" s="41">
        <f t="shared" si="1677"/>
        <v>22197.878392547453</v>
      </c>
      <c r="AD3764" s="42">
        <f t="shared" si="1701"/>
        <v>17889.117043121154</v>
      </c>
      <c r="AE3764" s="41">
        <f t="shared" si="1679"/>
        <v>40086.995435668607</v>
      </c>
      <c r="AF3764" s="42">
        <f t="shared" si="1680"/>
        <v>509913.00456433138</v>
      </c>
      <c r="AG3764" s="43">
        <f>(365.25/30.4375*(IF(E3764=12002,1/3%,IF(E3764=12003,1/3%,IF(E3764=12004,1/3%,IF(E3764=12006,1/2%,IF(E3764=12007,1/10%,IF(E3764=12008,1/3%,IF(E3764=12009,1/10%,IF(E3764=12010,1/10%,IF(E3764=12011,1/20%,IF(E3764=12012,1/3%))))))))))))</f>
        <v>400</v>
      </c>
      <c r="AH3764" s="44">
        <f t="shared" si="1682"/>
        <v>370.39835728952772</v>
      </c>
      <c r="AI3764" s="36">
        <f t="shared" si="1683"/>
        <v>29.60164271047228</v>
      </c>
      <c r="AJ3764" s="36">
        <f t="shared" si="1684"/>
        <v>901</v>
      </c>
      <c r="AK3764" s="45">
        <v>45657</v>
      </c>
    </row>
    <row r="3765" spans="1:37" s="79" customFormat="1" ht="12.75" customHeight="1" x14ac:dyDescent="0.25">
      <c r="A3765" s="36">
        <v>3759</v>
      </c>
      <c r="B3765" s="45">
        <v>44756</v>
      </c>
      <c r="C3765" s="53" t="s">
        <v>533</v>
      </c>
      <c r="D3765" s="53"/>
      <c r="E3765" s="36">
        <v>12003</v>
      </c>
      <c r="F3765" s="36" t="s">
        <v>2552</v>
      </c>
      <c r="G3765" s="36" t="s">
        <v>2551</v>
      </c>
      <c r="H3765" s="38">
        <v>15</v>
      </c>
      <c r="I3765" s="48">
        <v>1147500</v>
      </c>
      <c r="J3765" s="39">
        <f t="shared" si="1685"/>
        <v>0</v>
      </c>
      <c r="K3765" s="39">
        <f t="shared" si="1686"/>
        <v>1147500</v>
      </c>
      <c r="L3765" s="39">
        <f t="shared" si="1687"/>
        <v>0</v>
      </c>
      <c r="M3765" s="39">
        <f>IF(C3765=12006,H3765,IF(C3765&lt;&gt;12006,0))</f>
        <v>0</v>
      </c>
      <c r="N3765" s="39">
        <f t="shared" si="1694"/>
        <v>0</v>
      </c>
      <c r="O3765" s="39">
        <f t="shared" si="1688"/>
        <v>0</v>
      </c>
      <c r="P3765" s="39">
        <f t="shared" si="1689"/>
        <v>0</v>
      </c>
      <c r="Q3765" s="39">
        <f t="shared" si="1690"/>
        <v>0</v>
      </c>
      <c r="R3765" s="39">
        <f t="shared" si="1691"/>
        <v>0</v>
      </c>
      <c r="S3765" s="39">
        <f t="shared" si="1692"/>
        <v>0</v>
      </c>
      <c r="T3765" s="39"/>
      <c r="U3765" s="39">
        <f t="shared" si="1693"/>
        <v>0</v>
      </c>
      <c r="V3765" s="39"/>
      <c r="W3765" s="39"/>
      <c r="X3765" s="39">
        <f t="shared" si="1696"/>
        <v>94.25051334702259</v>
      </c>
      <c r="Y3765" s="39">
        <f t="shared" si="1697"/>
        <v>2868.75</v>
      </c>
      <c r="Z3765" s="41">
        <f t="shared" si="1698"/>
        <v>84919.712525667361</v>
      </c>
      <c r="AA3765" s="41">
        <v>47596.509240246407</v>
      </c>
      <c r="AB3765" s="41">
        <v>-1283.6629576133155</v>
      </c>
      <c r="AC3765" s="41">
        <f t="shared" si="1677"/>
        <v>46312.846282633094</v>
      </c>
      <c r="AD3765" s="42">
        <f t="shared" si="1701"/>
        <v>37323.203285420954</v>
      </c>
      <c r="AE3765" s="41">
        <f t="shared" si="1679"/>
        <v>83636.049568054048</v>
      </c>
      <c r="AF3765" s="42">
        <f t="shared" si="1680"/>
        <v>1063863.950431946</v>
      </c>
      <c r="AG3765" s="43">
        <f>(365.25/30.4375*(IF(E3765=12002,1/3%,IF(E3765=12003,1/3%,IF(E3765=12004,1/3%,IF(E3765=12006,1/2%,IF(E3765=12007,1/10%,IF(E3765=12008,1/3%,IF(E3765=12009,1/10%,IF(E3765=12010,1/10%,IF(E3765=12011,1/20%,IF(E3765=12012,1/3%))))))))))))</f>
        <v>400</v>
      </c>
      <c r="AH3765" s="44">
        <f t="shared" si="1682"/>
        <v>370.39835728952772</v>
      </c>
      <c r="AI3765" s="36">
        <f t="shared" si="1683"/>
        <v>29.60164271047228</v>
      </c>
      <c r="AJ3765" s="36">
        <f t="shared" si="1684"/>
        <v>901</v>
      </c>
      <c r="AK3765" s="45">
        <v>45657</v>
      </c>
    </row>
    <row r="3766" spans="1:37" s="79" customFormat="1" ht="12.75" customHeight="1" x14ac:dyDescent="0.25">
      <c r="A3766" s="36">
        <v>3760</v>
      </c>
      <c r="B3766" s="45">
        <v>44758</v>
      </c>
      <c r="C3766" s="49" t="s">
        <v>33</v>
      </c>
      <c r="D3766" s="49"/>
      <c r="E3766" s="49">
        <v>12012</v>
      </c>
      <c r="F3766" s="56" t="s">
        <v>2650</v>
      </c>
      <c r="G3766" s="36" t="s">
        <v>65</v>
      </c>
      <c r="H3766" s="38">
        <v>1</v>
      </c>
      <c r="I3766" s="50">
        <v>185000</v>
      </c>
      <c r="J3766" s="39">
        <f t="shared" si="1685"/>
        <v>0</v>
      </c>
      <c r="K3766" s="39">
        <f t="shared" si="1686"/>
        <v>0</v>
      </c>
      <c r="L3766" s="39">
        <f t="shared" si="1687"/>
        <v>0</v>
      </c>
      <c r="M3766" s="39">
        <f>IF(C3766=12006,H3766,IF(C3766&lt;&gt;12006,0))</f>
        <v>0</v>
      </c>
      <c r="N3766" s="39">
        <f t="shared" si="1694"/>
        <v>0</v>
      </c>
      <c r="O3766" s="39">
        <f t="shared" si="1688"/>
        <v>0</v>
      </c>
      <c r="P3766" s="39">
        <f t="shared" si="1689"/>
        <v>0</v>
      </c>
      <c r="Q3766" s="39">
        <f t="shared" si="1690"/>
        <v>0</v>
      </c>
      <c r="R3766" s="39">
        <f t="shared" si="1691"/>
        <v>0</v>
      </c>
      <c r="S3766" s="39">
        <f t="shared" si="1692"/>
        <v>0</v>
      </c>
      <c r="T3766" s="39"/>
      <c r="U3766" s="39">
        <f t="shared" si="1693"/>
        <v>185000</v>
      </c>
      <c r="V3766" s="39"/>
      <c r="W3766" s="39"/>
      <c r="X3766" s="39">
        <f t="shared" si="1696"/>
        <v>15.195071868583161</v>
      </c>
      <c r="Y3766" s="39">
        <f t="shared" si="1697"/>
        <v>462.5</v>
      </c>
      <c r="Z3766" s="41">
        <f t="shared" si="1698"/>
        <v>13660.369609856263</v>
      </c>
      <c r="AA3766" s="41">
        <v>8098.9733059548253</v>
      </c>
      <c r="AB3766" s="41">
        <v>-218.42677527466532</v>
      </c>
      <c r="AC3766" s="41">
        <f t="shared" ref="AC3766:AC3829" si="1704">AA3766+AB3766</f>
        <v>7880.5465306801598</v>
      </c>
      <c r="AD3766" s="42">
        <f t="shared" si="1701"/>
        <v>5561.3963039014379</v>
      </c>
      <c r="AE3766" s="41">
        <f t="shared" ref="AE3766:AE3829" si="1705">AC3766+AD3766</f>
        <v>13441.942834581598</v>
      </c>
      <c r="AF3766" s="42">
        <f t="shared" ref="AF3766:AF3829" si="1706">I3766-AE3766</f>
        <v>171558.0571654184</v>
      </c>
      <c r="AG3766" s="43">
        <f>(365.25/30.4375*(IF(E3766=12002,1/3%,IF(E3766=12003,1/3%,IF(E3766=12004,1/3%,IF(E3766=12006,1/2%,IF(E3766=12007,1/10%,IF(E3766=12008,1/3%,IF(E3766=12009,1/10%,IF(E3766=12010,1/10%,IF(E3766=12011,1/20%,IF(E3766=12012,1/3%))))))))))))</f>
        <v>400</v>
      </c>
      <c r="AH3766" s="44">
        <f t="shared" ref="AH3766:AH3829" si="1707">IF(AG3766&gt;AI3766,AG3766-AI3766,IF(AG3766&lt;=AI3766,0))</f>
        <v>370.4640657084189</v>
      </c>
      <c r="AI3766" s="36">
        <f t="shared" ref="AI3766:AI3829" si="1708">AJ3766/30.4375</f>
        <v>29.535934291581111</v>
      </c>
      <c r="AJ3766" s="36">
        <f t="shared" ref="AJ3766:AJ3829" si="1709">AK3766-B3766</f>
        <v>899</v>
      </c>
      <c r="AK3766" s="45">
        <v>45657</v>
      </c>
    </row>
    <row r="3767" spans="1:37" s="79" customFormat="1" ht="12.75" customHeight="1" x14ac:dyDescent="0.25">
      <c r="A3767" s="36">
        <v>3761</v>
      </c>
      <c r="B3767" s="45">
        <v>44758</v>
      </c>
      <c r="C3767" s="49" t="s">
        <v>265</v>
      </c>
      <c r="D3767" s="49"/>
      <c r="E3767" s="49">
        <v>12007</v>
      </c>
      <c r="F3767" s="56" t="s">
        <v>2651</v>
      </c>
      <c r="G3767" s="73" t="s">
        <v>435</v>
      </c>
      <c r="H3767" s="38">
        <v>2</v>
      </c>
      <c r="I3767" s="50">
        <v>356000</v>
      </c>
      <c r="J3767" s="39">
        <f t="shared" si="1685"/>
        <v>0</v>
      </c>
      <c r="K3767" s="39">
        <f t="shared" si="1686"/>
        <v>0</v>
      </c>
      <c r="L3767" s="39">
        <f t="shared" si="1687"/>
        <v>0</v>
      </c>
      <c r="M3767" s="39">
        <f>IF(E3767=12005,I3767,IF(E3767&lt;&gt;12005,0))</f>
        <v>0</v>
      </c>
      <c r="N3767" s="39">
        <f t="shared" si="1694"/>
        <v>0</v>
      </c>
      <c r="O3767" s="39">
        <f t="shared" si="1688"/>
        <v>356000</v>
      </c>
      <c r="P3767" s="39">
        <f t="shared" si="1689"/>
        <v>0</v>
      </c>
      <c r="Q3767" s="39">
        <f t="shared" si="1690"/>
        <v>0</v>
      </c>
      <c r="R3767" s="39">
        <f t="shared" si="1691"/>
        <v>0</v>
      </c>
      <c r="S3767" s="39">
        <f t="shared" si="1692"/>
        <v>0</v>
      </c>
      <c r="T3767" s="39"/>
      <c r="U3767" s="39">
        <f t="shared" si="1693"/>
        <v>0</v>
      </c>
      <c r="V3767" s="39"/>
      <c r="W3767" s="39">
        <f>IF(E3767=12099,I3767,IF(E3767&lt;&gt;12099,0))</f>
        <v>0</v>
      </c>
      <c r="X3767" s="39">
        <f t="shared" si="1696"/>
        <v>97.46748802190281</v>
      </c>
      <c r="Y3767" s="39">
        <f t="shared" si="1697"/>
        <v>2966.666666666667</v>
      </c>
      <c r="Z3767" s="41">
        <f t="shared" si="1698"/>
        <v>87623.271731690635</v>
      </c>
      <c r="AA3767" s="41">
        <v>51950.171115674202</v>
      </c>
      <c r="AB3767" s="41">
        <v>1627.7646730642823</v>
      </c>
      <c r="AC3767" s="41">
        <f t="shared" si="1704"/>
        <v>53577.935788738483</v>
      </c>
      <c r="AD3767" s="42">
        <f t="shared" si="1701"/>
        <v>35673.100616016432</v>
      </c>
      <c r="AE3767" s="41">
        <f t="shared" si="1705"/>
        <v>89251.036404754908</v>
      </c>
      <c r="AF3767" s="42">
        <f t="shared" si="1706"/>
        <v>266748.96359524509</v>
      </c>
      <c r="AG3767" s="43">
        <f>(365.25/30.4375*(IF(E3767=12002,1/3%,IF(E3767=12003,1/3%,IF(E3767=12004,1/3%,IF(E3767=12006,1/2%,IF(E3767=12007,1/10%,IF(E3767=12008,1/3%,IF(E3767=12009,1/10%,IF(E3767=12010,1/10%,IF(E3767=12011,1/20%,IF(E3767=12012,1/3%,IF(E3767=12099,1/10%)))))))))))))</f>
        <v>120</v>
      </c>
      <c r="AH3767" s="44">
        <f t="shared" si="1707"/>
        <v>90.464065708418886</v>
      </c>
      <c r="AI3767" s="36">
        <f t="shared" si="1708"/>
        <v>29.535934291581111</v>
      </c>
      <c r="AJ3767" s="36">
        <f t="shared" si="1709"/>
        <v>899</v>
      </c>
      <c r="AK3767" s="45">
        <v>45657</v>
      </c>
    </row>
    <row r="3768" spans="1:37" s="79" customFormat="1" ht="12.75" customHeight="1" x14ac:dyDescent="0.25">
      <c r="A3768" s="36">
        <v>3762</v>
      </c>
      <c r="B3768" s="45">
        <v>44768</v>
      </c>
      <c r="C3768" s="36" t="s">
        <v>533</v>
      </c>
      <c r="D3768" s="36"/>
      <c r="E3768" s="36">
        <v>12003</v>
      </c>
      <c r="F3768" s="36" t="s">
        <v>2552</v>
      </c>
      <c r="G3768" s="36" t="s">
        <v>836</v>
      </c>
      <c r="H3768" s="38">
        <v>17</v>
      </c>
      <c r="I3768" s="48">
        <v>1300500</v>
      </c>
      <c r="J3768" s="39">
        <f t="shared" si="1685"/>
        <v>0</v>
      </c>
      <c r="K3768" s="39">
        <f t="shared" si="1686"/>
        <v>1300500</v>
      </c>
      <c r="L3768" s="39">
        <f t="shared" si="1687"/>
        <v>0</v>
      </c>
      <c r="M3768" s="39">
        <f>IF(C3768=12006,H3768,IF(C3768&lt;&gt;12006,0))</f>
        <v>0</v>
      </c>
      <c r="N3768" s="39">
        <f t="shared" si="1694"/>
        <v>0</v>
      </c>
      <c r="O3768" s="39">
        <f t="shared" si="1688"/>
        <v>0</v>
      </c>
      <c r="P3768" s="39">
        <f t="shared" si="1689"/>
        <v>0</v>
      </c>
      <c r="Q3768" s="39">
        <f t="shared" si="1690"/>
        <v>0</v>
      </c>
      <c r="R3768" s="39">
        <f t="shared" si="1691"/>
        <v>0</v>
      </c>
      <c r="S3768" s="39">
        <f t="shared" si="1692"/>
        <v>0</v>
      </c>
      <c r="T3768" s="39"/>
      <c r="U3768" s="39">
        <f t="shared" si="1693"/>
        <v>0</v>
      </c>
      <c r="V3768" s="39"/>
      <c r="W3768" s="39"/>
      <c r="X3768" s="39">
        <f t="shared" si="1696"/>
        <v>106.81724845995893</v>
      </c>
      <c r="Y3768" s="39">
        <f t="shared" si="1697"/>
        <v>3251.25</v>
      </c>
      <c r="Z3768" s="41">
        <f t="shared" si="1698"/>
        <v>94960.533880903487</v>
      </c>
      <c r="AA3768" s="41">
        <v>55865.420944558522</v>
      </c>
      <c r="AB3768" s="41">
        <v>-1506.6729183203618</v>
      </c>
      <c r="AC3768" s="41">
        <f t="shared" si="1704"/>
        <v>54358.748026238158</v>
      </c>
      <c r="AD3768" s="42">
        <f t="shared" si="1701"/>
        <v>39095.112936344965</v>
      </c>
      <c r="AE3768" s="41">
        <f t="shared" si="1705"/>
        <v>93453.86096258313</v>
      </c>
      <c r="AF3768" s="42">
        <f t="shared" si="1706"/>
        <v>1207046.1390374168</v>
      </c>
      <c r="AG3768" s="43">
        <f>(365.25/30.4375*(IF(E3768=12002,1/3%,IF(E3768=12003,1/3%,IF(E3768=12004,1/3%,IF(E3768=12006,1/2%,IF(E3768=12007,1/10%,IF(E3768=12008,1/3%,IF(E3768=12009,1/10%,IF(E3768=12010,1/10%,IF(E3768=12011,1/20%,IF(E3768=12012,1/3%))))))))))))</f>
        <v>400</v>
      </c>
      <c r="AH3768" s="44">
        <f t="shared" si="1707"/>
        <v>370.79260780287473</v>
      </c>
      <c r="AI3768" s="36">
        <f t="shared" si="1708"/>
        <v>29.207392197125255</v>
      </c>
      <c r="AJ3768" s="36">
        <f t="shared" si="1709"/>
        <v>889</v>
      </c>
      <c r="AK3768" s="45">
        <v>45657</v>
      </c>
    </row>
    <row r="3769" spans="1:37" s="79" customFormat="1" ht="12.75" customHeight="1" x14ac:dyDescent="0.25">
      <c r="A3769" s="36">
        <v>3763</v>
      </c>
      <c r="B3769" s="45">
        <v>44769</v>
      </c>
      <c r="C3769" s="36" t="s">
        <v>527</v>
      </c>
      <c r="D3769" s="36"/>
      <c r="E3769" s="36">
        <v>12002</v>
      </c>
      <c r="F3769" s="56" t="s">
        <v>2652</v>
      </c>
      <c r="G3769" s="36" t="s">
        <v>2653</v>
      </c>
      <c r="H3769" s="38">
        <v>1</v>
      </c>
      <c r="I3769" s="48">
        <v>14294312.5</v>
      </c>
      <c r="J3769" s="39">
        <f t="shared" si="1685"/>
        <v>14294312.5</v>
      </c>
      <c r="K3769" s="39">
        <f t="shared" si="1686"/>
        <v>0</v>
      </c>
      <c r="L3769" s="39">
        <f t="shared" si="1687"/>
        <v>0</v>
      </c>
      <c r="M3769" s="39">
        <f>IF(C3769=12006,H3769,IF(C3769&lt;&gt;12006,0))</f>
        <v>0</v>
      </c>
      <c r="N3769" s="39">
        <f t="shared" si="1694"/>
        <v>0</v>
      </c>
      <c r="O3769" s="39">
        <f t="shared" si="1688"/>
        <v>0</v>
      </c>
      <c r="P3769" s="39">
        <f t="shared" si="1689"/>
        <v>0</v>
      </c>
      <c r="Q3769" s="39">
        <f t="shared" si="1690"/>
        <v>0</v>
      </c>
      <c r="R3769" s="39">
        <f t="shared" si="1691"/>
        <v>0</v>
      </c>
      <c r="S3769" s="39">
        <f t="shared" si="1692"/>
        <v>0</v>
      </c>
      <c r="T3769" s="39"/>
      <c r="U3769" s="39">
        <f t="shared" si="1693"/>
        <v>0</v>
      </c>
      <c r="V3769" s="39"/>
      <c r="W3769" s="39"/>
      <c r="X3769" s="39">
        <f t="shared" si="1696"/>
        <v>1174.070841889117</v>
      </c>
      <c r="Y3769" s="39">
        <f t="shared" si="1697"/>
        <v>35735.78125</v>
      </c>
      <c r="Z3769" s="41">
        <f t="shared" si="1698"/>
        <v>1042574.9075975359</v>
      </c>
      <c r="AA3769" s="41">
        <v>612864.97946611908</v>
      </c>
      <c r="AB3769" s="41">
        <v>-16528.776683969609</v>
      </c>
      <c r="AC3769" s="41">
        <f t="shared" si="1704"/>
        <v>596336.20278214943</v>
      </c>
      <c r="AD3769" s="42">
        <f t="shared" si="1701"/>
        <v>429709.92813141679</v>
      </c>
      <c r="AE3769" s="41">
        <f t="shared" si="1705"/>
        <v>1026046.1309135662</v>
      </c>
      <c r="AF3769" s="42">
        <f t="shared" si="1706"/>
        <v>13268266.369086433</v>
      </c>
      <c r="AG3769" s="43">
        <f>(365.25/30.4375*(IF(E3769=12002,1/3%,IF(E3769=12003,1/3%,IF(E3769=12004,1/3%,IF(E3769=12006,1/2%,IF(E3769=12007,1/10%,IF(E3769=12008,1/3%,IF(E3769=12009,1/10%,IF(E3769=12010,1/10%,IF(E3769=12011,1/20%,IF(E3769=12012,1/3%))))))))))))</f>
        <v>400</v>
      </c>
      <c r="AH3769" s="44">
        <f t="shared" si="1707"/>
        <v>370.82546201232032</v>
      </c>
      <c r="AI3769" s="36">
        <f t="shared" si="1708"/>
        <v>29.17453798767967</v>
      </c>
      <c r="AJ3769" s="36">
        <f t="shared" si="1709"/>
        <v>888</v>
      </c>
      <c r="AK3769" s="45">
        <v>45657</v>
      </c>
    </row>
    <row r="3770" spans="1:37" s="79" customFormat="1" ht="12.75" customHeight="1" x14ac:dyDescent="0.25">
      <c r="A3770" s="36">
        <v>3764</v>
      </c>
      <c r="B3770" s="45">
        <v>44773</v>
      </c>
      <c r="C3770" s="36" t="s">
        <v>823</v>
      </c>
      <c r="D3770" s="36"/>
      <c r="E3770" s="36">
        <v>12004</v>
      </c>
      <c r="F3770" s="36" t="s">
        <v>2654</v>
      </c>
      <c r="G3770" s="36" t="s">
        <v>65</v>
      </c>
      <c r="H3770" s="38">
        <v>1</v>
      </c>
      <c r="I3770" s="50">
        <v>822960</v>
      </c>
      <c r="J3770" s="39">
        <f t="shared" si="1685"/>
        <v>0</v>
      </c>
      <c r="K3770" s="39">
        <f t="shared" si="1686"/>
        <v>0</v>
      </c>
      <c r="L3770" s="39">
        <f t="shared" si="1687"/>
        <v>822960</v>
      </c>
      <c r="M3770" s="39">
        <f>IF(C3770=12006,H3770,IF(C3770&lt;&gt;12006,0))</f>
        <v>0</v>
      </c>
      <c r="N3770" s="39">
        <f t="shared" si="1694"/>
        <v>0</v>
      </c>
      <c r="O3770" s="39">
        <f t="shared" si="1688"/>
        <v>0</v>
      </c>
      <c r="P3770" s="39">
        <f t="shared" si="1689"/>
        <v>0</v>
      </c>
      <c r="Q3770" s="39">
        <f t="shared" si="1690"/>
        <v>0</v>
      </c>
      <c r="R3770" s="39">
        <f t="shared" si="1691"/>
        <v>0</v>
      </c>
      <c r="S3770" s="39">
        <f t="shared" si="1692"/>
        <v>0</v>
      </c>
      <c r="T3770" s="39"/>
      <c r="U3770" s="39">
        <f t="shared" si="1693"/>
        <v>0</v>
      </c>
      <c r="V3770" s="39"/>
      <c r="W3770" s="39"/>
      <c r="X3770" s="39">
        <f t="shared" si="1696"/>
        <v>67.594250513347021</v>
      </c>
      <c r="Y3770" s="39">
        <f t="shared" si="1697"/>
        <v>2057.4</v>
      </c>
      <c r="Z3770" s="41">
        <f t="shared" si="1698"/>
        <v>59753.317453798772</v>
      </c>
      <c r="AA3770" s="41">
        <v>35013.821765913766</v>
      </c>
      <c r="AB3770" s="41">
        <v>-944.31181452928354</v>
      </c>
      <c r="AC3770" s="41">
        <f t="shared" si="1704"/>
        <v>34069.509951384483</v>
      </c>
      <c r="AD3770" s="42">
        <f t="shared" si="1701"/>
        <v>24739.495687885006</v>
      </c>
      <c r="AE3770" s="41">
        <f t="shared" si="1705"/>
        <v>58809.00563926949</v>
      </c>
      <c r="AF3770" s="42">
        <f t="shared" si="1706"/>
        <v>764150.99436073052</v>
      </c>
      <c r="AG3770" s="43">
        <f>(365.25/30.4375*(IF(E3770=12002,1/3%,IF(E3770=12003,1/3%,IF(E3770=12004,1/3%,IF(E3770=12006,1/2%,IF(E3770=12007,1/10%,IF(E3770=12008,1/3%,IF(E3770=12009,1/10%,IF(E3770=12010,1/10%,IF(E3770=12011,1/20%,IF(E3770=12012,1/3%))))))))))))</f>
        <v>400</v>
      </c>
      <c r="AH3770" s="44">
        <f t="shared" si="1707"/>
        <v>370.95687885010267</v>
      </c>
      <c r="AI3770" s="36">
        <f t="shared" si="1708"/>
        <v>29.043121149897331</v>
      </c>
      <c r="AJ3770" s="36">
        <f t="shared" si="1709"/>
        <v>884</v>
      </c>
      <c r="AK3770" s="45">
        <v>45657</v>
      </c>
    </row>
    <row r="3771" spans="1:37" s="79" customFormat="1" ht="12.75" customHeight="1" x14ac:dyDescent="0.25">
      <c r="A3771" s="36">
        <v>3765</v>
      </c>
      <c r="B3771" s="45">
        <v>44773</v>
      </c>
      <c r="C3771" s="36" t="s">
        <v>823</v>
      </c>
      <c r="D3771" s="36"/>
      <c r="E3771" s="36">
        <v>12004</v>
      </c>
      <c r="F3771" s="36" t="s">
        <v>2655</v>
      </c>
      <c r="G3771" s="36" t="s">
        <v>58</v>
      </c>
      <c r="H3771" s="38">
        <f>VLOOKUP(F3771,'[1]Feeder Assets'!$F$1338:$K$2140,6,0)</f>
        <v>320</v>
      </c>
      <c r="I3771" s="50">
        <v>37570000</v>
      </c>
      <c r="J3771" s="39">
        <f t="shared" si="1685"/>
        <v>0</v>
      </c>
      <c r="K3771" s="39">
        <f t="shared" si="1686"/>
        <v>0</v>
      </c>
      <c r="L3771" s="39">
        <f t="shared" si="1687"/>
        <v>37570000</v>
      </c>
      <c r="M3771" s="39">
        <f>IF(C3771=12006,H3771,IF(C3771&lt;&gt;12006,0))</f>
        <v>0</v>
      </c>
      <c r="N3771" s="39">
        <f t="shared" si="1694"/>
        <v>0</v>
      </c>
      <c r="O3771" s="39">
        <f t="shared" si="1688"/>
        <v>0</v>
      </c>
      <c r="P3771" s="39">
        <f t="shared" si="1689"/>
        <v>0</v>
      </c>
      <c r="Q3771" s="39">
        <f t="shared" si="1690"/>
        <v>0</v>
      </c>
      <c r="R3771" s="39">
        <f t="shared" si="1691"/>
        <v>0</v>
      </c>
      <c r="S3771" s="39">
        <f t="shared" si="1692"/>
        <v>0</v>
      </c>
      <c r="T3771" s="39"/>
      <c r="U3771" s="39">
        <f t="shared" si="1693"/>
        <v>0</v>
      </c>
      <c r="V3771" s="39"/>
      <c r="W3771" s="39"/>
      <c r="X3771" s="39">
        <f t="shared" si="1696"/>
        <v>3085.8316221765913</v>
      </c>
      <c r="Y3771" s="39">
        <f t="shared" si="1697"/>
        <v>93925</v>
      </c>
      <c r="Z3771" s="41">
        <f t="shared" si="1698"/>
        <v>2727875.1540041068</v>
      </c>
      <c r="AA3771" s="41">
        <v>1598460.7802874744</v>
      </c>
      <c r="AB3771" s="41">
        <v>-43109.986963965654</v>
      </c>
      <c r="AC3771" s="41">
        <f t="shared" si="1704"/>
        <v>1555350.7933235087</v>
      </c>
      <c r="AD3771" s="42">
        <f t="shared" si="1701"/>
        <v>1129414.3737166324</v>
      </c>
      <c r="AE3771" s="41">
        <f t="shared" si="1705"/>
        <v>2684765.1670401413</v>
      </c>
      <c r="AF3771" s="42">
        <f t="shared" si="1706"/>
        <v>34885234.832959861</v>
      </c>
      <c r="AG3771" s="43">
        <f>(365.25/30.4375*(IF(E3771=12002,1/3%,IF(E3771=12003,1/3%,IF(E3771=12004,1/3%,IF(E3771=12006,1/2%,IF(E3771=12007,1/10%,IF(E3771=12008,1/3%,IF(E3771=12009,1/10%,IF(E3771=12010,1/10%,IF(E3771=12011,1/20%,IF(E3771=12012,1/3%))))))))))))</f>
        <v>400</v>
      </c>
      <c r="AH3771" s="44">
        <f t="shared" si="1707"/>
        <v>370.95687885010267</v>
      </c>
      <c r="AI3771" s="36">
        <f t="shared" si="1708"/>
        <v>29.043121149897331</v>
      </c>
      <c r="AJ3771" s="36">
        <f t="shared" si="1709"/>
        <v>884</v>
      </c>
      <c r="AK3771" s="45">
        <v>45657</v>
      </c>
    </row>
    <row r="3772" spans="1:37" s="79" customFormat="1" ht="12.75" customHeight="1" x14ac:dyDescent="0.25">
      <c r="A3772" s="36">
        <v>3766</v>
      </c>
      <c r="B3772" s="45">
        <v>44773</v>
      </c>
      <c r="C3772" s="36" t="s">
        <v>823</v>
      </c>
      <c r="D3772" s="36"/>
      <c r="E3772" s="36">
        <v>12004</v>
      </c>
      <c r="F3772" s="56" t="s">
        <v>2656</v>
      </c>
      <c r="G3772" s="56" t="s">
        <v>558</v>
      </c>
      <c r="H3772" s="38">
        <v>24000</v>
      </c>
      <c r="I3772" s="50">
        <v>1629693425.1099999</v>
      </c>
      <c r="J3772" s="39">
        <f t="shared" si="1685"/>
        <v>0</v>
      </c>
      <c r="K3772" s="39">
        <f t="shared" si="1686"/>
        <v>0</v>
      </c>
      <c r="L3772" s="39">
        <f t="shared" si="1687"/>
        <v>1629693425.1099999</v>
      </c>
      <c r="M3772" s="39">
        <f>IF(C3772=12006,H3772,IF(C3772&lt;&gt;12006,0))</f>
        <v>0</v>
      </c>
      <c r="N3772" s="39">
        <f t="shared" si="1694"/>
        <v>0</v>
      </c>
      <c r="O3772" s="39">
        <f t="shared" si="1688"/>
        <v>0</v>
      </c>
      <c r="P3772" s="39">
        <f t="shared" si="1689"/>
        <v>0</v>
      </c>
      <c r="Q3772" s="39">
        <f t="shared" si="1690"/>
        <v>0</v>
      </c>
      <c r="R3772" s="39">
        <f t="shared" si="1691"/>
        <v>0</v>
      </c>
      <c r="S3772" s="39">
        <f t="shared" si="1692"/>
        <v>0</v>
      </c>
      <c r="T3772" s="39"/>
      <c r="U3772" s="39">
        <f t="shared" si="1693"/>
        <v>0</v>
      </c>
      <c r="V3772" s="39"/>
      <c r="W3772" s="39"/>
      <c r="X3772" s="39">
        <f t="shared" si="1696"/>
        <v>133855.7228016427</v>
      </c>
      <c r="Y3772" s="39">
        <f t="shared" si="1697"/>
        <v>4074233.5627749995</v>
      </c>
      <c r="Z3772" s="41">
        <f t="shared" si="1698"/>
        <v>118328458.95665215</v>
      </c>
      <c r="AA3772" s="41">
        <v>65321592.727201633</v>
      </c>
      <c r="AB3772" s="41">
        <v>-1761702.9117192039</v>
      </c>
      <c r="AC3772" s="41">
        <f t="shared" si="1704"/>
        <v>63559889.81548243</v>
      </c>
      <c r="AD3772" s="42">
        <f t="shared" si="1701"/>
        <v>53006866.229450516</v>
      </c>
      <c r="AE3772" s="41">
        <f t="shared" si="1705"/>
        <v>116566756.04493295</v>
      </c>
      <c r="AF3772" s="42">
        <f t="shared" si="1706"/>
        <v>1513126669.0650671</v>
      </c>
      <c r="AG3772" s="43">
        <f>(365.25/30.4375*(IF(E3772=12002,1/3%,IF(E3772=12003,1/3%,IF(E3772=12004,1/3%,IF(E3772=12006,1/2%,IF(E3772=12007,1/10%,IF(E3772=12008,1/3%,IF(E3772=12009,1/10%,IF(E3772=12010,1/10%,IF(E3772=12011,1/20%,IF(E3772=12012,1/3%))))))))))))</f>
        <v>400</v>
      </c>
      <c r="AH3772" s="44">
        <f t="shared" si="1707"/>
        <v>370.95687885010267</v>
      </c>
      <c r="AI3772" s="36">
        <f t="shared" si="1708"/>
        <v>29.043121149897331</v>
      </c>
      <c r="AJ3772" s="36">
        <f t="shared" si="1709"/>
        <v>884</v>
      </c>
      <c r="AK3772" s="45">
        <v>45657</v>
      </c>
    </row>
    <row r="3773" spans="1:37" s="79" customFormat="1" ht="12.75" customHeight="1" x14ac:dyDescent="0.25">
      <c r="A3773" s="36">
        <v>3767</v>
      </c>
      <c r="B3773" s="45">
        <v>44775</v>
      </c>
      <c r="C3773" s="49" t="s">
        <v>272</v>
      </c>
      <c r="D3773" s="49"/>
      <c r="E3773" s="49">
        <v>12010</v>
      </c>
      <c r="F3773" s="56" t="s">
        <v>2657</v>
      </c>
      <c r="G3773" s="56" t="s">
        <v>435</v>
      </c>
      <c r="H3773" s="38">
        <v>3</v>
      </c>
      <c r="I3773" s="50">
        <v>139041.91616766466</v>
      </c>
      <c r="J3773" s="39">
        <f t="shared" si="1685"/>
        <v>0</v>
      </c>
      <c r="K3773" s="39">
        <f t="shared" si="1686"/>
        <v>0</v>
      </c>
      <c r="L3773" s="39">
        <f t="shared" si="1687"/>
        <v>0</v>
      </c>
      <c r="M3773" s="39">
        <f>IF(E3773=12005,I3773,IF(E3773&lt;&gt;12005,0))</f>
        <v>0</v>
      </c>
      <c r="N3773" s="39">
        <f t="shared" si="1694"/>
        <v>0</v>
      </c>
      <c r="O3773" s="39">
        <f t="shared" si="1688"/>
        <v>0</v>
      </c>
      <c r="P3773" s="39">
        <f t="shared" si="1689"/>
        <v>0</v>
      </c>
      <c r="Q3773" s="39">
        <f t="shared" si="1690"/>
        <v>0</v>
      </c>
      <c r="R3773" s="39">
        <f t="shared" si="1691"/>
        <v>139041.91616766466</v>
      </c>
      <c r="S3773" s="39">
        <f t="shared" si="1692"/>
        <v>0</v>
      </c>
      <c r="T3773" s="39"/>
      <c r="U3773" s="39">
        <f t="shared" si="1693"/>
        <v>0</v>
      </c>
      <c r="V3773" s="39"/>
      <c r="W3773" s="39">
        <f>IF(E3773=12099,I3773,IF(E3773&lt;&gt;12099,0))</f>
        <v>0</v>
      </c>
      <c r="X3773" s="39">
        <f t="shared" si="1696"/>
        <v>38.067601962399635</v>
      </c>
      <c r="Y3773" s="39">
        <f t="shared" si="1697"/>
        <v>1158.6826347305389</v>
      </c>
      <c r="Z3773" s="41">
        <f t="shared" si="1698"/>
        <v>33575.624930836479</v>
      </c>
      <c r="AA3773" s="41">
        <v>19642.882612598212</v>
      </c>
      <c r="AB3773" s="41">
        <v>1320.2175797461205</v>
      </c>
      <c r="AC3773" s="41">
        <f t="shared" si="1704"/>
        <v>20963.100192344333</v>
      </c>
      <c r="AD3773" s="42">
        <f t="shared" si="1701"/>
        <v>13932.742318238266</v>
      </c>
      <c r="AE3773" s="41">
        <f t="shared" si="1705"/>
        <v>34895.842510582603</v>
      </c>
      <c r="AF3773" s="42">
        <f t="shared" si="1706"/>
        <v>104146.07365708206</v>
      </c>
      <c r="AG3773" s="43">
        <f>(365.25/30.4375*(IF(E3773=12002,1/3%,IF(E3773=12003,1/3%,IF(E3773=12004,1/3%,IF(E3773=12006,1/2%,IF(E3773=12007,1/10%,IF(E3773=12008,1/3%,IF(E3773=12009,1/10%,IF(E3773=12010,1/10%,IF(E3773=12011,1/20%,IF(E3773=12012,1/3%,IF(E3773=12099,1/10%)))))))))))))</f>
        <v>120</v>
      </c>
      <c r="AH3773" s="44">
        <f t="shared" si="1707"/>
        <v>91.022587268993846</v>
      </c>
      <c r="AI3773" s="36">
        <f t="shared" si="1708"/>
        <v>28.977412731006162</v>
      </c>
      <c r="AJ3773" s="36">
        <f t="shared" si="1709"/>
        <v>882</v>
      </c>
      <c r="AK3773" s="45">
        <v>45657</v>
      </c>
    </row>
    <row r="3774" spans="1:37" s="79" customFormat="1" ht="12.75" customHeight="1" x14ac:dyDescent="0.25">
      <c r="A3774" s="36">
        <v>3768</v>
      </c>
      <c r="B3774" s="45">
        <v>44775</v>
      </c>
      <c r="C3774" s="49" t="s">
        <v>272</v>
      </c>
      <c r="D3774" s="49"/>
      <c r="E3774" s="49">
        <v>12010</v>
      </c>
      <c r="F3774" s="56" t="s">
        <v>2658</v>
      </c>
      <c r="G3774" s="56" t="s">
        <v>435</v>
      </c>
      <c r="H3774" s="38">
        <v>1</v>
      </c>
      <c r="I3774" s="50">
        <v>375928.14371257485</v>
      </c>
      <c r="J3774" s="39">
        <f t="shared" si="1685"/>
        <v>0</v>
      </c>
      <c r="K3774" s="39">
        <f t="shared" si="1686"/>
        <v>0</v>
      </c>
      <c r="L3774" s="39">
        <f t="shared" si="1687"/>
        <v>0</v>
      </c>
      <c r="M3774" s="39">
        <f>IF(E3774=12005,I3774,IF(E3774&lt;&gt;12005,0))</f>
        <v>0</v>
      </c>
      <c r="N3774" s="39">
        <f t="shared" si="1694"/>
        <v>0</v>
      </c>
      <c r="O3774" s="39">
        <f t="shared" si="1688"/>
        <v>0</v>
      </c>
      <c r="P3774" s="39">
        <f t="shared" si="1689"/>
        <v>0</v>
      </c>
      <c r="Q3774" s="39">
        <f t="shared" si="1690"/>
        <v>0</v>
      </c>
      <c r="R3774" s="39">
        <f t="shared" si="1691"/>
        <v>375928.14371257485</v>
      </c>
      <c r="S3774" s="39">
        <f t="shared" si="1692"/>
        <v>0</v>
      </c>
      <c r="T3774" s="39"/>
      <c r="U3774" s="39">
        <f t="shared" si="1693"/>
        <v>0</v>
      </c>
      <c r="V3774" s="39"/>
      <c r="W3774" s="39">
        <f>IF(E3774=12099,I3774,IF(E3774&lt;&gt;12099,0))</f>
        <v>0</v>
      </c>
      <c r="X3774" s="39">
        <f t="shared" si="1696"/>
        <v>102.92351641685829</v>
      </c>
      <c r="Y3774" s="39">
        <f t="shared" si="1697"/>
        <v>3132.7345309381244</v>
      </c>
      <c r="Z3774" s="41">
        <f t="shared" si="1698"/>
        <v>90778.541479669017</v>
      </c>
      <c r="AA3774" s="41">
        <v>53108.534471098879</v>
      </c>
      <c r="AB3774" s="41">
        <v>3569.4771600543272</v>
      </c>
      <c r="AC3774" s="41">
        <f t="shared" si="1704"/>
        <v>56678.011631153204</v>
      </c>
      <c r="AD3774" s="42">
        <f t="shared" si="1701"/>
        <v>37670.007008570137</v>
      </c>
      <c r="AE3774" s="41">
        <f t="shared" si="1705"/>
        <v>94348.018639723334</v>
      </c>
      <c r="AF3774" s="42">
        <f t="shared" si="1706"/>
        <v>281580.12507285154</v>
      </c>
      <c r="AG3774" s="43">
        <f>(365.25/30.4375*(IF(E3774=12002,1/3%,IF(E3774=12003,1/3%,IF(E3774=12004,1/3%,IF(E3774=12006,1/2%,IF(E3774=12007,1/10%,IF(E3774=12008,1/3%,IF(E3774=12009,1/10%,IF(E3774=12010,1/10%,IF(E3774=12011,1/20%,IF(E3774=12012,1/3%,IF(E3774=12099,1/10%)))))))))))))</f>
        <v>120</v>
      </c>
      <c r="AH3774" s="44">
        <f t="shared" si="1707"/>
        <v>91.022587268993846</v>
      </c>
      <c r="AI3774" s="36">
        <f t="shared" si="1708"/>
        <v>28.977412731006162</v>
      </c>
      <c r="AJ3774" s="36">
        <f t="shared" si="1709"/>
        <v>882</v>
      </c>
      <c r="AK3774" s="45">
        <v>45657</v>
      </c>
    </row>
    <row r="3775" spans="1:37" s="79" customFormat="1" ht="12.75" customHeight="1" x14ac:dyDescent="0.25">
      <c r="A3775" s="36">
        <v>3769</v>
      </c>
      <c r="B3775" s="45">
        <v>44775</v>
      </c>
      <c r="C3775" s="49" t="s">
        <v>272</v>
      </c>
      <c r="D3775" s="49"/>
      <c r="E3775" s="49">
        <v>12010</v>
      </c>
      <c r="F3775" s="56" t="s">
        <v>2638</v>
      </c>
      <c r="G3775" s="56" t="s">
        <v>435</v>
      </c>
      <c r="H3775" s="38">
        <v>3</v>
      </c>
      <c r="I3775" s="50">
        <v>525000</v>
      </c>
      <c r="J3775" s="39">
        <f t="shared" ref="J3775:J3838" si="1710">IF(E3775=12002,I3775,IF(E3775&lt;&gt;12002,0))</f>
        <v>0</v>
      </c>
      <c r="K3775" s="39">
        <f t="shared" ref="K3775:K3838" si="1711">IF(E3775=12003,I3775,IF(E3775&lt;&gt;12003,0))</f>
        <v>0</v>
      </c>
      <c r="L3775" s="39">
        <f t="shared" ref="L3775:L3838" si="1712">IF(E3775=12004,I3775,IF(E3775&lt;&gt;12004,0))</f>
        <v>0</v>
      </c>
      <c r="M3775" s="39">
        <f>IF(E3775=12005,I3775,IF(E3775&lt;&gt;12005,0))</f>
        <v>0</v>
      </c>
      <c r="N3775" s="39">
        <f t="shared" si="1694"/>
        <v>0</v>
      </c>
      <c r="O3775" s="39">
        <f t="shared" ref="O3775:O3838" si="1713">IF(E3775=12007,I3775,IF(E3775&lt;&gt;12007,0))</f>
        <v>0</v>
      </c>
      <c r="P3775" s="39">
        <f t="shared" ref="P3775:P3838" si="1714">IF(E3775=12008,I3775,IF(E3775&lt;&gt;12008,0))</f>
        <v>0</v>
      </c>
      <c r="Q3775" s="39">
        <f t="shared" ref="Q3775:Q3838" si="1715">IF(E3775=12009,I3775,IF(E3775&lt;&gt;12009,0))</f>
        <v>0</v>
      </c>
      <c r="R3775" s="39">
        <f t="shared" ref="R3775:R3838" si="1716">IF(E3775=12010,I3775,IF(E3775&lt;&gt;12010,0))</f>
        <v>525000</v>
      </c>
      <c r="S3775" s="39">
        <f t="shared" ref="S3775:S3838" si="1717">IF(E3775=12011,I3775,IF(E3775&lt;&gt;12011,0))</f>
        <v>0</v>
      </c>
      <c r="T3775" s="39"/>
      <c r="U3775" s="39">
        <f t="shared" ref="U3775:U3838" si="1718">IF(E3775=12012,I3775,IF(E3775&lt;&gt;12012,0))</f>
        <v>0</v>
      </c>
      <c r="V3775" s="39"/>
      <c r="W3775" s="39">
        <f>IF(E3775=12099,I3775,IF(E3775&lt;&gt;12099,0))</f>
        <v>0</v>
      </c>
      <c r="X3775" s="39">
        <f t="shared" si="1696"/>
        <v>143.73716632443532</v>
      </c>
      <c r="Y3775" s="39">
        <f t="shared" si="1697"/>
        <v>4375</v>
      </c>
      <c r="Z3775" s="41">
        <f t="shared" si="1698"/>
        <v>126776.18069815196</v>
      </c>
      <c r="AA3775" s="41">
        <v>74168.37782340862</v>
      </c>
      <c r="AB3775" s="41">
        <v>4984.9300733953969</v>
      </c>
      <c r="AC3775" s="41">
        <f t="shared" si="1704"/>
        <v>79153.307896804021</v>
      </c>
      <c r="AD3775" s="42">
        <f t="shared" si="1701"/>
        <v>52607.802874743342</v>
      </c>
      <c r="AE3775" s="41">
        <f t="shared" si="1705"/>
        <v>131761.11077154736</v>
      </c>
      <c r="AF3775" s="42">
        <f t="shared" si="1706"/>
        <v>393238.88922845264</v>
      </c>
      <c r="AG3775" s="43">
        <f>(365.25/30.4375*(IF(E3775=12002,1/3%,IF(E3775=12003,1/3%,IF(E3775=12004,1/3%,IF(E3775=12006,1/2%,IF(E3775=12007,1/10%,IF(E3775=12008,1/3%,IF(E3775=12009,1/10%,IF(E3775=12010,1/10%,IF(E3775=12011,1/20%,IF(E3775=12012,1/3%,IF(E3775=12099,1/10%)))))))))))))</f>
        <v>120</v>
      </c>
      <c r="AH3775" s="44">
        <f t="shared" si="1707"/>
        <v>91.022587268993846</v>
      </c>
      <c r="AI3775" s="36">
        <f t="shared" si="1708"/>
        <v>28.977412731006162</v>
      </c>
      <c r="AJ3775" s="36">
        <f t="shared" si="1709"/>
        <v>882</v>
      </c>
      <c r="AK3775" s="45">
        <v>45657</v>
      </c>
    </row>
    <row r="3776" spans="1:37" s="79" customFormat="1" ht="12.75" customHeight="1" x14ac:dyDescent="0.25">
      <c r="A3776" s="36">
        <v>3770</v>
      </c>
      <c r="B3776" s="45">
        <v>44775</v>
      </c>
      <c r="C3776" s="49" t="s">
        <v>272</v>
      </c>
      <c r="D3776" s="49"/>
      <c r="E3776" s="49">
        <v>12010</v>
      </c>
      <c r="F3776" s="36" t="s">
        <v>2609</v>
      </c>
      <c r="G3776" s="56" t="s">
        <v>435</v>
      </c>
      <c r="H3776" s="38">
        <v>5</v>
      </c>
      <c r="I3776" s="50">
        <v>1000000</v>
      </c>
      <c r="J3776" s="39">
        <f t="shared" si="1710"/>
        <v>0</v>
      </c>
      <c r="K3776" s="39">
        <f t="shared" si="1711"/>
        <v>0</v>
      </c>
      <c r="L3776" s="39">
        <f t="shared" si="1712"/>
        <v>0</v>
      </c>
      <c r="M3776" s="39">
        <f>IF(E3776=12005,I3776,IF(E3776&lt;&gt;12005,0))</f>
        <v>0</v>
      </c>
      <c r="N3776" s="39">
        <f t="shared" ref="N3776:N3839" si="1719">IF(E3776=12006,I3776,IF(E3776&lt;&gt;12006,0))</f>
        <v>0</v>
      </c>
      <c r="O3776" s="39">
        <f t="shared" si="1713"/>
        <v>0</v>
      </c>
      <c r="P3776" s="39">
        <f t="shared" si="1714"/>
        <v>0</v>
      </c>
      <c r="Q3776" s="39">
        <f t="shared" si="1715"/>
        <v>0</v>
      </c>
      <c r="R3776" s="39">
        <f t="shared" si="1716"/>
        <v>1000000</v>
      </c>
      <c r="S3776" s="39">
        <f t="shared" si="1717"/>
        <v>0</v>
      </c>
      <c r="T3776" s="39"/>
      <c r="U3776" s="39">
        <f t="shared" si="1718"/>
        <v>0</v>
      </c>
      <c r="V3776" s="39"/>
      <c r="W3776" s="39">
        <f>IF(E3776=12099,I3776,IF(E3776&lt;&gt;12099,0))</f>
        <v>0</v>
      </c>
      <c r="X3776" s="39">
        <f t="shared" si="1696"/>
        <v>273.78507871321011</v>
      </c>
      <c r="Y3776" s="39">
        <f t="shared" si="1697"/>
        <v>8333.3333333333321</v>
      </c>
      <c r="Z3776" s="41">
        <f t="shared" si="1698"/>
        <v>241478.4394250513</v>
      </c>
      <c r="AA3776" s="41">
        <v>141273.1006160164</v>
      </c>
      <c r="AB3776" s="41">
        <v>9495.1049017055175</v>
      </c>
      <c r="AC3776" s="41">
        <f t="shared" si="1704"/>
        <v>150768.20551772192</v>
      </c>
      <c r="AD3776" s="42">
        <f t="shared" si="1701"/>
        <v>100205.3388090349</v>
      </c>
      <c r="AE3776" s="41">
        <f t="shared" si="1705"/>
        <v>250973.54432675682</v>
      </c>
      <c r="AF3776" s="42">
        <f t="shared" si="1706"/>
        <v>749026.45567324315</v>
      </c>
      <c r="AG3776" s="43">
        <f>(365.25/30.4375*(IF(E3776=12002,1/3%,IF(E3776=12003,1/3%,IF(E3776=12004,1/3%,IF(E3776=12006,1/2%,IF(E3776=12007,1/10%,IF(E3776=12008,1/3%,IF(E3776=12009,1/10%,IF(E3776=12010,1/10%,IF(E3776=12011,1/20%,IF(E3776=12012,1/3%,IF(E3776=12099,1/10%)))))))))))))</f>
        <v>120</v>
      </c>
      <c r="AH3776" s="44">
        <f t="shared" si="1707"/>
        <v>91.022587268993846</v>
      </c>
      <c r="AI3776" s="36">
        <f t="shared" si="1708"/>
        <v>28.977412731006162</v>
      </c>
      <c r="AJ3776" s="36">
        <f t="shared" si="1709"/>
        <v>882</v>
      </c>
      <c r="AK3776" s="45">
        <v>45657</v>
      </c>
    </row>
    <row r="3777" spans="1:37" s="79" customFormat="1" ht="12.75" customHeight="1" x14ac:dyDescent="0.25">
      <c r="A3777" s="36">
        <v>3771</v>
      </c>
      <c r="B3777" s="45">
        <v>44775</v>
      </c>
      <c r="C3777" s="49" t="s">
        <v>272</v>
      </c>
      <c r="D3777" s="49"/>
      <c r="E3777" s="49">
        <v>12010</v>
      </c>
      <c r="F3777" s="56" t="s">
        <v>2659</v>
      </c>
      <c r="G3777" s="56" t="s">
        <v>435</v>
      </c>
      <c r="H3777" s="38">
        <v>3</v>
      </c>
      <c r="I3777" s="50">
        <v>1205029.9401197606</v>
      </c>
      <c r="J3777" s="39">
        <f t="shared" si="1710"/>
        <v>0</v>
      </c>
      <c r="K3777" s="39">
        <f t="shared" si="1711"/>
        <v>0</v>
      </c>
      <c r="L3777" s="39">
        <f t="shared" si="1712"/>
        <v>0</v>
      </c>
      <c r="M3777" s="39">
        <f>IF(E3777=12005,I3777,IF(E3777&lt;&gt;12005,0))</f>
        <v>0</v>
      </c>
      <c r="N3777" s="39">
        <f t="shared" si="1719"/>
        <v>0</v>
      </c>
      <c r="O3777" s="39">
        <f t="shared" si="1713"/>
        <v>0</v>
      </c>
      <c r="P3777" s="39">
        <f t="shared" si="1714"/>
        <v>0</v>
      </c>
      <c r="Q3777" s="39">
        <f t="shared" si="1715"/>
        <v>0</v>
      </c>
      <c r="R3777" s="39">
        <f t="shared" si="1716"/>
        <v>1205029.9401197606</v>
      </c>
      <c r="S3777" s="39">
        <f t="shared" si="1717"/>
        <v>0</v>
      </c>
      <c r="T3777" s="39"/>
      <c r="U3777" s="39">
        <f t="shared" si="1718"/>
        <v>0</v>
      </c>
      <c r="V3777" s="39"/>
      <c r="W3777" s="39">
        <f>IF(E3777=12099,I3777,IF(E3777&lt;&gt;12099,0))</f>
        <v>0</v>
      </c>
      <c r="X3777" s="39">
        <f t="shared" si="1696"/>
        <v>329.91921700746354</v>
      </c>
      <c r="Y3777" s="39">
        <f t="shared" si="1697"/>
        <v>10041.916167664671</v>
      </c>
      <c r="Z3777" s="41">
        <f t="shared" si="1698"/>
        <v>290988.74940058286</v>
      </c>
      <c r="AA3777" s="41">
        <v>170238.31597585118</v>
      </c>
      <c r="AB3777" s="41">
        <v>11441.885691133046</v>
      </c>
      <c r="AC3777" s="41">
        <f t="shared" si="1704"/>
        <v>181680.20166698421</v>
      </c>
      <c r="AD3777" s="42">
        <f t="shared" si="1701"/>
        <v>120750.43342473169</v>
      </c>
      <c r="AE3777" s="41">
        <f t="shared" si="1705"/>
        <v>302430.6350917159</v>
      </c>
      <c r="AF3777" s="42">
        <f t="shared" si="1706"/>
        <v>902599.30502804462</v>
      </c>
      <c r="AG3777" s="43">
        <f>(365.25/30.4375*(IF(E3777=12002,1/3%,IF(E3777=12003,1/3%,IF(E3777=12004,1/3%,IF(E3777=12006,1/2%,IF(E3777=12007,1/10%,IF(E3777=12008,1/3%,IF(E3777=12009,1/10%,IF(E3777=12010,1/10%,IF(E3777=12011,1/20%,IF(E3777=12012,1/3%,IF(E3777=12099,1/10%)))))))))))))</f>
        <v>120</v>
      </c>
      <c r="AH3777" s="44">
        <f t="shared" si="1707"/>
        <v>91.022587268993846</v>
      </c>
      <c r="AI3777" s="36">
        <f t="shared" si="1708"/>
        <v>28.977412731006162</v>
      </c>
      <c r="AJ3777" s="36">
        <f t="shared" si="1709"/>
        <v>882</v>
      </c>
      <c r="AK3777" s="45">
        <v>45657</v>
      </c>
    </row>
    <row r="3778" spans="1:37" s="79" customFormat="1" ht="38.25" customHeight="1" x14ac:dyDescent="0.25">
      <c r="A3778" s="36">
        <v>3772</v>
      </c>
      <c r="B3778" s="91">
        <v>44776</v>
      </c>
      <c r="C3778" s="36" t="s">
        <v>315</v>
      </c>
      <c r="D3778" s="36"/>
      <c r="E3778" s="36">
        <v>12008</v>
      </c>
      <c r="F3778" s="56" t="s">
        <v>2660</v>
      </c>
      <c r="G3778" s="38" t="s">
        <v>1431</v>
      </c>
      <c r="H3778" s="63">
        <v>1</v>
      </c>
      <c r="I3778" s="98">
        <v>309400</v>
      </c>
      <c r="J3778" s="39">
        <f t="shared" si="1710"/>
        <v>0</v>
      </c>
      <c r="K3778" s="39">
        <f t="shared" si="1711"/>
        <v>0</v>
      </c>
      <c r="L3778" s="39">
        <f t="shared" si="1712"/>
        <v>0</v>
      </c>
      <c r="M3778" s="39">
        <f>IF(C3778=12006,H3778,IF(C3778&lt;&gt;12006,0))</f>
        <v>0</v>
      </c>
      <c r="N3778" s="39">
        <f t="shared" si="1719"/>
        <v>0</v>
      </c>
      <c r="O3778" s="39">
        <f t="shared" si="1713"/>
        <v>0</v>
      </c>
      <c r="P3778" s="39">
        <f t="shared" si="1714"/>
        <v>309400</v>
      </c>
      <c r="Q3778" s="39">
        <f t="shared" si="1715"/>
        <v>0</v>
      </c>
      <c r="R3778" s="39">
        <f t="shared" si="1716"/>
        <v>0</v>
      </c>
      <c r="S3778" s="39">
        <f t="shared" si="1717"/>
        <v>0</v>
      </c>
      <c r="T3778" s="39"/>
      <c r="U3778" s="39">
        <f t="shared" si="1718"/>
        <v>0</v>
      </c>
      <c r="V3778" s="39"/>
      <c r="W3778" s="39"/>
      <c r="X3778" s="39">
        <f t="shared" si="1696"/>
        <v>25.412731006160165</v>
      </c>
      <c r="Y3778" s="39">
        <f t="shared" si="1697"/>
        <v>773.5</v>
      </c>
      <c r="Z3778" s="41">
        <f t="shared" si="1698"/>
        <v>22388.616016427102</v>
      </c>
      <c r="AA3778" s="41">
        <v>13087.556468172485</v>
      </c>
      <c r="AB3778" s="41">
        <v>0</v>
      </c>
      <c r="AC3778" s="41">
        <f t="shared" si="1704"/>
        <v>13087.556468172485</v>
      </c>
      <c r="AD3778" s="42">
        <f t="shared" si="1701"/>
        <v>9301.0595482546178</v>
      </c>
      <c r="AE3778" s="41">
        <f t="shared" si="1705"/>
        <v>22388.616016427102</v>
      </c>
      <c r="AF3778" s="42">
        <f t="shared" si="1706"/>
        <v>287011.38398357289</v>
      </c>
      <c r="AG3778" s="43">
        <f>(365.25/30.4375*(IF(E3778=12002,1/3%,IF(E3778=12003,1/3%,IF(E3778=12004,1/3%,IF(E3778=12006,1/2%,IF(E3778=12007,1/10%,IF(E3778=12008,1/3%,IF(E3778=12009,1/10%,IF(E3778=12010,1/10%,IF(E3778=12011,1/20%,IF(E3778=12012,1/3%))))))))))))</f>
        <v>400</v>
      </c>
      <c r="AH3778" s="44">
        <f t="shared" si="1707"/>
        <v>371.05544147843943</v>
      </c>
      <c r="AI3778" s="36">
        <f t="shared" si="1708"/>
        <v>28.944558521560573</v>
      </c>
      <c r="AJ3778" s="36">
        <f t="shared" si="1709"/>
        <v>881</v>
      </c>
      <c r="AK3778" s="45">
        <v>45657</v>
      </c>
    </row>
    <row r="3779" spans="1:37" s="79" customFormat="1" ht="38.25" customHeight="1" x14ac:dyDescent="0.25">
      <c r="A3779" s="36">
        <v>3773</v>
      </c>
      <c r="B3779" s="45">
        <v>44776</v>
      </c>
      <c r="C3779" s="49" t="s">
        <v>431</v>
      </c>
      <c r="D3779" s="49"/>
      <c r="E3779" s="49">
        <v>12009</v>
      </c>
      <c r="F3779" s="56" t="s">
        <v>1416</v>
      </c>
      <c r="G3779" s="56" t="s">
        <v>435</v>
      </c>
      <c r="H3779" s="38">
        <v>8</v>
      </c>
      <c r="I3779" s="48">
        <v>760000</v>
      </c>
      <c r="J3779" s="39">
        <f t="shared" si="1710"/>
        <v>0</v>
      </c>
      <c r="K3779" s="39">
        <f t="shared" si="1711"/>
        <v>0</v>
      </c>
      <c r="L3779" s="39">
        <f t="shared" si="1712"/>
        <v>0</v>
      </c>
      <c r="M3779" s="39">
        <f>IF(E3779=12005,I3779,IF(E3779&lt;&gt;12005,0))</f>
        <v>0</v>
      </c>
      <c r="N3779" s="39">
        <f t="shared" si="1719"/>
        <v>0</v>
      </c>
      <c r="O3779" s="39">
        <f t="shared" si="1713"/>
        <v>0</v>
      </c>
      <c r="P3779" s="39">
        <f t="shared" si="1714"/>
        <v>0</v>
      </c>
      <c r="Q3779" s="39">
        <f t="shared" si="1715"/>
        <v>760000</v>
      </c>
      <c r="R3779" s="39">
        <f t="shared" si="1716"/>
        <v>0</v>
      </c>
      <c r="S3779" s="39">
        <f t="shared" si="1717"/>
        <v>0</v>
      </c>
      <c r="T3779" s="39"/>
      <c r="U3779" s="39">
        <f t="shared" si="1718"/>
        <v>0</v>
      </c>
      <c r="V3779" s="39"/>
      <c r="W3779" s="39">
        <f>IF(E3779=12099,I3779,IF(E3779&lt;&gt;12099,0))</f>
        <v>0</v>
      </c>
      <c r="X3779" s="39">
        <f t="shared" si="1696"/>
        <v>208.07665982203969</v>
      </c>
      <c r="Y3779" s="39">
        <f t="shared" si="1697"/>
        <v>6333.333333333333</v>
      </c>
      <c r="Z3779" s="41">
        <f t="shared" si="1698"/>
        <v>183315.53730321696</v>
      </c>
      <c r="AA3779" s="41">
        <v>107159.47980835044</v>
      </c>
      <c r="AB3779" s="41">
        <v>0</v>
      </c>
      <c r="AC3779" s="41">
        <f t="shared" si="1704"/>
        <v>107159.47980835044</v>
      </c>
      <c r="AD3779" s="42">
        <f t="shared" si="1701"/>
        <v>76156.057494866516</v>
      </c>
      <c r="AE3779" s="41">
        <f t="shared" si="1705"/>
        <v>183315.53730321696</v>
      </c>
      <c r="AF3779" s="42">
        <f t="shared" si="1706"/>
        <v>576684.46269678301</v>
      </c>
      <c r="AG3779" s="43">
        <f>(365.25/30.4375*(IF(E3779=12002,1/3%,IF(E3779=12003,1/3%,IF(E3779=12004,1/3%,IF(E3779=12006,1/2%,IF(E3779=12007,1/10%,IF(E3779=12008,1/3%,IF(E3779=12009,1/10%,IF(E3779=12010,1/10%,IF(E3779=12011,1/20%,IF(E3779=12012,1/3%,IF(E3779=12099,1/10%)))))))))))))</f>
        <v>120</v>
      </c>
      <c r="AH3779" s="44">
        <f t="shared" si="1707"/>
        <v>91.055441478439434</v>
      </c>
      <c r="AI3779" s="36">
        <f t="shared" si="1708"/>
        <v>28.944558521560573</v>
      </c>
      <c r="AJ3779" s="36">
        <f t="shared" si="1709"/>
        <v>881</v>
      </c>
      <c r="AK3779" s="45">
        <v>45657</v>
      </c>
    </row>
    <row r="3780" spans="1:37" s="79" customFormat="1" ht="38.25" customHeight="1" x14ac:dyDescent="0.25">
      <c r="A3780" s="36">
        <v>3774</v>
      </c>
      <c r="B3780" s="45">
        <v>44776</v>
      </c>
      <c r="C3780" s="49" t="s">
        <v>431</v>
      </c>
      <c r="D3780" s="49"/>
      <c r="E3780" s="49">
        <v>12009</v>
      </c>
      <c r="F3780" s="56" t="s">
        <v>1416</v>
      </c>
      <c r="G3780" s="56" t="s">
        <v>435</v>
      </c>
      <c r="H3780" s="38">
        <v>8</v>
      </c>
      <c r="I3780" s="48">
        <v>760000</v>
      </c>
      <c r="J3780" s="39">
        <f t="shared" si="1710"/>
        <v>0</v>
      </c>
      <c r="K3780" s="39">
        <f t="shared" si="1711"/>
        <v>0</v>
      </c>
      <c r="L3780" s="39">
        <f t="shared" si="1712"/>
        <v>0</v>
      </c>
      <c r="M3780" s="39">
        <f>IF(E3780=12005,I3780,IF(E3780&lt;&gt;12005,0))</f>
        <v>0</v>
      </c>
      <c r="N3780" s="39">
        <f t="shared" si="1719"/>
        <v>0</v>
      </c>
      <c r="O3780" s="39">
        <f t="shared" si="1713"/>
        <v>0</v>
      </c>
      <c r="P3780" s="39">
        <f t="shared" si="1714"/>
        <v>0</v>
      </c>
      <c r="Q3780" s="39">
        <f t="shared" si="1715"/>
        <v>760000</v>
      </c>
      <c r="R3780" s="39">
        <f t="shared" si="1716"/>
        <v>0</v>
      </c>
      <c r="S3780" s="39">
        <f t="shared" si="1717"/>
        <v>0</v>
      </c>
      <c r="T3780" s="39"/>
      <c r="U3780" s="39">
        <f t="shared" si="1718"/>
        <v>0</v>
      </c>
      <c r="V3780" s="39"/>
      <c r="W3780" s="39">
        <f>IF(E3780=12099,I3780,IF(E3780&lt;&gt;12099,0))</f>
        <v>0</v>
      </c>
      <c r="X3780" s="39">
        <f t="shared" si="1696"/>
        <v>208.07665982203969</v>
      </c>
      <c r="Y3780" s="39">
        <f t="shared" si="1697"/>
        <v>6333.333333333333</v>
      </c>
      <c r="Z3780" s="41">
        <f t="shared" si="1698"/>
        <v>183315.53730321696</v>
      </c>
      <c r="AA3780" s="41">
        <v>107159.47980835044</v>
      </c>
      <c r="AB3780" s="41">
        <v>0</v>
      </c>
      <c r="AC3780" s="41">
        <f t="shared" si="1704"/>
        <v>107159.47980835044</v>
      </c>
      <c r="AD3780" s="42">
        <f t="shared" si="1701"/>
        <v>76156.057494866516</v>
      </c>
      <c r="AE3780" s="41">
        <f t="shared" si="1705"/>
        <v>183315.53730321696</v>
      </c>
      <c r="AF3780" s="42">
        <f t="shared" si="1706"/>
        <v>576684.46269678301</v>
      </c>
      <c r="AG3780" s="43">
        <f>(365.25/30.4375*(IF(E3780=12002,1/3%,IF(E3780=12003,1/3%,IF(E3780=12004,1/3%,IF(E3780=12006,1/2%,IF(E3780=12007,1/10%,IF(E3780=12008,1/3%,IF(E3780=12009,1/10%,IF(E3780=12010,1/10%,IF(E3780=12011,1/20%,IF(E3780=12012,1/3%,IF(E3780=12099,1/10%)))))))))))))</f>
        <v>120</v>
      </c>
      <c r="AH3780" s="44">
        <f t="shared" si="1707"/>
        <v>91.055441478439434</v>
      </c>
      <c r="AI3780" s="36">
        <f t="shared" si="1708"/>
        <v>28.944558521560573</v>
      </c>
      <c r="AJ3780" s="36">
        <f t="shared" si="1709"/>
        <v>881</v>
      </c>
      <c r="AK3780" s="45">
        <v>45657</v>
      </c>
    </row>
    <row r="3781" spans="1:37" s="79" customFormat="1" ht="25.5" customHeight="1" x14ac:dyDescent="0.25">
      <c r="A3781" s="36">
        <v>3775</v>
      </c>
      <c r="B3781" s="45">
        <v>44776</v>
      </c>
      <c r="C3781" s="49" t="s">
        <v>431</v>
      </c>
      <c r="D3781" s="49"/>
      <c r="E3781" s="49">
        <v>12009</v>
      </c>
      <c r="F3781" s="56" t="s">
        <v>2661</v>
      </c>
      <c r="G3781" s="56" t="s">
        <v>435</v>
      </c>
      <c r="H3781" s="38">
        <v>25</v>
      </c>
      <c r="I3781" s="48">
        <v>770000</v>
      </c>
      <c r="J3781" s="39">
        <f t="shared" si="1710"/>
        <v>0</v>
      </c>
      <c r="K3781" s="39">
        <f t="shared" si="1711"/>
        <v>0</v>
      </c>
      <c r="L3781" s="39">
        <f t="shared" si="1712"/>
        <v>0</v>
      </c>
      <c r="M3781" s="39">
        <f>IF(E3781=12005,I3781,IF(E3781&lt;&gt;12005,0))</f>
        <v>0</v>
      </c>
      <c r="N3781" s="39">
        <f t="shared" si="1719"/>
        <v>0</v>
      </c>
      <c r="O3781" s="39">
        <f t="shared" si="1713"/>
        <v>0</v>
      </c>
      <c r="P3781" s="39">
        <f t="shared" si="1714"/>
        <v>0</v>
      </c>
      <c r="Q3781" s="39">
        <f t="shared" si="1715"/>
        <v>770000</v>
      </c>
      <c r="R3781" s="39">
        <f t="shared" si="1716"/>
        <v>0</v>
      </c>
      <c r="S3781" s="39">
        <f t="shared" si="1717"/>
        <v>0</v>
      </c>
      <c r="T3781" s="39"/>
      <c r="U3781" s="39">
        <f t="shared" si="1718"/>
        <v>0</v>
      </c>
      <c r="V3781" s="39"/>
      <c r="W3781" s="39">
        <f>IF(E3781=12099,I3781,IF(E3781&lt;&gt;12099,0))</f>
        <v>0</v>
      </c>
      <c r="X3781" s="39">
        <f t="shared" si="1696"/>
        <v>210.8145106091718</v>
      </c>
      <c r="Y3781" s="39">
        <f t="shared" si="1697"/>
        <v>6416.666666666667</v>
      </c>
      <c r="Z3781" s="41">
        <f t="shared" si="1698"/>
        <v>185727.58384668035</v>
      </c>
      <c r="AA3781" s="41">
        <v>108569.47296372349</v>
      </c>
      <c r="AB3781" s="41">
        <v>0</v>
      </c>
      <c r="AC3781" s="41">
        <f t="shared" si="1704"/>
        <v>108569.47296372349</v>
      </c>
      <c r="AD3781" s="42">
        <f t="shared" si="1701"/>
        <v>77158.110882956869</v>
      </c>
      <c r="AE3781" s="41">
        <f t="shared" si="1705"/>
        <v>185727.58384668035</v>
      </c>
      <c r="AF3781" s="42">
        <f t="shared" si="1706"/>
        <v>584272.41615331965</v>
      </c>
      <c r="AG3781" s="43">
        <f>(365.25/30.4375*(IF(E3781=12002,1/3%,IF(E3781=12003,1/3%,IF(E3781=12004,1/3%,IF(E3781=12006,1/2%,IF(E3781=12007,1/10%,IF(E3781=12008,1/3%,IF(E3781=12009,1/10%,IF(E3781=12010,1/10%,IF(E3781=12011,1/20%,IF(E3781=12012,1/3%,IF(E3781=12099,1/10%)))))))))))))</f>
        <v>120</v>
      </c>
      <c r="AH3781" s="44">
        <f t="shared" si="1707"/>
        <v>91.055441478439434</v>
      </c>
      <c r="AI3781" s="36">
        <f t="shared" si="1708"/>
        <v>28.944558521560573</v>
      </c>
      <c r="AJ3781" s="36">
        <f t="shared" si="1709"/>
        <v>881</v>
      </c>
      <c r="AK3781" s="45">
        <v>45657</v>
      </c>
    </row>
    <row r="3782" spans="1:37" s="79" customFormat="1" ht="25.5" customHeight="1" x14ac:dyDescent="0.25">
      <c r="A3782" s="36">
        <v>3776</v>
      </c>
      <c r="B3782" s="45">
        <v>44782</v>
      </c>
      <c r="C3782" s="49" t="s">
        <v>272</v>
      </c>
      <c r="D3782" s="49"/>
      <c r="E3782" s="49">
        <v>12010</v>
      </c>
      <c r="F3782" s="56" t="s">
        <v>2662</v>
      </c>
      <c r="G3782" s="56" t="s">
        <v>435</v>
      </c>
      <c r="H3782" s="38">
        <v>1</v>
      </c>
      <c r="I3782" s="50">
        <v>6264562.5</v>
      </c>
      <c r="J3782" s="39">
        <f t="shared" si="1710"/>
        <v>0</v>
      </c>
      <c r="K3782" s="39">
        <f t="shared" si="1711"/>
        <v>0</v>
      </c>
      <c r="L3782" s="39">
        <f t="shared" si="1712"/>
        <v>0</v>
      </c>
      <c r="M3782" s="39">
        <f>IF(E3782=12005,I3782,IF(E3782&lt;&gt;12005,0))</f>
        <v>0</v>
      </c>
      <c r="N3782" s="39">
        <f t="shared" si="1719"/>
        <v>0</v>
      </c>
      <c r="O3782" s="39">
        <f t="shared" si="1713"/>
        <v>0</v>
      </c>
      <c r="P3782" s="39">
        <f t="shared" si="1714"/>
        <v>0</v>
      </c>
      <c r="Q3782" s="39">
        <f t="shared" si="1715"/>
        <v>0</v>
      </c>
      <c r="R3782" s="39">
        <f t="shared" si="1716"/>
        <v>6264562.5</v>
      </c>
      <c r="S3782" s="39">
        <f t="shared" si="1717"/>
        <v>0</v>
      </c>
      <c r="T3782" s="39"/>
      <c r="U3782" s="39">
        <f t="shared" si="1718"/>
        <v>0</v>
      </c>
      <c r="V3782" s="39"/>
      <c r="W3782" s="39">
        <f>IF(E3782=12099,I3782,IF(E3782&lt;&gt;12099,0))</f>
        <v>0</v>
      </c>
      <c r="X3782" s="39">
        <f t="shared" si="1696"/>
        <v>1715.1437371663244</v>
      </c>
      <c r="Y3782" s="39">
        <f t="shared" si="1697"/>
        <v>52204.6875</v>
      </c>
      <c r="Z3782" s="41">
        <f t="shared" si="1698"/>
        <v>1500750.7700205338</v>
      </c>
      <c r="AA3782" s="41">
        <v>873008.16221765906</v>
      </c>
      <c r="AB3782" s="41">
        <v>58675.742545159694</v>
      </c>
      <c r="AC3782" s="41">
        <f t="shared" si="1704"/>
        <v>931683.90476281871</v>
      </c>
      <c r="AD3782" s="42">
        <f t="shared" si="1701"/>
        <v>627742.60780287476</v>
      </c>
      <c r="AE3782" s="41">
        <f t="shared" si="1705"/>
        <v>1559426.5125656934</v>
      </c>
      <c r="AF3782" s="42">
        <f t="shared" si="1706"/>
        <v>4705135.9874343071</v>
      </c>
      <c r="AG3782" s="43">
        <f>(365.25/30.4375*(IF(E3782=12002,1/3%,IF(E3782=12003,1/3%,IF(E3782=12004,1/3%,IF(E3782=12006,1/2%,IF(E3782=12007,1/10%,IF(E3782=12008,1/3%,IF(E3782=12009,1/10%,IF(E3782=12010,1/10%,IF(E3782=12011,1/20%,IF(E3782=12012,1/3%,IF(E3782=12099,1/10%)))))))))))))</f>
        <v>120</v>
      </c>
      <c r="AH3782" s="44">
        <f t="shared" si="1707"/>
        <v>91.252566735112936</v>
      </c>
      <c r="AI3782" s="36">
        <f t="shared" si="1708"/>
        <v>28.747433264887064</v>
      </c>
      <c r="AJ3782" s="36">
        <f t="shared" si="1709"/>
        <v>875</v>
      </c>
      <c r="AK3782" s="45">
        <v>45657</v>
      </c>
    </row>
    <row r="3783" spans="1:37" s="79" customFormat="1" ht="38.25" customHeight="1" x14ac:dyDescent="0.25">
      <c r="A3783" s="36">
        <v>3777</v>
      </c>
      <c r="B3783" s="45">
        <v>44784</v>
      </c>
      <c r="C3783" s="36" t="s">
        <v>533</v>
      </c>
      <c r="D3783" s="36"/>
      <c r="E3783" s="36">
        <v>12003</v>
      </c>
      <c r="F3783" s="36" t="s">
        <v>2552</v>
      </c>
      <c r="G3783" s="36" t="s">
        <v>2663</v>
      </c>
      <c r="H3783" s="38">
        <v>15</v>
      </c>
      <c r="I3783" s="48">
        <v>1155000</v>
      </c>
      <c r="J3783" s="39">
        <f t="shared" si="1710"/>
        <v>0</v>
      </c>
      <c r="K3783" s="39">
        <f t="shared" si="1711"/>
        <v>1155000</v>
      </c>
      <c r="L3783" s="39">
        <f t="shared" si="1712"/>
        <v>0</v>
      </c>
      <c r="M3783" s="39">
        <f>IF(C3783=12006,H3783,IF(C3783&lt;&gt;12006,0))</f>
        <v>0</v>
      </c>
      <c r="N3783" s="39">
        <f t="shared" si="1719"/>
        <v>0</v>
      </c>
      <c r="O3783" s="39">
        <f t="shared" si="1713"/>
        <v>0</v>
      </c>
      <c r="P3783" s="39">
        <f t="shared" si="1714"/>
        <v>0</v>
      </c>
      <c r="Q3783" s="39">
        <f t="shared" si="1715"/>
        <v>0</v>
      </c>
      <c r="R3783" s="39">
        <f t="shared" si="1716"/>
        <v>0</v>
      </c>
      <c r="S3783" s="39">
        <f t="shared" si="1717"/>
        <v>0</v>
      </c>
      <c r="T3783" s="39"/>
      <c r="U3783" s="39">
        <f t="shared" si="1718"/>
        <v>0</v>
      </c>
      <c r="V3783" s="39"/>
      <c r="W3783" s="39"/>
      <c r="X3783" s="39">
        <f t="shared" ref="X3783:X3846" si="1720">IF(I3783&lt;0,0,IF(I3783&gt;0,((1/365.25*(IF(E3783=12002,I3783*3%,IF(E3783=12003,I3783*3%,IF(E3783=12004,I3783*3%,IF(E3783=12006,I3783*2%,IF(E3783=12007,I3783*10%,IF(E3783=12008,I3783*3%,IF(E3783=12009,I3783*10%,IF(E3783=12010,I3783*10%,IF(E3783=12011,I3783*20%,IF(E3783=12012,I3783*3%,IF(E3783=12099,I3783*10%))))))))))))))))</f>
        <v>94.866529774127315</v>
      </c>
      <c r="Y3783" s="39">
        <f t="shared" ref="Y3783:Y3846" si="1721">X3783*30.4375</f>
        <v>2887.5</v>
      </c>
      <c r="Z3783" s="41">
        <f t="shared" ref="Z3783:Z3846" si="1722">IF(I3783&lt;0,0,IF(I3783&gt;0,(IF(AI3783*Y3783&lt;=I3783,Y3783*AI3783,IF(Y3783*AI3783&gt;I3783,I3783,IF(AI3783*Y3783=I3783,I3783))))))</f>
        <v>82818.480492813149</v>
      </c>
      <c r="AA3783" s="41">
        <v>48097.330595482541</v>
      </c>
      <c r="AB3783" s="41">
        <v>-1297.1699528341856</v>
      </c>
      <c r="AC3783" s="41">
        <f t="shared" si="1704"/>
        <v>46800.160642648356</v>
      </c>
      <c r="AD3783" s="42">
        <f t="shared" si="1701"/>
        <v>34721.149897330608</v>
      </c>
      <c r="AE3783" s="41">
        <f t="shared" si="1705"/>
        <v>81521.310539978964</v>
      </c>
      <c r="AF3783" s="42">
        <f t="shared" si="1706"/>
        <v>1073478.689460021</v>
      </c>
      <c r="AG3783" s="43">
        <f>(365.25/30.4375*(IF(E3783=12002,1/3%,IF(E3783=12003,1/3%,IF(E3783=12004,1/3%,IF(E3783=12006,1/2%,IF(E3783=12007,1/10%,IF(E3783=12008,1/3%,IF(E3783=12009,1/10%,IF(E3783=12010,1/10%,IF(E3783=12011,1/20%,IF(E3783=12012,1/3%))))))))))))</f>
        <v>400</v>
      </c>
      <c r="AH3783" s="44">
        <f t="shared" si="1707"/>
        <v>371.31827515400408</v>
      </c>
      <c r="AI3783" s="36">
        <f t="shared" si="1708"/>
        <v>28.681724845995895</v>
      </c>
      <c r="AJ3783" s="36">
        <f t="shared" si="1709"/>
        <v>873</v>
      </c>
      <c r="AK3783" s="45">
        <v>45657</v>
      </c>
    </row>
    <row r="3784" spans="1:37" s="79" customFormat="1" ht="38.25" customHeight="1" x14ac:dyDescent="0.25">
      <c r="A3784" s="36">
        <v>3778</v>
      </c>
      <c r="B3784" s="45">
        <v>44784</v>
      </c>
      <c r="C3784" s="36" t="s">
        <v>533</v>
      </c>
      <c r="D3784" s="36"/>
      <c r="E3784" s="36">
        <v>12003</v>
      </c>
      <c r="F3784" s="36" t="s">
        <v>2614</v>
      </c>
      <c r="G3784" s="36" t="s">
        <v>2663</v>
      </c>
      <c r="H3784" s="38">
        <v>6</v>
      </c>
      <c r="I3784" s="48">
        <v>349125</v>
      </c>
      <c r="J3784" s="39">
        <f t="shared" si="1710"/>
        <v>0</v>
      </c>
      <c r="K3784" s="39">
        <f t="shared" si="1711"/>
        <v>349125</v>
      </c>
      <c r="L3784" s="39">
        <f t="shared" si="1712"/>
        <v>0</v>
      </c>
      <c r="M3784" s="39">
        <f>IF(C3784=12006,H3784,IF(C3784&lt;&gt;12006,0))</f>
        <v>0</v>
      </c>
      <c r="N3784" s="39">
        <f t="shared" si="1719"/>
        <v>0</v>
      </c>
      <c r="O3784" s="39">
        <f t="shared" si="1713"/>
        <v>0</v>
      </c>
      <c r="P3784" s="39">
        <f t="shared" si="1714"/>
        <v>0</v>
      </c>
      <c r="Q3784" s="39">
        <f t="shared" si="1715"/>
        <v>0</v>
      </c>
      <c r="R3784" s="39">
        <f t="shared" si="1716"/>
        <v>0</v>
      </c>
      <c r="S3784" s="39">
        <f t="shared" si="1717"/>
        <v>0</v>
      </c>
      <c r="T3784" s="39"/>
      <c r="U3784" s="39">
        <f t="shared" si="1718"/>
        <v>0</v>
      </c>
      <c r="V3784" s="39"/>
      <c r="W3784" s="39"/>
      <c r="X3784" s="39">
        <f t="shared" si="1720"/>
        <v>28.675564681724847</v>
      </c>
      <c r="Y3784" s="39">
        <f t="shared" si="1721"/>
        <v>872.8125</v>
      </c>
      <c r="Z3784" s="41">
        <f t="shared" si="1722"/>
        <v>25033.767967145792</v>
      </c>
      <c r="AA3784" s="41">
        <v>14538.511293634496</v>
      </c>
      <c r="AB3784" s="41">
        <v>-392.09909937942433</v>
      </c>
      <c r="AC3784" s="41">
        <f t="shared" si="1704"/>
        <v>14146.412194255072</v>
      </c>
      <c r="AD3784" s="42">
        <f t="shared" si="1701"/>
        <v>10495.256673511296</v>
      </c>
      <c r="AE3784" s="41">
        <f t="shared" si="1705"/>
        <v>24641.66886776637</v>
      </c>
      <c r="AF3784" s="42">
        <f t="shared" si="1706"/>
        <v>324483.33113223361</v>
      </c>
      <c r="AG3784" s="43">
        <f>(365.25/30.4375*(IF(E3784=12002,1/3%,IF(E3784=12003,1/3%,IF(E3784=12004,1/3%,IF(E3784=12006,1/2%,IF(E3784=12007,1/10%,IF(E3784=12008,1/3%,IF(E3784=12009,1/10%,IF(E3784=12010,1/10%,IF(E3784=12011,1/20%,IF(E3784=12012,1/3%))))))))))))</f>
        <v>400</v>
      </c>
      <c r="AH3784" s="44">
        <f t="shared" si="1707"/>
        <v>371.31827515400408</v>
      </c>
      <c r="AI3784" s="36">
        <f t="shared" si="1708"/>
        <v>28.681724845995895</v>
      </c>
      <c r="AJ3784" s="36">
        <f t="shared" si="1709"/>
        <v>873</v>
      </c>
      <c r="AK3784" s="45">
        <v>45657</v>
      </c>
    </row>
    <row r="3785" spans="1:37" s="79" customFormat="1" ht="12.75" customHeight="1" x14ac:dyDescent="0.25">
      <c r="A3785" s="36">
        <v>3779</v>
      </c>
      <c r="B3785" s="45">
        <v>44790</v>
      </c>
      <c r="C3785" s="49" t="s">
        <v>265</v>
      </c>
      <c r="D3785" s="49"/>
      <c r="E3785" s="49">
        <v>12007</v>
      </c>
      <c r="F3785" s="56" t="s">
        <v>2664</v>
      </c>
      <c r="G3785" s="56" t="s">
        <v>756</v>
      </c>
      <c r="H3785" s="38">
        <v>1</v>
      </c>
      <c r="I3785" s="50">
        <v>107000</v>
      </c>
      <c r="J3785" s="39">
        <f t="shared" si="1710"/>
        <v>0</v>
      </c>
      <c r="K3785" s="39">
        <f t="shared" si="1711"/>
        <v>0</v>
      </c>
      <c r="L3785" s="39">
        <f t="shared" si="1712"/>
        <v>0</v>
      </c>
      <c r="M3785" s="39">
        <f>IF(C3785=12006,H3785,IF(C3785&lt;&gt;12006,0))</f>
        <v>0</v>
      </c>
      <c r="N3785" s="39">
        <f t="shared" si="1719"/>
        <v>0</v>
      </c>
      <c r="O3785" s="39">
        <f t="shared" si="1713"/>
        <v>107000</v>
      </c>
      <c r="P3785" s="39">
        <f t="shared" si="1714"/>
        <v>0</v>
      </c>
      <c r="Q3785" s="39">
        <f t="shared" si="1715"/>
        <v>0</v>
      </c>
      <c r="R3785" s="39">
        <f t="shared" si="1716"/>
        <v>0</v>
      </c>
      <c r="S3785" s="39">
        <f t="shared" si="1717"/>
        <v>0</v>
      </c>
      <c r="T3785" s="39"/>
      <c r="U3785" s="39">
        <f t="shared" si="1718"/>
        <v>0</v>
      </c>
      <c r="V3785" s="39"/>
      <c r="W3785" s="39"/>
      <c r="X3785" s="39">
        <f t="shared" si="1720"/>
        <v>29.295003422313485</v>
      </c>
      <c r="Y3785" s="39">
        <f t="shared" si="1721"/>
        <v>891.66666666666674</v>
      </c>
      <c r="Z3785" s="41">
        <f t="shared" si="1722"/>
        <v>25398.767967145792</v>
      </c>
      <c r="AA3785" s="41">
        <v>14676.796714579057</v>
      </c>
      <c r="AB3785" s="41">
        <v>13890.938741885344</v>
      </c>
      <c r="AC3785" s="41">
        <f t="shared" si="1704"/>
        <v>28567.735456464401</v>
      </c>
      <c r="AD3785" s="42">
        <f t="shared" si="1701"/>
        <v>10721.971252566735</v>
      </c>
      <c r="AE3785" s="41">
        <f t="shared" si="1705"/>
        <v>39289.706709031132</v>
      </c>
      <c r="AF3785" s="42">
        <f t="shared" si="1706"/>
        <v>67710.293290968868</v>
      </c>
      <c r="AG3785" s="43">
        <f>(365.25/30.4375*(IF(E3785=12002,1/3%,IF(E3785=12003,1/3%,IF(E3785=12004,1/3%,IF(E3785=12006,1/2%,IF(E3785=12007,1/10%,IF(E3785=12008,1/3%,IF(E3785=12009,1/10%,IF(E3785=12010,1/10%,IF(E3785=12011,1/20%,IF(E3785=12012,1/3%))))))))))))</f>
        <v>120</v>
      </c>
      <c r="AH3785" s="44">
        <f t="shared" si="1707"/>
        <v>91.515400410677614</v>
      </c>
      <c r="AI3785" s="36">
        <f t="shared" si="1708"/>
        <v>28.484599589322382</v>
      </c>
      <c r="AJ3785" s="36">
        <f t="shared" si="1709"/>
        <v>867</v>
      </c>
      <c r="AK3785" s="45">
        <v>45657</v>
      </c>
    </row>
    <row r="3786" spans="1:37" s="79" customFormat="1" ht="38.25" customHeight="1" x14ac:dyDescent="0.25">
      <c r="A3786" s="36">
        <v>3780</v>
      </c>
      <c r="B3786" s="45">
        <v>44791</v>
      </c>
      <c r="C3786" s="49" t="s">
        <v>272</v>
      </c>
      <c r="D3786" s="49"/>
      <c r="E3786" s="49">
        <v>12010</v>
      </c>
      <c r="F3786" s="56" t="s">
        <v>2665</v>
      </c>
      <c r="G3786" s="56" t="s">
        <v>435</v>
      </c>
      <c r="H3786" s="38">
        <v>1</v>
      </c>
      <c r="I3786" s="50">
        <v>825000</v>
      </c>
      <c r="J3786" s="39">
        <f t="shared" si="1710"/>
        <v>0</v>
      </c>
      <c r="K3786" s="39">
        <f t="shared" si="1711"/>
        <v>0</v>
      </c>
      <c r="L3786" s="39">
        <f t="shared" si="1712"/>
        <v>0</v>
      </c>
      <c r="M3786" s="39">
        <f>IF(E3786=12005,I3786,IF(E3786&lt;&gt;12005,0))</f>
        <v>0</v>
      </c>
      <c r="N3786" s="39">
        <f t="shared" si="1719"/>
        <v>0</v>
      </c>
      <c r="O3786" s="39">
        <f t="shared" si="1713"/>
        <v>0</v>
      </c>
      <c r="P3786" s="39">
        <f t="shared" si="1714"/>
        <v>0</v>
      </c>
      <c r="Q3786" s="39">
        <f t="shared" si="1715"/>
        <v>0</v>
      </c>
      <c r="R3786" s="39">
        <f t="shared" si="1716"/>
        <v>825000</v>
      </c>
      <c r="S3786" s="39">
        <f t="shared" si="1717"/>
        <v>0</v>
      </c>
      <c r="T3786" s="39"/>
      <c r="U3786" s="39">
        <f t="shared" si="1718"/>
        <v>0</v>
      </c>
      <c r="V3786" s="39"/>
      <c r="W3786" s="39">
        <f>IF(E3786=12099,I3786,IF(E3786&lt;&gt;12099,0))</f>
        <v>0</v>
      </c>
      <c r="X3786" s="39">
        <f t="shared" si="1720"/>
        <v>225.87268993839837</v>
      </c>
      <c r="Y3786" s="39">
        <f t="shared" si="1721"/>
        <v>6875</v>
      </c>
      <c r="Z3786" s="41">
        <f t="shared" si="1722"/>
        <v>195605.74948665299</v>
      </c>
      <c r="AA3786" s="41">
        <v>112936.34496919917</v>
      </c>
      <c r="AB3786" s="41">
        <v>7590.5635115378427</v>
      </c>
      <c r="AC3786" s="41">
        <f t="shared" si="1704"/>
        <v>120526.90848073701</v>
      </c>
      <c r="AD3786" s="42">
        <f t="shared" si="1701"/>
        <v>82669.404517453819</v>
      </c>
      <c r="AE3786" s="41">
        <f t="shared" si="1705"/>
        <v>203196.31299819081</v>
      </c>
      <c r="AF3786" s="42">
        <f t="shared" si="1706"/>
        <v>621803.68700180924</v>
      </c>
      <c r="AG3786" s="43">
        <f>(365.25/30.4375*(IF(E3786=12002,1/3%,IF(E3786=12003,1/3%,IF(E3786=12004,1/3%,IF(E3786=12006,1/2%,IF(E3786=12007,1/10%,IF(E3786=12008,1/3%,IF(E3786=12009,1/10%,IF(E3786=12010,1/10%,IF(E3786=12011,1/20%,IF(E3786=12012,1/3%,IF(E3786=12099,1/10%)))))))))))))</f>
        <v>120</v>
      </c>
      <c r="AH3786" s="44">
        <f t="shared" si="1707"/>
        <v>91.548254620123203</v>
      </c>
      <c r="AI3786" s="36">
        <f t="shared" si="1708"/>
        <v>28.451745379876797</v>
      </c>
      <c r="AJ3786" s="36">
        <f t="shared" si="1709"/>
        <v>866</v>
      </c>
      <c r="AK3786" s="45">
        <v>45657</v>
      </c>
    </row>
    <row r="3787" spans="1:37" s="79" customFormat="1" ht="12.75" x14ac:dyDescent="0.25">
      <c r="A3787" s="36">
        <v>3781</v>
      </c>
      <c r="B3787" s="45">
        <v>44792</v>
      </c>
      <c r="C3787" s="49" t="s">
        <v>272</v>
      </c>
      <c r="D3787" s="49"/>
      <c r="E3787" s="49">
        <v>12010</v>
      </c>
      <c r="F3787" s="56" t="s">
        <v>2666</v>
      </c>
      <c r="G3787" s="56" t="s">
        <v>435</v>
      </c>
      <c r="H3787" s="38">
        <v>3</v>
      </c>
      <c r="I3787" s="50">
        <v>285000</v>
      </c>
      <c r="J3787" s="39">
        <f t="shared" si="1710"/>
        <v>0</v>
      </c>
      <c r="K3787" s="39">
        <f t="shared" si="1711"/>
        <v>0</v>
      </c>
      <c r="L3787" s="39">
        <f t="shared" si="1712"/>
        <v>0</v>
      </c>
      <c r="M3787" s="39">
        <f>IF(E3787=12005,I3787,IF(E3787&lt;&gt;12005,0))</f>
        <v>0</v>
      </c>
      <c r="N3787" s="39">
        <f t="shared" si="1719"/>
        <v>0</v>
      </c>
      <c r="O3787" s="39">
        <f t="shared" si="1713"/>
        <v>0</v>
      </c>
      <c r="P3787" s="39">
        <f t="shared" si="1714"/>
        <v>0</v>
      </c>
      <c r="Q3787" s="39">
        <f t="shared" si="1715"/>
        <v>0</v>
      </c>
      <c r="R3787" s="39">
        <f t="shared" si="1716"/>
        <v>285000</v>
      </c>
      <c r="S3787" s="39">
        <f t="shared" si="1717"/>
        <v>0</v>
      </c>
      <c r="T3787" s="39"/>
      <c r="U3787" s="39">
        <f t="shared" si="1718"/>
        <v>0</v>
      </c>
      <c r="V3787" s="39"/>
      <c r="W3787" s="39">
        <f>IF(E3787=12099,I3787,IF(E3787&lt;&gt;12099,0))</f>
        <v>0</v>
      </c>
      <c r="X3787" s="39">
        <f t="shared" si="1720"/>
        <v>78.028747433264883</v>
      </c>
      <c r="Y3787" s="39">
        <f t="shared" si="1721"/>
        <v>2375</v>
      </c>
      <c r="Z3787" s="41">
        <f t="shared" si="1722"/>
        <v>67494.866529774125</v>
      </c>
      <c r="AA3787" s="41">
        <v>38936.344969199177</v>
      </c>
      <c r="AB3787" s="41">
        <v>2616.950278286919</v>
      </c>
      <c r="AC3787" s="41">
        <f t="shared" si="1704"/>
        <v>41553.295247486094</v>
      </c>
      <c r="AD3787" s="42">
        <f t="shared" si="1701"/>
        <v>28558.521560574947</v>
      </c>
      <c r="AE3787" s="41">
        <f t="shared" si="1705"/>
        <v>70111.816808061034</v>
      </c>
      <c r="AF3787" s="42">
        <f t="shared" si="1706"/>
        <v>214888.18319193897</v>
      </c>
      <c r="AG3787" s="43">
        <f>(365.25/30.4375*(IF(E3787=12002,1/3%,IF(E3787=12003,1/3%,IF(E3787=12004,1/3%,IF(E3787=12006,1/2%,IF(E3787=12007,1/10%,IF(E3787=12008,1/3%,IF(E3787=12009,1/10%,IF(E3787=12010,1/10%,IF(E3787=12011,1/20%,IF(E3787=12012,1/3%,IF(E3787=12099,1/10%)))))))))))))</f>
        <v>120</v>
      </c>
      <c r="AH3787" s="44">
        <f t="shared" si="1707"/>
        <v>91.581108829568791</v>
      </c>
      <c r="AI3787" s="36">
        <f t="shared" si="1708"/>
        <v>28.418891170431213</v>
      </c>
      <c r="AJ3787" s="36">
        <f t="shared" si="1709"/>
        <v>865</v>
      </c>
      <c r="AK3787" s="45">
        <v>45657</v>
      </c>
    </row>
    <row r="3788" spans="1:37" s="79" customFormat="1" ht="12.75" x14ac:dyDescent="0.25">
      <c r="A3788" s="36">
        <v>3782</v>
      </c>
      <c r="B3788" s="91">
        <v>44797</v>
      </c>
      <c r="C3788" s="49" t="s">
        <v>272</v>
      </c>
      <c r="D3788" s="49"/>
      <c r="E3788" s="49">
        <v>12010</v>
      </c>
      <c r="F3788" s="56" t="s">
        <v>2667</v>
      </c>
      <c r="G3788" s="36" t="s">
        <v>70</v>
      </c>
      <c r="H3788" s="38">
        <v>1</v>
      </c>
      <c r="I3788" s="50">
        <v>195000</v>
      </c>
      <c r="J3788" s="39">
        <f t="shared" si="1710"/>
        <v>0</v>
      </c>
      <c r="K3788" s="39">
        <f t="shared" si="1711"/>
        <v>0</v>
      </c>
      <c r="L3788" s="39">
        <f t="shared" si="1712"/>
        <v>0</v>
      </c>
      <c r="M3788" s="39">
        <f>IF(C3788=12006,H3788,IF(C3788&lt;&gt;12006,0))</f>
        <v>0</v>
      </c>
      <c r="N3788" s="39">
        <f t="shared" si="1719"/>
        <v>0</v>
      </c>
      <c r="O3788" s="39">
        <f t="shared" si="1713"/>
        <v>0</v>
      </c>
      <c r="P3788" s="39">
        <f t="shared" si="1714"/>
        <v>0</v>
      </c>
      <c r="Q3788" s="39">
        <f t="shared" si="1715"/>
        <v>0</v>
      </c>
      <c r="R3788" s="39">
        <f t="shared" si="1716"/>
        <v>195000</v>
      </c>
      <c r="S3788" s="39">
        <f t="shared" si="1717"/>
        <v>0</v>
      </c>
      <c r="T3788" s="39"/>
      <c r="U3788" s="39">
        <f t="shared" si="1718"/>
        <v>0</v>
      </c>
      <c r="V3788" s="39"/>
      <c r="W3788" s="39"/>
      <c r="X3788" s="39">
        <f t="shared" si="1720"/>
        <v>53.388090349075974</v>
      </c>
      <c r="Y3788" s="39">
        <f t="shared" si="1721"/>
        <v>1625</v>
      </c>
      <c r="Z3788" s="41">
        <f t="shared" si="1722"/>
        <v>45913.757700205337</v>
      </c>
      <c r="AA3788" s="41">
        <v>26373.716632443535</v>
      </c>
      <c r="AB3788" s="41">
        <v>24961.555934967739</v>
      </c>
      <c r="AC3788" s="41">
        <f t="shared" si="1704"/>
        <v>51335.272567411273</v>
      </c>
      <c r="AD3788" s="42">
        <f t="shared" si="1701"/>
        <v>19540.041067761802</v>
      </c>
      <c r="AE3788" s="41">
        <f t="shared" si="1705"/>
        <v>70875.313635173079</v>
      </c>
      <c r="AF3788" s="42">
        <f t="shared" si="1706"/>
        <v>124124.68636482692</v>
      </c>
      <c r="AG3788" s="43">
        <f>(365.25/30.4375*(IF(E3788=12002,1/3%,IF(E3788=12003,1/3%,IF(E3788=12004,1/3%,IF(E3788=12006,1/2%,IF(E3788=12007,1/10%,IF(E3788=12008,1/3%,IF(E3788=12009,1/10%,IF(E3788=12010,1/10%,IF(E3788=12011,1/20%,IF(E3788=12012,1/3%))))))))))))</f>
        <v>120</v>
      </c>
      <c r="AH3788" s="44">
        <f t="shared" si="1707"/>
        <v>91.745379876796719</v>
      </c>
      <c r="AI3788" s="36">
        <f t="shared" si="1708"/>
        <v>28.254620123203285</v>
      </c>
      <c r="AJ3788" s="36">
        <f t="shared" si="1709"/>
        <v>860</v>
      </c>
      <c r="AK3788" s="45">
        <v>45657</v>
      </c>
    </row>
    <row r="3789" spans="1:37" s="79" customFormat="1" ht="15.75" customHeight="1" x14ac:dyDescent="0.25">
      <c r="A3789" s="36">
        <v>3783</v>
      </c>
      <c r="B3789" s="45">
        <v>44798</v>
      </c>
      <c r="C3789" s="49" t="s">
        <v>973</v>
      </c>
      <c r="D3789" s="49"/>
      <c r="E3789" s="49">
        <v>12006</v>
      </c>
      <c r="F3789" s="56" t="s">
        <v>2668</v>
      </c>
      <c r="G3789" s="56" t="s">
        <v>435</v>
      </c>
      <c r="H3789" s="38">
        <v>1</v>
      </c>
      <c r="I3789" s="50">
        <v>9954500</v>
      </c>
      <c r="J3789" s="39">
        <f t="shared" si="1710"/>
        <v>0</v>
      </c>
      <c r="K3789" s="39">
        <f t="shared" si="1711"/>
        <v>0</v>
      </c>
      <c r="L3789" s="39">
        <f t="shared" si="1712"/>
        <v>0</v>
      </c>
      <c r="M3789" s="39">
        <f>IF(E3789=12005,I3789,IF(E3789&lt;&gt;12005,0))</f>
        <v>0</v>
      </c>
      <c r="N3789" s="39">
        <f t="shared" si="1719"/>
        <v>9954500</v>
      </c>
      <c r="O3789" s="39">
        <f t="shared" si="1713"/>
        <v>0</v>
      </c>
      <c r="P3789" s="39">
        <f t="shared" si="1714"/>
        <v>0</v>
      </c>
      <c r="Q3789" s="39">
        <f t="shared" si="1715"/>
        <v>0</v>
      </c>
      <c r="R3789" s="39">
        <f t="shared" si="1716"/>
        <v>0</v>
      </c>
      <c r="S3789" s="39">
        <f t="shared" si="1717"/>
        <v>0</v>
      </c>
      <c r="T3789" s="39"/>
      <c r="U3789" s="39">
        <f t="shared" si="1718"/>
        <v>0</v>
      </c>
      <c r="V3789" s="39"/>
      <c r="W3789" s="39">
        <f>IF(E3789=12099,I3789,IF(E3789&lt;&gt;12099,0))</f>
        <v>0</v>
      </c>
      <c r="X3789" s="39">
        <f t="shared" si="1720"/>
        <v>545.07871321012999</v>
      </c>
      <c r="Y3789" s="39">
        <f t="shared" si="1721"/>
        <v>16590.833333333332</v>
      </c>
      <c r="Z3789" s="41">
        <f t="shared" si="1722"/>
        <v>468222.61464750167</v>
      </c>
      <c r="AA3789" s="41">
        <v>268723.80561259412</v>
      </c>
      <c r="AB3789" s="41">
        <v>0</v>
      </c>
      <c r="AC3789" s="41">
        <f t="shared" si="1704"/>
        <v>268723.80561259412</v>
      </c>
      <c r="AD3789" s="42">
        <f t="shared" si="1701"/>
        <v>199498.80903490755</v>
      </c>
      <c r="AE3789" s="41">
        <f t="shared" si="1705"/>
        <v>468222.61464750167</v>
      </c>
      <c r="AF3789" s="42">
        <f t="shared" si="1706"/>
        <v>9486277.3853524979</v>
      </c>
      <c r="AG3789" s="43">
        <f>(365.25/30.4375*(IF(E3789=12002,1/3%,IF(E3789=12003,1/3%,IF(E3789=12004,1/3%,IF(E3789=12006,1/2%,IF(E3789=12007,1/10%,IF(E3789=12008,1/3%,IF(E3789=12009,1/10%,IF(E3789=12010,1/10%,IF(E3789=12011,1/20%,IF(E3789=12012,1/3%,IF(E3789=12099,1/10%)))))))))))))</f>
        <v>600</v>
      </c>
      <c r="AH3789" s="44">
        <f t="shared" si="1707"/>
        <v>571.77823408624226</v>
      </c>
      <c r="AI3789" s="36">
        <f t="shared" si="1708"/>
        <v>28.2217659137577</v>
      </c>
      <c r="AJ3789" s="36">
        <f t="shared" si="1709"/>
        <v>859</v>
      </c>
      <c r="AK3789" s="45">
        <v>45657</v>
      </c>
    </row>
    <row r="3790" spans="1:37" s="79" customFormat="1" ht="38.25" customHeight="1" x14ac:dyDescent="0.25">
      <c r="A3790" s="36">
        <v>3784</v>
      </c>
      <c r="B3790" s="91">
        <v>44799</v>
      </c>
      <c r="C3790" s="49" t="s">
        <v>272</v>
      </c>
      <c r="D3790" s="49"/>
      <c r="E3790" s="49">
        <v>12010</v>
      </c>
      <c r="F3790" s="56" t="s">
        <v>2669</v>
      </c>
      <c r="G3790" s="36" t="s">
        <v>70</v>
      </c>
      <c r="H3790" s="38">
        <v>4</v>
      </c>
      <c r="I3790" s="50">
        <v>182000</v>
      </c>
      <c r="J3790" s="39">
        <f t="shared" si="1710"/>
        <v>0</v>
      </c>
      <c r="K3790" s="39">
        <f t="shared" si="1711"/>
        <v>0</v>
      </c>
      <c r="L3790" s="39">
        <f t="shared" si="1712"/>
        <v>0</v>
      </c>
      <c r="M3790" s="39">
        <f>IF(C3790=12006,H3790,IF(C3790&lt;&gt;12006,0))</f>
        <v>0</v>
      </c>
      <c r="N3790" s="39">
        <f t="shared" si="1719"/>
        <v>0</v>
      </c>
      <c r="O3790" s="39">
        <f t="shared" si="1713"/>
        <v>0</v>
      </c>
      <c r="P3790" s="39">
        <f t="shared" si="1714"/>
        <v>0</v>
      </c>
      <c r="Q3790" s="39">
        <f t="shared" si="1715"/>
        <v>0</v>
      </c>
      <c r="R3790" s="39">
        <f t="shared" si="1716"/>
        <v>182000</v>
      </c>
      <c r="S3790" s="39">
        <f t="shared" si="1717"/>
        <v>0</v>
      </c>
      <c r="T3790" s="39"/>
      <c r="U3790" s="39">
        <f t="shared" si="1718"/>
        <v>0</v>
      </c>
      <c r="V3790" s="39"/>
      <c r="W3790" s="39"/>
      <c r="X3790" s="39">
        <f t="shared" si="1720"/>
        <v>49.828884325804246</v>
      </c>
      <c r="Y3790" s="39">
        <f t="shared" si="1721"/>
        <v>1516.6666666666667</v>
      </c>
      <c r="Z3790" s="41">
        <f t="shared" si="1722"/>
        <v>42753.182751540044</v>
      </c>
      <c r="AA3790" s="41">
        <v>24515.81108829569</v>
      </c>
      <c r="AB3790" s="41">
        <v>23203.130537119803</v>
      </c>
      <c r="AC3790" s="41">
        <f t="shared" si="1704"/>
        <v>47718.941625415493</v>
      </c>
      <c r="AD3790" s="42">
        <f t="shared" si="1701"/>
        <v>18237.371663244354</v>
      </c>
      <c r="AE3790" s="41">
        <f t="shared" si="1705"/>
        <v>65956.313288659847</v>
      </c>
      <c r="AF3790" s="42">
        <f t="shared" si="1706"/>
        <v>116043.68671134015</v>
      </c>
      <c r="AG3790" s="43">
        <f>(365.25/30.4375*(IF(E3790=12002,1/3%,IF(E3790=12003,1/3%,IF(E3790=12004,1/3%,IF(E3790=12006,1/2%,IF(E3790=12007,1/10%,IF(E3790=12008,1/3%,IF(E3790=12009,1/10%,IF(E3790=12010,1/10%,IF(E3790=12011,1/20%,IF(E3790=12012,1/3%))))))))))))</f>
        <v>120</v>
      </c>
      <c r="AH3790" s="44">
        <f t="shared" si="1707"/>
        <v>91.811088295687881</v>
      </c>
      <c r="AI3790" s="36">
        <f t="shared" si="1708"/>
        <v>28.188911704312115</v>
      </c>
      <c r="AJ3790" s="36">
        <f t="shared" si="1709"/>
        <v>858</v>
      </c>
      <c r="AK3790" s="45">
        <v>45657</v>
      </c>
    </row>
    <row r="3791" spans="1:37" s="79" customFormat="1" ht="12.75" customHeight="1" x14ac:dyDescent="0.25">
      <c r="A3791" s="36">
        <v>3785</v>
      </c>
      <c r="B3791" s="91">
        <v>44799</v>
      </c>
      <c r="C3791" s="49" t="s">
        <v>272</v>
      </c>
      <c r="D3791" s="49"/>
      <c r="E3791" s="49">
        <v>12010</v>
      </c>
      <c r="F3791" s="56" t="s">
        <v>2670</v>
      </c>
      <c r="G3791" s="56" t="s">
        <v>756</v>
      </c>
      <c r="H3791" s="38">
        <v>1</v>
      </c>
      <c r="I3791" s="50">
        <v>560000</v>
      </c>
      <c r="J3791" s="39">
        <f t="shared" si="1710"/>
        <v>0</v>
      </c>
      <c r="K3791" s="39">
        <f t="shared" si="1711"/>
        <v>0</v>
      </c>
      <c r="L3791" s="39">
        <f t="shared" si="1712"/>
        <v>0</v>
      </c>
      <c r="M3791" s="39">
        <f>IF(C3791=12006,H3791,IF(C3791&lt;&gt;12006,0))</f>
        <v>0</v>
      </c>
      <c r="N3791" s="39">
        <f t="shared" si="1719"/>
        <v>0</v>
      </c>
      <c r="O3791" s="39">
        <f t="shared" si="1713"/>
        <v>0</v>
      </c>
      <c r="P3791" s="39">
        <f t="shared" si="1714"/>
        <v>0</v>
      </c>
      <c r="Q3791" s="39">
        <f t="shared" si="1715"/>
        <v>0</v>
      </c>
      <c r="R3791" s="39">
        <f t="shared" si="1716"/>
        <v>560000</v>
      </c>
      <c r="S3791" s="39">
        <f t="shared" si="1717"/>
        <v>0</v>
      </c>
      <c r="T3791" s="39"/>
      <c r="U3791" s="39">
        <f t="shared" si="1718"/>
        <v>0</v>
      </c>
      <c r="V3791" s="39"/>
      <c r="W3791" s="39"/>
      <c r="X3791" s="39">
        <f t="shared" si="1720"/>
        <v>153.31964407939768</v>
      </c>
      <c r="Y3791" s="39">
        <f t="shared" si="1721"/>
        <v>4666.666666666667</v>
      </c>
      <c r="Z3791" s="41">
        <f t="shared" si="1722"/>
        <v>131548.25462012322</v>
      </c>
      <c r="AA3791" s="41">
        <v>75433.264887063662</v>
      </c>
      <c r="AB3791" s="41">
        <v>71394.247806522471</v>
      </c>
      <c r="AC3791" s="41">
        <f t="shared" si="1704"/>
        <v>146827.51269358612</v>
      </c>
      <c r="AD3791" s="42">
        <f t="shared" si="1701"/>
        <v>56114.989733059556</v>
      </c>
      <c r="AE3791" s="41">
        <f t="shared" si="1705"/>
        <v>202942.50242664566</v>
      </c>
      <c r="AF3791" s="42">
        <f t="shared" si="1706"/>
        <v>357057.49757335434</v>
      </c>
      <c r="AG3791" s="43">
        <f>(365.25/30.4375*(IF(E3791=12002,1/3%,IF(E3791=12003,1/3%,IF(E3791=12004,1/3%,IF(E3791=12006,1/2%,IF(E3791=12007,1/10%,IF(E3791=12008,1/3%,IF(E3791=12009,1/10%,IF(E3791=12010,1/10%,IF(E3791=12011,1/20%,IF(E3791=12012,1/3%))))))))))))</f>
        <v>120</v>
      </c>
      <c r="AH3791" s="44">
        <f t="shared" si="1707"/>
        <v>91.811088295687881</v>
      </c>
      <c r="AI3791" s="36">
        <f t="shared" si="1708"/>
        <v>28.188911704312115</v>
      </c>
      <c r="AJ3791" s="36">
        <f t="shared" si="1709"/>
        <v>858</v>
      </c>
      <c r="AK3791" s="45">
        <v>45657</v>
      </c>
    </row>
    <row r="3792" spans="1:37" s="79" customFormat="1" ht="12.75" customHeight="1" x14ac:dyDescent="0.25">
      <c r="A3792" s="36">
        <v>3786</v>
      </c>
      <c r="B3792" s="45">
        <v>44801</v>
      </c>
      <c r="C3792" s="49" t="s">
        <v>272</v>
      </c>
      <c r="D3792" s="49"/>
      <c r="E3792" s="49">
        <v>12010</v>
      </c>
      <c r="F3792" s="56" t="s">
        <v>2671</v>
      </c>
      <c r="G3792" s="56" t="s">
        <v>435</v>
      </c>
      <c r="H3792" s="38">
        <v>1</v>
      </c>
      <c r="I3792" s="50">
        <v>3564838.75</v>
      </c>
      <c r="J3792" s="39">
        <f t="shared" si="1710"/>
        <v>0</v>
      </c>
      <c r="K3792" s="39">
        <f t="shared" si="1711"/>
        <v>0</v>
      </c>
      <c r="L3792" s="39">
        <f t="shared" si="1712"/>
        <v>0</v>
      </c>
      <c r="M3792" s="39">
        <f>IF(E3792=12005,I3792,IF(E3792&lt;&gt;12005,0))</f>
        <v>0</v>
      </c>
      <c r="N3792" s="39">
        <f t="shared" si="1719"/>
        <v>0</v>
      </c>
      <c r="O3792" s="39">
        <f t="shared" si="1713"/>
        <v>0</v>
      </c>
      <c r="P3792" s="39">
        <f t="shared" si="1714"/>
        <v>0</v>
      </c>
      <c r="Q3792" s="39">
        <f t="shared" si="1715"/>
        <v>0</v>
      </c>
      <c r="R3792" s="39">
        <f t="shared" si="1716"/>
        <v>3564838.75</v>
      </c>
      <c r="S3792" s="39">
        <f t="shared" si="1717"/>
        <v>0</v>
      </c>
      <c r="T3792" s="39"/>
      <c r="U3792" s="39">
        <f t="shared" si="1718"/>
        <v>0</v>
      </c>
      <c r="V3792" s="39"/>
      <c r="W3792" s="39">
        <f>IF(E3792=12099,I3792,IF(E3792&lt;&gt;12099,0))</f>
        <v>0</v>
      </c>
      <c r="X3792" s="39">
        <f t="shared" si="1720"/>
        <v>975.99965776865156</v>
      </c>
      <c r="Y3792" s="39">
        <f t="shared" si="1721"/>
        <v>29706.989583333332</v>
      </c>
      <c r="Z3792" s="41">
        <f t="shared" si="1722"/>
        <v>835455.70704996574</v>
      </c>
      <c r="AA3792" s="41">
        <v>478239.83230663923</v>
      </c>
      <c r="AB3792" s="41">
        <v>32142.972413891934</v>
      </c>
      <c r="AC3792" s="41">
        <f t="shared" si="1704"/>
        <v>510382.80472053116</v>
      </c>
      <c r="AD3792" s="42">
        <f t="shared" si="1701"/>
        <v>357215.87474332651</v>
      </c>
      <c r="AE3792" s="41">
        <f t="shared" si="1705"/>
        <v>867598.67946385767</v>
      </c>
      <c r="AF3792" s="42">
        <f t="shared" si="1706"/>
        <v>2697240.0705361422</v>
      </c>
      <c r="AG3792" s="43">
        <f>(365.25/30.4375*(IF(E3792=12002,1/3%,IF(E3792=12003,1/3%,IF(E3792=12004,1/3%,IF(E3792=12006,1/2%,IF(E3792=12007,1/10%,IF(E3792=12008,1/3%,IF(E3792=12009,1/10%,IF(E3792=12010,1/10%,IF(E3792=12011,1/20%,IF(E3792=12012,1/3%,IF(E3792=12099,1/10%)))))))))))))</f>
        <v>120</v>
      </c>
      <c r="AH3792" s="44">
        <f t="shared" si="1707"/>
        <v>91.876796714579058</v>
      </c>
      <c r="AI3792" s="36">
        <f t="shared" si="1708"/>
        <v>28.123203285420946</v>
      </c>
      <c r="AJ3792" s="36">
        <f t="shared" si="1709"/>
        <v>856</v>
      </c>
      <c r="AK3792" s="45">
        <v>45657</v>
      </c>
    </row>
    <row r="3793" spans="1:37" s="79" customFormat="1" ht="12.75" x14ac:dyDescent="0.25">
      <c r="A3793" s="36">
        <v>3787</v>
      </c>
      <c r="B3793" s="45">
        <v>44804</v>
      </c>
      <c r="C3793" s="36" t="s">
        <v>823</v>
      </c>
      <c r="D3793" s="36"/>
      <c r="E3793" s="36">
        <v>12004</v>
      </c>
      <c r="F3793" s="36" t="s">
        <v>2672</v>
      </c>
      <c r="G3793" s="36" t="s">
        <v>65</v>
      </c>
      <c r="H3793" s="38">
        <v>1</v>
      </c>
      <c r="I3793" s="50">
        <v>469360</v>
      </c>
      <c r="J3793" s="39">
        <f t="shared" si="1710"/>
        <v>0</v>
      </c>
      <c r="K3793" s="39">
        <f t="shared" si="1711"/>
        <v>0</v>
      </c>
      <c r="L3793" s="39">
        <f t="shared" si="1712"/>
        <v>469360</v>
      </c>
      <c r="M3793" s="39">
        <f>IF(C3793=12006,H3793,IF(C3793&lt;&gt;12006,0))</f>
        <v>0</v>
      </c>
      <c r="N3793" s="39">
        <f t="shared" si="1719"/>
        <v>0</v>
      </c>
      <c r="O3793" s="39">
        <f t="shared" si="1713"/>
        <v>0</v>
      </c>
      <c r="P3793" s="39">
        <f t="shared" si="1714"/>
        <v>0</v>
      </c>
      <c r="Q3793" s="39">
        <f t="shared" si="1715"/>
        <v>0</v>
      </c>
      <c r="R3793" s="39">
        <f t="shared" si="1716"/>
        <v>0</v>
      </c>
      <c r="S3793" s="39">
        <f t="shared" si="1717"/>
        <v>0</v>
      </c>
      <c r="T3793" s="39"/>
      <c r="U3793" s="39">
        <f t="shared" si="1718"/>
        <v>0</v>
      </c>
      <c r="V3793" s="39"/>
      <c r="W3793" s="39"/>
      <c r="X3793" s="39">
        <f t="shared" si="1720"/>
        <v>38.551129363449689</v>
      </c>
      <c r="Y3793" s="39">
        <f t="shared" si="1721"/>
        <v>1173.3999999999999</v>
      </c>
      <c r="Z3793" s="41">
        <f t="shared" si="1722"/>
        <v>32884.113347022583</v>
      </c>
      <c r="AA3793" s="41">
        <v>18774.399999999998</v>
      </c>
      <c r="AB3793" s="41">
        <v>-506.33969205720325</v>
      </c>
      <c r="AC3793" s="41">
        <f t="shared" si="1704"/>
        <v>18268.060307942793</v>
      </c>
      <c r="AD3793" s="42">
        <f t="shared" si="1701"/>
        <v>14109.713347022585</v>
      </c>
      <c r="AE3793" s="41">
        <f t="shared" si="1705"/>
        <v>32377.773654965378</v>
      </c>
      <c r="AF3793" s="42">
        <f t="shared" si="1706"/>
        <v>436982.22634503461</v>
      </c>
      <c r="AG3793" s="43">
        <f>(365.25/30.4375*(IF(E3793=12002,1/3%,IF(E3793=12003,1/3%,IF(E3793=12004,1/3%,IF(E3793=12006,1/2%,IF(E3793=12007,1/10%,IF(E3793=12008,1/3%,IF(E3793=12009,1/10%,IF(E3793=12010,1/10%,IF(E3793=12011,1/20%,IF(E3793=12012,1/3%))))))))))))</f>
        <v>400</v>
      </c>
      <c r="AH3793" s="44">
        <f t="shared" si="1707"/>
        <v>371.97535934291579</v>
      </c>
      <c r="AI3793" s="36">
        <f t="shared" si="1708"/>
        <v>28.024640657084188</v>
      </c>
      <c r="AJ3793" s="36">
        <f t="shared" si="1709"/>
        <v>853</v>
      </c>
      <c r="AK3793" s="45">
        <v>45657</v>
      </c>
    </row>
    <row r="3794" spans="1:37" s="79" customFormat="1" ht="38.25" customHeight="1" x14ac:dyDescent="0.25">
      <c r="A3794" s="36">
        <v>3788</v>
      </c>
      <c r="B3794" s="45">
        <v>44804</v>
      </c>
      <c r="C3794" s="36" t="s">
        <v>823</v>
      </c>
      <c r="D3794" s="36"/>
      <c r="E3794" s="36">
        <v>12004</v>
      </c>
      <c r="F3794" s="36" t="s">
        <v>2673</v>
      </c>
      <c r="G3794" s="36" t="s">
        <v>58</v>
      </c>
      <c r="H3794" s="38">
        <f>VLOOKUP(F3794,'[1]Feeder Assets'!$F$1338:$K$2140,6,0)</f>
        <v>600</v>
      </c>
      <c r="I3794" s="50">
        <v>70459201</v>
      </c>
      <c r="J3794" s="39">
        <f t="shared" si="1710"/>
        <v>0</v>
      </c>
      <c r="K3794" s="39">
        <f t="shared" si="1711"/>
        <v>0</v>
      </c>
      <c r="L3794" s="39">
        <f t="shared" si="1712"/>
        <v>70459201</v>
      </c>
      <c r="M3794" s="39">
        <f>IF(C3794=12006,H3794,IF(C3794&lt;&gt;12006,0))</f>
        <v>0</v>
      </c>
      <c r="N3794" s="39">
        <f t="shared" si="1719"/>
        <v>0</v>
      </c>
      <c r="O3794" s="39">
        <f t="shared" si="1713"/>
        <v>0</v>
      </c>
      <c r="P3794" s="39">
        <f t="shared" si="1714"/>
        <v>0</v>
      </c>
      <c r="Q3794" s="39">
        <f t="shared" si="1715"/>
        <v>0</v>
      </c>
      <c r="R3794" s="39">
        <f t="shared" si="1716"/>
        <v>0</v>
      </c>
      <c r="S3794" s="39">
        <f t="shared" si="1717"/>
        <v>0</v>
      </c>
      <c r="T3794" s="39"/>
      <c r="U3794" s="39">
        <f t="shared" si="1718"/>
        <v>0</v>
      </c>
      <c r="V3794" s="39"/>
      <c r="W3794" s="39"/>
      <c r="X3794" s="39">
        <f t="shared" si="1720"/>
        <v>5787.2033675564671</v>
      </c>
      <c r="Y3794" s="39">
        <f t="shared" si="1721"/>
        <v>176148.00249999997</v>
      </c>
      <c r="Z3794" s="41">
        <f t="shared" si="1722"/>
        <v>4936484.4725256665</v>
      </c>
      <c r="AA3794" s="41">
        <v>2818368.0399999996</v>
      </c>
      <c r="AB3794" s="41">
        <v>-76010.503956316243</v>
      </c>
      <c r="AC3794" s="41">
        <f t="shared" si="1704"/>
        <v>2742357.5360436835</v>
      </c>
      <c r="AD3794" s="42">
        <f t="shared" si="1701"/>
        <v>2118116.4325256669</v>
      </c>
      <c r="AE3794" s="41">
        <f t="shared" si="1705"/>
        <v>4860473.9685693504</v>
      </c>
      <c r="AF3794" s="42">
        <f t="shared" si="1706"/>
        <v>65598727.031430647</v>
      </c>
      <c r="AG3794" s="43">
        <f>(365.25/30.4375*(IF(E3794=12002,1/3%,IF(E3794=12003,1/3%,IF(E3794=12004,1/3%,IF(E3794=12006,1/2%,IF(E3794=12007,1/10%,IF(E3794=12008,1/3%,IF(E3794=12009,1/10%,IF(E3794=12010,1/10%,IF(E3794=12011,1/20%,IF(E3794=12012,1/3%))))))))))))</f>
        <v>400</v>
      </c>
      <c r="AH3794" s="44">
        <f t="shared" si="1707"/>
        <v>371.97535934291579</v>
      </c>
      <c r="AI3794" s="36">
        <f t="shared" si="1708"/>
        <v>28.024640657084188</v>
      </c>
      <c r="AJ3794" s="36">
        <f t="shared" si="1709"/>
        <v>853</v>
      </c>
      <c r="AK3794" s="45">
        <v>45657</v>
      </c>
    </row>
    <row r="3795" spans="1:37" s="79" customFormat="1" ht="15" customHeight="1" x14ac:dyDescent="0.2">
      <c r="A3795" s="36">
        <v>3789</v>
      </c>
      <c r="B3795" s="116">
        <v>44804</v>
      </c>
      <c r="C3795" s="70" t="s">
        <v>272</v>
      </c>
      <c r="D3795" s="70"/>
      <c r="E3795" s="70">
        <v>12010</v>
      </c>
      <c r="F3795" s="92" t="s">
        <v>2674</v>
      </c>
      <c r="G3795" s="92" t="s">
        <v>692</v>
      </c>
      <c r="H3795" s="71">
        <v>1</v>
      </c>
      <c r="I3795" s="72">
        <v>232500</v>
      </c>
      <c r="J3795" s="39">
        <f t="shared" si="1710"/>
        <v>0</v>
      </c>
      <c r="K3795" s="39">
        <f t="shared" si="1711"/>
        <v>0</v>
      </c>
      <c r="L3795" s="39">
        <f t="shared" si="1712"/>
        <v>0</v>
      </c>
      <c r="M3795" s="39">
        <f>IF(C3795=12006,H3795,IF(C3795&lt;&gt;12006,0))</f>
        <v>0</v>
      </c>
      <c r="N3795" s="39">
        <f t="shared" si="1719"/>
        <v>0</v>
      </c>
      <c r="O3795" s="39">
        <f t="shared" si="1713"/>
        <v>0</v>
      </c>
      <c r="P3795" s="39">
        <f t="shared" si="1714"/>
        <v>0</v>
      </c>
      <c r="Q3795" s="39">
        <f t="shared" si="1715"/>
        <v>0</v>
      </c>
      <c r="R3795" s="39">
        <f t="shared" si="1716"/>
        <v>232500</v>
      </c>
      <c r="S3795" s="39">
        <f t="shared" si="1717"/>
        <v>0</v>
      </c>
      <c r="T3795" s="39"/>
      <c r="U3795" s="39">
        <f t="shared" si="1718"/>
        <v>0</v>
      </c>
      <c r="V3795" s="39"/>
      <c r="W3795" s="39"/>
      <c r="X3795" s="39">
        <f t="shared" si="1720"/>
        <v>63.655030800821358</v>
      </c>
      <c r="Y3795" s="39">
        <f t="shared" si="1721"/>
        <v>1937.5</v>
      </c>
      <c r="Z3795" s="41">
        <f t="shared" si="1722"/>
        <v>54297.741273100612</v>
      </c>
      <c r="AA3795" s="41">
        <v>29090.349075975359</v>
      </c>
      <c r="AB3795" s="41">
        <v>4516.8057323552694</v>
      </c>
      <c r="AC3795" s="41">
        <f t="shared" si="1704"/>
        <v>33607.154808330626</v>
      </c>
      <c r="AD3795" s="42">
        <f t="shared" si="1701"/>
        <v>25207.392197125253</v>
      </c>
      <c r="AE3795" s="41">
        <f t="shared" si="1705"/>
        <v>58814.547005455883</v>
      </c>
      <c r="AF3795" s="42">
        <f t="shared" si="1706"/>
        <v>173685.45299454412</v>
      </c>
      <c r="AG3795" s="43">
        <f>(365.25/30.4375*(IF(E3795=12002,1/3%,IF(E3795=12003,1/3%,IF(E3795=12004,1/3%,IF(E3795=12006,1/2%,IF(E3795=12007,1/10%,IF(E3795=12008,1/3%,IF(E3795=12009,1/10%,IF(E3795=12010,1/10%,IF(E3795=12011,1/20%,IF(E3795=12012,1/3%))))))))))))</f>
        <v>120</v>
      </c>
      <c r="AH3795" s="44">
        <f t="shared" si="1707"/>
        <v>91.975359342915809</v>
      </c>
      <c r="AI3795" s="36">
        <f t="shared" si="1708"/>
        <v>28.024640657084188</v>
      </c>
      <c r="AJ3795" s="36">
        <f t="shared" si="1709"/>
        <v>853</v>
      </c>
      <c r="AK3795" s="45">
        <v>45657</v>
      </c>
    </row>
    <row r="3796" spans="1:37" s="79" customFormat="1" ht="38.25" customHeight="1" x14ac:dyDescent="0.25">
      <c r="A3796" s="36">
        <v>3790</v>
      </c>
      <c r="B3796" s="45">
        <v>44805</v>
      </c>
      <c r="C3796" s="49" t="s">
        <v>272</v>
      </c>
      <c r="D3796" s="49"/>
      <c r="E3796" s="49">
        <v>12010</v>
      </c>
      <c r="F3796" s="56" t="s">
        <v>2675</v>
      </c>
      <c r="G3796" s="56" t="s">
        <v>435</v>
      </c>
      <c r="H3796" s="38">
        <v>1</v>
      </c>
      <c r="I3796" s="50">
        <v>52900.800000000003</v>
      </c>
      <c r="J3796" s="39">
        <f t="shared" si="1710"/>
        <v>0</v>
      </c>
      <c r="K3796" s="39">
        <f t="shared" si="1711"/>
        <v>0</v>
      </c>
      <c r="L3796" s="39">
        <f t="shared" si="1712"/>
        <v>0</v>
      </c>
      <c r="M3796" s="39">
        <f t="shared" ref="M3796:M3803" si="1723">IF(E3796=12005,I3796,IF(E3796&lt;&gt;12005,0))</f>
        <v>0</v>
      </c>
      <c r="N3796" s="39">
        <f t="shared" si="1719"/>
        <v>0</v>
      </c>
      <c r="O3796" s="39">
        <f t="shared" si="1713"/>
        <v>0</v>
      </c>
      <c r="P3796" s="39">
        <f t="shared" si="1714"/>
        <v>0</v>
      </c>
      <c r="Q3796" s="39">
        <f t="shared" si="1715"/>
        <v>0</v>
      </c>
      <c r="R3796" s="39">
        <f t="shared" si="1716"/>
        <v>52900.800000000003</v>
      </c>
      <c r="S3796" s="39">
        <f t="shared" si="1717"/>
        <v>0</v>
      </c>
      <c r="T3796" s="39"/>
      <c r="U3796" s="39">
        <f t="shared" si="1718"/>
        <v>0</v>
      </c>
      <c r="V3796" s="39"/>
      <c r="W3796" s="39">
        <f t="shared" ref="W3796:W3803" si="1724">IF(E3796=12099,I3796,IF(E3796&lt;&gt;12099,0))</f>
        <v>0</v>
      </c>
      <c r="X3796" s="39">
        <f t="shared" si="1720"/>
        <v>14.483449691991789</v>
      </c>
      <c r="Y3796" s="39">
        <f t="shared" si="1721"/>
        <v>440.84000000000009</v>
      </c>
      <c r="Z3796" s="41">
        <f t="shared" si="1722"/>
        <v>12339.899137577004</v>
      </c>
      <c r="AA3796" s="41">
        <v>7038.9565503080094</v>
      </c>
      <c r="AB3796" s="41">
        <v>473.09523576878621</v>
      </c>
      <c r="AC3796" s="41">
        <f t="shared" si="1704"/>
        <v>7512.0517860767959</v>
      </c>
      <c r="AD3796" s="42">
        <f t="shared" si="1701"/>
        <v>5300.9425872689944</v>
      </c>
      <c r="AE3796" s="41">
        <f t="shared" si="1705"/>
        <v>12812.994373345791</v>
      </c>
      <c r="AF3796" s="42">
        <f t="shared" si="1706"/>
        <v>40087.805626654212</v>
      </c>
      <c r="AG3796" s="43">
        <f t="shared" ref="AG3796:AG3803" si="1725">(365.25/30.4375*(IF(E3796=12002,1/3%,IF(E3796=12003,1/3%,IF(E3796=12004,1/3%,IF(E3796=12006,1/2%,IF(E3796=12007,1/10%,IF(E3796=12008,1/3%,IF(E3796=12009,1/10%,IF(E3796=12010,1/10%,IF(E3796=12011,1/20%,IF(E3796=12012,1/3%,IF(E3796=12099,1/10%)))))))))))))</f>
        <v>120</v>
      </c>
      <c r="AH3796" s="44">
        <f t="shared" si="1707"/>
        <v>92.008213552361397</v>
      </c>
      <c r="AI3796" s="36">
        <f t="shared" si="1708"/>
        <v>27.991786447638603</v>
      </c>
      <c r="AJ3796" s="36">
        <f t="shared" si="1709"/>
        <v>852</v>
      </c>
      <c r="AK3796" s="45">
        <v>45657</v>
      </c>
    </row>
    <row r="3797" spans="1:37" s="79" customFormat="1" ht="38.25" customHeight="1" x14ac:dyDescent="0.25">
      <c r="A3797" s="36">
        <v>3791</v>
      </c>
      <c r="B3797" s="45">
        <v>44805</v>
      </c>
      <c r="C3797" s="49" t="s">
        <v>272</v>
      </c>
      <c r="D3797" s="49"/>
      <c r="E3797" s="49">
        <v>12010</v>
      </c>
      <c r="F3797" s="56" t="s">
        <v>2676</v>
      </c>
      <c r="G3797" s="56" t="s">
        <v>435</v>
      </c>
      <c r="H3797" s="38">
        <v>1</v>
      </c>
      <c r="I3797" s="50">
        <v>169950</v>
      </c>
      <c r="J3797" s="39">
        <f t="shared" si="1710"/>
        <v>0</v>
      </c>
      <c r="K3797" s="39">
        <f t="shared" si="1711"/>
        <v>0</v>
      </c>
      <c r="L3797" s="39">
        <f t="shared" si="1712"/>
        <v>0</v>
      </c>
      <c r="M3797" s="39">
        <f t="shared" si="1723"/>
        <v>0</v>
      </c>
      <c r="N3797" s="39">
        <f t="shared" si="1719"/>
        <v>0</v>
      </c>
      <c r="O3797" s="39">
        <f t="shared" si="1713"/>
        <v>0</v>
      </c>
      <c r="P3797" s="39">
        <f t="shared" si="1714"/>
        <v>0</v>
      </c>
      <c r="Q3797" s="39">
        <f t="shared" si="1715"/>
        <v>0</v>
      </c>
      <c r="R3797" s="39">
        <f t="shared" si="1716"/>
        <v>169950</v>
      </c>
      <c r="S3797" s="39">
        <f t="shared" si="1717"/>
        <v>0</v>
      </c>
      <c r="T3797" s="39"/>
      <c r="U3797" s="39">
        <f t="shared" si="1718"/>
        <v>0</v>
      </c>
      <c r="V3797" s="39"/>
      <c r="W3797" s="39">
        <f t="shared" si="1724"/>
        <v>0</v>
      </c>
      <c r="X3797" s="39">
        <f t="shared" si="1720"/>
        <v>46.529774127310063</v>
      </c>
      <c r="Y3797" s="39">
        <f t="shared" si="1721"/>
        <v>1416.25</v>
      </c>
      <c r="Z3797" s="41">
        <f t="shared" si="1722"/>
        <v>39643.367556468169</v>
      </c>
      <c r="AA3797" s="41">
        <v>22613.47022587269</v>
      </c>
      <c r="AB3797" s="41">
        <v>1519.8737130422453</v>
      </c>
      <c r="AC3797" s="41">
        <f t="shared" si="1704"/>
        <v>24133.343938914935</v>
      </c>
      <c r="AD3797" s="42">
        <f t="shared" si="1701"/>
        <v>17029.897330595479</v>
      </c>
      <c r="AE3797" s="41">
        <f t="shared" si="1705"/>
        <v>41163.241269510414</v>
      </c>
      <c r="AF3797" s="42">
        <f t="shared" si="1706"/>
        <v>128786.75873048959</v>
      </c>
      <c r="AG3797" s="43">
        <f t="shared" si="1725"/>
        <v>120</v>
      </c>
      <c r="AH3797" s="44">
        <f t="shared" si="1707"/>
        <v>92.008213552361397</v>
      </c>
      <c r="AI3797" s="36">
        <f t="shared" si="1708"/>
        <v>27.991786447638603</v>
      </c>
      <c r="AJ3797" s="36">
        <f t="shared" si="1709"/>
        <v>852</v>
      </c>
      <c r="AK3797" s="45">
        <v>45657</v>
      </c>
    </row>
    <row r="3798" spans="1:37" s="79" customFormat="1" ht="12.75" customHeight="1" x14ac:dyDescent="0.25">
      <c r="A3798" s="36">
        <v>3792</v>
      </c>
      <c r="B3798" s="45">
        <v>44805</v>
      </c>
      <c r="C3798" s="49" t="s">
        <v>272</v>
      </c>
      <c r="D3798" s="49"/>
      <c r="E3798" s="49">
        <v>12010</v>
      </c>
      <c r="F3798" s="56" t="s">
        <v>2677</v>
      </c>
      <c r="G3798" s="56" t="s">
        <v>435</v>
      </c>
      <c r="H3798" s="38">
        <v>4</v>
      </c>
      <c r="I3798" s="50">
        <v>255687.2</v>
      </c>
      <c r="J3798" s="39">
        <f t="shared" si="1710"/>
        <v>0</v>
      </c>
      <c r="K3798" s="39">
        <f t="shared" si="1711"/>
        <v>0</v>
      </c>
      <c r="L3798" s="39">
        <f t="shared" si="1712"/>
        <v>0</v>
      </c>
      <c r="M3798" s="39">
        <f t="shared" si="1723"/>
        <v>0</v>
      </c>
      <c r="N3798" s="39">
        <f t="shared" si="1719"/>
        <v>0</v>
      </c>
      <c r="O3798" s="39">
        <f t="shared" si="1713"/>
        <v>0</v>
      </c>
      <c r="P3798" s="39">
        <f t="shared" si="1714"/>
        <v>0</v>
      </c>
      <c r="Q3798" s="39">
        <f t="shared" si="1715"/>
        <v>0</v>
      </c>
      <c r="R3798" s="39">
        <f t="shared" si="1716"/>
        <v>255687.2</v>
      </c>
      <c r="S3798" s="39">
        <f t="shared" si="1717"/>
        <v>0</v>
      </c>
      <c r="T3798" s="39"/>
      <c r="U3798" s="39">
        <f t="shared" si="1718"/>
        <v>0</v>
      </c>
      <c r="V3798" s="39"/>
      <c r="W3798" s="39">
        <f t="shared" si="1724"/>
        <v>0</v>
      </c>
      <c r="X3798" s="39">
        <f t="shared" si="1720"/>
        <v>70.003340177960297</v>
      </c>
      <c r="Y3798" s="39">
        <f t="shared" si="1721"/>
        <v>2130.7266666666665</v>
      </c>
      <c r="Z3798" s="41">
        <f t="shared" si="1722"/>
        <v>59642.845831622166</v>
      </c>
      <c r="AA3798" s="41">
        <v>34021.623326488705</v>
      </c>
      <c r="AB3798" s="41">
        <v>2286.6269728824664</v>
      </c>
      <c r="AC3798" s="41">
        <f t="shared" si="1704"/>
        <v>36308.250299371168</v>
      </c>
      <c r="AD3798" s="42">
        <f t="shared" si="1701"/>
        <v>25621.222505133461</v>
      </c>
      <c r="AE3798" s="41">
        <f t="shared" si="1705"/>
        <v>61929.472804504629</v>
      </c>
      <c r="AF3798" s="42">
        <f t="shared" si="1706"/>
        <v>193757.72719549539</v>
      </c>
      <c r="AG3798" s="43">
        <f t="shared" si="1725"/>
        <v>120</v>
      </c>
      <c r="AH3798" s="44">
        <f t="shared" si="1707"/>
        <v>92.008213552361397</v>
      </c>
      <c r="AI3798" s="36">
        <f t="shared" si="1708"/>
        <v>27.991786447638603</v>
      </c>
      <c r="AJ3798" s="36">
        <f t="shared" si="1709"/>
        <v>852</v>
      </c>
      <c r="AK3798" s="45">
        <v>45657</v>
      </c>
    </row>
    <row r="3799" spans="1:37" s="79" customFormat="1" ht="12.75" customHeight="1" x14ac:dyDescent="0.25">
      <c r="A3799" s="36">
        <v>3793</v>
      </c>
      <c r="B3799" s="45">
        <v>44805</v>
      </c>
      <c r="C3799" s="49" t="s">
        <v>272</v>
      </c>
      <c r="D3799" s="49"/>
      <c r="E3799" s="49">
        <v>12010</v>
      </c>
      <c r="F3799" s="56" t="s">
        <v>2678</v>
      </c>
      <c r="G3799" s="56" t="s">
        <v>435</v>
      </c>
      <c r="H3799" s="38">
        <v>1</v>
      </c>
      <c r="I3799" s="50">
        <v>803400</v>
      </c>
      <c r="J3799" s="39">
        <f t="shared" si="1710"/>
        <v>0</v>
      </c>
      <c r="K3799" s="39">
        <f t="shared" si="1711"/>
        <v>0</v>
      </c>
      <c r="L3799" s="39">
        <f t="shared" si="1712"/>
        <v>0</v>
      </c>
      <c r="M3799" s="39">
        <f t="shared" si="1723"/>
        <v>0</v>
      </c>
      <c r="N3799" s="39">
        <f t="shared" si="1719"/>
        <v>0</v>
      </c>
      <c r="O3799" s="39">
        <f t="shared" si="1713"/>
        <v>0</v>
      </c>
      <c r="P3799" s="39">
        <f t="shared" si="1714"/>
        <v>0</v>
      </c>
      <c r="Q3799" s="39">
        <f t="shared" si="1715"/>
        <v>0</v>
      </c>
      <c r="R3799" s="39">
        <f t="shared" si="1716"/>
        <v>803400</v>
      </c>
      <c r="S3799" s="39">
        <f t="shared" si="1717"/>
        <v>0</v>
      </c>
      <c r="T3799" s="39"/>
      <c r="U3799" s="39">
        <f t="shared" si="1718"/>
        <v>0</v>
      </c>
      <c r="V3799" s="39"/>
      <c r="W3799" s="39">
        <f t="shared" si="1724"/>
        <v>0</v>
      </c>
      <c r="X3799" s="39">
        <f t="shared" si="1720"/>
        <v>219.95893223819303</v>
      </c>
      <c r="Y3799" s="39">
        <f t="shared" si="1721"/>
        <v>6695</v>
      </c>
      <c r="Z3799" s="41">
        <f t="shared" si="1722"/>
        <v>187405.01026694046</v>
      </c>
      <c r="AA3799" s="41">
        <v>106900.04106776181</v>
      </c>
      <c r="AB3799" s="41">
        <v>7184.8575525633405</v>
      </c>
      <c r="AC3799" s="41">
        <f t="shared" si="1704"/>
        <v>114084.89862032514</v>
      </c>
      <c r="AD3799" s="42">
        <f t="shared" si="1701"/>
        <v>80504.969199178653</v>
      </c>
      <c r="AE3799" s="41">
        <f t="shared" si="1705"/>
        <v>194589.86781950379</v>
      </c>
      <c r="AF3799" s="42">
        <f t="shared" si="1706"/>
        <v>608810.13218049624</v>
      </c>
      <c r="AG3799" s="43">
        <f t="shared" si="1725"/>
        <v>120</v>
      </c>
      <c r="AH3799" s="44">
        <f t="shared" si="1707"/>
        <v>92.008213552361397</v>
      </c>
      <c r="AI3799" s="36">
        <f t="shared" si="1708"/>
        <v>27.991786447638603</v>
      </c>
      <c r="AJ3799" s="36">
        <f t="shared" si="1709"/>
        <v>852</v>
      </c>
      <c r="AK3799" s="45">
        <v>45657</v>
      </c>
    </row>
    <row r="3800" spans="1:37" s="79" customFormat="1" ht="12.75" customHeight="1" x14ac:dyDescent="0.25">
      <c r="A3800" s="36">
        <v>3794</v>
      </c>
      <c r="B3800" s="45">
        <v>44805</v>
      </c>
      <c r="C3800" s="49" t="s">
        <v>272</v>
      </c>
      <c r="D3800" s="49"/>
      <c r="E3800" s="49">
        <v>12010</v>
      </c>
      <c r="F3800" s="56" t="s">
        <v>2679</v>
      </c>
      <c r="G3800" s="56" t="s">
        <v>435</v>
      </c>
      <c r="H3800" s="38">
        <v>4</v>
      </c>
      <c r="I3800" s="50">
        <v>947600</v>
      </c>
      <c r="J3800" s="39">
        <f t="shared" si="1710"/>
        <v>0</v>
      </c>
      <c r="K3800" s="39">
        <f t="shared" si="1711"/>
        <v>0</v>
      </c>
      <c r="L3800" s="39">
        <f t="shared" si="1712"/>
        <v>0</v>
      </c>
      <c r="M3800" s="39">
        <f t="shared" si="1723"/>
        <v>0</v>
      </c>
      <c r="N3800" s="39">
        <f t="shared" si="1719"/>
        <v>0</v>
      </c>
      <c r="O3800" s="39">
        <f t="shared" si="1713"/>
        <v>0</v>
      </c>
      <c r="P3800" s="39">
        <f t="shared" si="1714"/>
        <v>0</v>
      </c>
      <c r="Q3800" s="39">
        <f t="shared" si="1715"/>
        <v>0</v>
      </c>
      <c r="R3800" s="39">
        <f t="shared" si="1716"/>
        <v>947600</v>
      </c>
      <c r="S3800" s="39">
        <f t="shared" si="1717"/>
        <v>0</v>
      </c>
      <c r="T3800" s="39"/>
      <c r="U3800" s="39">
        <f t="shared" si="1718"/>
        <v>0</v>
      </c>
      <c r="V3800" s="39"/>
      <c r="W3800" s="39">
        <f t="shared" si="1724"/>
        <v>0</v>
      </c>
      <c r="X3800" s="39">
        <f t="shared" si="1720"/>
        <v>259.43874058863793</v>
      </c>
      <c r="Y3800" s="39">
        <f t="shared" si="1721"/>
        <v>7896.666666666667</v>
      </c>
      <c r="Z3800" s="41">
        <f t="shared" si="1722"/>
        <v>221041.8069815195</v>
      </c>
      <c r="AA3800" s="41">
        <v>126087.22792607803</v>
      </c>
      <c r="AB3800" s="41">
        <v>8474.4473696900968</v>
      </c>
      <c r="AC3800" s="41">
        <f t="shared" si="1704"/>
        <v>134561.67529576813</v>
      </c>
      <c r="AD3800" s="42">
        <f t="shared" si="1701"/>
        <v>94954.579055441471</v>
      </c>
      <c r="AE3800" s="41">
        <f t="shared" si="1705"/>
        <v>229516.25435120962</v>
      </c>
      <c r="AF3800" s="42">
        <f t="shared" si="1706"/>
        <v>718083.74564879038</v>
      </c>
      <c r="AG3800" s="43">
        <f t="shared" si="1725"/>
        <v>120</v>
      </c>
      <c r="AH3800" s="44">
        <f t="shared" si="1707"/>
        <v>92.008213552361397</v>
      </c>
      <c r="AI3800" s="36">
        <f t="shared" si="1708"/>
        <v>27.991786447638603</v>
      </c>
      <c r="AJ3800" s="36">
        <f t="shared" si="1709"/>
        <v>852</v>
      </c>
      <c r="AK3800" s="45">
        <v>45657</v>
      </c>
    </row>
    <row r="3801" spans="1:37" s="79" customFormat="1" ht="12.75" customHeight="1" x14ac:dyDescent="0.2">
      <c r="A3801" s="36">
        <v>3795</v>
      </c>
      <c r="B3801" s="116">
        <v>44813</v>
      </c>
      <c r="C3801" s="70" t="s">
        <v>272</v>
      </c>
      <c r="D3801" s="70"/>
      <c r="E3801" s="70">
        <v>12010</v>
      </c>
      <c r="F3801" s="92" t="s">
        <v>2680</v>
      </c>
      <c r="G3801" s="36" t="s">
        <v>435</v>
      </c>
      <c r="H3801" s="71">
        <v>1</v>
      </c>
      <c r="I3801" s="72">
        <v>1272050</v>
      </c>
      <c r="J3801" s="39">
        <f t="shared" si="1710"/>
        <v>0</v>
      </c>
      <c r="K3801" s="39">
        <f t="shared" si="1711"/>
        <v>0</v>
      </c>
      <c r="L3801" s="39">
        <f t="shared" si="1712"/>
        <v>0</v>
      </c>
      <c r="M3801" s="39">
        <f t="shared" si="1723"/>
        <v>0</v>
      </c>
      <c r="N3801" s="39">
        <f t="shared" si="1719"/>
        <v>0</v>
      </c>
      <c r="O3801" s="39">
        <f t="shared" si="1713"/>
        <v>0</v>
      </c>
      <c r="P3801" s="39">
        <f t="shared" si="1714"/>
        <v>0</v>
      </c>
      <c r="Q3801" s="39">
        <f t="shared" si="1715"/>
        <v>0</v>
      </c>
      <c r="R3801" s="39">
        <f t="shared" si="1716"/>
        <v>1272050</v>
      </c>
      <c r="S3801" s="39">
        <f t="shared" si="1717"/>
        <v>0</v>
      </c>
      <c r="T3801" s="39"/>
      <c r="U3801" s="39">
        <f t="shared" si="1718"/>
        <v>0</v>
      </c>
      <c r="V3801" s="39"/>
      <c r="W3801" s="39">
        <f t="shared" si="1724"/>
        <v>0</v>
      </c>
      <c r="X3801" s="39">
        <f t="shared" si="1720"/>
        <v>348.26830937713896</v>
      </c>
      <c r="Y3801" s="39">
        <f t="shared" si="1721"/>
        <v>10600.416666666668</v>
      </c>
      <c r="Z3801" s="41">
        <f t="shared" si="1722"/>
        <v>293938.45311430527</v>
      </c>
      <c r="AA3801" s="41">
        <v>166472.25188227242</v>
      </c>
      <c r="AB3801" s="41">
        <v>11188.764796361502</v>
      </c>
      <c r="AC3801" s="41">
        <f t="shared" si="1704"/>
        <v>177661.01667863393</v>
      </c>
      <c r="AD3801" s="42">
        <f t="shared" ref="AD3801:AD3864" si="1726">Z3801-AA3801</f>
        <v>127466.20123203285</v>
      </c>
      <c r="AE3801" s="41">
        <f t="shared" si="1705"/>
        <v>305127.21791066678</v>
      </c>
      <c r="AF3801" s="42">
        <f t="shared" si="1706"/>
        <v>966922.78208933328</v>
      </c>
      <c r="AG3801" s="43">
        <f t="shared" si="1725"/>
        <v>120</v>
      </c>
      <c r="AH3801" s="44">
        <f t="shared" si="1707"/>
        <v>92.271047227926076</v>
      </c>
      <c r="AI3801" s="36">
        <f t="shared" si="1708"/>
        <v>27.728952772073921</v>
      </c>
      <c r="AJ3801" s="36">
        <f t="shared" si="1709"/>
        <v>844</v>
      </c>
      <c r="AK3801" s="45">
        <v>45657</v>
      </c>
    </row>
    <row r="3802" spans="1:37" s="79" customFormat="1" ht="25.5" customHeight="1" x14ac:dyDescent="0.25">
      <c r="A3802" s="36">
        <v>3796</v>
      </c>
      <c r="B3802" s="45">
        <v>44819</v>
      </c>
      <c r="C3802" s="49" t="s">
        <v>431</v>
      </c>
      <c r="D3802" s="49"/>
      <c r="E3802" s="49">
        <v>12009</v>
      </c>
      <c r="F3802" s="56" t="s">
        <v>2681</v>
      </c>
      <c r="G3802" s="56" t="s">
        <v>435</v>
      </c>
      <c r="H3802" s="38">
        <v>5</v>
      </c>
      <c r="I3802" s="48">
        <v>281534.65346534655</v>
      </c>
      <c r="J3802" s="39">
        <f t="shared" si="1710"/>
        <v>0</v>
      </c>
      <c r="K3802" s="39">
        <f t="shared" si="1711"/>
        <v>0</v>
      </c>
      <c r="L3802" s="39">
        <f t="shared" si="1712"/>
        <v>0</v>
      </c>
      <c r="M3802" s="39">
        <f t="shared" si="1723"/>
        <v>0</v>
      </c>
      <c r="N3802" s="39">
        <f t="shared" si="1719"/>
        <v>0</v>
      </c>
      <c r="O3802" s="39">
        <f t="shared" si="1713"/>
        <v>0</v>
      </c>
      <c r="P3802" s="39">
        <f t="shared" si="1714"/>
        <v>0</v>
      </c>
      <c r="Q3802" s="39">
        <f t="shared" si="1715"/>
        <v>281534.65346534655</v>
      </c>
      <c r="R3802" s="39">
        <f t="shared" si="1716"/>
        <v>0</v>
      </c>
      <c r="S3802" s="39">
        <f t="shared" si="1717"/>
        <v>0</v>
      </c>
      <c r="T3802" s="39"/>
      <c r="U3802" s="39">
        <f t="shared" si="1718"/>
        <v>0</v>
      </c>
      <c r="V3802" s="39"/>
      <c r="W3802" s="39">
        <f t="shared" si="1724"/>
        <v>0</v>
      </c>
      <c r="X3802" s="39">
        <f t="shared" si="1720"/>
        <v>77.07998725950624</v>
      </c>
      <c r="Y3802" s="39">
        <f t="shared" si="1721"/>
        <v>2346.1221122112211</v>
      </c>
      <c r="Z3802" s="41">
        <f t="shared" si="1722"/>
        <v>64593.029323466231</v>
      </c>
      <c r="AA3802" s="41">
        <v>36381.753986486947</v>
      </c>
      <c r="AB3802" s="41">
        <v>0</v>
      </c>
      <c r="AC3802" s="41">
        <f t="shared" si="1704"/>
        <v>36381.753986486947</v>
      </c>
      <c r="AD3802" s="42">
        <f t="shared" si="1726"/>
        <v>28211.275336979284</v>
      </c>
      <c r="AE3802" s="41">
        <f t="shared" si="1705"/>
        <v>64593.029323466231</v>
      </c>
      <c r="AF3802" s="42">
        <f t="shared" si="1706"/>
        <v>216941.62414188031</v>
      </c>
      <c r="AG3802" s="43">
        <f t="shared" si="1725"/>
        <v>120</v>
      </c>
      <c r="AH3802" s="44">
        <f t="shared" si="1707"/>
        <v>92.468172484599592</v>
      </c>
      <c r="AI3802" s="36">
        <f t="shared" si="1708"/>
        <v>27.531827515400412</v>
      </c>
      <c r="AJ3802" s="36">
        <f t="shared" si="1709"/>
        <v>838</v>
      </c>
      <c r="AK3802" s="45">
        <v>45657</v>
      </c>
    </row>
    <row r="3803" spans="1:37" s="79" customFormat="1" ht="25.5" customHeight="1" x14ac:dyDescent="0.25">
      <c r="A3803" s="36">
        <v>3797</v>
      </c>
      <c r="B3803" s="45">
        <v>44819</v>
      </c>
      <c r="C3803" s="49" t="s">
        <v>431</v>
      </c>
      <c r="D3803" s="49"/>
      <c r="E3803" s="49">
        <v>12009</v>
      </c>
      <c r="F3803" s="56" t="s">
        <v>2682</v>
      </c>
      <c r="G3803" s="56" t="s">
        <v>435</v>
      </c>
      <c r="H3803" s="38">
        <v>50</v>
      </c>
      <c r="I3803" s="48">
        <v>2303465.3465346536</v>
      </c>
      <c r="J3803" s="39">
        <f t="shared" si="1710"/>
        <v>0</v>
      </c>
      <c r="K3803" s="39">
        <f t="shared" si="1711"/>
        <v>0</v>
      </c>
      <c r="L3803" s="39">
        <f t="shared" si="1712"/>
        <v>0</v>
      </c>
      <c r="M3803" s="39">
        <f t="shared" si="1723"/>
        <v>0</v>
      </c>
      <c r="N3803" s="39">
        <f t="shared" si="1719"/>
        <v>0</v>
      </c>
      <c r="O3803" s="39">
        <f t="shared" si="1713"/>
        <v>0</v>
      </c>
      <c r="P3803" s="39">
        <f t="shared" si="1714"/>
        <v>0</v>
      </c>
      <c r="Q3803" s="39">
        <f t="shared" si="1715"/>
        <v>2303465.3465346536</v>
      </c>
      <c r="R3803" s="39">
        <f t="shared" si="1716"/>
        <v>0</v>
      </c>
      <c r="S3803" s="39">
        <f t="shared" si="1717"/>
        <v>0</v>
      </c>
      <c r="T3803" s="39"/>
      <c r="U3803" s="39">
        <f t="shared" si="1718"/>
        <v>0</v>
      </c>
      <c r="V3803" s="39"/>
      <c r="W3803" s="39">
        <f t="shared" si="1724"/>
        <v>0</v>
      </c>
      <c r="X3803" s="39">
        <f t="shared" si="1720"/>
        <v>630.65444121414203</v>
      </c>
      <c r="Y3803" s="39">
        <f t="shared" si="1721"/>
        <v>19195.54455445545</v>
      </c>
      <c r="Z3803" s="41">
        <f t="shared" si="1722"/>
        <v>528488.42173745111</v>
      </c>
      <c r="AA3803" s="41">
        <v>297668.8962530751</v>
      </c>
      <c r="AB3803" s="41">
        <v>0</v>
      </c>
      <c r="AC3803" s="41">
        <f t="shared" si="1704"/>
        <v>297668.8962530751</v>
      </c>
      <c r="AD3803" s="42">
        <f t="shared" si="1726"/>
        <v>230819.525484376</v>
      </c>
      <c r="AE3803" s="41">
        <f t="shared" si="1705"/>
        <v>528488.42173745111</v>
      </c>
      <c r="AF3803" s="42">
        <f t="shared" si="1706"/>
        <v>1774976.9247972025</v>
      </c>
      <c r="AG3803" s="43">
        <f t="shared" si="1725"/>
        <v>120</v>
      </c>
      <c r="AH3803" s="44">
        <f t="shared" si="1707"/>
        <v>92.468172484599592</v>
      </c>
      <c r="AI3803" s="36">
        <f t="shared" si="1708"/>
        <v>27.531827515400412</v>
      </c>
      <c r="AJ3803" s="36">
        <f t="shared" si="1709"/>
        <v>838</v>
      </c>
      <c r="AK3803" s="45">
        <v>45657</v>
      </c>
    </row>
    <row r="3804" spans="1:37" s="79" customFormat="1" ht="38.25" customHeight="1" x14ac:dyDescent="0.25">
      <c r="A3804" s="36">
        <v>3798</v>
      </c>
      <c r="B3804" s="45">
        <v>44823</v>
      </c>
      <c r="C3804" s="49" t="s">
        <v>265</v>
      </c>
      <c r="D3804" s="49"/>
      <c r="E3804" s="49">
        <v>12007</v>
      </c>
      <c r="F3804" s="56" t="s">
        <v>2683</v>
      </c>
      <c r="G3804" s="56" t="s">
        <v>756</v>
      </c>
      <c r="H3804" s="38">
        <v>2</v>
      </c>
      <c r="I3804" s="50">
        <v>415000</v>
      </c>
      <c r="J3804" s="39">
        <f t="shared" si="1710"/>
        <v>0</v>
      </c>
      <c r="K3804" s="39">
        <f t="shared" si="1711"/>
        <v>0</v>
      </c>
      <c r="L3804" s="39">
        <f t="shared" si="1712"/>
        <v>0</v>
      </c>
      <c r="M3804" s="39">
        <f>IF(C3804=12006,H3804,IF(C3804&lt;&gt;12006,0))</f>
        <v>0</v>
      </c>
      <c r="N3804" s="39">
        <f t="shared" si="1719"/>
        <v>0</v>
      </c>
      <c r="O3804" s="39">
        <f t="shared" si="1713"/>
        <v>415000</v>
      </c>
      <c r="P3804" s="39">
        <f t="shared" si="1714"/>
        <v>0</v>
      </c>
      <c r="Q3804" s="39">
        <f t="shared" si="1715"/>
        <v>0</v>
      </c>
      <c r="R3804" s="39">
        <f t="shared" si="1716"/>
        <v>0</v>
      </c>
      <c r="S3804" s="39">
        <f t="shared" si="1717"/>
        <v>0</v>
      </c>
      <c r="T3804" s="39"/>
      <c r="U3804" s="39">
        <f t="shared" si="1718"/>
        <v>0</v>
      </c>
      <c r="V3804" s="39"/>
      <c r="W3804" s="39"/>
      <c r="X3804" s="39">
        <f t="shared" si="1720"/>
        <v>113.6208076659822</v>
      </c>
      <c r="Y3804" s="39">
        <f t="shared" si="1721"/>
        <v>3458.333333333333</v>
      </c>
      <c r="Z3804" s="41">
        <f t="shared" si="1722"/>
        <v>94759.753593429152</v>
      </c>
      <c r="AA3804" s="41">
        <v>53174.537987679665</v>
      </c>
      <c r="AB3804" s="41">
        <v>50327.347593578663</v>
      </c>
      <c r="AC3804" s="41">
        <f t="shared" si="1704"/>
        <v>103501.88558125834</v>
      </c>
      <c r="AD3804" s="42">
        <f t="shared" si="1726"/>
        <v>41585.215605749487</v>
      </c>
      <c r="AE3804" s="41">
        <f t="shared" si="1705"/>
        <v>145087.10118700782</v>
      </c>
      <c r="AF3804" s="42">
        <f t="shared" si="1706"/>
        <v>269912.89881299215</v>
      </c>
      <c r="AG3804" s="43">
        <f>(365.25/30.4375*(IF(E3804=12002,1/3%,IF(E3804=12003,1/3%,IF(E3804=12004,1/3%,IF(E3804=12006,1/2%,IF(E3804=12007,1/10%,IF(E3804=12008,1/3%,IF(E3804=12009,1/10%,IF(E3804=12010,1/10%,IF(E3804=12011,1/20%,IF(E3804=12012,1/3%))))))))))))</f>
        <v>120</v>
      </c>
      <c r="AH3804" s="44">
        <f t="shared" si="1707"/>
        <v>92.599589322381931</v>
      </c>
      <c r="AI3804" s="36">
        <f t="shared" si="1708"/>
        <v>27.400410677618069</v>
      </c>
      <c r="AJ3804" s="36">
        <f t="shared" si="1709"/>
        <v>834</v>
      </c>
      <c r="AK3804" s="45">
        <v>45657</v>
      </c>
    </row>
    <row r="3805" spans="1:37" s="79" customFormat="1" ht="12.75" customHeight="1" x14ac:dyDescent="0.25">
      <c r="A3805" s="36">
        <v>3799</v>
      </c>
      <c r="B3805" s="45">
        <v>44824</v>
      </c>
      <c r="C3805" s="49" t="s">
        <v>265</v>
      </c>
      <c r="D3805" s="49"/>
      <c r="E3805" s="49">
        <v>12007</v>
      </c>
      <c r="F3805" s="56" t="s">
        <v>2684</v>
      </c>
      <c r="G3805" s="56" t="s">
        <v>756</v>
      </c>
      <c r="H3805" s="38">
        <v>1</v>
      </c>
      <c r="I3805" s="50">
        <v>1815000</v>
      </c>
      <c r="J3805" s="39">
        <f t="shared" si="1710"/>
        <v>0</v>
      </c>
      <c r="K3805" s="39">
        <f t="shared" si="1711"/>
        <v>0</v>
      </c>
      <c r="L3805" s="39">
        <f t="shared" si="1712"/>
        <v>0</v>
      </c>
      <c r="M3805" s="39">
        <f>IF(C3805=12006,H3805,IF(C3805&lt;&gt;12006,0))</f>
        <v>0</v>
      </c>
      <c r="N3805" s="39">
        <f t="shared" si="1719"/>
        <v>0</v>
      </c>
      <c r="O3805" s="39">
        <f t="shared" si="1713"/>
        <v>1815000</v>
      </c>
      <c r="P3805" s="39">
        <f t="shared" si="1714"/>
        <v>0</v>
      </c>
      <c r="Q3805" s="39">
        <f t="shared" si="1715"/>
        <v>0</v>
      </c>
      <c r="R3805" s="39">
        <f t="shared" si="1716"/>
        <v>0</v>
      </c>
      <c r="S3805" s="39">
        <f t="shared" si="1717"/>
        <v>0</v>
      </c>
      <c r="T3805" s="39"/>
      <c r="U3805" s="39">
        <f t="shared" si="1718"/>
        <v>0</v>
      </c>
      <c r="V3805" s="39"/>
      <c r="W3805" s="39"/>
      <c r="X3805" s="39">
        <f t="shared" si="1720"/>
        <v>496.91991786447636</v>
      </c>
      <c r="Y3805" s="39">
        <f t="shared" si="1721"/>
        <v>15125</v>
      </c>
      <c r="Z3805" s="41">
        <f t="shared" si="1722"/>
        <v>413934.29158110882</v>
      </c>
      <c r="AA3805" s="41">
        <v>232061.60164271045</v>
      </c>
      <c r="AB3805" s="41">
        <v>219636.03880679249</v>
      </c>
      <c r="AC3805" s="41">
        <f t="shared" si="1704"/>
        <v>451697.64044950297</v>
      </c>
      <c r="AD3805" s="42">
        <f t="shared" si="1726"/>
        <v>181872.68993839837</v>
      </c>
      <c r="AE3805" s="41">
        <f t="shared" si="1705"/>
        <v>633570.33038790128</v>
      </c>
      <c r="AF3805" s="42">
        <f t="shared" si="1706"/>
        <v>1181429.6696120987</v>
      </c>
      <c r="AG3805" s="43">
        <f>(365.25/30.4375*(IF(E3805=12002,1/3%,IF(E3805=12003,1/3%,IF(E3805=12004,1/3%,IF(E3805=12006,1/2%,IF(E3805=12007,1/10%,IF(E3805=12008,1/3%,IF(E3805=12009,1/10%,IF(E3805=12010,1/10%,IF(E3805=12011,1/20%,IF(E3805=12012,1/3%))))))))))))</f>
        <v>120</v>
      </c>
      <c r="AH3805" s="44">
        <f t="shared" si="1707"/>
        <v>92.632443531827519</v>
      </c>
      <c r="AI3805" s="36">
        <f t="shared" si="1708"/>
        <v>27.367556468172484</v>
      </c>
      <c r="AJ3805" s="36">
        <f t="shared" si="1709"/>
        <v>833</v>
      </c>
      <c r="AK3805" s="45">
        <v>45657</v>
      </c>
    </row>
    <row r="3806" spans="1:37" s="79" customFormat="1" ht="12.75" customHeight="1" x14ac:dyDescent="0.25">
      <c r="A3806" s="36">
        <v>3800</v>
      </c>
      <c r="B3806" s="45">
        <v>44824</v>
      </c>
      <c r="C3806" s="49" t="s">
        <v>431</v>
      </c>
      <c r="D3806" s="49"/>
      <c r="E3806" s="49">
        <v>12009</v>
      </c>
      <c r="F3806" s="56" t="s">
        <v>2685</v>
      </c>
      <c r="G3806" s="56" t="s">
        <v>435</v>
      </c>
      <c r="H3806" s="38">
        <v>1</v>
      </c>
      <c r="I3806" s="48">
        <v>154764.70588235295</v>
      </c>
      <c r="J3806" s="39">
        <f t="shared" si="1710"/>
        <v>0</v>
      </c>
      <c r="K3806" s="39">
        <f t="shared" si="1711"/>
        <v>0</v>
      </c>
      <c r="L3806" s="39">
        <f t="shared" si="1712"/>
        <v>0</v>
      </c>
      <c r="M3806" s="39">
        <f>IF(E3806=12005,I3806,IF(E3806&lt;&gt;12005,0))</f>
        <v>0</v>
      </c>
      <c r="N3806" s="39">
        <f t="shared" si="1719"/>
        <v>0</v>
      </c>
      <c r="O3806" s="39">
        <f t="shared" si="1713"/>
        <v>0</v>
      </c>
      <c r="P3806" s="39">
        <f t="shared" si="1714"/>
        <v>0</v>
      </c>
      <c r="Q3806" s="39">
        <f t="shared" si="1715"/>
        <v>154764.70588235295</v>
      </c>
      <c r="R3806" s="39">
        <f t="shared" si="1716"/>
        <v>0</v>
      </c>
      <c r="S3806" s="39">
        <f t="shared" si="1717"/>
        <v>0</v>
      </c>
      <c r="T3806" s="39"/>
      <c r="U3806" s="39">
        <f t="shared" si="1718"/>
        <v>0</v>
      </c>
      <c r="V3806" s="39"/>
      <c r="W3806" s="39">
        <f>IF(E3806=12099,I3806,IF(E3806&lt;&gt;12099,0))</f>
        <v>0</v>
      </c>
      <c r="X3806" s="39">
        <f t="shared" si="1720"/>
        <v>42.372267182026818</v>
      </c>
      <c r="Y3806" s="39">
        <f t="shared" si="1721"/>
        <v>1289.7058823529412</v>
      </c>
      <c r="Z3806" s="41">
        <f t="shared" si="1722"/>
        <v>35296.098562628336</v>
      </c>
      <c r="AA3806" s="41">
        <v>19787.848774006521</v>
      </c>
      <c r="AB3806" s="41">
        <v>0</v>
      </c>
      <c r="AC3806" s="41">
        <f t="shared" si="1704"/>
        <v>19787.848774006521</v>
      </c>
      <c r="AD3806" s="42">
        <f t="shared" si="1726"/>
        <v>15508.249788621815</v>
      </c>
      <c r="AE3806" s="41">
        <f t="shared" si="1705"/>
        <v>35296.098562628336</v>
      </c>
      <c r="AF3806" s="42">
        <f t="shared" si="1706"/>
        <v>119468.60731972462</v>
      </c>
      <c r="AG3806" s="43">
        <f>(365.25/30.4375*(IF(E3806=12002,1/3%,IF(E3806=12003,1/3%,IF(E3806=12004,1/3%,IF(E3806=12006,1/2%,IF(E3806=12007,1/10%,IF(E3806=12008,1/3%,IF(E3806=12009,1/10%,IF(E3806=12010,1/10%,IF(E3806=12011,1/20%,IF(E3806=12012,1/3%,IF(E3806=12099,1/10%)))))))))))))</f>
        <v>120</v>
      </c>
      <c r="AH3806" s="44">
        <f t="shared" si="1707"/>
        <v>92.632443531827519</v>
      </c>
      <c r="AI3806" s="36">
        <f t="shared" si="1708"/>
        <v>27.367556468172484</v>
      </c>
      <c r="AJ3806" s="36">
        <f t="shared" si="1709"/>
        <v>833</v>
      </c>
      <c r="AK3806" s="45">
        <v>45657</v>
      </c>
    </row>
    <row r="3807" spans="1:37" s="79" customFormat="1" ht="12.75" customHeight="1" x14ac:dyDescent="0.25">
      <c r="A3807" s="36">
        <v>3801</v>
      </c>
      <c r="B3807" s="45">
        <v>44824</v>
      </c>
      <c r="C3807" s="49" t="s">
        <v>431</v>
      </c>
      <c r="D3807" s="49"/>
      <c r="E3807" s="49">
        <v>12009</v>
      </c>
      <c r="F3807" s="56" t="s">
        <v>2686</v>
      </c>
      <c r="G3807" s="56" t="s">
        <v>435</v>
      </c>
      <c r="H3807" s="38">
        <v>1</v>
      </c>
      <c r="I3807" s="48">
        <v>175400</v>
      </c>
      <c r="J3807" s="39">
        <f t="shared" si="1710"/>
        <v>0</v>
      </c>
      <c r="K3807" s="39">
        <f t="shared" si="1711"/>
        <v>0</v>
      </c>
      <c r="L3807" s="39">
        <f t="shared" si="1712"/>
        <v>0</v>
      </c>
      <c r="M3807" s="39">
        <f>IF(E3807=12005,I3807,IF(E3807&lt;&gt;12005,0))</f>
        <v>0</v>
      </c>
      <c r="N3807" s="39">
        <f t="shared" si="1719"/>
        <v>0</v>
      </c>
      <c r="O3807" s="39">
        <f t="shared" si="1713"/>
        <v>0</v>
      </c>
      <c r="P3807" s="39">
        <f t="shared" si="1714"/>
        <v>0</v>
      </c>
      <c r="Q3807" s="39">
        <f t="shared" si="1715"/>
        <v>175400</v>
      </c>
      <c r="R3807" s="39">
        <f t="shared" si="1716"/>
        <v>0</v>
      </c>
      <c r="S3807" s="39">
        <f t="shared" si="1717"/>
        <v>0</v>
      </c>
      <c r="T3807" s="39"/>
      <c r="U3807" s="39">
        <f t="shared" si="1718"/>
        <v>0</v>
      </c>
      <c r="V3807" s="39"/>
      <c r="W3807" s="39">
        <f>IF(E3807=12099,I3807,IF(E3807&lt;&gt;12099,0))</f>
        <v>0</v>
      </c>
      <c r="X3807" s="39">
        <f t="shared" si="1720"/>
        <v>48.021902806297057</v>
      </c>
      <c r="Y3807" s="39">
        <f t="shared" si="1721"/>
        <v>1461.6666666666667</v>
      </c>
      <c r="Z3807" s="41">
        <f t="shared" si="1722"/>
        <v>40002.245037645451</v>
      </c>
      <c r="AA3807" s="41">
        <v>22426.228610540726</v>
      </c>
      <c r="AB3807" s="41">
        <v>0</v>
      </c>
      <c r="AC3807" s="41">
        <f t="shared" si="1704"/>
        <v>22426.228610540726</v>
      </c>
      <c r="AD3807" s="42">
        <f t="shared" si="1726"/>
        <v>17576.016427104725</v>
      </c>
      <c r="AE3807" s="41">
        <f t="shared" si="1705"/>
        <v>40002.245037645451</v>
      </c>
      <c r="AF3807" s="42">
        <f t="shared" si="1706"/>
        <v>135397.75496235455</v>
      </c>
      <c r="AG3807" s="43">
        <f>(365.25/30.4375*(IF(E3807=12002,1/3%,IF(E3807=12003,1/3%,IF(E3807=12004,1/3%,IF(E3807=12006,1/2%,IF(E3807=12007,1/10%,IF(E3807=12008,1/3%,IF(E3807=12009,1/10%,IF(E3807=12010,1/10%,IF(E3807=12011,1/20%,IF(E3807=12012,1/3%,IF(E3807=12099,1/10%)))))))))))))</f>
        <v>120</v>
      </c>
      <c r="AH3807" s="44">
        <f t="shared" si="1707"/>
        <v>92.632443531827519</v>
      </c>
      <c r="AI3807" s="36">
        <f t="shared" si="1708"/>
        <v>27.367556468172484</v>
      </c>
      <c r="AJ3807" s="36">
        <f t="shared" si="1709"/>
        <v>833</v>
      </c>
      <c r="AK3807" s="45">
        <v>45657</v>
      </c>
    </row>
    <row r="3808" spans="1:37" s="79" customFormat="1" ht="12.75" customHeight="1" x14ac:dyDescent="0.25">
      <c r="A3808" s="36">
        <v>3802</v>
      </c>
      <c r="B3808" s="45">
        <v>44824</v>
      </c>
      <c r="C3808" s="49" t="s">
        <v>431</v>
      </c>
      <c r="D3808" s="49"/>
      <c r="E3808" s="49">
        <v>12009</v>
      </c>
      <c r="F3808" s="56" t="s">
        <v>2687</v>
      </c>
      <c r="G3808" s="56" t="s">
        <v>435</v>
      </c>
      <c r="H3808" s="38">
        <v>1</v>
      </c>
      <c r="I3808" s="48">
        <v>196035.29411764705</v>
      </c>
      <c r="J3808" s="39">
        <f t="shared" si="1710"/>
        <v>0</v>
      </c>
      <c r="K3808" s="39">
        <f t="shared" si="1711"/>
        <v>0</v>
      </c>
      <c r="L3808" s="39">
        <f t="shared" si="1712"/>
        <v>0</v>
      </c>
      <c r="M3808" s="39">
        <f>IF(E3808=12005,I3808,IF(E3808&lt;&gt;12005,0))</f>
        <v>0</v>
      </c>
      <c r="N3808" s="39">
        <f t="shared" si="1719"/>
        <v>0</v>
      </c>
      <c r="O3808" s="39">
        <f t="shared" si="1713"/>
        <v>0</v>
      </c>
      <c r="P3808" s="39">
        <f t="shared" si="1714"/>
        <v>0</v>
      </c>
      <c r="Q3808" s="39">
        <f t="shared" si="1715"/>
        <v>196035.29411764705</v>
      </c>
      <c r="R3808" s="39">
        <f t="shared" si="1716"/>
        <v>0</v>
      </c>
      <c r="S3808" s="39">
        <f t="shared" si="1717"/>
        <v>0</v>
      </c>
      <c r="T3808" s="39"/>
      <c r="U3808" s="39">
        <f t="shared" si="1718"/>
        <v>0</v>
      </c>
      <c r="V3808" s="39"/>
      <c r="W3808" s="39">
        <f>IF(E3808=12099,I3808,IF(E3808&lt;&gt;12099,0))</f>
        <v>0</v>
      </c>
      <c r="X3808" s="39">
        <f t="shared" si="1720"/>
        <v>53.671538430567303</v>
      </c>
      <c r="Y3808" s="39">
        <f t="shared" si="1721"/>
        <v>1633.6274509803923</v>
      </c>
      <c r="Z3808" s="41">
        <f t="shared" si="1722"/>
        <v>44708.391512662565</v>
      </c>
      <c r="AA3808" s="41">
        <v>25064.60844707493</v>
      </c>
      <c r="AB3808" s="41">
        <v>0</v>
      </c>
      <c r="AC3808" s="41">
        <f t="shared" si="1704"/>
        <v>25064.60844707493</v>
      </c>
      <c r="AD3808" s="42">
        <f t="shared" si="1726"/>
        <v>19643.783065587635</v>
      </c>
      <c r="AE3808" s="41">
        <f t="shared" si="1705"/>
        <v>44708.391512662565</v>
      </c>
      <c r="AF3808" s="42">
        <f t="shared" si="1706"/>
        <v>151326.90260498447</v>
      </c>
      <c r="AG3808" s="43">
        <f>(365.25/30.4375*(IF(E3808=12002,1/3%,IF(E3808=12003,1/3%,IF(E3808=12004,1/3%,IF(E3808=12006,1/2%,IF(E3808=12007,1/10%,IF(E3808=12008,1/3%,IF(E3808=12009,1/10%,IF(E3808=12010,1/10%,IF(E3808=12011,1/20%,IF(E3808=12012,1/3%,IF(E3808=12099,1/10%)))))))))))))</f>
        <v>120</v>
      </c>
      <c r="AH3808" s="44">
        <f t="shared" si="1707"/>
        <v>92.632443531827519</v>
      </c>
      <c r="AI3808" s="36">
        <f t="shared" si="1708"/>
        <v>27.367556468172484</v>
      </c>
      <c r="AJ3808" s="36">
        <f t="shared" si="1709"/>
        <v>833</v>
      </c>
      <c r="AK3808" s="45">
        <v>45657</v>
      </c>
    </row>
    <row r="3809" spans="1:37" s="79" customFormat="1" ht="38.25" customHeight="1" x14ac:dyDescent="0.25">
      <c r="A3809" s="36">
        <v>3803</v>
      </c>
      <c r="B3809" s="45">
        <v>44824</v>
      </c>
      <c r="C3809" s="49" t="s">
        <v>973</v>
      </c>
      <c r="D3809" s="49"/>
      <c r="E3809" s="49">
        <v>12006</v>
      </c>
      <c r="F3809" s="56" t="s">
        <v>2688</v>
      </c>
      <c r="G3809" s="56" t="s">
        <v>435</v>
      </c>
      <c r="H3809" s="38">
        <v>1</v>
      </c>
      <c r="I3809" s="50">
        <v>1180000</v>
      </c>
      <c r="J3809" s="39">
        <f t="shared" si="1710"/>
        <v>0</v>
      </c>
      <c r="K3809" s="39">
        <f t="shared" si="1711"/>
        <v>0</v>
      </c>
      <c r="L3809" s="39">
        <f t="shared" si="1712"/>
        <v>0</v>
      </c>
      <c r="M3809" s="39">
        <f>IF(E3809=12005,I3809,IF(E3809&lt;&gt;12005,0))</f>
        <v>0</v>
      </c>
      <c r="N3809" s="39">
        <f t="shared" si="1719"/>
        <v>1180000</v>
      </c>
      <c r="O3809" s="39">
        <f t="shared" si="1713"/>
        <v>0</v>
      </c>
      <c r="P3809" s="39">
        <f t="shared" si="1714"/>
        <v>0</v>
      </c>
      <c r="Q3809" s="39">
        <f t="shared" si="1715"/>
        <v>0</v>
      </c>
      <c r="R3809" s="39">
        <f t="shared" si="1716"/>
        <v>0</v>
      </c>
      <c r="S3809" s="39">
        <f t="shared" si="1717"/>
        <v>0</v>
      </c>
      <c r="T3809" s="39"/>
      <c r="U3809" s="39">
        <f t="shared" si="1718"/>
        <v>0</v>
      </c>
      <c r="V3809" s="39"/>
      <c r="W3809" s="39">
        <f>IF(E3809=12099,I3809,IF(E3809&lt;&gt;12099,0))</f>
        <v>0</v>
      </c>
      <c r="X3809" s="39">
        <f t="shared" si="1720"/>
        <v>64.613278576317583</v>
      </c>
      <c r="Y3809" s="39">
        <f t="shared" si="1721"/>
        <v>1966.6666666666665</v>
      </c>
      <c r="Z3809" s="41">
        <f t="shared" si="1722"/>
        <v>53822.861054072549</v>
      </c>
      <c r="AA3809" s="41">
        <v>30174.401095140311</v>
      </c>
      <c r="AB3809" s="41">
        <v>0</v>
      </c>
      <c r="AC3809" s="41">
        <f t="shared" si="1704"/>
        <v>30174.401095140311</v>
      </c>
      <c r="AD3809" s="42">
        <f t="shared" si="1726"/>
        <v>23648.459958932239</v>
      </c>
      <c r="AE3809" s="41">
        <f t="shared" si="1705"/>
        <v>53822.861054072549</v>
      </c>
      <c r="AF3809" s="42">
        <f t="shared" si="1706"/>
        <v>1126177.1389459274</v>
      </c>
      <c r="AG3809" s="43">
        <f>(365.25/30.4375*(IF(E3809=12002,1/3%,IF(E3809=12003,1/3%,IF(E3809=12004,1/3%,IF(E3809=12006,1/2%,IF(E3809=12007,1/10%,IF(E3809=12008,1/3%,IF(E3809=12009,1/10%,IF(E3809=12010,1/10%,IF(E3809=12011,1/20%,IF(E3809=12012,1/3%,IF(E3809=12099,1/10%)))))))))))))</f>
        <v>600</v>
      </c>
      <c r="AH3809" s="44">
        <f t="shared" si="1707"/>
        <v>572.63244353182756</v>
      </c>
      <c r="AI3809" s="36">
        <f t="shared" si="1708"/>
        <v>27.367556468172484</v>
      </c>
      <c r="AJ3809" s="36">
        <f t="shared" si="1709"/>
        <v>833</v>
      </c>
      <c r="AK3809" s="45">
        <v>45657</v>
      </c>
    </row>
    <row r="3810" spans="1:37" s="79" customFormat="1" ht="38.25" customHeight="1" x14ac:dyDescent="0.2">
      <c r="A3810" s="36">
        <v>3804</v>
      </c>
      <c r="B3810" s="69">
        <v>44824</v>
      </c>
      <c r="C3810" s="70" t="s">
        <v>431</v>
      </c>
      <c r="D3810" s="70"/>
      <c r="E3810" s="70">
        <v>12009</v>
      </c>
      <c r="F3810" s="92" t="s">
        <v>2689</v>
      </c>
      <c r="G3810" s="92" t="s">
        <v>692</v>
      </c>
      <c r="H3810" s="71">
        <v>1</v>
      </c>
      <c r="I3810" s="100">
        <v>105700</v>
      </c>
      <c r="J3810" s="39">
        <f t="shared" si="1710"/>
        <v>0</v>
      </c>
      <c r="K3810" s="39">
        <f t="shared" si="1711"/>
        <v>0</v>
      </c>
      <c r="L3810" s="39">
        <f t="shared" si="1712"/>
        <v>0</v>
      </c>
      <c r="M3810" s="39">
        <f>IF(C3810=12006,H3810,IF(C3810&lt;&gt;12006,0))</f>
        <v>0</v>
      </c>
      <c r="N3810" s="39">
        <f t="shared" si="1719"/>
        <v>0</v>
      </c>
      <c r="O3810" s="39">
        <f t="shared" si="1713"/>
        <v>0</v>
      </c>
      <c r="P3810" s="39">
        <f t="shared" si="1714"/>
        <v>0</v>
      </c>
      <c r="Q3810" s="39">
        <f t="shared" si="1715"/>
        <v>105700</v>
      </c>
      <c r="R3810" s="39">
        <f t="shared" si="1716"/>
        <v>0</v>
      </c>
      <c r="S3810" s="39">
        <f t="shared" si="1717"/>
        <v>0</v>
      </c>
      <c r="T3810" s="39"/>
      <c r="U3810" s="39">
        <f t="shared" si="1718"/>
        <v>0</v>
      </c>
      <c r="V3810" s="39"/>
      <c r="W3810" s="39"/>
      <c r="X3810" s="39">
        <f t="shared" si="1720"/>
        <v>28.939082819986311</v>
      </c>
      <c r="Y3810" s="39">
        <f t="shared" si="1721"/>
        <v>880.83333333333337</v>
      </c>
      <c r="Z3810" s="41">
        <f t="shared" si="1722"/>
        <v>24106.255989048597</v>
      </c>
      <c r="AA3810" s="41">
        <v>12646.37919233402</v>
      </c>
      <c r="AB3810" s="41">
        <v>661.82681026794694</v>
      </c>
      <c r="AC3810" s="41">
        <f t="shared" si="1704"/>
        <v>13308.206002601966</v>
      </c>
      <c r="AD3810" s="42">
        <f t="shared" si="1726"/>
        <v>11459.876796714578</v>
      </c>
      <c r="AE3810" s="41">
        <f t="shared" si="1705"/>
        <v>24768.082799316544</v>
      </c>
      <c r="AF3810" s="42">
        <f t="shared" si="1706"/>
        <v>80931.917200683456</v>
      </c>
      <c r="AG3810" s="43">
        <f>(365.25/30.4375*(IF(E3810=12002,1/3%,IF(E3810=12003,1/3%,IF(E3810=12004,1/3%,IF(E3810=12006,1/2%,IF(E3810=12007,1/10%,IF(E3810=12008,1/3%,IF(E3810=12009,1/10%,IF(E3810=12010,1/10%,IF(E3810=12011,1/20%,IF(E3810=12012,1/3%))))))))))))</f>
        <v>120</v>
      </c>
      <c r="AH3810" s="44">
        <f t="shared" si="1707"/>
        <v>92.632443531827519</v>
      </c>
      <c r="AI3810" s="36">
        <f t="shared" si="1708"/>
        <v>27.367556468172484</v>
      </c>
      <c r="AJ3810" s="36">
        <f t="shared" si="1709"/>
        <v>833</v>
      </c>
      <c r="AK3810" s="45">
        <v>45657</v>
      </c>
    </row>
    <row r="3811" spans="1:37" s="79" customFormat="1" ht="38.25" customHeight="1" x14ac:dyDescent="0.25">
      <c r="A3811" s="36">
        <v>3805</v>
      </c>
      <c r="B3811" s="45">
        <v>44828</v>
      </c>
      <c r="C3811" s="36" t="s">
        <v>721</v>
      </c>
      <c r="D3811" s="36"/>
      <c r="E3811" s="36">
        <v>12003</v>
      </c>
      <c r="F3811" s="36" t="s">
        <v>2614</v>
      </c>
      <c r="G3811" s="38" t="s">
        <v>2411</v>
      </c>
      <c r="H3811" s="61">
        <v>7</v>
      </c>
      <c r="I3811" s="48">
        <v>407312.5</v>
      </c>
      <c r="J3811" s="39">
        <f t="shared" si="1710"/>
        <v>0</v>
      </c>
      <c r="K3811" s="39">
        <f t="shared" si="1711"/>
        <v>407312.5</v>
      </c>
      <c r="L3811" s="39">
        <f t="shared" si="1712"/>
        <v>0</v>
      </c>
      <c r="M3811" s="39">
        <f>IF(C3811=12006,H3811,IF(C3811&lt;&gt;12006,0))</f>
        <v>0</v>
      </c>
      <c r="N3811" s="39">
        <f t="shared" si="1719"/>
        <v>0</v>
      </c>
      <c r="O3811" s="39">
        <f t="shared" si="1713"/>
        <v>0</v>
      </c>
      <c r="P3811" s="39">
        <f t="shared" si="1714"/>
        <v>0</v>
      </c>
      <c r="Q3811" s="39">
        <f t="shared" si="1715"/>
        <v>0</v>
      </c>
      <c r="R3811" s="39">
        <f t="shared" si="1716"/>
        <v>0</v>
      </c>
      <c r="S3811" s="39">
        <f t="shared" si="1717"/>
        <v>0</v>
      </c>
      <c r="T3811" s="39"/>
      <c r="U3811" s="39">
        <f t="shared" si="1718"/>
        <v>0</v>
      </c>
      <c r="V3811" s="39"/>
      <c r="W3811" s="39"/>
      <c r="X3811" s="39">
        <f t="shared" si="1720"/>
        <v>33.454825462012323</v>
      </c>
      <c r="Y3811" s="39">
        <f t="shared" si="1721"/>
        <v>1018.2812500000001</v>
      </c>
      <c r="Z3811" s="41">
        <f t="shared" si="1722"/>
        <v>27734.050308008216</v>
      </c>
      <c r="AA3811" s="41">
        <v>15489.584188911707</v>
      </c>
      <c r="AB3811" s="41">
        <v>0</v>
      </c>
      <c r="AC3811" s="41">
        <f t="shared" si="1704"/>
        <v>15489.584188911707</v>
      </c>
      <c r="AD3811" s="42">
        <f t="shared" si="1726"/>
        <v>12244.466119096509</v>
      </c>
      <c r="AE3811" s="41">
        <f t="shared" si="1705"/>
        <v>27734.050308008216</v>
      </c>
      <c r="AF3811" s="42">
        <f t="shared" si="1706"/>
        <v>379578.44969199179</v>
      </c>
      <c r="AG3811" s="43">
        <f>(365.25/30.4375*(IF(E3811=12002,1/3%,IF(E3811=12003,1/3%,IF(E3811=12004,1/3%,IF(E3811=12006,1/2%,IF(E3811=12007,1/10%,IF(E3811=12008,1/3%,IF(E3811=12009,1/10%,IF(E3811=12010,1/10%,IF(E3811=12011,1/20%,IF(E3811=12012,1/3%))))))))))))</f>
        <v>400</v>
      </c>
      <c r="AH3811" s="44">
        <f t="shared" si="1707"/>
        <v>372.76386036960986</v>
      </c>
      <c r="AI3811" s="36">
        <f t="shared" si="1708"/>
        <v>27.236139630390145</v>
      </c>
      <c r="AJ3811" s="36">
        <f t="shared" si="1709"/>
        <v>829</v>
      </c>
      <c r="AK3811" s="45">
        <v>45657</v>
      </c>
    </row>
    <row r="3812" spans="1:37" s="79" customFormat="1" ht="51" customHeight="1" x14ac:dyDescent="0.2">
      <c r="A3812" s="36">
        <v>3806</v>
      </c>
      <c r="B3812" s="69">
        <v>44831</v>
      </c>
      <c r="C3812" s="70" t="s">
        <v>973</v>
      </c>
      <c r="D3812" s="70"/>
      <c r="E3812" s="70">
        <v>12006</v>
      </c>
      <c r="F3812" s="92" t="s">
        <v>2690</v>
      </c>
      <c r="G3812" s="36" t="s">
        <v>435</v>
      </c>
      <c r="H3812" s="71">
        <v>1</v>
      </c>
      <c r="I3812" s="72">
        <v>118708.0299999998</v>
      </c>
      <c r="J3812" s="39">
        <f t="shared" si="1710"/>
        <v>0</v>
      </c>
      <c r="K3812" s="39">
        <f t="shared" si="1711"/>
        <v>0</v>
      </c>
      <c r="L3812" s="39">
        <f t="shared" si="1712"/>
        <v>0</v>
      </c>
      <c r="M3812" s="39">
        <f t="shared" ref="M3812:M3817" si="1727">IF(E3812=12005,I3812,IF(E3812&lt;&gt;12005,0))</f>
        <v>0</v>
      </c>
      <c r="N3812" s="39">
        <f t="shared" si="1719"/>
        <v>118708.0299999998</v>
      </c>
      <c r="O3812" s="39">
        <f t="shared" si="1713"/>
        <v>0</v>
      </c>
      <c r="P3812" s="39">
        <f t="shared" si="1714"/>
        <v>0</v>
      </c>
      <c r="Q3812" s="39">
        <f t="shared" si="1715"/>
        <v>0</v>
      </c>
      <c r="R3812" s="39">
        <f t="shared" si="1716"/>
        <v>0</v>
      </c>
      <c r="S3812" s="39">
        <f t="shared" si="1717"/>
        <v>0</v>
      </c>
      <c r="T3812" s="39"/>
      <c r="U3812" s="39">
        <f t="shared" si="1718"/>
        <v>0</v>
      </c>
      <c r="V3812" s="39"/>
      <c r="W3812" s="39">
        <f t="shared" ref="W3812:W3817" si="1728">IF(E3812=12099,I3812,IF(E3812&lt;&gt;12099,0))</f>
        <v>0</v>
      </c>
      <c r="X3812" s="39">
        <f t="shared" si="1720"/>
        <v>6.5000974674880112</v>
      </c>
      <c r="Y3812" s="39">
        <f t="shared" si="1721"/>
        <v>197.84671666666634</v>
      </c>
      <c r="Z3812" s="41">
        <f t="shared" si="1722"/>
        <v>5369.0805081450972</v>
      </c>
      <c r="AA3812" s="41">
        <v>2990.0448350444854</v>
      </c>
      <c r="AB3812" s="41">
        <v>0</v>
      </c>
      <c r="AC3812" s="41">
        <f t="shared" si="1704"/>
        <v>2990.0448350444854</v>
      </c>
      <c r="AD3812" s="42">
        <f t="shared" si="1726"/>
        <v>2379.0356731006118</v>
      </c>
      <c r="AE3812" s="41">
        <f t="shared" si="1705"/>
        <v>5369.0805081450972</v>
      </c>
      <c r="AF3812" s="42">
        <f t="shared" si="1706"/>
        <v>113338.9494918547</v>
      </c>
      <c r="AG3812" s="43">
        <f t="shared" ref="AG3812:AG3817" si="1729">(365.25/30.4375*(IF(E3812=12002,1/3%,IF(E3812=12003,1/3%,IF(E3812=12004,1/3%,IF(E3812=12006,1/2%,IF(E3812=12007,1/10%,IF(E3812=12008,1/3%,IF(E3812=12009,1/10%,IF(E3812=12010,1/10%,IF(E3812=12011,1/20%,IF(E3812=12012,1/3%,IF(E3812=12099,1/10%)))))))))))))</f>
        <v>600</v>
      </c>
      <c r="AH3812" s="44">
        <f t="shared" si="1707"/>
        <v>572.86242299794662</v>
      </c>
      <c r="AI3812" s="36">
        <f t="shared" si="1708"/>
        <v>27.137577002053387</v>
      </c>
      <c r="AJ3812" s="36">
        <f t="shared" si="1709"/>
        <v>826</v>
      </c>
      <c r="AK3812" s="45">
        <v>45657</v>
      </c>
    </row>
    <row r="3813" spans="1:37" s="79" customFormat="1" ht="15" customHeight="1" x14ac:dyDescent="0.2">
      <c r="A3813" s="36">
        <v>3807</v>
      </c>
      <c r="B3813" s="69">
        <v>44831</v>
      </c>
      <c r="C3813" s="70" t="s">
        <v>973</v>
      </c>
      <c r="D3813" s="70"/>
      <c r="E3813" s="70">
        <v>12006</v>
      </c>
      <c r="F3813" s="92" t="s">
        <v>2690</v>
      </c>
      <c r="G3813" s="36" t="s">
        <v>435</v>
      </c>
      <c r="H3813" s="71">
        <v>1</v>
      </c>
      <c r="I3813" s="72">
        <v>2255452.66</v>
      </c>
      <c r="J3813" s="39">
        <f t="shared" si="1710"/>
        <v>0</v>
      </c>
      <c r="K3813" s="39">
        <f t="shared" si="1711"/>
        <v>0</v>
      </c>
      <c r="L3813" s="39">
        <f t="shared" si="1712"/>
        <v>0</v>
      </c>
      <c r="M3813" s="39">
        <f t="shared" si="1727"/>
        <v>0</v>
      </c>
      <c r="N3813" s="39">
        <f t="shared" si="1719"/>
        <v>2255452.66</v>
      </c>
      <c r="O3813" s="39">
        <f t="shared" si="1713"/>
        <v>0</v>
      </c>
      <c r="P3813" s="39">
        <f t="shared" si="1714"/>
        <v>0</v>
      </c>
      <c r="Q3813" s="39">
        <f t="shared" si="1715"/>
        <v>0</v>
      </c>
      <c r="R3813" s="39">
        <f t="shared" si="1716"/>
        <v>0</v>
      </c>
      <c r="S3813" s="39">
        <f t="shared" si="1717"/>
        <v>0</v>
      </c>
      <c r="T3813" s="39"/>
      <c r="U3813" s="39">
        <f t="shared" si="1718"/>
        <v>0</v>
      </c>
      <c r="V3813" s="39"/>
      <c r="W3813" s="39">
        <f t="shared" si="1728"/>
        <v>0</v>
      </c>
      <c r="X3813" s="39">
        <f t="shared" si="1720"/>
        <v>123.50185681040384</v>
      </c>
      <c r="Y3813" s="39">
        <f t="shared" si="1721"/>
        <v>3759.087766666667</v>
      </c>
      <c r="Z3813" s="41">
        <f t="shared" si="1722"/>
        <v>102012.53372539357</v>
      </c>
      <c r="AA3813" s="41">
        <v>56810.854132785767</v>
      </c>
      <c r="AB3813" s="41">
        <v>0</v>
      </c>
      <c r="AC3813" s="41">
        <f t="shared" si="1704"/>
        <v>56810.854132785767</v>
      </c>
      <c r="AD3813" s="42">
        <f t="shared" si="1726"/>
        <v>45201.679592607805</v>
      </c>
      <c r="AE3813" s="41">
        <f t="shared" si="1705"/>
        <v>102012.53372539357</v>
      </c>
      <c r="AF3813" s="42">
        <f t="shared" si="1706"/>
        <v>2153440.1262746067</v>
      </c>
      <c r="AG3813" s="43">
        <f t="shared" si="1729"/>
        <v>600</v>
      </c>
      <c r="AH3813" s="44">
        <f t="shared" si="1707"/>
        <v>572.86242299794662</v>
      </c>
      <c r="AI3813" s="36">
        <f t="shared" si="1708"/>
        <v>27.137577002053387</v>
      </c>
      <c r="AJ3813" s="36">
        <f t="shared" si="1709"/>
        <v>826</v>
      </c>
      <c r="AK3813" s="45">
        <v>45657</v>
      </c>
    </row>
    <row r="3814" spans="1:37" s="79" customFormat="1" ht="51" customHeight="1" x14ac:dyDescent="0.25">
      <c r="A3814" s="36">
        <v>3808</v>
      </c>
      <c r="B3814" s="45">
        <v>44831</v>
      </c>
      <c r="C3814" s="49" t="s">
        <v>272</v>
      </c>
      <c r="D3814" s="49"/>
      <c r="E3814" s="49">
        <v>12010</v>
      </c>
      <c r="F3814" s="56" t="s">
        <v>2691</v>
      </c>
      <c r="G3814" s="56" t="s">
        <v>435</v>
      </c>
      <c r="H3814" s="38">
        <v>1</v>
      </c>
      <c r="I3814" s="50">
        <v>99110.151187904994</v>
      </c>
      <c r="J3814" s="39">
        <f t="shared" si="1710"/>
        <v>0</v>
      </c>
      <c r="K3814" s="39">
        <f t="shared" si="1711"/>
        <v>0</v>
      </c>
      <c r="L3814" s="39">
        <f t="shared" si="1712"/>
        <v>0</v>
      </c>
      <c r="M3814" s="39">
        <f t="shared" si="1727"/>
        <v>0</v>
      </c>
      <c r="N3814" s="39">
        <f t="shared" si="1719"/>
        <v>0</v>
      </c>
      <c r="O3814" s="39">
        <f t="shared" si="1713"/>
        <v>0</v>
      </c>
      <c r="P3814" s="39">
        <f t="shared" si="1714"/>
        <v>0</v>
      </c>
      <c r="Q3814" s="39">
        <f t="shared" si="1715"/>
        <v>0</v>
      </c>
      <c r="R3814" s="39">
        <f t="shared" si="1716"/>
        <v>99110.151187904994</v>
      </c>
      <c r="S3814" s="39">
        <f t="shared" si="1717"/>
        <v>0</v>
      </c>
      <c r="T3814" s="39"/>
      <c r="U3814" s="39">
        <f t="shared" si="1718"/>
        <v>0</v>
      </c>
      <c r="V3814" s="39"/>
      <c r="W3814" s="39">
        <f t="shared" si="1728"/>
        <v>0</v>
      </c>
      <c r="X3814" s="39">
        <f t="shared" si="1720"/>
        <v>27.134880544258724</v>
      </c>
      <c r="Y3814" s="39">
        <f t="shared" si="1721"/>
        <v>825.91792656587495</v>
      </c>
      <c r="Z3814" s="41">
        <f t="shared" si="1722"/>
        <v>22413.411329557704</v>
      </c>
      <c r="AA3814" s="41">
        <v>12482.045050359015</v>
      </c>
      <c r="AB3814" s="41">
        <v>838.93060054729438</v>
      </c>
      <c r="AC3814" s="41">
        <f t="shared" si="1704"/>
        <v>13320.975650906308</v>
      </c>
      <c r="AD3814" s="42">
        <f t="shared" si="1726"/>
        <v>9931.3662791986899</v>
      </c>
      <c r="AE3814" s="41">
        <f t="shared" si="1705"/>
        <v>23252.341930104998</v>
      </c>
      <c r="AF3814" s="42">
        <f t="shared" si="1706"/>
        <v>75857.809257799992</v>
      </c>
      <c r="AG3814" s="43">
        <f t="shared" si="1729"/>
        <v>120</v>
      </c>
      <c r="AH3814" s="44">
        <f t="shared" si="1707"/>
        <v>92.862422997946609</v>
      </c>
      <c r="AI3814" s="36">
        <f t="shared" si="1708"/>
        <v>27.137577002053387</v>
      </c>
      <c r="AJ3814" s="36">
        <f t="shared" si="1709"/>
        <v>826</v>
      </c>
      <c r="AK3814" s="45">
        <v>45657</v>
      </c>
    </row>
    <row r="3815" spans="1:37" s="79" customFormat="1" ht="63.75" customHeight="1" x14ac:dyDescent="0.25">
      <c r="A3815" s="36">
        <v>3809</v>
      </c>
      <c r="B3815" s="45">
        <v>44831</v>
      </c>
      <c r="C3815" s="49" t="s">
        <v>272</v>
      </c>
      <c r="D3815" s="49"/>
      <c r="E3815" s="49">
        <v>12010</v>
      </c>
      <c r="F3815" s="56" t="s">
        <v>2691</v>
      </c>
      <c r="G3815" s="56" t="s">
        <v>435</v>
      </c>
      <c r="H3815" s="38">
        <v>2</v>
      </c>
      <c r="I3815" s="50">
        <v>856889.84881209501</v>
      </c>
      <c r="J3815" s="39">
        <f t="shared" si="1710"/>
        <v>0</v>
      </c>
      <c r="K3815" s="39">
        <f t="shared" si="1711"/>
        <v>0</v>
      </c>
      <c r="L3815" s="39">
        <f t="shared" si="1712"/>
        <v>0</v>
      </c>
      <c r="M3815" s="39">
        <f t="shared" si="1727"/>
        <v>0</v>
      </c>
      <c r="N3815" s="39">
        <f t="shared" si="1719"/>
        <v>0</v>
      </c>
      <c r="O3815" s="39">
        <f t="shared" si="1713"/>
        <v>0</v>
      </c>
      <c r="P3815" s="39">
        <f t="shared" si="1714"/>
        <v>0</v>
      </c>
      <c r="Q3815" s="39">
        <f t="shared" si="1715"/>
        <v>0</v>
      </c>
      <c r="R3815" s="39">
        <f t="shared" si="1716"/>
        <v>856889.84881209501</v>
      </c>
      <c r="S3815" s="39">
        <f t="shared" si="1717"/>
        <v>0</v>
      </c>
      <c r="T3815" s="39"/>
      <c r="U3815" s="39">
        <f t="shared" si="1718"/>
        <v>0</v>
      </c>
      <c r="V3815" s="39"/>
      <c r="W3815" s="39">
        <f t="shared" si="1728"/>
        <v>0</v>
      </c>
      <c r="X3815" s="39">
        <f t="shared" si="1720"/>
        <v>234.60365470557016</v>
      </c>
      <c r="Y3815" s="39">
        <f t="shared" si="1721"/>
        <v>7140.748740100792</v>
      </c>
      <c r="Z3815" s="41">
        <f t="shared" si="1722"/>
        <v>193782.61878680094</v>
      </c>
      <c r="AA3815" s="41">
        <v>107917.68116456228</v>
      </c>
      <c r="AB3815" s="41">
        <v>7253.254150565147</v>
      </c>
      <c r="AC3815" s="41">
        <f t="shared" si="1704"/>
        <v>115170.93531512743</v>
      </c>
      <c r="AD3815" s="42">
        <f t="shared" si="1726"/>
        <v>85864.937622238664</v>
      </c>
      <c r="AE3815" s="41">
        <f t="shared" si="1705"/>
        <v>201035.87293736608</v>
      </c>
      <c r="AF3815" s="42">
        <f t="shared" si="1706"/>
        <v>655853.97587472899</v>
      </c>
      <c r="AG3815" s="43">
        <f t="shared" si="1729"/>
        <v>120</v>
      </c>
      <c r="AH3815" s="44">
        <f t="shared" si="1707"/>
        <v>92.862422997946609</v>
      </c>
      <c r="AI3815" s="36">
        <f t="shared" si="1708"/>
        <v>27.137577002053387</v>
      </c>
      <c r="AJ3815" s="36">
        <f t="shared" si="1709"/>
        <v>826</v>
      </c>
      <c r="AK3815" s="45">
        <v>45657</v>
      </c>
    </row>
    <row r="3816" spans="1:37" s="79" customFormat="1" ht="12.75" customHeight="1" x14ac:dyDescent="0.25">
      <c r="A3816" s="36">
        <v>3810</v>
      </c>
      <c r="B3816" s="45">
        <v>44831</v>
      </c>
      <c r="C3816" s="49" t="s">
        <v>272</v>
      </c>
      <c r="D3816" s="49"/>
      <c r="E3816" s="49">
        <v>12010</v>
      </c>
      <c r="F3816" s="56" t="s">
        <v>2692</v>
      </c>
      <c r="G3816" s="56" t="s">
        <v>435</v>
      </c>
      <c r="H3816" s="38">
        <v>2</v>
      </c>
      <c r="I3816" s="50">
        <v>1390000</v>
      </c>
      <c r="J3816" s="39">
        <f t="shared" si="1710"/>
        <v>0</v>
      </c>
      <c r="K3816" s="39">
        <f t="shared" si="1711"/>
        <v>0</v>
      </c>
      <c r="L3816" s="39">
        <f t="shared" si="1712"/>
        <v>0</v>
      </c>
      <c r="M3816" s="39">
        <f t="shared" si="1727"/>
        <v>0</v>
      </c>
      <c r="N3816" s="39">
        <f t="shared" si="1719"/>
        <v>0</v>
      </c>
      <c r="O3816" s="39">
        <f t="shared" si="1713"/>
        <v>0</v>
      </c>
      <c r="P3816" s="39">
        <f t="shared" si="1714"/>
        <v>0</v>
      </c>
      <c r="Q3816" s="39">
        <f t="shared" si="1715"/>
        <v>0</v>
      </c>
      <c r="R3816" s="39">
        <f t="shared" si="1716"/>
        <v>1390000</v>
      </c>
      <c r="S3816" s="39">
        <f t="shared" si="1717"/>
        <v>0</v>
      </c>
      <c r="T3816" s="39"/>
      <c r="U3816" s="39">
        <f t="shared" si="1718"/>
        <v>0</v>
      </c>
      <c r="V3816" s="39"/>
      <c r="W3816" s="39">
        <f t="shared" si="1728"/>
        <v>0</v>
      </c>
      <c r="X3816" s="39">
        <f t="shared" si="1720"/>
        <v>380.56125941136207</v>
      </c>
      <c r="Y3816" s="39">
        <f t="shared" si="1721"/>
        <v>11583.333333333334</v>
      </c>
      <c r="Z3816" s="41">
        <f t="shared" si="1722"/>
        <v>314343.60027378506</v>
      </c>
      <c r="AA3816" s="41">
        <v>175058.17932922658</v>
      </c>
      <c r="AB3816" s="41">
        <v>11765.833477035869</v>
      </c>
      <c r="AC3816" s="41">
        <f t="shared" si="1704"/>
        <v>186824.01280626244</v>
      </c>
      <c r="AD3816" s="42">
        <f t="shared" si="1726"/>
        <v>139285.42094455849</v>
      </c>
      <c r="AE3816" s="41">
        <f t="shared" si="1705"/>
        <v>326109.43375082093</v>
      </c>
      <c r="AF3816" s="42">
        <f t="shared" si="1706"/>
        <v>1063890.5662491792</v>
      </c>
      <c r="AG3816" s="43">
        <f t="shared" si="1729"/>
        <v>120</v>
      </c>
      <c r="AH3816" s="44">
        <f t="shared" si="1707"/>
        <v>92.862422997946609</v>
      </c>
      <c r="AI3816" s="36">
        <f t="shared" si="1708"/>
        <v>27.137577002053387</v>
      </c>
      <c r="AJ3816" s="36">
        <f t="shared" si="1709"/>
        <v>826</v>
      </c>
      <c r="AK3816" s="45">
        <v>45657</v>
      </c>
    </row>
    <row r="3817" spans="1:37" s="79" customFormat="1" ht="12.75" customHeight="1" x14ac:dyDescent="0.25">
      <c r="A3817" s="36">
        <v>3811</v>
      </c>
      <c r="B3817" s="45">
        <v>44832</v>
      </c>
      <c r="C3817" s="49" t="s">
        <v>272</v>
      </c>
      <c r="D3817" s="49"/>
      <c r="E3817" s="49">
        <v>12010</v>
      </c>
      <c r="F3817" s="56" t="s">
        <v>2693</v>
      </c>
      <c r="G3817" s="56" t="s">
        <v>435</v>
      </c>
      <c r="H3817" s="38">
        <v>1</v>
      </c>
      <c r="I3817" s="50">
        <v>755000</v>
      </c>
      <c r="J3817" s="39">
        <f t="shared" si="1710"/>
        <v>0</v>
      </c>
      <c r="K3817" s="39">
        <f t="shared" si="1711"/>
        <v>0</v>
      </c>
      <c r="L3817" s="39">
        <f t="shared" si="1712"/>
        <v>0</v>
      </c>
      <c r="M3817" s="39">
        <f t="shared" si="1727"/>
        <v>0</v>
      </c>
      <c r="N3817" s="39">
        <f t="shared" si="1719"/>
        <v>0</v>
      </c>
      <c r="O3817" s="39">
        <f t="shared" si="1713"/>
        <v>0</v>
      </c>
      <c r="P3817" s="39">
        <f t="shared" si="1714"/>
        <v>0</v>
      </c>
      <c r="Q3817" s="39">
        <f t="shared" si="1715"/>
        <v>0</v>
      </c>
      <c r="R3817" s="39">
        <f t="shared" si="1716"/>
        <v>755000</v>
      </c>
      <c r="S3817" s="39">
        <f t="shared" si="1717"/>
        <v>0</v>
      </c>
      <c r="T3817" s="39"/>
      <c r="U3817" s="39">
        <f t="shared" si="1718"/>
        <v>0</v>
      </c>
      <c r="V3817" s="39"/>
      <c r="W3817" s="39">
        <f t="shared" si="1728"/>
        <v>0</v>
      </c>
      <c r="X3817" s="39">
        <f t="shared" si="1720"/>
        <v>206.70773442847366</v>
      </c>
      <c r="Y3817" s="39">
        <f t="shared" si="1721"/>
        <v>6291.666666666667</v>
      </c>
      <c r="Z3817" s="41">
        <f t="shared" si="1722"/>
        <v>170533.88090349076</v>
      </c>
      <c r="AA3817" s="41">
        <v>94878.850102669414</v>
      </c>
      <c r="AB3817" s="41">
        <v>6376.9014111657734</v>
      </c>
      <c r="AC3817" s="41">
        <f t="shared" si="1704"/>
        <v>101255.75151383519</v>
      </c>
      <c r="AD3817" s="42">
        <f t="shared" si="1726"/>
        <v>75655.030800821347</v>
      </c>
      <c r="AE3817" s="41">
        <f t="shared" si="1705"/>
        <v>176910.78231465654</v>
      </c>
      <c r="AF3817" s="42">
        <f t="shared" si="1706"/>
        <v>578089.21768534346</v>
      </c>
      <c r="AG3817" s="43">
        <f t="shared" si="1729"/>
        <v>120</v>
      </c>
      <c r="AH3817" s="44">
        <f t="shared" si="1707"/>
        <v>92.895277207392198</v>
      </c>
      <c r="AI3817" s="36">
        <f t="shared" si="1708"/>
        <v>27.104722792607802</v>
      </c>
      <c r="AJ3817" s="36">
        <f t="shared" si="1709"/>
        <v>825</v>
      </c>
      <c r="AK3817" s="45">
        <v>45657</v>
      </c>
    </row>
    <row r="3818" spans="1:37" s="79" customFormat="1" ht="38.25" customHeight="1" x14ac:dyDescent="0.25">
      <c r="A3818" s="36">
        <v>3812</v>
      </c>
      <c r="B3818" s="45">
        <v>44834</v>
      </c>
      <c r="C3818" s="36" t="s">
        <v>823</v>
      </c>
      <c r="D3818" s="36"/>
      <c r="E3818" s="36">
        <v>12004</v>
      </c>
      <c r="F3818" s="36" t="s">
        <v>2694</v>
      </c>
      <c r="G3818" s="36" t="s">
        <v>65</v>
      </c>
      <c r="H3818" s="38">
        <v>1</v>
      </c>
      <c r="I3818" s="50">
        <v>521560</v>
      </c>
      <c r="J3818" s="39">
        <f t="shared" si="1710"/>
        <v>0</v>
      </c>
      <c r="K3818" s="39">
        <f t="shared" si="1711"/>
        <v>0</v>
      </c>
      <c r="L3818" s="39">
        <f t="shared" si="1712"/>
        <v>521560</v>
      </c>
      <c r="M3818" s="39">
        <f>IF(C3818=12006,H3818,IF(C3818&lt;&gt;12006,0))</f>
        <v>0</v>
      </c>
      <c r="N3818" s="39">
        <f t="shared" si="1719"/>
        <v>0</v>
      </c>
      <c r="O3818" s="39">
        <f t="shared" si="1713"/>
        <v>0</v>
      </c>
      <c r="P3818" s="39">
        <f t="shared" si="1714"/>
        <v>0</v>
      </c>
      <c r="Q3818" s="39">
        <f t="shared" si="1715"/>
        <v>0</v>
      </c>
      <c r="R3818" s="39">
        <f t="shared" si="1716"/>
        <v>0</v>
      </c>
      <c r="S3818" s="39">
        <f t="shared" si="1717"/>
        <v>0</v>
      </c>
      <c r="T3818" s="39"/>
      <c r="U3818" s="39">
        <f t="shared" si="1718"/>
        <v>0</v>
      </c>
      <c r="V3818" s="39"/>
      <c r="W3818" s="39"/>
      <c r="X3818" s="39">
        <f t="shared" si="1720"/>
        <v>42.838603696098559</v>
      </c>
      <c r="Y3818" s="39">
        <f t="shared" si="1721"/>
        <v>1303.8999999999999</v>
      </c>
      <c r="Z3818" s="41">
        <f t="shared" si="1722"/>
        <v>35256.170841889114</v>
      </c>
      <c r="AA3818" s="41">
        <v>19577.241889117042</v>
      </c>
      <c r="AB3818" s="41">
        <v>-527.99208653618246</v>
      </c>
      <c r="AC3818" s="41">
        <f t="shared" si="1704"/>
        <v>19049.24980258086</v>
      </c>
      <c r="AD3818" s="42">
        <f t="shared" si="1726"/>
        <v>15678.928952772072</v>
      </c>
      <c r="AE3818" s="41">
        <f t="shared" si="1705"/>
        <v>34728.178755352928</v>
      </c>
      <c r="AF3818" s="42">
        <f t="shared" si="1706"/>
        <v>486831.82124464709</v>
      </c>
      <c r="AG3818" s="43">
        <f>(365.25/30.4375*(IF(E3818=12002,1/3%,IF(E3818=12003,1/3%,IF(E3818=12004,1/3%,IF(E3818=12006,1/2%,IF(E3818=12007,1/10%,IF(E3818=12008,1/3%,IF(E3818=12009,1/10%,IF(E3818=12010,1/10%,IF(E3818=12011,1/20%,IF(E3818=12012,1/3%))))))))))))</f>
        <v>400</v>
      </c>
      <c r="AH3818" s="44">
        <f t="shared" si="1707"/>
        <v>372.96098562628339</v>
      </c>
      <c r="AI3818" s="36">
        <f t="shared" si="1708"/>
        <v>27.039014373716633</v>
      </c>
      <c r="AJ3818" s="36">
        <f t="shared" si="1709"/>
        <v>823</v>
      </c>
      <c r="AK3818" s="45">
        <v>45657</v>
      </c>
    </row>
    <row r="3819" spans="1:37" s="79" customFormat="1" ht="38.25" customHeight="1" x14ac:dyDescent="0.25">
      <c r="A3819" s="36">
        <v>3813</v>
      </c>
      <c r="B3819" s="45">
        <v>44834</v>
      </c>
      <c r="C3819" s="36" t="s">
        <v>823</v>
      </c>
      <c r="D3819" s="36"/>
      <c r="E3819" s="36">
        <v>12004</v>
      </c>
      <c r="F3819" s="36" t="s">
        <v>2695</v>
      </c>
      <c r="G3819" s="38" t="s">
        <v>335</v>
      </c>
      <c r="H3819" s="61">
        <v>1</v>
      </c>
      <c r="I3819" s="50">
        <v>76245000</v>
      </c>
      <c r="J3819" s="39">
        <f t="shared" si="1710"/>
        <v>0</v>
      </c>
      <c r="K3819" s="39">
        <f t="shared" si="1711"/>
        <v>0</v>
      </c>
      <c r="L3819" s="39">
        <f t="shared" si="1712"/>
        <v>76245000</v>
      </c>
      <c r="M3819" s="39">
        <f>IF(C3819=12006,H3819,IF(C3819&lt;&gt;12006,0))</f>
        <v>0</v>
      </c>
      <c r="N3819" s="39">
        <f t="shared" si="1719"/>
        <v>0</v>
      </c>
      <c r="O3819" s="39">
        <f t="shared" si="1713"/>
        <v>0</v>
      </c>
      <c r="P3819" s="39">
        <f t="shared" si="1714"/>
        <v>0</v>
      </c>
      <c r="Q3819" s="39">
        <f t="shared" si="1715"/>
        <v>0</v>
      </c>
      <c r="R3819" s="39">
        <f t="shared" si="1716"/>
        <v>0</v>
      </c>
      <c r="S3819" s="39">
        <f t="shared" si="1717"/>
        <v>0</v>
      </c>
      <c r="T3819" s="39"/>
      <c r="U3819" s="39">
        <f t="shared" si="1718"/>
        <v>0</v>
      </c>
      <c r="V3819" s="39"/>
      <c r="W3819" s="39"/>
      <c r="X3819" s="39">
        <f t="shared" si="1720"/>
        <v>6262.4229979466118</v>
      </c>
      <c r="Y3819" s="39">
        <f t="shared" si="1721"/>
        <v>190612.5</v>
      </c>
      <c r="Z3819" s="41">
        <f t="shared" si="1722"/>
        <v>5153974.1273100618</v>
      </c>
      <c r="AA3819" s="41">
        <v>2861927.3100616015</v>
      </c>
      <c r="AB3819" s="41">
        <v>0</v>
      </c>
      <c r="AC3819" s="41">
        <f t="shared" si="1704"/>
        <v>2861927.3100616015</v>
      </c>
      <c r="AD3819" s="42">
        <f t="shared" si="1726"/>
        <v>2292046.8172484604</v>
      </c>
      <c r="AE3819" s="41">
        <f t="shared" si="1705"/>
        <v>5153974.1273100618</v>
      </c>
      <c r="AF3819" s="42">
        <f t="shared" si="1706"/>
        <v>71091025.872689933</v>
      </c>
      <c r="AG3819" s="43">
        <f>(365.25/30.4375*(IF(E3819=12002,1/3%,IF(E3819=12003,1/3%,IF(E3819=12004,1/3%,IF(E3819=12006,1/2%,IF(E3819=12007,1/10%,IF(E3819=12008,1/3%,IF(E3819=12009,1/10%,IF(E3819=12010,1/10%,IF(E3819=12011,1/20%,IF(E3819=12012,1/3%))))))))))))</f>
        <v>400</v>
      </c>
      <c r="AH3819" s="44">
        <f t="shared" si="1707"/>
        <v>372.96098562628339</v>
      </c>
      <c r="AI3819" s="36">
        <f t="shared" si="1708"/>
        <v>27.039014373716633</v>
      </c>
      <c r="AJ3819" s="36">
        <f t="shared" si="1709"/>
        <v>823</v>
      </c>
      <c r="AK3819" s="45">
        <v>45657</v>
      </c>
    </row>
    <row r="3820" spans="1:37" s="79" customFormat="1" ht="12.75" x14ac:dyDescent="0.25">
      <c r="A3820" s="36">
        <v>3814</v>
      </c>
      <c r="B3820" s="45">
        <v>44834</v>
      </c>
      <c r="C3820" s="49" t="s">
        <v>265</v>
      </c>
      <c r="D3820" s="49"/>
      <c r="E3820" s="49">
        <v>12007</v>
      </c>
      <c r="F3820" s="56" t="s">
        <v>2696</v>
      </c>
      <c r="G3820" s="73" t="s">
        <v>435</v>
      </c>
      <c r="H3820" s="38">
        <v>1</v>
      </c>
      <c r="I3820" s="50">
        <v>80000</v>
      </c>
      <c r="J3820" s="39">
        <f t="shared" si="1710"/>
        <v>0</v>
      </c>
      <c r="K3820" s="39">
        <f t="shared" si="1711"/>
        <v>0</v>
      </c>
      <c r="L3820" s="39">
        <f t="shared" si="1712"/>
        <v>0</v>
      </c>
      <c r="M3820" s="39">
        <f>IF(E3820=12005,I3820,IF(E3820&lt;&gt;12005,0))</f>
        <v>0</v>
      </c>
      <c r="N3820" s="39">
        <f t="shared" si="1719"/>
        <v>0</v>
      </c>
      <c r="O3820" s="39">
        <f t="shared" si="1713"/>
        <v>80000</v>
      </c>
      <c r="P3820" s="39">
        <f t="shared" si="1714"/>
        <v>0</v>
      </c>
      <c r="Q3820" s="39">
        <f t="shared" si="1715"/>
        <v>0</v>
      </c>
      <c r="R3820" s="39">
        <f t="shared" si="1716"/>
        <v>0</v>
      </c>
      <c r="S3820" s="39">
        <f t="shared" si="1717"/>
        <v>0</v>
      </c>
      <c r="T3820" s="39"/>
      <c r="U3820" s="39">
        <f t="shared" si="1718"/>
        <v>0</v>
      </c>
      <c r="V3820" s="39"/>
      <c r="W3820" s="39">
        <f>IF(E3820=12099,I3820,IF(E3820&lt;&gt;12099,0))</f>
        <v>0</v>
      </c>
      <c r="X3820" s="39">
        <f t="shared" si="1720"/>
        <v>21.902806297056809</v>
      </c>
      <c r="Y3820" s="39">
        <f t="shared" si="1721"/>
        <v>666.66666666666663</v>
      </c>
      <c r="Z3820" s="41">
        <f t="shared" si="1722"/>
        <v>18026.009582477753</v>
      </c>
      <c r="AA3820" s="41">
        <v>10009.582477754962</v>
      </c>
      <c r="AB3820" s="41">
        <v>313.63216712286896</v>
      </c>
      <c r="AC3820" s="41">
        <f t="shared" si="1704"/>
        <v>10323.214644877831</v>
      </c>
      <c r="AD3820" s="42">
        <f t="shared" si="1726"/>
        <v>8016.4271047227903</v>
      </c>
      <c r="AE3820" s="41">
        <f t="shared" si="1705"/>
        <v>18339.641749600622</v>
      </c>
      <c r="AF3820" s="42">
        <f t="shared" si="1706"/>
        <v>61660.358250399382</v>
      </c>
      <c r="AG3820" s="43">
        <f>(365.25/30.4375*(IF(E3820=12002,1/3%,IF(E3820=12003,1/3%,IF(E3820=12004,1/3%,IF(E3820=12006,1/2%,IF(E3820=12007,1/10%,IF(E3820=12008,1/3%,IF(E3820=12009,1/10%,IF(E3820=12010,1/10%,IF(E3820=12011,1/20%,IF(E3820=12012,1/3%,IF(E3820=12099,1/10%)))))))))))))</f>
        <v>120</v>
      </c>
      <c r="AH3820" s="44">
        <f t="shared" si="1707"/>
        <v>92.96098562628336</v>
      </c>
      <c r="AI3820" s="36">
        <f t="shared" si="1708"/>
        <v>27.039014373716633</v>
      </c>
      <c r="AJ3820" s="36">
        <f t="shared" si="1709"/>
        <v>823</v>
      </c>
      <c r="AK3820" s="45">
        <v>45657</v>
      </c>
    </row>
    <row r="3821" spans="1:37" s="79" customFormat="1" ht="38.25" customHeight="1" x14ac:dyDescent="0.25">
      <c r="A3821" s="36">
        <v>3815</v>
      </c>
      <c r="B3821" s="45">
        <v>44834</v>
      </c>
      <c r="C3821" s="49" t="s">
        <v>265</v>
      </c>
      <c r="D3821" s="49"/>
      <c r="E3821" s="49">
        <v>12007</v>
      </c>
      <c r="F3821" s="56" t="s">
        <v>2696</v>
      </c>
      <c r="G3821" s="73" t="s">
        <v>435</v>
      </c>
      <c r="H3821" s="38">
        <v>1</v>
      </c>
      <c r="I3821" s="50">
        <v>80000</v>
      </c>
      <c r="J3821" s="39">
        <f t="shared" si="1710"/>
        <v>0</v>
      </c>
      <c r="K3821" s="39">
        <f t="shared" si="1711"/>
        <v>0</v>
      </c>
      <c r="L3821" s="39">
        <f t="shared" si="1712"/>
        <v>0</v>
      </c>
      <c r="M3821" s="39">
        <f>IF(E3821=12005,I3821,IF(E3821&lt;&gt;12005,0))</f>
        <v>0</v>
      </c>
      <c r="N3821" s="39">
        <f t="shared" si="1719"/>
        <v>0</v>
      </c>
      <c r="O3821" s="39">
        <f t="shared" si="1713"/>
        <v>80000</v>
      </c>
      <c r="P3821" s="39">
        <f t="shared" si="1714"/>
        <v>0</v>
      </c>
      <c r="Q3821" s="39">
        <f t="shared" si="1715"/>
        <v>0</v>
      </c>
      <c r="R3821" s="39">
        <f t="shared" si="1716"/>
        <v>0</v>
      </c>
      <c r="S3821" s="39">
        <f t="shared" si="1717"/>
        <v>0</v>
      </c>
      <c r="T3821" s="39"/>
      <c r="U3821" s="39">
        <f t="shared" si="1718"/>
        <v>0</v>
      </c>
      <c r="V3821" s="39"/>
      <c r="W3821" s="39">
        <f>IF(E3821=12099,I3821,IF(E3821&lt;&gt;12099,0))</f>
        <v>0</v>
      </c>
      <c r="X3821" s="39">
        <f t="shared" si="1720"/>
        <v>21.902806297056809</v>
      </c>
      <c r="Y3821" s="39">
        <f t="shared" si="1721"/>
        <v>666.66666666666663</v>
      </c>
      <c r="Z3821" s="41">
        <f t="shared" si="1722"/>
        <v>18026.009582477753</v>
      </c>
      <c r="AA3821" s="41">
        <v>10009.582477754962</v>
      </c>
      <c r="AB3821" s="41">
        <v>313.63216712286896</v>
      </c>
      <c r="AC3821" s="41">
        <f t="shared" si="1704"/>
        <v>10323.214644877831</v>
      </c>
      <c r="AD3821" s="42">
        <f t="shared" si="1726"/>
        <v>8016.4271047227903</v>
      </c>
      <c r="AE3821" s="41">
        <f t="shared" si="1705"/>
        <v>18339.641749600622</v>
      </c>
      <c r="AF3821" s="42">
        <f t="shared" si="1706"/>
        <v>61660.358250399382</v>
      </c>
      <c r="AG3821" s="43">
        <f>(365.25/30.4375*(IF(E3821=12002,1/3%,IF(E3821=12003,1/3%,IF(E3821=12004,1/3%,IF(E3821=12006,1/2%,IF(E3821=12007,1/10%,IF(E3821=12008,1/3%,IF(E3821=12009,1/10%,IF(E3821=12010,1/10%,IF(E3821=12011,1/20%,IF(E3821=12012,1/3%,IF(E3821=12099,1/10%)))))))))))))</f>
        <v>120</v>
      </c>
      <c r="AH3821" s="44">
        <f t="shared" si="1707"/>
        <v>92.96098562628336</v>
      </c>
      <c r="AI3821" s="36">
        <f t="shared" si="1708"/>
        <v>27.039014373716633</v>
      </c>
      <c r="AJ3821" s="36">
        <f t="shared" si="1709"/>
        <v>823</v>
      </c>
      <c r="AK3821" s="45">
        <v>45657</v>
      </c>
    </row>
    <row r="3822" spans="1:37" s="79" customFormat="1" ht="38.25" customHeight="1" x14ac:dyDescent="0.25">
      <c r="A3822" s="36">
        <v>3816</v>
      </c>
      <c r="B3822" s="45">
        <v>44834</v>
      </c>
      <c r="C3822" s="49" t="s">
        <v>265</v>
      </c>
      <c r="D3822" s="49"/>
      <c r="E3822" s="49">
        <v>12007</v>
      </c>
      <c r="F3822" s="56" t="s">
        <v>2697</v>
      </c>
      <c r="G3822" s="73" t="s">
        <v>435</v>
      </c>
      <c r="H3822" s="38">
        <v>1</v>
      </c>
      <c r="I3822" s="50">
        <v>233500</v>
      </c>
      <c r="J3822" s="39">
        <f t="shared" si="1710"/>
        <v>0</v>
      </c>
      <c r="K3822" s="39">
        <f t="shared" si="1711"/>
        <v>0</v>
      </c>
      <c r="L3822" s="39">
        <f t="shared" si="1712"/>
        <v>0</v>
      </c>
      <c r="M3822" s="39">
        <f>IF(E3822=12005,I3822,IF(E3822&lt;&gt;12005,0))</f>
        <v>0</v>
      </c>
      <c r="N3822" s="39">
        <f t="shared" si="1719"/>
        <v>0</v>
      </c>
      <c r="O3822" s="39">
        <f t="shared" si="1713"/>
        <v>233500</v>
      </c>
      <c r="P3822" s="39">
        <f t="shared" si="1714"/>
        <v>0</v>
      </c>
      <c r="Q3822" s="39">
        <f t="shared" si="1715"/>
        <v>0</v>
      </c>
      <c r="R3822" s="39">
        <f t="shared" si="1716"/>
        <v>0</v>
      </c>
      <c r="S3822" s="39">
        <f t="shared" si="1717"/>
        <v>0</v>
      </c>
      <c r="T3822" s="39"/>
      <c r="U3822" s="39">
        <f t="shared" si="1718"/>
        <v>0</v>
      </c>
      <c r="V3822" s="39"/>
      <c r="W3822" s="39">
        <f>IF(E3822=12099,I3822,IF(E3822&lt;&gt;12099,0))</f>
        <v>0</v>
      </c>
      <c r="X3822" s="39">
        <f t="shared" si="1720"/>
        <v>63.928815879534561</v>
      </c>
      <c r="Y3822" s="39">
        <f t="shared" si="1721"/>
        <v>1945.8333333333333</v>
      </c>
      <c r="Z3822" s="41">
        <f t="shared" si="1722"/>
        <v>52613.415468856947</v>
      </c>
      <c r="AA3822" s="41">
        <v>29215.468856947293</v>
      </c>
      <c r="AB3822" s="41">
        <v>915.41388778987402</v>
      </c>
      <c r="AC3822" s="41">
        <f t="shared" si="1704"/>
        <v>30130.882744737166</v>
      </c>
      <c r="AD3822" s="42">
        <f t="shared" si="1726"/>
        <v>23397.946611909654</v>
      </c>
      <c r="AE3822" s="41">
        <f t="shared" si="1705"/>
        <v>53528.82935664682</v>
      </c>
      <c r="AF3822" s="42">
        <f t="shared" si="1706"/>
        <v>179971.17064335319</v>
      </c>
      <c r="AG3822" s="43">
        <f>(365.25/30.4375*(IF(E3822=12002,1/3%,IF(E3822=12003,1/3%,IF(E3822=12004,1/3%,IF(E3822=12006,1/2%,IF(E3822=12007,1/10%,IF(E3822=12008,1/3%,IF(E3822=12009,1/10%,IF(E3822=12010,1/10%,IF(E3822=12011,1/20%,IF(E3822=12012,1/3%,IF(E3822=12099,1/10%)))))))))))))</f>
        <v>120</v>
      </c>
      <c r="AH3822" s="44">
        <f t="shared" si="1707"/>
        <v>92.96098562628336</v>
      </c>
      <c r="AI3822" s="36">
        <f t="shared" si="1708"/>
        <v>27.039014373716633</v>
      </c>
      <c r="AJ3822" s="36">
        <f t="shared" si="1709"/>
        <v>823</v>
      </c>
      <c r="AK3822" s="45">
        <v>45657</v>
      </c>
    </row>
    <row r="3823" spans="1:37" s="79" customFormat="1" ht="12.75" x14ac:dyDescent="0.25">
      <c r="A3823" s="36">
        <v>3817</v>
      </c>
      <c r="B3823" s="45">
        <v>44834</v>
      </c>
      <c r="C3823" s="49" t="s">
        <v>265</v>
      </c>
      <c r="D3823" s="49"/>
      <c r="E3823" s="49">
        <v>12007</v>
      </c>
      <c r="F3823" s="56" t="s">
        <v>2698</v>
      </c>
      <c r="G3823" s="73" t="s">
        <v>435</v>
      </c>
      <c r="H3823" s="38">
        <v>1</v>
      </c>
      <c r="I3823" s="50">
        <v>233500</v>
      </c>
      <c r="J3823" s="39">
        <f t="shared" si="1710"/>
        <v>0</v>
      </c>
      <c r="K3823" s="39">
        <f t="shared" si="1711"/>
        <v>0</v>
      </c>
      <c r="L3823" s="39">
        <f t="shared" si="1712"/>
        <v>0</v>
      </c>
      <c r="M3823" s="39">
        <f>IF(E3823=12005,I3823,IF(E3823&lt;&gt;12005,0))</f>
        <v>0</v>
      </c>
      <c r="N3823" s="39">
        <f t="shared" si="1719"/>
        <v>0</v>
      </c>
      <c r="O3823" s="39">
        <f t="shared" si="1713"/>
        <v>233500</v>
      </c>
      <c r="P3823" s="39">
        <f t="shared" si="1714"/>
        <v>0</v>
      </c>
      <c r="Q3823" s="39">
        <f t="shared" si="1715"/>
        <v>0</v>
      </c>
      <c r="R3823" s="39">
        <f t="shared" si="1716"/>
        <v>0</v>
      </c>
      <c r="S3823" s="39">
        <f t="shared" si="1717"/>
        <v>0</v>
      </c>
      <c r="T3823" s="39"/>
      <c r="U3823" s="39">
        <f t="shared" si="1718"/>
        <v>0</v>
      </c>
      <c r="V3823" s="39"/>
      <c r="W3823" s="39">
        <f>IF(E3823=12099,I3823,IF(E3823&lt;&gt;12099,0))</f>
        <v>0</v>
      </c>
      <c r="X3823" s="39">
        <f t="shared" si="1720"/>
        <v>63.928815879534561</v>
      </c>
      <c r="Y3823" s="39">
        <f t="shared" si="1721"/>
        <v>1945.8333333333333</v>
      </c>
      <c r="Z3823" s="41">
        <f t="shared" si="1722"/>
        <v>52613.415468856947</v>
      </c>
      <c r="AA3823" s="41">
        <v>29215.468856947293</v>
      </c>
      <c r="AB3823" s="41">
        <v>915.41388778987402</v>
      </c>
      <c r="AC3823" s="41">
        <f t="shared" si="1704"/>
        <v>30130.882744737166</v>
      </c>
      <c r="AD3823" s="42">
        <f t="shared" si="1726"/>
        <v>23397.946611909654</v>
      </c>
      <c r="AE3823" s="41">
        <f t="shared" si="1705"/>
        <v>53528.82935664682</v>
      </c>
      <c r="AF3823" s="42">
        <f t="shared" si="1706"/>
        <v>179971.17064335319</v>
      </c>
      <c r="AG3823" s="43">
        <f>(365.25/30.4375*(IF(E3823=12002,1/3%,IF(E3823=12003,1/3%,IF(E3823=12004,1/3%,IF(E3823=12006,1/2%,IF(E3823=12007,1/10%,IF(E3823=12008,1/3%,IF(E3823=12009,1/10%,IF(E3823=12010,1/10%,IF(E3823=12011,1/20%,IF(E3823=12012,1/3%,IF(E3823=12099,1/10%)))))))))))))</f>
        <v>120</v>
      </c>
      <c r="AH3823" s="44">
        <f t="shared" si="1707"/>
        <v>92.96098562628336</v>
      </c>
      <c r="AI3823" s="36">
        <f t="shared" si="1708"/>
        <v>27.039014373716633</v>
      </c>
      <c r="AJ3823" s="36">
        <f t="shared" si="1709"/>
        <v>823</v>
      </c>
      <c r="AK3823" s="45">
        <v>45657</v>
      </c>
    </row>
    <row r="3824" spans="1:37" s="79" customFormat="1" ht="38.25" customHeight="1" x14ac:dyDescent="0.25">
      <c r="A3824" s="36">
        <v>3818</v>
      </c>
      <c r="B3824" s="45">
        <v>44834</v>
      </c>
      <c r="C3824" s="53" t="s">
        <v>533</v>
      </c>
      <c r="D3824" s="53"/>
      <c r="E3824" s="36">
        <v>12003</v>
      </c>
      <c r="F3824" s="36" t="s">
        <v>2699</v>
      </c>
      <c r="G3824" s="36" t="s">
        <v>540</v>
      </c>
      <c r="H3824" s="38">
        <v>4</v>
      </c>
      <c r="I3824" s="48">
        <v>230750</v>
      </c>
      <c r="J3824" s="39">
        <f t="shared" si="1710"/>
        <v>0</v>
      </c>
      <c r="K3824" s="39">
        <f t="shared" si="1711"/>
        <v>230750</v>
      </c>
      <c r="L3824" s="39">
        <f t="shared" si="1712"/>
        <v>0</v>
      </c>
      <c r="M3824" s="39">
        <f>IF(C3824=12006,H3824,IF(C3824&lt;&gt;12006,0))</f>
        <v>0</v>
      </c>
      <c r="N3824" s="39">
        <f t="shared" si="1719"/>
        <v>0</v>
      </c>
      <c r="O3824" s="39">
        <f t="shared" si="1713"/>
        <v>0</v>
      </c>
      <c r="P3824" s="39">
        <f t="shared" si="1714"/>
        <v>0</v>
      </c>
      <c r="Q3824" s="39">
        <f t="shared" si="1715"/>
        <v>0</v>
      </c>
      <c r="R3824" s="39">
        <f t="shared" si="1716"/>
        <v>0</v>
      </c>
      <c r="S3824" s="39">
        <f t="shared" si="1717"/>
        <v>0</v>
      </c>
      <c r="T3824" s="39"/>
      <c r="U3824" s="39">
        <f t="shared" si="1718"/>
        <v>0</v>
      </c>
      <c r="V3824" s="39"/>
      <c r="W3824" s="39"/>
      <c r="X3824" s="39">
        <f t="shared" si="1720"/>
        <v>18.95277207392197</v>
      </c>
      <c r="Y3824" s="39">
        <f t="shared" si="1721"/>
        <v>576.875</v>
      </c>
      <c r="Z3824" s="41">
        <f t="shared" si="1722"/>
        <v>15598.131416837783</v>
      </c>
      <c r="AA3824" s="41">
        <v>8092.8336755646815</v>
      </c>
      <c r="AB3824" s="41">
        <v>-218.2611913619869</v>
      </c>
      <c r="AC3824" s="41">
        <f t="shared" si="1704"/>
        <v>7874.5724842026948</v>
      </c>
      <c r="AD3824" s="42">
        <f t="shared" si="1726"/>
        <v>7505.2977412731016</v>
      </c>
      <c r="AE3824" s="41">
        <f t="shared" si="1705"/>
        <v>15379.870225475795</v>
      </c>
      <c r="AF3824" s="42">
        <f t="shared" si="1706"/>
        <v>215370.12977452419</v>
      </c>
      <c r="AG3824" s="43">
        <f>(365.25/30.4375*(IF(E3824=12002,1/3%,IF(E3824=12003,1/3%,IF(E3824=12004,1/3%,IF(E3824=12006,1/2%,IF(E3824=12007,1/10%,IF(E3824=12008,1/3%,IF(E3824=12009,1/10%,IF(E3824=12010,1/10%,IF(E3824=12011,1/20%,IF(E3824=12012,1/3%))))))))))))</f>
        <v>400</v>
      </c>
      <c r="AH3824" s="44">
        <f t="shared" si="1707"/>
        <v>372.96098562628339</v>
      </c>
      <c r="AI3824" s="36">
        <f t="shared" si="1708"/>
        <v>27.039014373716633</v>
      </c>
      <c r="AJ3824" s="36">
        <f t="shared" si="1709"/>
        <v>823</v>
      </c>
      <c r="AK3824" s="45">
        <v>45657</v>
      </c>
    </row>
    <row r="3825" spans="1:37" s="79" customFormat="1" ht="38.25" customHeight="1" x14ac:dyDescent="0.25">
      <c r="A3825" s="36">
        <v>3819</v>
      </c>
      <c r="B3825" s="45">
        <v>44834</v>
      </c>
      <c r="C3825" s="53" t="s">
        <v>533</v>
      </c>
      <c r="D3825" s="53"/>
      <c r="E3825" s="56">
        <v>12003</v>
      </c>
      <c r="F3825" s="36" t="s">
        <v>2700</v>
      </c>
      <c r="G3825" s="36" t="s">
        <v>540</v>
      </c>
      <c r="H3825" s="38">
        <v>5</v>
      </c>
      <c r="I3825" s="48">
        <v>270000</v>
      </c>
      <c r="J3825" s="39">
        <f t="shared" si="1710"/>
        <v>0</v>
      </c>
      <c r="K3825" s="39">
        <f t="shared" si="1711"/>
        <v>270000</v>
      </c>
      <c r="L3825" s="39">
        <f t="shared" si="1712"/>
        <v>0</v>
      </c>
      <c r="M3825" s="39">
        <f>IF(C3825=12006,H3825,IF(C3825&lt;&gt;12006,0))</f>
        <v>0</v>
      </c>
      <c r="N3825" s="39">
        <f t="shared" si="1719"/>
        <v>0</v>
      </c>
      <c r="O3825" s="39">
        <f t="shared" si="1713"/>
        <v>0</v>
      </c>
      <c r="P3825" s="39">
        <f t="shared" si="1714"/>
        <v>0</v>
      </c>
      <c r="Q3825" s="39">
        <f t="shared" si="1715"/>
        <v>0</v>
      </c>
      <c r="R3825" s="39">
        <f t="shared" si="1716"/>
        <v>0</v>
      </c>
      <c r="S3825" s="39">
        <f t="shared" si="1717"/>
        <v>0</v>
      </c>
      <c r="T3825" s="39"/>
      <c r="U3825" s="39">
        <f t="shared" si="1718"/>
        <v>0</v>
      </c>
      <c r="V3825" s="39"/>
      <c r="W3825" s="39"/>
      <c r="X3825" s="39">
        <f t="shared" si="1720"/>
        <v>22.17659137577002</v>
      </c>
      <c r="Y3825" s="39">
        <f t="shared" si="1721"/>
        <v>675</v>
      </c>
      <c r="Z3825" s="41">
        <f t="shared" si="1722"/>
        <v>18251.334702258726</v>
      </c>
      <c r="AA3825" s="41">
        <v>9469.4045174537987</v>
      </c>
      <c r="AB3825" s="41">
        <v>-255.38687613320243</v>
      </c>
      <c r="AC3825" s="41">
        <f t="shared" si="1704"/>
        <v>9214.0176413205954</v>
      </c>
      <c r="AD3825" s="42">
        <f t="shared" si="1726"/>
        <v>8781.9301848049272</v>
      </c>
      <c r="AE3825" s="41">
        <f t="shared" si="1705"/>
        <v>17995.947826125521</v>
      </c>
      <c r="AF3825" s="42">
        <f t="shared" si="1706"/>
        <v>252004.05217387449</v>
      </c>
      <c r="AG3825" s="43">
        <f>(365.25/30.4375*(IF(E3825=12002,1/3%,IF(E3825=12003,1/3%,IF(E3825=12004,1/3%,IF(E3825=12006,1/2%,IF(E3825=12007,1/10%,IF(E3825=12008,1/3%,IF(E3825=12009,1/10%,IF(E3825=12010,1/10%,IF(E3825=12011,1/20%,IF(E3825=12012,1/3%))))))))))))</f>
        <v>400</v>
      </c>
      <c r="AH3825" s="44">
        <f t="shared" si="1707"/>
        <v>372.96098562628339</v>
      </c>
      <c r="AI3825" s="36">
        <f t="shared" si="1708"/>
        <v>27.039014373716633</v>
      </c>
      <c r="AJ3825" s="36">
        <f t="shared" si="1709"/>
        <v>823</v>
      </c>
      <c r="AK3825" s="45">
        <v>45657</v>
      </c>
    </row>
    <row r="3826" spans="1:37" s="79" customFormat="1" ht="12.75" x14ac:dyDescent="0.25">
      <c r="A3826" s="36">
        <v>3820</v>
      </c>
      <c r="B3826" s="45">
        <v>44845</v>
      </c>
      <c r="C3826" s="49" t="s">
        <v>272</v>
      </c>
      <c r="D3826" s="49"/>
      <c r="E3826" s="49">
        <v>12010</v>
      </c>
      <c r="F3826" s="56" t="s">
        <v>2701</v>
      </c>
      <c r="G3826" s="56" t="s">
        <v>435</v>
      </c>
      <c r="H3826" s="38">
        <v>1</v>
      </c>
      <c r="I3826" s="50">
        <v>165000</v>
      </c>
      <c r="J3826" s="39">
        <f t="shared" si="1710"/>
        <v>0</v>
      </c>
      <c r="K3826" s="39">
        <f t="shared" si="1711"/>
        <v>0</v>
      </c>
      <c r="L3826" s="39">
        <f t="shared" si="1712"/>
        <v>0</v>
      </c>
      <c r="M3826" s="39">
        <f>IF(E3826=12005,I3826,IF(E3826&lt;&gt;12005,0))</f>
        <v>0</v>
      </c>
      <c r="N3826" s="39">
        <f t="shared" si="1719"/>
        <v>0</v>
      </c>
      <c r="O3826" s="39">
        <f t="shared" si="1713"/>
        <v>0</v>
      </c>
      <c r="P3826" s="39">
        <f t="shared" si="1714"/>
        <v>0</v>
      </c>
      <c r="Q3826" s="39">
        <f t="shared" si="1715"/>
        <v>0</v>
      </c>
      <c r="R3826" s="39">
        <f t="shared" si="1716"/>
        <v>165000</v>
      </c>
      <c r="S3826" s="39">
        <f t="shared" si="1717"/>
        <v>0</v>
      </c>
      <c r="T3826" s="39"/>
      <c r="U3826" s="39">
        <f t="shared" si="1718"/>
        <v>0</v>
      </c>
      <c r="V3826" s="39"/>
      <c r="W3826" s="39">
        <f>IF(E3826=12099,I3826,IF(E3826&lt;&gt;12099,0))</f>
        <v>0</v>
      </c>
      <c r="X3826" s="39">
        <f t="shared" si="1720"/>
        <v>45.17453798767967</v>
      </c>
      <c r="Y3826" s="39">
        <f t="shared" si="1721"/>
        <v>1375</v>
      </c>
      <c r="Z3826" s="41">
        <f t="shared" si="1722"/>
        <v>36681.724845995894</v>
      </c>
      <c r="AA3826" s="41">
        <v>20147.843942505133</v>
      </c>
      <c r="AB3826" s="41">
        <v>1354.1565304583512</v>
      </c>
      <c r="AC3826" s="41">
        <f t="shared" si="1704"/>
        <v>21502.000472963486</v>
      </c>
      <c r="AD3826" s="42">
        <f t="shared" si="1726"/>
        <v>16533.880903490761</v>
      </c>
      <c r="AE3826" s="41">
        <f t="shared" si="1705"/>
        <v>38035.881376454243</v>
      </c>
      <c r="AF3826" s="42">
        <f t="shared" si="1706"/>
        <v>126964.11862354576</v>
      </c>
      <c r="AG3826" s="43">
        <f>(365.25/30.4375*(IF(E3826=12002,1/3%,IF(E3826=12003,1/3%,IF(E3826=12004,1/3%,IF(E3826=12006,1/2%,IF(E3826=12007,1/10%,IF(E3826=12008,1/3%,IF(E3826=12009,1/10%,IF(E3826=12010,1/10%,IF(E3826=12011,1/20%,IF(E3826=12012,1/3%,IF(E3826=12099,1/10%)))))))))))))</f>
        <v>120</v>
      </c>
      <c r="AH3826" s="44">
        <f t="shared" si="1707"/>
        <v>93.322381930184804</v>
      </c>
      <c r="AI3826" s="36">
        <f t="shared" si="1708"/>
        <v>26.677618069815196</v>
      </c>
      <c r="AJ3826" s="36">
        <f t="shared" si="1709"/>
        <v>812</v>
      </c>
      <c r="AK3826" s="45">
        <v>45657</v>
      </c>
    </row>
    <row r="3827" spans="1:37" s="79" customFormat="1" ht="12.75" x14ac:dyDescent="0.25">
      <c r="A3827" s="36">
        <v>3821</v>
      </c>
      <c r="B3827" s="45">
        <v>44846</v>
      </c>
      <c r="C3827" s="49" t="s">
        <v>973</v>
      </c>
      <c r="D3827" s="49"/>
      <c r="E3827" s="49">
        <v>12006</v>
      </c>
      <c r="F3827" s="56" t="s">
        <v>2702</v>
      </c>
      <c r="G3827" s="56" t="s">
        <v>756</v>
      </c>
      <c r="H3827" s="38">
        <v>1</v>
      </c>
      <c r="I3827" s="50">
        <v>660200</v>
      </c>
      <c r="J3827" s="39">
        <f t="shared" si="1710"/>
        <v>0</v>
      </c>
      <c r="K3827" s="39">
        <f t="shared" si="1711"/>
        <v>0</v>
      </c>
      <c r="L3827" s="39">
        <f t="shared" si="1712"/>
        <v>0</v>
      </c>
      <c r="M3827" s="39">
        <f>IF(C3827=12006,H3827,IF(C3827&lt;&gt;12006,0))</f>
        <v>0</v>
      </c>
      <c r="N3827" s="39">
        <f t="shared" si="1719"/>
        <v>660200</v>
      </c>
      <c r="O3827" s="39">
        <f t="shared" si="1713"/>
        <v>0</v>
      </c>
      <c r="P3827" s="39">
        <f t="shared" si="1714"/>
        <v>0</v>
      </c>
      <c r="Q3827" s="39">
        <f t="shared" si="1715"/>
        <v>0</v>
      </c>
      <c r="R3827" s="39">
        <f t="shared" si="1716"/>
        <v>0</v>
      </c>
      <c r="S3827" s="39">
        <f t="shared" si="1717"/>
        <v>0</v>
      </c>
      <c r="T3827" s="39"/>
      <c r="U3827" s="39">
        <f t="shared" si="1718"/>
        <v>0</v>
      </c>
      <c r="V3827" s="39"/>
      <c r="W3827" s="39"/>
      <c r="X3827" s="39">
        <f t="shared" si="1720"/>
        <v>36.150581793292268</v>
      </c>
      <c r="Y3827" s="39">
        <f t="shared" si="1721"/>
        <v>1100.3333333333335</v>
      </c>
      <c r="Z3827" s="41">
        <f t="shared" si="1722"/>
        <v>29318.121834360034</v>
      </c>
      <c r="AA3827" s="41">
        <v>16087.008898015061</v>
      </c>
      <c r="AB3827" s="41">
        <v>0</v>
      </c>
      <c r="AC3827" s="41">
        <f t="shared" si="1704"/>
        <v>16087.008898015061</v>
      </c>
      <c r="AD3827" s="42">
        <f t="shared" si="1726"/>
        <v>13231.112936344973</v>
      </c>
      <c r="AE3827" s="41">
        <f t="shared" si="1705"/>
        <v>29318.121834360034</v>
      </c>
      <c r="AF3827" s="42">
        <f t="shared" si="1706"/>
        <v>630881.87816563994</v>
      </c>
      <c r="AG3827" s="43">
        <f>(365.25/30.4375*(IF(E3827=12002,1/3%,IF(E3827=12003,1/3%,IF(E3827=12004,1/3%,IF(E3827=12006,1/2%,IF(E3827=12007,1/10%,IF(E3827=12008,1/3%,IF(E3827=12009,1/10%,IF(E3827=12010,1/10%,IF(E3827=12011,1/20%,IF(E3827=12012,1/3%))))))))))))</f>
        <v>600</v>
      </c>
      <c r="AH3827" s="44">
        <f t="shared" si="1707"/>
        <v>573.35523613963039</v>
      </c>
      <c r="AI3827" s="36">
        <f t="shared" si="1708"/>
        <v>26.644763860369611</v>
      </c>
      <c r="AJ3827" s="36">
        <f t="shared" si="1709"/>
        <v>811</v>
      </c>
      <c r="AK3827" s="45">
        <v>45657</v>
      </c>
    </row>
    <row r="3828" spans="1:37" s="79" customFormat="1" ht="12.75" x14ac:dyDescent="0.25">
      <c r="A3828" s="36">
        <v>3822</v>
      </c>
      <c r="B3828" s="91">
        <v>44846</v>
      </c>
      <c r="C3828" s="49" t="s">
        <v>272</v>
      </c>
      <c r="D3828" s="49"/>
      <c r="E3828" s="49">
        <v>12010</v>
      </c>
      <c r="F3828" s="56" t="s">
        <v>2703</v>
      </c>
      <c r="G3828" s="56" t="s">
        <v>435</v>
      </c>
      <c r="H3828" s="38">
        <v>1</v>
      </c>
      <c r="I3828" s="50">
        <v>350000</v>
      </c>
      <c r="J3828" s="39">
        <f t="shared" si="1710"/>
        <v>0</v>
      </c>
      <c r="K3828" s="39">
        <f t="shared" si="1711"/>
        <v>0</v>
      </c>
      <c r="L3828" s="39">
        <f t="shared" si="1712"/>
        <v>0</v>
      </c>
      <c r="M3828" s="39">
        <f>IF(E3828=12005,I3828,IF(E3828&lt;&gt;12005,0))</f>
        <v>0</v>
      </c>
      <c r="N3828" s="39">
        <f t="shared" si="1719"/>
        <v>0</v>
      </c>
      <c r="O3828" s="39">
        <f t="shared" si="1713"/>
        <v>0</v>
      </c>
      <c r="P3828" s="39">
        <f t="shared" si="1714"/>
        <v>0</v>
      </c>
      <c r="Q3828" s="39">
        <f t="shared" si="1715"/>
        <v>0</v>
      </c>
      <c r="R3828" s="39">
        <f t="shared" si="1716"/>
        <v>350000</v>
      </c>
      <c r="S3828" s="39">
        <f t="shared" si="1717"/>
        <v>0</v>
      </c>
      <c r="T3828" s="39"/>
      <c r="U3828" s="39">
        <f t="shared" si="1718"/>
        <v>0</v>
      </c>
      <c r="V3828" s="39"/>
      <c r="W3828" s="39">
        <f>IF(E3828=12099,I3828,IF(E3828&lt;&gt;12099,0))</f>
        <v>0</v>
      </c>
      <c r="X3828" s="39">
        <f t="shared" si="1720"/>
        <v>95.824777549623548</v>
      </c>
      <c r="Y3828" s="39">
        <f t="shared" si="1721"/>
        <v>2916.6666666666665</v>
      </c>
      <c r="Z3828" s="41">
        <f t="shared" si="1722"/>
        <v>77713.894592744691</v>
      </c>
      <c r="AA3828" s="41">
        <v>42642.026009582478</v>
      </c>
      <c r="AB3828" s="41">
        <v>2866.0127682958037</v>
      </c>
      <c r="AC3828" s="41">
        <f t="shared" si="1704"/>
        <v>45508.038777878282</v>
      </c>
      <c r="AD3828" s="42">
        <f t="shared" si="1726"/>
        <v>35071.868583162213</v>
      </c>
      <c r="AE3828" s="41">
        <f t="shared" si="1705"/>
        <v>80579.907361040503</v>
      </c>
      <c r="AF3828" s="42">
        <f t="shared" si="1706"/>
        <v>269420.09263895953</v>
      </c>
      <c r="AG3828" s="43">
        <f>(365.25/30.4375*(IF(E3828=12002,1/3%,IF(E3828=12003,1/3%,IF(E3828=12004,1/3%,IF(E3828=12006,1/2%,IF(E3828=12007,1/10%,IF(E3828=12008,1/3%,IF(E3828=12009,1/10%,IF(E3828=12010,1/10%,IF(E3828=12011,1/20%,IF(E3828=12012,1/3%,IF(E3828=12099,1/10%)))))))))))))</f>
        <v>120</v>
      </c>
      <c r="AH3828" s="44">
        <f t="shared" si="1707"/>
        <v>93.355236139630392</v>
      </c>
      <c r="AI3828" s="36">
        <f t="shared" si="1708"/>
        <v>26.644763860369611</v>
      </c>
      <c r="AJ3828" s="36">
        <f t="shared" si="1709"/>
        <v>811</v>
      </c>
      <c r="AK3828" s="45">
        <v>45657</v>
      </c>
    </row>
    <row r="3829" spans="1:37" s="79" customFormat="1" ht="12.75" x14ac:dyDescent="0.25">
      <c r="A3829" s="36">
        <v>3823</v>
      </c>
      <c r="B3829" s="45">
        <v>44859</v>
      </c>
      <c r="C3829" s="49" t="s">
        <v>754</v>
      </c>
      <c r="D3829" s="49"/>
      <c r="E3829" s="49">
        <v>12011</v>
      </c>
      <c r="F3829" s="56" t="s">
        <v>2704</v>
      </c>
      <c r="G3829" s="36" t="s">
        <v>70</v>
      </c>
      <c r="H3829" s="38">
        <v>1</v>
      </c>
      <c r="I3829" s="50">
        <v>226000</v>
      </c>
      <c r="J3829" s="39">
        <f t="shared" si="1710"/>
        <v>0</v>
      </c>
      <c r="K3829" s="39">
        <f t="shared" si="1711"/>
        <v>0</v>
      </c>
      <c r="L3829" s="39">
        <f t="shared" si="1712"/>
        <v>0</v>
      </c>
      <c r="M3829" s="39">
        <f>IF(C3829=12006,H3829,IF(C3829&lt;&gt;12006,0))</f>
        <v>0</v>
      </c>
      <c r="N3829" s="39">
        <f t="shared" si="1719"/>
        <v>0</v>
      </c>
      <c r="O3829" s="39">
        <f t="shared" si="1713"/>
        <v>0</v>
      </c>
      <c r="P3829" s="39">
        <f t="shared" si="1714"/>
        <v>0</v>
      </c>
      <c r="Q3829" s="39">
        <f t="shared" si="1715"/>
        <v>0</v>
      </c>
      <c r="R3829" s="39">
        <f t="shared" si="1716"/>
        <v>0</v>
      </c>
      <c r="S3829" s="39">
        <f t="shared" si="1717"/>
        <v>226000</v>
      </c>
      <c r="T3829" s="39"/>
      <c r="U3829" s="39">
        <f t="shared" si="1718"/>
        <v>0</v>
      </c>
      <c r="V3829" s="39"/>
      <c r="W3829" s="39"/>
      <c r="X3829" s="39">
        <f t="shared" si="1720"/>
        <v>123.75085557837097</v>
      </c>
      <c r="Y3829" s="39">
        <f t="shared" si="1721"/>
        <v>3766.6666666666665</v>
      </c>
      <c r="Z3829" s="41">
        <f t="shared" si="1722"/>
        <v>98753.182751540036</v>
      </c>
      <c r="AA3829" s="41">
        <v>53460.369609856265</v>
      </c>
      <c r="AB3829" s="41">
        <v>105050.62060761271</v>
      </c>
      <c r="AC3829" s="41">
        <f t="shared" si="1704"/>
        <v>158510.99021746899</v>
      </c>
      <c r="AD3829" s="42">
        <f t="shared" si="1726"/>
        <v>45292.813141683771</v>
      </c>
      <c r="AE3829" s="41">
        <f t="shared" si="1705"/>
        <v>203803.80335915275</v>
      </c>
      <c r="AF3829" s="42">
        <f t="shared" si="1706"/>
        <v>22196.196640847251</v>
      </c>
      <c r="AG3829" s="43">
        <f>(365.25/30.4375*(IF(E3829=12002,1/3%,IF(E3829=12003,1/3%,IF(E3829=12004,1/3%,IF(E3829=12006,1/2%,IF(E3829=12007,1/10%,IF(E3829=12008,1/3%,IF(E3829=12009,1/10%,IF(E3829=12010,1/10%,IF(E3829=12011,1/20%,IF(E3829=12012,1/3%))))))))))))</f>
        <v>60</v>
      </c>
      <c r="AH3829" s="44">
        <f t="shared" si="1707"/>
        <v>33.782340862422998</v>
      </c>
      <c r="AI3829" s="36">
        <f t="shared" si="1708"/>
        <v>26.217659137577002</v>
      </c>
      <c r="AJ3829" s="36">
        <f t="shared" si="1709"/>
        <v>798</v>
      </c>
      <c r="AK3829" s="45">
        <v>45657</v>
      </c>
    </row>
    <row r="3830" spans="1:37" s="79" customFormat="1" ht="12.75" x14ac:dyDescent="0.25">
      <c r="A3830" s="36">
        <v>3824</v>
      </c>
      <c r="B3830" s="45">
        <v>44865</v>
      </c>
      <c r="C3830" s="36" t="s">
        <v>823</v>
      </c>
      <c r="D3830" s="36"/>
      <c r="E3830" s="36">
        <v>12004</v>
      </c>
      <c r="F3830" s="36" t="s">
        <v>2705</v>
      </c>
      <c r="G3830" s="36" t="s">
        <v>561</v>
      </c>
      <c r="H3830" s="38">
        <v>1</v>
      </c>
      <c r="I3830" s="50">
        <v>2692560</v>
      </c>
      <c r="J3830" s="39">
        <f t="shared" si="1710"/>
        <v>0</v>
      </c>
      <c r="K3830" s="39">
        <f t="shared" si="1711"/>
        <v>0</v>
      </c>
      <c r="L3830" s="39">
        <f t="shared" si="1712"/>
        <v>2692560</v>
      </c>
      <c r="M3830" s="39">
        <f>IF(C3830=12006,H3830,IF(C3830&lt;&gt;12006,0))</f>
        <v>0</v>
      </c>
      <c r="N3830" s="39">
        <f t="shared" si="1719"/>
        <v>0</v>
      </c>
      <c r="O3830" s="39">
        <f t="shared" si="1713"/>
        <v>0</v>
      </c>
      <c r="P3830" s="39">
        <f t="shared" si="1714"/>
        <v>0</v>
      </c>
      <c r="Q3830" s="39">
        <f t="shared" si="1715"/>
        <v>0</v>
      </c>
      <c r="R3830" s="39">
        <f t="shared" si="1716"/>
        <v>0</v>
      </c>
      <c r="S3830" s="39">
        <f t="shared" si="1717"/>
        <v>0</v>
      </c>
      <c r="T3830" s="39"/>
      <c r="U3830" s="39">
        <f t="shared" si="1718"/>
        <v>0</v>
      </c>
      <c r="V3830" s="39"/>
      <c r="W3830" s="39"/>
      <c r="X3830" s="39">
        <f t="shared" si="1720"/>
        <v>221.15482546201233</v>
      </c>
      <c r="Y3830" s="39">
        <f t="shared" si="1721"/>
        <v>6731.4000000000005</v>
      </c>
      <c r="Z3830" s="41">
        <f t="shared" si="1722"/>
        <v>175154.62176591376</v>
      </c>
      <c r="AA3830" s="41">
        <v>87577.310882956881</v>
      </c>
      <c r="AB3830" s="41">
        <v>-2361.9326648597566</v>
      </c>
      <c r="AC3830" s="41">
        <f t="shared" ref="AC3830:AC3893" si="1730">AA3830+AB3830</f>
        <v>85215.378218097117</v>
      </c>
      <c r="AD3830" s="42">
        <f t="shared" si="1726"/>
        <v>87577.310882956881</v>
      </c>
      <c r="AE3830" s="41">
        <f t="shared" ref="AE3830:AE3893" si="1731">AC3830+AD3830</f>
        <v>172792.68910105398</v>
      </c>
      <c r="AF3830" s="42">
        <f t="shared" ref="AF3830:AF3893" si="1732">I3830-AE3830</f>
        <v>2519767.3108989461</v>
      </c>
      <c r="AG3830" s="43">
        <f>(365.25/30.4375*(IF(E3830=12002,1/3%,IF(E3830=12003,1/3%,IF(E3830=12004,1/3%,IF(E3830=12006,1/2%,IF(E3830=12007,1/10%,IF(E3830=12008,1/3%,IF(E3830=12009,1/10%,IF(E3830=12010,1/10%,IF(E3830=12011,1/20%,IF(E3830=12012,1/3%))))))))))))</f>
        <v>400</v>
      </c>
      <c r="AH3830" s="44">
        <f t="shared" ref="AH3830:AH3893" si="1733">IF(AG3830&gt;AI3830,AG3830-AI3830,IF(AG3830&lt;=AI3830,0))</f>
        <v>373.97946611909651</v>
      </c>
      <c r="AI3830" s="36">
        <f t="shared" ref="AI3830:AI3893" si="1734">AJ3830/30.4375</f>
        <v>26.020533880903489</v>
      </c>
      <c r="AJ3830" s="36">
        <f t="shared" ref="AJ3830:AJ3893" si="1735">AK3830-B3830</f>
        <v>792</v>
      </c>
      <c r="AK3830" s="45">
        <v>45657</v>
      </c>
    </row>
    <row r="3831" spans="1:37" s="79" customFormat="1" ht="12.75" customHeight="1" x14ac:dyDescent="0.2">
      <c r="A3831" s="36">
        <v>3825</v>
      </c>
      <c r="B3831" s="69">
        <v>44873</v>
      </c>
      <c r="C3831" s="70" t="s">
        <v>272</v>
      </c>
      <c r="D3831" s="70"/>
      <c r="E3831" s="70">
        <v>12010</v>
      </c>
      <c r="F3831" s="92" t="s">
        <v>2706</v>
      </c>
      <c r="G3831" s="92" t="s">
        <v>692</v>
      </c>
      <c r="H3831" s="71">
        <v>1</v>
      </c>
      <c r="I3831" s="72">
        <v>400000</v>
      </c>
      <c r="J3831" s="39">
        <f t="shared" si="1710"/>
        <v>0</v>
      </c>
      <c r="K3831" s="39">
        <f t="shared" si="1711"/>
        <v>0</v>
      </c>
      <c r="L3831" s="39">
        <f t="shared" si="1712"/>
        <v>0</v>
      </c>
      <c r="M3831" s="39">
        <f>IF(C3831=12006,H3831,IF(C3831&lt;&gt;12006,0))</f>
        <v>0</v>
      </c>
      <c r="N3831" s="39">
        <f t="shared" si="1719"/>
        <v>0</v>
      </c>
      <c r="O3831" s="39">
        <f t="shared" si="1713"/>
        <v>0</v>
      </c>
      <c r="P3831" s="39">
        <f t="shared" si="1714"/>
        <v>0</v>
      </c>
      <c r="Q3831" s="39">
        <f t="shared" si="1715"/>
        <v>0</v>
      </c>
      <c r="R3831" s="39">
        <f t="shared" si="1716"/>
        <v>400000</v>
      </c>
      <c r="S3831" s="39">
        <f t="shared" si="1717"/>
        <v>0</v>
      </c>
      <c r="T3831" s="39"/>
      <c r="U3831" s="39">
        <f t="shared" si="1718"/>
        <v>0</v>
      </c>
      <c r="V3831" s="39"/>
      <c r="W3831" s="39"/>
      <c r="X3831" s="39">
        <f t="shared" si="1720"/>
        <v>109.51403148528405</v>
      </c>
      <c r="Y3831" s="39">
        <f t="shared" si="1721"/>
        <v>3333.3333333333335</v>
      </c>
      <c r="Z3831" s="41">
        <f t="shared" si="1722"/>
        <v>85859.000684462706</v>
      </c>
      <c r="AA3831" s="41">
        <v>42491.44421629022</v>
      </c>
      <c r="AB3831" s="41">
        <v>6597.5694657682216</v>
      </c>
      <c r="AC3831" s="41">
        <f t="shared" si="1730"/>
        <v>49089.013682058445</v>
      </c>
      <c r="AD3831" s="42">
        <f t="shared" si="1726"/>
        <v>43367.556468172486</v>
      </c>
      <c r="AE3831" s="41">
        <f t="shared" si="1731"/>
        <v>92456.570150230924</v>
      </c>
      <c r="AF3831" s="42">
        <f t="shared" si="1732"/>
        <v>307543.42984976911</v>
      </c>
      <c r="AG3831" s="43">
        <f>(365.25/30.4375*(IF(E3831=12002,1/3%,IF(E3831=12003,1/3%,IF(E3831=12004,1/3%,IF(E3831=12006,1/2%,IF(E3831=12007,1/10%,IF(E3831=12008,1/3%,IF(E3831=12009,1/10%,IF(E3831=12010,1/10%,IF(E3831=12011,1/20%,IF(E3831=12012,1/3%))))))))))))</f>
        <v>120</v>
      </c>
      <c r="AH3831" s="44">
        <f t="shared" si="1733"/>
        <v>94.242299794661193</v>
      </c>
      <c r="AI3831" s="36">
        <f t="shared" si="1734"/>
        <v>25.757700205338811</v>
      </c>
      <c r="AJ3831" s="36">
        <f t="shared" si="1735"/>
        <v>784</v>
      </c>
      <c r="AK3831" s="45">
        <v>45657</v>
      </c>
    </row>
    <row r="3832" spans="1:37" s="79" customFormat="1" ht="12.75" x14ac:dyDescent="0.25">
      <c r="A3832" s="36">
        <v>3826</v>
      </c>
      <c r="B3832" s="45">
        <v>44875</v>
      </c>
      <c r="C3832" s="49" t="s">
        <v>265</v>
      </c>
      <c r="D3832" s="49"/>
      <c r="E3832" s="49">
        <v>12007</v>
      </c>
      <c r="F3832" s="56" t="s">
        <v>2707</v>
      </c>
      <c r="G3832" s="56" t="s">
        <v>62</v>
      </c>
      <c r="H3832" s="38">
        <v>2</v>
      </c>
      <c r="I3832" s="50">
        <v>560000</v>
      </c>
      <c r="J3832" s="39">
        <f t="shared" si="1710"/>
        <v>0</v>
      </c>
      <c r="K3832" s="39">
        <f t="shared" si="1711"/>
        <v>0</v>
      </c>
      <c r="L3832" s="39">
        <f t="shared" si="1712"/>
        <v>0</v>
      </c>
      <c r="M3832" s="39">
        <f>IF(C3832=12006,H3832,IF(C3832&lt;&gt;12006,0))</f>
        <v>0</v>
      </c>
      <c r="N3832" s="39">
        <f t="shared" si="1719"/>
        <v>0</v>
      </c>
      <c r="O3832" s="39">
        <f t="shared" si="1713"/>
        <v>560000</v>
      </c>
      <c r="P3832" s="39">
        <f t="shared" si="1714"/>
        <v>0</v>
      </c>
      <c r="Q3832" s="39">
        <f t="shared" si="1715"/>
        <v>0</v>
      </c>
      <c r="R3832" s="39">
        <f t="shared" si="1716"/>
        <v>0</v>
      </c>
      <c r="S3832" s="39">
        <f t="shared" si="1717"/>
        <v>0</v>
      </c>
      <c r="T3832" s="39"/>
      <c r="U3832" s="39">
        <f t="shared" si="1718"/>
        <v>0</v>
      </c>
      <c r="V3832" s="39"/>
      <c r="W3832" s="39"/>
      <c r="X3832" s="39">
        <f t="shared" si="1720"/>
        <v>153.31964407939768</v>
      </c>
      <c r="Y3832" s="39">
        <f t="shared" si="1721"/>
        <v>4666.666666666667</v>
      </c>
      <c r="Z3832" s="41">
        <f t="shared" si="1722"/>
        <v>119895.96167008899</v>
      </c>
      <c r="AA3832" s="41">
        <v>63780.971937029433</v>
      </c>
      <c r="AB3832" s="41">
        <v>60365.868064051523</v>
      </c>
      <c r="AC3832" s="41">
        <f t="shared" si="1730"/>
        <v>124146.84000108096</v>
      </c>
      <c r="AD3832" s="42">
        <f t="shared" si="1726"/>
        <v>56114.989733059556</v>
      </c>
      <c r="AE3832" s="41">
        <f t="shared" si="1731"/>
        <v>180261.82973414051</v>
      </c>
      <c r="AF3832" s="42">
        <f t="shared" si="1732"/>
        <v>379738.17026585946</v>
      </c>
      <c r="AG3832" s="43">
        <f>(365.25/30.4375*(IF(E3832=12002,1/3%,IF(E3832=12003,1/3%,IF(E3832=12004,1/3%,IF(E3832=12006,1/2%,IF(E3832=12007,1/10%,IF(E3832=12008,1/3%,IF(E3832=12009,1/10%,IF(E3832=12010,1/10%,IF(E3832=12011,1/20%,IF(E3832=12012,1/3%))))))))))))</f>
        <v>120</v>
      </c>
      <c r="AH3832" s="44">
        <f t="shared" si="1733"/>
        <v>94.30800821355237</v>
      </c>
      <c r="AI3832" s="36">
        <f t="shared" si="1734"/>
        <v>25.691991786447637</v>
      </c>
      <c r="AJ3832" s="36">
        <f t="shared" si="1735"/>
        <v>782</v>
      </c>
      <c r="AK3832" s="45">
        <v>45657</v>
      </c>
    </row>
    <row r="3833" spans="1:37" s="79" customFormat="1" ht="25.5" x14ac:dyDescent="0.25">
      <c r="A3833" s="36">
        <v>3827</v>
      </c>
      <c r="B3833" s="45">
        <v>44882</v>
      </c>
      <c r="C3833" s="53" t="s">
        <v>533</v>
      </c>
      <c r="D3833" s="53"/>
      <c r="E3833" s="36">
        <v>12003</v>
      </c>
      <c r="F3833" s="36" t="s">
        <v>2552</v>
      </c>
      <c r="G3833" s="36" t="s">
        <v>2551</v>
      </c>
      <c r="H3833" s="38">
        <v>158</v>
      </c>
      <c r="I3833" s="48">
        <v>12156297.896460511</v>
      </c>
      <c r="J3833" s="39">
        <f t="shared" si="1710"/>
        <v>0</v>
      </c>
      <c r="K3833" s="39">
        <f t="shared" si="1711"/>
        <v>12156297.896460511</v>
      </c>
      <c r="L3833" s="39">
        <f t="shared" si="1712"/>
        <v>0</v>
      </c>
      <c r="M3833" s="39">
        <f>IF(C3833=12006,H3833,IF(C3833&lt;&gt;12006,0))</f>
        <v>0</v>
      </c>
      <c r="N3833" s="39">
        <f t="shared" si="1719"/>
        <v>0</v>
      </c>
      <c r="O3833" s="39">
        <f t="shared" si="1713"/>
        <v>0</v>
      </c>
      <c r="P3833" s="39">
        <f t="shared" si="1714"/>
        <v>0</v>
      </c>
      <c r="Q3833" s="39">
        <f t="shared" si="1715"/>
        <v>0</v>
      </c>
      <c r="R3833" s="39">
        <f t="shared" si="1716"/>
        <v>0</v>
      </c>
      <c r="S3833" s="39">
        <f t="shared" si="1717"/>
        <v>0</v>
      </c>
      <c r="T3833" s="39"/>
      <c r="U3833" s="39">
        <f t="shared" si="1718"/>
        <v>0</v>
      </c>
      <c r="V3833" s="39"/>
      <c r="W3833" s="39"/>
      <c r="X3833" s="39">
        <f t="shared" si="1720"/>
        <v>998.46389293310142</v>
      </c>
      <c r="Y3833" s="39">
        <f t="shared" si="1721"/>
        <v>30390.744741151273</v>
      </c>
      <c r="Z3833" s="41">
        <f t="shared" si="1722"/>
        <v>773809.5170231536</v>
      </c>
      <c r="AA3833" s="41">
        <v>378417.81542164541</v>
      </c>
      <c r="AB3833" s="41">
        <v>-10205.810045980683</v>
      </c>
      <c r="AC3833" s="41">
        <f t="shared" si="1730"/>
        <v>368212.00537566474</v>
      </c>
      <c r="AD3833" s="42">
        <f t="shared" si="1726"/>
        <v>395391.70160150819</v>
      </c>
      <c r="AE3833" s="41">
        <f t="shared" si="1731"/>
        <v>763603.70697717299</v>
      </c>
      <c r="AF3833" s="42">
        <f t="shared" si="1732"/>
        <v>11392694.189483337</v>
      </c>
      <c r="AG3833" s="43">
        <f>(365.25/30.4375*(IF(E3833=12002,1/3%,IF(E3833=12003,1/3%,IF(E3833=12004,1/3%,IF(E3833=12006,1/2%,IF(E3833=12007,1/10%,IF(E3833=12008,1/3%,IF(E3833=12009,1/10%,IF(E3833=12010,1/10%,IF(E3833=12011,1/20%,IF(E3833=12012,1/3%))))))))))))</f>
        <v>400</v>
      </c>
      <c r="AH3833" s="44">
        <f t="shared" si="1733"/>
        <v>374.53798767967146</v>
      </c>
      <c r="AI3833" s="36">
        <f t="shared" si="1734"/>
        <v>25.462012320328544</v>
      </c>
      <c r="AJ3833" s="36">
        <f t="shared" si="1735"/>
        <v>775</v>
      </c>
      <c r="AK3833" s="45">
        <v>45657</v>
      </c>
    </row>
    <row r="3834" spans="1:37" s="79" customFormat="1" ht="38.25" customHeight="1" x14ac:dyDescent="0.25">
      <c r="A3834" s="36">
        <v>3828</v>
      </c>
      <c r="B3834" s="45">
        <v>44884</v>
      </c>
      <c r="C3834" s="49" t="s">
        <v>272</v>
      </c>
      <c r="D3834" s="49"/>
      <c r="E3834" s="49">
        <v>12010</v>
      </c>
      <c r="F3834" s="56" t="s">
        <v>2708</v>
      </c>
      <c r="G3834" s="56" t="s">
        <v>435</v>
      </c>
      <c r="H3834" s="38">
        <v>5</v>
      </c>
      <c r="I3834" s="50">
        <v>2350000</v>
      </c>
      <c r="J3834" s="39">
        <f t="shared" si="1710"/>
        <v>0</v>
      </c>
      <c r="K3834" s="39">
        <f t="shared" si="1711"/>
        <v>0</v>
      </c>
      <c r="L3834" s="39">
        <f t="shared" si="1712"/>
        <v>0</v>
      </c>
      <c r="M3834" s="39">
        <f>IF(E3834=12005,I3834,IF(E3834&lt;&gt;12005,0))</f>
        <v>0</v>
      </c>
      <c r="N3834" s="39">
        <f t="shared" si="1719"/>
        <v>0</v>
      </c>
      <c r="O3834" s="39">
        <f t="shared" si="1713"/>
        <v>0</v>
      </c>
      <c r="P3834" s="39">
        <f t="shared" si="1714"/>
        <v>0</v>
      </c>
      <c r="Q3834" s="39">
        <f t="shared" si="1715"/>
        <v>0</v>
      </c>
      <c r="R3834" s="39">
        <f t="shared" si="1716"/>
        <v>2350000</v>
      </c>
      <c r="S3834" s="39">
        <f t="shared" si="1717"/>
        <v>0</v>
      </c>
      <c r="T3834" s="39"/>
      <c r="U3834" s="39">
        <f t="shared" si="1718"/>
        <v>0</v>
      </c>
      <c r="V3834" s="39"/>
      <c r="W3834" s="39">
        <f>IF(E3834=12099,I3834,IF(E3834&lt;&gt;12099,0))</f>
        <v>0</v>
      </c>
      <c r="X3834" s="39">
        <f t="shared" si="1720"/>
        <v>643.39493497604383</v>
      </c>
      <c r="Y3834" s="39">
        <f t="shared" si="1721"/>
        <v>19583.333333333336</v>
      </c>
      <c r="Z3834" s="41">
        <f t="shared" si="1722"/>
        <v>497344.2847364819</v>
      </c>
      <c r="AA3834" s="41">
        <v>261861.73853524987</v>
      </c>
      <c r="AB3834" s="41">
        <v>17599.986595419083</v>
      </c>
      <c r="AC3834" s="41">
        <f t="shared" si="1730"/>
        <v>279461.72513066896</v>
      </c>
      <c r="AD3834" s="42">
        <f t="shared" si="1726"/>
        <v>235482.54620123203</v>
      </c>
      <c r="AE3834" s="41">
        <f t="shared" si="1731"/>
        <v>514944.27133190096</v>
      </c>
      <c r="AF3834" s="42">
        <f t="shared" si="1732"/>
        <v>1835055.728668099</v>
      </c>
      <c r="AG3834" s="43">
        <f>(365.25/30.4375*(IF(E3834=12002,1/3%,IF(E3834=12003,1/3%,IF(E3834=12004,1/3%,IF(E3834=12006,1/2%,IF(E3834=12007,1/10%,IF(E3834=12008,1/3%,IF(E3834=12009,1/10%,IF(E3834=12010,1/10%,IF(E3834=12011,1/20%,IF(E3834=12012,1/3%,IF(E3834=12099,1/10%)))))))))))))</f>
        <v>120</v>
      </c>
      <c r="AH3834" s="44">
        <f t="shared" si="1733"/>
        <v>94.603696098562637</v>
      </c>
      <c r="AI3834" s="36">
        <f t="shared" si="1734"/>
        <v>25.396303901437371</v>
      </c>
      <c r="AJ3834" s="36">
        <f t="shared" si="1735"/>
        <v>773</v>
      </c>
      <c r="AK3834" s="45">
        <v>45657</v>
      </c>
    </row>
    <row r="3835" spans="1:37" s="79" customFormat="1" ht="12.75" x14ac:dyDescent="0.25">
      <c r="A3835" s="36">
        <v>3829</v>
      </c>
      <c r="B3835" s="45">
        <v>44886</v>
      </c>
      <c r="C3835" s="49" t="s">
        <v>482</v>
      </c>
      <c r="D3835" s="49"/>
      <c r="E3835" s="49">
        <v>12099</v>
      </c>
      <c r="F3835" s="73" t="s">
        <v>2709</v>
      </c>
      <c r="G3835" s="56" t="s">
        <v>435</v>
      </c>
      <c r="H3835" s="38">
        <v>1</v>
      </c>
      <c r="I3835" s="50">
        <v>7618860.4000000004</v>
      </c>
      <c r="J3835" s="39">
        <f t="shared" si="1710"/>
        <v>0</v>
      </c>
      <c r="K3835" s="39">
        <f t="shared" si="1711"/>
        <v>0</v>
      </c>
      <c r="L3835" s="39">
        <f t="shared" si="1712"/>
        <v>0</v>
      </c>
      <c r="M3835" s="39">
        <f>IF(E3835=12005,I3835,IF(E3835&lt;&gt;12005,0))</f>
        <v>0</v>
      </c>
      <c r="N3835" s="39">
        <f t="shared" si="1719"/>
        <v>0</v>
      </c>
      <c r="O3835" s="39">
        <f t="shared" si="1713"/>
        <v>0</v>
      </c>
      <c r="P3835" s="39">
        <f t="shared" si="1714"/>
        <v>0</v>
      </c>
      <c r="Q3835" s="39">
        <f t="shared" si="1715"/>
        <v>0</v>
      </c>
      <c r="R3835" s="39">
        <f t="shared" si="1716"/>
        <v>0</v>
      </c>
      <c r="S3835" s="39">
        <f t="shared" si="1717"/>
        <v>0</v>
      </c>
      <c r="T3835" s="39"/>
      <c r="U3835" s="39">
        <f t="shared" si="1718"/>
        <v>0</v>
      </c>
      <c r="V3835" s="39"/>
      <c r="W3835" s="39">
        <f>IF(E3835=12099,I3835,IF(E3835&lt;&gt;12099,0))</f>
        <v>7618860.4000000004</v>
      </c>
      <c r="X3835" s="39">
        <f t="shared" si="1720"/>
        <v>2085.9302943189596</v>
      </c>
      <c r="Y3835" s="39">
        <f t="shared" si="1721"/>
        <v>63490.503333333334</v>
      </c>
      <c r="Z3835" s="41">
        <f t="shared" si="1722"/>
        <v>1608252.2569199179</v>
      </c>
      <c r="AA3835" s="41">
        <v>844801.76919917855</v>
      </c>
      <c r="AB3835" s="41">
        <v>129617.89607984108</v>
      </c>
      <c r="AC3835" s="41">
        <f t="shared" si="1730"/>
        <v>974419.66527901962</v>
      </c>
      <c r="AD3835" s="42">
        <f t="shared" si="1726"/>
        <v>763450.48772073933</v>
      </c>
      <c r="AE3835" s="41">
        <f t="shared" si="1731"/>
        <v>1737870.152999759</v>
      </c>
      <c r="AF3835" s="42">
        <f t="shared" si="1732"/>
        <v>5880990.2470002417</v>
      </c>
      <c r="AG3835" s="43">
        <f>(365.25/30.4375*(IF(E3835=12002,1/3%,IF(E3835=12003,1/3%,IF(E3835=12004,1/3%,IF(E3835=12006,1/2%,IF(E3835=12007,1/10%,IF(E3835=12008,1/3%,IF(E3835=12009,1/10%,IF(E3835=12010,1/10%,IF(E3835=12011,1/20%,IF(E3835=12012,1/3%,IF(E3835=12099,1/10%)))))))))))))</f>
        <v>120</v>
      </c>
      <c r="AH3835" s="44">
        <f t="shared" si="1733"/>
        <v>94.669404517453799</v>
      </c>
      <c r="AI3835" s="36">
        <f t="shared" si="1734"/>
        <v>25.330595482546201</v>
      </c>
      <c r="AJ3835" s="36">
        <f t="shared" si="1735"/>
        <v>771</v>
      </c>
      <c r="AK3835" s="45">
        <v>45657</v>
      </c>
    </row>
    <row r="3836" spans="1:37" s="79" customFormat="1" ht="12.75" x14ac:dyDescent="0.25">
      <c r="A3836" s="36">
        <v>3830</v>
      </c>
      <c r="B3836" s="45">
        <v>44887</v>
      </c>
      <c r="C3836" s="49" t="s">
        <v>272</v>
      </c>
      <c r="D3836" s="49"/>
      <c r="E3836" s="49">
        <v>12010</v>
      </c>
      <c r="F3836" s="56" t="s">
        <v>2710</v>
      </c>
      <c r="G3836" s="56" t="s">
        <v>435</v>
      </c>
      <c r="H3836" s="38">
        <v>1</v>
      </c>
      <c r="I3836" s="50">
        <v>837722.89156626503</v>
      </c>
      <c r="J3836" s="39">
        <f t="shared" si="1710"/>
        <v>0</v>
      </c>
      <c r="K3836" s="39">
        <f t="shared" si="1711"/>
        <v>0</v>
      </c>
      <c r="L3836" s="39">
        <f t="shared" si="1712"/>
        <v>0</v>
      </c>
      <c r="M3836" s="39">
        <f>IF(E3836=12005,I3836,IF(E3836&lt;&gt;12005,0))</f>
        <v>0</v>
      </c>
      <c r="N3836" s="39">
        <f t="shared" si="1719"/>
        <v>0</v>
      </c>
      <c r="O3836" s="39">
        <f t="shared" si="1713"/>
        <v>0</v>
      </c>
      <c r="P3836" s="39">
        <f t="shared" si="1714"/>
        <v>0</v>
      </c>
      <c r="Q3836" s="39">
        <f t="shared" si="1715"/>
        <v>0</v>
      </c>
      <c r="R3836" s="39">
        <f t="shared" si="1716"/>
        <v>837722.89156626503</v>
      </c>
      <c r="S3836" s="39">
        <f t="shared" si="1717"/>
        <v>0</v>
      </c>
      <c r="T3836" s="39"/>
      <c r="U3836" s="39">
        <f t="shared" si="1718"/>
        <v>0</v>
      </c>
      <c r="V3836" s="39"/>
      <c r="W3836" s="39">
        <f>IF(E3836=12099,I3836,IF(E3836&lt;&gt;12099,0))</f>
        <v>0</v>
      </c>
      <c r="X3836" s="39">
        <f t="shared" si="1720"/>
        <v>229.35602780732785</v>
      </c>
      <c r="Y3836" s="39">
        <f t="shared" si="1721"/>
        <v>6981.0240963855413</v>
      </c>
      <c r="Z3836" s="41">
        <f t="shared" si="1722"/>
        <v>176604.14141164243</v>
      </c>
      <c r="AA3836" s="41">
        <v>92659.835234160448</v>
      </c>
      <c r="AB3836" s="41">
        <v>6227.7592258306822</v>
      </c>
      <c r="AC3836" s="41">
        <f t="shared" si="1730"/>
        <v>98887.594459991131</v>
      </c>
      <c r="AD3836" s="42">
        <f t="shared" si="1726"/>
        <v>83944.30617748198</v>
      </c>
      <c r="AE3836" s="41">
        <f t="shared" si="1731"/>
        <v>182831.9006374731</v>
      </c>
      <c r="AF3836" s="42">
        <f t="shared" si="1732"/>
        <v>654890.99092879193</v>
      </c>
      <c r="AG3836" s="43">
        <f>(365.25/30.4375*(IF(E3836=12002,1/3%,IF(E3836=12003,1/3%,IF(E3836=12004,1/3%,IF(E3836=12006,1/2%,IF(E3836=12007,1/10%,IF(E3836=12008,1/3%,IF(E3836=12009,1/10%,IF(E3836=12010,1/10%,IF(E3836=12011,1/20%,IF(E3836=12012,1/3%,IF(E3836=12099,1/10%)))))))))))))</f>
        <v>120</v>
      </c>
      <c r="AH3836" s="44">
        <f t="shared" si="1733"/>
        <v>94.702258726899387</v>
      </c>
      <c r="AI3836" s="36">
        <f t="shared" si="1734"/>
        <v>25.297741273100616</v>
      </c>
      <c r="AJ3836" s="36">
        <f t="shared" si="1735"/>
        <v>770</v>
      </c>
      <c r="AK3836" s="45">
        <v>45657</v>
      </c>
    </row>
    <row r="3837" spans="1:37" s="79" customFormat="1" ht="12.75" x14ac:dyDescent="0.25">
      <c r="A3837" s="36">
        <v>3831</v>
      </c>
      <c r="B3837" s="45">
        <v>44887</v>
      </c>
      <c r="C3837" s="49" t="s">
        <v>272</v>
      </c>
      <c r="D3837" s="49"/>
      <c r="E3837" s="49">
        <v>12010</v>
      </c>
      <c r="F3837" s="56" t="s">
        <v>2711</v>
      </c>
      <c r="G3837" s="56" t="s">
        <v>435</v>
      </c>
      <c r="H3837" s="38">
        <v>15</v>
      </c>
      <c r="I3837" s="50">
        <v>2000277.1084337349</v>
      </c>
      <c r="J3837" s="39">
        <f t="shared" si="1710"/>
        <v>0</v>
      </c>
      <c r="K3837" s="39">
        <f t="shared" si="1711"/>
        <v>0</v>
      </c>
      <c r="L3837" s="39">
        <f t="shared" si="1712"/>
        <v>0</v>
      </c>
      <c r="M3837" s="39">
        <f>IF(E3837=12005,I3837,IF(E3837&lt;&gt;12005,0))</f>
        <v>0</v>
      </c>
      <c r="N3837" s="39">
        <f t="shared" si="1719"/>
        <v>0</v>
      </c>
      <c r="O3837" s="39">
        <f t="shared" si="1713"/>
        <v>0</v>
      </c>
      <c r="P3837" s="39">
        <f t="shared" si="1714"/>
        <v>0</v>
      </c>
      <c r="Q3837" s="39">
        <f t="shared" si="1715"/>
        <v>0</v>
      </c>
      <c r="R3837" s="39">
        <f t="shared" si="1716"/>
        <v>2000277.1084337349</v>
      </c>
      <c r="S3837" s="39">
        <f t="shared" si="1717"/>
        <v>0</v>
      </c>
      <c r="T3837" s="39"/>
      <c r="U3837" s="39">
        <f t="shared" si="1718"/>
        <v>0</v>
      </c>
      <c r="V3837" s="39"/>
      <c r="W3837" s="39">
        <f>IF(E3837=12099,I3837,IF(E3837&lt;&gt;12099,0))</f>
        <v>0</v>
      </c>
      <c r="X3837" s="39">
        <f t="shared" si="1720"/>
        <v>547.64602558076251</v>
      </c>
      <c r="Y3837" s="39">
        <f t="shared" si="1721"/>
        <v>16668.975903614461</v>
      </c>
      <c r="Z3837" s="41">
        <f t="shared" si="1722"/>
        <v>421687.43969718716</v>
      </c>
      <c r="AA3837" s="41">
        <v>221248.99433462808</v>
      </c>
      <c r="AB3837" s="41">
        <v>14870.363865758982</v>
      </c>
      <c r="AC3837" s="41">
        <f t="shared" si="1730"/>
        <v>236119.35820038707</v>
      </c>
      <c r="AD3837" s="42">
        <f t="shared" si="1726"/>
        <v>200438.44536255908</v>
      </c>
      <c r="AE3837" s="41">
        <f t="shared" si="1731"/>
        <v>436557.80356294615</v>
      </c>
      <c r="AF3837" s="42">
        <f t="shared" si="1732"/>
        <v>1563719.3048707887</v>
      </c>
      <c r="AG3837" s="43">
        <f>(365.25/30.4375*(IF(E3837=12002,1/3%,IF(E3837=12003,1/3%,IF(E3837=12004,1/3%,IF(E3837=12006,1/2%,IF(E3837=12007,1/10%,IF(E3837=12008,1/3%,IF(E3837=12009,1/10%,IF(E3837=12010,1/10%,IF(E3837=12011,1/20%,IF(E3837=12012,1/3%,IF(E3837=12099,1/10%)))))))))))))</f>
        <v>120</v>
      </c>
      <c r="AH3837" s="44">
        <f t="shared" si="1733"/>
        <v>94.702258726899387</v>
      </c>
      <c r="AI3837" s="36">
        <f t="shared" si="1734"/>
        <v>25.297741273100616</v>
      </c>
      <c r="AJ3837" s="36">
        <f t="shared" si="1735"/>
        <v>770</v>
      </c>
      <c r="AK3837" s="45">
        <v>45657</v>
      </c>
    </row>
    <row r="3838" spans="1:37" s="79" customFormat="1" ht="12.75" x14ac:dyDescent="0.25">
      <c r="A3838" s="36">
        <v>3832</v>
      </c>
      <c r="B3838" s="45">
        <v>44894</v>
      </c>
      <c r="C3838" s="36" t="s">
        <v>823</v>
      </c>
      <c r="D3838" s="36"/>
      <c r="E3838" s="36">
        <v>12004</v>
      </c>
      <c r="F3838" s="36" t="s">
        <v>2712</v>
      </c>
      <c r="G3838" s="36" t="s">
        <v>1477</v>
      </c>
      <c r="H3838" s="38">
        <v>2</v>
      </c>
      <c r="I3838" s="50">
        <v>7943333.3300000001</v>
      </c>
      <c r="J3838" s="39">
        <f t="shared" si="1710"/>
        <v>0</v>
      </c>
      <c r="K3838" s="39">
        <f t="shared" si="1711"/>
        <v>0</v>
      </c>
      <c r="L3838" s="39">
        <f t="shared" si="1712"/>
        <v>7943333.3300000001</v>
      </c>
      <c r="M3838" s="39">
        <f>IF(C3838=12006,H3838,IF(C3838&lt;&gt;12006,0))</f>
        <v>0</v>
      </c>
      <c r="N3838" s="39">
        <f t="shared" si="1719"/>
        <v>0</v>
      </c>
      <c r="O3838" s="39">
        <f t="shared" si="1713"/>
        <v>0</v>
      </c>
      <c r="P3838" s="39">
        <f t="shared" si="1714"/>
        <v>0</v>
      </c>
      <c r="Q3838" s="39">
        <f t="shared" si="1715"/>
        <v>0</v>
      </c>
      <c r="R3838" s="39">
        <f t="shared" si="1716"/>
        <v>0</v>
      </c>
      <c r="S3838" s="39">
        <f t="shared" si="1717"/>
        <v>0</v>
      </c>
      <c r="T3838" s="39"/>
      <c r="U3838" s="39">
        <f t="shared" si="1718"/>
        <v>0</v>
      </c>
      <c r="V3838" s="39"/>
      <c r="W3838" s="39"/>
      <c r="X3838" s="39">
        <f t="shared" si="1720"/>
        <v>652.42984229979459</v>
      </c>
      <c r="Y3838" s="39">
        <f t="shared" si="1721"/>
        <v>19858.333324999996</v>
      </c>
      <c r="Z3838" s="41">
        <f t="shared" si="1722"/>
        <v>497803.96967474319</v>
      </c>
      <c r="AA3838" s="41">
        <v>259014.64739301844</v>
      </c>
      <c r="AB3838" s="41">
        <v>-6985.5439747361334</v>
      </c>
      <c r="AC3838" s="41">
        <f t="shared" si="1730"/>
        <v>252029.10341828232</v>
      </c>
      <c r="AD3838" s="42">
        <f t="shared" si="1726"/>
        <v>238789.32228172474</v>
      </c>
      <c r="AE3838" s="41">
        <f t="shared" si="1731"/>
        <v>490818.42570000706</v>
      </c>
      <c r="AF3838" s="42">
        <f t="shared" si="1732"/>
        <v>7452514.9042999931</v>
      </c>
      <c r="AG3838" s="43">
        <f>(365.25/30.4375*(IF(E3838=12002,1/3%,IF(E3838=12003,1/3%,IF(E3838=12004,1/3%,IF(E3838=12006,1/2%,IF(E3838=12007,1/10%,IF(E3838=12008,1/3%,IF(E3838=12009,1/10%,IF(E3838=12010,1/10%,IF(E3838=12011,1/20%,IF(E3838=12012,1/3%))))))))))))</f>
        <v>400</v>
      </c>
      <c r="AH3838" s="44">
        <f t="shared" si="1733"/>
        <v>374.93223819301846</v>
      </c>
      <c r="AI3838" s="36">
        <f t="shared" si="1734"/>
        <v>25.067761806981519</v>
      </c>
      <c r="AJ3838" s="36">
        <f t="shared" si="1735"/>
        <v>763</v>
      </c>
      <c r="AK3838" s="45">
        <v>45657</v>
      </c>
    </row>
    <row r="3839" spans="1:37" s="79" customFormat="1" ht="38.25" customHeight="1" x14ac:dyDescent="0.25">
      <c r="A3839" s="36">
        <v>3833</v>
      </c>
      <c r="B3839" s="45">
        <v>44895</v>
      </c>
      <c r="C3839" s="36" t="s">
        <v>823</v>
      </c>
      <c r="D3839" s="36"/>
      <c r="E3839" s="36">
        <v>12004</v>
      </c>
      <c r="F3839" s="36" t="s">
        <v>2713</v>
      </c>
      <c r="G3839" s="36" t="s">
        <v>65</v>
      </c>
      <c r="H3839" s="38">
        <v>1</v>
      </c>
      <c r="I3839" s="50">
        <v>486200</v>
      </c>
      <c r="J3839" s="39">
        <f t="shared" ref="J3839:J3858" si="1736">IF(E3839=12002,I3839,IF(E3839&lt;&gt;12002,0))</f>
        <v>0</v>
      </c>
      <c r="K3839" s="39">
        <f t="shared" ref="K3839:K3858" si="1737">IF(E3839=12003,I3839,IF(E3839&lt;&gt;12003,0))</f>
        <v>0</v>
      </c>
      <c r="L3839" s="39">
        <f t="shared" ref="L3839:L3858" si="1738">IF(E3839=12004,I3839,IF(E3839&lt;&gt;12004,0))</f>
        <v>486200</v>
      </c>
      <c r="M3839" s="39">
        <f>IF(C3839=12006,H3839,IF(C3839&lt;&gt;12006,0))</f>
        <v>0</v>
      </c>
      <c r="N3839" s="39">
        <f t="shared" si="1719"/>
        <v>0</v>
      </c>
      <c r="O3839" s="39">
        <f t="shared" ref="O3839:O3858" si="1739">IF(E3839=12007,I3839,IF(E3839&lt;&gt;12007,0))</f>
        <v>0</v>
      </c>
      <c r="P3839" s="39">
        <f t="shared" ref="P3839:P3858" si="1740">IF(E3839=12008,I3839,IF(E3839&lt;&gt;12008,0))</f>
        <v>0</v>
      </c>
      <c r="Q3839" s="39">
        <f t="shared" ref="Q3839:Q3858" si="1741">IF(E3839=12009,I3839,IF(E3839&lt;&gt;12009,0))</f>
        <v>0</v>
      </c>
      <c r="R3839" s="39">
        <f t="shared" ref="R3839:R3858" si="1742">IF(E3839=12010,I3839,IF(E3839&lt;&gt;12010,0))</f>
        <v>0</v>
      </c>
      <c r="S3839" s="39">
        <f t="shared" ref="S3839:S3858" si="1743">IF(E3839=12011,I3839,IF(E3839&lt;&gt;12011,0))</f>
        <v>0</v>
      </c>
      <c r="T3839" s="39"/>
      <c r="U3839" s="39">
        <f t="shared" ref="U3839:U3858" si="1744">IF(E3839=12012,I3839,IF(E3839&lt;&gt;12012,0))</f>
        <v>0</v>
      </c>
      <c r="V3839" s="39"/>
      <c r="W3839" s="39"/>
      <c r="X3839" s="39">
        <f t="shared" si="1720"/>
        <v>39.93429158110883</v>
      </c>
      <c r="Y3839" s="39">
        <f t="shared" si="1721"/>
        <v>1215.5</v>
      </c>
      <c r="Z3839" s="41">
        <f t="shared" si="1722"/>
        <v>30429.930184804929</v>
      </c>
      <c r="AA3839" s="41">
        <v>15813.979466119095</v>
      </c>
      <c r="AB3839" s="41">
        <v>-426.49807679998719</v>
      </c>
      <c r="AC3839" s="41">
        <f t="shared" si="1730"/>
        <v>15387.481389319108</v>
      </c>
      <c r="AD3839" s="42">
        <f t="shared" si="1726"/>
        <v>14615.950718685834</v>
      </c>
      <c r="AE3839" s="41">
        <f t="shared" si="1731"/>
        <v>30003.432108004941</v>
      </c>
      <c r="AF3839" s="42">
        <f t="shared" si="1732"/>
        <v>456196.56789199507</v>
      </c>
      <c r="AG3839" s="43">
        <f>(365.25/30.4375*(IF(E3839=12002,1/3%,IF(E3839=12003,1/3%,IF(E3839=12004,1/3%,IF(E3839=12006,1/2%,IF(E3839=12007,1/10%,IF(E3839=12008,1/3%,IF(E3839=12009,1/10%,IF(E3839=12010,1/10%,IF(E3839=12011,1/20%,IF(E3839=12012,1/3%))))))))))))</f>
        <v>400</v>
      </c>
      <c r="AH3839" s="44">
        <f t="shared" si="1733"/>
        <v>374.96509240246405</v>
      </c>
      <c r="AI3839" s="36">
        <f t="shared" si="1734"/>
        <v>25.034907597535934</v>
      </c>
      <c r="AJ3839" s="36">
        <f t="shared" si="1735"/>
        <v>762</v>
      </c>
      <c r="AK3839" s="45">
        <v>45657</v>
      </c>
    </row>
    <row r="3840" spans="1:37" s="79" customFormat="1" ht="12.75" customHeight="1" x14ac:dyDescent="0.25">
      <c r="A3840" s="36">
        <v>3834</v>
      </c>
      <c r="B3840" s="45">
        <v>44895</v>
      </c>
      <c r="C3840" s="36" t="s">
        <v>823</v>
      </c>
      <c r="D3840" s="36"/>
      <c r="E3840" s="36">
        <v>12004</v>
      </c>
      <c r="F3840" s="36" t="s">
        <v>2714</v>
      </c>
      <c r="G3840" s="36" t="s">
        <v>65</v>
      </c>
      <c r="H3840" s="38">
        <v>720</v>
      </c>
      <c r="I3840" s="50">
        <v>88952500</v>
      </c>
      <c r="J3840" s="39">
        <f t="shared" si="1736"/>
        <v>0</v>
      </c>
      <c r="K3840" s="39">
        <f t="shared" si="1737"/>
        <v>0</v>
      </c>
      <c r="L3840" s="39">
        <f t="shared" si="1738"/>
        <v>88952500</v>
      </c>
      <c r="M3840" s="39">
        <f>IF(C3840=12006,H3840,IF(C3840&lt;&gt;12006,0))</f>
        <v>0</v>
      </c>
      <c r="N3840" s="39">
        <f t="shared" ref="N3840:N3858" si="1745">IF(E3840=12006,I3840,IF(E3840&lt;&gt;12006,0))</f>
        <v>0</v>
      </c>
      <c r="O3840" s="39">
        <f t="shared" si="1739"/>
        <v>0</v>
      </c>
      <c r="P3840" s="39">
        <f t="shared" si="1740"/>
        <v>0</v>
      </c>
      <c r="Q3840" s="39">
        <f t="shared" si="1741"/>
        <v>0</v>
      </c>
      <c r="R3840" s="39">
        <f t="shared" si="1742"/>
        <v>0</v>
      </c>
      <c r="S3840" s="39">
        <f t="shared" si="1743"/>
        <v>0</v>
      </c>
      <c r="T3840" s="39"/>
      <c r="U3840" s="39">
        <f t="shared" si="1744"/>
        <v>0</v>
      </c>
      <c r="V3840" s="39"/>
      <c r="W3840" s="39"/>
      <c r="X3840" s="39">
        <f t="shared" si="1720"/>
        <v>7306.1601642710475</v>
      </c>
      <c r="Y3840" s="39">
        <f t="shared" si="1721"/>
        <v>222381.25</v>
      </c>
      <c r="Z3840" s="41">
        <f t="shared" si="1722"/>
        <v>5567294.0451745382</v>
      </c>
      <c r="AA3840" s="41">
        <v>2893239.4250513343</v>
      </c>
      <c r="AB3840" s="41">
        <v>-78029.761778179469</v>
      </c>
      <c r="AC3840" s="41">
        <f t="shared" si="1730"/>
        <v>2815209.6632731548</v>
      </c>
      <c r="AD3840" s="42">
        <f t="shared" si="1726"/>
        <v>2674054.6201232038</v>
      </c>
      <c r="AE3840" s="41">
        <f t="shared" si="1731"/>
        <v>5489264.2833963586</v>
      </c>
      <c r="AF3840" s="42">
        <f t="shared" si="1732"/>
        <v>83463235.716603637</v>
      </c>
      <c r="AG3840" s="43">
        <f>(365.25/30.4375*(IF(E3840=12002,1/3%,IF(E3840=12003,1/3%,IF(E3840=12004,1/3%,IF(E3840=12006,1/2%,IF(E3840=12007,1/10%,IF(E3840=12008,1/3%,IF(E3840=12009,1/10%,IF(E3840=12010,1/10%,IF(E3840=12011,1/20%,IF(E3840=12012,1/3%))))))))))))</f>
        <v>400</v>
      </c>
      <c r="AH3840" s="44">
        <f t="shared" si="1733"/>
        <v>374.96509240246405</v>
      </c>
      <c r="AI3840" s="36">
        <f t="shared" si="1734"/>
        <v>25.034907597535934</v>
      </c>
      <c r="AJ3840" s="36">
        <f t="shared" si="1735"/>
        <v>762</v>
      </c>
      <c r="AK3840" s="45">
        <v>45657</v>
      </c>
    </row>
    <row r="3841" spans="1:37" s="79" customFormat="1" ht="12.75" customHeight="1" x14ac:dyDescent="0.25">
      <c r="A3841" s="36">
        <v>3835</v>
      </c>
      <c r="B3841" s="45">
        <v>44895</v>
      </c>
      <c r="C3841" s="49" t="s">
        <v>973</v>
      </c>
      <c r="D3841" s="49"/>
      <c r="E3841" s="49">
        <v>12006</v>
      </c>
      <c r="F3841" s="56" t="s">
        <v>2715</v>
      </c>
      <c r="G3841" s="56" t="s">
        <v>756</v>
      </c>
      <c r="H3841" s="38">
        <v>1</v>
      </c>
      <c r="I3841" s="50">
        <v>2167500</v>
      </c>
      <c r="J3841" s="39">
        <f t="shared" si="1736"/>
        <v>0</v>
      </c>
      <c r="K3841" s="39">
        <f t="shared" si="1737"/>
        <v>0</v>
      </c>
      <c r="L3841" s="39">
        <f t="shared" si="1738"/>
        <v>0</v>
      </c>
      <c r="M3841" s="39">
        <f>IF(C3841=12006,H3841,IF(C3841&lt;&gt;12006,0))</f>
        <v>0</v>
      </c>
      <c r="N3841" s="39">
        <f t="shared" si="1745"/>
        <v>2167500</v>
      </c>
      <c r="O3841" s="39">
        <f t="shared" si="1739"/>
        <v>0</v>
      </c>
      <c r="P3841" s="39">
        <f t="shared" si="1740"/>
        <v>0</v>
      </c>
      <c r="Q3841" s="39">
        <f t="shared" si="1741"/>
        <v>0</v>
      </c>
      <c r="R3841" s="39">
        <f t="shared" si="1742"/>
        <v>0</v>
      </c>
      <c r="S3841" s="39">
        <f t="shared" si="1743"/>
        <v>0</v>
      </c>
      <c r="T3841" s="39"/>
      <c r="U3841" s="39">
        <f t="shared" si="1744"/>
        <v>0</v>
      </c>
      <c r="V3841" s="39"/>
      <c r="W3841" s="39"/>
      <c r="X3841" s="39">
        <f t="shared" si="1720"/>
        <v>118.68583162217659</v>
      </c>
      <c r="Y3841" s="39">
        <f t="shared" si="1721"/>
        <v>3612.5</v>
      </c>
      <c r="Z3841" s="41">
        <f t="shared" si="1722"/>
        <v>90438.603696098566</v>
      </c>
      <c r="AA3841" s="41">
        <v>46999.589322381929</v>
      </c>
      <c r="AB3841" s="41">
        <v>0</v>
      </c>
      <c r="AC3841" s="41">
        <f t="shared" si="1730"/>
        <v>46999.589322381929</v>
      </c>
      <c r="AD3841" s="42">
        <f t="shared" si="1726"/>
        <v>43439.014373716636</v>
      </c>
      <c r="AE3841" s="41">
        <f t="shared" si="1731"/>
        <v>90438.603696098566</v>
      </c>
      <c r="AF3841" s="42">
        <f t="shared" si="1732"/>
        <v>2077061.3963039014</v>
      </c>
      <c r="AG3841" s="43">
        <f>(365.25/30.4375*(IF(E3841=12002,1/3%,IF(E3841=12003,1/3%,IF(E3841=12004,1/3%,IF(E3841=12006,1/2%,IF(E3841=12007,1/10%,IF(E3841=12008,1/3%,IF(E3841=12009,1/10%,IF(E3841=12010,1/10%,IF(E3841=12011,1/20%,IF(E3841=12012,1/3%))))))))))))</f>
        <v>600</v>
      </c>
      <c r="AH3841" s="44">
        <f t="shared" si="1733"/>
        <v>574.96509240246405</v>
      </c>
      <c r="AI3841" s="36">
        <f t="shared" si="1734"/>
        <v>25.034907597535934</v>
      </c>
      <c r="AJ3841" s="36">
        <f t="shared" si="1735"/>
        <v>762</v>
      </c>
      <c r="AK3841" s="45">
        <v>45657</v>
      </c>
    </row>
    <row r="3842" spans="1:37" s="79" customFormat="1" ht="12.75" x14ac:dyDescent="0.25">
      <c r="A3842" s="36">
        <v>3836</v>
      </c>
      <c r="B3842" s="45">
        <v>44895</v>
      </c>
      <c r="C3842" s="49" t="s">
        <v>265</v>
      </c>
      <c r="D3842" s="49"/>
      <c r="E3842" s="49">
        <v>12007</v>
      </c>
      <c r="F3842" s="36" t="s">
        <v>2716</v>
      </c>
      <c r="G3842" s="56" t="s">
        <v>756</v>
      </c>
      <c r="H3842" s="38">
        <v>1</v>
      </c>
      <c r="I3842" s="50">
        <v>110000</v>
      </c>
      <c r="J3842" s="39">
        <f t="shared" si="1736"/>
        <v>0</v>
      </c>
      <c r="K3842" s="39">
        <f t="shared" si="1737"/>
        <v>0</v>
      </c>
      <c r="L3842" s="39">
        <f t="shared" si="1738"/>
        <v>0</v>
      </c>
      <c r="M3842" s="39">
        <f>IF(C3842=12006,H3842,IF(C3842&lt;&gt;12006,0))</f>
        <v>0</v>
      </c>
      <c r="N3842" s="39">
        <f t="shared" si="1745"/>
        <v>0</v>
      </c>
      <c r="O3842" s="39">
        <f t="shared" si="1739"/>
        <v>110000</v>
      </c>
      <c r="P3842" s="39">
        <f t="shared" si="1740"/>
        <v>0</v>
      </c>
      <c r="Q3842" s="39">
        <f t="shared" si="1741"/>
        <v>0</v>
      </c>
      <c r="R3842" s="39">
        <f t="shared" si="1742"/>
        <v>0</v>
      </c>
      <c r="S3842" s="39">
        <f t="shared" si="1743"/>
        <v>0</v>
      </c>
      <c r="T3842" s="39"/>
      <c r="U3842" s="39">
        <f t="shared" si="1744"/>
        <v>0</v>
      </c>
      <c r="V3842" s="39"/>
      <c r="W3842" s="39"/>
      <c r="X3842" s="39">
        <f t="shared" si="1720"/>
        <v>30.116358658453112</v>
      </c>
      <c r="Y3842" s="39">
        <f t="shared" si="1721"/>
        <v>916.66666666666663</v>
      </c>
      <c r="Z3842" s="41">
        <f t="shared" si="1722"/>
        <v>22948.66529774127</v>
      </c>
      <c r="AA3842" s="41">
        <v>11926.078028747432</v>
      </c>
      <c r="AB3842" s="41">
        <v>11287.505206344797</v>
      </c>
      <c r="AC3842" s="41">
        <f t="shared" si="1730"/>
        <v>23213.583235092228</v>
      </c>
      <c r="AD3842" s="42">
        <f t="shared" si="1726"/>
        <v>11022.587268993839</v>
      </c>
      <c r="AE3842" s="41">
        <f t="shared" si="1731"/>
        <v>34236.170504086069</v>
      </c>
      <c r="AF3842" s="42">
        <f t="shared" si="1732"/>
        <v>75763.829495913931</v>
      </c>
      <c r="AG3842" s="43">
        <f>(365.25/30.4375*(IF(E3842=12002,1/3%,IF(E3842=12003,1/3%,IF(E3842=12004,1/3%,IF(E3842=12006,1/2%,IF(E3842=12007,1/10%,IF(E3842=12008,1/3%,IF(E3842=12009,1/10%,IF(E3842=12010,1/10%,IF(E3842=12011,1/20%,IF(E3842=12012,1/3%))))))))))))</f>
        <v>120</v>
      </c>
      <c r="AH3842" s="44">
        <f t="shared" si="1733"/>
        <v>94.965092402464066</v>
      </c>
      <c r="AI3842" s="36">
        <f t="shared" si="1734"/>
        <v>25.034907597535934</v>
      </c>
      <c r="AJ3842" s="36">
        <f t="shared" si="1735"/>
        <v>762</v>
      </c>
      <c r="AK3842" s="45">
        <v>45657</v>
      </c>
    </row>
    <row r="3843" spans="1:37" s="79" customFormat="1" ht="12.75" x14ac:dyDescent="0.25">
      <c r="A3843" s="36">
        <v>3837</v>
      </c>
      <c r="B3843" s="45">
        <v>44895</v>
      </c>
      <c r="C3843" s="49" t="s">
        <v>272</v>
      </c>
      <c r="D3843" s="49"/>
      <c r="E3843" s="49">
        <v>12010</v>
      </c>
      <c r="F3843" s="56" t="s">
        <v>2717</v>
      </c>
      <c r="G3843" s="56" t="s">
        <v>435</v>
      </c>
      <c r="H3843" s="38">
        <v>24</v>
      </c>
      <c r="I3843" s="50">
        <v>2224800</v>
      </c>
      <c r="J3843" s="39">
        <f t="shared" si="1736"/>
        <v>0</v>
      </c>
      <c r="K3843" s="39">
        <f t="shared" si="1737"/>
        <v>0</v>
      </c>
      <c r="L3843" s="39">
        <f t="shared" si="1738"/>
        <v>0</v>
      </c>
      <c r="M3843" s="39">
        <f>IF(E3843=12005,I3843,IF(E3843&lt;&gt;12005,0))</f>
        <v>0</v>
      </c>
      <c r="N3843" s="39">
        <f t="shared" si="1745"/>
        <v>0</v>
      </c>
      <c r="O3843" s="39">
        <f t="shared" si="1739"/>
        <v>0</v>
      </c>
      <c r="P3843" s="39">
        <f t="shared" si="1740"/>
        <v>0</v>
      </c>
      <c r="Q3843" s="39">
        <f t="shared" si="1741"/>
        <v>0</v>
      </c>
      <c r="R3843" s="39">
        <f t="shared" si="1742"/>
        <v>2224800</v>
      </c>
      <c r="S3843" s="39">
        <f t="shared" si="1743"/>
        <v>0</v>
      </c>
      <c r="T3843" s="39"/>
      <c r="U3843" s="39">
        <f t="shared" si="1744"/>
        <v>0</v>
      </c>
      <c r="V3843" s="39"/>
      <c r="W3843" s="39">
        <f>IF(E3843=12099,I3843,IF(E3843&lt;&gt;12099,0))</f>
        <v>0</v>
      </c>
      <c r="X3843" s="39">
        <f t="shared" si="1720"/>
        <v>609.11704312114989</v>
      </c>
      <c r="Y3843" s="39">
        <f t="shared" si="1721"/>
        <v>18540</v>
      </c>
      <c r="Z3843" s="41">
        <f t="shared" si="1722"/>
        <v>464147.18685831624</v>
      </c>
      <c r="AA3843" s="41">
        <v>241210.34907597533</v>
      </c>
      <c r="AB3843" s="41">
        <v>16211.986272450613</v>
      </c>
      <c r="AC3843" s="41">
        <f t="shared" si="1730"/>
        <v>257422.33534842596</v>
      </c>
      <c r="AD3843" s="42">
        <f t="shared" si="1726"/>
        <v>222936.83778234091</v>
      </c>
      <c r="AE3843" s="41">
        <f t="shared" si="1731"/>
        <v>480359.17313076684</v>
      </c>
      <c r="AF3843" s="42">
        <f t="shared" si="1732"/>
        <v>1744440.826869233</v>
      </c>
      <c r="AG3843" s="43">
        <f>(365.25/30.4375*(IF(E3843=12002,1/3%,IF(E3843=12003,1/3%,IF(E3843=12004,1/3%,IF(E3843=12006,1/2%,IF(E3843=12007,1/10%,IF(E3843=12008,1/3%,IF(E3843=12009,1/10%,IF(E3843=12010,1/10%,IF(E3843=12011,1/20%,IF(E3843=12012,1/3%,IF(E3843=12099,1/10%)))))))))))))</f>
        <v>120</v>
      </c>
      <c r="AH3843" s="44">
        <f t="shared" si="1733"/>
        <v>94.965092402464066</v>
      </c>
      <c r="AI3843" s="36">
        <f t="shared" si="1734"/>
        <v>25.034907597535934</v>
      </c>
      <c r="AJ3843" s="36">
        <f t="shared" si="1735"/>
        <v>762</v>
      </c>
      <c r="AK3843" s="45">
        <v>45657</v>
      </c>
    </row>
    <row r="3844" spans="1:37" s="79" customFormat="1" ht="12.75" x14ac:dyDescent="0.25">
      <c r="A3844" s="36">
        <v>3838</v>
      </c>
      <c r="B3844" s="114">
        <v>44896</v>
      </c>
      <c r="C3844" s="36" t="s">
        <v>431</v>
      </c>
      <c r="D3844" s="36"/>
      <c r="E3844" s="36">
        <v>12009</v>
      </c>
      <c r="F3844" s="36" t="s">
        <v>2718</v>
      </c>
      <c r="G3844" s="62" t="s">
        <v>320</v>
      </c>
      <c r="H3844" s="63">
        <v>1</v>
      </c>
      <c r="I3844" s="48">
        <v>240000</v>
      </c>
      <c r="J3844" s="39">
        <f t="shared" si="1736"/>
        <v>0</v>
      </c>
      <c r="K3844" s="39">
        <f t="shared" si="1737"/>
        <v>0</v>
      </c>
      <c r="L3844" s="39">
        <f t="shared" si="1738"/>
        <v>0</v>
      </c>
      <c r="M3844" s="39">
        <f>IF(C3844=12006,H3844,IF(C3844&lt;&gt;12006,0))</f>
        <v>0</v>
      </c>
      <c r="N3844" s="39">
        <f t="shared" si="1745"/>
        <v>0</v>
      </c>
      <c r="O3844" s="39">
        <f t="shared" si="1739"/>
        <v>0</v>
      </c>
      <c r="P3844" s="39">
        <f t="shared" si="1740"/>
        <v>0</v>
      </c>
      <c r="Q3844" s="39">
        <f t="shared" si="1741"/>
        <v>240000</v>
      </c>
      <c r="R3844" s="39">
        <f t="shared" si="1742"/>
        <v>0</v>
      </c>
      <c r="S3844" s="39">
        <f t="shared" si="1743"/>
        <v>0</v>
      </c>
      <c r="T3844" s="39"/>
      <c r="U3844" s="39">
        <f t="shared" si="1744"/>
        <v>0</v>
      </c>
      <c r="V3844" s="39"/>
      <c r="W3844" s="39"/>
      <c r="X3844" s="39">
        <f t="shared" si="1720"/>
        <v>65.708418891170425</v>
      </c>
      <c r="Y3844" s="39">
        <f t="shared" si="1721"/>
        <v>1999.9999999999998</v>
      </c>
      <c r="Z3844" s="41">
        <f t="shared" si="1722"/>
        <v>50004.106776180692</v>
      </c>
      <c r="AA3844" s="41">
        <v>25954.825462012315</v>
      </c>
      <c r="AB3844" s="41">
        <v>-3268.8434310330836</v>
      </c>
      <c r="AC3844" s="41">
        <f t="shared" si="1730"/>
        <v>22685.98203097923</v>
      </c>
      <c r="AD3844" s="42">
        <f t="shared" si="1726"/>
        <v>24049.281314168376</v>
      </c>
      <c r="AE3844" s="41">
        <f t="shared" si="1731"/>
        <v>46735.263345147607</v>
      </c>
      <c r="AF3844" s="42">
        <f t="shared" si="1732"/>
        <v>193264.7366548524</v>
      </c>
      <c r="AG3844" s="43">
        <f>(365.25/30.4375*(IF(E3844=12002,1/3%,IF(E3844=12003,1/3%,IF(E3844=12004,1/3%,IF(E3844=12006,1/2%,IF(E3844=12007,1/10%,IF(E3844=12008,1/3%,IF(E3844=12009,1/10%,IF(E3844=12010,1/10%,IF(E3844=12011,1/20%,IF(E3844=12012,1/3%))))))))))))</f>
        <v>120</v>
      </c>
      <c r="AH3844" s="44">
        <f t="shared" si="1733"/>
        <v>94.997946611909654</v>
      </c>
      <c r="AI3844" s="36">
        <f t="shared" si="1734"/>
        <v>25.002053388090349</v>
      </c>
      <c r="AJ3844" s="36">
        <f t="shared" si="1735"/>
        <v>761</v>
      </c>
      <c r="AK3844" s="45">
        <v>45657</v>
      </c>
    </row>
    <row r="3845" spans="1:37" s="79" customFormat="1" ht="12.75" x14ac:dyDescent="0.25">
      <c r="A3845" s="36">
        <v>3839</v>
      </c>
      <c r="B3845" s="45">
        <v>44902</v>
      </c>
      <c r="C3845" s="49" t="s">
        <v>265</v>
      </c>
      <c r="D3845" s="49"/>
      <c r="E3845" s="49">
        <v>12007</v>
      </c>
      <c r="F3845" s="56" t="s">
        <v>2719</v>
      </c>
      <c r="G3845" s="73" t="s">
        <v>435</v>
      </c>
      <c r="H3845" s="38">
        <v>1</v>
      </c>
      <c r="I3845" s="50">
        <v>280000</v>
      </c>
      <c r="J3845" s="39">
        <f t="shared" si="1736"/>
        <v>0</v>
      </c>
      <c r="K3845" s="39">
        <f t="shared" si="1737"/>
        <v>0</v>
      </c>
      <c r="L3845" s="39">
        <f t="shared" si="1738"/>
        <v>0</v>
      </c>
      <c r="M3845" s="39">
        <f>IF(E3845=12005,I3845,IF(E3845&lt;&gt;12005,0))</f>
        <v>0</v>
      </c>
      <c r="N3845" s="39">
        <f t="shared" si="1745"/>
        <v>0</v>
      </c>
      <c r="O3845" s="39">
        <f t="shared" si="1739"/>
        <v>280000</v>
      </c>
      <c r="P3845" s="39">
        <f t="shared" si="1740"/>
        <v>0</v>
      </c>
      <c r="Q3845" s="39">
        <f t="shared" si="1741"/>
        <v>0</v>
      </c>
      <c r="R3845" s="39">
        <f t="shared" si="1742"/>
        <v>0</v>
      </c>
      <c r="S3845" s="39">
        <f t="shared" si="1743"/>
        <v>0</v>
      </c>
      <c r="T3845" s="39"/>
      <c r="U3845" s="39">
        <f t="shared" si="1744"/>
        <v>0</v>
      </c>
      <c r="V3845" s="39"/>
      <c r="W3845" s="39">
        <f>IF(E3845=12099,I3845,IF(E3845&lt;&gt;12099,0))</f>
        <v>0</v>
      </c>
      <c r="X3845" s="39">
        <f t="shared" si="1720"/>
        <v>76.659822039698838</v>
      </c>
      <c r="Y3845" s="39">
        <f t="shared" si="1721"/>
        <v>2333.3333333333335</v>
      </c>
      <c r="Z3845" s="41">
        <f t="shared" si="1722"/>
        <v>57878.16563997262</v>
      </c>
      <c r="AA3845" s="41">
        <v>29820.670773442849</v>
      </c>
      <c r="AB3845" s="41">
        <v>934.37679548749679</v>
      </c>
      <c r="AC3845" s="41">
        <f t="shared" si="1730"/>
        <v>30755.047568930346</v>
      </c>
      <c r="AD3845" s="42">
        <f t="shared" si="1726"/>
        <v>28057.494866529771</v>
      </c>
      <c r="AE3845" s="41">
        <f t="shared" si="1731"/>
        <v>58812.542435460113</v>
      </c>
      <c r="AF3845" s="42">
        <f t="shared" si="1732"/>
        <v>221187.45756453989</v>
      </c>
      <c r="AG3845" s="43">
        <f>(365.25/30.4375*(IF(E3845=12002,1/3%,IF(E3845=12003,1/3%,IF(E3845=12004,1/3%,IF(E3845=12006,1/2%,IF(E3845=12007,1/10%,IF(E3845=12008,1/3%,IF(E3845=12009,1/10%,IF(E3845=12010,1/10%,IF(E3845=12011,1/20%,IF(E3845=12012,1/3%,IF(E3845=12099,1/10%)))))))))))))</f>
        <v>120</v>
      </c>
      <c r="AH3845" s="44">
        <f t="shared" si="1733"/>
        <v>95.19507186858317</v>
      </c>
      <c r="AI3845" s="36">
        <f t="shared" si="1734"/>
        <v>24.804928131416837</v>
      </c>
      <c r="AJ3845" s="36">
        <f t="shared" si="1735"/>
        <v>755</v>
      </c>
      <c r="AK3845" s="45">
        <v>45657</v>
      </c>
    </row>
    <row r="3846" spans="1:37" s="79" customFormat="1" ht="12.75" x14ac:dyDescent="0.25">
      <c r="A3846" s="36">
        <v>3840</v>
      </c>
      <c r="B3846" s="45">
        <v>44903</v>
      </c>
      <c r="C3846" s="36" t="s">
        <v>823</v>
      </c>
      <c r="D3846" s="36"/>
      <c r="E3846" s="36">
        <v>12004</v>
      </c>
      <c r="F3846" s="36" t="s">
        <v>2720</v>
      </c>
      <c r="G3846" s="36" t="s">
        <v>1477</v>
      </c>
      <c r="H3846" s="38">
        <v>1</v>
      </c>
      <c r="I3846" s="50">
        <v>3971666.665</v>
      </c>
      <c r="J3846" s="39">
        <f t="shared" si="1736"/>
        <v>0</v>
      </c>
      <c r="K3846" s="39">
        <f t="shared" si="1737"/>
        <v>0</v>
      </c>
      <c r="L3846" s="39">
        <f t="shared" si="1738"/>
        <v>3971666.665</v>
      </c>
      <c r="M3846" s="39">
        <f>IF(C3846=12006,H3846,IF(C3846&lt;&gt;12006,0))</f>
        <v>0</v>
      </c>
      <c r="N3846" s="39">
        <f t="shared" si="1745"/>
        <v>0</v>
      </c>
      <c r="O3846" s="39">
        <f t="shared" si="1739"/>
        <v>0</v>
      </c>
      <c r="P3846" s="39">
        <f t="shared" si="1740"/>
        <v>0</v>
      </c>
      <c r="Q3846" s="39">
        <f t="shared" si="1741"/>
        <v>0</v>
      </c>
      <c r="R3846" s="39">
        <f t="shared" si="1742"/>
        <v>0</v>
      </c>
      <c r="S3846" s="39">
        <f t="shared" si="1743"/>
        <v>0</v>
      </c>
      <c r="T3846" s="39"/>
      <c r="U3846" s="39">
        <f t="shared" si="1744"/>
        <v>0</v>
      </c>
      <c r="V3846" s="39"/>
      <c r="W3846" s="39"/>
      <c r="X3846" s="39">
        <f t="shared" si="1720"/>
        <v>326.21492114989729</v>
      </c>
      <c r="Y3846" s="39">
        <f t="shared" si="1721"/>
        <v>9929.166662499998</v>
      </c>
      <c r="Z3846" s="41">
        <f t="shared" si="1722"/>
        <v>245966.05054702252</v>
      </c>
      <c r="AA3846" s="41">
        <v>126571.38940616015</v>
      </c>
      <c r="AB3846" s="41">
        <v>-3413.5907584352894</v>
      </c>
      <c r="AC3846" s="41">
        <f t="shared" si="1730"/>
        <v>123157.79864772486</v>
      </c>
      <c r="AD3846" s="42">
        <f t="shared" si="1726"/>
        <v>119394.66114086237</v>
      </c>
      <c r="AE3846" s="41">
        <f t="shared" si="1731"/>
        <v>242552.45978858724</v>
      </c>
      <c r="AF3846" s="42">
        <f t="shared" si="1732"/>
        <v>3729114.2052114126</v>
      </c>
      <c r="AG3846" s="43">
        <f>(365.25/30.4375*(IF(E3846=12002,1/3%,IF(E3846=12003,1/3%,IF(E3846=12004,1/3%,IF(E3846=12006,1/2%,IF(E3846=12007,1/10%,IF(E3846=12008,1/3%,IF(E3846=12009,1/10%,IF(E3846=12010,1/10%,IF(E3846=12011,1/20%,IF(E3846=12012,1/3%))))))))))))</f>
        <v>400</v>
      </c>
      <c r="AH3846" s="44">
        <f t="shared" si="1733"/>
        <v>375.22792607802876</v>
      </c>
      <c r="AI3846" s="36">
        <f t="shared" si="1734"/>
        <v>24.772073921971252</v>
      </c>
      <c r="AJ3846" s="36">
        <f t="shared" si="1735"/>
        <v>754</v>
      </c>
      <c r="AK3846" s="45">
        <v>45657</v>
      </c>
    </row>
    <row r="3847" spans="1:37" s="79" customFormat="1" ht="12.75" x14ac:dyDescent="0.25">
      <c r="A3847" s="36">
        <v>3841</v>
      </c>
      <c r="B3847" s="45">
        <v>44903</v>
      </c>
      <c r="C3847" s="36" t="s">
        <v>823</v>
      </c>
      <c r="D3847" s="36"/>
      <c r="E3847" s="36">
        <v>12004</v>
      </c>
      <c r="F3847" s="36" t="s">
        <v>2721</v>
      </c>
      <c r="G3847" s="36" t="s">
        <v>1477</v>
      </c>
      <c r="H3847" s="38">
        <v>1</v>
      </c>
      <c r="I3847" s="50">
        <v>3971666.665</v>
      </c>
      <c r="J3847" s="39">
        <f t="shared" si="1736"/>
        <v>0</v>
      </c>
      <c r="K3847" s="39">
        <f t="shared" si="1737"/>
        <v>0</v>
      </c>
      <c r="L3847" s="39">
        <f t="shared" si="1738"/>
        <v>3971666.665</v>
      </c>
      <c r="M3847" s="39">
        <f>IF(C3847=12006,H3847,IF(C3847&lt;&gt;12006,0))</f>
        <v>0</v>
      </c>
      <c r="N3847" s="39">
        <f t="shared" si="1745"/>
        <v>0</v>
      </c>
      <c r="O3847" s="39">
        <f t="shared" si="1739"/>
        <v>0</v>
      </c>
      <c r="P3847" s="39">
        <f t="shared" si="1740"/>
        <v>0</v>
      </c>
      <c r="Q3847" s="39">
        <f t="shared" si="1741"/>
        <v>0</v>
      </c>
      <c r="R3847" s="39">
        <f t="shared" si="1742"/>
        <v>0</v>
      </c>
      <c r="S3847" s="39">
        <f t="shared" si="1743"/>
        <v>0</v>
      </c>
      <c r="T3847" s="39"/>
      <c r="U3847" s="39">
        <f t="shared" si="1744"/>
        <v>0</v>
      </c>
      <c r="V3847" s="39"/>
      <c r="W3847" s="39"/>
      <c r="X3847" s="39">
        <f t="shared" ref="X3847:X3910" si="1746">IF(I3847&lt;0,0,IF(I3847&gt;0,((1/365.25*(IF(E3847=12002,I3847*3%,IF(E3847=12003,I3847*3%,IF(E3847=12004,I3847*3%,IF(E3847=12006,I3847*2%,IF(E3847=12007,I3847*10%,IF(E3847=12008,I3847*3%,IF(E3847=12009,I3847*10%,IF(E3847=12010,I3847*10%,IF(E3847=12011,I3847*20%,IF(E3847=12012,I3847*3%,IF(E3847=12099,I3847*10%))))))))))))))))</f>
        <v>326.21492114989729</v>
      </c>
      <c r="Y3847" s="39">
        <f t="shared" ref="Y3847:Y3910" si="1747">X3847*30.4375</f>
        <v>9929.166662499998</v>
      </c>
      <c r="Z3847" s="41">
        <f t="shared" ref="Z3847:Z3910" si="1748">IF(I3847&lt;0,0,IF(I3847&gt;0,(IF(AI3847*Y3847&lt;=I3847,Y3847*AI3847,IF(Y3847*AI3847&gt;I3847,I3847,IF(AI3847*Y3847=I3847,I3847))))))</f>
        <v>245966.05054702252</v>
      </c>
      <c r="AA3847" s="41">
        <v>126571.38940616015</v>
      </c>
      <c r="AB3847" s="41">
        <v>-3413.5907584352894</v>
      </c>
      <c r="AC3847" s="41">
        <f t="shared" si="1730"/>
        <v>123157.79864772486</v>
      </c>
      <c r="AD3847" s="42">
        <f t="shared" si="1726"/>
        <v>119394.66114086237</v>
      </c>
      <c r="AE3847" s="41">
        <f t="shared" si="1731"/>
        <v>242552.45978858724</v>
      </c>
      <c r="AF3847" s="42">
        <f t="shared" si="1732"/>
        <v>3729114.2052114126</v>
      </c>
      <c r="AG3847" s="43">
        <f>(365.25/30.4375*(IF(E3847=12002,1/3%,IF(E3847=12003,1/3%,IF(E3847=12004,1/3%,IF(E3847=12006,1/2%,IF(E3847=12007,1/10%,IF(E3847=12008,1/3%,IF(E3847=12009,1/10%,IF(E3847=12010,1/10%,IF(E3847=12011,1/20%,IF(E3847=12012,1/3%))))))))))))</f>
        <v>400</v>
      </c>
      <c r="AH3847" s="44">
        <f t="shared" si="1733"/>
        <v>375.22792607802876</v>
      </c>
      <c r="AI3847" s="36">
        <f t="shared" si="1734"/>
        <v>24.772073921971252</v>
      </c>
      <c r="AJ3847" s="36">
        <f t="shared" si="1735"/>
        <v>754</v>
      </c>
      <c r="AK3847" s="45">
        <v>45657</v>
      </c>
    </row>
    <row r="3848" spans="1:37" s="79" customFormat="1" ht="12.75" x14ac:dyDescent="0.25">
      <c r="A3848" s="36">
        <v>3842</v>
      </c>
      <c r="B3848" s="45">
        <v>44904</v>
      </c>
      <c r="C3848" s="49" t="s">
        <v>272</v>
      </c>
      <c r="D3848" s="49"/>
      <c r="E3848" s="49">
        <v>12010</v>
      </c>
      <c r="F3848" s="56" t="s">
        <v>2722</v>
      </c>
      <c r="G3848" s="56" t="s">
        <v>435</v>
      </c>
      <c r="H3848" s="38">
        <v>2</v>
      </c>
      <c r="I3848" s="50">
        <v>1462600</v>
      </c>
      <c r="J3848" s="39">
        <f t="shared" si="1736"/>
        <v>0</v>
      </c>
      <c r="K3848" s="39">
        <f t="shared" si="1737"/>
        <v>0</v>
      </c>
      <c r="L3848" s="39">
        <f t="shared" si="1738"/>
        <v>0</v>
      </c>
      <c r="M3848" s="39">
        <f>IF(E3848=12005,I3848,IF(E3848&lt;&gt;12005,0))</f>
        <v>0</v>
      </c>
      <c r="N3848" s="39">
        <f t="shared" si="1745"/>
        <v>0</v>
      </c>
      <c r="O3848" s="39">
        <f t="shared" si="1739"/>
        <v>0</v>
      </c>
      <c r="P3848" s="39">
        <f t="shared" si="1740"/>
        <v>0</v>
      </c>
      <c r="Q3848" s="39">
        <f t="shared" si="1741"/>
        <v>0</v>
      </c>
      <c r="R3848" s="39">
        <f t="shared" si="1742"/>
        <v>1462600</v>
      </c>
      <c r="S3848" s="39">
        <f t="shared" si="1743"/>
        <v>0</v>
      </c>
      <c r="T3848" s="39"/>
      <c r="U3848" s="39">
        <f t="shared" si="1744"/>
        <v>0</v>
      </c>
      <c r="V3848" s="39"/>
      <c r="W3848" s="39">
        <f>IF(E3848=12099,I3848,IF(E3848&lt;&gt;12099,0))</f>
        <v>0</v>
      </c>
      <c r="X3848" s="39">
        <f t="shared" si="1746"/>
        <v>400.4380561259411</v>
      </c>
      <c r="Y3848" s="39">
        <f t="shared" si="1747"/>
        <v>12188.333333333332</v>
      </c>
      <c r="Z3848" s="41">
        <f t="shared" si="1748"/>
        <v>301529.85626283364</v>
      </c>
      <c r="AA3848" s="41">
        <v>154969.52772073919</v>
      </c>
      <c r="AB3848" s="41">
        <v>10415.655321925868</v>
      </c>
      <c r="AC3848" s="41">
        <f t="shared" si="1730"/>
        <v>165385.18304266507</v>
      </c>
      <c r="AD3848" s="42">
        <f t="shared" si="1726"/>
        <v>146560.32854209444</v>
      </c>
      <c r="AE3848" s="41">
        <f t="shared" si="1731"/>
        <v>311945.51158475952</v>
      </c>
      <c r="AF3848" s="42">
        <f t="shared" si="1732"/>
        <v>1150654.4884152405</v>
      </c>
      <c r="AG3848" s="43">
        <f>(365.25/30.4375*(IF(E3848=12002,1/3%,IF(E3848=12003,1/3%,IF(E3848=12004,1/3%,IF(E3848=12006,1/2%,IF(E3848=12007,1/10%,IF(E3848=12008,1/3%,IF(E3848=12009,1/10%,IF(E3848=12010,1/10%,IF(E3848=12011,1/20%,IF(E3848=12012,1/3%,IF(E3848=12099,1/10%)))))))))))))</f>
        <v>120</v>
      </c>
      <c r="AH3848" s="44">
        <f t="shared" si="1733"/>
        <v>95.260780287474333</v>
      </c>
      <c r="AI3848" s="36">
        <f t="shared" si="1734"/>
        <v>24.739219712525667</v>
      </c>
      <c r="AJ3848" s="36">
        <f t="shared" si="1735"/>
        <v>753</v>
      </c>
      <c r="AK3848" s="45">
        <v>45657</v>
      </c>
    </row>
    <row r="3849" spans="1:37" s="79" customFormat="1" ht="12.75" x14ac:dyDescent="0.25">
      <c r="A3849" s="36">
        <v>3843</v>
      </c>
      <c r="B3849" s="45">
        <v>44915</v>
      </c>
      <c r="C3849" s="36" t="s">
        <v>823</v>
      </c>
      <c r="D3849" s="36"/>
      <c r="E3849" s="36">
        <v>12004</v>
      </c>
      <c r="F3849" s="36" t="s">
        <v>2723</v>
      </c>
      <c r="G3849" s="36" t="s">
        <v>1477</v>
      </c>
      <c r="H3849" s="38">
        <v>1</v>
      </c>
      <c r="I3849" s="50">
        <v>3971666.665</v>
      </c>
      <c r="J3849" s="39">
        <f t="shared" si="1736"/>
        <v>0</v>
      </c>
      <c r="K3849" s="39">
        <f t="shared" si="1737"/>
        <v>0</v>
      </c>
      <c r="L3849" s="39">
        <f t="shared" si="1738"/>
        <v>3971666.665</v>
      </c>
      <c r="M3849" s="39">
        <f>IF(C3849=12006,H3849,IF(C3849&lt;&gt;12006,0))</f>
        <v>0</v>
      </c>
      <c r="N3849" s="39">
        <f t="shared" si="1745"/>
        <v>0</v>
      </c>
      <c r="O3849" s="39">
        <f t="shared" si="1739"/>
        <v>0</v>
      </c>
      <c r="P3849" s="39">
        <f t="shared" si="1740"/>
        <v>0</v>
      </c>
      <c r="Q3849" s="39">
        <f t="shared" si="1741"/>
        <v>0</v>
      </c>
      <c r="R3849" s="39">
        <f t="shared" si="1742"/>
        <v>0</v>
      </c>
      <c r="S3849" s="39">
        <f t="shared" si="1743"/>
        <v>0</v>
      </c>
      <c r="T3849" s="39"/>
      <c r="U3849" s="39">
        <f t="shared" si="1744"/>
        <v>0</v>
      </c>
      <c r="V3849" s="39"/>
      <c r="W3849" s="39"/>
      <c r="X3849" s="39">
        <f t="shared" si="1746"/>
        <v>326.21492114989729</v>
      </c>
      <c r="Y3849" s="39">
        <f t="shared" si="1747"/>
        <v>9929.166662499998</v>
      </c>
      <c r="Z3849" s="41">
        <f t="shared" si="1748"/>
        <v>242051.47149322377</v>
      </c>
      <c r="AA3849" s="41">
        <v>122656.81035236137</v>
      </c>
      <c r="AB3849" s="41">
        <v>-3308.0157865249193</v>
      </c>
      <c r="AC3849" s="41">
        <f t="shared" si="1730"/>
        <v>119348.79456583645</v>
      </c>
      <c r="AD3849" s="42">
        <f t="shared" si="1726"/>
        <v>119394.6611408624</v>
      </c>
      <c r="AE3849" s="41">
        <f t="shared" si="1731"/>
        <v>238743.45570669885</v>
      </c>
      <c r="AF3849" s="42">
        <f t="shared" si="1732"/>
        <v>3732923.2092933012</v>
      </c>
      <c r="AG3849" s="43">
        <f>(365.25/30.4375*(IF(E3849=12002,1/3%,IF(E3849=12003,1/3%,IF(E3849=12004,1/3%,IF(E3849=12006,1/2%,IF(E3849=12007,1/10%,IF(E3849=12008,1/3%,IF(E3849=12009,1/10%,IF(E3849=12010,1/10%,IF(E3849=12011,1/20%,IF(E3849=12012,1/3%))))))))))))</f>
        <v>400</v>
      </c>
      <c r="AH3849" s="44">
        <f t="shared" si="1733"/>
        <v>375.62217659137576</v>
      </c>
      <c r="AI3849" s="36">
        <f t="shared" si="1734"/>
        <v>24.377823408624231</v>
      </c>
      <c r="AJ3849" s="36">
        <f t="shared" si="1735"/>
        <v>742</v>
      </c>
      <c r="AK3849" s="45">
        <v>45657</v>
      </c>
    </row>
    <row r="3850" spans="1:37" s="79" customFormat="1" ht="12.75" x14ac:dyDescent="0.25">
      <c r="A3850" s="36">
        <v>3844</v>
      </c>
      <c r="B3850" s="45">
        <v>44915</v>
      </c>
      <c r="C3850" s="36" t="s">
        <v>823</v>
      </c>
      <c r="D3850" s="36"/>
      <c r="E3850" s="36">
        <v>12004</v>
      </c>
      <c r="F3850" s="36" t="s">
        <v>2712</v>
      </c>
      <c r="G3850" s="36" t="s">
        <v>1477</v>
      </c>
      <c r="H3850" s="38">
        <v>1</v>
      </c>
      <c r="I3850" s="50">
        <v>3971666.665</v>
      </c>
      <c r="J3850" s="39">
        <f t="shared" si="1736"/>
        <v>0</v>
      </c>
      <c r="K3850" s="39">
        <f t="shared" si="1737"/>
        <v>0</v>
      </c>
      <c r="L3850" s="39">
        <f t="shared" si="1738"/>
        <v>3971666.665</v>
      </c>
      <c r="M3850" s="39">
        <f>IF(C3850=12006,H3850,IF(C3850&lt;&gt;12006,0))</f>
        <v>0</v>
      </c>
      <c r="N3850" s="39">
        <f t="shared" si="1745"/>
        <v>0</v>
      </c>
      <c r="O3850" s="39">
        <f t="shared" si="1739"/>
        <v>0</v>
      </c>
      <c r="P3850" s="39">
        <f t="shared" si="1740"/>
        <v>0</v>
      </c>
      <c r="Q3850" s="39">
        <f t="shared" si="1741"/>
        <v>0</v>
      </c>
      <c r="R3850" s="39">
        <f t="shared" si="1742"/>
        <v>0</v>
      </c>
      <c r="S3850" s="39">
        <f t="shared" si="1743"/>
        <v>0</v>
      </c>
      <c r="T3850" s="39"/>
      <c r="U3850" s="39">
        <f t="shared" si="1744"/>
        <v>0</v>
      </c>
      <c r="V3850" s="39"/>
      <c r="W3850" s="39"/>
      <c r="X3850" s="39">
        <f t="shared" si="1746"/>
        <v>326.21492114989729</v>
      </c>
      <c r="Y3850" s="39">
        <f t="shared" si="1747"/>
        <v>9929.166662499998</v>
      </c>
      <c r="Z3850" s="41">
        <f t="shared" si="1748"/>
        <v>242051.47149322377</v>
      </c>
      <c r="AA3850" s="41">
        <v>122656.81035236137</v>
      </c>
      <c r="AB3850" s="41">
        <v>-3308.0157865249193</v>
      </c>
      <c r="AC3850" s="41">
        <f t="shared" si="1730"/>
        <v>119348.79456583645</v>
      </c>
      <c r="AD3850" s="42">
        <f t="shared" si="1726"/>
        <v>119394.6611408624</v>
      </c>
      <c r="AE3850" s="41">
        <f t="shared" si="1731"/>
        <v>238743.45570669885</v>
      </c>
      <c r="AF3850" s="42">
        <f t="shared" si="1732"/>
        <v>3732923.2092933012</v>
      </c>
      <c r="AG3850" s="43">
        <f>(365.25/30.4375*(IF(E3850=12002,1/3%,IF(E3850=12003,1/3%,IF(E3850=12004,1/3%,IF(E3850=12006,1/2%,IF(E3850=12007,1/10%,IF(E3850=12008,1/3%,IF(E3850=12009,1/10%,IF(E3850=12010,1/10%,IF(E3850=12011,1/20%,IF(E3850=12012,1/3%))))))))))))</f>
        <v>400</v>
      </c>
      <c r="AH3850" s="44">
        <f t="shared" si="1733"/>
        <v>375.62217659137576</v>
      </c>
      <c r="AI3850" s="36">
        <f t="shared" si="1734"/>
        <v>24.377823408624231</v>
      </c>
      <c r="AJ3850" s="36">
        <f t="shared" si="1735"/>
        <v>742</v>
      </c>
      <c r="AK3850" s="45">
        <v>45657</v>
      </c>
    </row>
    <row r="3851" spans="1:37" s="79" customFormat="1" ht="15" customHeight="1" x14ac:dyDescent="0.2">
      <c r="A3851" s="36">
        <v>3845</v>
      </c>
      <c r="B3851" s="69">
        <v>44915</v>
      </c>
      <c r="C3851" s="70" t="s">
        <v>272</v>
      </c>
      <c r="D3851" s="70"/>
      <c r="E3851" s="70">
        <v>12010</v>
      </c>
      <c r="F3851" s="92" t="s">
        <v>2724</v>
      </c>
      <c r="G3851" s="92" t="s">
        <v>692</v>
      </c>
      <c r="H3851" s="71">
        <v>1</v>
      </c>
      <c r="I3851" s="72">
        <v>150000</v>
      </c>
      <c r="J3851" s="39">
        <f t="shared" si="1736"/>
        <v>0</v>
      </c>
      <c r="K3851" s="39">
        <f t="shared" si="1737"/>
        <v>0</v>
      </c>
      <c r="L3851" s="39">
        <f t="shared" si="1738"/>
        <v>0</v>
      </c>
      <c r="M3851" s="39">
        <f>IF(C3851=12006,H3851,IF(C3851&lt;&gt;12006,0))</f>
        <v>0</v>
      </c>
      <c r="N3851" s="39">
        <f t="shared" si="1745"/>
        <v>0</v>
      </c>
      <c r="O3851" s="39">
        <f t="shared" si="1739"/>
        <v>0</v>
      </c>
      <c r="P3851" s="39">
        <f t="shared" si="1740"/>
        <v>0</v>
      </c>
      <c r="Q3851" s="39">
        <f t="shared" si="1741"/>
        <v>0</v>
      </c>
      <c r="R3851" s="39">
        <f t="shared" si="1742"/>
        <v>150000</v>
      </c>
      <c r="S3851" s="39">
        <f t="shared" si="1743"/>
        <v>0</v>
      </c>
      <c r="T3851" s="39"/>
      <c r="U3851" s="39">
        <f t="shared" si="1744"/>
        <v>0</v>
      </c>
      <c r="V3851" s="39"/>
      <c r="W3851" s="39"/>
      <c r="X3851" s="39">
        <f t="shared" si="1746"/>
        <v>41.067761806981515</v>
      </c>
      <c r="Y3851" s="39">
        <f t="shared" si="1747"/>
        <v>1249.9999999999998</v>
      </c>
      <c r="Z3851" s="41">
        <f t="shared" si="1748"/>
        <v>30472.279260780284</v>
      </c>
      <c r="AA3851" s="41">
        <v>14209.445585215602</v>
      </c>
      <c r="AB3851" s="41">
        <v>2206.2748406789342</v>
      </c>
      <c r="AC3851" s="41">
        <f t="shared" si="1730"/>
        <v>16415.720425894535</v>
      </c>
      <c r="AD3851" s="42">
        <f t="shared" si="1726"/>
        <v>16262.833675564681</v>
      </c>
      <c r="AE3851" s="41">
        <f t="shared" si="1731"/>
        <v>32678.554101459216</v>
      </c>
      <c r="AF3851" s="42">
        <f t="shared" si="1732"/>
        <v>117321.44589854078</v>
      </c>
      <c r="AG3851" s="43">
        <f>(365.25/30.4375*(IF(E3851=12002,1/3%,IF(E3851=12003,1/3%,IF(E3851=12004,1/3%,IF(E3851=12006,1/2%,IF(E3851=12007,1/10%,IF(E3851=12008,1/3%,IF(E3851=12009,1/10%,IF(E3851=12010,1/10%,IF(E3851=12011,1/20%,IF(E3851=12012,1/3%))))))))))))</f>
        <v>120</v>
      </c>
      <c r="AH3851" s="44">
        <f t="shared" si="1733"/>
        <v>95.622176591375762</v>
      </c>
      <c r="AI3851" s="36">
        <f t="shared" si="1734"/>
        <v>24.377823408624231</v>
      </c>
      <c r="AJ3851" s="36">
        <f t="shared" si="1735"/>
        <v>742</v>
      </c>
      <c r="AK3851" s="45">
        <v>45657</v>
      </c>
    </row>
    <row r="3852" spans="1:37" s="79" customFormat="1" ht="12.75" x14ac:dyDescent="0.25">
      <c r="A3852" s="36">
        <v>3846</v>
      </c>
      <c r="B3852" s="45">
        <v>44923</v>
      </c>
      <c r="C3852" s="49" t="s">
        <v>272</v>
      </c>
      <c r="D3852" s="49"/>
      <c r="E3852" s="49">
        <v>12010</v>
      </c>
      <c r="F3852" s="56" t="s">
        <v>2725</v>
      </c>
      <c r="G3852" s="56" t="s">
        <v>435</v>
      </c>
      <c r="H3852" s="38">
        <v>3</v>
      </c>
      <c r="I3852" s="50">
        <v>783171.16564417176</v>
      </c>
      <c r="J3852" s="39">
        <f t="shared" si="1736"/>
        <v>0</v>
      </c>
      <c r="K3852" s="39">
        <f t="shared" si="1737"/>
        <v>0</v>
      </c>
      <c r="L3852" s="39">
        <f t="shared" si="1738"/>
        <v>0</v>
      </c>
      <c r="M3852" s="39">
        <f>IF(E3852=12005,I3852,IF(E3852&lt;&gt;12005,0))</f>
        <v>0</v>
      </c>
      <c r="N3852" s="39">
        <f t="shared" si="1745"/>
        <v>0</v>
      </c>
      <c r="O3852" s="39">
        <f t="shared" si="1739"/>
        <v>0</v>
      </c>
      <c r="P3852" s="39">
        <f t="shared" si="1740"/>
        <v>0</v>
      </c>
      <c r="Q3852" s="39">
        <f t="shared" si="1741"/>
        <v>0</v>
      </c>
      <c r="R3852" s="39">
        <f t="shared" si="1742"/>
        <v>783171.16564417176</v>
      </c>
      <c r="S3852" s="39">
        <f t="shared" si="1743"/>
        <v>0</v>
      </c>
      <c r="T3852" s="39"/>
      <c r="U3852" s="39">
        <f t="shared" si="1744"/>
        <v>0</v>
      </c>
      <c r="V3852" s="39"/>
      <c r="W3852" s="39">
        <f>IF(E3852=12099,I3852,IF(E3852&lt;&gt;12099,0))</f>
        <v>0</v>
      </c>
      <c r="X3852" s="39">
        <f t="shared" si="1746"/>
        <v>214.42057923180613</v>
      </c>
      <c r="Y3852" s="39">
        <f t="shared" si="1747"/>
        <v>6526.4263803680988</v>
      </c>
      <c r="Z3852" s="41">
        <f t="shared" si="1748"/>
        <v>157384.7051561457</v>
      </c>
      <c r="AA3852" s="41">
        <v>78906.773157304648</v>
      </c>
      <c r="AB3852" s="41">
        <v>5303.4023130851238</v>
      </c>
      <c r="AC3852" s="41">
        <f t="shared" si="1730"/>
        <v>84210.175470389775</v>
      </c>
      <c r="AD3852" s="42">
        <f t="shared" si="1726"/>
        <v>78477.931998841057</v>
      </c>
      <c r="AE3852" s="41">
        <f t="shared" si="1731"/>
        <v>162688.10746923083</v>
      </c>
      <c r="AF3852" s="42">
        <f t="shared" si="1732"/>
        <v>620483.05817494099</v>
      </c>
      <c r="AG3852" s="43">
        <f>(365.25/30.4375*(IF(E3852=12002,1/3%,IF(E3852=12003,1/3%,IF(E3852=12004,1/3%,IF(E3852=12006,1/2%,IF(E3852=12007,1/10%,IF(E3852=12008,1/3%,IF(E3852=12009,1/10%,IF(E3852=12010,1/10%,IF(E3852=12011,1/20%,IF(E3852=12012,1/3%,IF(E3852=12099,1/10%)))))))))))))</f>
        <v>120</v>
      </c>
      <c r="AH3852" s="44">
        <f t="shared" si="1733"/>
        <v>95.885010266940455</v>
      </c>
      <c r="AI3852" s="36">
        <f t="shared" si="1734"/>
        <v>24.114989733059549</v>
      </c>
      <c r="AJ3852" s="36">
        <f t="shared" si="1735"/>
        <v>734</v>
      </c>
      <c r="AK3852" s="45">
        <v>45657</v>
      </c>
    </row>
    <row r="3853" spans="1:37" s="79" customFormat="1" ht="12.75" x14ac:dyDescent="0.25">
      <c r="A3853" s="36">
        <v>3847</v>
      </c>
      <c r="B3853" s="45">
        <v>44923</v>
      </c>
      <c r="C3853" s="49" t="s">
        <v>272</v>
      </c>
      <c r="D3853" s="49"/>
      <c r="E3853" s="49">
        <v>12010</v>
      </c>
      <c r="F3853" s="56" t="s">
        <v>2726</v>
      </c>
      <c r="G3853" s="56" t="s">
        <v>435</v>
      </c>
      <c r="H3853" s="38">
        <v>3</v>
      </c>
      <c r="I3853" s="50">
        <v>1991978.8343558284</v>
      </c>
      <c r="J3853" s="39">
        <f t="shared" si="1736"/>
        <v>0</v>
      </c>
      <c r="K3853" s="39">
        <f t="shared" si="1737"/>
        <v>0</v>
      </c>
      <c r="L3853" s="39">
        <f t="shared" si="1738"/>
        <v>0</v>
      </c>
      <c r="M3853" s="39">
        <f>IF(E3853=12005,I3853,IF(E3853&lt;&gt;12005,0))</f>
        <v>0</v>
      </c>
      <c r="N3853" s="39">
        <f t="shared" si="1745"/>
        <v>0</v>
      </c>
      <c r="O3853" s="39">
        <f t="shared" si="1739"/>
        <v>0</v>
      </c>
      <c r="P3853" s="39">
        <f t="shared" si="1740"/>
        <v>0</v>
      </c>
      <c r="Q3853" s="39">
        <f t="shared" si="1741"/>
        <v>0</v>
      </c>
      <c r="R3853" s="39">
        <f t="shared" si="1742"/>
        <v>1991978.8343558284</v>
      </c>
      <c r="S3853" s="39">
        <f t="shared" si="1743"/>
        <v>0</v>
      </c>
      <c r="T3853" s="39"/>
      <c r="U3853" s="39">
        <f t="shared" si="1744"/>
        <v>0</v>
      </c>
      <c r="V3853" s="39"/>
      <c r="W3853" s="39">
        <f>IF(E3853=12099,I3853,IF(E3853&lt;&gt;12099,0))</f>
        <v>0</v>
      </c>
      <c r="X3853" s="39">
        <f t="shared" si="1746"/>
        <v>545.37408195915907</v>
      </c>
      <c r="Y3853" s="39">
        <f t="shared" si="1747"/>
        <v>16599.823619631905</v>
      </c>
      <c r="Z3853" s="41">
        <f t="shared" si="1748"/>
        <v>400304.5761580228</v>
      </c>
      <c r="AA3853" s="41">
        <v>200697.66216097053</v>
      </c>
      <c r="AB3853" s="41">
        <v>13489.08849197738</v>
      </c>
      <c r="AC3853" s="41">
        <f t="shared" si="1730"/>
        <v>214186.7506529479</v>
      </c>
      <c r="AD3853" s="42">
        <f t="shared" si="1726"/>
        <v>199606.91399705227</v>
      </c>
      <c r="AE3853" s="41">
        <f t="shared" si="1731"/>
        <v>413793.66465000017</v>
      </c>
      <c r="AF3853" s="42">
        <f t="shared" si="1732"/>
        <v>1578185.1697058282</v>
      </c>
      <c r="AG3853" s="43">
        <f>(365.25/30.4375*(IF(E3853=12002,1/3%,IF(E3853=12003,1/3%,IF(E3853=12004,1/3%,IF(E3853=12006,1/2%,IF(E3853=12007,1/10%,IF(E3853=12008,1/3%,IF(E3853=12009,1/10%,IF(E3853=12010,1/10%,IF(E3853=12011,1/20%,IF(E3853=12012,1/3%,IF(E3853=12099,1/10%)))))))))))))</f>
        <v>120</v>
      </c>
      <c r="AH3853" s="44">
        <f t="shared" si="1733"/>
        <v>95.885010266940455</v>
      </c>
      <c r="AI3853" s="36">
        <f t="shared" si="1734"/>
        <v>24.114989733059549</v>
      </c>
      <c r="AJ3853" s="36">
        <f t="shared" si="1735"/>
        <v>734</v>
      </c>
      <c r="AK3853" s="45">
        <v>45657</v>
      </c>
    </row>
    <row r="3854" spans="1:37" s="79" customFormat="1" ht="12.75" x14ac:dyDescent="0.25">
      <c r="A3854" s="36">
        <v>3848</v>
      </c>
      <c r="B3854" s="45">
        <v>44926</v>
      </c>
      <c r="C3854" s="36" t="s">
        <v>823</v>
      </c>
      <c r="D3854" s="36"/>
      <c r="E3854" s="36">
        <v>12004</v>
      </c>
      <c r="F3854" s="36" t="s">
        <v>2727</v>
      </c>
      <c r="G3854" s="36" t="s">
        <v>65</v>
      </c>
      <c r="H3854" s="38">
        <v>1</v>
      </c>
      <c r="I3854" s="50">
        <v>229840</v>
      </c>
      <c r="J3854" s="39">
        <f t="shared" si="1736"/>
        <v>0</v>
      </c>
      <c r="K3854" s="39">
        <f t="shared" si="1737"/>
        <v>0</v>
      </c>
      <c r="L3854" s="39">
        <f t="shared" si="1738"/>
        <v>229840</v>
      </c>
      <c r="M3854" s="39">
        <f>IF(C3854=12006,H3854,IF(C3854&lt;&gt;12006,0))</f>
        <v>0</v>
      </c>
      <c r="N3854" s="39">
        <f t="shared" si="1745"/>
        <v>0</v>
      </c>
      <c r="O3854" s="39">
        <f t="shared" si="1739"/>
        <v>0</v>
      </c>
      <c r="P3854" s="39">
        <f t="shared" si="1740"/>
        <v>0</v>
      </c>
      <c r="Q3854" s="39">
        <f t="shared" si="1741"/>
        <v>0</v>
      </c>
      <c r="R3854" s="39">
        <f t="shared" si="1742"/>
        <v>0</v>
      </c>
      <c r="S3854" s="39">
        <f t="shared" si="1743"/>
        <v>0</v>
      </c>
      <c r="T3854" s="39"/>
      <c r="U3854" s="39">
        <f t="shared" si="1744"/>
        <v>0</v>
      </c>
      <c r="V3854" s="39"/>
      <c r="W3854" s="39"/>
      <c r="X3854" s="39">
        <f t="shared" si="1746"/>
        <v>18.878028747433262</v>
      </c>
      <c r="Y3854" s="39">
        <f t="shared" si="1747"/>
        <v>574.59999999999991</v>
      </c>
      <c r="Z3854" s="41">
        <f t="shared" si="1748"/>
        <v>13799.839014373716</v>
      </c>
      <c r="AA3854" s="41">
        <v>6890.4804928131398</v>
      </c>
      <c r="AB3854" s="41">
        <v>-185.83410233387869</v>
      </c>
      <c r="AC3854" s="41">
        <f t="shared" si="1730"/>
        <v>6704.6463904792608</v>
      </c>
      <c r="AD3854" s="42">
        <f t="shared" si="1726"/>
        <v>6909.3585215605763</v>
      </c>
      <c r="AE3854" s="41">
        <f t="shared" si="1731"/>
        <v>13614.004912039836</v>
      </c>
      <c r="AF3854" s="42">
        <f t="shared" si="1732"/>
        <v>216225.99508796015</v>
      </c>
      <c r="AG3854" s="43">
        <f>(365.25/30.4375*(IF(E3854=12002,1/3%,IF(E3854=12003,1/3%,IF(E3854=12004,1/3%,IF(E3854=12006,1/2%,IF(E3854=12007,1/10%,IF(E3854=12008,1/3%,IF(E3854=12009,1/10%,IF(E3854=12010,1/10%,IF(E3854=12011,1/20%,IF(E3854=12012,1/3%))))))))))))</f>
        <v>400</v>
      </c>
      <c r="AH3854" s="44">
        <f t="shared" si="1733"/>
        <v>375.98357289527723</v>
      </c>
      <c r="AI3854" s="36">
        <f t="shared" si="1734"/>
        <v>24.016427104722794</v>
      </c>
      <c r="AJ3854" s="36">
        <f t="shared" si="1735"/>
        <v>731</v>
      </c>
      <c r="AK3854" s="45">
        <v>45657</v>
      </c>
    </row>
    <row r="3855" spans="1:37" s="79" customFormat="1" ht="38.25" customHeight="1" x14ac:dyDescent="0.25">
      <c r="A3855" s="36">
        <v>3849</v>
      </c>
      <c r="B3855" s="45">
        <v>44926</v>
      </c>
      <c r="C3855" s="36" t="s">
        <v>823</v>
      </c>
      <c r="D3855" s="36"/>
      <c r="E3855" s="36">
        <v>12004</v>
      </c>
      <c r="F3855" s="36" t="s">
        <v>2728</v>
      </c>
      <c r="G3855" s="36" t="s">
        <v>65</v>
      </c>
      <c r="H3855" s="38">
        <f>VLOOKUP(F3855,'[1]Feeder Assets'!$F$1338:$K$2140,6,0)</f>
        <v>100</v>
      </c>
      <c r="I3855" s="50">
        <v>12707500</v>
      </c>
      <c r="J3855" s="39">
        <f t="shared" si="1736"/>
        <v>0</v>
      </c>
      <c r="K3855" s="39">
        <f t="shared" si="1737"/>
        <v>0</v>
      </c>
      <c r="L3855" s="39">
        <f t="shared" si="1738"/>
        <v>12707500</v>
      </c>
      <c r="M3855" s="39">
        <f>IF(C3855=12006,H3855,IF(C3855&lt;&gt;12006,0))</f>
        <v>0</v>
      </c>
      <c r="N3855" s="39">
        <f t="shared" si="1745"/>
        <v>0</v>
      </c>
      <c r="O3855" s="39">
        <f t="shared" si="1739"/>
        <v>0</v>
      </c>
      <c r="P3855" s="39">
        <f t="shared" si="1740"/>
        <v>0</v>
      </c>
      <c r="Q3855" s="39">
        <f t="shared" si="1741"/>
        <v>0</v>
      </c>
      <c r="R3855" s="39">
        <f t="shared" si="1742"/>
        <v>0</v>
      </c>
      <c r="S3855" s="39">
        <f t="shared" si="1743"/>
        <v>0</v>
      </c>
      <c r="T3855" s="39"/>
      <c r="U3855" s="39">
        <f t="shared" si="1744"/>
        <v>0</v>
      </c>
      <c r="V3855" s="39"/>
      <c r="W3855" s="39"/>
      <c r="X3855" s="39">
        <f t="shared" si="1746"/>
        <v>1043.7371663244353</v>
      </c>
      <c r="Y3855" s="39">
        <f t="shared" si="1747"/>
        <v>31768.75</v>
      </c>
      <c r="Z3855" s="41">
        <f t="shared" si="1748"/>
        <v>762971.86858316232</v>
      </c>
      <c r="AA3855" s="41">
        <v>380964.06570841884</v>
      </c>
      <c r="AB3855" s="41">
        <v>-10274.481619421178</v>
      </c>
      <c r="AC3855" s="41">
        <f t="shared" si="1730"/>
        <v>370689.58408899768</v>
      </c>
      <c r="AD3855" s="42">
        <f t="shared" si="1726"/>
        <v>382007.80287474347</v>
      </c>
      <c r="AE3855" s="41">
        <f t="shared" si="1731"/>
        <v>752697.38696374116</v>
      </c>
      <c r="AF3855" s="42">
        <f t="shared" si="1732"/>
        <v>11954802.613036258</v>
      </c>
      <c r="AG3855" s="43">
        <f>(365.25/30.4375*(IF(E3855=12002,1/3%,IF(E3855=12003,1/3%,IF(E3855=12004,1/3%,IF(E3855=12006,1/2%,IF(E3855=12007,1/10%,IF(E3855=12008,1/3%,IF(E3855=12009,1/10%,IF(E3855=12010,1/10%,IF(E3855=12011,1/20%,IF(E3855=12012,1/3%))))))))))))</f>
        <v>400</v>
      </c>
      <c r="AH3855" s="44">
        <f t="shared" si="1733"/>
        <v>375.98357289527723</v>
      </c>
      <c r="AI3855" s="36">
        <f t="shared" si="1734"/>
        <v>24.016427104722794</v>
      </c>
      <c r="AJ3855" s="36">
        <f t="shared" si="1735"/>
        <v>731</v>
      </c>
      <c r="AK3855" s="45">
        <v>45657</v>
      </c>
    </row>
    <row r="3856" spans="1:37" s="79" customFormat="1" ht="38.25" customHeight="1" x14ac:dyDescent="0.25">
      <c r="A3856" s="36">
        <v>3850</v>
      </c>
      <c r="B3856" s="45">
        <v>44926</v>
      </c>
      <c r="C3856" s="56" t="s">
        <v>1043</v>
      </c>
      <c r="D3856" s="56"/>
      <c r="E3856" s="36">
        <v>12002</v>
      </c>
      <c r="F3856" s="56" t="s">
        <v>2729</v>
      </c>
      <c r="G3856" s="38" t="s">
        <v>335</v>
      </c>
      <c r="H3856" s="61">
        <v>1</v>
      </c>
      <c r="I3856" s="50">
        <v>410615</v>
      </c>
      <c r="J3856" s="39">
        <f t="shared" si="1736"/>
        <v>410615</v>
      </c>
      <c r="K3856" s="39">
        <f t="shared" si="1737"/>
        <v>0</v>
      </c>
      <c r="L3856" s="39">
        <f t="shared" si="1738"/>
        <v>0</v>
      </c>
      <c r="M3856" s="39">
        <f>IF(C3856=12006,H3856,IF(C3856&lt;&gt;12006,0))</f>
        <v>0</v>
      </c>
      <c r="N3856" s="39">
        <f t="shared" si="1745"/>
        <v>0</v>
      </c>
      <c r="O3856" s="39">
        <f t="shared" si="1739"/>
        <v>0</v>
      </c>
      <c r="P3856" s="39">
        <f t="shared" si="1740"/>
        <v>0</v>
      </c>
      <c r="Q3856" s="39">
        <f t="shared" si="1741"/>
        <v>0</v>
      </c>
      <c r="R3856" s="39">
        <f t="shared" si="1742"/>
        <v>0</v>
      </c>
      <c r="S3856" s="39">
        <f t="shared" si="1743"/>
        <v>0</v>
      </c>
      <c r="T3856" s="39"/>
      <c r="U3856" s="39">
        <f t="shared" si="1744"/>
        <v>0</v>
      </c>
      <c r="V3856" s="39"/>
      <c r="W3856" s="39"/>
      <c r="X3856" s="39">
        <f t="shared" si="1746"/>
        <v>33.72607802874743</v>
      </c>
      <c r="Y3856" s="39">
        <f t="shared" si="1747"/>
        <v>1026.5374999999999</v>
      </c>
      <c r="Z3856" s="41">
        <f t="shared" si="1748"/>
        <v>24653.763039014375</v>
      </c>
      <c r="AA3856" s="41">
        <v>12310.01848049281</v>
      </c>
      <c r="AB3856" s="41">
        <v>0</v>
      </c>
      <c r="AC3856" s="41">
        <f t="shared" si="1730"/>
        <v>12310.01848049281</v>
      </c>
      <c r="AD3856" s="42">
        <f t="shared" si="1726"/>
        <v>12343.744558521565</v>
      </c>
      <c r="AE3856" s="41">
        <f t="shared" si="1731"/>
        <v>24653.763039014375</v>
      </c>
      <c r="AF3856" s="42">
        <f t="shared" si="1732"/>
        <v>385961.23696098564</v>
      </c>
      <c r="AG3856" s="43">
        <f>(365.25/30.4375*(IF(E3856=12002,1/3%,IF(E3856=12003,1/3%,IF(E3856=12004,1/3%,IF(E3856=12006,1/2%,IF(E3856=12007,1/10%,IF(E3856=12008,1/3%,IF(E3856=12009,1/10%,IF(E3856=12010,1/10%,IF(E3856=12011,1/20%,IF(E3856=12012,1/3%))))))))))))</f>
        <v>400</v>
      </c>
      <c r="AH3856" s="44">
        <f t="shared" si="1733"/>
        <v>375.98357289527723</v>
      </c>
      <c r="AI3856" s="36">
        <f t="shared" si="1734"/>
        <v>24.016427104722794</v>
      </c>
      <c r="AJ3856" s="36">
        <f t="shared" si="1735"/>
        <v>731</v>
      </c>
      <c r="AK3856" s="45">
        <v>45657</v>
      </c>
    </row>
    <row r="3857" spans="1:37" s="79" customFormat="1" ht="38.25" customHeight="1" x14ac:dyDescent="0.25">
      <c r="A3857" s="36">
        <v>3851</v>
      </c>
      <c r="B3857" s="45">
        <v>44926</v>
      </c>
      <c r="C3857" s="36" t="s">
        <v>823</v>
      </c>
      <c r="D3857" s="36"/>
      <c r="E3857" s="36">
        <v>12004</v>
      </c>
      <c r="F3857" s="36" t="s">
        <v>2730</v>
      </c>
      <c r="G3857" s="38" t="s">
        <v>320</v>
      </c>
      <c r="H3857" s="61">
        <v>1</v>
      </c>
      <c r="I3857" s="50">
        <v>38122500</v>
      </c>
      <c r="J3857" s="39">
        <f t="shared" si="1736"/>
        <v>0</v>
      </c>
      <c r="K3857" s="39">
        <f t="shared" si="1737"/>
        <v>0</v>
      </c>
      <c r="L3857" s="39">
        <f t="shared" si="1738"/>
        <v>38122500</v>
      </c>
      <c r="M3857" s="39">
        <f>IF(C3857=12006,H3857,IF(C3857&lt;&gt;12006,0))</f>
        <v>0</v>
      </c>
      <c r="N3857" s="39">
        <f t="shared" si="1745"/>
        <v>0</v>
      </c>
      <c r="O3857" s="39">
        <f t="shared" si="1739"/>
        <v>0</v>
      </c>
      <c r="P3857" s="39">
        <f t="shared" si="1740"/>
        <v>0</v>
      </c>
      <c r="Q3857" s="39">
        <f t="shared" si="1741"/>
        <v>0</v>
      </c>
      <c r="R3857" s="39">
        <f t="shared" si="1742"/>
        <v>0</v>
      </c>
      <c r="S3857" s="39">
        <f t="shared" si="1743"/>
        <v>0</v>
      </c>
      <c r="T3857" s="39"/>
      <c r="U3857" s="39">
        <f t="shared" si="1744"/>
        <v>0</v>
      </c>
      <c r="V3857" s="39"/>
      <c r="W3857" s="39"/>
      <c r="X3857" s="39">
        <f t="shared" si="1746"/>
        <v>3131.2114989733059</v>
      </c>
      <c r="Y3857" s="39">
        <f t="shared" si="1747"/>
        <v>95306.25</v>
      </c>
      <c r="Z3857" s="41">
        <f t="shared" si="1748"/>
        <v>2288915.6057494869</v>
      </c>
      <c r="AA3857" s="41">
        <v>1142892.1971252565</v>
      </c>
      <c r="AB3857" s="41">
        <v>0</v>
      </c>
      <c r="AC3857" s="41">
        <f t="shared" si="1730"/>
        <v>1142892.1971252565</v>
      </c>
      <c r="AD3857" s="42">
        <f t="shared" si="1726"/>
        <v>1146023.4086242304</v>
      </c>
      <c r="AE3857" s="41">
        <f t="shared" si="1731"/>
        <v>2288915.6057494869</v>
      </c>
      <c r="AF3857" s="42">
        <f t="shared" si="1732"/>
        <v>35833584.394250512</v>
      </c>
      <c r="AG3857" s="43">
        <f>(365.25/30.4375*(IF(E3857=12002,1/3%,IF(E3857=12003,1/3%,IF(E3857=12004,1/3%,IF(E3857=12006,1/2%,IF(E3857=12007,1/10%,IF(E3857=12008,1/3%,IF(E3857=12009,1/10%,IF(E3857=12010,1/10%,IF(E3857=12011,1/20%,IF(E3857=12012,1/3%))))))))))))</f>
        <v>400</v>
      </c>
      <c r="AH3857" s="44">
        <f t="shared" si="1733"/>
        <v>375.98357289527723</v>
      </c>
      <c r="AI3857" s="36">
        <f t="shared" si="1734"/>
        <v>24.016427104722794</v>
      </c>
      <c r="AJ3857" s="36">
        <f t="shared" si="1735"/>
        <v>731</v>
      </c>
      <c r="AK3857" s="45">
        <v>45657</v>
      </c>
    </row>
    <row r="3858" spans="1:37" s="79" customFormat="1" ht="38.25" customHeight="1" x14ac:dyDescent="0.25">
      <c r="A3858" s="36">
        <v>3852</v>
      </c>
      <c r="B3858" s="45">
        <v>44926</v>
      </c>
      <c r="C3858" s="49" t="s">
        <v>973</v>
      </c>
      <c r="D3858" s="49"/>
      <c r="E3858" s="49">
        <v>12006</v>
      </c>
      <c r="F3858" s="73" t="s">
        <v>2731</v>
      </c>
      <c r="G3858" s="56" t="s">
        <v>435</v>
      </c>
      <c r="H3858" s="38">
        <v>1</v>
      </c>
      <c r="I3858" s="50">
        <v>80100000</v>
      </c>
      <c r="J3858" s="39">
        <f t="shared" si="1736"/>
        <v>0</v>
      </c>
      <c r="K3858" s="39">
        <f t="shared" si="1737"/>
        <v>0</v>
      </c>
      <c r="L3858" s="39">
        <f t="shared" si="1738"/>
        <v>0</v>
      </c>
      <c r="M3858" s="39">
        <f>IF(E3858=12005,I3858,IF(E3858&lt;&gt;12005,0))</f>
        <v>0</v>
      </c>
      <c r="N3858" s="39">
        <f t="shared" si="1745"/>
        <v>80100000</v>
      </c>
      <c r="O3858" s="39">
        <f t="shared" si="1739"/>
        <v>0</v>
      </c>
      <c r="P3858" s="39">
        <f t="shared" si="1740"/>
        <v>0</v>
      </c>
      <c r="Q3858" s="39">
        <f t="shared" si="1741"/>
        <v>0</v>
      </c>
      <c r="R3858" s="39">
        <f t="shared" si="1742"/>
        <v>0</v>
      </c>
      <c r="S3858" s="39">
        <f t="shared" si="1743"/>
        <v>0</v>
      </c>
      <c r="T3858" s="39"/>
      <c r="U3858" s="39">
        <f t="shared" si="1744"/>
        <v>0</v>
      </c>
      <c r="V3858" s="39"/>
      <c r="W3858" s="39">
        <f>IF(E3858=12099,I3858,IF(E3858&lt;&gt;12099,0))</f>
        <v>0</v>
      </c>
      <c r="X3858" s="39">
        <f t="shared" si="1746"/>
        <v>4386.0369609856261</v>
      </c>
      <c r="Y3858" s="39">
        <f t="shared" si="1747"/>
        <v>133500</v>
      </c>
      <c r="Z3858" s="41">
        <f t="shared" si="1748"/>
        <v>3206193.0184804932</v>
      </c>
      <c r="AA3858" s="41">
        <v>1600903.4907597534</v>
      </c>
      <c r="AB3858" s="41">
        <v>0</v>
      </c>
      <c r="AC3858" s="41">
        <f t="shared" si="1730"/>
        <v>1600903.4907597534</v>
      </c>
      <c r="AD3858" s="42">
        <f t="shared" si="1726"/>
        <v>1605289.5277207398</v>
      </c>
      <c r="AE3858" s="41">
        <f t="shared" si="1731"/>
        <v>3206193.0184804932</v>
      </c>
      <c r="AF3858" s="42">
        <f t="shared" si="1732"/>
        <v>76893806.981519505</v>
      </c>
      <c r="AG3858" s="43">
        <f>(365.25/30.4375*(IF(E3858=12002,1/3%,IF(E3858=12003,1/3%,IF(E3858=12004,1/3%,IF(E3858=12006,1/2%,IF(E3858=12007,1/10%,IF(E3858=12008,1/3%,IF(E3858=12009,1/10%,IF(E3858=12010,1/10%,IF(E3858=12011,1/20%,IF(E3858=12012,1/3%,IF(E3858=12099,1/10%)))))))))))))</f>
        <v>600</v>
      </c>
      <c r="AH3858" s="44">
        <f t="shared" si="1733"/>
        <v>575.98357289527723</v>
      </c>
      <c r="AI3858" s="36">
        <f t="shared" si="1734"/>
        <v>24.016427104722794</v>
      </c>
      <c r="AJ3858" s="36">
        <f t="shared" si="1735"/>
        <v>731</v>
      </c>
      <c r="AK3858" s="45">
        <v>45657</v>
      </c>
    </row>
    <row r="3859" spans="1:37" s="79" customFormat="1" ht="38.25" customHeight="1" x14ac:dyDescent="0.25">
      <c r="A3859" s="36">
        <v>3853</v>
      </c>
      <c r="B3859" s="37">
        <v>44926</v>
      </c>
      <c r="C3859" s="37" t="s">
        <v>823</v>
      </c>
      <c r="D3859" s="37"/>
      <c r="E3859" s="36">
        <v>12004</v>
      </c>
      <c r="F3859" s="53" t="s">
        <v>2732</v>
      </c>
      <c r="G3859" s="36" t="s">
        <v>491</v>
      </c>
      <c r="H3859" s="49">
        <v>644</v>
      </c>
      <c r="I3859" s="39">
        <v>46287244.994500078</v>
      </c>
      <c r="J3859" s="39"/>
      <c r="K3859" s="39"/>
      <c r="L3859" s="39">
        <v>46287244.994500078</v>
      </c>
      <c r="M3859" s="39"/>
      <c r="N3859" s="39"/>
      <c r="O3859" s="39"/>
      <c r="P3859" s="39"/>
      <c r="Q3859" s="39"/>
      <c r="R3859" s="39"/>
      <c r="S3859" s="39"/>
      <c r="T3859" s="39"/>
      <c r="U3859" s="39"/>
      <c r="V3859" s="39"/>
      <c r="W3859" s="39"/>
      <c r="X3859" s="39">
        <f t="shared" si="1746"/>
        <v>3801.8271042710535</v>
      </c>
      <c r="Y3859" s="39">
        <f t="shared" si="1747"/>
        <v>115718.11248625019</v>
      </c>
      <c r="Z3859" s="41">
        <f t="shared" si="1748"/>
        <v>2779135.6132221404</v>
      </c>
      <c r="AA3859" s="41">
        <v>1387666.8930589345</v>
      </c>
      <c r="AB3859" s="41">
        <v>0</v>
      </c>
      <c r="AC3859" s="41">
        <f t="shared" si="1730"/>
        <v>1387666.8930589345</v>
      </c>
      <c r="AD3859" s="42">
        <f t="shared" si="1726"/>
        <v>1391468.7201632059</v>
      </c>
      <c r="AE3859" s="41">
        <f t="shared" si="1731"/>
        <v>2779135.6132221404</v>
      </c>
      <c r="AF3859" s="42">
        <f t="shared" si="1732"/>
        <v>43508109.381277941</v>
      </c>
      <c r="AG3859" s="43">
        <f t="shared" ref="AG3859:AG3865" si="1749">(365.25/30.4375*(IF(E3859=12002,1/3%,IF(E3859=12003,1/3%,IF(E3859=12004,1/3%,IF(E3859=12006,1/2%,IF(E3859=12007,1/10%,IF(E3859=12008,1/3%,IF(E3859=12009,1/10%,IF(E3859=12010,1/10%,IF(E3859=12011,1/20%,IF(E3859=12012,1/3%))))))))))))</f>
        <v>400</v>
      </c>
      <c r="AH3859" s="44">
        <f t="shared" si="1733"/>
        <v>375.98357289527723</v>
      </c>
      <c r="AI3859" s="36">
        <f t="shared" si="1734"/>
        <v>24.016427104722794</v>
      </c>
      <c r="AJ3859" s="36">
        <f t="shared" si="1735"/>
        <v>731</v>
      </c>
      <c r="AK3859" s="45">
        <v>45657</v>
      </c>
    </row>
    <row r="3860" spans="1:37" s="79" customFormat="1" ht="38.25" customHeight="1" x14ac:dyDescent="0.25">
      <c r="A3860" s="36">
        <v>3854</v>
      </c>
      <c r="B3860" s="37">
        <v>44926</v>
      </c>
      <c r="C3860" s="37" t="s">
        <v>823</v>
      </c>
      <c r="D3860" s="37"/>
      <c r="E3860" s="36">
        <v>12004</v>
      </c>
      <c r="F3860" s="53" t="s">
        <v>2733</v>
      </c>
      <c r="G3860" s="36" t="s">
        <v>491</v>
      </c>
      <c r="H3860" s="49">
        <v>195</v>
      </c>
      <c r="I3860" s="39">
        <v>21972707.353101734</v>
      </c>
      <c r="J3860" s="39"/>
      <c r="K3860" s="39"/>
      <c r="L3860" s="39">
        <v>21972707.353101734</v>
      </c>
      <c r="M3860" s="39"/>
      <c r="N3860" s="39"/>
      <c r="O3860" s="39"/>
      <c r="P3860" s="39"/>
      <c r="Q3860" s="39"/>
      <c r="R3860" s="39"/>
      <c r="S3860" s="39"/>
      <c r="T3860" s="39"/>
      <c r="U3860" s="39"/>
      <c r="V3860" s="39"/>
      <c r="W3860" s="39"/>
      <c r="X3860" s="39">
        <f t="shared" si="1746"/>
        <v>1804.7398236633867</v>
      </c>
      <c r="Y3860" s="39">
        <f t="shared" si="1747"/>
        <v>54931.76838275433</v>
      </c>
      <c r="Z3860" s="41">
        <f t="shared" si="1748"/>
        <v>1319264.8110979358</v>
      </c>
      <c r="AA3860" s="41">
        <v>658730.03563713608</v>
      </c>
      <c r="AB3860" s="41">
        <v>0</v>
      </c>
      <c r="AC3860" s="41">
        <f t="shared" si="1730"/>
        <v>658730.03563713608</v>
      </c>
      <c r="AD3860" s="42">
        <f t="shared" si="1726"/>
        <v>660534.77546079969</v>
      </c>
      <c r="AE3860" s="41">
        <f t="shared" si="1731"/>
        <v>1319264.8110979358</v>
      </c>
      <c r="AF3860" s="42">
        <f t="shared" si="1732"/>
        <v>20653442.542003799</v>
      </c>
      <c r="AG3860" s="43">
        <f t="shared" si="1749"/>
        <v>400</v>
      </c>
      <c r="AH3860" s="44">
        <f t="shared" si="1733"/>
        <v>375.98357289527723</v>
      </c>
      <c r="AI3860" s="36">
        <f t="shared" si="1734"/>
        <v>24.016427104722794</v>
      </c>
      <c r="AJ3860" s="36">
        <f t="shared" si="1735"/>
        <v>731</v>
      </c>
      <c r="AK3860" s="45">
        <v>45657</v>
      </c>
    </row>
    <row r="3861" spans="1:37" s="79" customFormat="1" ht="25.5" x14ac:dyDescent="0.25">
      <c r="A3861" s="36">
        <v>3855</v>
      </c>
      <c r="B3861" s="37">
        <v>44926</v>
      </c>
      <c r="C3861" s="37" t="s">
        <v>823</v>
      </c>
      <c r="D3861" s="37"/>
      <c r="E3861" s="36">
        <v>12004</v>
      </c>
      <c r="F3861" s="53" t="s">
        <v>2734</v>
      </c>
      <c r="G3861" s="36" t="s">
        <v>491</v>
      </c>
      <c r="H3861" s="49">
        <v>60</v>
      </c>
      <c r="I3861" s="39">
        <v>28583708.776723608</v>
      </c>
      <c r="J3861" s="39"/>
      <c r="K3861" s="39"/>
      <c r="L3861" s="39">
        <v>28583708.776723608</v>
      </c>
      <c r="M3861" s="39"/>
      <c r="N3861" s="39"/>
      <c r="O3861" s="39"/>
      <c r="P3861" s="39"/>
      <c r="Q3861" s="39"/>
      <c r="R3861" s="39"/>
      <c r="S3861" s="39"/>
      <c r="T3861" s="39"/>
      <c r="U3861" s="39"/>
      <c r="V3861" s="39"/>
      <c r="W3861" s="39"/>
      <c r="X3861" s="39">
        <f t="shared" si="1746"/>
        <v>2347.7378872052245</v>
      </c>
      <c r="Y3861" s="39">
        <f t="shared" si="1747"/>
        <v>71459.271941809027</v>
      </c>
      <c r="Z3861" s="41">
        <f t="shared" si="1748"/>
        <v>1716196.3955470193</v>
      </c>
      <c r="AA3861" s="41">
        <v>856924.328829907</v>
      </c>
      <c r="AB3861" s="41">
        <v>0</v>
      </c>
      <c r="AC3861" s="41">
        <f t="shared" si="1730"/>
        <v>856924.328829907</v>
      </c>
      <c r="AD3861" s="42">
        <f t="shared" si="1726"/>
        <v>859272.06671711232</v>
      </c>
      <c r="AE3861" s="41">
        <f t="shared" si="1731"/>
        <v>1716196.3955470193</v>
      </c>
      <c r="AF3861" s="42">
        <f t="shared" si="1732"/>
        <v>26867512.381176591</v>
      </c>
      <c r="AG3861" s="43">
        <f t="shared" si="1749"/>
        <v>400</v>
      </c>
      <c r="AH3861" s="44">
        <f t="shared" si="1733"/>
        <v>375.98357289527723</v>
      </c>
      <c r="AI3861" s="36">
        <f t="shared" si="1734"/>
        <v>24.016427104722794</v>
      </c>
      <c r="AJ3861" s="36">
        <f t="shared" si="1735"/>
        <v>731</v>
      </c>
      <c r="AK3861" s="45">
        <v>45657</v>
      </c>
    </row>
    <row r="3862" spans="1:37" s="79" customFormat="1" ht="25.5" x14ac:dyDescent="0.25">
      <c r="A3862" s="36">
        <v>3856</v>
      </c>
      <c r="B3862" s="37">
        <v>44926</v>
      </c>
      <c r="C3862" s="37" t="s">
        <v>2431</v>
      </c>
      <c r="D3862" s="37"/>
      <c r="E3862" s="36">
        <v>12014</v>
      </c>
      <c r="F3862" s="53" t="s">
        <v>2735</v>
      </c>
      <c r="G3862" s="36" t="s">
        <v>491</v>
      </c>
      <c r="H3862" s="49"/>
      <c r="I3862" s="39">
        <v>30254061.763501503</v>
      </c>
      <c r="J3862" s="39"/>
      <c r="K3862" s="39"/>
      <c r="L3862" s="39"/>
      <c r="M3862" s="39"/>
      <c r="N3862" s="39"/>
      <c r="O3862" s="39"/>
      <c r="P3862" s="39"/>
      <c r="Q3862" s="39"/>
      <c r="R3862" s="39"/>
      <c r="S3862" s="39"/>
      <c r="T3862" s="39">
        <v>30254061.763501503</v>
      </c>
      <c r="U3862" s="39"/>
      <c r="V3862" s="39"/>
      <c r="W3862" s="39"/>
      <c r="X3862" s="39">
        <f t="shared" si="1746"/>
        <v>0</v>
      </c>
      <c r="Y3862" s="39">
        <f t="shared" si="1747"/>
        <v>0</v>
      </c>
      <c r="Z3862" s="41">
        <f t="shared" si="1748"/>
        <v>0</v>
      </c>
      <c r="AA3862" s="41">
        <v>0</v>
      </c>
      <c r="AB3862" s="41">
        <v>17029802.494738039</v>
      </c>
      <c r="AC3862" s="41">
        <f t="shared" si="1730"/>
        <v>17029802.494738039</v>
      </c>
      <c r="AD3862" s="42">
        <f t="shared" si="1726"/>
        <v>0</v>
      </c>
      <c r="AE3862" s="41">
        <f t="shared" si="1731"/>
        <v>17029802.494738039</v>
      </c>
      <c r="AF3862" s="42">
        <f t="shared" si="1732"/>
        <v>13224259.268763464</v>
      </c>
      <c r="AG3862" s="43">
        <f t="shared" si="1749"/>
        <v>0</v>
      </c>
      <c r="AH3862" s="44">
        <f t="shared" si="1733"/>
        <v>0</v>
      </c>
      <c r="AI3862" s="36">
        <f t="shared" si="1734"/>
        <v>24.016427104722794</v>
      </c>
      <c r="AJ3862" s="36">
        <f t="shared" si="1735"/>
        <v>731</v>
      </c>
      <c r="AK3862" s="45">
        <v>45657</v>
      </c>
    </row>
    <row r="3863" spans="1:37" s="79" customFormat="1" ht="38.25" customHeight="1" x14ac:dyDescent="0.25">
      <c r="A3863" s="36">
        <v>3857</v>
      </c>
      <c r="B3863" s="45">
        <v>44926</v>
      </c>
      <c r="C3863" s="53" t="s">
        <v>533</v>
      </c>
      <c r="D3863" s="53"/>
      <c r="E3863" s="36">
        <v>12003</v>
      </c>
      <c r="F3863" s="56" t="s">
        <v>2736</v>
      </c>
      <c r="G3863" s="36" t="s">
        <v>2551</v>
      </c>
      <c r="H3863" s="38">
        <v>1</v>
      </c>
      <c r="I3863" s="48">
        <v>30184917.103539489</v>
      </c>
      <c r="J3863" s="39">
        <f t="shared" ref="J3863:J3921" si="1750">IF(E3863=12002,I3863,IF(E3863&lt;&gt;12002,0))</f>
        <v>0</v>
      </c>
      <c r="K3863" s="39">
        <f t="shared" ref="K3863:K3921" si="1751">IF(E3863=12003,I3863,IF(E3863&lt;&gt;12003,0))</f>
        <v>30184917.103539489</v>
      </c>
      <c r="L3863" s="39">
        <f t="shared" ref="L3863:L3921" si="1752">IF(E3863=12004,I3863,IF(E3863&lt;&gt;12004,0))</f>
        <v>0</v>
      </c>
      <c r="M3863" s="39">
        <f>IF(C3863=12006,H3863,IF(C3863&lt;&gt;12006,0))</f>
        <v>0</v>
      </c>
      <c r="N3863" s="39">
        <f t="shared" ref="N3863:N3878" si="1753">IF(E3863=12006,I3863,IF(E3863&lt;&gt;12006,0))</f>
        <v>0</v>
      </c>
      <c r="O3863" s="39">
        <f t="shared" ref="O3863:O3921" si="1754">IF(E3863=12007,I3863,IF(E3863&lt;&gt;12007,0))</f>
        <v>0</v>
      </c>
      <c r="P3863" s="39">
        <f t="shared" ref="P3863:P3921" si="1755">IF(E3863=12008,I3863,IF(E3863&lt;&gt;12008,0))</f>
        <v>0</v>
      </c>
      <c r="Q3863" s="39">
        <f t="shared" ref="Q3863:Q3921" si="1756">IF(E3863=12009,I3863,IF(E3863&lt;&gt;12009,0))</f>
        <v>0</v>
      </c>
      <c r="R3863" s="39">
        <f t="shared" ref="R3863:R3921" si="1757">IF(E3863=12010,I3863,IF(E3863&lt;&gt;12010,0))</f>
        <v>0</v>
      </c>
      <c r="S3863" s="39">
        <f t="shared" ref="S3863:S3921" si="1758">IF(E3863=12011,I3863,IF(E3863&lt;&gt;12011,0))</f>
        <v>0</v>
      </c>
      <c r="T3863" s="39"/>
      <c r="U3863" s="39">
        <f t="shared" ref="U3863:U3921" si="1759">IF(E3863=12012,I3863,IF(E3863&lt;&gt;12012,0))</f>
        <v>0</v>
      </c>
      <c r="V3863" s="39"/>
      <c r="W3863" s="39"/>
      <c r="X3863" s="39">
        <f t="shared" si="1746"/>
        <v>2479.2539715432845</v>
      </c>
      <c r="Y3863" s="39">
        <f t="shared" si="1747"/>
        <v>75462.292758848722</v>
      </c>
      <c r="Z3863" s="41">
        <f t="shared" si="1748"/>
        <v>1812334.6531981411</v>
      </c>
      <c r="AA3863" s="41">
        <v>830550.08046700037</v>
      </c>
      <c r="AB3863" s="41">
        <v>-22399.67572741113</v>
      </c>
      <c r="AC3863" s="41">
        <f t="shared" si="1730"/>
        <v>808150.4047395892</v>
      </c>
      <c r="AD3863" s="42">
        <f t="shared" si="1726"/>
        <v>981784.57273114077</v>
      </c>
      <c r="AE3863" s="41">
        <f t="shared" si="1731"/>
        <v>1789934.97747073</v>
      </c>
      <c r="AF3863" s="42">
        <f t="shared" si="1732"/>
        <v>28394982.12606876</v>
      </c>
      <c r="AG3863" s="43">
        <f t="shared" si="1749"/>
        <v>400</v>
      </c>
      <c r="AH3863" s="44">
        <f t="shared" si="1733"/>
        <v>375.98357289527723</v>
      </c>
      <c r="AI3863" s="36">
        <f t="shared" si="1734"/>
        <v>24.016427104722794</v>
      </c>
      <c r="AJ3863" s="36">
        <f t="shared" si="1735"/>
        <v>731</v>
      </c>
      <c r="AK3863" s="45">
        <v>45657</v>
      </c>
    </row>
    <row r="3864" spans="1:37" s="79" customFormat="1" ht="38.25" customHeight="1" x14ac:dyDescent="0.25">
      <c r="A3864" s="36">
        <v>3858</v>
      </c>
      <c r="B3864" s="45">
        <v>44927</v>
      </c>
      <c r="C3864" s="36" t="s">
        <v>534</v>
      </c>
      <c r="D3864" s="36"/>
      <c r="E3864" s="36">
        <v>12008</v>
      </c>
      <c r="F3864" s="56" t="s">
        <v>2737</v>
      </c>
      <c r="G3864" s="36" t="s">
        <v>65</v>
      </c>
      <c r="H3864" s="38">
        <v>5</v>
      </c>
      <c r="I3864" s="50">
        <v>1712375</v>
      </c>
      <c r="J3864" s="39">
        <f t="shared" si="1750"/>
        <v>0</v>
      </c>
      <c r="K3864" s="39">
        <f t="shared" si="1751"/>
        <v>0</v>
      </c>
      <c r="L3864" s="39">
        <f t="shared" si="1752"/>
        <v>0</v>
      </c>
      <c r="M3864" s="39">
        <f>IF(C3864=12006,H3864,IF(C3864&lt;&gt;12006,0))</f>
        <v>0</v>
      </c>
      <c r="N3864" s="39">
        <f t="shared" si="1753"/>
        <v>0</v>
      </c>
      <c r="O3864" s="39">
        <f t="shared" si="1754"/>
        <v>0</v>
      </c>
      <c r="P3864" s="39">
        <f t="shared" si="1755"/>
        <v>1712375</v>
      </c>
      <c r="Q3864" s="39">
        <f t="shared" si="1756"/>
        <v>0</v>
      </c>
      <c r="R3864" s="39">
        <f t="shared" si="1757"/>
        <v>0</v>
      </c>
      <c r="S3864" s="39">
        <f t="shared" si="1758"/>
        <v>0</v>
      </c>
      <c r="T3864" s="39"/>
      <c r="U3864" s="39">
        <f t="shared" si="1759"/>
        <v>0</v>
      </c>
      <c r="V3864" s="39"/>
      <c r="W3864" s="39"/>
      <c r="X3864" s="39">
        <f t="shared" si="1746"/>
        <v>140.64681724845997</v>
      </c>
      <c r="Y3864" s="39">
        <f t="shared" si="1747"/>
        <v>4280.9375</v>
      </c>
      <c r="Z3864" s="41">
        <f t="shared" si="1748"/>
        <v>102672.17659137577</v>
      </c>
      <c r="AA3864" s="41">
        <v>51195.441478439425</v>
      </c>
      <c r="AB3864" s="41">
        <v>-1380.7250337121609</v>
      </c>
      <c r="AC3864" s="41">
        <f t="shared" si="1730"/>
        <v>49814.716444727266</v>
      </c>
      <c r="AD3864" s="42">
        <f t="shared" si="1726"/>
        <v>51476.735112936345</v>
      </c>
      <c r="AE3864" s="41">
        <f t="shared" si="1731"/>
        <v>101291.45155766362</v>
      </c>
      <c r="AF3864" s="42">
        <f t="shared" si="1732"/>
        <v>1611083.5484423363</v>
      </c>
      <c r="AG3864" s="43">
        <f t="shared" si="1749"/>
        <v>400</v>
      </c>
      <c r="AH3864" s="44">
        <f t="shared" si="1733"/>
        <v>376.01642710472277</v>
      </c>
      <c r="AI3864" s="36">
        <f t="shared" si="1734"/>
        <v>23.983572895277206</v>
      </c>
      <c r="AJ3864" s="36">
        <f t="shared" si="1735"/>
        <v>730</v>
      </c>
      <c r="AK3864" s="45">
        <v>45657</v>
      </c>
    </row>
    <row r="3865" spans="1:37" s="79" customFormat="1" ht="25.5" customHeight="1" x14ac:dyDescent="0.25">
      <c r="A3865" s="36">
        <v>3859</v>
      </c>
      <c r="B3865" s="91">
        <v>44927</v>
      </c>
      <c r="C3865" s="49" t="s">
        <v>272</v>
      </c>
      <c r="D3865" s="49"/>
      <c r="E3865" s="49">
        <v>12010</v>
      </c>
      <c r="F3865" s="56" t="s">
        <v>2738</v>
      </c>
      <c r="G3865" s="36" t="s">
        <v>276</v>
      </c>
      <c r="H3865" s="38">
        <v>1</v>
      </c>
      <c r="I3865" s="50">
        <v>270000</v>
      </c>
      <c r="J3865" s="39">
        <f t="shared" si="1750"/>
        <v>0</v>
      </c>
      <c r="K3865" s="39">
        <f t="shared" si="1751"/>
        <v>0</v>
      </c>
      <c r="L3865" s="39">
        <f t="shared" si="1752"/>
        <v>0</v>
      </c>
      <c r="M3865" s="39">
        <f>IF(C3865=12006,H3865,IF(C3865&lt;&gt;12006,0))</f>
        <v>0</v>
      </c>
      <c r="N3865" s="39">
        <f t="shared" si="1753"/>
        <v>0</v>
      </c>
      <c r="O3865" s="39">
        <f t="shared" si="1754"/>
        <v>0</v>
      </c>
      <c r="P3865" s="39">
        <f t="shared" si="1755"/>
        <v>0</v>
      </c>
      <c r="Q3865" s="39">
        <f t="shared" si="1756"/>
        <v>0</v>
      </c>
      <c r="R3865" s="39">
        <f t="shared" si="1757"/>
        <v>270000</v>
      </c>
      <c r="S3865" s="39">
        <f t="shared" si="1758"/>
        <v>0</v>
      </c>
      <c r="T3865" s="39"/>
      <c r="U3865" s="39">
        <f t="shared" si="1759"/>
        <v>0</v>
      </c>
      <c r="V3865" s="39">
        <f>IF(E3865=12050,I3865,IF(E3865&lt;&gt;12050,0))</f>
        <v>0</v>
      </c>
      <c r="W3865" s="39"/>
      <c r="X3865" s="39">
        <f t="shared" si="1746"/>
        <v>73.921971252566735</v>
      </c>
      <c r="Y3865" s="39">
        <f t="shared" si="1747"/>
        <v>2250</v>
      </c>
      <c r="Z3865" s="41">
        <f t="shared" si="1748"/>
        <v>53963.03901437371</v>
      </c>
      <c r="AA3865" s="41">
        <v>26907.597535934292</v>
      </c>
      <c r="AB3865" s="41">
        <v>935.06916898352847</v>
      </c>
      <c r="AC3865" s="41">
        <f t="shared" si="1730"/>
        <v>27842.666704917821</v>
      </c>
      <c r="AD3865" s="42">
        <f t="shared" ref="AD3865:AD3921" si="1760">Z3865-AA3865</f>
        <v>27055.441478439418</v>
      </c>
      <c r="AE3865" s="41">
        <f t="shared" si="1731"/>
        <v>54898.108183357239</v>
      </c>
      <c r="AF3865" s="42">
        <f t="shared" si="1732"/>
        <v>215101.89181664278</v>
      </c>
      <c r="AG3865" s="43">
        <f t="shared" si="1749"/>
        <v>120</v>
      </c>
      <c r="AH3865" s="44">
        <f t="shared" si="1733"/>
        <v>96.016427104722794</v>
      </c>
      <c r="AI3865" s="36">
        <f t="shared" si="1734"/>
        <v>23.983572895277206</v>
      </c>
      <c r="AJ3865" s="36">
        <f t="shared" si="1735"/>
        <v>730</v>
      </c>
      <c r="AK3865" s="45">
        <v>45657</v>
      </c>
    </row>
    <row r="3866" spans="1:37" s="79" customFormat="1" ht="12.75" x14ac:dyDescent="0.25">
      <c r="A3866" s="36">
        <v>3860</v>
      </c>
      <c r="B3866" s="45">
        <v>44927</v>
      </c>
      <c r="C3866" s="49" t="s">
        <v>431</v>
      </c>
      <c r="D3866" s="49"/>
      <c r="E3866" s="49">
        <v>12009</v>
      </c>
      <c r="F3866" s="56" t="s">
        <v>2739</v>
      </c>
      <c r="G3866" s="56" t="s">
        <v>435</v>
      </c>
      <c r="H3866" s="38">
        <v>20</v>
      </c>
      <c r="I3866" s="48">
        <v>608000</v>
      </c>
      <c r="J3866" s="39">
        <f t="shared" si="1750"/>
        <v>0</v>
      </c>
      <c r="K3866" s="39">
        <f t="shared" si="1751"/>
        <v>0</v>
      </c>
      <c r="L3866" s="39">
        <f t="shared" si="1752"/>
        <v>0</v>
      </c>
      <c r="M3866" s="39">
        <f>IF(E3866=12005,I3866,IF(E3866&lt;&gt;12005,0))</f>
        <v>0</v>
      </c>
      <c r="N3866" s="39">
        <f t="shared" si="1753"/>
        <v>0</v>
      </c>
      <c r="O3866" s="39">
        <f t="shared" si="1754"/>
        <v>0</v>
      </c>
      <c r="P3866" s="39">
        <f t="shared" si="1755"/>
        <v>0</v>
      </c>
      <c r="Q3866" s="39">
        <f t="shared" si="1756"/>
        <v>608000</v>
      </c>
      <c r="R3866" s="39">
        <f t="shared" si="1757"/>
        <v>0</v>
      </c>
      <c r="S3866" s="39">
        <f t="shared" si="1758"/>
        <v>0</v>
      </c>
      <c r="T3866" s="39"/>
      <c r="U3866" s="39">
        <f t="shared" si="1759"/>
        <v>0</v>
      </c>
      <c r="V3866" s="39"/>
      <c r="W3866" s="39">
        <f>IF(E3866=12099,I3866,IF(E3866&lt;&gt;12099,0))</f>
        <v>0</v>
      </c>
      <c r="X3866" s="39">
        <f t="shared" si="1746"/>
        <v>166.46132785763174</v>
      </c>
      <c r="Y3866" s="39">
        <f t="shared" si="1747"/>
        <v>5066.6666666666661</v>
      </c>
      <c r="Z3866" s="41">
        <f t="shared" si="1748"/>
        <v>121516.76933607116</v>
      </c>
      <c r="AA3866" s="41">
        <v>60591.923340177949</v>
      </c>
      <c r="AB3866" s="41">
        <v>0</v>
      </c>
      <c r="AC3866" s="41">
        <f t="shared" si="1730"/>
        <v>60591.923340177949</v>
      </c>
      <c r="AD3866" s="42">
        <f t="shared" si="1760"/>
        <v>60924.845995893207</v>
      </c>
      <c r="AE3866" s="41">
        <f t="shared" si="1731"/>
        <v>121516.76933607116</v>
      </c>
      <c r="AF3866" s="42">
        <f t="shared" si="1732"/>
        <v>486483.23066392884</v>
      </c>
      <c r="AG3866" s="43">
        <f>(365.25/30.4375*(IF(E3866=12002,1/3%,IF(E3866=12003,1/3%,IF(E3866=12004,1/3%,IF(E3866=12006,1/2%,IF(E3866=12007,1/10%,IF(E3866=12008,1/3%,IF(E3866=12009,1/10%,IF(E3866=12010,1/10%,IF(E3866=12011,1/20%,IF(E3866=12012,1/3%,IF(E3866=12099,1/10%)))))))))))))</f>
        <v>120</v>
      </c>
      <c r="AH3866" s="44">
        <f t="shared" si="1733"/>
        <v>96.016427104722794</v>
      </c>
      <c r="AI3866" s="36">
        <f t="shared" si="1734"/>
        <v>23.983572895277206</v>
      </c>
      <c r="AJ3866" s="36">
        <f t="shared" si="1735"/>
        <v>730</v>
      </c>
      <c r="AK3866" s="45">
        <v>45657</v>
      </c>
    </row>
    <row r="3867" spans="1:37" s="79" customFormat="1" ht="38.25" customHeight="1" x14ac:dyDescent="0.2">
      <c r="A3867" s="36">
        <v>3861</v>
      </c>
      <c r="B3867" s="116">
        <v>44927</v>
      </c>
      <c r="C3867" s="70" t="s">
        <v>272</v>
      </c>
      <c r="D3867" s="70"/>
      <c r="E3867" s="70">
        <v>12010</v>
      </c>
      <c r="F3867" s="92" t="s">
        <v>2740</v>
      </c>
      <c r="G3867" s="92" t="s">
        <v>692</v>
      </c>
      <c r="H3867" s="71">
        <v>2</v>
      </c>
      <c r="I3867" s="72">
        <v>100000</v>
      </c>
      <c r="J3867" s="39">
        <f t="shared" si="1750"/>
        <v>0</v>
      </c>
      <c r="K3867" s="39">
        <f t="shared" si="1751"/>
        <v>0</v>
      </c>
      <c r="L3867" s="39">
        <f t="shared" si="1752"/>
        <v>0</v>
      </c>
      <c r="M3867" s="39">
        <f>IF(C3867=12006,H3867,IF(C3867&lt;&gt;12006,0))</f>
        <v>0</v>
      </c>
      <c r="N3867" s="39">
        <f t="shared" si="1753"/>
        <v>0</v>
      </c>
      <c r="O3867" s="39">
        <f t="shared" si="1754"/>
        <v>0</v>
      </c>
      <c r="P3867" s="39">
        <f t="shared" si="1755"/>
        <v>0</v>
      </c>
      <c r="Q3867" s="39">
        <f t="shared" si="1756"/>
        <v>0</v>
      </c>
      <c r="R3867" s="39">
        <f t="shared" si="1757"/>
        <v>100000</v>
      </c>
      <c r="S3867" s="39">
        <f t="shared" si="1758"/>
        <v>0</v>
      </c>
      <c r="T3867" s="39"/>
      <c r="U3867" s="39">
        <f t="shared" si="1759"/>
        <v>0</v>
      </c>
      <c r="V3867" s="39"/>
      <c r="W3867" s="39"/>
      <c r="X3867" s="39">
        <f t="shared" si="1746"/>
        <v>27.378507871321013</v>
      </c>
      <c r="Y3867" s="39">
        <f t="shared" si="1747"/>
        <v>833.33333333333337</v>
      </c>
      <c r="Z3867" s="41">
        <f t="shared" si="1748"/>
        <v>19986.31074606434</v>
      </c>
      <c r="AA3867" s="41">
        <v>9144.4216290212189</v>
      </c>
      <c r="AB3867" s="41">
        <v>0</v>
      </c>
      <c r="AC3867" s="41">
        <f t="shared" si="1730"/>
        <v>9144.4216290212189</v>
      </c>
      <c r="AD3867" s="42">
        <f t="shared" si="1760"/>
        <v>10841.889117043122</v>
      </c>
      <c r="AE3867" s="41">
        <f t="shared" si="1731"/>
        <v>19986.31074606434</v>
      </c>
      <c r="AF3867" s="42">
        <f t="shared" si="1732"/>
        <v>80013.689253935663</v>
      </c>
      <c r="AG3867" s="43">
        <f>(365.25/30.4375*(IF(E3867=12002,1/3%,IF(E3867=12003,1/3%,IF(E3867=12004,1/3%,IF(E3867=12006,1/2%,IF(E3867=12007,1/10%,IF(E3867=12008,1/3%,IF(E3867=12009,1/10%,IF(E3867=12010,1/10%,IF(E3867=12011,1/20%,IF(E3867=12012,1/3%))))))))))))</f>
        <v>120</v>
      </c>
      <c r="AH3867" s="44">
        <f t="shared" si="1733"/>
        <v>96.016427104722794</v>
      </c>
      <c r="AI3867" s="36">
        <f t="shared" si="1734"/>
        <v>23.983572895277206</v>
      </c>
      <c r="AJ3867" s="36">
        <f t="shared" si="1735"/>
        <v>730</v>
      </c>
      <c r="AK3867" s="45">
        <v>45657</v>
      </c>
    </row>
    <row r="3868" spans="1:37" s="79" customFormat="1" ht="12.75" x14ac:dyDescent="0.25">
      <c r="A3868" s="36">
        <v>3862</v>
      </c>
      <c r="B3868" s="91">
        <v>44937</v>
      </c>
      <c r="C3868" s="49" t="s">
        <v>272</v>
      </c>
      <c r="D3868" s="49"/>
      <c r="E3868" s="49">
        <v>12010</v>
      </c>
      <c r="F3868" s="56" t="s">
        <v>2741</v>
      </c>
      <c r="G3868" s="56" t="s">
        <v>435</v>
      </c>
      <c r="H3868" s="38">
        <v>3</v>
      </c>
      <c r="I3868" s="50">
        <v>1907850</v>
      </c>
      <c r="J3868" s="39">
        <f t="shared" si="1750"/>
        <v>0</v>
      </c>
      <c r="K3868" s="39">
        <f t="shared" si="1751"/>
        <v>0</v>
      </c>
      <c r="L3868" s="39">
        <f t="shared" si="1752"/>
        <v>0</v>
      </c>
      <c r="M3868" s="39">
        <f>IF(E3868=12005,I3868,IF(E3868&lt;&gt;12005,0))</f>
        <v>0</v>
      </c>
      <c r="N3868" s="39">
        <f t="shared" si="1753"/>
        <v>0</v>
      </c>
      <c r="O3868" s="39">
        <f t="shared" si="1754"/>
        <v>0</v>
      </c>
      <c r="P3868" s="39">
        <f t="shared" si="1755"/>
        <v>0</v>
      </c>
      <c r="Q3868" s="39">
        <f t="shared" si="1756"/>
        <v>0</v>
      </c>
      <c r="R3868" s="39">
        <f t="shared" si="1757"/>
        <v>1907850</v>
      </c>
      <c r="S3868" s="39">
        <f t="shared" si="1758"/>
        <v>0</v>
      </c>
      <c r="T3868" s="39"/>
      <c r="U3868" s="39">
        <f t="shared" si="1759"/>
        <v>0</v>
      </c>
      <c r="V3868" s="39"/>
      <c r="W3868" s="39">
        <f>IF(E3868=12099,I3868,IF(E3868&lt;&gt;12099,0))</f>
        <v>0</v>
      </c>
      <c r="X3868" s="39">
        <f t="shared" si="1746"/>
        <v>522.34086242299793</v>
      </c>
      <c r="Y3868" s="39">
        <f t="shared" si="1747"/>
        <v>15898.75</v>
      </c>
      <c r="Z3868" s="41">
        <f t="shared" si="1748"/>
        <v>376085.42094455851</v>
      </c>
      <c r="AA3868" s="41">
        <v>184908.66529774127</v>
      </c>
      <c r="AB3868" s="41">
        <v>0</v>
      </c>
      <c r="AC3868" s="41">
        <f t="shared" si="1730"/>
        <v>184908.66529774127</v>
      </c>
      <c r="AD3868" s="42">
        <f t="shared" si="1760"/>
        <v>191176.75564681724</v>
      </c>
      <c r="AE3868" s="41">
        <f t="shared" si="1731"/>
        <v>376085.42094455851</v>
      </c>
      <c r="AF3868" s="42">
        <f t="shared" si="1732"/>
        <v>1531764.5790554415</v>
      </c>
      <c r="AG3868" s="43">
        <f>(365.25/30.4375*(IF(E3868=12002,1/3%,IF(E3868=12003,1/3%,IF(E3868=12004,1/3%,IF(E3868=12006,1/2%,IF(E3868=12007,1/10%,IF(E3868=12008,1/3%,IF(E3868=12009,1/10%,IF(E3868=12010,1/10%,IF(E3868=12011,1/20%,IF(E3868=12012,1/3%,IF(E3868=12099,1/10%)))))))))))))</f>
        <v>120</v>
      </c>
      <c r="AH3868" s="44">
        <f t="shared" si="1733"/>
        <v>96.344969199178649</v>
      </c>
      <c r="AI3868" s="36">
        <f t="shared" si="1734"/>
        <v>23.655030800821354</v>
      </c>
      <c r="AJ3868" s="36">
        <f t="shared" si="1735"/>
        <v>720</v>
      </c>
      <c r="AK3868" s="45">
        <v>45657</v>
      </c>
    </row>
    <row r="3869" spans="1:37" s="79" customFormat="1" ht="12.75" x14ac:dyDescent="0.25">
      <c r="A3869" s="36">
        <v>3863</v>
      </c>
      <c r="B3869" s="45">
        <v>44945</v>
      </c>
      <c r="C3869" s="49" t="s">
        <v>265</v>
      </c>
      <c r="D3869" s="49"/>
      <c r="E3869" s="49">
        <v>12007</v>
      </c>
      <c r="F3869" s="56" t="s">
        <v>2742</v>
      </c>
      <c r="G3869" s="73" t="s">
        <v>435</v>
      </c>
      <c r="H3869" s="38">
        <v>2</v>
      </c>
      <c r="I3869" s="50">
        <v>568000</v>
      </c>
      <c r="J3869" s="39">
        <f t="shared" si="1750"/>
        <v>0</v>
      </c>
      <c r="K3869" s="39">
        <f t="shared" si="1751"/>
        <v>0</v>
      </c>
      <c r="L3869" s="39">
        <f t="shared" si="1752"/>
        <v>0</v>
      </c>
      <c r="M3869" s="39">
        <f>IF(E3869=12005,I3869,IF(E3869&lt;&gt;12005,0))</f>
        <v>0</v>
      </c>
      <c r="N3869" s="39">
        <f t="shared" si="1753"/>
        <v>0</v>
      </c>
      <c r="O3869" s="39">
        <f t="shared" si="1754"/>
        <v>568000</v>
      </c>
      <c r="P3869" s="39">
        <f t="shared" si="1755"/>
        <v>0</v>
      </c>
      <c r="Q3869" s="39">
        <f t="shared" si="1756"/>
        <v>0</v>
      </c>
      <c r="R3869" s="39">
        <f t="shared" si="1757"/>
        <v>0</v>
      </c>
      <c r="S3869" s="39">
        <f t="shared" si="1758"/>
        <v>0</v>
      </c>
      <c r="T3869" s="39"/>
      <c r="U3869" s="39">
        <f t="shared" si="1759"/>
        <v>0</v>
      </c>
      <c r="V3869" s="39"/>
      <c r="W3869" s="39">
        <f>IF(E3869=12099,I3869,IF(E3869&lt;&gt;12099,0))</f>
        <v>0</v>
      </c>
      <c r="X3869" s="39">
        <f t="shared" si="1746"/>
        <v>155.50992470910336</v>
      </c>
      <c r="Y3869" s="39">
        <f t="shared" si="1747"/>
        <v>4733.3333333333339</v>
      </c>
      <c r="Z3869" s="41">
        <f t="shared" si="1748"/>
        <v>110723.06639288159</v>
      </c>
      <c r="AA3869" s="41">
        <v>53806.433949349768</v>
      </c>
      <c r="AB3869" s="41">
        <v>0</v>
      </c>
      <c r="AC3869" s="41">
        <f t="shared" si="1730"/>
        <v>53806.433949349768</v>
      </c>
      <c r="AD3869" s="42">
        <f t="shared" si="1760"/>
        <v>56916.632443531824</v>
      </c>
      <c r="AE3869" s="41">
        <f t="shared" si="1731"/>
        <v>110723.06639288159</v>
      </c>
      <c r="AF3869" s="42">
        <f t="shared" si="1732"/>
        <v>457276.93360711844</v>
      </c>
      <c r="AG3869" s="43">
        <f>(365.25/30.4375*(IF(E3869=12002,1/3%,IF(E3869=12003,1/3%,IF(E3869=12004,1/3%,IF(E3869=12006,1/2%,IF(E3869=12007,1/10%,IF(E3869=12008,1/3%,IF(E3869=12009,1/10%,IF(E3869=12010,1/10%,IF(E3869=12011,1/20%,IF(E3869=12012,1/3%,IF(E3869=12099,1/10%)))))))))))))</f>
        <v>120</v>
      </c>
      <c r="AH3869" s="44">
        <f t="shared" si="1733"/>
        <v>96.607802874743328</v>
      </c>
      <c r="AI3869" s="36">
        <f t="shared" si="1734"/>
        <v>23.392197125256672</v>
      </c>
      <c r="AJ3869" s="36">
        <f t="shared" si="1735"/>
        <v>712</v>
      </c>
      <c r="AK3869" s="45">
        <v>45657</v>
      </c>
    </row>
    <row r="3870" spans="1:37" s="79" customFormat="1" ht="12.75" x14ac:dyDescent="0.25">
      <c r="A3870" s="36">
        <v>3864</v>
      </c>
      <c r="B3870" s="91">
        <v>44946</v>
      </c>
      <c r="C3870" s="49" t="s">
        <v>272</v>
      </c>
      <c r="D3870" s="49"/>
      <c r="E3870" s="49">
        <v>12010</v>
      </c>
      <c r="F3870" s="56" t="s">
        <v>2743</v>
      </c>
      <c r="G3870" s="56" t="s">
        <v>435</v>
      </c>
      <c r="H3870" s="38">
        <v>1</v>
      </c>
      <c r="I3870" s="50">
        <v>671086.18999999994</v>
      </c>
      <c r="J3870" s="39">
        <f t="shared" si="1750"/>
        <v>0</v>
      </c>
      <c r="K3870" s="39">
        <f t="shared" si="1751"/>
        <v>0</v>
      </c>
      <c r="L3870" s="39">
        <f t="shared" si="1752"/>
        <v>0</v>
      </c>
      <c r="M3870" s="39">
        <f>IF(E3870=12005,I3870,IF(E3870&lt;&gt;12005,0))</f>
        <v>0</v>
      </c>
      <c r="N3870" s="39">
        <f t="shared" si="1753"/>
        <v>0</v>
      </c>
      <c r="O3870" s="39">
        <f t="shared" si="1754"/>
        <v>0</v>
      </c>
      <c r="P3870" s="39">
        <f t="shared" si="1755"/>
        <v>0</v>
      </c>
      <c r="Q3870" s="39">
        <f t="shared" si="1756"/>
        <v>0</v>
      </c>
      <c r="R3870" s="39">
        <f t="shared" si="1757"/>
        <v>671086.18999999994</v>
      </c>
      <c r="S3870" s="39">
        <f t="shared" si="1758"/>
        <v>0</v>
      </c>
      <c r="T3870" s="39"/>
      <c r="U3870" s="39">
        <f t="shared" si="1759"/>
        <v>0</v>
      </c>
      <c r="V3870" s="39"/>
      <c r="W3870" s="39">
        <f>IF(E3870=12099,I3870,IF(E3870&lt;&gt;12099,0))</f>
        <v>0</v>
      </c>
      <c r="X3870" s="39">
        <f t="shared" si="1746"/>
        <v>183.73338535249826</v>
      </c>
      <c r="Y3870" s="39">
        <f t="shared" si="1747"/>
        <v>5592.384916666666</v>
      </c>
      <c r="Z3870" s="41">
        <f t="shared" si="1748"/>
        <v>130634.43698562626</v>
      </c>
      <c r="AA3870" s="41">
        <v>63388.017946611901</v>
      </c>
      <c r="AB3870" s="41">
        <v>0</v>
      </c>
      <c r="AC3870" s="41">
        <f t="shared" si="1730"/>
        <v>63388.017946611901</v>
      </c>
      <c r="AD3870" s="42">
        <f t="shared" si="1760"/>
        <v>67246.419039014363</v>
      </c>
      <c r="AE3870" s="41">
        <f t="shared" si="1731"/>
        <v>130634.43698562626</v>
      </c>
      <c r="AF3870" s="42">
        <f t="shared" si="1732"/>
        <v>540451.75301437371</v>
      </c>
      <c r="AG3870" s="43">
        <f>(365.25/30.4375*(IF(E3870=12002,1/3%,IF(E3870=12003,1/3%,IF(E3870=12004,1/3%,IF(E3870=12006,1/2%,IF(E3870=12007,1/10%,IF(E3870=12008,1/3%,IF(E3870=12009,1/10%,IF(E3870=12010,1/10%,IF(E3870=12011,1/20%,IF(E3870=12012,1/3%,IF(E3870=12099,1/10%)))))))))))))</f>
        <v>120</v>
      </c>
      <c r="AH3870" s="44">
        <f t="shared" si="1733"/>
        <v>96.640657084188916</v>
      </c>
      <c r="AI3870" s="36">
        <f t="shared" si="1734"/>
        <v>23.359342915811087</v>
      </c>
      <c r="AJ3870" s="36">
        <f t="shared" si="1735"/>
        <v>711</v>
      </c>
      <c r="AK3870" s="45">
        <v>45657</v>
      </c>
    </row>
    <row r="3871" spans="1:37" s="79" customFormat="1" ht="12.75" x14ac:dyDescent="0.25">
      <c r="A3871" s="36">
        <v>3865</v>
      </c>
      <c r="B3871" s="45">
        <v>44957</v>
      </c>
      <c r="C3871" s="36" t="s">
        <v>823</v>
      </c>
      <c r="D3871" s="36"/>
      <c r="E3871" s="36">
        <v>12004</v>
      </c>
      <c r="F3871" s="56" t="s">
        <v>2744</v>
      </c>
      <c r="G3871" s="36" t="s">
        <v>65</v>
      </c>
      <c r="H3871" s="38">
        <f>VLOOKUP(F3871,'[1]Feeder Assets'!$F$1338:$K$2140,6,0)</f>
        <v>200</v>
      </c>
      <c r="I3871" s="50">
        <v>27297500</v>
      </c>
      <c r="J3871" s="39">
        <f t="shared" si="1750"/>
        <v>0</v>
      </c>
      <c r="K3871" s="39">
        <f t="shared" si="1751"/>
        <v>0</v>
      </c>
      <c r="L3871" s="39">
        <f t="shared" si="1752"/>
        <v>27297500</v>
      </c>
      <c r="M3871" s="39">
        <f>IF(C3871=12006,H3871,IF(C3871&lt;&gt;12006,0))</f>
        <v>0</v>
      </c>
      <c r="N3871" s="39">
        <f t="shared" si="1753"/>
        <v>0</v>
      </c>
      <c r="O3871" s="39">
        <f t="shared" si="1754"/>
        <v>0</v>
      </c>
      <c r="P3871" s="39">
        <f t="shared" si="1755"/>
        <v>0</v>
      </c>
      <c r="Q3871" s="39">
        <f t="shared" si="1756"/>
        <v>0</v>
      </c>
      <c r="R3871" s="39">
        <f t="shared" si="1757"/>
        <v>0</v>
      </c>
      <c r="S3871" s="39">
        <f t="shared" si="1758"/>
        <v>0</v>
      </c>
      <c r="T3871" s="39"/>
      <c r="U3871" s="39">
        <f t="shared" si="1759"/>
        <v>0</v>
      </c>
      <c r="V3871" s="39"/>
      <c r="W3871" s="39"/>
      <c r="X3871" s="39">
        <f t="shared" si="1746"/>
        <v>2242.094455852156</v>
      </c>
      <c r="Y3871" s="39">
        <f t="shared" si="1747"/>
        <v>68243.75</v>
      </c>
      <c r="Z3871" s="41">
        <f t="shared" si="1748"/>
        <v>1569466.1190965092</v>
      </c>
      <c r="AA3871" s="41">
        <v>748859.54825462005</v>
      </c>
      <c r="AB3871" s="41">
        <v>-20196.507641114535</v>
      </c>
      <c r="AC3871" s="41">
        <f t="shared" si="1730"/>
        <v>728663.04061350552</v>
      </c>
      <c r="AD3871" s="42">
        <f t="shared" si="1760"/>
        <v>820606.57084188913</v>
      </c>
      <c r="AE3871" s="41">
        <f t="shared" si="1731"/>
        <v>1549269.6114553947</v>
      </c>
      <c r="AF3871" s="42">
        <f t="shared" si="1732"/>
        <v>25748230.388544604</v>
      </c>
      <c r="AG3871" s="43">
        <f t="shared" ref="AG3871:AG3881" si="1761">(365.25/30.4375*(IF(E3871=12002,1/3%,IF(E3871=12003,1/3%,IF(E3871=12004,1/3%,IF(E3871=12006,1/2%,IF(E3871=12007,1/10%,IF(E3871=12008,1/3%,IF(E3871=12009,1/10%,IF(E3871=12010,1/10%,IF(E3871=12011,1/20%,IF(E3871=12012,1/3%))))))))))))</f>
        <v>400</v>
      </c>
      <c r="AH3871" s="44">
        <f t="shared" si="1733"/>
        <v>377.00205338809036</v>
      </c>
      <c r="AI3871" s="36">
        <f t="shared" si="1734"/>
        <v>22.997946611909651</v>
      </c>
      <c r="AJ3871" s="36">
        <f t="shared" si="1735"/>
        <v>700</v>
      </c>
      <c r="AK3871" s="45">
        <v>45657</v>
      </c>
    </row>
    <row r="3872" spans="1:37" s="79" customFormat="1" ht="12.75" x14ac:dyDescent="0.25">
      <c r="A3872" s="36">
        <v>3866</v>
      </c>
      <c r="B3872" s="45">
        <v>44957</v>
      </c>
      <c r="C3872" s="36" t="s">
        <v>823</v>
      </c>
      <c r="D3872" s="36"/>
      <c r="E3872" s="36">
        <v>12004</v>
      </c>
      <c r="F3872" s="56" t="s">
        <v>2745</v>
      </c>
      <c r="G3872" s="36" t="s">
        <v>65</v>
      </c>
      <c r="H3872" s="38">
        <v>1</v>
      </c>
      <c r="I3872" s="50">
        <v>360000</v>
      </c>
      <c r="J3872" s="39">
        <f t="shared" si="1750"/>
        <v>0</v>
      </c>
      <c r="K3872" s="39">
        <f t="shared" si="1751"/>
        <v>0</v>
      </c>
      <c r="L3872" s="39">
        <f t="shared" si="1752"/>
        <v>360000</v>
      </c>
      <c r="M3872" s="39">
        <f>IF(C3872=12006,H3872,IF(C3872&lt;&gt;12006,0))</f>
        <v>0</v>
      </c>
      <c r="N3872" s="39">
        <f t="shared" si="1753"/>
        <v>0</v>
      </c>
      <c r="O3872" s="39">
        <f t="shared" si="1754"/>
        <v>0</v>
      </c>
      <c r="P3872" s="39">
        <f t="shared" si="1755"/>
        <v>0</v>
      </c>
      <c r="Q3872" s="39">
        <f t="shared" si="1756"/>
        <v>0</v>
      </c>
      <c r="R3872" s="39">
        <f t="shared" si="1757"/>
        <v>0</v>
      </c>
      <c r="S3872" s="39">
        <f t="shared" si="1758"/>
        <v>0</v>
      </c>
      <c r="T3872" s="39"/>
      <c r="U3872" s="39">
        <f t="shared" si="1759"/>
        <v>0</v>
      </c>
      <c r="V3872" s="39"/>
      <c r="W3872" s="39"/>
      <c r="X3872" s="39">
        <f t="shared" si="1746"/>
        <v>29.568788501026695</v>
      </c>
      <c r="Y3872" s="39">
        <f t="shared" si="1747"/>
        <v>900</v>
      </c>
      <c r="Z3872" s="41">
        <f t="shared" si="1748"/>
        <v>20698.151950718686</v>
      </c>
      <c r="AA3872" s="41">
        <v>9875.9753593429159</v>
      </c>
      <c r="AB3872" s="41">
        <v>-266.35196449496232</v>
      </c>
      <c r="AC3872" s="41">
        <f t="shared" si="1730"/>
        <v>9609.623394847953</v>
      </c>
      <c r="AD3872" s="42">
        <f t="shared" si="1760"/>
        <v>10822.17659137577</v>
      </c>
      <c r="AE3872" s="41">
        <f t="shared" si="1731"/>
        <v>20431.799986223723</v>
      </c>
      <c r="AF3872" s="42">
        <f t="shared" si="1732"/>
        <v>339568.20001377625</v>
      </c>
      <c r="AG3872" s="43">
        <f t="shared" si="1761"/>
        <v>400</v>
      </c>
      <c r="AH3872" s="44">
        <f t="shared" si="1733"/>
        <v>377.00205338809036</v>
      </c>
      <c r="AI3872" s="36">
        <f t="shared" si="1734"/>
        <v>22.997946611909651</v>
      </c>
      <c r="AJ3872" s="36">
        <f t="shared" si="1735"/>
        <v>700</v>
      </c>
      <c r="AK3872" s="45">
        <v>45657</v>
      </c>
    </row>
    <row r="3873" spans="1:37" s="79" customFormat="1" ht="12.75" x14ac:dyDescent="0.25">
      <c r="A3873" s="36">
        <v>3867</v>
      </c>
      <c r="B3873" s="45">
        <v>44958</v>
      </c>
      <c r="C3873" s="36" t="s">
        <v>533</v>
      </c>
      <c r="D3873" s="36"/>
      <c r="E3873" s="36">
        <v>12003</v>
      </c>
      <c r="F3873" s="36" t="s">
        <v>2746</v>
      </c>
      <c r="G3873" s="36" t="s">
        <v>937</v>
      </c>
      <c r="H3873" s="38">
        <v>3</v>
      </c>
      <c r="I3873" s="48">
        <v>210000</v>
      </c>
      <c r="J3873" s="39">
        <f t="shared" si="1750"/>
        <v>0</v>
      </c>
      <c r="K3873" s="39">
        <f t="shared" si="1751"/>
        <v>210000</v>
      </c>
      <c r="L3873" s="39">
        <f t="shared" si="1752"/>
        <v>0</v>
      </c>
      <c r="M3873" s="39">
        <f>IF(C3873=12006,H3873,IF(C3873&lt;&gt;12006,0))</f>
        <v>0</v>
      </c>
      <c r="N3873" s="39">
        <f t="shared" si="1753"/>
        <v>0</v>
      </c>
      <c r="O3873" s="39">
        <f t="shared" si="1754"/>
        <v>0</v>
      </c>
      <c r="P3873" s="39">
        <f t="shared" si="1755"/>
        <v>0</v>
      </c>
      <c r="Q3873" s="39">
        <f t="shared" si="1756"/>
        <v>0</v>
      </c>
      <c r="R3873" s="39">
        <f t="shared" si="1757"/>
        <v>0</v>
      </c>
      <c r="S3873" s="39">
        <f t="shared" si="1758"/>
        <v>0</v>
      </c>
      <c r="T3873" s="39"/>
      <c r="U3873" s="39">
        <f t="shared" si="1759"/>
        <v>0</v>
      </c>
      <c r="V3873" s="39"/>
      <c r="W3873" s="39"/>
      <c r="X3873" s="39">
        <f t="shared" si="1746"/>
        <v>17.248459958932237</v>
      </c>
      <c r="Y3873" s="39">
        <f t="shared" si="1747"/>
        <v>525</v>
      </c>
      <c r="Z3873" s="41">
        <f t="shared" si="1748"/>
        <v>12056.673511293635</v>
      </c>
      <c r="AA3873" s="41">
        <v>5743.7371663244348</v>
      </c>
      <c r="AB3873" s="41">
        <v>-154.90679372199526</v>
      </c>
      <c r="AC3873" s="41">
        <f t="shared" si="1730"/>
        <v>5588.8303726024396</v>
      </c>
      <c r="AD3873" s="42">
        <f t="shared" si="1760"/>
        <v>6312.9363449692</v>
      </c>
      <c r="AE3873" s="41">
        <f t="shared" si="1731"/>
        <v>11901.76671757164</v>
      </c>
      <c r="AF3873" s="42">
        <f t="shared" si="1732"/>
        <v>198098.23328242835</v>
      </c>
      <c r="AG3873" s="43">
        <f t="shared" si="1761"/>
        <v>400</v>
      </c>
      <c r="AH3873" s="44">
        <f t="shared" si="1733"/>
        <v>377.03490759753595</v>
      </c>
      <c r="AI3873" s="36">
        <f t="shared" si="1734"/>
        <v>22.965092402464066</v>
      </c>
      <c r="AJ3873" s="36">
        <f t="shared" si="1735"/>
        <v>699</v>
      </c>
      <c r="AK3873" s="45">
        <v>45657</v>
      </c>
    </row>
    <row r="3874" spans="1:37" s="79" customFormat="1" ht="12.75" x14ac:dyDescent="0.25">
      <c r="A3874" s="36">
        <v>3868</v>
      </c>
      <c r="B3874" s="45">
        <v>44958</v>
      </c>
      <c r="C3874" s="36" t="s">
        <v>823</v>
      </c>
      <c r="D3874" s="36"/>
      <c r="E3874" s="36">
        <v>12004</v>
      </c>
      <c r="F3874" s="56" t="s">
        <v>2747</v>
      </c>
      <c r="G3874" s="36" t="s">
        <v>1480</v>
      </c>
      <c r="H3874" s="38">
        <v>20</v>
      </c>
      <c r="I3874" s="50">
        <v>9240319.4000000004</v>
      </c>
      <c r="J3874" s="39">
        <f t="shared" si="1750"/>
        <v>0</v>
      </c>
      <c r="K3874" s="39">
        <f t="shared" si="1751"/>
        <v>0</v>
      </c>
      <c r="L3874" s="39">
        <f t="shared" si="1752"/>
        <v>9240319.4000000004</v>
      </c>
      <c r="M3874" s="39">
        <f>IF(C3874=12006,H3874,IF(C3874&lt;&gt;12006,0))</f>
        <v>0</v>
      </c>
      <c r="N3874" s="39">
        <f t="shared" si="1753"/>
        <v>0</v>
      </c>
      <c r="O3874" s="39">
        <f t="shared" si="1754"/>
        <v>0</v>
      </c>
      <c r="P3874" s="39">
        <f t="shared" si="1755"/>
        <v>0</v>
      </c>
      <c r="Q3874" s="39">
        <f t="shared" si="1756"/>
        <v>0</v>
      </c>
      <c r="R3874" s="39">
        <f t="shared" si="1757"/>
        <v>0</v>
      </c>
      <c r="S3874" s="39">
        <f t="shared" si="1758"/>
        <v>0</v>
      </c>
      <c r="T3874" s="39"/>
      <c r="U3874" s="39">
        <f t="shared" si="1759"/>
        <v>0</v>
      </c>
      <c r="V3874" s="39"/>
      <c r="W3874" s="39"/>
      <c r="X3874" s="39">
        <f t="shared" si="1746"/>
        <v>758.95847227926072</v>
      </c>
      <c r="Y3874" s="39">
        <f t="shared" si="1747"/>
        <v>23100.798499999997</v>
      </c>
      <c r="Z3874" s="41">
        <f t="shared" si="1748"/>
        <v>530511.97212320322</v>
      </c>
      <c r="AA3874" s="41">
        <v>252733.17126899381</v>
      </c>
      <c r="AB3874" s="41">
        <v>-6816.134529624529</v>
      </c>
      <c r="AC3874" s="41">
        <f t="shared" si="1730"/>
        <v>245917.03673936927</v>
      </c>
      <c r="AD3874" s="42">
        <f t="shared" si="1760"/>
        <v>277778.8008542094</v>
      </c>
      <c r="AE3874" s="41">
        <f t="shared" si="1731"/>
        <v>523695.83759357868</v>
      </c>
      <c r="AF3874" s="42">
        <f t="shared" si="1732"/>
        <v>8716623.5624064226</v>
      </c>
      <c r="AG3874" s="43">
        <f t="shared" si="1761"/>
        <v>400</v>
      </c>
      <c r="AH3874" s="44">
        <f t="shared" si="1733"/>
        <v>377.03490759753595</v>
      </c>
      <c r="AI3874" s="36">
        <f t="shared" si="1734"/>
        <v>22.965092402464066</v>
      </c>
      <c r="AJ3874" s="36">
        <f t="shared" si="1735"/>
        <v>699</v>
      </c>
      <c r="AK3874" s="45">
        <v>45657</v>
      </c>
    </row>
    <row r="3875" spans="1:37" s="79" customFormat="1" ht="12.75" x14ac:dyDescent="0.25">
      <c r="A3875" s="36">
        <v>3869</v>
      </c>
      <c r="B3875" s="45">
        <v>44958</v>
      </c>
      <c r="C3875" s="49" t="s">
        <v>33</v>
      </c>
      <c r="D3875" s="49"/>
      <c r="E3875" s="49">
        <v>12012</v>
      </c>
      <c r="F3875" s="56" t="s">
        <v>2748</v>
      </c>
      <c r="G3875" s="56" t="s">
        <v>937</v>
      </c>
      <c r="H3875" s="38">
        <v>1</v>
      </c>
      <c r="I3875" s="50">
        <v>151000</v>
      </c>
      <c r="J3875" s="39">
        <f t="shared" si="1750"/>
        <v>0</v>
      </c>
      <c r="K3875" s="39">
        <f t="shared" si="1751"/>
        <v>0</v>
      </c>
      <c r="L3875" s="39">
        <f t="shared" si="1752"/>
        <v>0</v>
      </c>
      <c r="M3875" s="39">
        <f>IF(C3875=12006,H3875,IF(C3875&lt;&gt;12006,0))</f>
        <v>0</v>
      </c>
      <c r="N3875" s="39">
        <f t="shared" si="1753"/>
        <v>0</v>
      </c>
      <c r="O3875" s="39">
        <f t="shared" si="1754"/>
        <v>0</v>
      </c>
      <c r="P3875" s="39">
        <f t="shared" si="1755"/>
        <v>0</v>
      </c>
      <c r="Q3875" s="39">
        <f t="shared" si="1756"/>
        <v>0</v>
      </c>
      <c r="R3875" s="39">
        <f t="shared" si="1757"/>
        <v>0</v>
      </c>
      <c r="S3875" s="39">
        <f t="shared" si="1758"/>
        <v>0</v>
      </c>
      <c r="T3875" s="39"/>
      <c r="U3875" s="39">
        <f t="shared" si="1759"/>
        <v>151000</v>
      </c>
      <c r="V3875" s="39"/>
      <c r="W3875" s="39"/>
      <c r="X3875" s="39">
        <f t="shared" si="1746"/>
        <v>12.402464065708418</v>
      </c>
      <c r="Y3875" s="39">
        <f t="shared" si="1747"/>
        <v>377.5</v>
      </c>
      <c r="Z3875" s="41">
        <f t="shared" si="1748"/>
        <v>8669.3223819301857</v>
      </c>
      <c r="AA3875" s="41">
        <v>4130.0205338809037</v>
      </c>
      <c r="AB3875" s="41">
        <v>-111.38536120010139</v>
      </c>
      <c r="AC3875" s="41">
        <f t="shared" si="1730"/>
        <v>4018.6351726808025</v>
      </c>
      <c r="AD3875" s="42">
        <f t="shared" si="1760"/>
        <v>4539.3018480492819</v>
      </c>
      <c r="AE3875" s="41">
        <f t="shared" si="1731"/>
        <v>8557.9370207300854</v>
      </c>
      <c r="AF3875" s="42">
        <f t="shared" si="1732"/>
        <v>142442.06297926992</v>
      </c>
      <c r="AG3875" s="43">
        <f t="shared" si="1761"/>
        <v>400</v>
      </c>
      <c r="AH3875" s="44">
        <f t="shared" si="1733"/>
        <v>377.03490759753595</v>
      </c>
      <c r="AI3875" s="36">
        <f t="shared" si="1734"/>
        <v>22.965092402464066</v>
      </c>
      <c r="AJ3875" s="36">
        <f t="shared" si="1735"/>
        <v>699</v>
      </c>
      <c r="AK3875" s="45">
        <v>45657</v>
      </c>
    </row>
    <row r="3876" spans="1:37" s="79" customFormat="1" ht="12.75" customHeight="1" x14ac:dyDescent="0.25">
      <c r="A3876" s="36">
        <v>3870</v>
      </c>
      <c r="B3876" s="45">
        <v>44958</v>
      </c>
      <c r="C3876" s="49" t="s">
        <v>33</v>
      </c>
      <c r="D3876" s="49"/>
      <c r="E3876" s="49">
        <v>12012</v>
      </c>
      <c r="F3876" s="56" t="s">
        <v>2749</v>
      </c>
      <c r="G3876" s="36" t="s">
        <v>65</v>
      </c>
      <c r="H3876" s="38">
        <v>3</v>
      </c>
      <c r="I3876" s="50">
        <v>735000</v>
      </c>
      <c r="J3876" s="39">
        <f t="shared" si="1750"/>
        <v>0</v>
      </c>
      <c r="K3876" s="39">
        <f t="shared" si="1751"/>
        <v>0</v>
      </c>
      <c r="L3876" s="39">
        <f t="shared" si="1752"/>
        <v>0</v>
      </c>
      <c r="M3876" s="39">
        <f>IF(C3876=12006,H3876,IF(C3876&lt;&gt;12006,0))</f>
        <v>0</v>
      </c>
      <c r="N3876" s="39">
        <f t="shared" si="1753"/>
        <v>0</v>
      </c>
      <c r="O3876" s="39">
        <f t="shared" si="1754"/>
        <v>0</v>
      </c>
      <c r="P3876" s="39">
        <f t="shared" si="1755"/>
        <v>0</v>
      </c>
      <c r="Q3876" s="39">
        <f t="shared" si="1756"/>
        <v>0</v>
      </c>
      <c r="R3876" s="39">
        <f t="shared" si="1757"/>
        <v>0</v>
      </c>
      <c r="S3876" s="39">
        <f t="shared" si="1758"/>
        <v>0</v>
      </c>
      <c r="T3876" s="39"/>
      <c r="U3876" s="39">
        <f t="shared" si="1759"/>
        <v>735000</v>
      </c>
      <c r="V3876" s="39"/>
      <c r="W3876" s="39"/>
      <c r="X3876" s="39">
        <f t="shared" si="1746"/>
        <v>60.369609856262834</v>
      </c>
      <c r="Y3876" s="39">
        <f t="shared" si="1747"/>
        <v>1837.5</v>
      </c>
      <c r="Z3876" s="41">
        <f t="shared" si="1748"/>
        <v>42198.357289527718</v>
      </c>
      <c r="AA3876" s="41">
        <v>20103.080082135522</v>
      </c>
      <c r="AB3876" s="41">
        <v>-542.17377802698354</v>
      </c>
      <c r="AC3876" s="41">
        <f t="shared" si="1730"/>
        <v>19560.906304108539</v>
      </c>
      <c r="AD3876" s="42">
        <f t="shared" si="1760"/>
        <v>22095.277207392195</v>
      </c>
      <c r="AE3876" s="41">
        <f t="shared" si="1731"/>
        <v>41656.183511500734</v>
      </c>
      <c r="AF3876" s="42">
        <f t="shared" si="1732"/>
        <v>693343.81648849929</v>
      </c>
      <c r="AG3876" s="43">
        <f t="shared" si="1761"/>
        <v>400</v>
      </c>
      <c r="AH3876" s="44">
        <f t="shared" si="1733"/>
        <v>377.03490759753595</v>
      </c>
      <c r="AI3876" s="36">
        <f t="shared" si="1734"/>
        <v>22.965092402464066</v>
      </c>
      <c r="AJ3876" s="36">
        <f t="shared" si="1735"/>
        <v>699</v>
      </c>
      <c r="AK3876" s="45">
        <v>45657</v>
      </c>
    </row>
    <row r="3877" spans="1:37" s="79" customFormat="1" ht="12.75" customHeight="1" x14ac:dyDescent="0.25">
      <c r="A3877" s="36">
        <v>3871</v>
      </c>
      <c r="B3877" s="45">
        <v>44958</v>
      </c>
      <c r="C3877" s="53" t="s">
        <v>533</v>
      </c>
      <c r="D3877" s="53"/>
      <c r="E3877" s="56">
        <v>12003</v>
      </c>
      <c r="F3877" s="36" t="s">
        <v>2750</v>
      </c>
      <c r="G3877" s="36" t="s">
        <v>540</v>
      </c>
      <c r="H3877" s="38">
        <v>4</v>
      </c>
      <c r="I3877" s="48">
        <v>238000</v>
      </c>
      <c r="J3877" s="39">
        <f t="shared" si="1750"/>
        <v>0</v>
      </c>
      <c r="K3877" s="39">
        <f t="shared" si="1751"/>
        <v>238000</v>
      </c>
      <c r="L3877" s="39">
        <f t="shared" si="1752"/>
        <v>0</v>
      </c>
      <c r="M3877" s="39">
        <f>IF(C3877=12006,H3877,IF(C3877&lt;&gt;12006,0))</f>
        <v>0</v>
      </c>
      <c r="N3877" s="39">
        <f t="shared" si="1753"/>
        <v>0</v>
      </c>
      <c r="O3877" s="39">
        <f t="shared" si="1754"/>
        <v>0</v>
      </c>
      <c r="P3877" s="39">
        <f t="shared" si="1755"/>
        <v>0</v>
      </c>
      <c r="Q3877" s="39">
        <f t="shared" si="1756"/>
        <v>0</v>
      </c>
      <c r="R3877" s="39">
        <f t="shared" si="1757"/>
        <v>0</v>
      </c>
      <c r="S3877" s="39">
        <f t="shared" si="1758"/>
        <v>0</v>
      </c>
      <c r="T3877" s="39"/>
      <c r="U3877" s="39">
        <f t="shared" si="1759"/>
        <v>0</v>
      </c>
      <c r="V3877" s="39"/>
      <c r="W3877" s="39"/>
      <c r="X3877" s="39">
        <f t="shared" si="1746"/>
        <v>19.548254620123203</v>
      </c>
      <c r="Y3877" s="39">
        <f t="shared" si="1747"/>
        <v>595</v>
      </c>
      <c r="Z3877" s="41">
        <f t="shared" si="1748"/>
        <v>13664.229979466119</v>
      </c>
      <c r="AA3877" s="41">
        <v>5923.1211498973298</v>
      </c>
      <c r="AB3877" s="41">
        <v>-159.74472361410147</v>
      </c>
      <c r="AC3877" s="41">
        <f t="shared" si="1730"/>
        <v>5763.3764262832283</v>
      </c>
      <c r="AD3877" s="42">
        <f t="shared" si="1760"/>
        <v>7741.1088295687896</v>
      </c>
      <c r="AE3877" s="41">
        <f t="shared" si="1731"/>
        <v>13504.485255852018</v>
      </c>
      <c r="AF3877" s="42">
        <f t="shared" si="1732"/>
        <v>224495.51474414798</v>
      </c>
      <c r="AG3877" s="43">
        <f t="shared" si="1761"/>
        <v>400</v>
      </c>
      <c r="AH3877" s="44">
        <f t="shared" si="1733"/>
        <v>377.03490759753595</v>
      </c>
      <c r="AI3877" s="36">
        <f t="shared" si="1734"/>
        <v>22.965092402464066</v>
      </c>
      <c r="AJ3877" s="36">
        <f t="shared" si="1735"/>
        <v>699</v>
      </c>
      <c r="AK3877" s="45">
        <v>45657</v>
      </c>
    </row>
    <row r="3878" spans="1:37" s="79" customFormat="1" ht="12.75" customHeight="1" x14ac:dyDescent="0.25">
      <c r="A3878" s="36">
        <v>3872</v>
      </c>
      <c r="B3878" s="45">
        <v>44958</v>
      </c>
      <c r="C3878" s="53" t="s">
        <v>533</v>
      </c>
      <c r="D3878" s="53"/>
      <c r="E3878" s="56">
        <v>12003</v>
      </c>
      <c r="F3878" s="36" t="s">
        <v>2751</v>
      </c>
      <c r="G3878" s="36" t="s">
        <v>540</v>
      </c>
      <c r="H3878" s="38">
        <v>2</v>
      </c>
      <c r="I3878" s="48">
        <v>114300</v>
      </c>
      <c r="J3878" s="39">
        <f t="shared" si="1750"/>
        <v>0</v>
      </c>
      <c r="K3878" s="39">
        <f t="shared" si="1751"/>
        <v>114300</v>
      </c>
      <c r="L3878" s="39">
        <f t="shared" si="1752"/>
        <v>0</v>
      </c>
      <c r="M3878" s="39">
        <f>IF(C3878=12006,H3878,IF(C3878&lt;&gt;12006,0))</f>
        <v>0</v>
      </c>
      <c r="N3878" s="39">
        <f t="shared" si="1753"/>
        <v>0</v>
      </c>
      <c r="O3878" s="39">
        <f t="shared" si="1754"/>
        <v>0</v>
      </c>
      <c r="P3878" s="39">
        <f t="shared" si="1755"/>
        <v>0</v>
      </c>
      <c r="Q3878" s="39">
        <f t="shared" si="1756"/>
        <v>0</v>
      </c>
      <c r="R3878" s="39">
        <f t="shared" si="1757"/>
        <v>0</v>
      </c>
      <c r="S3878" s="39">
        <f t="shared" si="1758"/>
        <v>0</v>
      </c>
      <c r="T3878" s="39"/>
      <c r="U3878" s="39">
        <f t="shared" si="1759"/>
        <v>0</v>
      </c>
      <c r="V3878" s="39"/>
      <c r="W3878" s="39"/>
      <c r="X3878" s="39">
        <f t="shared" si="1746"/>
        <v>9.3880903490759753</v>
      </c>
      <c r="Y3878" s="39">
        <f t="shared" si="1747"/>
        <v>285.75</v>
      </c>
      <c r="Z3878" s="41">
        <f t="shared" si="1748"/>
        <v>6562.2751540041072</v>
      </c>
      <c r="AA3878" s="41">
        <v>2844.5913757700205</v>
      </c>
      <c r="AB3878" s="41">
        <v>-76.717739113831101</v>
      </c>
      <c r="AC3878" s="41">
        <f t="shared" si="1730"/>
        <v>2767.8736366561893</v>
      </c>
      <c r="AD3878" s="42">
        <f t="shared" si="1760"/>
        <v>3717.6837782340867</v>
      </c>
      <c r="AE3878" s="41">
        <f t="shared" si="1731"/>
        <v>6485.557414890276</v>
      </c>
      <c r="AF3878" s="42">
        <f t="shared" si="1732"/>
        <v>107814.44258510972</v>
      </c>
      <c r="AG3878" s="43">
        <f t="shared" si="1761"/>
        <v>400</v>
      </c>
      <c r="AH3878" s="44">
        <f t="shared" si="1733"/>
        <v>377.03490759753595</v>
      </c>
      <c r="AI3878" s="36">
        <f t="shared" si="1734"/>
        <v>22.965092402464066</v>
      </c>
      <c r="AJ3878" s="36">
        <f t="shared" si="1735"/>
        <v>699</v>
      </c>
      <c r="AK3878" s="45">
        <v>45657</v>
      </c>
    </row>
    <row r="3879" spans="1:37" s="79" customFormat="1" ht="38.25" customHeight="1" x14ac:dyDescent="0.25">
      <c r="A3879" s="36">
        <v>3873</v>
      </c>
      <c r="B3879" s="45">
        <v>44958</v>
      </c>
      <c r="C3879" s="53" t="s">
        <v>533</v>
      </c>
      <c r="D3879" s="53"/>
      <c r="E3879" s="56">
        <v>12003</v>
      </c>
      <c r="F3879" s="56" t="s">
        <v>2752</v>
      </c>
      <c r="G3879" s="36" t="s">
        <v>540</v>
      </c>
      <c r="H3879" s="38">
        <v>1</v>
      </c>
      <c r="I3879" s="48">
        <v>76500</v>
      </c>
      <c r="J3879" s="39">
        <f t="shared" si="1750"/>
        <v>0</v>
      </c>
      <c r="K3879" s="39">
        <f t="shared" si="1751"/>
        <v>76500</v>
      </c>
      <c r="L3879" s="39">
        <f t="shared" si="1752"/>
        <v>0</v>
      </c>
      <c r="M3879" s="39">
        <f>IF(C3879=12006,H3879,IF(C3879&lt;&gt;12006,0))</f>
        <v>0</v>
      </c>
      <c r="N3879" s="39">
        <f t="shared" ref="N3879:N3886" si="1762">IF(E3879=12006,I3879,IF(E3879&lt;&gt;12006,0))</f>
        <v>0</v>
      </c>
      <c r="O3879" s="39">
        <f t="shared" si="1754"/>
        <v>0</v>
      </c>
      <c r="P3879" s="39">
        <f t="shared" si="1755"/>
        <v>0</v>
      </c>
      <c r="Q3879" s="39">
        <f t="shared" si="1756"/>
        <v>0</v>
      </c>
      <c r="R3879" s="39">
        <f t="shared" si="1757"/>
        <v>0</v>
      </c>
      <c r="S3879" s="39">
        <f t="shared" si="1758"/>
        <v>0</v>
      </c>
      <c r="T3879" s="39"/>
      <c r="U3879" s="39">
        <f t="shared" si="1759"/>
        <v>0</v>
      </c>
      <c r="V3879" s="39"/>
      <c r="W3879" s="39"/>
      <c r="X3879" s="39">
        <f t="shared" si="1746"/>
        <v>6.2833675564681721</v>
      </c>
      <c r="Y3879" s="39">
        <f t="shared" si="1747"/>
        <v>191.25</v>
      </c>
      <c r="Z3879" s="41">
        <f t="shared" si="1748"/>
        <v>4392.0739219712523</v>
      </c>
      <c r="AA3879" s="41">
        <v>1903.8603696098562</v>
      </c>
      <c r="AB3879" s="41">
        <v>-51.346518304532623</v>
      </c>
      <c r="AC3879" s="41">
        <f t="shared" si="1730"/>
        <v>1852.5138513053237</v>
      </c>
      <c r="AD3879" s="42">
        <f t="shared" si="1760"/>
        <v>2488.2135523613961</v>
      </c>
      <c r="AE3879" s="41">
        <f t="shared" si="1731"/>
        <v>4340.7274036667195</v>
      </c>
      <c r="AF3879" s="42">
        <f t="shared" si="1732"/>
        <v>72159.272596333278</v>
      </c>
      <c r="AG3879" s="43">
        <f t="shared" si="1761"/>
        <v>400</v>
      </c>
      <c r="AH3879" s="44">
        <f t="shared" si="1733"/>
        <v>377.03490759753595</v>
      </c>
      <c r="AI3879" s="36">
        <f t="shared" si="1734"/>
        <v>22.965092402464066</v>
      </c>
      <c r="AJ3879" s="36">
        <f t="shared" si="1735"/>
        <v>699</v>
      </c>
      <c r="AK3879" s="45">
        <v>45657</v>
      </c>
    </row>
    <row r="3880" spans="1:37" s="79" customFormat="1" ht="12.75" x14ac:dyDescent="0.25">
      <c r="A3880" s="36">
        <v>3874</v>
      </c>
      <c r="B3880" s="45">
        <v>44967</v>
      </c>
      <c r="C3880" s="49" t="s">
        <v>33</v>
      </c>
      <c r="D3880" s="49"/>
      <c r="E3880" s="49">
        <v>12012</v>
      </c>
      <c r="F3880" s="56" t="s">
        <v>2753</v>
      </c>
      <c r="G3880" s="56" t="s">
        <v>70</v>
      </c>
      <c r="H3880" s="38">
        <v>13</v>
      </c>
      <c r="I3880" s="50">
        <v>3315000</v>
      </c>
      <c r="J3880" s="39">
        <f t="shared" si="1750"/>
        <v>0</v>
      </c>
      <c r="K3880" s="39">
        <f t="shared" si="1751"/>
        <v>0</v>
      </c>
      <c r="L3880" s="39">
        <f t="shared" si="1752"/>
        <v>0</v>
      </c>
      <c r="M3880" s="39">
        <f>IF(C3880=12006,H3880,IF(C3880&lt;&gt;12006,0))</f>
        <v>0</v>
      </c>
      <c r="N3880" s="39">
        <f t="shared" si="1762"/>
        <v>0</v>
      </c>
      <c r="O3880" s="39">
        <f t="shared" si="1754"/>
        <v>0</v>
      </c>
      <c r="P3880" s="39">
        <f t="shared" si="1755"/>
        <v>0</v>
      </c>
      <c r="Q3880" s="39">
        <f t="shared" si="1756"/>
        <v>0</v>
      </c>
      <c r="R3880" s="39">
        <f t="shared" si="1757"/>
        <v>0</v>
      </c>
      <c r="S3880" s="39">
        <f t="shared" si="1758"/>
        <v>0</v>
      </c>
      <c r="T3880" s="39"/>
      <c r="U3880" s="39">
        <f t="shared" si="1759"/>
        <v>3315000</v>
      </c>
      <c r="V3880" s="39"/>
      <c r="W3880" s="39"/>
      <c r="X3880" s="39">
        <f t="shared" si="1746"/>
        <v>272.27926078028747</v>
      </c>
      <c r="Y3880" s="39">
        <f t="shared" si="1747"/>
        <v>8287.5</v>
      </c>
      <c r="Z3880" s="41">
        <f t="shared" si="1748"/>
        <v>187872.68993839837</v>
      </c>
      <c r="AA3880" s="41">
        <v>88218.480492813134</v>
      </c>
      <c r="AB3880" s="41">
        <v>-2379.22480859497</v>
      </c>
      <c r="AC3880" s="41">
        <f t="shared" si="1730"/>
        <v>85839.255684218166</v>
      </c>
      <c r="AD3880" s="42">
        <f t="shared" si="1760"/>
        <v>99654.209445585235</v>
      </c>
      <c r="AE3880" s="41">
        <f t="shared" si="1731"/>
        <v>185493.4651298034</v>
      </c>
      <c r="AF3880" s="42">
        <f t="shared" si="1732"/>
        <v>3129506.5348701966</v>
      </c>
      <c r="AG3880" s="43">
        <f t="shared" si="1761"/>
        <v>400</v>
      </c>
      <c r="AH3880" s="44">
        <f t="shared" si="1733"/>
        <v>377.33059548254619</v>
      </c>
      <c r="AI3880" s="36">
        <f t="shared" si="1734"/>
        <v>22.669404517453799</v>
      </c>
      <c r="AJ3880" s="36">
        <f t="shared" si="1735"/>
        <v>690</v>
      </c>
      <c r="AK3880" s="45">
        <v>45657</v>
      </c>
    </row>
    <row r="3881" spans="1:37" s="79" customFormat="1" ht="12.75" x14ac:dyDescent="0.25">
      <c r="A3881" s="36">
        <v>3875</v>
      </c>
      <c r="B3881" s="45">
        <v>44967</v>
      </c>
      <c r="C3881" s="36" t="s">
        <v>980</v>
      </c>
      <c r="D3881" s="36"/>
      <c r="E3881" s="36">
        <v>12002</v>
      </c>
      <c r="F3881" s="56" t="s">
        <v>2753</v>
      </c>
      <c r="G3881" s="36" t="s">
        <v>544</v>
      </c>
      <c r="H3881" s="38">
        <v>7</v>
      </c>
      <c r="I3881" s="50">
        <v>1785000</v>
      </c>
      <c r="J3881" s="39">
        <f t="shared" si="1750"/>
        <v>1785000</v>
      </c>
      <c r="K3881" s="39">
        <f t="shared" si="1751"/>
        <v>0</v>
      </c>
      <c r="L3881" s="39">
        <f t="shared" si="1752"/>
        <v>0</v>
      </c>
      <c r="M3881" s="39">
        <f>IF(C3881=12006,H3881,IF(C3881&lt;&gt;12006,0))</f>
        <v>0</v>
      </c>
      <c r="N3881" s="39">
        <f t="shared" si="1762"/>
        <v>0</v>
      </c>
      <c r="O3881" s="39">
        <f t="shared" si="1754"/>
        <v>0</v>
      </c>
      <c r="P3881" s="39">
        <f t="shared" si="1755"/>
        <v>0</v>
      </c>
      <c r="Q3881" s="39">
        <f t="shared" si="1756"/>
        <v>0</v>
      </c>
      <c r="R3881" s="39">
        <f t="shared" si="1757"/>
        <v>0</v>
      </c>
      <c r="S3881" s="39">
        <f t="shared" si="1758"/>
        <v>0</v>
      </c>
      <c r="T3881" s="39"/>
      <c r="U3881" s="39">
        <f t="shared" si="1759"/>
        <v>0</v>
      </c>
      <c r="V3881" s="39"/>
      <c r="W3881" s="39"/>
      <c r="X3881" s="39">
        <f t="shared" si="1746"/>
        <v>146.61190965092402</v>
      </c>
      <c r="Y3881" s="39">
        <f t="shared" si="1747"/>
        <v>4462.5</v>
      </c>
      <c r="Z3881" s="41">
        <f t="shared" si="1748"/>
        <v>101162.21765913758</v>
      </c>
      <c r="AA3881" s="41">
        <v>43103.901437371664</v>
      </c>
      <c r="AB3881" s="41">
        <v>-1162.4987312511346</v>
      </c>
      <c r="AC3881" s="41">
        <f t="shared" si="1730"/>
        <v>41941.402706120527</v>
      </c>
      <c r="AD3881" s="42">
        <f t="shared" si="1760"/>
        <v>58058.316221765912</v>
      </c>
      <c r="AE3881" s="41">
        <f t="shared" si="1731"/>
        <v>99999.718927886439</v>
      </c>
      <c r="AF3881" s="42">
        <f t="shared" si="1732"/>
        <v>1685000.2810721137</v>
      </c>
      <c r="AG3881" s="43">
        <f t="shared" si="1761"/>
        <v>400</v>
      </c>
      <c r="AH3881" s="44">
        <f t="shared" si="1733"/>
        <v>377.33059548254619</v>
      </c>
      <c r="AI3881" s="36">
        <f t="shared" si="1734"/>
        <v>22.669404517453799</v>
      </c>
      <c r="AJ3881" s="36">
        <f t="shared" si="1735"/>
        <v>690</v>
      </c>
      <c r="AK3881" s="45">
        <v>45657</v>
      </c>
    </row>
    <row r="3882" spans="1:37" s="79" customFormat="1" ht="12.75" x14ac:dyDescent="0.25">
      <c r="A3882" s="36">
        <v>3876</v>
      </c>
      <c r="B3882" s="91">
        <v>44979</v>
      </c>
      <c r="C3882" s="49" t="s">
        <v>272</v>
      </c>
      <c r="D3882" s="49"/>
      <c r="E3882" s="49">
        <v>12010</v>
      </c>
      <c r="F3882" s="56" t="s">
        <v>2754</v>
      </c>
      <c r="G3882" s="56" t="s">
        <v>435</v>
      </c>
      <c r="H3882" s="38">
        <v>10</v>
      </c>
      <c r="I3882" s="50">
        <v>6410000</v>
      </c>
      <c r="J3882" s="39">
        <f t="shared" si="1750"/>
        <v>0</v>
      </c>
      <c r="K3882" s="39">
        <f t="shared" si="1751"/>
        <v>0</v>
      </c>
      <c r="L3882" s="39">
        <f t="shared" si="1752"/>
        <v>0</v>
      </c>
      <c r="M3882" s="39">
        <f>IF(E3882=12005,I3882,IF(E3882&lt;&gt;12005,0))</f>
        <v>0</v>
      </c>
      <c r="N3882" s="39">
        <f t="shared" si="1762"/>
        <v>0</v>
      </c>
      <c r="O3882" s="39">
        <f t="shared" si="1754"/>
        <v>0</v>
      </c>
      <c r="P3882" s="39">
        <f t="shared" si="1755"/>
        <v>0</v>
      </c>
      <c r="Q3882" s="39">
        <f t="shared" si="1756"/>
        <v>0</v>
      </c>
      <c r="R3882" s="39">
        <f t="shared" si="1757"/>
        <v>6410000</v>
      </c>
      <c r="S3882" s="39">
        <f t="shared" si="1758"/>
        <v>0</v>
      </c>
      <c r="T3882" s="39"/>
      <c r="U3882" s="39">
        <f t="shared" si="1759"/>
        <v>0</v>
      </c>
      <c r="V3882" s="39"/>
      <c r="W3882" s="39">
        <f>IF(E3882=12099,I3882,IF(E3882&lt;&gt;12099,0))</f>
        <v>0</v>
      </c>
      <c r="X3882" s="39">
        <f t="shared" si="1746"/>
        <v>1754.962354551677</v>
      </c>
      <c r="Y3882" s="39">
        <f t="shared" si="1747"/>
        <v>53416.666666666672</v>
      </c>
      <c r="Z3882" s="41">
        <f t="shared" si="1748"/>
        <v>1189864.4763860372</v>
      </c>
      <c r="AA3882" s="41">
        <v>547548.25462012319</v>
      </c>
      <c r="AB3882" s="41">
        <v>0</v>
      </c>
      <c r="AC3882" s="41">
        <f t="shared" si="1730"/>
        <v>547548.25462012319</v>
      </c>
      <c r="AD3882" s="42">
        <f t="shared" si="1760"/>
        <v>642316.221765914</v>
      </c>
      <c r="AE3882" s="41">
        <f t="shared" si="1731"/>
        <v>1189864.4763860372</v>
      </c>
      <c r="AF3882" s="42">
        <f t="shared" si="1732"/>
        <v>5220135.5236139633</v>
      </c>
      <c r="AG3882" s="43">
        <f>(365.25/30.4375*(IF(E3882=12002,1/3%,IF(E3882=12003,1/3%,IF(E3882=12004,1/3%,IF(E3882=12006,1/2%,IF(E3882=12007,1/10%,IF(E3882=12008,1/3%,IF(E3882=12009,1/10%,IF(E3882=12010,1/10%,IF(E3882=12011,1/20%,IF(E3882=12012,1/3%,IF(E3882=12099,1/10%)))))))))))))</f>
        <v>120</v>
      </c>
      <c r="AH3882" s="44">
        <f t="shared" si="1733"/>
        <v>97.724845995893219</v>
      </c>
      <c r="AI3882" s="36">
        <f t="shared" si="1734"/>
        <v>22.275154004106778</v>
      </c>
      <c r="AJ3882" s="36">
        <f t="shared" si="1735"/>
        <v>678</v>
      </c>
      <c r="AK3882" s="45">
        <v>45657</v>
      </c>
    </row>
    <row r="3883" spans="1:37" s="79" customFormat="1" ht="12.75" x14ac:dyDescent="0.25">
      <c r="A3883" s="36">
        <v>3877</v>
      </c>
      <c r="B3883" s="45">
        <v>44981</v>
      </c>
      <c r="C3883" s="49" t="s">
        <v>431</v>
      </c>
      <c r="D3883" s="49"/>
      <c r="E3883" s="49">
        <v>12009</v>
      </c>
      <c r="F3883" s="56" t="s">
        <v>2755</v>
      </c>
      <c r="G3883" s="56" t="s">
        <v>435</v>
      </c>
      <c r="H3883" s="38">
        <v>14</v>
      </c>
      <c r="I3883" s="48">
        <v>630000</v>
      </c>
      <c r="J3883" s="39">
        <f t="shared" si="1750"/>
        <v>0</v>
      </c>
      <c r="K3883" s="39">
        <f t="shared" si="1751"/>
        <v>0</v>
      </c>
      <c r="L3883" s="39">
        <f t="shared" si="1752"/>
        <v>0</v>
      </c>
      <c r="M3883" s="39">
        <f>IF(E3883=12005,I3883,IF(E3883&lt;&gt;12005,0))</f>
        <v>0</v>
      </c>
      <c r="N3883" s="39">
        <f t="shared" si="1762"/>
        <v>0</v>
      </c>
      <c r="O3883" s="39">
        <f t="shared" si="1754"/>
        <v>0</v>
      </c>
      <c r="P3883" s="39">
        <f t="shared" si="1755"/>
        <v>0</v>
      </c>
      <c r="Q3883" s="39">
        <f t="shared" si="1756"/>
        <v>630000</v>
      </c>
      <c r="R3883" s="39">
        <f t="shared" si="1757"/>
        <v>0</v>
      </c>
      <c r="S3883" s="39">
        <f t="shared" si="1758"/>
        <v>0</v>
      </c>
      <c r="T3883" s="39"/>
      <c r="U3883" s="39">
        <f t="shared" si="1759"/>
        <v>0</v>
      </c>
      <c r="V3883" s="39"/>
      <c r="W3883" s="39">
        <f>IF(E3883=12099,I3883,IF(E3883&lt;&gt;12099,0))</f>
        <v>0</v>
      </c>
      <c r="X3883" s="39">
        <f t="shared" si="1746"/>
        <v>172.48459958932239</v>
      </c>
      <c r="Y3883" s="39">
        <f t="shared" si="1747"/>
        <v>5250</v>
      </c>
      <c r="Z3883" s="41">
        <f t="shared" si="1748"/>
        <v>116599.58932238193</v>
      </c>
      <c r="AA3883" s="41">
        <v>53470.225872689938</v>
      </c>
      <c r="AB3883" s="41">
        <v>0</v>
      </c>
      <c r="AC3883" s="41">
        <f t="shared" si="1730"/>
        <v>53470.225872689938</v>
      </c>
      <c r="AD3883" s="42">
        <f t="shared" si="1760"/>
        <v>63129.363449691991</v>
      </c>
      <c r="AE3883" s="41">
        <f t="shared" si="1731"/>
        <v>116599.58932238193</v>
      </c>
      <c r="AF3883" s="42">
        <f t="shared" si="1732"/>
        <v>513400.41067761806</v>
      </c>
      <c r="AG3883" s="43">
        <f>(365.25/30.4375*(IF(E3883=12002,1/3%,IF(E3883=12003,1/3%,IF(E3883=12004,1/3%,IF(E3883=12006,1/2%,IF(E3883=12007,1/10%,IF(E3883=12008,1/3%,IF(E3883=12009,1/10%,IF(E3883=12010,1/10%,IF(E3883=12011,1/20%,IF(E3883=12012,1/3%,IF(E3883=12099,1/10%)))))))))))))</f>
        <v>120</v>
      </c>
      <c r="AH3883" s="44">
        <f t="shared" si="1733"/>
        <v>97.790554414784395</v>
      </c>
      <c r="AI3883" s="36">
        <f t="shared" si="1734"/>
        <v>22.209445585215605</v>
      </c>
      <c r="AJ3883" s="36">
        <f t="shared" si="1735"/>
        <v>676</v>
      </c>
      <c r="AK3883" s="45">
        <v>45657</v>
      </c>
    </row>
    <row r="3884" spans="1:37" s="79" customFormat="1" ht="12.75" customHeight="1" x14ac:dyDescent="0.25">
      <c r="A3884" s="36">
        <v>3878</v>
      </c>
      <c r="B3884" s="45">
        <v>44985</v>
      </c>
      <c r="C3884" s="36" t="s">
        <v>823</v>
      </c>
      <c r="D3884" s="36"/>
      <c r="E3884" s="36">
        <v>12004</v>
      </c>
      <c r="F3884" s="56" t="s">
        <v>2756</v>
      </c>
      <c r="G3884" s="36" t="s">
        <v>65</v>
      </c>
      <c r="H3884" s="38">
        <v>1</v>
      </c>
      <c r="I3884" s="50">
        <v>360000</v>
      </c>
      <c r="J3884" s="39">
        <f t="shared" si="1750"/>
        <v>0</v>
      </c>
      <c r="K3884" s="39">
        <f t="shared" si="1751"/>
        <v>0</v>
      </c>
      <c r="L3884" s="39">
        <f t="shared" si="1752"/>
        <v>360000</v>
      </c>
      <c r="M3884" s="39">
        <f>IF(C3884=12006,H3884,IF(C3884&lt;&gt;12006,0))</f>
        <v>0</v>
      </c>
      <c r="N3884" s="39">
        <f t="shared" si="1762"/>
        <v>0</v>
      </c>
      <c r="O3884" s="39">
        <f t="shared" si="1754"/>
        <v>0</v>
      </c>
      <c r="P3884" s="39">
        <f t="shared" si="1755"/>
        <v>0</v>
      </c>
      <c r="Q3884" s="39">
        <f t="shared" si="1756"/>
        <v>0</v>
      </c>
      <c r="R3884" s="39">
        <f t="shared" si="1757"/>
        <v>0</v>
      </c>
      <c r="S3884" s="39">
        <f t="shared" si="1758"/>
        <v>0</v>
      </c>
      <c r="T3884" s="39"/>
      <c r="U3884" s="39">
        <f t="shared" si="1759"/>
        <v>0</v>
      </c>
      <c r="V3884" s="39"/>
      <c r="W3884" s="39"/>
      <c r="X3884" s="39">
        <f t="shared" si="1746"/>
        <v>29.568788501026695</v>
      </c>
      <c r="Y3884" s="39">
        <f t="shared" si="1747"/>
        <v>900</v>
      </c>
      <c r="Z3884" s="41">
        <f t="shared" si="1748"/>
        <v>19870.225872689938</v>
      </c>
      <c r="AA3884" s="41">
        <v>9048.0492813141682</v>
      </c>
      <c r="AB3884" s="41">
        <v>-244.02305729179179</v>
      </c>
      <c r="AC3884" s="41">
        <f t="shared" si="1730"/>
        <v>8804.0262240223765</v>
      </c>
      <c r="AD3884" s="42">
        <f t="shared" si="1760"/>
        <v>10822.17659137577</v>
      </c>
      <c r="AE3884" s="41">
        <f t="shared" si="1731"/>
        <v>19626.202815398145</v>
      </c>
      <c r="AF3884" s="42">
        <f t="shared" si="1732"/>
        <v>340373.79718460183</v>
      </c>
      <c r="AG3884" s="43">
        <f>(365.25/30.4375*(IF(E3884=12002,1/3%,IF(E3884=12003,1/3%,IF(E3884=12004,1/3%,IF(E3884=12006,1/2%,IF(E3884=12007,1/10%,IF(E3884=12008,1/3%,IF(E3884=12009,1/10%,IF(E3884=12010,1/10%,IF(E3884=12011,1/20%,IF(E3884=12012,1/3%))))))))))))</f>
        <v>400</v>
      </c>
      <c r="AH3884" s="44">
        <f t="shared" si="1733"/>
        <v>377.92197125256672</v>
      </c>
      <c r="AI3884" s="36">
        <f t="shared" si="1734"/>
        <v>22.078028747433265</v>
      </c>
      <c r="AJ3884" s="36">
        <f t="shared" si="1735"/>
        <v>672</v>
      </c>
      <c r="AK3884" s="45">
        <v>45657</v>
      </c>
    </row>
    <row r="3885" spans="1:37" s="79" customFormat="1" ht="51" customHeight="1" x14ac:dyDescent="0.25">
      <c r="A3885" s="36">
        <v>3879</v>
      </c>
      <c r="B3885" s="45">
        <v>44985</v>
      </c>
      <c r="C3885" s="36" t="s">
        <v>823</v>
      </c>
      <c r="D3885" s="36"/>
      <c r="E3885" s="36">
        <v>12004</v>
      </c>
      <c r="F3885" s="56" t="s">
        <v>2757</v>
      </c>
      <c r="G3885" s="36" t="s">
        <v>65</v>
      </c>
      <c r="H3885" s="38">
        <f>VLOOKUP(F3885,'[1]Feeder Assets'!$F$1338:$K$2140,6,0)</f>
        <v>550</v>
      </c>
      <c r="I3885" s="50">
        <v>67301500</v>
      </c>
      <c r="J3885" s="39">
        <f t="shared" si="1750"/>
        <v>0</v>
      </c>
      <c r="K3885" s="39">
        <f t="shared" si="1751"/>
        <v>0</v>
      </c>
      <c r="L3885" s="39">
        <f t="shared" si="1752"/>
        <v>67301500</v>
      </c>
      <c r="M3885" s="39">
        <f>IF(C3885=12006,H3885,IF(C3885&lt;&gt;12006,0))</f>
        <v>0</v>
      </c>
      <c r="N3885" s="39">
        <f t="shared" si="1762"/>
        <v>0</v>
      </c>
      <c r="O3885" s="39">
        <f t="shared" si="1754"/>
        <v>0</v>
      </c>
      <c r="P3885" s="39">
        <f t="shared" si="1755"/>
        <v>0</v>
      </c>
      <c r="Q3885" s="39">
        <f t="shared" si="1756"/>
        <v>0</v>
      </c>
      <c r="R3885" s="39">
        <f t="shared" si="1757"/>
        <v>0</v>
      </c>
      <c r="S3885" s="39">
        <f t="shared" si="1758"/>
        <v>0</v>
      </c>
      <c r="T3885" s="39"/>
      <c r="U3885" s="39">
        <f t="shared" si="1759"/>
        <v>0</v>
      </c>
      <c r="V3885" s="39"/>
      <c r="W3885" s="39"/>
      <c r="X3885" s="39">
        <f t="shared" si="1746"/>
        <v>5527.8439425051338</v>
      </c>
      <c r="Y3885" s="39">
        <f t="shared" si="1747"/>
        <v>168253.75</v>
      </c>
      <c r="Z3885" s="41">
        <f t="shared" si="1748"/>
        <v>3714711.1293634498</v>
      </c>
      <c r="AA3885" s="41">
        <v>1691520.2464065708</v>
      </c>
      <c r="AB3885" s="41">
        <v>-45619.77163978757</v>
      </c>
      <c r="AC3885" s="41">
        <f t="shared" si="1730"/>
        <v>1645900.4747667832</v>
      </c>
      <c r="AD3885" s="42">
        <f t="shared" si="1760"/>
        <v>2023190.882956879</v>
      </c>
      <c r="AE3885" s="41">
        <f t="shared" si="1731"/>
        <v>3669091.3577236622</v>
      </c>
      <c r="AF3885" s="42">
        <f t="shared" si="1732"/>
        <v>63632408.642276339</v>
      </c>
      <c r="AG3885" s="43">
        <f>(365.25/30.4375*(IF(E3885=12002,1/3%,IF(E3885=12003,1/3%,IF(E3885=12004,1/3%,IF(E3885=12006,1/2%,IF(E3885=12007,1/10%,IF(E3885=12008,1/3%,IF(E3885=12009,1/10%,IF(E3885=12010,1/10%,IF(E3885=12011,1/20%,IF(E3885=12012,1/3%))))))))))))</f>
        <v>400</v>
      </c>
      <c r="AH3885" s="44">
        <f t="shared" si="1733"/>
        <v>377.92197125256672</v>
      </c>
      <c r="AI3885" s="36">
        <f t="shared" si="1734"/>
        <v>22.078028747433265</v>
      </c>
      <c r="AJ3885" s="36">
        <f t="shared" si="1735"/>
        <v>672</v>
      </c>
      <c r="AK3885" s="45">
        <v>45657</v>
      </c>
    </row>
    <row r="3886" spans="1:37" s="79" customFormat="1" ht="51" customHeight="1" x14ac:dyDescent="0.25">
      <c r="A3886" s="36">
        <v>3880</v>
      </c>
      <c r="B3886" s="45">
        <v>44986</v>
      </c>
      <c r="C3886" s="49" t="s">
        <v>973</v>
      </c>
      <c r="D3886" s="49"/>
      <c r="E3886" s="49">
        <v>12006</v>
      </c>
      <c r="F3886" s="56" t="s">
        <v>2758</v>
      </c>
      <c r="G3886" s="36" t="s">
        <v>70</v>
      </c>
      <c r="H3886" s="38">
        <v>1</v>
      </c>
      <c r="I3886" s="50">
        <v>2269000</v>
      </c>
      <c r="J3886" s="39">
        <f t="shared" si="1750"/>
        <v>0</v>
      </c>
      <c r="K3886" s="39">
        <f t="shared" si="1751"/>
        <v>0</v>
      </c>
      <c r="L3886" s="39">
        <f t="shared" si="1752"/>
        <v>0</v>
      </c>
      <c r="M3886" s="39">
        <f>IF(C3886=12006,H3886,IF(C3886&lt;&gt;12006,0))</f>
        <v>0</v>
      </c>
      <c r="N3886" s="39">
        <f t="shared" si="1762"/>
        <v>2269000</v>
      </c>
      <c r="O3886" s="39">
        <f t="shared" si="1754"/>
        <v>0</v>
      </c>
      <c r="P3886" s="39">
        <f t="shared" si="1755"/>
        <v>0</v>
      </c>
      <c r="Q3886" s="39">
        <f t="shared" si="1756"/>
        <v>0</v>
      </c>
      <c r="R3886" s="39">
        <f t="shared" si="1757"/>
        <v>0</v>
      </c>
      <c r="S3886" s="39">
        <f t="shared" si="1758"/>
        <v>0</v>
      </c>
      <c r="T3886" s="39"/>
      <c r="U3886" s="39">
        <f t="shared" si="1759"/>
        <v>0</v>
      </c>
      <c r="V3886" s="39"/>
      <c r="W3886" s="39"/>
      <c r="X3886" s="39">
        <f t="shared" si="1746"/>
        <v>124.24366872005476</v>
      </c>
      <c r="Y3886" s="39">
        <f t="shared" si="1747"/>
        <v>3781.6666666666665</v>
      </c>
      <c r="Z3886" s="41">
        <f t="shared" si="1748"/>
        <v>83367.501711156743</v>
      </c>
      <c r="AA3886" s="41">
        <v>37894.318959616699</v>
      </c>
      <c r="AB3886" s="41">
        <v>0</v>
      </c>
      <c r="AC3886" s="41">
        <f t="shared" si="1730"/>
        <v>37894.318959616699</v>
      </c>
      <c r="AD3886" s="42">
        <f t="shared" si="1760"/>
        <v>45473.182751540044</v>
      </c>
      <c r="AE3886" s="41">
        <f t="shared" si="1731"/>
        <v>83367.501711156743</v>
      </c>
      <c r="AF3886" s="42">
        <f t="shared" si="1732"/>
        <v>2185632.4982888433</v>
      </c>
      <c r="AG3886" s="43">
        <f>(365.25/30.4375*(IF(E3886=12002,1/3%,IF(E3886=12003,1/3%,IF(E3886=12004,1/3%,IF(E3886=12006,1/2%,IF(E3886=12007,1/10%,IF(E3886=12008,1/3%,IF(E3886=12009,1/10%,IF(E3886=12010,1/10%,IF(E3886=12011,1/20%,IF(E3886=12012,1/3%))))))))))))</f>
        <v>600</v>
      </c>
      <c r="AH3886" s="44">
        <f t="shared" si="1733"/>
        <v>577.95482546201231</v>
      </c>
      <c r="AI3886" s="36">
        <f t="shared" si="1734"/>
        <v>22.04517453798768</v>
      </c>
      <c r="AJ3886" s="36">
        <f t="shared" si="1735"/>
        <v>671</v>
      </c>
      <c r="AK3886" s="45">
        <v>45657</v>
      </c>
    </row>
    <row r="3887" spans="1:37" s="79" customFormat="1" ht="15.75" customHeight="1" x14ac:dyDescent="0.25">
      <c r="A3887" s="36">
        <v>3881</v>
      </c>
      <c r="B3887" s="45">
        <v>44986</v>
      </c>
      <c r="C3887" s="36" t="s">
        <v>33</v>
      </c>
      <c r="D3887" s="36"/>
      <c r="E3887" s="36">
        <v>12012</v>
      </c>
      <c r="F3887" s="56" t="s">
        <v>2759</v>
      </c>
      <c r="G3887" s="38" t="s">
        <v>1047</v>
      </c>
      <c r="H3887" s="61">
        <v>1</v>
      </c>
      <c r="I3887" s="50">
        <v>270000</v>
      </c>
      <c r="J3887" s="39">
        <f t="shared" si="1750"/>
        <v>0</v>
      </c>
      <c r="K3887" s="39">
        <f t="shared" si="1751"/>
        <v>0</v>
      </c>
      <c r="L3887" s="39">
        <f t="shared" si="1752"/>
        <v>0</v>
      </c>
      <c r="M3887" s="39">
        <f>IF(C3887=12006,H3887,IF(C3887&lt;&gt;12006,0))</f>
        <v>0</v>
      </c>
      <c r="N3887" s="39">
        <f t="shared" ref="N3887:N3921" si="1763">IF(E3887=12006,I3887,IF(E3887&lt;&gt;12006,0))</f>
        <v>0</v>
      </c>
      <c r="O3887" s="39">
        <f t="shared" si="1754"/>
        <v>0</v>
      </c>
      <c r="P3887" s="39">
        <f t="shared" si="1755"/>
        <v>0</v>
      </c>
      <c r="Q3887" s="39">
        <f t="shared" si="1756"/>
        <v>0</v>
      </c>
      <c r="R3887" s="39">
        <f t="shared" si="1757"/>
        <v>0</v>
      </c>
      <c r="S3887" s="39">
        <f t="shared" si="1758"/>
        <v>0</v>
      </c>
      <c r="T3887" s="39"/>
      <c r="U3887" s="39">
        <f t="shared" si="1759"/>
        <v>270000</v>
      </c>
      <c r="V3887" s="39"/>
      <c r="W3887" s="39"/>
      <c r="X3887" s="39">
        <f t="shared" si="1746"/>
        <v>22.17659137577002</v>
      </c>
      <c r="Y3887" s="39">
        <f t="shared" si="1747"/>
        <v>675</v>
      </c>
      <c r="Z3887" s="41">
        <f t="shared" si="1748"/>
        <v>14880.492813141684</v>
      </c>
      <c r="AA3887" s="41">
        <v>6763.8603696098562</v>
      </c>
      <c r="AB3887" s="41">
        <v>0</v>
      </c>
      <c r="AC3887" s="41">
        <f t="shared" si="1730"/>
        <v>6763.8603696098562</v>
      </c>
      <c r="AD3887" s="42">
        <f t="shared" si="1760"/>
        <v>8116.6324435318274</v>
      </c>
      <c r="AE3887" s="41">
        <f t="shared" si="1731"/>
        <v>14880.492813141684</v>
      </c>
      <c r="AF3887" s="42">
        <f t="shared" si="1732"/>
        <v>255119.5071868583</v>
      </c>
      <c r="AG3887" s="43">
        <f>(365.25/30.4375*(IF(E3887=12002,1/3%,IF(E3887=12003,1/3%,IF(E3887=12004,1/3%,IF(E3887=12006,1/2%,IF(E3887=12007,1/10%,IF(E3887=12008,1/3%,IF(E3887=12009,1/10%,IF(E3887=12010,1/10%,IF(E3887=12011,1/20%,IF(E3887=12012,1/3%))))))))))))</f>
        <v>400</v>
      </c>
      <c r="AH3887" s="44">
        <f t="shared" si="1733"/>
        <v>377.95482546201231</v>
      </c>
      <c r="AI3887" s="36">
        <f t="shared" si="1734"/>
        <v>22.04517453798768</v>
      </c>
      <c r="AJ3887" s="36">
        <f t="shared" si="1735"/>
        <v>671</v>
      </c>
      <c r="AK3887" s="45">
        <v>45657</v>
      </c>
    </row>
    <row r="3888" spans="1:37" s="79" customFormat="1" ht="15.75" customHeight="1" x14ac:dyDescent="0.25">
      <c r="A3888" s="36">
        <v>3882</v>
      </c>
      <c r="B3888" s="45">
        <v>44986</v>
      </c>
      <c r="C3888" s="49" t="s">
        <v>265</v>
      </c>
      <c r="D3888" s="49"/>
      <c r="E3888" s="49">
        <v>12007</v>
      </c>
      <c r="F3888" s="56" t="s">
        <v>2760</v>
      </c>
      <c r="G3888" s="73" t="s">
        <v>435</v>
      </c>
      <c r="H3888" s="38">
        <v>1</v>
      </c>
      <c r="I3888" s="50">
        <v>182000</v>
      </c>
      <c r="J3888" s="39">
        <f t="shared" si="1750"/>
        <v>0</v>
      </c>
      <c r="K3888" s="39">
        <f t="shared" si="1751"/>
        <v>0</v>
      </c>
      <c r="L3888" s="39">
        <f t="shared" si="1752"/>
        <v>0</v>
      </c>
      <c r="M3888" s="39">
        <f>IF(E3888=12005,I3888,IF(E3888&lt;&gt;12005,0))</f>
        <v>0</v>
      </c>
      <c r="N3888" s="39">
        <f t="shared" si="1763"/>
        <v>0</v>
      </c>
      <c r="O3888" s="39">
        <f t="shared" si="1754"/>
        <v>182000</v>
      </c>
      <c r="P3888" s="39">
        <f t="shared" si="1755"/>
        <v>0</v>
      </c>
      <c r="Q3888" s="39">
        <f t="shared" si="1756"/>
        <v>0</v>
      </c>
      <c r="R3888" s="39">
        <f t="shared" si="1757"/>
        <v>0</v>
      </c>
      <c r="S3888" s="39">
        <f t="shared" si="1758"/>
        <v>0</v>
      </c>
      <c r="T3888" s="39"/>
      <c r="U3888" s="39">
        <f t="shared" si="1759"/>
        <v>0</v>
      </c>
      <c r="V3888" s="39"/>
      <c r="W3888" s="39">
        <f>IF(E3888=12099,I3888,IF(E3888&lt;&gt;12099,0))</f>
        <v>0</v>
      </c>
      <c r="X3888" s="39">
        <f t="shared" si="1746"/>
        <v>49.828884325804246</v>
      </c>
      <c r="Y3888" s="39">
        <f t="shared" si="1747"/>
        <v>1516.6666666666667</v>
      </c>
      <c r="Z3888" s="41">
        <f t="shared" si="1748"/>
        <v>33435.181382614654</v>
      </c>
      <c r="AA3888" s="41">
        <v>15197.809719370296</v>
      </c>
      <c r="AB3888" s="41">
        <v>0</v>
      </c>
      <c r="AC3888" s="41">
        <f t="shared" si="1730"/>
        <v>15197.809719370296</v>
      </c>
      <c r="AD3888" s="42">
        <f t="shared" si="1760"/>
        <v>18237.371663244357</v>
      </c>
      <c r="AE3888" s="41">
        <f t="shared" si="1731"/>
        <v>33435.181382614654</v>
      </c>
      <c r="AF3888" s="42">
        <f t="shared" si="1732"/>
        <v>148564.81861738535</v>
      </c>
      <c r="AG3888" s="43">
        <f>(365.25/30.4375*(IF(E3888=12002,1/3%,IF(E3888=12003,1/3%,IF(E3888=12004,1/3%,IF(E3888=12006,1/2%,IF(E3888=12007,1/10%,IF(E3888=12008,1/3%,IF(E3888=12009,1/10%,IF(E3888=12010,1/10%,IF(E3888=12011,1/20%,IF(E3888=12012,1/3%,IF(E3888=12099,1/10%)))))))))))))</f>
        <v>120</v>
      </c>
      <c r="AH3888" s="44">
        <f t="shared" si="1733"/>
        <v>97.954825462012323</v>
      </c>
      <c r="AI3888" s="36">
        <f t="shared" si="1734"/>
        <v>22.04517453798768</v>
      </c>
      <c r="AJ3888" s="36">
        <f t="shared" si="1735"/>
        <v>671</v>
      </c>
      <c r="AK3888" s="45">
        <v>45657</v>
      </c>
    </row>
    <row r="3889" spans="1:37" s="79" customFormat="1" ht="51" customHeight="1" x14ac:dyDescent="0.25">
      <c r="A3889" s="36">
        <v>3883</v>
      </c>
      <c r="B3889" s="45">
        <v>44986</v>
      </c>
      <c r="C3889" s="49" t="s">
        <v>973</v>
      </c>
      <c r="D3889" s="49"/>
      <c r="E3889" s="49">
        <v>12006</v>
      </c>
      <c r="F3889" s="56" t="s">
        <v>2761</v>
      </c>
      <c r="G3889" s="56" t="s">
        <v>435</v>
      </c>
      <c r="H3889" s="38">
        <v>1</v>
      </c>
      <c r="I3889" s="50">
        <v>2284375</v>
      </c>
      <c r="J3889" s="39">
        <f t="shared" si="1750"/>
        <v>0</v>
      </c>
      <c r="K3889" s="39">
        <f t="shared" si="1751"/>
        <v>0</v>
      </c>
      <c r="L3889" s="39">
        <f t="shared" si="1752"/>
        <v>0</v>
      </c>
      <c r="M3889" s="39">
        <f>IF(E3889=12005,I3889,IF(E3889&lt;&gt;12005,0))</f>
        <v>0</v>
      </c>
      <c r="N3889" s="39">
        <f t="shared" si="1763"/>
        <v>2284375</v>
      </c>
      <c r="O3889" s="39">
        <f t="shared" si="1754"/>
        <v>0</v>
      </c>
      <c r="P3889" s="39">
        <f t="shared" si="1755"/>
        <v>0</v>
      </c>
      <c r="Q3889" s="39">
        <f t="shared" si="1756"/>
        <v>0</v>
      </c>
      <c r="R3889" s="39">
        <f t="shared" si="1757"/>
        <v>0</v>
      </c>
      <c r="S3889" s="39">
        <f t="shared" si="1758"/>
        <v>0</v>
      </c>
      <c r="T3889" s="39"/>
      <c r="U3889" s="39">
        <f t="shared" si="1759"/>
        <v>0</v>
      </c>
      <c r="V3889" s="39"/>
      <c r="W3889" s="39">
        <f>IF(E3889=12099,I3889,IF(E3889&lt;&gt;12099,0))</f>
        <v>0</v>
      </c>
      <c r="X3889" s="39">
        <f t="shared" si="1746"/>
        <v>125.08555783709788</v>
      </c>
      <c r="Y3889" s="39">
        <f t="shared" si="1747"/>
        <v>3807.2916666666665</v>
      </c>
      <c r="Z3889" s="41">
        <f t="shared" si="1748"/>
        <v>83932.409308692673</v>
      </c>
      <c r="AA3889" s="41">
        <v>38151.09514031485</v>
      </c>
      <c r="AB3889" s="41">
        <v>0</v>
      </c>
      <c r="AC3889" s="41">
        <f t="shared" si="1730"/>
        <v>38151.09514031485</v>
      </c>
      <c r="AD3889" s="42">
        <f t="shared" si="1760"/>
        <v>45781.314168377823</v>
      </c>
      <c r="AE3889" s="41">
        <f t="shared" si="1731"/>
        <v>83932.409308692673</v>
      </c>
      <c r="AF3889" s="42">
        <f t="shared" si="1732"/>
        <v>2200442.5906913076</v>
      </c>
      <c r="AG3889" s="43">
        <f>(365.25/30.4375*(IF(E3889=12002,1/3%,IF(E3889=12003,1/3%,IF(E3889=12004,1/3%,IF(E3889=12006,1/2%,IF(E3889=12007,1/10%,IF(E3889=12008,1/3%,IF(E3889=12009,1/10%,IF(E3889=12010,1/10%,IF(E3889=12011,1/20%,IF(E3889=12012,1/3%,IF(E3889=12099,1/10%)))))))))))))</f>
        <v>600</v>
      </c>
      <c r="AH3889" s="44">
        <f t="shared" si="1733"/>
        <v>577.95482546201231</v>
      </c>
      <c r="AI3889" s="36">
        <f t="shared" si="1734"/>
        <v>22.04517453798768</v>
      </c>
      <c r="AJ3889" s="36">
        <f t="shared" si="1735"/>
        <v>671</v>
      </c>
      <c r="AK3889" s="45">
        <v>45657</v>
      </c>
    </row>
    <row r="3890" spans="1:37" s="79" customFormat="1" ht="51" customHeight="1" x14ac:dyDescent="0.25">
      <c r="A3890" s="36">
        <v>3884</v>
      </c>
      <c r="B3890" s="45">
        <v>44986</v>
      </c>
      <c r="C3890" s="36" t="s">
        <v>980</v>
      </c>
      <c r="D3890" s="36"/>
      <c r="E3890" s="36">
        <v>12002</v>
      </c>
      <c r="F3890" s="56" t="s">
        <v>2762</v>
      </c>
      <c r="G3890" s="36" t="s">
        <v>544</v>
      </c>
      <c r="H3890" s="38">
        <v>1</v>
      </c>
      <c r="I3890" s="50">
        <v>14178517.33</v>
      </c>
      <c r="J3890" s="39">
        <f t="shared" si="1750"/>
        <v>14178517.33</v>
      </c>
      <c r="K3890" s="39">
        <f t="shared" si="1751"/>
        <v>0</v>
      </c>
      <c r="L3890" s="39">
        <f t="shared" si="1752"/>
        <v>0</v>
      </c>
      <c r="M3890" s="39">
        <f>IF(C3890=12006,H3890,IF(C3890&lt;&gt;12006,0))</f>
        <v>0</v>
      </c>
      <c r="N3890" s="39">
        <f t="shared" si="1763"/>
        <v>0</v>
      </c>
      <c r="O3890" s="39">
        <f t="shared" si="1754"/>
        <v>0</v>
      </c>
      <c r="P3890" s="39">
        <f t="shared" si="1755"/>
        <v>0</v>
      </c>
      <c r="Q3890" s="39">
        <f t="shared" si="1756"/>
        <v>0</v>
      </c>
      <c r="R3890" s="39">
        <f t="shared" si="1757"/>
        <v>0</v>
      </c>
      <c r="S3890" s="39">
        <f t="shared" si="1758"/>
        <v>0</v>
      </c>
      <c r="T3890" s="39"/>
      <c r="U3890" s="39">
        <f t="shared" si="1759"/>
        <v>0</v>
      </c>
      <c r="V3890" s="39"/>
      <c r="W3890" s="39"/>
      <c r="X3890" s="39">
        <f t="shared" si="1746"/>
        <v>1164.5599449691993</v>
      </c>
      <c r="Y3890" s="39">
        <f t="shared" si="1747"/>
        <v>35446.293324999999</v>
      </c>
      <c r="Z3890" s="41">
        <f t="shared" si="1748"/>
        <v>781419.72307433269</v>
      </c>
      <c r="AA3890" s="41">
        <v>320253.98486652976</v>
      </c>
      <c r="AB3890" s="41">
        <v>-8637.1497398301926</v>
      </c>
      <c r="AC3890" s="41">
        <f t="shared" si="1730"/>
        <v>311616.83512669959</v>
      </c>
      <c r="AD3890" s="42">
        <f t="shared" si="1760"/>
        <v>461165.73820780293</v>
      </c>
      <c r="AE3890" s="41">
        <f t="shared" si="1731"/>
        <v>772782.57333450252</v>
      </c>
      <c r="AF3890" s="42">
        <f t="shared" si="1732"/>
        <v>13405734.756665498</v>
      </c>
      <c r="AG3890" s="43">
        <f>(365.25/30.4375*(IF(E3890=12002,1/3%,IF(E3890=12003,1/3%,IF(E3890=12004,1/3%,IF(E3890=12006,1/2%,IF(E3890=12007,1/10%,IF(E3890=12008,1/3%,IF(E3890=12009,1/10%,IF(E3890=12010,1/10%,IF(E3890=12011,1/20%,IF(E3890=12012,1/3%))))))))))))</f>
        <v>400</v>
      </c>
      <c r="AH3890" s="44">
        <f t="shared" si="1733"/>
        <v>377.95482546201231</v>
      </c>
      <c r="AI3890" s="36">
        <f t="shared" si="1734"/>
        <v>22.04517453798768</v>
      </c>
      <c r="AJ3890" s="36">
        <f t="shared" si="1735"/>
        <v>671</v>
      </c>
      <c r="AK3890" s="45">
        <v>45657</v>
      </c>
    </row>
    <row r="3891" spans="1:37" s="79" customFormat="1" ht="51" customHeight="1" x14ac:dyDescent="0.25">
      <c r="A3891" s="36">
        <v>3885</v>
      </c>
      <c r="B3891" s="45">
        <v>44986</v>
      </c>
      <c r="C3891" s="53" t="s">
        <v>533</v>
      </c>
      <c r="D3891" s="53"/>
      <c r="E3891" s="36">
        <v>12003</v>
      </c>
      <c r="F3891" s="36" t="s">
        <v>2763</v>
      </c>
      <c r="G3891" s="36" t="s">
        <v>692</v>
      </c>
      <c r="H3891" s="38">
        <v>4</v>
      </c>
      <c r="I3891" s="48">
        <v>200000</v>
      </c>
      <c r="J3891" s="39">
        <f t="shared" si="1750"/>
        <v>0</v>
      </c>
      <c r="K3891" s="39">
        <f t="shared" si="1751"/>
        <v>200000</v>
      </c>
      <c r="L3891" s="39">
        <f t="shared" si="1752"/>
        <v>0</v>
      </c>
      <c r="M3891" s="39">
        <f>IF(C3891=12006,H3891,IF(C3891&lt;&gt;12006,0))</f>
        <v>0</v>
      </c>
      <c r="N3891" s="39">
        <f t="shared" si="1763"/>
        <v>0</v>
      </c>
      <c r="O3891" s="39">
        <f t="shared" si="1754"/>
        <v>0</v>
      </c>
      <c r="P3891" s="39">
        <f t="shared" si="1755"/>
        <v>0</v>
      </c>
      <c r="Q3891" s="39">
        <f t="shared" si="1756"/>
        <v>0</v>
      </c>
      <c r="R3891" s="39">
        <f t="shared" si="1757"/>
        <v>0</v>
      </c>
      <c r="S3891" s="39">
        <f t="shared" si="1758"/>
        <v>0</v>
      </c>
      <c r="T3891" s="39"/>
      <c r="U3891" s="39">
        <f t="shared" si="1759"/>
        <v>0</v>
      </c>
      <c r="V3891" s="39"/>
      <c r="W3891" s="39"/>
      <c r="X3891" s="39">
        <f t="shared" si="1746"/>
        <v>16.427104722792606</v>
      </c>
      <c r="Y3891" s="39">
        <f t="shared" si="1747"/>
        <v>499.99999999999994</v>
      </c>
      <c r="Z3891" s="41">
        <f t="shared" si="1748"/>
        <v>11022.587268993839</v>
      </c>
      <c r="AA3891" s="41">
        <v>4517.4537987679669</v>
      </c>
      <c r="AB3891" s="41">
        <v>-121.83431509520456</v>
      </c>
      <c r="AC3891" s="41">
        <f t="shared" si="1730"/>
        <v>4395.6194836727627</v>
      </c>
      <c r="AD3891" s="42">
        <f t="shared" si="1760"/>
        <v>6505.1334702258719</v>
      </c>
      <c r="AE3891" s="41">
        <f t="shared" si="1731"/>
        <v>10900.752953898635</v>
      </c>
      <c r="AF3891" s="42">
        <f t="shared" si="1732"/>
        <v>189099.24704610137</v>
      </c>
      <c r="AG3891" s="43">
        <f>(365.25/30.4375*(IF(E3891=12002,1/3%,IF(E3891=12003,1/3%,IF(E3891=12004,1/3%,IF(E3891=12006,1/2%,IF(E3891=12007,1/10%,IF(E3891=12008,1/3%,IF(E3891=12009,1/10%,IF(E3891=12010,1/10%,IF(E3891=12011,1/20%,IF(E3891=12012,1/3%))))))))))))</f>
        <v>400</v>
      </c>
      <c r="AH3891" s="44">
        <f t="shared" si="1733"/>
        <v>377.95482546201231</v>
      </c>
      <c r="AI3891" s="36">
        <f t="shared" si="1734"/>
        <v>22.04517453798768</v>
      </c>
      <c r="AJ3891" s="36">
        <f t="shared" si="1735"/>
        <v>671</v>
      </c>
      <c r="AK3891" s="45">
        <v>45657</v>
      </c>
    </row>
    <row r="3892" spans="1:37" s="79" customFormat="1" ht="12.75" customHeight="1" x14ac:dyDescent="0.25">
      <c r="A3892" s="36">
        <v>3886</v>
      </c>
      <c r="B3892" s="45">
        <v>44995</v>
      </c>
      <c r="C3892" s="49" t="s">
        <v>265</v>
      </c>
      <c r="D3892" s="49"/>
      <c r="E3892" s="49">
        <v>12007</v>
      </c>
      <c r="F3892" s="56" t="s">
        <v>2764</v>
      </c>
      <c r="G3892" s="73" t="s">
        <v>435</v>
      </c>
      <c r="H3892" s="38">
        <v>1</v>
      </c>
      <c r="I3892" s="50">
        <v>212000</v>
      </c>
      <c r="J3892" s="39">
        <f t="shared" si="1750"/>
        <v>0</v>
      </c>
      <c r="K3892" s="39">
        <f t="shared" si="1751"/>
        <v>0</v>
      </c>
      <c r="L3892" s="39">
        <f t="shared" si="1752"/>
        <v>0</v>
      </c>
      <c r="M3892" s="39">
        <f>IF(E3892=12005,I3892,IF(E3892&lt;&gt;12005,0))</f>
        <v>0</v>
      </c>
      <c r="N3892" s="39">
        <f t="shared" si="1763"/>
        <v>0</v>
      </c>
      <c r="O3892" s="39">
        <f t="shared" si="1754"/>
        <v>212000</v>
      </c>
      <c r="P3892" s="39">
        <f t="shared" si="1755"/>
        <v>0</v>
      </c>
      <c r="Q3892" s="39">
        <f t="shared" si="1756"/>
        <v>0</v>
      </c>
      <c r="R3892" s="39">
        <f t="shared" si="1757"/>
        <v>0</v>
      </c>
      <c r="S3892" s="39">
        <f t="shared" si="1758"/>
        <v>0</v>
      </c>
      <c r="T3892" s="39"/>
      <c r="U3892" s="39">
        <f t="shared" si="1759"/>
        <v>0</v>
      </c>
      <c r="V3892" s="39"/>
      <c r="W3892" s="39">
        <f>IF(E3892=12099,I3892,IF(E3892&lt;&gt;12099,0))</f>
        <v>0</v>
      </c>
      <c r="X3892" s="39">
        <f t="shared" si="1746"/>
        <v>58.042436687200549</v>
      </c>
      <c r="Y3892" s="39">
        <f t="shared" si="1747"/>
        <v>1766.6666666666667</v>
      </c>
      <c r="Z3892" s="41">
        <f t="shared" si="1748"/>
        <v>38424.093086926769</v>
      </c>
      <c r="AA3892" s="41">
        <v>17180.561259411363</v>
      </c>
      <c r="AB3892" s="41">
        <v>0</v>
      </c>
      <c r="AC3892" s="41">
        <f t="shared" si="1730"/>
        <v>17180.561259411363</v>
      </c>
      <c r="AD3892" s="42">
        <f t="shared" si="1760"/>
        <v>21243.531827515406</v>
      </c>
      <c r="AE3892" s="41">
        <f t="shared" si="1731"/>
        <v>38424.093086926769</v>
      </c>
      <c r="AF3892" s="42">
        <f t="shared" si="1732"/>
        <v>173575.90691307324</v>
      </c>
      <c r="AG3892" s="43">
        <f>(365.25/30.4375*(IF(E3892=12002,1/3%,IF(E3892=12003,1/3%,IF(E3892=12004,1/3%,IF(E3892=12006,1/2%,IF(E3892=12007,1/10%,IF(E3892=12008,1/3%,IF(E3892=12009,1/10%,IF(E3892=12010,1/10%,IF(E3892=12011,1/20%,IF(E3892=12012,1/3%,IF(E3892=12099,1/10%)))))))))))))</f>
        <v>120</v>
      </c>
      <c r="AH3892" s="44">
        <f t="shared" si="1733"/>
        <v>98.25051334702259</v>
      </c>
      <c r="AI3892" s="36">
        <f t="shared" si="1734"/>
        <v>21.749486652977414</v>
      </c>
      <c r="AJ3892" s="36">
        <f t="shared" si="1735"/>
        <v>662</v>
      </c>
      <c r="AK3892" s="45">
        <v>45657</v>
      </c>
    </row>
    <row r="3893" spans="1:37" s="79" customFormat="1" ht="38.25" customHeight="1" x14ac:dyDescent="0.25">
      <c r="A3893" s="36">
        <v>3887</v>
      </c>
      <c r="B3893" s="45">
        <v>44999</v>
      </c>
      <c r="C3893" s="49" t="s">
        <v>33</v>
      </c>
      <c r="D3893" s="49"/>
      <c r="E3893" s="49">
        <v>12012</v>
      </c>
      <c r="F3893" s="56" t="s">
        <v>2765</v>
      </c>
      <c r="G3893" s="36" t="s">
        <v>65</v>
      </c>
      <c r="H3893" s="38">
        <v>20</v>
      </c>
      <c r="I3893" s="50">
        <v>4900000</v>
      </c>
      <c r="J3893" s="39">
        <f t="shared" si="1750"/>
        <v>0</v>
      </c>
      <c r="K3893" s="39">
        <f t="shared" si="1751"/>
        <v>0</v>
      </c>
      <c r="L3893" s="39">
        <f t="shared" si="1752"/>
        <v>0</v>
      </c>
      <c r="M3893" s="39">
        <f>IF(C3893=12006,H3893,IF(C3893&lt;&gt;12006,0))</f>
        <v>0</v>
      </c>
      <c r="N3893" s="39">
        <f t="shared" si="1763"/>
        <v>0</v>
      </c>
      <c r="O3893" s="39">
        <f t="shared" si="1754"/>
        <v>0</v>
      </c>
      <c r="P3893" s="39">
        <f t="shared" si="1755"/>
        <v>0</v>
      </c>
      <c r="Q3893" s="39">
        <f t="shared" si="1756"/>
        <v>0</v>
      </c>
      <c r="R3893" s="39">
        <f t="shared" si="1757"/>
        <v>0</v>
      </c>
      <c r="S3893" s="39">
        <f t="shared" si="1758"/>
        <v>0</v>
      </c>
      <c r="T3893" s="39"/>
      <c r="U3893" s="39">
        <f t="shared" si="1759"/>
        <v>4900000</v>
      </c>
      <c r="V3893" s="39"/>
      <c r="W3893" s="39"/>
      <c r="X3893" s="39">
        <f t="shared" si="1746"/>
        <v>402.4640657084189</v>
      </c>
      <c r="Y3893" s="39">
        <f t="shared" si="1747"/>
        <v>12250</v>
      </c>
      <c r="Z3893" s="41">
        <f t="shared" si="1748"/>
        <v>264821.35523613961</v>
      </c>
      <c r="AA3893" s="41">
        <v>117519.50718685832</v>
      </c>
      <c r="AB3893" s="41">
        <v>-3169.4643280055893</v>
      </c>
      <c r="AC3893" s="41">
        <f t="shared" si="1730"/>
        <v>114350.04285885273</v>
      </c>
      <c r="AD3893" s="42">
        <f t="shared" si="1760"/>
        <v>147301.84804928128</v>
      </c>
      <c r="AE3893" s="41">
        <f t="shared" si="1731"/>
        <v>261651.890908134</v>
      </c>
      <c r="AF3893" s="42">
        <f t="shared" si="1732"/>
        <v>4638348.1090918658</v>
      </c>
      <c r="AG3893" s="43">
        <f>(365.25/30.4375*(IF(E3893=12002,1/3%,IF(E3893=12003,1/3%,IF(E3893=12004,1/3%,IF(E3893=12006,1/2%,IF(E3893=12007,1/10%,IF(E3893=12008,1/3%,IF(E3893=12009,1/10%,IF(E3893=12010,1/10%,IF(E3893=12011,1/20%,IF(E3893=12012,1/3%))))))))))))</f>
        <v>400</v>
      </c>
      <c r="AH3893" s="44">
        <f t="shared" si="1733"/>
        <v>378.3819301848049</v>
      </c>
      <c r="AI3893" s="36">
        <f t="shared" si="1734"/>
        <v>21.618069815195071</v>
      </c>
      <c r="AJ3893" s="36">
        <f t="shared" si="1735"/>
        <v>658</v>
      </c>
      <c r="AK3893" s="45">
        <v>45657</v>
      </c>
    </row>
    <row r="3894" spans="1:37" s="79" customFormat="1" ht="51" customHeight="1" x14ac:dyDescent="0.25">
      <c r="A3894" s="36">
        <v>3888</v>
      </c>
      <c r="B3894" s="45">
        <v>44999</v>
      </c>
      <c r="C3894" s="53" t="s">
        <v>534</v>
      </c>
      <c r="D3894" s="53"/>
      <c r="E3894" s="36">
        <v>12008</v>
      </c>
      <c r="F3894" s="56" t="s">
        <v>2766</v>
      </c>
      <c r="G3894" s="36" t="s">
        <v>544</v>
      </c>
      <c r="H3894" s="38">
        <v>1</v>
      </c>
      <c r="I3894" s="48">
        <v>11050000</v>
      </c>
      <c r="J3894" s="39">
        <f t="shared" si="1750"/>
        <v>0</v>
      </c>
      <c r="K3894" s="39">
        <f t="shared" si="1751"/>
        <v>0</v>
      </c>
      <c r="L3894" s="39">
        <f t="shared" si="1752"/>
        <v>0</v>
      </c>
      <c r="M3894" s="39">
        <f>IF(C3894=12006,H3894,IF(C3894&lt;&gt;12006,0))</f>
        <v>0</v>
      </c>
      <c r="N3894" s="39">
        <f t="shared" si="1763"/>
        <v>0</v>
      </c>
      <c r="O3894" s="39">
        <f t="shared" si="1754"/>
        <v>0</v>
      </c>
      <c r="P3894" s="39">
        <f t="shared" si="1755"/>
        <v>11050000</v>
      </c>
      <c r="Q3894" s="39">
        <f t="shared" si="1756"/>
        <v>0</v>
      </c>
      <c r="R3894" s="39">
        <f t="shared" si="1757"/>
        <v>0</v>
      </c>
      <c r="S3894" s="39">
        <f t="shared" si="1758"/>
        <v>0</v>
      </c>
      <c r="T3894" s="39"/>
      <c r="U3894" s="39">
        <f t="shared" si="1759"/>
        <v>0</v>
      </c>
      <c r="V3894" s="39"/>
      <c r="W3894" s="39"/>
      <c r="X3894" s="39">
        <f t="shared" si="1746"/>
        <v>907.59753593429161</v>
      </c>
      <c r="Y3894" s="39">
        <f t="shared" si="1747"/>
        <v>27625</v>
      </c>
      <c r="Z3894" s="41">
        <f t="shared" si="1748"/>
        <v>597199.17864476389</v>
      </c>
      <c r="AA3894" s="41">
        <v>237790.55441478439</v>
      </c>
      <c r="AB3894" s="41">
        <v>-6413.1368296750306</v>
      </c>
      <c r="AC3894" s="41">
        <f t="shared" ref="AC3894:AC3921" si="1764">AA3894+AB3894</f>
        <v>231377.41758510936</v>
      </c>
      <c r="AD3894" s="42">
        <f t="shared" si="1760"/>
        <v>359408.62422997947</v>
      </c>
      <c r="AE3894" s="41">
        <f t="shared" ref="AE3894:AE3921" si="1765">AC3894+AD3894</f>
        <v>590786.04181508883</v>
      </c>
      <c r="AF3894" s="42">
        <f t="shared" ref="AF3894:AF3921" si="1766">I3894-AE3894</f>
        <v>10459213.958184911</v>
      </c>
      <c r="AG3894" s="43">
        <f>(365.25/30.4375*(IF(E3894=12002,1/3%,IF(E3894=12003,1/3%,IF(E3894=12004,1/3%,IF(E3894=12006,1/2%,IF(E3894=12007,1/10%,IF(E3894=12008,1/3%,IF(E3894=12009,1/10%,IF(E3894=12010,1/10%,IF(E3894=12011,1/20%,IF(E3894=12012,1/3%))))))))))))</f>
        <v>400</v>
      </c>
      <c r="AH3894" s="44">
        <f t="shared" ref="AH3894:AH3921" si="1767">IF(AG3894&gt;AI3894,AG3894-AI3894,IF(AG3894&lt;=AI3894,0))</f>
        <v>378.3819301848049</v>
      </c>
      <c r="AI3894" s="36">
        <f t="shared" ref="AI3894:AI3921" si="1768">AJ3894/30.4375</f>
        <v>21.618069815195071</v>
      </c>
      <c r="AJ3894" s="36">
        <f t="shared" ref="AJ3894:AJ3921" si="1769">AK3894-B3894</f>
        <v>658</v>
      </c>
      <c r="AK3894" s="45">
        <v>45657</v>
      </c>
    </row>
    <row r="3895" spans="1:37" s="79" customFormat="1" ht="51" customHeight="1" x14ac:dyDescent="0.25">
      <c r="A3895" s="36">
        <v>3889</v>
      </c>
      <c r="B3895" s="45">
        <v>44999</v>
      </c>
      <c r="C3895" s="53" t="s">
        <v>534</v>
      </c>
      <c r="D3895" s="53"/>
      <c r="E3895" s="36">
        <v>12008</v>
      </c>
      <c r="F3895" s="56" t="s">
        <v>2767</v>
      </c>
      <c r="G3895" s="36" t="s">
        <v>544</v>
      </c>
      <c r="H3895" s="38">
        <v>3</v>
      </c>
      <c r="I3895" s="48">
        <v>31824000</v>
      </c>
      <c r="J3895" s="39">
        <f t="shared" si="1750"/>
        <v>0</v>
      </c>
      <c r="K3895" s="39">
        <f t="shared" si="1751"/>
        <v>0</v>
      </c>
      <c r="L3895" s="39">
        <f t="shared" si="1752"/>
        <v>0</v>
      </c>
      <c r="M3895" s="39">
        <f>IF(C3895=12006,H3895,IF(C3895&lt;&gt;12006,0))</f>
        <v>0</v>
      </c>
      <c r="N3895" s="39">
        <f t="shared" si="1763"/>
        <v>0</v>
      </c>
      <c r="O3895" s="39">
        <f t="shared" si="1754"/>
        <v>0</v>
      </c>
      <c r="P3895" s="39">
        <f t="shared" si="1755"/>
        <v>31824000</v>
      </c>
      <c r="Q3895" s="39">
        <f t="shared" si="1756"/>
        <v>0</v>
      </c>
      <c r="R3895" s="39">
        <f t="shared" si="1757"/>
        <v>0</v>
      </c>
      <c r="S3895" s="39">
        <f t="shared" si="1758"/>
        <v>0</v>
      </c>
      <c r="T3895" s="39"/>
      <c r="U3895" s="39">
        <f t="shared" si="1759"/>
        <v>0</v>
      </c>
      <c r="V3895" s="39"/>
      <c r="W3895" s="39"/>
      <c r="X3895" s="39">
        <f t="shared" si="1746"/>
        <v>2613.8809034907599</v>
      </c>
      <c r="Y3895" s="39">
        <f t="shared" si="1747"/>
        <v>79560</v>
      </c>
      <c r="Z3895" s="41">
        <f t="shared" si="1748"/>
        <v>1719933.6344969198</v>
      </c>
      <c r="AA3895" s="41">
        <v>684836.79671457899</v>
      </c>
      <c r="AB3895" s="41">
        <v>-18469.834069464086</v>
      </c>
      <c r="AC3895" s="41">
        <f t="shared" si="1764"/>
        <v>666366.96264511487</v>
      </c>
      <c r="AD3895" s="42">
        <f t="shared" si="1760"/>
        <v>1035096.8377823408</v>
      </c>
      <c r="AE3895" s="41">
        <f t="shared" si="1765"/>
        <v>1701463.8004274557</v>
      </c>
      <c r="AF3895" s="42">
        <f t="shared" si="1766"/>
        <v>30122536.199572545</v>
      </c>
      <c r="AG3895" s="43">
        <f>(365.25/30.4375*(IF(E3895=12002,1/3%,IF(E3895=12003,1/3%,IF(E3895=12004,1/3%,IF(E3895=12006,1/2%,IF(E3895=12007,1/10%,IF(E3895=12008,1/3%,IF(E3895=12009,1/10%,IF(E3895=12010,1/10%,IF(E3895=12011,1/20%,IF(E3895=12012,1/3%))))))))))))</f>
        <v>400</v>
      </c>
      <c r="AH3895" s="44">
        <f t="shared" si="1767"/>
        <v>378.3819301848049</v>
      </c>
      <c r="AI3895" s="36">
        <f t="shared" si="1768"/>
        <v>21.618069815195071</v>
      </c>
      <c r="AJ3895" s="36">
        <f t="shared" si="1769"/>
        <v>658</v>
      </c>
      <c r="AK3895" s="45">
        <v>45657</v>
      </c>
    </row>
    <row r="3896" spans="1:37" s="79" customFormat="1" ht="51" customHeight="1" x14ac:dyDescent="0.25">
      <c r="A3896" s="36">
        <v>3890</v>
      </c>
      <c r="B3896" s="91">
        <v>45001</v>
      </c>
      <c r="C3896" s="49" t="s">
        <v>272</v>
      </c>
      <c r="D3896" s="49"/>
      <c r="E3896" s="49">
        <v>12010</v>
      </c>
      <c r="F3896" s="56" t="s">
        <v>2657</v>
      </c>
      <c r="G3896" s="56" t="s">
        <v>435</v>
      </c>
      <c r="H3896" s="38">
        <v>2</v>
      </c>
      <c r="I3896" s="50">
        <v>113927.29633235962</v>
      </c>
      <c r="J3896" s="39">
        <f t="shared" si="1750"/>
        <v>0</v>
      </c>
      <c r="K3896" s="39">
        <f t="shared" si="1751"/>
        <v>0</v>
      </c>
      <c r="L3896" s="39">
        <f t="shared" si="1752"/>
        <v>0</v>
      </c>
      <c r="M3896" s="39">
        <f t="shared" ref="M3896:M3903" si="1770">IF(E3896=12005,I3896,IF(E3896&lt;&gt;12005,0))</f>
        <v>0</v>
      </c>
      <c r="N3896" s="39">
        <f t="shared" si="1763"/>
        <v>0</v>
      </c>
      <c r="O3896" s="39">
        <f t="shared" si="1754"/>
        <v>0</v>
      </c>
      <c r="P3896" s="39">
        <f t="shared" si="1755"/>
        <v>0</v>
      </c>
      <c r="Q3896" s="39">
        <f t="shared" si="1756"/>
        <v>0</v>
      </c>
      <c r="R3896" s="39">
        <f t="shared" si="1757"/>
        <v>113927.29633235962</v>
      </c>
      <c r="S3896" s="39">
        <f t="shared" si="1758"/>
        <v>0</v>
      </c>
      <c r="T3896" s="39"/>
      <c r="U3896" s="39">
        <f t="shared" si="1759"/>
        <v>0</v>
      </c>
      <c r="V3896" s="39"/>
      <c r="W3896" s="39">
        <f t="shared" ref="W3896:W3903" si="1771">IF(E3896=12099,I3896,IF(E3896&lt;&gt;12099,0))</f>
        <v>0</v>
      </c>
      <c r="X3896" s="39">
        <f t="shared" si="1746"/>
        <v>31.191593793938292</v>
      </c>
      <c r="Y3896" s="39">
        <f t="shared" si="1747"/>
        <v>949.39413610299675</v>
      </c>
      <c r="Z3896" s="41">
        <f t="shared" si="1748"/>
        <v>20461.68552882352</v>
      </c>
      <c r="AA3896" s="41">
        <v>9045.562200242106</v>
      </c>
      <c r="AB3896" s="41">
        <v>0</v>
      </c>
      <c r="AC3896" s="41">
        <f t="shared" si="1764"/>
        <v>9045.562200242106</v>
      </c>
      <c r="AD3896" s="42">
        <f t="shared" si="1760"/>
        <v>11416.123328581414</v>
      </c>
      <c r="AE3896" s="41">
        <f t="shared" si="1765"/>
        <v>20461.68552882352</v>
      </c>
      <c r="AF3896" s="42">
        <f t="shared" si="1766"/>
        <v>93465.610803536096</v>
      </c>
      <c r="AG3896" s="43">
        <f t="shared" ref="AG3896:AG3903" si="1772">(365.25/30.4375*(IF(E3896=12002,1/3%,IF(E3896=12003,1/3%,IF(E3896=12004,1/3%,IF(E3896=12006,1/2%,IF(E3896=12007,1/10%,IF(E3896=12008,1/3%,IF(E3896=12009,1/10%,IF(E3896=12010,1/10%,IF(E3896=12011,1/20%,IF(E3896=12012,1/3%,IF(E3896=12099,1/10%)))))))))))))</f>
        <v>120</v>
      </c>
      <c r="AH3896" s="44">
        <f t="shared" si="1767"/>
        <v>98.447638603696106</v>
      </c>
      <c r="AI3896" s="36">
        <f t="shared" si="1768"/>
        <v>21.552361396303901</v>
      </c>
      <c r="AJ3896" s="36">
        <f t="shared" si="1769"/>
        <v>656</v>
      </c>
      <c r="AK3896" s="45">
        <v>45657</v>
      </c>
    </row>
    <row r="3897" spans="1:37" s="79" customFormat="1" ht="51" customHeight="1" x14ac:dyDescent="0.25">
      <c r="A3897" s="36">
        <v>3891</v>
      </c>
      <c r="B3897" s="91">
        <v>45001</v>
      </c>
      <c r="C3897" s="49" t="s">
        <v>272</v>
      </c>
      <c r="D3897" s="49"/>
      <c r="E3897" s="49">
        <v>12010</v>
      </c>
      <c r="F3897" s="56" t="s">
        <v>2768</v>
      </c>
      <c r="G3897" s="56" t="s">
        <v>435</v>
      </c>
      <c r="H3897" s="38">
        <v>1</v>
      </c>
      <c r="I3897" s="50">
        <v>227854.59266471924</v>
      </c>
      <c r="J3897" s="39">
        <f t="shared" si="1750"/>
        <v>0</v>
      </c>
      <c r="K3897" s="39">
        <f t="shared" si="1751"/>
        <v>0</v>
      </c>
      <c r="L3897" s="39">
        <f t="shared" si="1752"/>
        <v>0</v>
      </c>
      <c r="M3897" s="39">
        <f t="shared" si="1770"/>
        <v>0</v>
      </c>
      <c r="N3897" s="39">
        <f t="shared" si="1763"/>
        <v>0</v>
      </c>
      <c r="O3897" s="39">
        <f t="shared" si="1754"/>
        <v>0</v>
      </c>
      <c r="P3897" s="39">
        <f t="shared" si="1755"/>
        <v>0</v>
      </c>
      <c r="Q3897" s="39">
        <f t="shared" si="1756"/>
        <v>0</v>
      </c>
      <c r="R3897" s="39">
        <f t="shared" si="1757"/>
        <v>227854.59266471924</v>
      </c>
      <c r="S3897" s="39">
        <f t="shared" si="1758"/>
        <v>0</v>
      </c>
      <c r="T3897" s="39"/>
      <c r="U3897" s="39">
        <f t="shared" si="1759"/>
        <v>0</v>
      </c>
      <c r="V3897" s="39"/>
      <c r="W3897" s="39">
        <f t="shared" si="1771"/>
        <v>0</v>
      </c>
      <c r="X3897" s="39">
        <f t="shared" si="1746"/>
        <v>62.383187587876584</v>
      </c>
      <c r="Y3897" s="39">
        <f t="shared" si="1747"/>
        <v>1898.7882722059935</v>
      </c>
      <c r="Z3897" s="41">
        <f t="shared" si="1748"/>
        <v>40923.37105764704</v>
      </c>
      <c r="AA3897" s="41">
        <v>18091.124400484212</v>
      </c>
      <c r="AB3897" s="41">
        <v>0</v>
      </c>
      <c r="AC3897" s="41">
        <f t="shared" si="1764"/>
        <v>18091.124400484212</v>
      </c>
      <c r="AD3897" s="42">
        <f t="shared" si="1760"/>
        <v>22832.246657162828</v>
      </c>
      <c r="AE3897" s="41">
        <f t="shared" si="1765"/>
        <v>40923.37105764704</v>
      </c>
      <c r="AF3897" s="42">
        <f t="shared" si="1766"/>
        <v>186931.22160707219</v>
      </c>
      <c r="AG3897" s="43">
        <f t="shared" si="1772"/>
        <v>120</v>
      </c>
      <c r="AH3897" s="44">
        <f t="shared" si="1767"/>
        <v>98.447638603696106</v>
      </c>
      <c r="AI3897" s="36">
        <f t="shared" si="1768"/>
        <v>21.552361396303901</v>
      </c>
      <c r="AJ3897" s="36">
        <f t="shared" si="1769"/>
        <v>656</v>
      </c>
      <c r="AK3897" s="45">
        <v>45657</v>
      </c>
    </row>
    <row r="3898" spans="1:37" s="79" customFormat="1" ht="51" customHeight="1" x14ac:dyDescent="0.25">
      <c r="A3898" s="36">
        <v>3892</v>
      </c>
      <c r="B3898" s="91">
        <v>45001</v>
      </c>
      <c r="C3898" s="49" t="s">
        <v>272</v>
      </c>
      <c r="D3898" s="49"/>
      <c r="E3898" s="49">
        <v>12010</v>
      </c>
      <c r="F3898" s="56" t="s">
        <v>2769</v>
      </c>
      <c r="G3898" s="56" t="s">
        <v>435</v>
      </c>
      <c r="H3898" s="38">
        <v>1</v>
      </c>
      <c r="I3898" s="50">
        <v>295175.26777020446</v>
      </c>
      <c r="J3898" s="39">
        <f t="shared" si="1750"/>
        <v>0</v>
      </c>
      <c r="K3898" s="39">
        <f t="shared" si="1751"/>
        <v>0</v>
      </c>
      <c r="L3898" s="39">
        <f t="shared" si="1752"/>
        <v>0</v>
      </c>
      <c r="M3898" s="39">
        <f t="shared" si="1770"/>
        <v>0</v>
      </c>
      <c r="N3898" s="39">
        <f t="shared" si="1763"/>
        <v>0</v>
      </c>
      <c r="O3898" s="39">
        <f t="shared" si="1754"/>
        <v>0</v>
      </c>
      <c r="P3898" s="39">
        <f t="shared" si="1755"/>
        <v>0</v>
      </c>
      <c r="Q3898" s="39">
        <f t="shared" si="1756"/>
        <v>0</v>
      </c>
      <c r="R3898" s="39">
        <f t="shared" si="1757"/>
        <v>295175.26777020446</v>
      </c>
      <c r="S3898" s="39">
        <f t="shared" si="1758"/>
        <v>0</v>
      </c>
      <c r="T3898" s="39"/>
      <c r="U3898" s="39">
        <f t="shared" si="1759"/>
        <v>0</v>
      </c>
      <c r="V3898" s="39"/>
      <c r="W3898" s="39">
        <f t="shared" si="1771"/>
        <v>0</v>
      </c>
      <c r="X3898" s="39">
        <f t="shared" si="1746"/>
        <v>80.814583920658308</v>
      </c>
      <c r="Y3898" s="39">
        <f t="shared" si="1747"/>
        <v>2459.7938980850372</v>
      </c>
      <c r="Z3898" s="41">
        <f t="shared" si="1748"/>
        <v>53014.367051951849</v>
      </c>
      <c r="AA3898" s="41">
        <v>23436.229336990909</v>
      </c>
      <c r="AB3898" s="41">
        <v>0</v>
      </c>
      <c r="AC3898" s="41">
        <f t="shared" si="1764"/>
        <v>23436.229336990909</v>
      </c>
      <c r="AD3898" s="42">
        <f t="shared" si="1760"/>
        <v>29578.13771496094</v>
      </c>
      <c r="AE3898" s="41">
        <f t="shared" si="1765"/>
        <v>53014.367051951849</v>
      </c>
      <c r="AF3898" s="42">
        <f t="shared" si="1766"/>
        <v>242160.90071825261</v>
      </c>
      <c r="AG3898" s="43">
        <f t="shared" si="1772"/>
        <v>120</v>
      </c>
      <c r="AH3898" s="44">
        <f t="shared" si="1767"/>
        <v>98.447638603696106</v>
      </c>
      <c r="AI3898" s="36">
        <f t="shared" si="1768"/>
        <v>21.552361396303901</v>
      </c>
      <c r="AJ3898" s="36">
        <f t="shared" si="1769"/>
        <v>656</v>
      </c>
      <c r="AK3898" s="45">
        <v>45657</v>
      </c>
    </row>
    <row r="3899" spans="1:37" s="79" customFormat="1" ht="12.75" customHeight="1" x14ac:dyDescent="0.25">
      <c r="A3899" s="36">
        <v>3893</v>
      </c>
      <c r="B3899" s="91">
        <v>45001</v>
      </c>
      <c r="C3899" s="49" t="s">
        <v>272</v>
      </c>
      <c r="D3899" s="49"/>
      <c r="E3899" s="49">
        <v>12010</v>
      </c>
      <c r="F3899" s="56" t="s">
        <v>2770</v>
      </c>
      <c r="G3899" s="56" t="s">
        <v>435</v>
      </c>
      <c r="H3899" s="38">
        <v>2</v>
      </c>
      <c r="I3899" s="50">
        <v>476423.23920804932</v>
      </c>
      <c r="J3899" s="39">
        <f t="shared" si="1750"/>
        <v>0</v>
      </c>
      <c r="K3899" s="39">
        <f t="shared" si="1751"/>
        <v>0</v>
      </c>
      <c r="L3899" s="39">
        <f t="shared" si="1752"/>
        <v>0</v>
      </c>
      <c r="M3899" s="39">
        <f t="shared" si="1770"/>
        <v>0</v>
      </c>
      <c r="N3899" s="39">
        <f t="shared" si="1763"/>
        <v>0</v>
      </c>
      <c r="O3899" s="39">
        <f t="shared" si="1754"/>
        <v>0</v>
      </c>
      <c r="P3899" s="39">
        <f t="shared" si="1755"/>
        <v>0</v>
      </c>
      <c r="Q3899" s="39">
        <f t="shared" si="1756"/>
        <v>0</v>
      </c>
      <c r="R3899" s="39">
        <f t="shared" si="1757"/>
        <v>476423.23920804932</v>
      </c>
      <c r="S3899" s="39">
        <f t="shared" si="1758"/>
        <v>0</v>
      </c>
      <c r="T3899" s="39"/>
      <c r="U3899" s="39">
        <f t="shared" si="1759"/>
        <v>0</v>
      </c>
      <c r="V3899" s="39"/>
      <c r="W3899" s="39">
        <f t="shared" si="1771"/>
        <v>0</v>
      </c>
      <c r="X3899" s="39">
        <f t="shared" si="1746"/>
        <v>130.43757404737832</v>
      </c>
      <c r="Y3899" s="39">
        <f t="shared" si="1747"/>
        <v>3970.1936600670774</v>
      </c>
      <c r="Z3899" s="41">
        <f t="shared" si="1748"/>
        <v>85567.048575080174</v>
      </c>
      <c r="AA3899" s="41">
        <v>37826.896473739711</v>
      </c>
      <c r="AB3899" s="41">
        <v>0</v>
      </c>
      <c r="AC3899" s="41">
        <f t="shared" si="1764"/>
        <v>37826.896473739711</v>
      </c>
      <c r="AD3899" s="42">
        <f t="shared" si="1760"/>
        <v>47740.152101340464</v>
      </c>
      <c r="AE3899" s="41">
        <f t="shared" si="1765"/>
        <v>85567.048575080174</v>
      </c>
      <c r="AF3899" s="42">
        <f t="shared" si="1766"/>
        <v>390856.19063296914</v>
      </c>
      <c r="AG3899" s="43">
        <f t="shared" si="1772"/>
        <v>120</v>
      </c>
      <c r="AH3899" s="44">
        <f t="shared" si="1767"/>
        <v>98.447638603696106</v>
      </c>
      <c r="AI3899" s="36">
        <f t="shared" si="1768"/>
        <v>21.552361396303901</v>
      </c>
      <c r="AJ3899" s="36">
        <f t="shared" si="1769"/>
        <v>656</v>
      </c>
      <c r="AK3899" s="45">
        <v>45657</v>
      </c>
    </row>
    <row r="3900" spans="1:37" s="79" customFormat="1" ht="12.75" customHeight="1" x14ac:dyDescent="0.25">
      <c r="A3900" s="36">
        <v>3894</v>
      </c>
      <c r="B3900" s="91">
        <v>45001</v>
      </c>
      <c r="C3900" s="49" t="s">
        <v>272</v>
      </c>
      <c r="D3900" s="49"/>
      <c r="E3900" s="49">
        <v>12010</v>
      </c>
      <c r="F3900" s="56" t="s">
        <v>2771</v>
      </c>
      <c r="G3900" s="56" t="s">
        <v>435</v>
      </c>
      <c r="H3900" s="38">
        <v>1</v>
      </c>
      <c r="I3900" s="50">
        <v>569636.48166179808</v>
      </c>
      <c r="J3900" s="39">
        <f t="shared" si="1750"/>
        <v>0</v>
      </c>
      <c r="K3900" s="39">
        <f t="shared" si="1751"/>
        <v>0</v>
      </c>
      <c r="L3900" s="39">
        <f t="shared" si="1752"/>
        <v>0</v>
      </c>
      <c r="M3900" s="39">
        <f t="shared" si="1770"/>
        <v>0</v>
      </c>
      <c r="N3900" s="39">
        <f t="shared" si="1763"/>
        <v>0</v>
      </c>
      <c r="O3900" s="39">
        <f t="shared" si="1754"/>
        <v>0</v>
      </c>
      <c r="P3900" s="39">
        <f t="shared" si="1755"/>
        <v>0</v>
      </c>
      <c r="Q3900" s="39">
        <f t="shared" si="1756"/>
        <v>0</v>
      </c>
      <c r="R3900" s="39">
        <f t="shared" si="1757"/>
        <v>569636.48166179808</v>
      </c>
      <c r="S3900" s="39">
        <f t="shared" si="1758"/>
        <v>0</v>
      </c>
      <c r="T3900" s="39"/>
      <c r="U3900" s="39">
        <f t="shared" si="1759"/>
        <v>0</v>
      </c>
      <c r="V3900" s="39"/>
      <c r="W3900" s="39">
        <f t="shared" si="1771"/>
        <v>0</v>
      </c>
      <c r="X3900" s="39">
        <f t="shared" si="1746"/>
        <v>155.95796896969148</v>
      </c>
      <c r="Y3900" s="39">
        <f t="shared" si="1747"/>
        <v>4746.9706805149845</v>
      </c>
      <c r="Z3900" s="41">
        <f t="shared" si="1748"/>
        <v>102308.4276441176</v>
      </c>
      <c r="AA3900" s="41">
        <v>45227.811001210532</v>
      </c>
      <c r="AB3900" s="41">
        <v>0</v>
      </c>
      <c r="AC3900" s="41">
        <f t="shared" si="1764"/>
        <v>45227.811001210532</v>
      </c>
      <c r="AD3900" s="42">
        <f t="shared" si="1760"/>
        <v>57080.616642907073</v>
      </c>
      <c r="AE3900" s="41">
        <f t="shared" si="1765"/>
        <v>102308.4276441176</v>
      </c>
      <c r="AF3900" s="42">
        <f t="shared" si="1766"/>
        <v>467328.05401768046</v>
      </c>
      <c r="AG3900" s="43">
        <f t="shared" si="1772"/>
        <v>120</v>
      </c>
      <c r="AH3900" s="44">
        <f t="shared" si="1767"/>
        <v>98.447638603696106</v>
      </c>
      <c r="AI3900" s="36">
        <f t="shared" si="1768"/>
        <v>21.552361396303901</v>
      </c>
      <c r="AJ3900" s="36">
        <f t="shared" si="1769"/>
        <v>656</v>
      </c>
      <c r="AK3900" s="45">
        <v>45657</v>
      </c>
    </row>
    <row r="3901" spans="1:37" s="79" customFormat="1" ht="12.75" customHeight="1" x14ac:dyDescent="0.25">
      <c r="A3901" s="36">
        <v>3895</v>
      </c>
      <c r="B3901" s="91">
        <v>45001</v>
      </c>
      <c r="C3901" s="49" t="s">
        <v>272</v>
      </c>
      <c r="D3901" s="49"/>
      <c r="E3901" s="49">
        <v>12010</v>
      </c>
      <c r="F3901" s="56" t="s">
        <v>2772</v>
      </c>
      <c r="G3901" s="56" t="s">
        <v>435</v>
      </c>
      <c r="H3901" s="38">
        <v>1</v>
      </c>
      <c r="I3901" s="50">
        <v>642135.67023693607</v>
      </c>
      <c r="J3901" s="39">
        <f t="shared" si="1750"/>
        <v>0</v>
      </c>
      <c r="K3901" s="39">
        <f t="shared" si="1751"/>
        <v>0</v>
      </c>
      <c r="L3901" s="39">
        <f t="shared" si="1752"/>
        <v>0</v>
      </c>
      <c r="M3901" s="39">
        <f t="shared" si="1770"/>
        <v>0</v>
      </c>
      <c r="N3901" s="39">
        <f t="shared" si="1763"/>
        <v>0</v>
      </c>
      <c r="O3901" s="39">
        <f t="shared" si="1754"/>
        <v>0</v>
      </c>
      <c r="P3901" s="39">
        <f t="shared" si="1755"/>
        <v>0</v>
      </c>
      <c r="Q3901" s="39">
        <f t="shared" si="1756"/>
        <v>0</v>
      </c>
      <c r="R3901" s="39">
        <f t="shared" si="1757"/>
        <v>642135.67023693607</v>
      </c>
      <c r="S3901" s="39">
        <f t="shared" si="1758"/>
        <v>0</v>
      </c>
      <c r="T3901" s="39"/>
      <c r="U3901" s="39">
        <f t="shared" si="1759"/>
        <v>0</v>
      </c>
      <c r="V3901" s="39"/>
      <c r="W3901" s="39">
        <f t="shared" si="1771"/>
        <v>0</v>
      </c>
      <c r="X3901" s="39">
        <f t="shared" si="1746"/>
        <v>175.8071650203795</v>
      </c>
      <c r="Y3901" s="39">
        <f t="shared" si="1747"/>
        <v>5351.1305853078011</v>
      </c>
      <c r="Z3901" s="41">
        <f t="shared" si="1748"/>
        <v>115329.50025336895</v>
      </c>
      <c r="AA3901" s="41">
        <v>50984.077855910058</v>
      </c>
      <c r="AB3901" s="41">
        <v>0</v>
      </c>
      <c r="AC3901" s="41">
        <f t="shared" si="1764"/>
        <v>50984.077855910058</v>
      </c>
      <c r="AD3901" s="42">
        <f t="shared" si="1760"/>
        <v>64345.422397458897</v>
      </c>
      <c r="AE3901" s="41">
        <f t="shared" si="1765"/>
        <v>115329.50025336895</v>
      </c>
      <c r="AF3901" s="42">
        <f t="shared" si="1766"/>
        <v>526806.16998356709</v>
      </c>
      <c r="AG3901" s="43">
        <f t="shared" si="1772"/>
        <v>120</v>
      </c>
      <c r="AH3901" s="44">
        <f t="shared" si="1767"/>
        <v>98.447638603696106</v>
      </c>
      <c r="AI3901" s="36">
        <f t="shared" si="1768"/>
        <v>21.552361396303901</v>
      </c>
      <c r="AJ3901" s="36">
        <f t="shared" si="1769"/>
        <v>656</v>
      </c>
      <c r="AK3901" s="45">
        <v>45657</v>
      </c>
    </row>
    <row r="3902" spans="1:37" s="79" customFormat="1" ht="12.75" customHeight="1" x14ac:dyDescent="0.25">
      <c r="A3902" s="36">
        <v>3896</v>
      </c>
      <c r="B3902" s="91">
        <v>45001</v>
      </c>
      <c r="C3902" s="49" t="s">
        <v>272</v>
      </c>
      <c r="D3902" s="49"/>
      <c r="E3902" s="49">
        <v>12010</v>
      </c>
      <c r="F3902" s="56" t="s">
        <v>2773</v>
      </c>
      <c r="G3902" s="56" t="s">
        <v>435</v>
      </c>
      <c r="H3902" s="38">
        <v>2</v>
      </c>
      <c r="I3902" s="50">
        <v>865847.45212593314</v>
      </c>
      <c r="J3902" s="39">
        <f t="shared" si="1750"/>
        <v>0</v>
      </c>
      <c r="K3902" s="39">
        <f t="shared" si="1751"/>
        <v>0</v>
      </c>
      <c r="L3902" s="39">
        <f t="shared" si="1752"/>
        <v>0</v>
      </c>
      <c r="M3902" s="39">
        <f t="shared" si="1770"/>
        <v>0</v>
      </c>
      <c r="N3902" s="39">
        <f t="shared" si="1763"/>
        <v>0</v>
      </c>
      <c r="O3902" s="39">
        <f t="shared" si="1754"/>
        <v>0</v>
      </c>
      <c r="P3902" s="39">
        <f t="shared" si="1755"/>
        <v>0</v>
      </c>
      <c r="Q3902" s="39">
        <f t="shared" si="1756"/>
        <v>0</v>
      </c>
      <c r="R3902" s="39">
        <f t="shared" si="1757"/>
        <v>865847.45212593314</v>
      </c>
      <c r="S3902" s="39">
        <f t="shared" si="1758"/>
        <v>0</v>
      </c>
      <c r="T3902" s="39"/>
      <c r="U3902" s="39">
        <f t="shared" si="1759"/>
        <v>0</v>
      </c>
      <c r="V3902" s="39"/>
      <c r="W3902" s="39">
        <f t="shared" si="1771"/>
        <v>0</v>
      </c>
      <c r="X3902" s="39">
        <f t="shared" si="1746"/>
        <v>237.05611283393105</v>
      </c>
      <c r="Y3902" s="39">
        <f t="shared" si="1747"/>
        <v>7215.3954343827763</v>
      </c>
      <c r="Z3902" s="41">
        <f t="shared" si="1748"/>
        <v>155508.81001905876</v>
      </c>
      <c r="AA3902" s="41">
        <v>68746.27272184001</v>
      </c>
      <c r="AB3902" s="41">
        <v>0</v>
      </c>
      <c r="AC3902" s="41">
        <f t="shared" si="1764"/>
        <v>68746.27272184001</v>
      </c>
      <c r="AD3902" s="42">
        <f t="shared" si="1760"/>
        <v>86762.537297218747</v>
      </c>
      <c r="AE3902" s="41">
        <f t="shared" si="1765"/>
        <v>155508.81001905876</v>
      </c>
      <c r="AF3902" s="42">
        <f t="shared" si="1766"/>
        <v>710338.64210687438</v>
      </c>
      <c r="AG3902" s="43">
        <f t="shared" si="1772"/>
        <v>120</v>
      </c>
      <c r="AH3902" s="44">
        <f t="shared" si="1767"/>
        <v>98.447638603696106</v>
      </c>
      <c r="AI3902" s="36">
        <f t="shared" si="1768"/>
        <v>21.552361396303901</v>
      </c>
      <c r="AJ3902" s="36">
        <f t="shared" si="1769"/>
        <v>656</v>
      </c>
      <c r="AK3902" s="45">
        <v>45657</v>
      </c>
    </row>
    <row r="3903" spans="1:37" s="79" customFormat="1" ht="51" customHeight="1" x14ac:dyDescent="0.25">
      <c r="A3903" s="36">
        <v>3897</v>
      </c>
      <c r="B3903" s="91">
        <v>45013</v>
      </c>
      <c r="C3903" s="49" t="s">
        <v>272</v>
      </c>
      <c r="D3903" s="49"/>
      <c r="E3903" s="49">
        <v>12010</v>
      </c>
      <c r="F3903" s="56" t="s">
        <v>2774</v>
      </c>
      <c r="G3903" s="56" t="s">
        <v>435</v>
      </c>
      <c r="H3903" s="38">
        <v>10</v>
      </c>
      <c r="I3903" s="50">
        <v>7015000</v>
      </c>
      <c r="J3903" s="39">
        <f t="shared" si="1750"/>
        <v>0</v>
      </c>
      <c r="K3903" s="39">
        <f t="shared" si="1751"/>
        <v>0</v>
      </c>
      <c r="L3903" s="39">
        <f t="shared" si="1752"/>
        <v>0</v>
      </c>
      <c r="M3903" s="39">
        <f t="shared" si="1770"/>
        <v>0</v>
      </c>
      <c r="N3903" s="39">
        <f t="shared" si="1763"/>
        <v>0</v>
      </c>
      <c r="O3903" s="39">
        <f t="shared" si="1754"/>
        <v>0</v>
      </c>
      <c r="P3903" s="39">
        <f t="shared" si="1755"/>
        <v>0</v>
      </c>
      <c r="Q3903" s="39">
        <f t="shared" si="1756"/>
        <v>0</v>
      </c>
      <c r="R3903" s="39">
        <f t="shared" si="1757"/>
        <v>7015000</v>
      </c>
      <c r="S3903" s="39">
        <f t="shared" si="1758"/>
        <v>0</v>
      </c>
      <c r="T3903" s="39"/>
      <c r="U3903" s="39">
        <f t="shared" si="1759"/>
        <v>0</v>
      </c>
      <c r="V3903" s="39"/>
      <c r="W3903" s="39">
        <f t="shared" si="1771"/>
        <v>0</v>
      </c>
      <c r="X3903" s="39">
        <f t="shared" si="1746"/>
        <v>1920.602327173169</v>
      </c>
      <c r="Y3903" s="39">
        <f t="shared" si="1747"/>
        <v>58458.333333333328</v>
      </c>
      <c r="Z3903" s="41">
        <f t="shared" si="1748"/>
        <v>1236867.8986995209</v>
      </c>
      <c r="AA3903" s="41">
        <v>533927.44695414102</v>
      </c>
      <c r="AB3903" s="41">
        <v>0</v>
      </c>
      <c r="AC3903" s="41">
        <f t="shared" si="1764"/>
        <v>533927.44695414102</v>
      </c>
      <c r="AD3903" s="42">
        <f t="shared" si="1760"/>
        <v>702940.45174537983</v>
      </c>
      <c r="AE3903" s="41">
        <f t="shared" si="1765"/>
        <v>1236867.8986995209</v>
      </c>
      <c r="AF3903" s="42">
        <f t="shared" si="1766"/>
        <v>5778132.1013004789</v>
      </c>
      <c r="AG3903" s="43">
        <f t="shared" si="1772"/>
        <v>120</v>
      </c>
      <c r="AH3903" s="44">
        <f t="shared" si="1767"/>
        <v>98.841889117043124</v>
      </c>
      <c r="AI3903" s="36">
        <f t="shared" si="1768"/>
        <v>21.15811088295688</v>
      </c>
      <c r="AJ3903" s="36">
        <f t="shared" si="1769"/>
        <v>644</v>
      </c>
      <c r="AK3903" s="45">
        <v>45657</v>
      </c>
    </row>
    <row r="3904" spans="1:37" s="79" customFormat="1" ht="51" customHeight="1" x14ac:dyDescent="0.25">
      <c r="A3904" s="36">
        <v>3898</v>
      </c>
      <c r="B3904" s="45">
        <v>45016</v>
      </c>
      <c r="C3904" s="36" t="s">
        <v>823</v>
      </c>
      <c r="D3904" s="36"/>
      <c r="E3904" s="36">
        <v>12004</v>
      </c>
      <c r="F3904" s="56" t="s">
        <v>2775</v>
      </c>
      <c r="G3904" s="36" t="s">
        <v>65</v>
      </c>
      <c r="H3904" s="38">
        <f>VLOOKUP(F3904,'[1]Feeder Assets'!$F$1338:$K$2140,6,0)</f>
        <v>300</v>
      </c>
      <c r="I3904" s="50">
        <v>38305437</v>
      </c>
      <c r="J3904" s="39">
        <f t="shared" si="1750"/>
        <v>0</v>
      </c>
      <c r="K3904" s="39">
        <f t="shared" si="1751"/>
        <v>0</v>
      </c>
      <c r="L3904" s="39">
        <f t="shared" si="1752"/>
        <v>38305437</v>
      </c>
      <c r="M3904" s="39">
        <f>IF(C3904=12006,H3904,IF(C3904&lt;&gt;12006,0))</f>
        <v>0</v>
      </c>
      <c r="N3904" s="39">
        <f t="shared" si="1763"/>
        <v>0</v>
      </c>
      <c r="O3904" s="39">
        <f t="shared" si="1754"/>
        <v>0</v>
      </c>
      <c r="P3904" s="39">
        <f t="shared" si="1755"/>
        <v>0</v>
      </c>
      <c r="Q3904" s="39">
        <f t="shared" si="1756"/>
        <v>0</v>
      </c>
      <c r="R3904" s="39">
        <f t="shared" si="1757"/>
        <v>0</v>
      </c>
      <c r="S3904" s="39">
        <f t="shared" si="1758"/>
        <v>0</v>
      </c>
      <c r="T3904" s="39"/>
      <c r="U3904" s="39">
        <f t="shared" si="1759"/>
        <v>0</v>
      </c>
      <c r="V3904" s="39"/>
      <c r="W3904" s="39"/>
      <c r="X3904" s="39">
        <f t="shared" si="1746"/>
        <v>3146.2371252566732</v>
      </c>
      <c r="Y3904" s="39">
        <f t="shared" si="1747"/>
        <v>95763.592499999984</v>
      </c>
      <c r="Z3904" s="41">
        <f t="shared" si="1748"/>
        <v>2016737.9972895272</v>
      </c>
      <c r="AA3904" s="41">
        <v>865215.20944558503</v>
      </c>
      <c r="AB3904" s="41">
        <v>-23334.583406867128</v>
      </c>
      <c r="AC3904" s="41">
        <f t="shared" si="1764"/>
        <v>841880.62603871792</v>
      </c>
      <c r="AD3904" s="42">
        <f t="shared" si="1760"/>
        <v>1151522.7878439422</v>
      </c>
      <c r="AE3904" s="41">
        <f t="shared" si="1765"/>
        <v>1993403.4138826602</v>
      </c>
      <c r="AF3904" s="42">
        <f t="shared" si="1766"/>
        <v>36312033.586117342</v>
      </c>
      <c r="AG3904" s="43">
        <f>(365.25/30.4375*(IF(E3904=12002,1/3%,IF(E3904=12003,1/3%,IF(E3904=12004,1/3%,IF(E3904=12006,1/2%,IF(E3904=12007,1/10%,IF(E3904=12008,1/3%,IF(E3904=12009,1/10%,IF(E3904=12010,1/10%,IF(E3904=12011,1/20%,IF(E3904=12012,1/3%))))))))))))</f>
        <v>400</v>
      </c>
      <c r="AH3904" s="44">
        <f t="shared" si="1767"/>
        <v>378.9404517453799</v>
      </c>
      <c r="AI3904" s="36">
        <f t="shared" si="1768"/>
        <v>21.059548254620122</v>
      </c>
      <c r="AJ3904" s="36">
        <f t="shared" si="1769"/>
        <v>641</v>
      </c>
      <c r="AK3904" s="45">
        <v>45657</v>
      </c>
    </row>
    <row r="3905" spans="1:37" s="79" customFormat="1" ht="51" customHeight="1" x14ac:dyDescent="0.25">
      <c r="A3905" s="36">
        <v>3899</v>
      </c>
      <c r="B3905" s="45">
        <v>45016</v>
      </c>
      <c r="C3905" s="36" t="s">
        <v>823</v>
      </c>
      <c r="D3905" s="36"/>
      <c r="E3905" s="36">
        <v>12004</v>
      </c>
      <c r="F3905" s="56" t="s">
        <v>2776</v>
      </c>
      <c r="G3905" s="36" t="s">
        <v>65</v>
      </c>
      <c r="H3905" s="38">
        <v>1</v>
      </c>
      <c r="I3905" s="50">
        <v>160000</v>
      </c>
      <c r="J3905" s="39">
        <f t="shared" si="1750"/>
        <v>0</v>
      </c>
      <c r="K3905" s="39">
        <f t="shared" si="1751"/>
        <v>0</v>
      </c>
      <c r="L3905" s="39">
        <f t="shared" si="1752"/>
        <v>160000</v>
      </c>
      <c r="M3905" s="39">
        <f>IF(C3905=12006,H3905,IF(C3905&lt;&gt;12006,0))</f>
        <v>0</v>
      </c>
      <c r="N3905" s="39">
        <f t="shared" si="1763"/>
        <v>0</v>
      </c>
      <c r="O3905" s="39">
        <f t="shared" si="1754"/>
        <v>0</v>
      </c>
      <c r="P3905" s="39">
        <f t="shared" si="1755"/>
        <v>0</v>
      </c>
      <c r="Q3905" s="39">
        <f t="shared" si="1756"/>
        <v>0</v>
      </c>
      <c r="R3905" s="39">
        <f t="shared" si="1757"/>
        <v>0</v>
      </c>
      <c r="S3905" s="39">
        <f t="shared" si="1758"/>
        <v>0</v>
      </c>
      <c r="T3905" s="39"/>
      <c r="U3905" s="39">
        <f t="shared" si="1759"/>
        <v>0</v>
      </c>
      <c r="V3905" s="39"/>
      <c r="W3905" s="39"/>
      <c r="X3905" s="39">
        <f t="shared" si="1746"/>
        <v>13.141683778234086</v>
      </c>
      <c r="Y3905" s="39">
        <f t="shared" si="1747"/>
        <v>400</v>
      </c>
      <c r="Z3905" s="41">
        <f t="shared" si="1748"/>
        <v>8423.8193018480488</v>
      </c>
      <c r="AA3905" s="41">
        <v>3613.9630390143739</v>
      </c>
      <c r="AB3905" s="41">
        <v>-97.467452077331515</v>
      </c>
      <c r="AC3905" s="41">
        <f t="shared" si="1764"/>
        <v>3516.4955869370424</v>
      </c>
      <c r="AD3905" s="42">
        <f t="shared" si="1760"/>
        <v>4809.8562628336749</v>
      </c>
      <c r="AE3905" s="41">
        <f t="shared" si="1765"/>
        <v>8326.3518497707173</v>
      </c>
      <c r="AF3905" s="42">
        <f t="shared" si="1766"/>
        <v>151673.64815022927</v>
      </c>
      <c r="AG3905" s="43">
        <f>(365.25/30.4375*(IF(E3905=12002,1/3%,IF(E3905=12003,1/3%,IF(E3905=12004,1/3%,IF(E3905=12006,1/2%,IF(E3905=12007,1/10%,IF(E3905=12008,1/3%,IF(E3905=12009,1/10%,IF(E3905=12010,1/10%,IF(E3905=12011,1/20%,IF(E3905=12012,1/3%))))))))))))</f>
        <v>400</v>
      </c>
      <c r="AH3905" s="44">
        <f t="shared" si="1767"/>
        <v>378.9404517453799</v>
      </c>
      <c r="AI3905" s="36">
        <f t="shared" si="1768"/>
        <v>21.059548254620122</v>
      </c>
      <c r="AJ3905" s="36">
        <f t="shared" si="1769"/>
        <v>641</v>
      </c>
      <c r="AK3905" s="45">
        <v>45657</v>
      </c>
    </row>
    <row r="3906" spans="1:37" s="79" customFormat="1" ht="38.25" customHeight="1" x14ac:dyDescent="0.25">
      <c r="A3906" s="36">
        <v>3900</v>
      </c>
      <c r="B3906" s="91">
        <v>45016</v>
      </c>
      <c r="C3906" s="49" t="s">
        <v>272</v>
      </c>
      <c r="D3906" s="49"/>
      <c r="E3906" s="49">
        <v>12010</v>
      </c>
      <c r="F3906" s="56" t="s">
        <v>2777</v>
      </c>
      <c r="G3906" s="56" t="s">
        <v>435</v>
      </c>
      <c r="H3906" s="62">
        <v>1</v>
      </c>
      <c r="I3906" s="96">
        <v>1315537.9700000002</v>
      </c>
      <c r="J3906" s="39">
        <f t="shared" si="1750"/>
        <v>0</v>
      </c>
      <c r="K3906" s="39">
        <f t="shared" si="1751"/>
        <v>0</v>
      </c>
      <c r="L3906" s="39">
        <f t="shared" si="1752"/>
        <v>0</v>
      </c>
      <c r="M3906" s="39">
        <f>IF(E3906=12005,I3906,IF(E3906&lt;&gt;12005,0))</f>
        <v>0</v>
      </c>
      <c r="N3906" s="39">
        <f t="shared" si="1763"/>
        <v>0</v>
      </c>
      <c r="O3906" s="39">
        <f t="shared" si="1754"/>
        <v>0</v>
      </c>
      <c r="P3906" s="39">
        <f t="shared" si="1755"/>
        <v>0</v>
      </c>
      <c r="Q3906" s="39">
        <f t="shared" si="1756"/>
        <v>0</v>
      </c>
      <c r="R3906" s="39">
        <f t="shared" si="1757"/>
        <v>1315537.9700000002</v>
      </c>
      <c r="S3906" s="39">
        <f t="shared" si="1758"/>
        <v>0</v>
      </c>
      <c r="T3906" s="39"/>
      <c r="U3906" s="39">
        <f t="shared" si="1759"/>
        <v>0</v>
      </c>
      <c r="V3906" s="39"/>
      <c r="W3906" s="39">
        <f>IF(E3906=12099,I3906,IF(E3906&lt;&gt;12099,0))</f>
        <v>0</v>
      </c>
      <c r="X3906" s="39">
        <f t="shared" si="1746"/>
        <v>360.17466666666672</v>
      </c>
      <c r="Y3906" s="39">
        <f t="shared" si="1747"/>
        <v>10962.816416666668</v>
      </c>
      <c r="Z3906" s="41">
        <f t="shared" si="1748"/>
        <v>230871.96133333334</v>
      </c>
      <c r="AA3906" s="41">
        <v>99048.03333333334</v>
      </c>
      <c r="AB3906" s="41">
        <v>0</v>
      </c>
      <c r="AC3906" s="41">
        <f t="shared" si="1764"/>
        <v>99048.03333333334</v>
      </c>
      <c r="AD3906" s="42">
        <f t="shared" si="1760"/>
        <v>131823.92800000001</v>
      </c>
      <c r="AE3906" s="41">
        <f t="shared" si="1765"/>
        <v>230871.96133333334</v>
      </c>
      <c r="AF3906" s="42">
        <f t="shared" si="1766"/>
        <v>1084666.0086666669</v>
      </c>
      <c r="AG3906" s="43">
        <f>(365.25/30.4375*(IF(E3906=12002,1/3%,IF(E3906=12003,1/3%,IF(E3906=12004,1/3%,IF(E3906=12006,1/2%,IF(E3906=12007,1/10%,IF(E3906=12008,1/3%,IF(E3906=12009,1/10%,IF(E3906=12010,1/10%,IF(E3906=12011,1/20%,IF(E3906=12012,1/3%,IF(E3906=12099,1/10%)))))))))))))</f>
        <v>120</v>
      </c>
      <c r="AH3906" s="44">
        <f t="shared" si="1767"/>
        <v>98.940451745379875</v>
      </c>
      <c r="AI3906" s="36">
        <f t="shared" si="1768"/>
        <v>21.059548254620122</v>
      </c>
      <c r="AJ3906" s="36">
        <f t="shared" si="1769"/>
        <v>641</v>
      </c>
      <c r="AK3906" s="45">
        <v>45657</v>
      </c>
    </row>
    <row r="3907" spans="1:37" s="79" customFormat="1" ht="51" customHeight="1" x14ac:dyDescent="0.25">
      <c r="A3907" s="36">
        <v>3901</v>
      </c>
      <c r="B3907" s="45">
        <v>45017</v>
      </c>
      <c r="C3907" s="36" t="s">
        <v>533</v>
      </c>
      <c r="D3907" s="36"/>
      <c r="E3907" s="36">
        <v>12003</v>
      </c>
      <c r="F3907" s="36" t="s">
        <v>2778</v>
      </c>
      <c r="G3907" s="56" t="s">
        <v>56</v>
      </c>
      <c r="H3907" s="38">
        <v>18</v>
      </c>
      <c r="I3907" s="48">
        <v>986487.55411255406</v>
      </c>
      <c r="J3907" s="39">
        <f t="shared" si="1750"/>
        <v>0</v>
      </c>
      <c r="K3907" s="39">
        <f t="shared" si="1751"/>
        <v>986487.55411255406</v>
      </c>
      <c r="L3907" s="39">
        <f t="shared" si="1752"/>
        <v>0</v>
      </c>
      <c r="M3907" s="39">
        <f>IF(C3907=12006,H3907,IF(C3907&lt;&gt;12006,0))</f>
        <v>0</v>
      </c>
      <c r="N3907" s="39">
        <f t="shared" si="1763"/>
        <v>0</v>
      </c>
      <c r="O3907" s="39">
        <f t="shared" si="1754"/>
        <v>0</v>
      </c>
      <c r="P3907" s="39">
        <f t="shared" si="1755"/>
        <v>0</v>
      </c>
      <c r="Q3907" s="39">
        <f t="shared" si="1756"/>
        <v>0</v>
      </c>
      <c r="R3907" s="39">
        <f t="shared" si="1757"/>
        <v>0</v>
      </c>
      <c r="S3907" s="39">
        <f t="shared" si="1758"/>
        <v>0</v>
      </c>
      <c r="T3907" s="39"/>
      <c r="U3907" s="39">
        <f t="shared" si="1759"/>
        <v>0</v>
      </c>
      <c r="V3907" s="39"/>
      <c r="W3907" s="39"/>
      <c r="X3907" s="39">
        <f t="shared" si="1746"/>
        <v>81.025671795692318</v>
      </c>
      <c r="Y3907" s="39">
        <f t="shared" si="1747"/>
        <v>2466.2188852813852</v>
      </c>
      <c r="Z3907" s="41">
        <f t="shared" si="1748"/>
        <v>51856.429949243087</v>
      </c>
      <c r="AA3907" s="41">
        <v>22201.034072019698</v>
      </c>
      <c r="AB3907" s="41">
        <v>-598.75494052422096</v>
      </c>
      <c r="AC3907" s="41">
        <f t="shared" si="1764"/>
        <v>21602.279131495477</v>
      </c>
      <c r="AD3907" s="42">
        <f t="shared" si="1760"/>
        <v>29655.395877223389</v>
      </c>
      <c r="AE3907" s="41">
        <f t="shared" si="1765"/>
        <v>51257.67500871887</v>
      </c>
      <c r="AF3907" s="42">
        <f t="shared" si="1766"/>
        <v>935229.87910383521</v>
      </c>
      <c r="AG3907" s="43">
        <f>(365.25/30.4375*(IF(E3907=12002,1/3%,IF(E3907=12003,1/3%,IF(E3907=12004,1/3%,IF(E3907=12006,1/2%,IF(E3907=12007,1/10%,IF(E3907=12008,1/3%,IF(E3907=12009,1/10%,IF(E3907=12010,1/10%,IF(E3907=12011,1/20%,IF(E3907=12012,1/3%))))))))))))</f>
        <v>400</v>
      </c>
      <c r="AH3907" s="44">
        <f t="shared" si="1767"/>
        <v>378.97330595482549</v>
      </c>
      <c r="AI3907" s="36">
        <f t="shared" si="1768"/>
        <v>21.026694045174537</v>
      </c>
      <c r="AJ3907" s="36">
        <f t="shared" si="1769"/>
        <v>640</v>
      </c>
      <c r="AK3907" s="45">
        <v>45657</v>
      </c>
    </row>
    <row r="3908" spans="1:37" s="79" customFormat="1" ht="51" customHeight="1" x14ac:dyDescent="0.25">
      <c r="A3908" s="36">
        <v>3902</v>
      </c>
      <c r="B3908" s="45">
        <v>45017</v>
      </c>
      <c r="C3908" s="36" t="s">
        <v>533</v>
      </c>
      <c r="D3908" s="36"/>
      <c r="E3908" s="36">
        <v>12003</v>
      </c>
      <c r="F3908" s="36" t="s">
        <v>2779</v>
      </c>
      <c r="G3908" s="56" t="s">
        <v>56</v>
      </c>
      <c r="H3908" s="38">
        <v>152</v>
      </c>
      <c r="I3908" s="48">
        <v>11760479.076479077</v>
      </c>
      <c r="J3908" s="39">
        <f t="shared" si="1750"/>
        <v>0</v>
      </c>
      <c r="K3908" s="39">
        <f t="shared" si="1751"/>
        <v>11760479.076479077</v>
      </c>
      <c r="L3908" s="39">
        <f t="shared" si="1752"/>
        <v>0</v>
      </c>
      <c r="M3908" s="39">
        <f>IF(C3908=12006,H3908,IF(C3908&lt;&gt;12006,0))</f>
        <v>0</v>
      </c>
      <c r="N3908" s="39">
        <f t="shared" si="1763"/>
        <v>0</v>
      </c>
      <c r="O3908" s="39">
        <f t="shared" si="1754"/>
        <v>0</v>
      </c>
      <c r="P3908" s="39">
        <f t="shared" si="1755"/>
        <v>0</v>
      </c>
      <c r="Q3908" s="39">
        <f t="shared" si="1756"/>
        <v>0</v>
      </c>
      <c r="R3908" s="39">
        <f t="shared" si="1757"/>
        <v>0</v>
      </c>
      <c r="S3908" s="39">
        <f t="shared" si="1758"/>
        <v>0</v>
      </c>
      <c r="T3908" s="39"/>
      <c r="U3908" s="39">
        <f t="shared" si="1759"/>
        <v>0</v>
      </c>
      <c r="V3908" s="39"/>
      <c r="W3908" s="39"/>
      <c r="X3908" s="39">
        <f t="shared" si="1746"/>
        <v>965.95310689766541</v>
      </c>
      <c r="Y3908" s="39">
        <f t="shared" si="1747"/>
        <v>29401.197691197693</v>
      </c>
      <c r="Z3908" s="41">
        <f t="shared" si="1748"/>
        <v>618209.98841450585</v>
      </c>
      <c r="AA3908" s="41">
        <v>264671.15128996037</v>
      </c>
      <c r="AB3908" s="41">
        <v>-7138.0981144848311</v>
      </c>
      <c r="AC3908" s="41">
        <f t="shared" si="1764"/>
        <v>257533.05317547554</v>
      </c>
      <c r="AD3908" s="42">
        <f t="shared" si="1760"/>
        <v>353538.83712454548</v>
      </c>
      <c r="AE3908" s="41">
        <f t="shared" si="1765"/>
        <v>611071.89030002104</v>
      </c>
      <c r="AF3908" s="42">
        <f t="shared" si="1766"/>
        <v>11149407.186179057</v>
      </c>
      <c r="AG3908" s="43">
        <f>(365.25/30.4375*(IF(E3908=12002,1/3%,IF(E3908=12003,1/3%,IF(E3908=12004,1/3%,IF(E3908=12006,1/2%,IF(E3908=12007,1/10%,IF(E3908=12008,1/3%,IF(E3908=12009,1/10%,IF(E3908=12010,1/10%,IF(E3908=12011,1/20%,IF(E3908=12012,1/3%))))))))))))</f>
        <v>400</v>
      </c>
      <c r="AH3908" s="44">
        <f t="shared" si="1767"/>
        <v>378.97330595482549</v>
      </c>
      <c r="AI3908" s="36">
        <f t="shared" si="1768"/>
        <v>21.026694045174537</v>
      </c>
      <c r="AJ3908" s="36">
        <f t="shared" si="1769"/>
        <v>640</v>
      </c>
      <c r="AK3908" s="45">
        <v>45657</v>
      </c>
    </row>
    <row r="3909" spans="1:37" s="79" customFormat="1" ht="51" customHeight="1" x14ac:dyDescent="0.25">
      <c r="A3909" s="36">
        <v>3903</v>
      </c>
      <c r="B3909" s="45">
        <v>45017</v>
      </c>
      <c r="C3909" s="36" t="s">
        <v>533</v>
      </c>
      <c r="D3909" s="36"/>
      <c r="E3909" s="36">
        <v>12003</v>
      </c>
      <c r="F3909" s="36" t="s">
        <v>2780</v>
      </c>
      <c r="G3909" s="56" t="s">
        <v>56</v>
      </c>
      <c r="H3909" s="38">
        <v>6</v>
      </c>
      <c r="I3909" s="48">
        <v>657658.36940836941</v>
      </c>
      <c r="J3909" s="39">
        <f t="shared" si="1750"/>
        <v>0</v>
      </c>
      <c r="K3909" s="39">
        <f t="shared" si="1751"/>
        <v>657658.36940836941</v>
      </c>
      <c r="L3909" s="39">
        <f t="shared" si="1752"/>
        <v>0</v>
      </c>
      <c r="M3909" s="39">
        <f>IF(C3909=12006,H3909,IF(C3909&lt;&gt;12006,0))</f>
        <v>0</v>
      </c>
      <c r="N3909" s="39">
        <f t="shared" si="1763"/>
        <v>0</v>
      </c>
      <c r="O3909" s="39">
        <f t="shared" si="1754"/>
        <v>0</v>
      </c>
      <c r="P3909" s="39">
        <f t="shared" si="1755"/>
        <v>0</v>
      </c>
      <c r="Q3909" s="39">
        <f t="shared" si="1756"/>
        <v>0</v>
      </c>
      <c r="R3909" s="39">
        <f t="shared" si="1757"/>
        <v>0</v>
      </c>
      <c r="S3909" s="39">
        <f t="shared" si="1758"/>
        <v>0</v>
      </c>
      <c r="T3909" s="39"/>
      <c r="U3909" s="39">
        <f t="shared" si="1759"/>
        <v>0</v>
      </c>
      <c r="V3909" s="39"/>
      <c r="W3909" s="39"/>
      <c r="X3909" s="39">
        <f t="shared" si="1746"/>
        <v>54.017114530461548</v>
      </c>
      <c r="Y3909" s="39">
        <f t="shared" si="1747"/>
        <v>1644.1459235209234</v>
      </c>
      <c r="Z3909" s="41">
        <f t="shared" si="1748"/>
        <v>34570.953299495392</v>
      </c>
      <c r="AA3909" s="41">
        <v>14800.689381346465</v>
      </c>
      <c r="AB3909" s="41">
        <v>-399.16996034948062</v>
      </c>
      <c r="AC3909" s="41">
        <f t="shared" si="1764"/>
        <v>14401.519420996985</v>
      </c>
      <c r="AD3909" s="42">
        <f t="shared" si="1760"/>
        <v>19770.263918148928</v>
      </c>
      <c r="AE3909" s="41">
        <f t="shared" si="1765"/>
        <v>34171.783339145913</v>
      </c>
      <c r="AF3909" s="42">
        <f t="shared" si="1766"/>
        <v>623486.58606922347</v>
      </c>
      <c r="AG3909" s="43">
        <f>(365.25/30.4375*(IF(E3909=12002,1/3%,IF(E3909=12003,1/3%,IF(E3909=12004,1/3%,IF(E3909=12006,1/2%,IF(E3909=12007,1/10%,IF(E3909=12008,1/3%,IF(E3909=12009,1/10%,IF(E3909=12010,1/10%,IF(E3909=12011,1/20%,IF(E3909=12012,1/3%))))))))))))</f>
        <v>400</v>
      </c>
      <c r="AH3909" s="44">
        <f t="shared" si="1767"/>
        <v>378.97330595482549</v>
      </c>
      <c r="AI3909" s="36">
        <f t="shared" si="1768"/>
        <v>21.026694045174537</v>
      </c>
      <c r="AJ3909" s="36">
        <f t="shared" si="1769"/>
        <v>640</v>
      </c>
      <c r="AK3909" s="45">
        <v>45657</v>
      </c>
    </row>
    <row r="3910" spans="1:37" s="79" customFormat="1" ht="15.75" customHeight="1" x14ac:dyDescent="0.25">
      <c r="A3910" s="36">
        <v>3904</v>
      </c>
      <c r="B3910" s="91">
        <v>45017</v>
      </c>
      <c r="C3910" s="49" t="s">
        <v>272</v>
      </c>
      <c r="D3910" s="49"/>
      <c r="E3910" s="49">
        <v>12010</v>
      </c>
      <c r="F3910" s="56" t="s">
        <v>2781</v>
      </c>
      <c r="G3910" s="56" t="s">
        <v>435</v>
      </c>
      <c r="H3910" s="38">
        <v>53</v>
      </c>
      <c r="I3910" s="50">
        <v>3495000</v>
      </c>
      <c r="J3910" s="39">
        <f t="shared" si="1750"/>
        <v>0</v>
      </c>
      <c r="K3910" s="39">
        <f t="shared" si="1751"/>
        <v>0</v>
      </c>
      <c r="L3910" s="39">
        <f t="shared" si="1752"/>
        <v>0</v>
      </c>
      <c r="M3910" s="39">
        <f>IF(E3910=12005,I3910,IF(E3910&lt;&gt;12005,0))</f>
        <v>0</v>
      </c>
      <c r="N3910" s="39">
        <f t="shared" si="1763"/>
        <v>0</v>
      </c>
      <c r="O3910" s="39">
        <f t="shared" si="1754"/>
        <v>0</v>
      </c>
      <c r="P3910" s="39">
        <f t="shared" si="1755"/>
        <v>0</v>
      </c>
      <c r="Q3910" s="39">
        <f t="shared" si="1756"/>
        <v>0</v>
      </c>
      <c r="R3910" s="39">
        <f t="shared" si="1757"/>
        <v>3495000</v>
      </c>
      <c r="S3910" s="39">
        <f t="shared" si="1758"/>
        <v>0</v>
      </c>
      <c r="T3910" s="39"/>
      <c r="U3910" s="39">
        <f t="shared" si="1759"/>
        <v>0</v>
      </c>
      <c r="V3910" s="39"/>
      <c r="W3910" s="39">
        <f>IF(E3910=12099,I3910,IF(E3910&lt;&gt;12099,0))</f>
        <v>0</v>
      </c>
      <c r="X3910" s="39">
        <f t="shared" si="1746"/>
        <v>956.87885010266939</v>
      </c>
      <c r="Y3910" s="39">
        <f t="shared" si="1747"/>
        <v>29125</v>
      </c>
      <c r="Z3910" s="41">
        <f t="shared" si="1748"/>
        <v>612402.46406570834</v>
      </c>
      <c r="AA3910" s="41">
        <v>262184.8049281314</v>
      </c>
      <c r="AB3910" s="41">
        <v>0</v>
      </c>
      <c r="AC3910" s="41">
        <f t="shared" si="1764"/>
        <v>262184.8049281314</v>
      </c>
      <c r="AD3910" s="42">
        <f t="shared" si="1760"/>
        <v>350217.65913757693</v>
      </c>
      <c r="AE3910" s="41">
        <f t="shared" si="1765"/>
        <v>612402.46406570834</v>
      </c>
      <c r="AF3910" s="42">
        <f t="shared" si="1766"/>
        <v>2882597.5359342918</v>
      </c>
      <c r="AG3910" s="43">
        <f>(365.25/30.4375*(IF(E3910=12002,1/3%,IF(E3910=12003,1/3%,IF(E3910=12004,1/3%,IF(E3910=12006,1/2%,IF(E3910=12007,1/10%,IF(E3910=12008,1/3%,IF(E3910=12009,1/10%,IF(E3910=12010,1/10%,IF(E3910=12011,1/20%,IF(E3910=12012,1/3%,IF(E3910=12099,1/10%)))))))))))))</f>
        <v>120</v>
      </c>
      <c r="AH3910" s="44">
        <f t="shared" si="1767"/>
        <v>98.973305954825463</v>
      </c>
      <c r="AI3910" s="36">
        <f t="shared" si="1768"/>
        <v>21.026694045174537</v>
      </c>
      <c r="AJ3910" s="36">
        <f t="shared" si="1769"/>
        <v>640</v>
      </c>
      <c r="AK3910" s="45">
        <v>45657</v>
      </c>
    </row>
    <row r="3911" spans="1:37" s="79" customFormat="1" ht="51" customHeight="1" x14ac:dyDescent="0.25">
      <c r="A3911" s="36">
        <v>3905</v>
      </c>
      <c r="B3911" s="45">
        <v>45017</v>
      </c>
      <c r="C3911" s="53" t="s">
        <v>533</v>
      </c>
      <c r="D3911" s="53"/>
      <c r="E3911" s="56">
        <v>12003</v>
      </c>
      <c r="F3911" s="36" t="s">
        <v>2782</v>
      </c>
      <c r="G3911" s="56" t="s">
        <v>544</v>
      </c>
      <c r="H3911" s="38">
        <v>1</v>
      </c>
      <c r="I3911" s="48">
        <v>22463415</v>
      </c>
      <c r="J3911" s="39">
        <f t="shared" si="1750"/>
        <v>0</v>
      </c>
      <c r="K3911" s="39">
        <f t="shared" si="1751"/>
        <v>22463415</v>
      </c>
      <c r="L3911" s="39">
        <f t="shared" si="1752"/>
        <v>0</v>
      </c>
      <c r="M3911" s="39">
        <f>IF(C3911=12006,H3911,IF(C3911&lt;&gt;12006,0))</f>
        <v>0</v>
      </c>
      <c r="N3911" s="39">
        <f t="shared" si="1763"/>
        <v>0</v>
      </c>
      <c r="O3911" s="39">
        <f t="shared" si="1754"/>
        <v>0</v>
      </c>
      <c r="P3911" s="39">
        <f t="shared" si="1755"/>
        <v>0</v>
      </c>
      <c r="Q3911" s="39">
        <f t="shared" si="1756"/>
        <v>0</v>
      </c>
      <c r="R3911" s="39">
        <f t="shared" si="1757"/>
        <v>0</v>
      </c>
      <c r="S3911" s="39">
        <f t="shared" si="1758"/>
        <v>0</v>
      </c>
      <c r="T3911" s="39"/>
      <c r="U3911" s="39">
        <f t="shared" si="1759"/>
        <v>0</v>
      </c>
      <c r="V3911" s="39"/>
      <c r="W3911" s="39"/>
      <c r="X3911" s="39">
        <f t="shared" ref="X3911:X3974" si="1773">IF(I3911&lt;0,0,IF(I3911&gt;0,((1/365.25*(IF(E3911=12002,I3911*3%,IF(E3911=12003,I3911*3%,IF(E3911=12004,I3911*3%,IF(E3911=12006,I3911*2%,IF(E3911=12007,I3911*10%,IF(E3911=12008,I3911*3%,IF(E3911=12009,I3911*10%,IF(E3911=12010,I3911*10%,IF(E3911=12011,I3911*20%,IF(E3911=12012,I3911*3%,IF(E3911=12099,I3911*10%))))))))))))))))</f>
        <v>1845.0443531827514</v>
      </c>
      <c r="Y3911" s="39">
        <f t="shared" ref="Y3911:Y3974" si="1774">X3911*30.4375</f>
        <v>56158.537499999991</v>
      </c>
      <c r="Z3911" s="41">
        <f t="shared" ref="Z3911:Z3974" si="1775">IF(I3911&lt;0,0,IF(I3911&gt;0,(IF(AI3911*Y3911&lt;=I3911,Y3911*AI3911,IF(Y3911*AI3911&gt;I3911,I3911,IF(AI3911*Y3911=I3911,I3911))))))</f>
        <v>1180828.3860369606</v>
      </c>
      <c r="AA3911" s="41">
        <v>450190.82217659132</v>
      </c>
      <c r="AB3911" s="41">
        <v>-10773.2655748862</v>
      </c>
      <c r="AC3911" s="41">
        <f t="shared" si="1764"/>
        <v>439417.55660170515</v>
      </c>
      <c r="AD3911" s="42">
        <f t="shared" si="1760"/>
        <v>730637.56386036938</v>
      </c>
      <c r="AE3911" s="41">
        <f t="shared" si="1765"/>
        <v>1170055.1204620744</v>
      </c>
      <c r="AF3911" s="42">
        <f t="shared" si="1766"/>
        <v>21293359.879537925</v>
      </c>
      <c r="AG3911" s="43">
        <f>(365.25/30.4375*(IF(E3911=12002,1/3%,IF(E3911=12003,1/3%,IF(E3911=12004,1/3%,IF(E3911=12006,1/2%,IF(E3911=12007,1/10%,IF(E3911=12008,1/3%,IF(E3911=12009,1/10%,IF(E3911=12010,1/10%,IF(E3911=12011,1/20%,IF(E3911=12012,1/3%))))))))))))</f>
        <v>400</v>
      </c>
      <c r="AH3911" s="44">
        <f t="shared" si="1767"/>
        <v>378.97330595482549</v>
      </c>
      <c r="AI3911" s="36">
        <f t="shared" si="1768"/>
        <v>21.026694045174537</v>
      </c>
      <c r="AJ3911" s="36">
        <f t="shared" si="1769"/>
        <v>640</v>
      </c>
      <c r="AK3911" s="45">
        <v>45657</v>
      </c>
    </row>
    <row r="3912" spans="1:37" s="79" customFormat="1" ht="15.75" customHeight="1" x14ac:dyDescent="0.2">
      <c r="A3912" s="36">
        <v>3906</v>
      </c>
      <c r="B3912" s="116">
        <v>45017</v>
      </c>
      <c r="C3912" s="70" t="s">
        <v>272</v>
      </c>
      <c r="D3912" s="70"/>
      <c r="E3912" s="70">
        <v>12010</v>
      </c>
      <c r="F3912" s="92" t="s">
        <v>2783</v>
      </c>
      <c r="G3912" s="92" t="s">
        <v>692</v>
      </c>
      <c r="H3912" s="71">
        <v>1</v>
      </c>
      <c r="I3912" s="72">
        <v>280000</v>
      </c>
      <c r="J3912" s="39">
        <f t="shared" si="1750"/>
        <v>0</v>
      </c>
      <c r="K3912" s="39">
        <f t="shared" si="1751"/>
        <v>0</v>
      </c>
      <c r="L3912" s="39">
        <f t="shared" si="1752"/>
        <v>0</v>
      </c>
      <c r="M3912" s="39">
        <f>IF(C3912=12006,H3912,IF(C3912&lt;&gt;12006,0))</f>
        <v>0</v>
      </c>
      <c r="N3912" s="39">
        <f t="shared" si="1763"/>
        <v>0</v>
      </c>
      <c r="O3912" s="39">
        <f t="shared" si="1754"/>
        <v>0</v>
      </c>
      <c r="P3912" s="39">
        <f t="shared" si="1755"/>
        <v>0</v>
      </c>
      <c r="Q3912" s="39">
        <f t="shared" si="1756"/>
        <v>0</v>
      </c>
      <c r="R3912" s="39">
        <f t="shared" si="1757"/>
        <v>280000</v>
      </c>
      <c r="S3912" s="39">
        <f t="shared" si="1758"/>
        <v>0</v>
      </c>
      <c r="T3912" s="39"/>
      <c r="U3912" s="39">
        <f t="shared" si="1759"/>
        <v>0</v>
      </c>
      <c r="V3912" s="39"/>
      <c r="W3912" s="39"/>
      <c r="X3912" s="39">
        <f t="shared" si="1773"/>
        <v>76.659822039698838</v>
      </c>
      <c r="Y3912" s="39">
        <f t="shared" si="1774"/>
        <v>2333.3333333333335</v>
      </c>
      <c r="Z3912" s="41">
        <f t="shared" si="1775"/>
        <v>49062.286105407256</v>
      </c>
      <c r="AA3912" s="41">
        <v>18704.996577686517</v>
      </c>
      <c r="AB3912" s="41">
        <v>0</v>
      </c>
      <c r="AC3912" s="41">
        <f t="shared" si="1764"/>
        <v>18704.996577686517</v>
      </c>
      <c r="AD3912" s="42">
        <f t="shared" si="1760"/>
        <v>30357.289527720739</v>
      </c>
      <c r="AE3912" s="41">
        <f t="shared" si="1765"/>
        <v>49062.286105407256</v>
      </c>
      <c r="AF3912" s="42">
        <f t="shared" si="1766"/>
        <v>230937.71389459274</v>
      </c>
      <c r="AG3912" s="43">
        <f>(365.25/30.4375*(IF(E3912=12002,1/3%,IF(E3912=12003,1/3%,IF(E3912=12004,1/3%,IF(E3912=12006,1/2%,IF(E3912=12007,1/10%,IF(E3912=12008,1/3%,IF(E3912=12009,1/10%,IF(E3912=12010,1/10%,IF(E3912=12011,1/20%,IF(E3912=12012,1/3%))))))))))))</f>
        <v>120</v>
      </c>
      <c r="AH3912" s="44">
        <f t="shared" si="1767"/>
        <v>98.973305954825463</v>
      </c>
      <c r="AI3912" s="36">
        <f t="shared" si="1768"/>
        <v>21.026694045174537</v>
      </c>
      <c r="AJ3912" s="36">
        <f t="shared" si="1769"/>
        <v>640</v>
      </c>
      <c r="AK3912" s="45">
        <v>45657</v>
      </c>
    </row>
    <row r="3913" spans="1:37" s="79" customFormat="1" ht="15.75" customHeight="1" x14ac:dyDescent="0.25">
      <c r="A3913" s="36">
        <v>3907</v>
      </c>
      <c r="B3913" s="45">
        <v>45020</v>
      </c>
      <c r="C3913" s="36" t="s">
        <v>823</v>
      </c>
      <c r="D3913" s="36"/>
      <c r="E3913" s="36">
        <v>12004</v>
      </c>
      <c r="F3913" s="56" t="s">
        <v>2784</v>
      </c>
      <c r="G3913" s="36" t="s">
        <v>1480</v>
      </c>
      <c r="H3913" s="38">
        <v>1</v>
      </c>
      <c r="I3913" s="50">
        <v>3268750</v>
      </c>
      <c r="J3913" s="39">
        <f t="shared" si="1750"/>
        <v>0</v>
      </c>
      <c r="K3913" s="39">
        <f t="shared" si="1751"/>
        <v>0</v>
      </c>
      <c r="L3913" s="39">
        <f t="shared" si="1752"/>
        <v>3268750</v>
      </c>
      <c r="M3913" s="39">
        <f>IF(C3913=12006,H3913,IF(C3913&lt;&gt;12006,0))</f>
        <v>0</v>
      </c>
      <c r="N3913" s="39">
        <f t="shared" si="1763"/>
        <v>0</v>
      </c>
      <c r="O3913" s="39">
        <f t="shared" si="1754"/>
        <v>0</v>
      </c>
      <c r="P3913" s="39">
        <f t="shared" si="1755"/>
        <v>0</v>
      </c>
      <c r="Q3913" s="39">
        <f t="shared" si="1756"/>
        <v>0</v>
      </c>
      <c r="R3913" s="39">
        <f t="shared" si="1757"/>
        <v>0</v>
      </c>
      <c r="S3913" s="39">
        <f t="shared" si="1758"/>
        <v>0</v>
      </c>
      <c r="T3913" s="39"/>
      <c r="U3913" s="39">
        <f t="shared" si="1759"/>
        <v>0</v>
      </c>
      <c r="V3913" s="39"/>
      <c r="W3913" s="39"/>
      <c r="X3913" s="39">
        <f t="shared" si="1773"/>
        <v>268.48049281314167</v>
      </c>
      <c r="Y3913" s="39">
        <f t="shared" si="1774"/>
        <v>8171.8749999999991</v>
      </c>
      <c r="Z3913" s="41">
        <f t="shared" si="1775"/>
        <v>171022.07392197123</v>
      </c>
      <c r="AA3913" s="41">
        <v>72758.213552361383</v>
      </c>
      <c r="AB3913" s="41">
        <v>-1962.266247908583</v>
      </c>
      <c r="AC3913" s="41">
        <f t="shared" si="1764"/>
        <v>70795.947304452799</v>
      </c>
      <c r="AD3913" s="42">
        <f t="shared" si="1760"/>
        <v>98263.860369609843</v>
      </c>
      <c r="AE3913" s="41">
        <f t="shared" si="1765"/>
        <v>169059.80767406264</v>
      </c>
      <c r="AF3913" s="42">
        <f t="shared" si="1766"/>
        <v>3099690.1923259376</v>
      </c>
      <c r="AG3913" s="43">
        <f>(365.25/30.4375*(IF(E3913=12002,1/3%,IF(E3913=12003,1/3%,IF(E3913=12004,1/3%,IF(E3913=12006,1/2%,IF(E3913=12007,1/10%,IF(E3913=12008,1/3%,IF(E3913=12009,1/10%,IF(E3913=12010,1/10%,IF(E3913=12011,1/20%,IF(E3913=12012,1/3%))))))))))))</f>
        <v>400</v>
      </c>
      <c r="AH3913" s="44">
        <f t="shared" si="1767"/>
        <v>379.0718685831622</v>
      </c>
      <c r="AI3913" s="36">
        <f t="shared" si="1768"/>
        <v>20.928131416837783</v>
      </c>
      <c r="AJ3913" s="36">
        <f t="shared" si="1769"/>
        <v>637</v>
      </c>
      <c r="AK3913" s="45">
        <v>45657</v>
      </c>
    </row>
    <row r="3914" spans="1:37" s="79" customFormat="1" ht="51" customHeight="1" x14ac:dyDescent="0.25">
      <c r="A3914" s="36">
        <v>3908</v>
      </c>
      <c r="B3914" s="91">
        <v>45022</v>
      </c>
      <c r="C3914" s="49" t="s">
        <v>272</v>
      </c>
      <c r="D3914" s="49"/>
      <c r="E3914" s="49">
        <v>12010</v>
      </c>
      <c r="F3914" s="56" t="s">
        <v>1944</v>
      </c>
      <c r="G3914" s="56" t="s">
        <v>435</v>
      </c>
      <c r="H3914" s="38">
        <v>1</v>
      </c>
      <c r="I3914" s="50">
        <v>57123.552123552123</v>
      </c>
      <c r="J3914" s="39">
        <f t="shared" si="1750"/>
        <v>0</v>
      </c>
      <c r="K3914" s="39">
        <f t="shared" si="1751"/>
        <v>0</v>
      </c>
      <c r="L3914" s="39">
        <f t="shared" si="1752"/>
        <v>0</v>
      </c>
      <c r="M3914" s="39">
        <f>IF(E3914=12005,I3914,IF(E3914&lt;&gt;12005,0))</f>
        <v>0</v>
      </c>
      <c r="N3914" s="39">
        <f t="shared" si="1763"/>
        <v>0</v>
      </c>
      <c r="O3914" s="39">
        <f t="shared" si="1754"/>
        <v>0</v>
      </c>
      <c r="P3914" s="39">
        <f t="shared" si="1755"/>
        <v>0</v>
      </c>
      <c r="Q3914" s="39">
        <f t="shared" si="1756"/>
        <v>0</v>
      </c>
      <c r="R3914" s="39">
        <f t="shared" si="1757"/>
        <v>57123.552123552123</v>
      </c>
      <c r="S3914" s="39">
        <f t="shared" si="1758"/>
        <v>0</v>
      </c>
      <c r="T3914" s="39"/>
      <c r="U3914" s="39">
        <f t="shared" si="1759"/>
        <v>0</v>
      </c>
      <c r="V3914" s="39"/>
      <c r="W3914" s="39">
        <f>IF(E3914=12099,I3914,IF(E3914&lt;&gt;12099,0))</f>
        <v>0</v>
      </c>
      <c r="X3914" s="39">
        <f t="shared" si="1773"/>
        <v>15.63957621452488</v>
      </c>
      <c r="Y3914" s="39">
        <f t="shared" si="1774"/>
        <v>476.029601029601</v>
      </c>
      <c r="Z3914" s="41">
        <f t="shared" si="1775"/>
        <v>9931.1308962232979</v>
      </c>
      <c r="AA3914" s="41">
        <v>4207.0460017071928</v>
      </c>
      <c r="AB3914" s="41">
        <v>0</v>
      </c>
      <c r="AC3914" s="41">
        <f t="shared" si="1764"/>
        <v>4207.0460017071928</v>
      </c>
      <c r="AD3914" s="42">
        <f t="shared" si="1760"/>
        <v>5724.0848945161051</v>
      </c>
      <c r="AE3914" s="41">
        <f t="shared" si="1765"/>
        <v>9931.1308962232979</v>
      </c>
      <c r="AF3914" s="42">
        <f t="shared" si="1766"/>
        <v>47192.421227328829</v>
      </c>
      <c r="AG3914" s="43">
        <f>(365.25/30.4375*(IF(E3914=12002,1/3%,IF(E3914=12003,1/3%,IF(E3914=12004,1/3%,IF(E3914=12006,1/2%,IF(E3914=12007,1/10%,IF(E3914=12008,1/3%,IF(E3914=12009,1/10%,IF(E3914=12010,1/10%,IF(E3914=12011,1/20%,IF(E3914=12012,1/3%,IF(E3914=12099,1/10%)))))))))))))</f>
        <v>120</v>
      </c>
      <c r="AH3914" s="44">
        <f t="shared" si="1767"/>
        <v>99.137577002053391</v>
      </c>
      <c r="AI3914" s="36">
        <f t="shared" si="1768"/>
        <v>20.862422997946613</v>
      </c>
      <c r="AJ3914" s="36">
        <f t="shared" si="1769"/>
        <v>635</v>
      </c>
      <c r="AK3914" s="45">
        <v>45657</v>
      </c>
    </row>
    <row r="3915" spans="1:37" s="79" customFormat="1" ht="51" customHeight="1" x14ac:dyDescent="0.25">
      <c r="A3915" s="36">
        <v>3909</v>
      </c>
      <c r="B3915" s="91">
        <v>45022</v>
      </c>
      <c r="C3915" s="49" t="s">
        <v>272</v>
      </c>
      <c r="D3915" s="49"/>
      <c r="E3915" s="49">
        <v>12010</v>
      </c>
      <c r="F3915" s="56" t="s">
        <v>2785</v>
      </c>
      <c r="G3915" s="56" t="s">
        <v>435</v>
      </c>
      <c r="H3915" s="38">
        <v>2</v>
      </c>
      <c r="I3915" s="50">
        <v>1287876.4478764478</v>
      </c>
      <c r="J3915" s="39">
        <f t="shared" si="1750"/>
        <v>0</v>
      </c>
      <c r="K3915" s="39">
        <f t="shared" si="1751"/>
        <v>0</v>
      </c>
      <c r="L3915" s="39">
        <f t="shared" si="1752"/>
        <v>0</v>
      </c>
      <c r="M3915" s="39">
        <f>IF(E3915=12005,I3915,IF(E3915&lt;&gt;12005,0))</f>
        <v>0</v>
      </c>
      <c r="N3915" s="39">
        <f t="shared" si="1763"/>
        <v>0</v>
      </c>
      <c r="O3915" s="39">
        <f t="shared" si="1754"/>
        <v>0</v>
      </c>
      <c r="P3915" s="39">
        <f t="shared" si="1755"/>
        <v>0</v>
      </c>
      <c r="Q3915" s="39">
        <f t="shared" si="1756"/>
        <v>0</v>
      </c>
      <c r="R3915" s="39">
        <f t="shared" si="1757"/>
        <v>1287876.4478764478</v>
      </c>
      <c r="S3915" s="39">
        <f t="shared" si="1758"/>
        <v>0</v>
      </c>
      <c r="T3915" s="39"/>
      <c r="U3915" s="39">
        <f t="shared" si="1759"/>
        <v>0</v>
      </c>
      <c r="V3915" s="39"/>
      <c r="W3915" s="39">
        <f>IF(E3915=12099,I3915,IF(E3915&lt;&gt;12099,0))</f>
        <v>0</v>
      </c>
      <c r="X3915" s="39">
        <f t="shared" si="1773"/>
        <v>352.60135465474275</v>
      </c>
      <c r="Y3915" s="39">
        <f t="shared" si="1774"/>
        <v>10732.303732303733</v>
      </c>
      <c r="Z3915" s="41">
        <f t="shared" si="1775"/>
        <v>223901.86020576168</v>
      </c>
      <c r="AA3915" s="41">
        <v>94849.764402125817</v>
      </c>
      <c r="AB3915" s="41">
        <v>0</v>
      </c>
      <c r="AC3915" s="41">
        <f t="shared" si="1764"/>
        <v>94849.764402125817</v>
      </c>
      <c r="AD3915" s="42">
        <f t="shared" si="1760"/>
        <v>129052.09580363586</v>
      </c>
      <c r="AE3915" s="41">
        <f t="shared" si="1765"/>
        <v>223901.86020576168</v>
      </c>
      <c r="AF3915" s="42">
        <f t="shared" si="1766"/>
        <v>1063974.5876706862</v>
      </c>
      <c r="AG3915" s="43">
        <f>(365.25/30.4375*(IF(E3915=12002,1/3%,IF(E3915=12003,1/3%,IF(E3915=12004,1/3%,IF(E3915=12006,1/2%,IF(E3915=12007,1/10%,IF(E3915=12008,1/3%,IF(E3915=12009,1/10%,IF(E3915=12010,1/10%,IF(E3915=12011,1/20%,IF(E3915=12012,1/3%,IF(E3915=12099,1/10%)))))))))))))</f>
        <v>120</v>
      </c>
      <c r="AH3915" s="44">
        <f t="shared" si="1767"/>
        <v>99.137577002053391</v>
      </c>
      <c r="AI3915" s="36">
        <f t="shared" si="1768"/>
        <v>20.862422997946613</v>
      </c>
      <c r="AJ3915" s="36">
        <f t="shared" si="1769"/>
        <v>635</v>
      </c>
      <c r="AK3915" s="45">
        <v>45657</v>
      </c>
    </row>
    <row r="3916" spans="1:37" s="79" customFormat="1" ht="51" customHeight="1" x14ac:dyDescent="0.25">
      <c r="A3916" s="36">
        <v>3910</v>
      </c>
      <c r="B3916" s="45">
        <v>45046</v>
      </c>
      <c r="C3916" s="36" t="s">
        <v>823</v>
      </c>
      <c r="D3916" s="36"/>
      <c r="E3916" s="36">
        <v>12004</v>
      </c>
      <c r="F3916" s="56" t="s">
        <v>2786</v>
      </c>
      <c r="G3916" s="36" t="s">
        <v>65</v>
      </c>
      <c r="H3916" s="38">
        <f>VLOOKUP(F3916,'[1]Feeder Assets'!$F$1338:$K$2140,6,0)</f>
        <v>500</v>
      </c>
      <c r="I3916" s="50">
        <v>64970615.789999999</v>
      </c>
      <c r="J3916" s="39">
        <f t="shared" si="1750"/>
        <v>0</v>
      </c>
      <c r="K3916" s="39">
        <f t="shared" si="1751"/>
        <v>0</v>
      </c>
      <c r="L3916" s="39">
        <f t="shared" si="1752"/>
        <v>64970615.789999999</v>
      </c>
      <c r="M3916" s="39">
        <f t="shared" ref="M3916:M3921" si="1776">IF(C3916=12006,H3916,IF(C3916&lt;&gt;12006,0))</f>
        <v>0</v>
      </c>
      <c r="N3916" s="39">
        <f t="shared" si="1763"/>
        <v>0</v>
      </c>
      <c r="O3916" s="39">
        <f t="shared" si="1754"/>
        <v>0</v>
      </c>
      <c r="P3916" s="39">
        <f t="shared" si="1755"/>
        <v>0</v>
      </c>
      <c r="Q3916" s="39">
        <f t="shared" si="1756"/>
        <v>0</v>
      </c>
      <c r="R3916" s="39">
        <f t="shared" si="1757"/>
        <v>0</v>
      </c>
      <c r="S3916" s="39">
        <f t="shared" si="1758"/>
        <v>0</v>
      </c>
      <c r="T3916" s="39"/>
      <c r="U3916" s="39">
        <f t="shared" si="1759"/>
        <v>0</v>
      </c>
      <c r="V3916" s="39"/>
      <c r="W3916" s="39"/>
      <c r="X3916" s="39">
        <f t="shared" si="1773"/>
        <v>5336.3955474332652</v>
      </c>
      <c r="Y3916" s="39">
        <f t="shared" si="1774"/>
        <v>162426.539475</v>
      </c>
      <c r="Z3916" s="41">
        <f t="shared" si="1775"/>
        <v>3260537.6794817247</v>
      </c>
      <c r="AA3916" s="41">
        <v>1307416.9091211497</v>
      </c>
      <c r="AB3916" s="41">
        <v>-35260.624848452338</v>
      </c>
      <c r="AC3916" s="41">
        <f t="shared" si="1764"/>
        <v>1272156.2842726973</v>
      </c>
      <c r="AD3916" s="42">
        <f t="shared" si="1760"/>
        <v>1953120.7703605751</v>
      </c>
      <c r="AE3916" s="41">
        <f t="shared" si="1765"/>
        <v>3225277.0546332723</v>
      </c>
      <c r="AF3916" s="42">
        <f t="shared" si="1766"/>
        <v>61745338.735366724</v>
      </c>
      <c r="AG3916" s="43">
        <f t="shared" ref="AG3916:AG3921" si="1777">(365.25/30.4375*(IF(E3916=12002,1/3%,IF(E3916=12003,1/3%,IF(E3916=12004,1/3%,IF(E3916=12006,1/2%,IF(E3916=12007,1/10%,IF(E3916=12008,1/3%,IF(E3916=12009,1/10%,IF(E3916=12010,1/10%,IF(E3916=12011,1/20%,IF(E3916=12012,1/3%))))))))))))</f>
        <v>400</v>
      </c>
      <c r="AH3916" s="44">
        <f t="shared" si="1767"/>
        <v>379.92607802874744</v>
      </c>
      <c r="AI3916" s="36">
        <f t="shared" si="1768"/>
        <v>20.073921971252567</v>
      </c>
      <c r="AJ3916" s="36">
        <f t="shared" si="1769"/>
        <v>611</v>
      </c>
      <c r="AK3916" s="45">
        <v>45657</v>
      </c>
    </row>
    <row r="3917" spans="1:37" s="79" customFormat="1" ht="51" customHeight="1" x14ac:dyDescent="0.25">
      <c r="A3917" s="36">
        <v>3911</v>
      </c>
      <c r="B3917" s="45">
        <v>45046</v>
      </c>
      <c r="C3917" s="36" t="s">
        <v>823</v>
      </c>
      <c r="D3917" s="36"/>
      <c r="E3917" s="36">
        <v>12004</v>
      </c>
      <c r="F3917" s="56" t="s">
        <v>2787</v>
      </c>
      <c r="G3917" s="36" t="s">
        <v>65</v>
      </c>
      <c r="H3917" s="38">
        <v>1</v>
      </c>
      <c r="I3917" s="50">
        <v>560000</v>
      </c>
      <c r="J3917" s="39">
        <f t="shared" si="1750"/>
        <v>0</v>
      </c>
      <c r="K3917" s="39">
        <f t="shared" si="1751"/>
        <v>0</v>
      </c>
      <c r="L3917" s="39">
        <f t="shared" si="1752"/>
        <v>560000</v>
      </c>
      <c r="M3917" s="39">
        <f t="shared" si="1776"/>
        <v>0</v>
      </c>
      <c r="N3917" s="39">
        <f t="shared" si="1763"/>
        <v>0</v>
      </c>
      <c r="O3917" s="39">
        <f t="shared" si="1754"/>
        <v>0</v>
      </c>
      <c r="P3917" s="39">
        <f t="shared" si="1755"/>
        <v>0</v>
      </c>
      <c r="Q3917" s="39">
        <f t="shared" si="1756"/>
        <v>0</v>
      </c>
      <c r="R3917" s="39">
        <f t="shared" si="1757"/>
        <v>0</v>
      </c>
      <c r="S3917" s="39">
        <f t="shared" si="1758"/>
        <v>0</v>
      </c>
      <c r="T3917" s="39"/>
      <c r="U3917" s="39">
        <f t="shared" si="1759"/>
        <v>0</v>
      </c>
      <c r="V3917" s="39"/>
      <c r="W3917" s="39"/>
      <c r="X3917" s="39">
        <f t="shared" si="1773"/>
        <v>45.995893223819301</v>
      </c>
      <c r="Y3917" s="39">
        <f t="shared" si="1774"/>
        <v>1400</v>
      </c>
      <c r="Z3917" s="41">
        <f t="shared" si="1775"/>
        <v>28103.490759753593</v>
      </c>
      <c r="AA3917" s="41">
        <v>11268.993839835728</v>
      </c>
      <c r="AB3917" s="41">
        <v>-303.9212369320428</v>
      </c>
      <c r="AC3917" s="41">
        <f t="shared" si="1764"/>
        <v>10965.072602903685</v>
      </c>
      <c r="AD3917" s="42">
        <f t="shared" si="1760"/>
        <v>16834.496919917867</v>
      </c>
      <c r="AE3917" s="41">
        <f t="shared" si="1765"/>
        <v>27799.569522821552</v>
      </c>
      <c r="AF3917" s="42">
        <f t="shared" si="1766"/>
        <v>532200.43047717842</v>
      </c>
      <c r="AG3917" s="43">
        <f t="shared" si="1777"/>
        <v>400</v>
      </c>
      <c r="AH3917" s="44">
        <f t="shared" si="1767"/>
        <v>379.92607802874744</v>
      </c>
      <c r="AI3917" s="36">
        <f t="shared" si="1768"/>
        <v>20.073921971252567</v>
      </c>
      <c r="AJ3917" s="36">
        <f t="shared" si="1769"/>
        <v>611</v>
      </c>
      <c r="AK3917" s="45">
        <v>45657</v>
      </c>
    </row>
    <row r="3918" spans="1:37" s="79" customFormat="1" ht="12.75" x14ac:dyDescent="0.25">
      <c r="A3918" s="36">
        <v>3912</v>
      </c>
      <c r="B3918" s="45">
        <v>45046</v>
      </c>
      <c r="C3918" s="56" t="s">
        <v>1043</v>
      </c>
      <c r="D3918" s="56"/>
      <c r="E3918" s="36">
        <v>12002</v>
      </c>
      <c r="F3918" s="56" t="s">
        <v>2786</v>
      </c>
      <c r="G3918" s="38" t="s">
        <v>335</v>
      </c>
      <c r="H3918" s="61">
        <v>1</v>
      </c>
      <c r="I3918" s="50">
        <v>503689</v>
      </c>
      <c r="J3918" s="39">
        <f t="shared" si="1750"/>
        <v>503689</v>
      </c>
      <c r="K3918" s="39">
        <f t="shared" si="1751"/>
        <v>0</v>
      </c>
      <c r="L3918" s="39">
        <f t="shared" si="1752"/>
        <v>0</v>
      </c>
      <c r="M3918" s="39">
        <f t="shared" si="1776"/>
        <v>0</v>
      </c>
      <c r="N3918" s="39">
        <f t="shared" si="1763"/>
        <v>0</v>
      </c>
      <c r="O3918" s="39">
        <f t="shared" si="1754"/>
        <v>0</v>
      </c>
      <c r="P3918" s="39">
        <f t="shared" si="1755"/>
        <v>0</v>
      </c>
      <c r="Q3918" s="39">
        <f t="shared" si="1756"/>
        <v>0</v>
      </c>
      <c r="R3918" s="39">
        <f t="shared" si="1757"/>
        <v>0</v>
      </c>
      <c r="S3918" s="39">
        <f t="shared" si="1758"/>
        <v>0</v>
      </c>
      <c r="T3918" s="39"/>
      <c r="U3918" s="39">
        <f t="shared" si="1759"/>
        <v>0</v>
      </c>
      <c r="V3918" s="39"/>
      <c r="W3918" s="39"/>
      <c r="X3918" s="39">
        <f t="shared" si="1773"/>
        <v>41.370759753593426</v>
      </c>
      <c r="Y3918" s="39">
        <f t="shared" si="1774"/>
        <v>1259.2224999999999</v>
      </c>
      <c r="Z3918" s="41">
        <f t="shared" si="1775"/>
        <v>25277.534209445581</v>
      </c>
      <c r="AA3918" s="41">
        <v>10135.836139630388</v>
      </c>
      <c r="AB3918" s="41">
        <v>0</v>
      </c>
      <c r="AC3918" s="41">
        <f t="shared" si="1764"/>
        <v>10135.836139630388</v>
      </c>
      <c r="AD3918" s="42">
        <f t="shared" si="1760"/>
        <v>15141.698069815193</v>
      </c>
      <c r="AE3918" s="41">
        <f t="shared" si="1765"/>
        <v>25277.534209445581</v>
      </c>
      <c r="AF3918" s="42">
        <f t="shared" si="1766"/>
        <v>478411.46579055442</v>
      </c>
      <c r="AG3918" s="43">
        <f t="shared" si="1777"/>
        <v>400</v>
      </c>
      <c r="AH3918" s="44">
        <f t="shared" si="1767"/>
        <v>379.92607802874744</v>
      </c>
      <c r="AI3918" s="36">
        <f t="shared" si="1768"/>
        <v>20.073921971252567</v>
      </c>
      <c r="AJ3918" s="36">
        <f t="shared" si="1769"/>
        <v>611</v>
      </c>
      <c r="AK3918" s="45">
        <v>45657</v>
      </c>
    </row>
    <row r="3919" spans="1:37" s="79" customFormat="1" ht="12.75" x14ac:dyDescent="0.25">
      <c r="A3919" s="36">
        <v>3913</v>
      </c>
      <c r="B3919" s="45">
        <v>45047</v>
      </c>
      <c r="C3919" s="36" t="s">
        <v>533</v>
      </c>
      <c r="D3919" s="36"/>
      <c r="E3919" s="36">
        <v>12003</v>
      </c>
      <c r="F3919" s="56" t="s">
        <v>2788</v>
      </c>
      <c r="G3919" s="56" t="s">
        <v>1474</v>
      </c>
      <c r="H3919" s="38">
        <v>3</v>
      </c>
      <c r="I3919" s="48">
        <v>195000</v>
      </c>
      <c r="J3919" s="39">
        <f t="shared" si="1750"/>
        <v>0</v>
      </c>
      <c r="K3919" s="39">
        <f t="shared" si="1751"/>
        <v>195000</v>
      </c>
      <c r="L3919" s="39">
        <f t="shared" si="1752"/>
        <v>0</v>
      </c>
      <c r="M3919" s="39">
        <f t="shared" si="1776"/>
        <v>0</v>
      </c>
      <c r="N3919" s="39">
        <f t="shared" si="1763"/>
        <v>0</v>
      </c>
      <c r="O3919" s="39">
        <f t="shared" si="1754"/>
        <v>0</v>
      </c>
      <c r="P3919" s="39">
        <f t="shared" si="1755"/>
        <v>0</v>
      </c>
      <c r="Q3919" s="39">
        <f t="shared" si="1756"/>
        <v>0</v>
      </c>
      <c r="R3919" s="39">
        <f t="shared" si="1757"/>
        <v>0</v>
      </c>
      <c r="S3919" s="39">
        <f t="shared" si="1758"/>
        <v>0</v>
      </c>
      <c r="T3919" s="39"/>
      <c r="U3919" s="39">
        <f t="shared" si="1759"/>
        <v>0</v>
      </c>
      <c r="V3919" s="39"/>
      <c r="W3919" s="39"/>
      <c r="X3919" s="39">
        <f t="shared" si="1773"/>
        <v>16.016427104722791</v>
      </c>
      <c r="Y3919" s="39">
        <f t="shared" si="1774"/>
        <v>487.49999999999994</v>
      </c>
      <c r="Z3919" s="41">
        <f t="shared" si="1775"/>
        <v>9770.0205338809028</v>
      </c>
      <c r="AA3919" s="41">
        <v>3908.0082135523608</v>
      </c>
      <c r="AB3919" s="41">
        <v>-105.39775840544165</v>
      </c>
      <c r="AC3919" s="41">
        <f t="shared" si="1764"/>
        <v>3802.6104551469193</v>
      </c>
      <c r="AD3919" s="42">
        <f t="shared" si="1760"/>
        <v>5862.012320328542</v>
      </c>
      <c r="AE3919" s="41">
        <f t="shared" si="1765"/>
        <v>9664.6227754754618</v>
      </c>
      <c r="AF3919" s="42">
        <f t="shared" si="1766"/>
        <v>185335.37722452453</v>
      </c>
      <c r="AG3919" s="43">
        <f t="shared" si="1777"/>
        <v>400</v>
      </c>
      <c r="AH3919" s="44">
        <f t="shared" si="1767"/>
        <v>379.95893223819303</v>
      </c>
      <c r="AI3919" s="36">
        <f t="shared" si="1768"/>
        <v>20.041067761806982</v>
      </c>
      <c r="AJ3919" s="36">
        <f t="shared" si="1769"/>
        <v>610</v>
      </c>
      <c r="AK3919" s="45">
        <v>45657</v>
      </c>
    </row>
    <row r="3920" spans="1:37" s="79" customFormat="1" ht="12.75" x14ac:dyDescent="0.25">
      <c r="A3920" s="36">
        <v>3914</v>
      </c>
      <c r="B3920" s="45">
        <v>45047</v>
      </c>
      <c r="C3920" s="36" t="s">
        <v>533</v>
      </c>
      <c r="D3920" s="36"/>
      <c r="E3920" s="36">
        <v>12003</v>
      </c>
      <c r="F3920" s="36" t="s">
        <v>2789</v>
      </c>
      <c r="G3920" s="56" t="s">
        <v>70</v>
      </c>
      <c r="H3920" s="38">
        <v>2</v>
      </c>
      <c r="I3920" s="48">
        <v>130000</v>
      </c>
      <c r="J3920" s="39">
        <f t="shared" si="1750"/>
        <v>0</v>
      </c>
      <c r="K3920" s="39">
        <f t="shared" si="1751"/>
        <v>130000</v>
      </c>
      <c r="L3920" s="39">
        <f t="shared" si="1752"/>
        <v>0</v>
      </c>
      <c r="M3920" s="39">
        <f t="shared" si="1776"/>
        <v>0</v>
      </c>
      <c r="N3920" s="39">
        <f t="shared" si="1763"/>
        <v>0</v>
      </c>
      <c r="O3920" s="39">
        <f t="shared" si="1754"/>
        <v>0</v>
      </c>
      <c r="P3920" s="39">
        <f t="shared" si="1755"/>
        <v>0</v>
      </c>
      <c r="Q3920" s="39">
        <f t="shared" si="1756"/>
        <v>0</v>
      </c>
      <c r="R3920" s="39">
        <f t="shared" si="1757"/>
        <v>0</v>
      </c>
      <c r="S3920" s="39">
        <f t="shared" si="1758"/>
        <v>0</v>
      </c>
      <c r="T3920" s="39"/>
      <c r="U3920" s="39">
        <f t="shared" si="1759"/>
        <v>0</v>
      </c>
      <c r="V3920" s="39"/>
      <c r="W3920" s="39"/>
      <c r="X3920" s="39">
        <f t="shared" si="1773"/>
        <v>10.677618069815194</v>
      </c>
      <c r="Y3920" s="39">
        <f t="shared" si="1774"/>
        <v>325</v>
      </c>
      <c r="Z3920" s="41">
        <f t="shared" si="1775"/>
        <v>6513.3470225872688</v>
      </c>
      <c r="AA3920" s="41">
        <v>2605.3388090349076</v>
      </c>
      <c r="AB3920" s="41">
        <v>-70.265172270294443</v>
      </c>
      <c r="AC3920" s="41">
        <f t="shared" si="1764"/>
        <v>2535.0736367646132</v>
      </c>
      <c r="AD3920" s="42">
        <f t="shared" si="1760"/>
        <v>3908.0082135523612</v>
      </c>
      <c r="AE3920" s="41">
        <f t="shared" si="1765"/>
        <v>6443.0818503169739</v>
      </c>
      <c r="AF3920" s="42">
        <f t="shared" si="1766"/>
        <v>123556.91814968303</v>
      </c>
      <c r="AG3920" s="43">
        <f t="shared" si="1777"/>
        <v>400</v>
      </c>
      <c r="AH3920" s="44">
        <f t="shared" si="1767"/>
        <v>379.95893223819303</v>
      </c>
      <c r="AI3920" s="36">
        <f t="shared" si="1768"/>
        <v>20.041067761806982</v>
      </c>
      <c r="AJ3920" s="36">
        <f t="shared" si="1769"/>
        <v>610</v>
      </c>
      <c r="AK3920" s="45">
        <v>45657</v>
      </c>
    </row>
    <row r="3921" spans="1:37" s="79" customFormat="1" ht="12.75" x14ac:dyDescent="0.25">
      <c r="A3921" s="36">
        <v>3915</v>
      </c>
      <c r="B3921" s="45">
        <v>45047</v>
      </c>
      <c r="C3921" s="36" t="s">
        <v>533</v>
      </c>
      <c r="D3921" s="36"/>
      <c r="E3921" s="36">
        <v>12003</v>
      </c>
      <c r="F3921" s="36" t="s">
        <v>2789</v>
      </c>
      <c r="G3921" s="56" t="s">
        <v>70</v>
      </c>
      <c r="H3921" s="38">
        <v>2</v>
      </c>
      <c r="I3921" s="48">
        <v>132000</v>
      </c>
      <c r="J3921" s="39">
        <f t="shared" si="1750"/>
        <v>0</v>
      </c>
      <c r="K3921" s="39">
        <f t="shared" si="1751"/>
        <v>132000</v>
      </c>
      <c r="L3921" s="39">
        <f t="shared" si="1752"/>
        <v>0</v>
      </c>
      <c r="M3921" s="39">
        <f t="shared" si="1776"/>
        <v>0</v>
      </c>
      <c r="N3921" s="39">
        <f t="shared" si="1763"/>
        <v>0</v>
      </c>
      <c r="O3921" s="39">
        <f t="shared" si="1754"/>
        <v>0</v>
      </c>
      <c r="P3921" s="39">
        <f t="shared" si="1755"/>
        <v>0</v>
      </c>
      <c r="Q3921" s="39">
        <f t="shared" si="1756"/>
        <v>0</v>
      </c>
      <c r="R3921" s="39">
        <f t="shared" si="1757"/>
        <v>0</v>
      </c>
      <c r="S3921" s="39">
        <f t="shared" si="1758"/>
        <v>0</v>
      </c>
      <c r="T3921" s="39"/>
      <c r="U3921" s="39">
        <f t="shared" si="1759"/>
        <v>0</v>
      </c>
      <c r="V3921" s="39"/>
      <c r="W3921" s="39"/>
      <c r="X3921" s="39">
        <f t="shared" si="1773"/>
        <v>10.84188911704312</v>
      </c>
      <c r="Y3921" s="39">
        <f t="shared" si="1774"/>
        <v>329.99999999999994</v>
      </c>
      <c r="Z3921" s="41">
        <f t="shared" si="1775"/>
        <v>6613.5523613963032</v>
      </c>
      <c r="AA3921" s="41">
        <v>2645.4209445585211</v>
      </c>
      <c r="AB3921" s="41">
        <v>-71.346174920606657</v>
      </c>
      <c r="AC3921" s="41">
        <f t="shared" si="1764"/>
        <v>2574.0747696379144</v>
      </c>
      <c r="AD3921" s="42">
        <f t="shared" si="1760"/>
        <v>3968.1314168377821</v>
      </c>
      <c r="AE3921" s="41">
        <f t="shared" si="1765"/>
        <v>6542.2061864756961</v>
      </c>
      <c r="AF3921" s="42">
        <f t="shared" si="1766"/>
        <v>125457.7938135243</v>
      </c>
      <c r="AG3921" s="43">
        <f t="shared" si="1777"/>
        <v>400</v>
      </c>
      <c r="AH3921" s="44">
        <f t="shared" si="1767"/>
        <v>379.95893223819303</v>
      </c>
      <c r="AI3921" s="36">
        <f t="shared" si="1768"/>
        <v>20.041067761806982</v>
      </c>
      <c r="AJ3921" s="36">
        <f t="shared" si="1769"/>
        <v>610</v>
      </c>
      <c r="AK3921" s="45">
        <v>45657</v>
      </c>
    </row>
    <row r="3922" spans="1:37" s="79" customFormat="1" ht="12.75" x14ac:dyDescent="0.25">
      <c r="A3922" s="36">
        <v>3916</v>
      </c>
      <c r="B3922" s="45">
        <v>45047</v>
      </c>
      <c r="C3922" s="36" t="s">
        <v>33</v>
      </c>
      <c r="D3922" s="36"/>
      <c r="E3922" s="49">
        <v>12012</v>
      </c>
      <c r="F3922" s="36" t="s">
        <v>2790</v>
      </c>
      <c r="G3922" s="36" t="s">
        <v>318</v>
      </c>
      <c r="H3922" s="38">
        <v>20</v>
      </c>
      <c r="I3922" s="50">
        <v>4900000</v>
      </c>
      <c r="J3922" s="39">
        <v>0</v>
      </c>
      <c r="K3922" s="39">
        <v>0</v>
      </c>
      <c r="L3922" s="39">
        <v>0</v>
      </c>
      <c r="M3922" s="39">
        <v>0</v>
      </c>
      <c r="N3922" s="39">
        <v>0</v>
      </c>
      <c r="O3922" s="39">
        <v>0</v>
      </c>
      <c r="P3922" s="39">
        <v>0</v>
      </c>
      <c r="Q3922" s="39">
        <v>0</v>
      </c>
      <c r="R3922" s="39">
        <v>0</v>
      </c>
      <c r="S3922" s="39">
        <v>0</v>
      </c>
      <c r="T3922" s="39"/>
      <c r="U3922" s="39">
        <v>4900000</v>
      </c>
      <c r="V3922" s="39"/>
      <c r="W3922" s="39">
        <v>0</v>
      </c>
      <c r="X3922" s="39">
        <f t="shared" si="1773"/>
        <v>402.4640657084189</v>
      </c>
      <c r="Y3922" s="39">
        <f t="shared" si="1774"/>
        <v>12250</v>
      </c>
      <c r="Z3922" s="41">
        <f t="shared" si="1775"/>
        <v>245503.08008213554</v>
      </c>
      <c r="AA3922" s="41">
        <v>98201.232032854212</v>
      </c>
      <c r="AB3922" s="41">
        <v>0</v>
      </c>
      <c r="AC3922" s="41">
        <v>98201.232032854212</v>
      </c>
      <c r="AD3922" s="42">
        <v>147301.84804928134</v>
      </c>
      <c r="AE3922" s="41">
        <v>245503.08008213557</v>
      </c>
      <c r="AF3922" s="42">
        <v>4654496.9199178647</v>
      </c>
      <c r="AG3922" s="43">
        <v>400</v>
      </c>
      <c r="AH3922" s="44">
        <v>379.95893223819303</v>
      </c>
      <c r="AI3922" s="36">
        <v>20.041067761806982</v>
      </c>
      <c r="AJ3922" s="36">
        <v>610</v>
      </c>
      <c r="AK3922" s="45">
        <v>45657</v>
      </c>
    </row>
    <row r="3923" spans="1:37" s="79" customFormat="1" ht="12.75" x14ac:dyDescent="0.25">
      <c r="A3923" s="36">
        <v>3917</v>
      </c>
      <c r="B3923" s="91">
        <v>45047</v>
      </c>
      <c r="C3923" s="49" t="s">
        <v>272</v>
      </c>
      <c r="D3923" s="49"/>
      <c r="E3923" s="49">
        <v>12010</v>
      </c>
      <c r="F3923" s="56" t="s">
        <v>2321</v>
      </c>
      <c r="G3923" s="56" t="s">
        <v>435</v>
      </c>
      <c r="H3923" s="38">
        <v>15</v>
      </c>
      <c r="I3923" s="50">
        <v>885000</v>
      </c>
      <c r="J3923" s="39">
        <f t="shared" ref="J3923:J3986" si="1778">IF(E3923=12002,I3923,IF(E3923&lt;&gt;12002,0))</f>
        <v>0</v>
      </c>
      <c r="K3923" s="39">
        <f t="shared" ref="K3923:K3986" si="1779">IF(E3923=12003,I3923,IF(E3923&lt;&gt;12003,0))</f>
        <v>0</v>
      </c>
      <c r="L3923" s="39">
        <f t="shared" ref="L3923:L3986" si="1780">IF(E3923=12004,I3923,IF(E3923&lt;&gt;12004,0))</f>
        <v>0</v>
      </c>
      <c r="M3923" s="39">
        <f>IF(E3923=12005,I3923,IF(E3923&lt;&gt;12005,0))</f>
        <v>0</v>
      </c>
      <c r="N3923" s="39">
        <f t="shared" ref="N3923:N3986" si="1781">IF(E3923=12006,I3923,IF(E3923&lt;&gt;12006,0))</f>
        <v>0</v>
      </c>
      <c r="O3923" s="39">
        <f t="shared" ref="O3923:O3986" si="1782">IF(E3923=12007,I3923,IF(E3923&lt;&gt;12007,0))</f>
        <v>0</v>
      </c>
      <c r="P3923" s="39">
        <f t="shared" ref="P3923:P3986" si="1783">IF(E3923=12008,I3923,IF(E3923&lt;&gt;12008,0))</f>
        <v>0</v>
      </c>
      <c r="Q3923" s="39">
        <f t="shared" ref="Q3923:Q3986" si="1784">IF(E3923=12009,I3923,IF(E3923&lt;&gt;12009,0))</f>
        <v>0</v>
      </c>
      <c r="R3923" s="39">
        <f t="shared" ref="R3923:R3986" si="1785">IF(E3923=12010,I3923,IF(E3923&lt;&gt;12010,0))</f>
        <v>885000</v>
      </c>
      <c r="S3923" s="39">
        <f t="shared" ref="S3923:S3986" si="1786">IF(E3923=12011,I3923,IF(E3923&lt;&gt;12011,0))</f>
        <v>0</v>
      </c>
      <c r="T3923" s="39"/>
      <c r="U3923" s="39">
        <f t="shared" ref="U3923:U3986" si="1787">IF(E3923=12012,I3923,IF(E3923&lt;&gt;12012,0))</f>
        <v>0</v>
      </c>
      <c r="V3923" s="39"/>
      <c r="W3923" s="39">
        <f>IF(E3923=12099,I3923,IF(E3923&lt;&gt;12099,0))</f>
        <v>0</v>
      </c>
      <c r="X3923" s="39">
        <f t="shared" si="1773"/>
        <v>242.29979466119096</v>
      </c>
      <c r="Y3923" s="39">
        <f t="shared" si="1774"/>
        <v>7375</v>
      </c>
      <c r="Z3923" s="41">
        <f t="shared" si="1775"/>
        <v>147802.87474332648</v>
      </c>
      <c r="AA3923" s="41">
        <v>59121.149897330593</v>
      </c>
      <c r="AB3923" s="41">
        <v>0</v>
      </c>
      <c r="AC3923" s="41">
        <f t="shared" ref="AC3923:AC3986" si="1788">AA3923+AB3923</f>
        <v>59121.149897330593</v>
      </c>
      <c r="AD3923" s="42">
        <f t="shared" ref="AD3923:AD3986" si="1789">Z3923-AA3923</f>
        <v>88681.724845995894</v>
      </c>
      <c r="AE3923" s="41">
        <f t="shared" ref="AE3923:AE3986" si="1790">AC3923+AD3923</f>
        <v>147802.87474332648</v>
      </c>
      <c r="AF3923" s="42">
        <f t="shared" ref="AF3923:AF3986" si="1791">I3923-AE3923</f>
        <v>737197.12525667355</v>
      </c>
      <c r="AG3923" s="43">
        <f>(365.25/30.4375*(IF(E3923=12002,1/3%,IF(E3923=12003,1/3%,IF(E3923=12004,1/3%,IF(E3923=12006,1/2%,IF(E3923=12007,1/10%,IF(E3923=12008,1/3%,IF(E3923=12009,1/10%,IF(E3923=12010,1/10%,IF(E3923=12011,1/20%,IF(E3923=12012,1/3%,IF(E3923=12099,1/10%)))))))))))))</f>
        <v>120</v>
      </c>
      <c r="AH3923" s="44">
        <f t="shared" ref="AH3923:AH3986" si="1792">IF(AG3923&gt;AI3923,AG3923-AI3923,IF(AG3923&lt;=AI3923,0))</f>
        <v>99.958932238193015</v>
      </c>
      <c r="AI3923" s="36">
        <f t="shared" ref="AI3923:AI3986" si="1793">AJ3923/30.4375</f>
        <v>20.041067761806982</v>
      </c>
      <c r="AJ3923" s="36">
        <f t="shared" ref="AJ3923:AJ3986" si="1794">AK3923-B3923</f>
        <v>610</v>
      </c>
      <c r="AK3923" s="45">
        <v>45657</v>
      </c>
    </row>
    <row r="3924" spans="1:37" s="79" customFormat="1" ht="12.75" x14ac:dyDescent="0.25">
      <c r="A3924" s="36">
        <v>3918</v>
      </c>
      <c r="B3924" s="91">
        <v>45047</v>
      </c>
      <c r="C3924" s="49" t="s">
        <v>272</v>
      </c>
      <c r="D3924" s="49"/>
      <c r="E3924" s="49">
        <v>12010</v>
      </c>
      <c r="F3924" s="56" t="s">
        <v>2791</v>
      </c>
      <c r="G3924" s="56" t="s">
        <v>435</v>
      </c>
      <c r="H3924" s="38">
        <v>6</v>
      </c>
      <c r="I3924" s="50">
        <v>980000</v>
      </c>
      <c r="J3924" s="39">
        <f t="shared" si="1778"/>
        <v>0</v>
      </c>
      <c r="K3924" s="39">
        <f t="shared" si="1779"/>
        <v>0</v>
      </c>
      <c r="L3924" s="39">
        <f t="shared" si="1780"/>
        <v>0</v>
      </c>
      <c r="M3924" s="39">
        <f>IF(E3924=12005,I3924,IF(E3924&lt;&gt;12005,0))</f>
        <v>0</v>
      </c>
      <c r="N3924" s="39">
        <f t="shared" si="1781"/>
        <v>0</v>
      </c>
      <c r="O3924" s="39">
        <f t="shared" si="1782"/>
        <v>0</v>
      </c>
      <c r="P3924" s="39">
        <f t="shared" si="1783"/>
        <v>0</v>
      </c>
      <c r="Q3924" s="39">
        <f t="shared" si="1784"/>
        <v>0</v>
      </c>
      <c r="R3924" s="39">
        <f t="shared" si="1785"/>
        <v>980000</v>
      </c>
      <c r="S3924" s="39">
        <f t="shared" si="1786"/>
        <v>0</v>
      </c>
      <c r="T3924" s="39"/>
      <c r="U3924" s="39">
        <f t="shared" si="1787"/>
        <v>0</v>
      </c>
      <c r="V3924" s="39"/>
      <c r="W3924" s="39">
        <f>IF(E3924=12099,I3924,IF(E3924&lt;&gt;12099,0))</f>
        <v>0</v>
      </c>
      <c r="X3924" s="39">
        <f t="shared" si="1773"/>
        <v>268.30937713894593</v>
      </c>
      <c r="Y3924" s="39">
        <f t="shared" si="1774"/>
        <v>8166.666666666667</v>
      </c>
      <c r="Z3924" s="41">
        <f t="shared" si="1775"/>
        <v>163668.72005475702</v>
      </c>
      <c r="AA3924" s="41">
        <v>65467.488021902805</v>
      </c>
      <c r="AB3924" s="41">
        <v>0</v>
      </c>
      <c r="AC3924" s="41">
        <f t="shared" si="1788"/>
        <v>65467.488021902805</v>
      </c>
      <c r="AD3924" s="42">
        <f t="shared" si="1789"/>
        <v>98201.232032854226</v>
      </c>
      <c r="AE3924" s="41">
        <f t="shared" si="1790"/>
        <v>163668.72005475702</v>
      </c>
      <c r="AF3924" s="42">
        <f t="shared" si="1791"/>
        <v>816331.27994524292</v>
      </c>
      <c r="AG3924" s="43">
        <f>(365.25/30.4375*(IF(E3924=12002,1/3%,IF(E3924=12003,1/3%,IF(E3924=12004,1/3%,IF(E3924=12006,1/2%,IF(E3924=12007,1/10%,IF(E3924=12008,1/3%,IF(E3924=12009,1/10%,IF(E3924=12010,1/10%,IF(E3924=12011,1/20%,IF(E3924=12012,1/3%,IF(E3924=12099,1/10%)))))))))))))</f>
        <v>120</v>
      </c>
      <c r="AH3924" s="44">
        <f t="shared" si="1792"/>
        <v>99.958932238193015</v>
      </c>
      <c r="AI3924" s="36">
        <f t="shared" si="1793"/>
        <v>20.041067761806982</v>
      </c>
      <c r="AJ3924" s="36">
        <f t="shared" si="1794"/>
        <v>610</v>
      </c>
      <c r="AK3924" s="45">
        <v>45657</v>
      </c>
    </row>
    <row r="3925" spans="1:37" s="79" customFormat="1" ht="12.75" x14ac:dyDescent="0.25">
      <c r="A3925" s="36">
        <v>3919</v>
      </c>
      <c r="B3925" s="91">
        <v>45047</v>
      </c>
      <c r="C3925" s="49" t="s">
        <v>272</v>
      </c>
      <c r="D3925" s="49"/>
      <c r="E3925" s="49">
        <v>12010</v>
      </c>
      <c r="F3925" s="56" t="s">
        <v>2792</v>
      </c>
      <c r="G3925" s="56" t="s">
        <v>435</v>
      </c>
      <c r="H3925" s="38">
        <v>100</v>
      </c>
      <c r="I3925" s="50">
        <v>1110000</v>
      </c>
      <c r="J3925" s="39">
        <f t="shared" si="1778"/>
        <v>0</v>
      </c>
      <c r="K3925" s="39">
        <f t="shared" si="1779"/>
        <v>0</v>
      </c>
      <c r="L3925" s="39">
        <f t="shared" si="1780"/>
        <v>0</v>
      </c>
      <c r="M3925" s="39">
        <f>IF(E3925=12005,I3925,IF(E3925&lt;&gt;12005,0))</f>
        <v>0</v>
      </c>
      <c r="N3925" s="39">
        <f t="shared" si="1781"/>
        <v>0</v>
      </c>
      <c r="O3925" s="39">
        <f t="shared" si="1782"/>
        <v>0</v>
      </c>
      <c r="P3925" s="39">
        <f t="shared" si="1783"/>
        <v>0</v>
      </c>
      <c r="Q3925" s="39">
        <f t="shared" si="1784"/>
        <v>0</v>
      </c>
      <c r="R3925" s="39">
        <f t="shared" si="1785"/>
        <v>1110000</v>
      </c>
      <c r="S3925" s="39">
        <f t="shared" si="1786"/>
        <v>0</v>
      </c>
      <c r="T3925" s="39"/>
      <c r="U3925" s="39">
        <f t="shared" si="1787"/>
        <v>0</v>
      </c>
      <c r="V3925" s="39"/>
      <c r="W3925" s="39">
        <f>IF(E3925=12099,I3925,IF(E3925&lt;&gt;12099,0))</f>
        <v>0</v>
      </c>
      <c r="X3925" s="39">
        <f t="shared" si="1773"/>
        <v>303.90143737166323</v>
      </c>
      <c r="Y3925" s="39">
        <f t="shared" si="1774"/>
        <v>9250</v>
      </c>
      <c r="Z3925" s="41">
        <f t="shared" si="1775"/>
        <v>185379.87679671458</v>
      </c>
      <c r="AA3925" s="41">
        <v>74151.950718685825</v>
      </c>
      <c r="AB3925" s="41">
        <v>0</v>
      </c>
      <c r="AC3925" s="41">
        <f t="shared" si="1788"/>
        <v>74151.950718685825</v>
      </c>
      <c r="AD3925" s="42">
        <f t="shared" si="1789"/>
        <v>111227.92607802876</v>
      </c>
      <c r="AE3925" s="41">
        <f t="shared" si="1790"/>
        <v>185379.87679671458</v>
      </c>
      <c r="AF3925" s="42">
        <f t="shared" si="1791"/>
        <v>924620.12320328539</v>
      </c>
      <c r="AG3925" s="43">
        <f>(365.25/30.4375*(IF(E3925=12002,1/3%,IF(E3925=12003,1/3%,IF(E3925=12004,1/3%,IF(E3925=12006,1/2%,IF(E3925=12007,1/10%,IF(E3925=12008,1/3%,IF(E3925=12009,1/10%,IF(E3925=12010,1/10%,IF(E3925=12011,1/20%,IF(E3925=12012,1/3%,IF(E3925=12099,1/10%)))))))))))))</f>
        <v>120</v>
      </c>
      <c r="AH3925" s="44">
        <f t="shared" si="1792"/>
        <v>99.958932238193015</v>
      </c>
      <c r="AI3925" s="36">
        <f t="shared" si="1793"/>
        <v>20.041067761806982</v>
      </c>
      <c r="AJ3925" s="36">
        <f t="shared" si="1794"/>
        <v>610</v>
      </c>
      <c r="AK3925" s="45">
        <v>45657</v>
      </c>
    </row>
    <row r="3926" spans="1:37" s="79" customFormat="1" ht="25.5" x14ac:dyDescent="0.25">
      <c r="A3926" s="36">
        <v>3920</v>
      </c>
      <c r="B3926" s="45">
        <v>45047</v>
      </c>
      <c r="C3926" s="53" t="s">
        <v>533</v>
      </c>
      <c r="D3926" s="53"/>
      <c r="E3926" s="56">
        <v>12003</v>
      </c>
      <c r="F3926" s="36" t="s">
        <v>2752</v>
      </c>
      <c r="G3926" s="36" t="s">
        <v>540</v>
      </c>
      <c r="H3926" s="38">
        <v>4</v>
      </c>
      <c r="I3926" s="48">
        <v>360000</v>
      </c>
      <c r="J3926" s="39">
        <f t="shared" si="1778"/>
        <v>0</v>
      </c>
      <c r="K3926" s="39">
        <f t="shared" si="1779"/>
        <v>360000</v>
      </c>
      <c r="L3926" s="39">
        <f t="shared" si="1780"/>
        <v>0</v>
      </c>
      <c r="M3926" s="39">
        <f t="shared" ref="M3926:M3944" si="1795">IF(C3926=12006,H3926,IF(C3926&lt;&gt;12006,0))</f>
        <v>0</v>
      </c>
      <c r="N3926" s="39">
        <f t="shared" si="1781"/>
        <v>0</v>
      </c>
      <c r="O3926" s="39">
        <f t="shared" si="1782"/>
        <v>0</v>
      </c>
      <c r="P3926" s="39">
        <f t="shared" si="1783"/>
        <v>0</v>
      </c>
      <c r="Q3926" s="39">
        <f t="shared" si="1784"/>
        <v>0</v>
      </c>
      <c r="R3926" s="39">
        <f t="shared" si="1785"/>
        <v>0</v>
      </c>
      <c r="S3926" s="39">
        <f t="shared" si="1786"/>
        <v>0</v>
      </c>
      <c r="T3926" s="39"/>
      <c r="U3926" s="39">
        <f t="shared" si="1787"/>
        <v>0</v>
      </c>
      <c r="V3926" s="39"/>
      <c r="W3926" s="39"/>
      <c r="X3926" s="39">
        <f t="shared" si="1773"/>
        <v>29.568788501026695</v>
      </c>
      <c r="Y3926" s="39">
        <f t="shared" si="1774"/>
        <v>900</v>
      </c>
      <c r="Z3926" s="41">
        <f t="shared" si="1775"/>
        <v>18036.960985626283</v>
      </c>
      <c r="AA3926" s="41">
        <v>6327.7207392197124</v>
      </c>
      <c r="AB3926" s="41">
        <v>-170.65664790790109</v>
      </c>
      <c r="AC3926" s="41">
        <f t="shared" si="1788"/>
        <v>6157.0640913118114</v>
      </c>
      <c r="AD3926" s="42">
        <f t="shared" si="1789"/>
        <v>11709.240246406571</v>
      </c>
      <c r="AE3926" s="41">
        <f t="shared" si="1790"/>
        <v>17866.304337718382</v>
      </c>
      <c r="AF3926" s="42">
        <f t="shared" si="1791"/>
        <v>342133.69566228159</v>
      </c>
      <c r="AG3926" s="43">
        <f t="shared" ref="AG3926:AG3944" si="1796">(365.25/30.4375*(IF(E3926=12002,1/3%,IF(E3926=12003,1/3%,IF(E3926=12004,1/3%,IF(E3926=12006,1/2%,IF(E3926=12007,1/10%,IF(E3926=12008,1/3%,IF(E3926=12009,1/10%,IF(E3926=12010,1/10%,IF(E3926=12011,1/20%,IF(E3926=12012,1/3%))))))))))))</f>
        <v>400</v>
      </c>
      <c r="AH3926" s="44">
        <f t="shared" si="1792"/>
        <v>379.95893223819303</v>
      </c>
      <c r="AI3926" s="36">
        <f t="shared" si="1793"/>
        <v>20.041067761806982</v>
      </c>
      <c r="AJ3926" s="36">
        <f t="shared" si="1794"/>
        <v>610</v>
      </c>
      <c r="AK3926" s="45">
        <v>45657</v>
      </c>
    </row>
    <row r="3927" spans="1:37" s="79" customFormat="1" ht="15" customHeight="1" x14ac:dyDescent="0.2">
      <c r="A3927" s="36">
        <v>3921</v>
      </c>
      <c r="B3927" s="116">
        <v>45047</v>
      </c>
      <c r="C3927" s="70" t="s">
        <v>272</v>
      </c>
      <c r="D3927" s="70"/>
      <c r="E3927" s="70">
        <v>12010</v>
      </c>
      <c r="F3927" s="92" t="s">
        <v>2793</v>
      </c>
      <c r="G3927" s="36" t="s">
        <v>540</v>
      </c>
      <c r="H3927" s="71">
        <v>1</v>
      </c>
      <c r="I3927" s="72">
        <v>369000</v>
      </c>
      <c r="J3927" s="39">
        <f t="shared" si="1778"/>
        <v>0</v>
      </c>
      <c r="K3927" s="39">
        <f t="shared" si="1779"/>
        <v>0</v>
      </c>
      <c r="L3927" s="39">
        <f t="shared" si="1780"/>
        <v>0</v>
      </c>
      <c r="M3927" s="39">
        <f t="shared" si="1795"/>
        <v>0</v>
      </c>
      <c r="N3927" s="39">
        <f t="shared" si="1781"/>
        <v>0</v>
      </c>
      <c r="O3927" s="39">
        <f t="shared" si="1782"/>
        <v>0</v>
      </c>
      <c r="P3927" s="39">
        <f t="shared" si="1783"/>
        <v>0</v>
      </c>
      <c r="Q3927" s="39">
        <f t="shared" si="1784"/>
        <v>0</v>
      </c>
      <c r="R3927" s="39">
        <f t="shared" si="1785"/>
        <v>369000</v>
      </c>
      <c r="S3927" s="39">
        <f t="shared" si="1786"/>
        <v>0</v>
      </c>
      <c r="T3927" s="39"/>
      <c r="U3927" s="39">
        <f t="shared" si="1787"/>
        <v>0</v>
      </c>
      <c r="V3927" s="39"/>
      <c r="W3927" s="39"/>
      <c r="X3927" s="39">
        <f t="shared" si="1773"/>
        <v>101.02669404517454</v>
      </c>
      <c r="Y3927" s="39">
        <f t="shared" si="1774"/>
        <v>3075</v>
      </c>
      <c r="Z3927" s="41">
        <f t="shared" si="1775"/>
        <v>61626.283367556469</v>
      </c>
      <c r="AA3927" s="41">
        <v>21619.712525667353</v>
      </c>
      <c r="AB3927" s="41">
        <v>0</v>
      </c>
      <c r="AC3927" s="41">
        <f t="shared" si="1788"/>
        <v>21619.712525667353</v>
      </c>
      <c r="AD3927" s="42">
        <f t="shared" si="1789"/>
        <v>40006.570841889115</v>
      </c>
      <c r="AE3927" s="41">
        <f t="shared" si="1790"/>
        <v>61626.283367556469</v>
      </c>
      <c r="AF3927" s="42">
        <f t="shared" si="1791"/>
        <v>307373.71663244354</v>
      </c>
      <c r="AG3927" s="43">
        <f t="shared" si="1796"/>
        <v>120</v>
      </c>
      <c r="AH3927" s="44">
        <f t="shared" si="1792"/>
        <v>99.958932238193015</v>
      </c>
      <c r="AI3927" s="36">
        <f t="shared" si="1793"/>
        <v>20.041067761806982</v>
      </c>
      <c r="AJ3927" s="36">
        <f t="shared" si="1794"/>
        <v>610</v>
      </c>
      <c r="AK3927" s="45">
        <v>45657</v>
      </c>
    </row>
    <row r="3928" spans="1:37" s="79" customFormat="1" ht="12.75" x14ac:dyDescent="0.25">
      <c r="A3928" s="36">
        <v>3922</v>
      </c>
      <c r="B3928" s="45">
        <v>45077</v>
      </c>
      <c r="C3928" s="36" t="s">
        <v>823</v>
      </c>
      <c r="D3928" s="36"/>
      <c r="E3928" s="36">
        <v>12004</v>
      </c>
      <c r="F3928" s="56" t="s">
        <v>2794</v>
      </c>
      <c r="G3928" s="36" t="s">
        <v>65</v>
      </c>
      <c r="H3928" s="38">
        <v>1</v>
      </c>
      <c r="I3928" s="50">
        <v>280000</v>
      </c>
      <c r="J3928" s="39">
        <f t="shared" si="1778"/>
        <v>0</v>
      </c>
      <c r="K3928" s="39">
        <f t="shared" si="1779"/>
        <v>0</v>
      </c>
      <c r="L3928" s="39">
        <f t="shared" si="1780"/>
        <v>280000</v>
      </c>
      <c r="M3928" s="39">
        <f t="shared" si="1795"/>
        <v>0</v>
      </c>
      <c r="N3928" s="39">
        <f t="shared" si="1781"/>
        <v>0</v>
      </c>
      <c r="O3928" s="39">
        <f t="shared" si="1782"/>
        <v>0</v>
      </c>
      <c r="P3928" s="39">
        <f t="shared" si="1783"/>
        <v>0</v>
      </c>
      <c r="Q3928" s="39">
        <f t="shared" si="1784"/>
        <v>0</v>
      </c>
      <c r="R3928" s="39">
        <f t="shared" si="1785"/>
        <v>0</v>
      </c>
      <c r="S3928" s="39">
        <f t="shared" si="1786"/>
        <v>0</v>
      </c>
      <c r="T3928" s="39"/>
      <c r="U3928" s="39">
        <f t="shared" si="1787"/>
        <v>0</v>
      </c>
      <c r="V3928" s="39"/>
      <c r="W3928" s="39"/>
      <c r="X3928" s="39">
        <f t="shared" si="1773"/>
        <v>22.997946611909651</v>
      </c>
      <c r="Y3928" s="39">
        <f t="shared" si="1774"/>
        <v>700</v>
      </c>
      <c r="Z3928" s="41">
        <f t="shared" si="1775"/>
        <v>13338.809034907599</v>
      </c>
      <c r="AA3928" s="41">
        <v>4921.5605749486658</v>
      </c>
      <c r="AB3928" s="41">
        <v>-132.73294837440238</v>
      </c>
      <c r="AC3928" s="41">
        <f t="shared" si="1788"/>
        <v>4788.8276265742634</v>
      </c>
      <c r="AD3928" s="42">
        <f t="shared" si="1789"/>
        <v>8417.2484599589334</v>
      </c>
      <c r="AE3928" s="41">
        <f t="shared" si="1790"/>
        <v>13206.076086533198</v>
      </c>
      <c r="AF3928" s="42">
        <f t="shared" si="1791"/>
        <v>266793.9239134668</v>
      </c>
      <c r="AG3928" s="43">
        <f t="shared" si="1796"/>
        <v>400</v>
      </c>
      <c r="AH3928" s="44">
        <f t="shared" si="1792"/>
        <v>380.94455852156057</v>
      </c>
      <c r="AI3928" s="36">
        <f t="shared" si="1793"/>
        <v>19.055441478439427</v>
      </c>
      <c r="AJ3928" s="36">
        <f t="shared" si="1794"/>
        <v>580</v>
      </c>
      <c r="AK3928" s="45">
        <v>45657</v>
      </c>
    </row>
    <row r="3929" spans="1:37" s="79" customFormat="1" ht="12.75" x14ac:dyDescent="0.25">
      <c r="A3929" s="36">
        <v>3923</v>
      </c>
      <c r="B3929" s="45">
        <v>45077</v>
      </c>
      <c r="C3929" s="36" t="s">
        <v>823</v>
      </c>
      <c r="D3929" s="36"/>
      <c r="E3929" s="36">
        <v>12004</v>
      </c>
      <c r="F3929" s="56" t="s">
        <v>2795</v>
      </c>
      <c r="G3929" s="36" t="s">
        <v>544</v>
      </c>
      <c r="H3929" s="38">
        <v>1</v>
      </c>
      <c r="I3929" s="50">
        <v>158274000</v>
      </c>
      <c r="J3929" s="39">
        <f t="shared" si="1778"/>
        <v>0</v>
      </c>
      <c r="K3929" s="39">
        <f t="shared" si="1779"/>
        <v>0</v>
      </c>
      <c r="L3929" s="39">
        <f t="shared" si="1780"/>
        <v>158274000</v>
      </c>
      <c r="M3929" s="39">
        <f t="shared" si="1795"/>
        <v>0</v>
      </c>
      <c r="N3929" s="39">
        <f t="shared" si="1781"/>
        <v>0</v>
      </c>
      <c r="O3929" s="39">
        <f t="shared" si="1782"/>
        <v>0</v>
      </c>
      <c r="P3929" s="39">
        <f t="shared" si="1783"/>
        <v>0</v>
      </c>
      <c r="Q3929" s="39">
        <f t="shared" si="1784"/>
        <v>0</v>
      </c>
      <c r="R3929" s="39">
        <f t="shared" si="1785"/>
        <v>0</v>
      </c>
      <c r="S3929" s="39">
        <f t="shared" si="1786"/>
        <v>0</v>
      </c>
      <c r="T3929" s="39"/>
      <c r="U3929" s="39">
        <f t="shared" si="1787"/>
        <v>0</v>
      </c>
      <c r="V3929" s="39"/>
      <c r="W3929" s="39"/>
      <c r="X3929" s="39">
        <f t="shared" si="1773"/>
        <v>12999.917864476385</v>
      </c>
      <c r="Y3929" s="39">
        <f t="shared" si="1774"/>
        <v>395685</v>
      </c>
      <c r="Z3929" s="41">
        <f t="shared" si="1775"/>
        <v>7539952.3613963043</v>
      </c>
      <c r="AA3929" s="41">
        <v>2391984.8870636551</v>
      </c>
      <c r="AB3929" s="41">
        <v>-64511.083768684126</v>
      </c>
      <c r="AC3929" s="41">
        <f t="shared" si="1788"/>
        <v>2327473.8032949711</v>
      </c>
      <c r="AD3929" s="42">
        <f t="shared" si="1789"/>
        <v>5147967.4743326493</v>
      </c>
      <c r="AE3929" s="41">
        <f t="shared" si="1790"/>
        <v>7475441.2776276208</v>
      </c>
      <c r="AF3929" s="42">
        <f t="shared" si="1791"/>
        <v>150798558.72237238</v>
      </c>
      <c r="AG3929" s="43">
        <f t="shared" si="1796"/>
        <v>400</v>
      </c>
      <c r="AH3929" s="44">
        <f t="shared" si="1792"/>
        <v>380.94455852156057</v>
      </c>
      <c r="AI3929" s="36">
        <f t="shared" si="1793"/>
        <v>19.055441478439427</v>
      </c>
      <c r="AJ3929" s="36">
        <f t="shared" si="1794"/>
        <v>580</v>
      </c>
      <c r="AK3929" s="45">
        <v>45657</v>
      </c>
    </row>
    <row r="3930" spans="1:37" s="79" customFormat="1" ht="12.75" customHeight="1" x14ac:dyDescent="0.25">
      <c r="A3930" s="36">
        <v>3924</v>
      </c>
      <c r="B3930" s="45">
        <v>45078</v>
      </c>
      <c r="C3930" s="36" t="s">
        <v>533</v>
      </c>
      <c r="D3930" s="36"/>
      <c r="E3930" s="36">
        <v>12003</v>
      </c>
      <c r="F3930" s="56" t="s">
        <v>2796</v>
      </c>
      <c r="G3930" s="56" t="s">
        <v>836</v>
      </c>
      <c r="H3930" s="38">
        <v>12</v>
      </c>
      <c r="I3930" s="48">
        <v>919546.33204633207</v>
      </c>
      <c r="J3930" s="39">
        <f t="shared" si="1778"/>
        <v>0</v>
      </c>
      <c r="K3930" s="39">
        <f t="shared" si="1779"/>
        <v>919546.33204633207</v>
      </c>
      <c r="L3930" s="39">
        <f t="shared" si="1780"/>
        <v>0</v>
      </c>
      <c r="M3930" s="39">
        <f t="shared" si="1795"/>
        <v>0</v>
      </c>
      <c r="N3930" s="39">
        <f t="shared" si="1781"/>
        <v>0</v>
      </c>
      <c r="O3930" s="39">
        <f t="shared" si="1782"/>
        <v>0</v>
      </c>
      <c r="P3930" s="39">
        <f t="shared" si="1783"/>
        <v>0</v>
      </c>
      <c r="Q3930" s="39">
        <f t="shared" si="1784"/>
        <v>0</v>
      </c>
      <c r="R3930" s="39">
        <f t="shared" si="1785"/>
        <v>0</v>
      </c>
      <c r="S3930" s="39">
        <f t="shared" si="1786"/>
        <v>0</v>
      </c>
      <c r="T3930" s="39"/>
      <c r="U3930" s="39">
        <f t="shared" si="1787"/>
        <v>0</v>
      </c>
      <c r="V3930" s="39"/>
      <c r="W3930" s="39"/>
      <c r="X3930" s="39">
        <f t="shared" si="1773"/>
        <v>75.527419469924595</v>
      </c>
      <c r="Y3930" s="39">
        <f t="shared" si="1774"/>
        <v>2298.8658301158298</v>
      </c>
      <c r="Z3930" s="41">
        <f t="shared" si="1775"/>
        <v>43730.375873086334</v>
      </c>
      <c r="AA3930" s="41">
        <v>16087.340347093937</v>
      </c>
      <c r="AB3930" s="41">
        <v>-433.87053420439361</v>
      </c>
      <c r="AC3930" s="41">
        <f t="shared" si="1788"/>
        <v>15653.469812889543</v>
      </c>
      <c r="AD3930" s="42">
        <f t="shared" si="1789"/>
        <v>27643.035525992396</v>
      </c>
      <c r="AE3930" s="41">
        <f t="shared" si="1790"/>
        <v>43296.505338881936</v>
      </c>
      <c r="AF3930" s="42">
        <f t="shared" si="1791"/>
        <v>876249.82670745009</v>
      </c>
      <c r="AG3930" s="43">
        <f t="shared" si="1796"/>
        <v>400</v>
      </c>
      <c r="AH3930" s="44">
        <f t="shared" si="1792"/>
        <v>380.97741273100615</v>
      </c>
      <c r="AI3930" s="36">
        <f t="shared" si="1793"/>
        <v>19.022587268993838</v>
      </c>
      <c r="AJ3930" s="36">
        <f t="shared" si="1794"/>
        <v>579</v>
      </c>
      <c r="AK3930" s="45">
        <v>45657</v>
      </c>
    </row>
    <row r="3931" spans="1:37" s="79" customFormat="1" ht="51" customHeight="1" x14ac:dyDescent="0.25">
      <c r="A3931" s="36">
        <v>3925</v>
      </c>
      <c r="B3931" s="45">
        <v>45078</v>
      </c>
      <c r="C3931" s="36" t="s">
        <v>533</v>
      </c>
      <c r="D3931" s="36"/>
      <c r="E3931" s="36">
        <v>12003</v>
      </c>
      <c r="F3931" s="56" t="s">
        <v>2797</v>
      </c>
      <c r="G3931" s="56" t="s">
        <v>836</v>
      </c>
      <c r="H3931" s="38">
        <v>2</v>
      </c>
      <c r="I3931" s="48">
        <v>138953.66795366796</v>
      </c>
      <c r="J3931" s="39">
        <f t="shared" si="1778"/>
        <v>0</v>
      </c>
      <c r="K3931" s="39">
        <f t="shared" si="1779"/>
        <v>138953.66795366796</v>
      </c>
      <c r="L3931" s="39">
        <f t="shared" si="1780"/>
        <v>0</v>
      </c>
      <c r="M3931" s="39">
        <f t="shared" si="1795"/>
        <v>0</v>
      </c>
      <c r="N3931" s="39">
        <f t="shared" si="1781"/>
        <v>0</v>
      </c>
      <c r="O3931" s="39">
        <f t="shared" si="1782"/>
        <v>0</v>
      </c>
      <c r="P3931" s="39">
        <f t="shared" si="1783"/>
        <v>0</v>
      </c>
      <c r="Q3931" s="39">
        <f t="shared" si="1784"/>
        <v>0</v>
      </c>
      <c r="R3931" s="39">
        <f t="shared" si="1785"/>
        <v>0</v>
      </c>
      <c r="S3931" s="39">
        <f t="shared" si="1786"/>
        <v>0</v>
      </c>
      <c r="T3931" s="39"/>
      <c r="U3931" s="39">
        <f t="shared" si="1787"/>
        <v>0</v>
      </c>
      <c r="V3931" s="39"/>
      <c r="W3931" s="39"/>
      <c r="X3931" s="39">
        <f t="shared" si="1773"/>
        <v>11.413032275455274</v>
      </c>
      <c r="Y3931" s="39">
        <f t="shared" si="1774"/>
        <v>347.38416988416992</v>
      </c>
      <c r="Z3931" s="41">
        <f t="shared" si="1775"/>
        <v>6608.1456874886035</v>
      </c>
      <c r="AA3931" s="41">
        <v>2430.9758746719735</v>
      </c>
      <c r="AB3931" s="41">
        <v>-65.562658501997277</v>
      </c>
      <c r="AC3931" s="41">
        <f t="shared" si="1788"/>
        <v>2365.4132161699763</v>
      </c>
      <c r="AD3931" s="42">
        <f t="shared" si="1789"/>
        <v>4177.1698128166299</v>
      </c>
      <c r="AE3931" s="41">
        <f t="shared" si="1790"/>
        <v>6542.5830289866062</v>
      </c>
      <c r="AF3931" s="42">
        <f t="shared" si="1791"/>
        <v>132411.08492468135</v>
      </c>
      <c r="AG3931" s="43">
        <f t="shared" si="1796"/>
        <v>400</v>
      </c>
      <c r="AH3931" s="44">
        <f t="shared" si="1792"/>
        <v>380.97741273100615</v>
      </c>
      <c r="AI3931" s="36">
        <f t="shared" si="1793"/>
        <v>19.022587268993838</v>
      </c>
      <c r="AJ3931" s="36">
        <f t="shared" si="1794"/>
        <v>579</v>
      </c>
      <c r="AK3931" s="45">
        <v>45657</v>
      </c>
    </row>
    <row r="3932" spans="1:37" s="79" customFormat="1" ht="51" customHeight="1" x14ac:dyDescent="0.25">
      <c r="A3932" s="36">
        <v>3926</v>
      </c>
      <c r="B3932" s="45">
        <v>45078</v>
      </c>
      <c r="C3932" s="36" t="s">
        <v>533</v>
      </c>
      <c r="D3932" s="36"/>
      <c r="E3932" s="36">
        <v>12003</v>
      </c>
      <c r="F3932" s="36" t="s">
        <v>2798</v>
      </c>
      <c r="G3932" s="36" t="s">
        <v>56</v>
      </c>
      <c r="H3932" s="38">
        <v>1</v>
      </c>
      <c r="I3932" s="48">
        <v>120000</v>
      </c>
      <c r="J3932" s="39">
        <f t="shared" si="1778"/>
        <v>0</v>
      </c>
      <c r="K3932" s="39">
        <f t="shared" si="1779"/>
        <v>120000</v>
      </c>
      <c r="L3932" s="39">
        <f t="shared" si="1780"/>
        <v>0</v>
      </c>
      <c r="M3932" s="39">
        <f t="shared" si="1795"/>
        <v>0</v>
      </c>
      <c r="N3932" s="39">
        <f t="shared" si="1781"/>
        <v>0</v>
      </c>
      <c r="O3932" s="39">
        <f t="shared" si="1782"/>
        <v>0</v>
      </c>
      <c r="P3932" s="39">
        <f t="shared" si="1783"/>
        <v>0</v>
      </c>
      <c r="Q3932" s="39">
        <f t="shared" si="1784"/>
        <v>0</v>
      </c>
      <c r="R3932" s="39">
        <f t="shared" si="1785"/>
        <v>0</v>
      </c>
      <c r="S3932" s="39">
        <f t="shared" si="1786"/>
        <v>0</v>
      </c>
      <c r="T3932" s="39"/>
      <c r="U3932" s="39">
        <f t="shared" si="1787"/>
        <v>0</v>
      </c>
      <c r="V3932" s="39"/>
      <c r="W3932" s="39"/>
      <c r="X3932" s="39">
        <f t="shared" si="1773"/>
        <v>9.8562628336755651</v>
      </c>
      <c r="Y3932" s="39">
        <f t="shared" si="1774"/>
        <v>300</v>
      </c>
      <c r="Z3932" s="41">
        <f t="shared" si="1775"/>
        <v>5706.7761806981516</v>
      </c>
      <c r="AA3932" s="41">
        <v>2099.3839835728954</v>
      </c>
      <c r="AB3932" s="41">
        <v>-56.619728979468029</v>
      </c>
      <c r="AC3932" s="41">
        <f t="shared" si="1788"/>
        <v>2042.7642545934275</v>
      </c>
      <c r="AD3932" s="42">
        <f t="shared" si="1789"/>
        <v>3607.3921971252562</v>
      </c>
      <c r="AE3932" s="41">
        <f t="shared" si="1790"/>
        <v>5650.1564517186835</v>
      </c>
      <c r="AF3932" s="42">
        <f t="shared" si="1791"/>
        <v>114349.84354828132</v>
      </c>
      <c r="AG3932" s="43">
        <f t="shared" si="1796"/>
        <v>400</v>
      </c>
      <c r="AH3932" s="44">
        <f t="shared" si="1792"/>
        <v>380.97741273100615</v>
      </c>
      <c r="AI3932" s="36">
        <f t="shared" si="1793"/>
        <v>19.022587268993838</v>
      </c>
      <c r="AJ3932" s="36">
        <f t="shared" si="1794"/>
        <v>579</v>
      </c>
      <c r="AK3932" s="45">
        <v>45657</v>
      </c>
    </row>
    <row r="3933" spans="1:37" s="79" customFormat="1" ht="51" customHeight="1" x14ac:dyDescent="0.25">
      <c r="A3933" s="36">
        <v>3927</v>
      </c>
      <c r="B3933" s="45">
        <v>45078</v>
      </c>
      <c r="C3933" s="36" t="s">
        <v>533</v>
      </c>
      <c r="D3933" s="36"/>
      <c r="E3933" s="36">
        <v>12003</v>
      </c>
      <c r="F3933" s="36" t="s">
        <v>2799</v>
      </c>
      <c r="G3933" s="36" t="s">
        <v>56</v>
      </c>
      <c r="H3933" s="38">
        <v>6</v>
      </c>
      <c r="I3933" s="48">
        <v>480000</v>
      </c>
      <c r="J3933" s="39">
        <f t="shared" si="1778"/>
        <v>0</v>
      </c>
      <c r="K3933" s="39">
        <f t="shared" si="1779"/>
        <v>480000</v>
      </c>
      <c r="L3933" s="39">
        <f t="shared" si="1780"/>
        <v>0</v>
      </c>
      <c r="M3933" s="39">
        <f t="shared" si="1795"/>
        <v>0</v>
      </c>
      <c r="N3933" s="39">
        <f t="shared" si="1781"/>
        <v>0</v>
      </c>
      <c r="O3933" s="39">
        <f t="shared" si="1782"/>
        <v>0</v>
      </c>
      <c r="P3933" s="39">
        <f t="shared" si="1783"/>
        <v>0</v>
      </c>
      <c r="Q3933" s="39">
        <f t="shared" si="1784"/>
        <v>0</v>
      </c>
      <c r="R3933" s="39">
        <f t="shared" si="1785"/>
        <v>0</v>
      </c>
      <c r="S3933" s="39">
        <f t="shared" si="1786"/>
        <v>0</v>
      </c>
      <c r="T3933" s="39"/>
      <c r="U3933" s="39">
        <f t="shared" si="1787"/>
        <v>0</v>
      </c>
      <c r="V3933" s="39"/>
      <c r="W3933" s="39"/>
      <c r="X3933" s="39">
        <f t="shared" si="1773"/>
        <v>39.42505133470226</v>
      </c>
      <c r="Y3933" s="39">
        <f t="shared" si="1774"/>
        <v>1200</v>
      </c>
      <c r="Z3933" s="41">
        <f t="shared" si="1775"/>
        <v>22827.104722792606</v>
      </c>
      <c r="AA3933" s="41">
        <v>8397.5359342915817</v>
      </c>
      <c r="AB3933" s="41">
        <v>-226.47891591787211</v>
      </c>
      <c r="AC3933" s="41">
        <f t="shared" si="1788"/>
        <v>8171.05701837371</v>
      </c>
      <c r="AD3933" s="42">
        <f t="shared" si="1789"/>
        <v>14429.568788501025</v>
      </c>
      <c r="AE3933" s="41">
        <f t="shared" si="1790"/>
        <v>22600.625806874734</v>
      </c>
      <c r="AF3933" s="42">
        <f t="shared" si="1791"/>
        <v>457399.37419312529</v>
      </c>
      <c r="AG3933" s="43">
        <f t="shared" si="1796"/>
        <v>400</v>
      </c>
      <c r="AH3933" s="44">
        <f t="shared" si="1792"/>
        <v>380.97741273100615</v>
      </c>
      <c r="AI3933" s="36">
        <f t="shared" si="1793"/>
        <v>19.022587268993838</v>
      </c>
      <c r="AJ3933" s="36">
        <f t="shared" si="1794"/>
        <v>579</v>
      </c>
      <c r="AK3933" s="45">
        <v>45657</v>
      </c>
    </row>
    <row r="3934" spans="1:37" s="79" customFormat="1" ht="51" customHeight="1" x14ac:dyDescent="0.25">
      <c r="A3934" s="36">
        <v>3928</v>
      </c>
      <c r="B3934" s="45">
        <v>45078</v>
      </c>
      <c r="C3934" s="36" t="s">
        <v>533</v>
      </c>
      <c r="D3934" s="36"/>
      <c r="E3934" s="36">
        <v>12003</v>
      </c>
      <c r="F3934" s="36" t="s">
        <v>2799</v>
      </c>
      <c r="G3934" s="36" t="s">
        <v>56</v>
      </c>
      <c r="H3934" s="38">
        <v>6</v>
      </c>
      <c r="I3934" s="48">
        <v>480000</v>
      </c>
      <c r="J3934" s="39">
        <f t="shared" si="1778"/>
        <v>0</v>
      </c>
      <c r="K3934" s="39">
        <f t="shared" si="1779"/>
        <v>480000</v>
      </c>
      <c r="L3934" s="39">
        <f t="shared" si="1780"/>
        <v>0</v>
      </c>
      <c r="M3934" s="39">
        <f t="shared" si="1795"/>
        <v>0</v>
      </c>
      <c r="N3934" s="39">
        <f t="shared" si="1781"/>
        <v>0</v>
      </c>
      <c r="O3934" s="39">
        <f t="shared" si="1782"/>
        <v>0</v>
      </c>
      <c r="P3934" s="39">
        <f t="shared" si="1783"/>
        <v>0</v>
      </c>
      <c r="Q3934" s="39">
        <f t="shared" si="1784"/>
        <v>0</v>
      </c>
      <c r="R3934" s="39">
        <f t="shared" si="1785"/>
        <v>0</v>
      </c>
      <c r="S3934" s="39">
        <f t="shared" si="1786"/>
        <v>0</v>
      </c>
      <c r="T3934" s="39"/>
      <c r="U3934" s="39">
        <f t="shared" si="1787"/>
        <v>0</v>
      </c>
      <c r="V3934" s="39"/>
      <c r="W3934" s="39"/>
      <c r="X3934" s="39">
        <f t="shared" si="1773"/>
        <v>39.42505133470226</v>
      </c>
      <c r="Y3934" s="39">
        <f t="shared" si="1774"/>
        <v>1200</v>
      </c>
      <c r="Z3934" s="41">
        <f t="shared" si="1775"/>
        <v>22827.104722792606</v>
      </c>
      <c r="AA3934" s="41">
        <v>8397.5359342915817</v>
      </c>
      <c r="AB3934" s="41">
        <v>-226.47891591787211</v>
      </c>
      <c r="AC3934" s="41">
        <f t="shared" si="1788"/>
        <v>8171.05701837371</v>
      </c>
      <c r="AD3934" s="42">
        <f t="shared" si="1789"/>
        <v>14429.568788501025</v>
      </c>
      <c r="AE3934" s="41">
        <f t="shared" si="1790"/>
        <v>22600.625806874734</v>
      </c>
      <c r="AF3934" s="42">
        <f t="shared" si="1791"/>
        <v>457399.37419312529</v>
      </c>
      <c r="AG3934" s="43">
        <f t="shared" si="1796"/>
        <v>400</v>
      </c>
      <c r="AH3934" s="44">
        <f t="shared" si="1792"/>
        <v>380.97741273100615</v>
      </c>
      <c r="AI3934" s="36">
        <f t="shared" si="1793"/>
        <v>19.022587268993838</v>
      </c>
      <c r="AJ3934" s="36">
        <f t="shared" si="1794"/>
        <v>579</v>
      </c>
      <c r="AK3934" s="45">
        <v>45657</v>
      </c>
    </row>
    <row r="3935" spans="1:37" s="79" customFormat="1" ht="15.75" customHeight="1" x14ac:dyDescent="0.25">
      <c r="A3935" s="36">
        <v>3929</v>
      </c>
      <c r="B3935" s="45">
        <v>45078</v>
      </c>
      <c r="C3935" s="36" t="s">
        <v>533</v>
      </c>
      <c r="D3935" s="36"/>
      <c r="E3935" s="36">
        <v>12003</v>
      </c>
      <c r="F3935" s="36" t="s">
        <v>2800</v>
      </c>
      <c r="G3935" s="56" t="s">
        <v>65</v>
      </c>
      <c r="H3935" s="38">
        <v>7</v>
      </c>
      <c r="I3935" s="48">
        <v>542500</v>
      </c>
      <c r="J3935" s="39">
        <f t="shared" si="1778"/>
        <v>0</v>
      </c>
      <c r="K3935" s="39">
        <f t="shared" si="1779"/>
        <v>542500</v>
      </c>
      <c r="L3935" s="39">
        <f t="shared" si="1780"/>
        <v>0</v>
      </c>
      <c r="M3935" s="39">
        <f t="shared" si="1795"/>
        <v>0</v>
      </c>
      <c r="N3935" s="39">
        <f t="shared" si="1781"/>
        <v>0</v>
      </c>
      <c r="O3935" s="39">
        <f t="shared" si="1782"/>
        <v>0</v>
      </c>
      <c r="P3935" s="39">
        <f t="shared" si="1783"/>
        <v>0</v>
      </c>
      <c r="Q3935" s="39">
        <f t="shared" si="1784"/>
        <v>0</v>
      </c>
      <c r="R3935" s="39">
        <f t="shared" si="1785"/>
        <v>0</v>
      </c>
      <c r="S3935" s="39">
        <f t="shared" si="1786"/>
        <v>0</v>
      </c>
      <c r="T3935" s="39"/>
      <c r="U3935" s="39">
        <f t="shared" si="1787"/>
        <v>0</v>
      </c>
      <c r="V3935" s="39"/>
      <c r="W3935" s="39"/>
      <c r="X3935" s="39">
        <f t="shared" si="1773"/>
        <v>44.558521560574945</v>
      </c>
      <c r="Y3935" s="39">
        <f t="shared" si="1774"/>
        <v>1356.25</v>
      </c>
      <c r="Z3935" s="41">
        <f t="shared" si="1775"/>
        <v>25799.383983572894</v>
      </c>
      <c r="AA3935" s="41">
        <v>9490.9650924024645</v>
      </c>
      <c r="AB3935" s="41">
        <v>-255.96835809467842</v>
      </c>
      <c r="AC3935" s="41">
        <f t="shared" si="1788"/>
        <v>9234.996734307786</v>
      </c>
      <c r="AD3935" s="42">
        <f t="shared" si="1789"/>
        <v>16308.41889117043</v>
      </c>
      <c r="AE3935" s="41">
        <f t="shared" si="1790"/>
        <v>25543.415625478214</v>
      </c>
      <c r="AF3935" s="42">
        <f t="shared" si="1791"/>
        <v>516956.5843745218</v>
      </c>
      <c r="AG3935" s="43">
        <f t="shared" si="1796"/>
        <v>400</v>
      </c>
      <c r="AH3935" s="44">
        <f t="shared" si="1792"/>
        <v>380.97741273100615</v>
      </c>
      <c r="AI3935" s="36">
        <f t="shared" si="1793"/>
        <v>19.022587268993838</v>
      </c>
      <c r="AJ3935" s="36">
        <f t="shared" si="1794"/>
        <v>579</v>
      </c>
      <c r="AK3935" s="45">
        <v>45657</v>
      </c>
    </row>
    <row r="3936" spans="1:37" s="79" customFormat="1" ht="38.25" customHeight="1" x14ac:dyDescent="0.25">
      <c r="A3936" s="36">
        <v>3930</v>
      </c>
      <c r="B3936" s="45">
        <v>45078</v>
      </c>
      <c r="C3936" s="36" t="s">
        <v>823</v>
      </c>
      <c r="D3936" s="36"/>
      <c r="E3936" s="36">
        <v>12004</v>
      </c>
      <c r="F3936" s="56" t="s">
        <v>2801</v>
      </c>
      <c r="G3936" s="36" t="s">
        <v>65</v>
      </c>
      <c r="H3936" s="38">
        <v>1</v>
      </c>
      <c r="I3936" s="50">
        <v>899000</v>
      </c>
      <c r="J3936" s="39">
        <f t="shared" si="1778"/>
        <v>0</v>
      </c>
      <c r="K3936" s="39">
        <f t="shared" si="1779"/>
        <v>0</v>
      </c>
      <c r="L3936" s="39">
        <f t="shared" si="1780"/>
        <v>899000</v>
      </c>
      <c r="M3936" s="39">
        <f t="shared" si="1795"/>
        <v>0</v>
      </c>
      <c r="N3936" s="39">
        <f t="shared" si="1781"/>
        <v>0</v>
      </c>
      <c r="O3936" s="39">
        <f t="shared" si="1782"/>
        <v>0</v>
      </c>
      <c r="P3936" s="39">
        <f t="shared" si="1783"/>
        <v>0</v>
      </c>
      <c r="Q3936" s="39">
        <f t="shared" si="1784"/>
        <v>0</v>
      </c>
      <c r="R3936" s="39">
        <f t="shared" si="1785"/>
        <v>0</v>
      </c>
      <c r="S3936" s="39">
        <f t="shared" si="1786"/>
        <v>0</v>
      </c>
      <c r="T3936" s="39"/>
      <c r="U3936" s="39">
        <f t="shared" si="1787"/>
        <v>0</v>
      </c>
      <c r="V3936" s="39"/>
      <c r="W3936" s="39"/>
      <c r="X3936" s="39">
        <f t="shared" si="1773"/>
        <v>73.839835728952778</v>
      </c>
      <c r="Y3936" s="39">
        <f t="shared" si="1774"/>
        <v>2247.5</v>
      </c>
      <c r="Z3936" s="41">
        <f t="shared" si="1775"/>
        <v>42753.264887063655</v>
      </c>
      <c r="AA3936" s="41">
        <v>15727.88501026694</v>
      </c>
      <c r="AB3936" s="41">
        <v>-424.17613627118135</v>
      </c>
      <c r="AC3936" s="41">
        <f t="shared" si="1788"/>
        <v>15303.708873995758</v>
      </c>
      <c r="AD3936" s="42">
        <f t="shared" si="1789"/>
        <v>27025.379876796716</v>
      </c>
      <c r="AE3936" s="41">
        <f t="shared" si="1790"/>
        <v>42329.088750792478</v>
      </c>
      <c r="AF3936" s="42">
        <f t="shared" si="1791"/>
        <v>856670.91124920757</v>
      </c>
      <c r="AG3936" s="43">
        <f t="shared" si="1796"/>
        <v>400</v>
      </c>
      <c r="AH3936" s="44">
        <f t="shared" si="1792"/>
        <v>380.97741273100615</v>
      </c>
      <c r="AI3936" s="36">
        <f t="shared" si="1793"/>
        <v>19.022587268993838</v>
      </c>
      <c r="AJ3936" s="36">
        <f t="shared" si="1794"/>
        <v>579</v>
      </c>
      <c r="AK3936" s="45">
        <v>45657</v>
      </c>
    </row>
    <row r="3937" spans="1:37" s="79" customFormat="1" ht="51" customHeight="1" x14ac:dyDescent="0.25">
      <c r="A3937" s="36">
        <v>3931</v>
      </c>
      <c r="B3937" s="45">
        <v>45078</v>
      </c>
      <c r="C3937" s="49" t="s">
        <v>973</v>
      </c>
      <c r="D3937" s="49"/>
      <c r="E3937" s="49">
        <v>12006</v>
      </c>
      <c r="F3937" s="56" t="s">
        <v>2802</v>
      </c>
      <c r="G3937" s="56" t="s">
        <v>756</v>
      </c>
      <c r="H3937" s="38">
        <v>1</v>
      </c>
      <c r="I3937" s="50">
        <v>310040</v>
      </c>
      <c r="J3937" s="39">
        <f t="shared" si="1778"/>
        <v>0</v>
      </c>
      <c r="K3937" s="39">
        <f t="shared" si="1779"/>
        <v>0</v>
      </c>
      <c r="L3937" s="39">
        <f t="shared" si="1780"/>
        <v>0</v>
      </c>
      <c r="M3937" s="39">
        <f t="shared" si="1795"/>
        <v>0</v>
      </c>
      <c r="N3937" s="39">
        <f t="shared" si="1781"/>
        <v>310040</v>
      </c>
      <c r="O3937" s="39">
        <f t="shared" si="1782"/>
        <v>0</v>
      </c>
      <c r="P3937" s="39">
        <f t="shared" si="1783"/>
        <v>0</v>
      </c>
      <c r="Q3937" s="39">
        <f t="shared" si="1784"/>
        <v>0</v>
      </c>
      <c r="R3937" s="39">
        <f t="shared" si="1785"/>
        <v>0</v>
      </c>
      <c r="S3937" s="39">
        <f t="shared" si="1786"/>
        <v>0</v>
      </c>
      <c r="T3937" s="39"/>
      <c r="U3937" s="39">
        <f t="shared" si="1787"/>
        <v>0</v>
      </c>
      <c r="V3937" s="39"/>
      <c r="W3937" s="39"/>
      <c r="X3937" s="39">
        <f t="shared" si="1773"/>
        <v>16.976865160848735</v>
      </c>
      <c r="Y3937" s="39">
        <f t="shared" si="1774"/>
        <v>516.73333333333335</v>
      </c>
      <c r="Z3937" s="41">
        <f t="shared" si="1775"/>
        <v>9829.6049281314172</v>
      </c>
      <c r="AA3937" s="41">
        <v>3616.0722792607803</v>
      </c>
      <c r="AB3937" s="41">
        <v>0</v>
      </c>
      <c r="AC3937" s="41">
        <f t="shared" si="1788"/>
        <v>3616.0722792607803</v>
      </c>
      <c r="AD3937" s="42">
        <f t="shared" si="1789"/>
        <v>6213.5326488706369</v>
      </c>
      <c r="AE3937" s="41">
        <f t="shared" si="1790"/>
        <v>9829.6049281314172</v>
      </c>
      <c r="AF3937" s="42">
        <f t="shared" si="1791"/>
        <v>300210.39507186861</v>
      </c>
      <c r="AG3937" s="43">
        <f t="shared" si="1796"/>
        <v>600</v>
      </c>
      <c r="AH3937" s="44">
        <f t="shared" si="1792"/>
        <v>580.97741273100621</v>
      </c>
      <c r="AI3937" s="36">
        <f t="shared" si="1793"/>
        <v>19.022587268993838</v>
      </c>
      <c r="AJ3937" s="36">
        <f t="shared" si="1794"/>
        <v>579</v>
      </c>
      <c r="AK3937" s="45">
        <v>45657</v>
      </c>
    </row>
    <row r="3938" spans="1:37" s="79" customFormat="1" ht="51" customHeight="1" x14ac:dyDescent="0.25">
      <c r="A3938" s="36">
        <v>3932</v>
      </c>
      <c r="B3938" s="45">
        <v>45078</v>
      </c>
      <c r="C3938" s="49" t="s">
        <v>973</v>
      </c>
      <c r="D3938" s="49"/>
      <c r="E3938" s="49">
        <v>12006</v>
      </c>
      <c r="F3938" s="56" t="s">
        <v>2803</v>
      </c>
      <c r="G3938" s="56" t="s">
        <v>756</v>
      </c>
      <c r="H3938" s="38">
        <v>1</v>
      </c>
      <c r="I3938" s="50">
        <v>691260</v>
      </c>
      <c r="J3938" s="39">
        <f t="shared" si="1778"/>
        <v>0</v>
      </c>
      <c r="K3938" s="39">
        <f t="shared" si="1779"/>
        <v>0</v>
      </c>
      <c r="L3938" s="39">
        <f t="shared" si="1780"/>
        <v>0</v>
      </c>
      <c r="M3938" s="39">
        <f t="shared" si="1795"/>
        <v>0</v>
      </c>
      <c r="N3938" s="39">
        <f t="shared" si="1781"/>
        <v>691260</v>
      </c>
      <c r="O3938" s="39">
        <f t="shared" si="1782"/>
        <v>0</v>
      </c>
      <c r="P3938" s="39">
        <f t="shared" si="1783"/>
        <v>0</v>
      </c>
      <c r="Q3938" s="39">
        <f t="shared" si="1784"/>
        <v>0</v>
      </c>
      <c r="R3938" s="39">
        <f t="shared" si="1785"/>
        <v>0</v>
      </c>
      <c r="S3938" s="39">
        <f t="shared" si="1786"/>
        <v>0</v>
      </c>
      <c r="T3938" s="39"/>
      <c r="U3938" s="39">
        <f t="shared" si="1787"/>
        <v>0</v>
      </c>
      <c r="V3938" s="39"/>
      <c r="W3938" s="39"/>
      <c r="X3938" s="39">
        <f t="shared" si="1773"/>
        <v>37.851334702258725</v>
      </c>
      <c r="Y3938" s="39">
        <f t="shared" si="1774"/>
        <v>1152.0999999999999</v>
      </c>
      <c r="Z3938" s="41">
        <f t="shared" si="1775"/>
        <v>21915.922792607798</v>
      </c>
      <c r="AA3938" s="41">
        <v>8062.3342915811081</v>
      </c>
      <c r="AB3938" s="41">
        <v>0</v>
      </c>
      <c r="AC3938" s="41">
        <f t="shared" si="1788"/>
        <v>8062.3342915811081</v>
      </c>
      <c r="AD3938" s="42">
        <f t="shared" si="1789"/>
        <v>13853.58850102669</v>
      </c>
      <c r="AE3938" s="41">
        <f t="shared" si="1790"/>
        <v>21915.922792607798</v>
      </c>
      <c r="AF3938" s="42">
        <f t="shared" si="1791"/>
        <v>669344.0772073922</v>
      </c>
      <c r="AG3938" s="43">
        <f t="shared" si="1796"/>
        <v>600</v>
      </c>
      <c r="AH3938" s="44">
        <f t="shared" si="1792"/>
        <v>580.97741273100621</v>
      </c>
      <c r="AI3938" s="36">
        <f t="shared" si="1793"/>
        <v>19.022587268993838</v>
      </c>
      <c r="AJ3938" s="36">
        <f t="shared" si="1794"/>
        <v>579</v>
      </c>
      <c r="AK3938" s="45">
        <v>45657</v>
      </c>
    </row>
    <row r="3939" spans="1:37" s="79" customFormat="1" ht="25.5" customHeight="1" x14ac:dyDescent="0.25">
      <c r="A3939" s="36">
        <v>3933</v>
      </c>
      <c r="B3939" s="45">
        <v>45078</v>
      </c>
      <c r="C3939" s="49" t="s">
        <v>973</v>
      </c>
      <c r="D3939" s="49"/>
      <c r="E3939" s="49">
        <v>12006</v>
      </c>
      <c r="F3939" s="56" t="s">
        <v>2802</v>
      </c>
      <c r="G3939" s="56" t="s">
        <v>756</v>
      </c>
      <c r="H3939" s="38">
        <v>1</v>
      </c>
      <c r="I3939" s="50">
        <v>738000</v>
      </c>
      <c r="J3939" s="39">
        <f t="shared" si="1778"/>
        <v>0</v>
      </c>
      <c r="K3939" s="39">
        <f t="shared" si="1779"/>
        <v>0</v>
      </c>
      <c r="L3939" s="39">
        <f t="shared" si="1780"/>
        <v>0</v>
      </c>
      <c r="M3939" s="39">
        <f t="shared" si="1795"/>
        <v>0</v>
      </c>
      <c r="N3939" s="39">
        <f t="shared" si="1781"/>
        <v>738000</v>
      </c>
      <c r="O3939" s="39">
        <f t="shared" si="1782"/>
        <v>0</v>
      </c>
      <c r="P3939" s="39">
        <f t="shared" si="1783"/>
        <v>0</v>
      </c>
      <c r="Q3939" s="39">
        <f t="shared" si="1784"/>
        <v>0</v>
      </c>
      <c r="R3939" s="39">
        <f t="shared" si="1785"/>
        <v>0</v>
      </c>
      <c r="S3939" s="39">
        <f t="shared" si="1786"/>
        <v>0</v>
      </c>
      <c r="T3939" s="39"/>
      <c r="U3939" s="39">
        <f t="shared" si="1787"/>
        <v>0</v>
      </c>
      <c r="V3939" s="39"/>
      <c r="W3939" s="39"/>
      <c r="X3939" s="39">
        <f t="shared" si="1773"/>
        <v>40.410677618069812</v>
      </c>
      <c r="Y3939" s="39">
        <f t="shared" si="1774"/>
        <v>1230</v>
      </c>
      <c r="Z3939" s="41">
        <f t="shared" si="1775"/>
        <v>23397.782340862421</v>
      </c>
      <c r="AA3939" s="41">
        <v>8607.4743326488697</v>
      </c>
      <c r="AB3939" s="41">
        <v>0</v>
      </c>
      <c r="AC3939" s="41">
        <f t="shared" si="1788"/>
        <v>8607.4743326488697</v>
      </c>
      <c r="AD3939" s="42">
        <f t="shared" si="1789"/>
        <v>14790.308008213551</v>
      </c>
      <c r="AE3939" s="41">
        <f t="shared" si="1790"/>
        <v>23397.782340862421</v>
      </c>
      <c r="AF3939" s="42">
        <f t="shared" si="1791"/>
        <v>714602.21765913756</v>
      </c>
      <c r="AG3939" s="43">
        <f t="shared" si="1796"/>
        <v>600</v>
      </c>
      <c r="AH3939" s="44">
        <f t="shared" si="1792"/>
        <v>580.97741273100621</v>
      </c>
      <c r="AI3939" s="36">
        <f t="shared" si="1793"/>
        <v>19.022587268993838</v>
      </c>
      <c r="AJ3939" s="36">
        <f t="shared" si="1794"/>
        <v>579</v>
      </c>
      <c r="AK3939" s="45">
        <v>45657</v>
      </c>
    </row>
    <row r="3940" spans="1:37" s="79" customFormat="1" ht="25.5" customHeight="1" x14ac:dyDescent="0.25">
      <c r="A3940" s="36">
        <v>3934</v>
      </c>
      <c r="B3940" s="45">
        <v>45078</v>
      </c>
      <c r="C3940" s="49" t="s">
        <v>973</v>
      </c>
      <c r="D3940" s="49"/>
      <c r="E3940" s="49">
        <v>12006</v>
      </c>
      <c r="F3940" s="56" t="s">
        <v>2803</v>
      </c>
      <c r="G3940" s="56" t="s">
        <v>756</v>
      </c>
      <c r="H3940" s="38">
        <v>1</v>
      </c>
      <c r="I3940" s="50">
        <v>2765040</v>
      </c>
      <c r="J3940" s="39">
        <f t="shared" si="1778"/>
        <v>0</v>
      </c>
      <c r="K3940" s="39">
        <f t="shared" si="1779"/>
        <v>0</v>
      </c>
      <c r="L3940" s="39">
        <f t="shared" si="1780"/>
        <v>0</v>
      </c>
      <c r="M3940" s="39">
        <f t="shared" si="1795"/>
        <v>0</v>
      </c>
      <c r="N3940" s="39">
        <f t="shared" si="1781"/>
        <v>2765040</v>
      </c>
      <c r="O3940" s="39">
        <f t="shared" si="1782"/>
        <v>0</v>
      </c>
      <c r="P3940" s="39">
        <f t="shared" si="1783"/>
        <v>0</v>
      </c>
      <c r="Q3940" s="39">
        <f t="shared" si="1784"/>
        <v>0</v>
      </c>
      <c r="R3940" s="39">
        <f t="shared" si="1785"/>
        <v>0</v>
      </c>
      <c r="S3940" s="39">
        <f t="shared" si="1786"/>
        <v>0</v>
      </c>
      <c r="T3940" s="39"/>
      <c r="U3940" s="39">
        <f t="shared" si="1787"/>
        <v>0</v>
      </c>
      <c r="V3940" s="39"/>
      <c r="W3940" s="39"/>
      <c r="X3940" s="39">
        <f t="shared" si="1773"/>
        <v>151.4053388090349</v>
      </c>
      <c r="Y3940" s="39">
        <f t="shared" si="1774"/>
        <v>4608.3999999999996</v>
      </c>
      <c r="Z3940" s="41">
        <f t="shared" si="1775"/>
        <v>87663.691170431193</v>
      </c>
      <c r="AA3940" s="41">
        <v>32249.337166324432</v>
      </c>
      <c r="AB3940" s="41">
        <v>0</v>
      </c>
      <c r="AC3940" s="41">
        <f t="shared" si="1788"/>
        <v>32249.337166324432</v>
      </c>
      <c r="AD3940" s="42">
        <f t="shared" si="1789"/>
        <v>55414.354004106761</v>
      </c>
      <c r="AE3940" s="41">
        <f t="shared" si="1790"/>
        <v>87663.691170431193</v>
      </c>
      <c r="AF3940" s="42">
        <f t="shared" si="1791"/>
        <v>2677376.3088295688</v>
      </c>
      <c r="AG3940" s="43">
        <f t="shared" si="1796"/>
        <v>600</v>
      </c>
      <c r="AH3940" s="44">
        <f t="shared" si="1792"/>
        <v>580.97741273100621</v>
      </c>
      <c r="AI3940" s="36">
        <f t="shared" si="1793"/>
        <v>19.022587268993838</v>
      </c>
      <c r="AJ3940" s="36">
        <f t="shared" si="1794"/>
        <v>579</v>
      </c>
      <c r="AK3940" s="45">
        <v>45657</v>
      </c>
    </row>
    <row r="3941" spans="1:37" s="79" customFormat="1" ht="12.75" customHeight="1" x14ac:dyDescent="0.25">
      <c r="A3941" s="36">
        <v>3935</v>
      </c>
      <c r="B3941" s="45">
        <v>45078</v>
      </c>
      <c r="C3941" s="49" t="s">
        <v>265</v>
      </c>
      <c r="D3941" s="49"/>
      <c r="E3941" s="49">
        <v>12007</v>
      </c>
      <c r="F3941" s="56" t="s">
        <v>2804</v>
      </c>
      <c r="G3941" s="56" t="s">
        <v>756</v>
      </c>
      <c r="H3941" s="38">
        <v>3</v>
      </c>
      <c r="I3941" s="50">
        <v>562200</v>
      </c>
      <c r="J3941" s="39">
        <f t="shared" si="1778"/>
        <v>0</v>
      </c>
      <c r="K3941" s="39">
        <f t="shared" si="1779"/>
        <v>0</v>
      </c>
      <c r="L3941" s="39">
        <f t="shared" si="1780"/>
        <v>0</v>
      </c>
      <c r="M3941" s="39">
        <f t="shared" si="1795"/>
        <v>0</v>
      </c>
      <c r="N3941" s="39">
        <f t="shared" si="1781"/>
        <v>0</v>
      </c>
      <c r="O3941" s="39">
        <f t="shared" si="1782"/>
        <v>562200</v>
      </c>
      <c r="P3941" s="39">
        <f t="shared" si="1783"/>
        <v>0</v>
      </c>
      <c r="Q3941" s="39">
        <f t="shared" si="1784"/>
        <v>0</v>
      </c>
      <c r="R3941" s="39">
        <f t="shared" si="1785"/>
        <v>0</v>
      </c>
      <c r="S3941" s="39">
        <f t="shared" si="1786"/>
        <v>0</v>
      </c>
      <c r="T3941" s="39"/>
      <c r="U3941" s="39">
        <f t="shared" si="1787"/>
        <v>0</v>
      </c>
      <c r="V3941" s="39"/>
      <c r="W3941" s="39"/>
      <c r="X3941" s="39">
        <f t="shared" si="1773"/>
        <v>153.92197125256672</v>
      </c>
      <c r="Y3941" s="39">
        <f t="shared" si="1774"/>
        <v>4685</v>
      </c>
      <c r="Z3941" s="41">
        <f t="shared" si="1775"/>
        <v>89120.821355236127</v>
      </c>
      <c r="AA3941" s="41">
        <v>32785.379876796716</v>
      </c>
      <c r="AB3941" s="41">
        <v>31029.91152324382</v>
      </c>
      <c r="AC3941" s="41">
        <f t="shared" si="1788"/>
        <v>63815.291400040536</v>
      </c>
      <c r="AD3941" s="42">
        <f t="shared" si="1789"/>
        <v>56335.44147843941</v>
      </c>
      <c r="AE3941" s="41">
        <f t="shared" si="1790"/>
        <v>120150.73287847995</v>
      </c>
      <c r="AF3941" s="42">
        <f t="shared" si="1791"/>
        <v>442049.26712152007</v>
      </c>
      <c r="AG3941" s="43">
        <f t="shared" si="1796"/>
        <v>120</v>
      </c>
      <c r="AH3941" s="44">
        <f t="shared" si="1792"/>
        <v>100.97741273100615</v>
      </c>
      <c r="AI3941" s="36">
        <f t="shared" si="1793"/>
        <v>19.022587268993838</v>
      </c>
      <c r="AJ3941" s="36">
        <f t="shared" si="1794"/>
        <v>579</v>
      </c>
      <c r="AK3941" s="45">
        <v>45657</v>
      </c>
    </row>
    <row r="3942" spans="1:37" s="79" customFormat="1" ht="51" customHeight="1" x14ac:dyDescent="0.25">
      <c r="A3942" s="36">
        <v>3936</v>
      </c>
      <c r="B3942" s="45">
        <v>45078</v>
      </c>
      <c r="C3942" s="49" t="s">
        <v>265</v>
      </c>
      <c r="D3942" s="49"/>
      <c r="E3942" s="49">
        <v>12007</v>
      </c>
      <c r="F3942" s="56" t="s">
        <v>2805</v>
      </c>
      <c r="G3942" s="56" t="s">
        <v>756</v>
      </c>
      <c r="H3942" s="38">
        <v>5</v>
      </c>
      <c r="I3942" s="50">
        <v>1082000</v>
      </c>
      <c r="J3942" s="39">
        <f t="shared" si="1778"/>
        <v>0</v>
      </c>
      <c r="K3942" s="39">
        <f t="shared" si="1779"/>
        <v>0</v>
      </c>
      <c r="L3942" s="39">
        <f t="shared" si="1780"/>
        <v>0</v>
      </c>
      <c r="M3942" s="39">
        <f t="shared" si="1795"/>
        <v>0</v>
      </c>
      <c r="N3942" s="39">
        <f t="shared" si="1781"/>
        <v>0</v>
      </c>
      <c r="O3942" s="39">
        <f t="shared" si="1782"/>
        <v>1082000</v>
      </c>
      <c r="P3942" s="39">
        <f t="shared" si="1783"/>
        <v>0</v>
      </c>
      <c r="Q3942" s="39">
        <f t="shared" si="1784"/>
        <v>0</v>
      </c>
      <c r="R3942" s="39">
        <f t="shared" si="1785"/>
        <v>0</v>
      </c>
      <c r="S3942" s="39">
        <f t="shared" si="1786"/>
        <v>0</v>
      </c>
      <c r="T3942" s="39"/>
      <c r="U3942" s="39">
        <f t="shared" si="1787"/>
        <v>0</v>
      </c>
      <c r="V3942" s="39"/>
      <c r="W3942" s="39"/>
      <c r="X3942" s="39">
        <f t="shared" si="1773"/>
        <v>296.23545516769337</v>
      </c>
      <c r="Y3942" s="39">
        <f t="shared" si="1774"/>
        <v>9016.6666666666679</v>
      </c>
      <c r="Z3942" s="41">
        <f t="shared" si="1775"/>
        <v>171520.32854209447</v>
      </c>
      <c r="AA3942" s="41">
        <v>63098.151950718689</v>
      </c>
      <c r="AB3942" s="41">
        <v>59719.609157150146</v>
      </c>
      <c r="AC3942" s="41">
        <f t="shared" si="1788"/>
        <v>122817.76110786884</v>
      </c>
      <c r="AD3942" s="42">
        <f t="shared" si="1789"/>
        <v>108422.17659137578</v>
      </c>
      <c r="AE3942" s="41">
        <f t="shared" si="1790"/>
        <v>231239.93769924462</v>
      </c>
      <c r="AF3942" s="42">
        <f t="shared" si="1791"/>
        <v>850760.06230075541</v>
      </c>
      <c r="AG3942" s="43">
        <f t="shared" si="1796"/>
        <v>120</v>
      </c>
      <c r="AH3942" s="44">
        <f t="shared" si="1792"/>
        <v>100.97741273100615</v>
      </c>
      <c r="AI3942" s="36">
        <f t="shared" si="1793"/>
        <v>19.022587268993838</v>
      </c>
      <c r="AJ3942" s="36">
        <f t="shared" si="1794"/>
        <v>579</v>
      </c>
      <c r="AK3942" s="45">
        <v>45657</v>
      </c>
    </row>
    <row r="3943" spans="1:37" s="79" customFormat="1" ht="51" customHeight="1" x14ac:dyDescent="0.25">
      <c r="A3943" s="36">
        <v>3937</v>
      </c>
      <c r="B3943" s="45">
        <v>45078</v>
      </c>
      <c r="C3943" s="49" t="s">
        <v>33</v>
      </c>
      <c r="D3943" s="49"/>
      <c r="E3943" s="49">
        <v>12012</v>
      </c>
      <c r="F3943" s="56" t="s">
        <v>2806</v>
      </c>
      <c r="G3943" s="56" t="s">
        <v>1474</v>
      </c>
      <c r="H3943" s="38">
        <v>1</v>
      </c>
      <c r="I3943" s="50">
        <v>215000</v>
      </c>
      <c r="J3943" s="39">
        <f t="shared" si="1778"/>
        <v>0</v>
      </c>
      <c r="K3943" s="39">
        <f t="shared" si="1779"/>
        <v>0</v>
      </c>
      <c r="L3943" s="39">
        <f t="shared" si="1780"/>
        <v>0</v>
      </c>
      <c r="M3943" s="39">
        <f t="shared" si="1795"/>
        <v>0</v>
      </c>
      <c r="N3943" s="39">
        <f t="shared" si="1781"/>
        <v>0</v>
      </c>
      <c r="O3943" s="39">
        <f t="shared" si="1782"/>
        <v>0</v>
      </c>
      <c r="P3943" s="39">
        <f t="shared" si="1783"/>
        <v>0</v>
      </c>
      <c r="Q3943" s="39">
        <f t="shared" si="1784"/>
        <v>0</v>
      </c>
      <c r="R3943" s="39">
        <f t="shared" si="1785"/>
        <v>0</v>
      </c>
      <c r="S3943" s="39">
        <f t="shared" si="1786"/>
        <v>0</v>
      </c>
      <c r="T3943" s="39"/>
      <c r="U3943" s="39">
        <f t="shared" si="1787"/>
        <v>215000</v>
      </c>
      <c r="V3943" s="39"/>
      <c r="W3943" s="39"/>
      <c r="X3943" s="39">
        <f t="shared" si="1773"/>
        <v>17.659137577002053</v>
      </c>
      <c r="Y3943" s="39">
        <f t="shared" si="1774"/>
        <v>537.5</v>
      </c>
      <c r="Z3943" s="41">
        <f t="shared" si="1775"/>
        <v>10224.640657084188</v>
      </c>
      <c r="AA3943" s="41">
        <v>3761.3963039014375</v>
      </c>
      <c r="AB3943" s="41">
        <v>-101.44368108821355</v>
      </c>
      <c r="AC3943" s="41">
        <f t="shared" si="1788"/>
        <v>3659.952622813224</v>
      </c>
      <c r="AD3943" s="42">
        <f t="shared" si="1789"/>
        <v>6463.2443531827503</v>
      </c>
      <c r="AE3943" s="41">
        <f t="shared" si="1790"/>
        <v>10123.196975995974</v>
      </c>
      <c r="AF3943" s="42">
        <f t="shared" si="1791"/>
        <v>204876.80302400404</v>
      </c>
      <c r="AG3943" s="43">
        <f t="shared" si="1796"/>
        <v>400</v>
      </c>
      <c r="AH3943" s="44">
        <f t="shared" si="1792"/>
        <v>380.97741273100615</v>
      </c>
      <c r="AI3943" s="36">
        <f t="shared" si="1793"/>
        <v>19.022587268993838</v>
      </c>
      <c r="AJ3943" s="36">
        <f t="shared" si="1794"/>
        <v>579</v>
      </c>
      <c r="AK3943" s="45">
        <v>45657</v>
      </c>
    </row>
    <row r="3944" spans="1:37" s="79" customFormat="1" ht="12.75" customHeight="1" x14ac:dyDescent="0.25">
      <c r="A3944" s="36">
        <v>3938</v>
      </c>
      <c r="B3944" s="45">
        <v>45078</v>
      </c>
      <c r="C3944" s="49" t="s">
        <v>33</v>
      </c>
      <c r="D3944" s="49"/>
      <c r="E3944" s="49">
        <v>12012</v>
      </c>
      <c r="F3944" s="56" t="s">
        <v>2807</v>
      </c>
      <c r="G3944" s="117" t="s">
        <v>1474</v>
      </c>
      <c r="H3944" s="38">
        <v>1</v>
      </c>
      <c r="I3944" s="50">
        <v>172000</v>
      </c>
      <c r="J3944" s="39">
        <f t="shared" si="1778"/>
        <v>0</v>
      </c>
      <c r="K3944" s="39">
        <f t="shared" si="1779"/>
        <v>0</v>
      </c>
      <c r="L3944" s="39">
        <f t="shared" si="1780"/>
        <v>0</v>
      </c>
      <c r="M3944" s="39">
        <f t="shared" si="1795"/>
        <v>0</v>
      </c>
      <c r="N3944" s="39">
        <f t="shared" si="1781"/>
        <v>0</v>
      </c>
      <c r="O3944" s="39">
        <f t="shared" si="1782"/>
        <v>0</v>
      </c>
      <c r="P3944" s="39">
        <f t="shared" si="1783"/>
        <v>0</v>
      </c>
      <c r="Q3944" s="39">
        <f t="shared" si="1784"/>
        <v>0</v>
      </c>
      <c r="R3944" s="39">
        <f t="shared" si="1785"/>
        <v>0</v>
      </c>
      <c r="S3944" s="39">
        <f t="shared" si="1786"/>
        <v>0</v>
      </c>
      <c r="T3944" s="39"/>
      <c r="U3944" s="39">
        <f t="shared" si="1787"/>
        <v>172000</v>
      </c>
      <c r="V3944" s="39"/>
      <c r="W3944" s="39"/>
      <c r="X3944" s="39">
        <f t="shared" si="1773"/>
        <v>14.127310061601642</v>
      </c>
      <c r="Y3944" s="39">
        <f t="shared" si="1774"/>
        <v>430</v>
      </c>
      <c r="Z3944" s="41">
        <f t="shared" si="1775"/>
        <v>8179.7125256673507</v>
      </c>
      <c r="AA3944" s="41">
        <v>3009.1170431211499</v>
      </c>
      <c r="AB3944" s="41">
        <v>-81.154944870570844</v>
      </c>
      <c r="AC3944" s="41">
        <f t="shared" si="1788"/>
        <v>2927.9620982505789</v>
      </c>
      <c r="AD3944" s="42">
        <f t="shared" si="1789"/>
        <v>5170.5954825462013</v>
      </c>
      <c r="AE3944" s="41">
        <f t="shared" si="1790"/>
        <v>8098.5575807967798</v>
      </c>
      <c r="AF3944" s="42">
        <f t="shared" si="1791"/>
        <v>163901.44241920323</v>
      </c>
      <c r="AG3944" s="43">
        <f t="shared" si="1796"/>
        <v>400</v>
      </c>
      <c r="AH3944" s="44">
        <f t="shared" si="1792"/>
        <v>380.97741273100615</v>
      </c>
      <c r="AI3944" s="36">
        <f t="shared" si="1793"/>
        <v>19.022587268993838</v>
      </c>
      <c r="AJ3944" s="36">
        <f t="shared" si="1794"/>
        <v>579</v>
      </c>
      <c r="AK3944" s="45">
        <v>45657</v>
      </c>
    </row>
    <row r="3945" spans="1:37" s="79" customFormat="1" ht="51" customHeight="1" x14ac:dyDescent="0.25">
      <c r="A3945" s="36">
        <v>3939</v>
      </c>
      <c r="B3945" s="91">
        <v>45078</v>
      </c>
      <c r="C3945" s="49" t="s">
        <v>272</v>
      </c>
      <c r="D3945" s="49"/>
      <c r="E3945" s="49">
        <v>12010</v>
      </c>
      <c r="F3945" s="56" t="s">
        <v>2808</v>
      </c>
      <c r="G3945" s="56" t="s">
        <v>435</v>
      </c>
      <c r="H3945" s="38">
        <v>10</v>
      </c>
      <c r="I3945" s="50">
        <v>51271.186440677964</v>
      </c>
      <c r="J3945" s="39">
        <f t="shared" si="1778"/>
        <v>0</v>
      </c>
      <c r="K3945" s="39">
        <f t="shared" si="1779"/>
        <v>0</v>
      </c>
      <c r="L3945" s="39">
        <f t="shared" si="1780"/>
        <v>0</v>
      </c>
      <c r="M3945" s="39">
        <f t="shared" ref="M3945:M3966" si="1797">IF(E3945=12005,I3945,IF(E3945&lt;&gt;12005,0))</f>
        <v>0</v>
      </c>
      <c r="N3945" s="39">
        <f t="shared" si="1781"/>
        <v>0</v>
      </c>
      <c r="O3945" s="39">
        <f t="shared" si="1782"/>
        <v>0</v>
      </c>
      <c r="P3945" s="39">
        <f t="shared" si="1783"/>
        <v>0</v>
      </c>
      <c r="Q3945" s="39">
        <f t="shared" si="1784"/>
        <v>0</v>
      </c>
      <c r="R3945" s="39">
        <f t="shared" si="1785"/>
        <v>51271.186440677964</v>
      </c>
      <c r="S3945" s="39">
        <f t="shared" si="1786"/>
        <v>0</v>
      </c>
      <c r="T3945" s="39"/>
      <c r="U3945" s="39">
        <f t="shared" si="1787"/>
        <v>0</v>
      </c>
      <c r="V3945" s="39"/>
      <c r="W3945" s="39">
        <f t="shared" ref="W3945:W3966" si="1798">IF(E3945=12099,I3945,IF(E3945&lt;&gt;12099,0))</f>
        <v>0</v>
      </c>
      <c r="X3945" s="39">
        <f t="shared" si="1773"/>
        <v>14.037285815380688</v>
      </c>
      <c r="Y3945" s="39">
        <f t="shared" si="1774"/>
        <v>427.25988700564972</v>
      </c>
      <c r="Z3945" s="41">
        <f t="shared" si="1775"/>
        <v>8127.5884871054186</v>
      </c>
      <c r="AA3945" s="41">
        <v>2989.9418786760866</v>
      </c>
      <c r="AB3945" s="41">
        <v>0</v>
      </c>
      <c r="AC3945" s="41">
        <f t="shared" si="1788"/>
        <v>2989.9418786760866</v>
      </c>
      <c r="AD3945" s="42">
        <f t="shared" si="1789"/>
        <v>5137.6466084293315</v>
      </c>
      <c r="AE3945" s="41">
        <f t="shared" si="1790"/>
        <v>8127.5884871054186</v>
      </c>
      <c r="AF3945" s="42">
        <f t="shared" si="1791"/>
        <v>43143.597953572549</v>
      </c>
      <c r="AG3945" s="43">
        <f t="shared" ref="AG3945:AG3966" si="1799">(365.25/30.4375*(IF(E3945=12002,1/3%,IF(E3945=12003,1/3%,IF(E3945=12004,1/3%,IF(E3945=12006,1/2%,IF(E3945=12007,1/10%,IF(E3945=12008,1/3%,IF(E3945=12009,1/10%,IF(E3945=12010,1/10%,IF(E3945=12011,1/20%,IF(E3945=12012,1/3%,IF(E3945=12099,1/10%)))))))))))))</f>
        <v>120</v>
      </c>
      <c r="AH3945" s="44">
        <f t="shared" si="1792"/>
        <v>100.97741273100615</v>
      </c>
      <c r="AI3945" s="36">
        <f t="shared" si="1793"/>
        <v>19.022587268993838</v>
      </c>
      <c r="AJ3945" s="36">
        <f t="shared" si="1794"/>
        <v>579</v>
      </c>
      <c r="AK3945" s="45">
        <v>45657</v>
      </c>
    </row>
    <row r="3946" spans="1:37" s="79" customFormat="1" ht="51" customHeight="1" x14ac:dyDescent="0.25">
      <c r="A3946" s="36">
        <v>3940</v>
      </c>
      <c r="B3946" s="91">
        <v>45078</v>
      </c>
      <c r="C3946" s="49" t="s">
        <v>272</v>
      </c>
      <c r="D3946" s="49"/>
      <c r="E3946" s="49">
        <v>12010</v>
      </c>
      <c r="F3946" s="56" t="s">
        <v>2809</v>
      </c>
      <c r="G3946" s="56" t="s">
        <v>435</v>
      </c>
      <c r="H3946" s="38">
        <v>10</v>
      </c>
      <c r="I3946" s="50">
        <v>133305.0847457627</v>
      </c>
      <c r="J3946" s="39">
        <f t="shared" si="1778"/>
        <v>0</v>
      </c>
      <c r="K3946" s="39">
        <f t="shared" si="1779"/>
        <v>0</v>
      </c>
      <c r="L3946" s="39">
        <f t="shared" si="1780"/>
        <v>0</v>
      </c>
      <c r="M3946" s="39">
        <f t="shared" si="1797"/>
        <v>0</v>
      </c>
      <c r="N3946" s="39">
        <f t="shared" si="1781"/>
        <v>0</v>
      </c>
      <c r="O3946" s="39">
        <f t="shared" si="1782"/>
        <v>0</v>
      </c>
      <c r="P3946" s="39">
        <f t="shared" si="1783"/>
        <v>0</v>
      </c>
      <c r="Q3946" s="39">
        <f t="shared" si="1784"/>
        <v>0</v>
      </c>
      <c r="R3946" s="39">
        <f t="shared" si="1785"/>
        <v>133305.0847457627</v>
      </c>
      <c r="S3946" s="39">
        <f t="shared" si="1786"/>
        <v>0</v>
      </c>
      <c r="T3946" s="39"/>
      <c r="U3946" s="39">
        <f t="shared" si="1787"/>
        <v>0</v>
      </c>
      <c r="V3946" s="39"/>
      <c r="W3946" s="39">
        <f t="shared" si="1798"/>
        <v>0</v>
      </c>
      <c r="X3946" s="39">
        <f t="shared" si="1773"/>
        <v>36.496943119989787</v>
      </c>
      <c r="Y3946" s="39">
        <f t="shared" si="1774"/>
        <v>1110.8757062146892</v>
      </c>
      <c r="Z3946" s="41">
        <f t="shared" si="1775"/>
        <v>21131.730066474087</v>
      </c>
      <c r="AA3946" s="41">
        <v>7773.8488845578249</v>
      </c>
      <c r="AB3946" s="41">
        <v>0</v>
      </c>
      <c r="AC3946" s="41">
        <f t="shared" si="1788"/>
        <v>7773.8488845578249</v>
      </c>
      <c r="AD3946" s="42">
        <f t="shared" si="1789"/>
        <v>13357.881181916262</v>
      </c>
      <c r="AE3946" s="41">
        <f t="shared" si="1790"/>
        <v>21131.730066474087</v>
      </c>
      <c r="AF3946" s="42">
        <f t="shared" si="1791"/>
        <v>112173.3546792886</v>
      </c>
      <c r="AG3946" s="43">
        <f t="shared" si="1799"/>
        <v>120</v>
      </c>
      <c r="AH3946" s="44">
        <f t="shared" si="1792"/>
        <v>100.97741273100615</v>
      </c>
      <c r="AI3946" s="36">
        <f t="shared" si="1793"/>
        <v>19.022587268993838</v>
      </c>
      <c r="AJ3946" s="36">
        <f t="shared" si="1794"/>
        <v>579</v>
      </c>
      <c r="AK3946" s="45">
        <v>45657</v>
      </c>
    </row>
    <row r="3947" spans="1:37" s="79" customFormat="1" ht="51" customHeight="1" x14ac:dyDescent="0.25">
      <c r="A3947" s="36">
        <v>3941</v>
      </c>
      <c r="B3947" s="91">
        <v>45078</v>
      </c>
      <c r="C3947" s="49" t="s">
        <v>272</v>
      </c>
      <c r="D3947" s="49"/>
      <c r="E3947" s="49">
        <v>12010</v>
      </c>
      <c r="F3947" s="56" t="s">
        <v>2810</v>
      </c>
      <c r="G3947" s="56" t="s">
        <v>435</v>
      </c>
      <c r="H3947" s="38">
        <v>1</v>
      </c>
      <c r="I3947" s="50">
        <v>150649.35064935064</v>
      </c>
      <c r="J3947" s="39">
        <f t="shared" si="1778"/>
        <v>0</v>
      </c>
      <c r="K3947" s="39">
        <f t="shared" si="1779"/>
        <v>0</v>
      </c>
      <c r="L3947" s="39">
        <f t="shared" si="1780"/>
        <v>0</v>
      </c>
      <c r="M3947" s="39">
        <f t="shared" si="1797"/>
        <v>0</v>
      </c>
      <c r="N3947" s="39">
        <f t="shared" si="1781"/>
        <v>0</v>
      </c>
      <c r="O3947" s="39">
        <f t="shared" si="1782"/>
        <v>0</v>
      </c>
      <c r="P3947" s="39">
        <f t="shared" si="1783"/>
        <v>0</v>
      </c>
      <c r="Q3947" s="39">
        <f t="shared" si="1784"/>
        <v>0</v>
      </c>
      <c r="R3947" s="39">
        <f t="shared" si="1785"/>
        <v>150649.35064935064</v>
      </c>
      <c r="S3947" s="39">
        <f t="shared" si="1786"/>
        <v>0</v>
      </c>
      <c r="T3947" s="39"/>
      <c r="U3947" s="39">
        <f t="shared" si="1787"/>
        <v>0</v>
      </c>
      <c r="V3947" s="39"/>
      <c r="W3947" s="39">
        <f t="shared" si="1798"/>
        <v>0</v>
      </c>
      <c r="X3947" s="39">
        <f t="shared" si="1773"/>
        <v>41.245544325626462</v>
      </c>
      <c r="Y3947" s="39">
        <f t="shared" si="1774"/>
        <v>1255.4112554112555</v>
      </c>
      <c r="Z3947" s="41">
        <f t="shared" si="1775"/>
        <v>23881.170164537722</v>
      </c>
      <c r="AA3947" s="41">
        <v>8785.3009413584368</v>
      </c>
      <c r="AB3947" s="41">
        <v>0</v>
      </c>
      <c r="AC3947" s="41">
        <f t="shared" si="1788"/>
        <v>8785.3009413584368</v>
      </c>
      <c r="AD3947" s="42">
        <f t="shared" si="1789"/>
        <v>15095.869223179285</v>
      </c>
      <c r="AE3947" s="41">
        <f t="shared" si="1790"/>
        <v>23881.170164537722</v>
      </c>
      <c r="AF3947" s="42">
        <f t="shared" si="1791"/>
        <v>126768.18048481292</v>
      </c>
      <c r="AG3947" s="43">
        <f t="shared" si="1799"/>
        <v>120</v>
      </c>
      <c r="AH3947" s="44">
        <f t="shared" si="1792"/>
        <v>100.97741273100615</v>
      </c>
      <c r="AI3947" s="36">
        <f t="shared" si="1793"/>
        <v>19.022587268993838</v>
      </c>
      <c r="AJ3947" s="36">
        <f t="shared" si="1794"/>
        <v>579</v>
      </c>
      <c r="AK3947" s="45">
        <v>45657</v>
      </c>
    </row>
    <row r="3948" spans="1:37" s="79" customFormat="1" ht="51" customHeight="1" x14ac:dyDescent="0.25">
      <c r="A3948" s="36">
        <v>3942</v>
      </c>
      <c r="B3948" s="91">
        <v>45078</v>
      </c>
      <c r="C3948" s="49" t="s">
        <v>272</v>
      </c>
      <c r="D3948" s="49"/>
      <c r="E3948" s="49">
        <v>12010</v>
      </c>
      <c r="F3948" s="56" t="s">
        <v>2811</v>
      </c>
      <c r="G3948" s="56" t="s">
        <v>435</v>
      </c>
      <c r="H3948" s="38">
        <v>10</v>
      </c>
      <c r="I3948" s="50">
        <v>164067.79661016949</v>
      </c>
      <c r="J3948" s="39">
        <f t="shared" si="1778"/>
        <v>0</v>
      </c>
      <c r="K3948" s="39">
        <f t="shared" si="1779"/>
        <v>0</v>
      </c>
      <c r="L3948" s="39">
        <f t="shared" si="1780"/>
        <v>0</v>
      </c>
      <c r="M3948" s="39">
        <f t="shared" si="1797"/>
        <v>0</v>
      </c>
      <c r="N3948" s="39">
        <f t="shared" si="1781"/>
        <v>0</v>
      </c>
      <c r="O3948" s="39">
        <f t="shared" si="1782"/>
        <v>0</v>
      </c>
      <c r="P3948" s="39">
        <f t="shared" si="1783"/>
        <v>0</v>
      </c>
      <c r="Q3948" s="39">
        <f t="shared" si="1784"/>
        <v>0</v>
      </c>
      <c r="R3948" s="39">
        <f t="shared" si="1785"/>
        <v>164067.79661016949</v>
      </c>
      <c r="S3948" s="39">
        <f t="shared" si="1786"/>
        <v>0</v>
      </c>
      <c r="T3948" s="39"/>
      <c r="U3948" s="39">
        <f t="shared" si="1787"/>
        <v>0</v>
      </c>
      <c r="V3948" s="39"/>
      <c r="W3948" s="39">
        <f t="shared" si="1798"/>
        <v>0</v>
      </c>
      <c r="X3948" s="39">
        <f t="shared" si="1773"/>
        <v>44.919314609218205</v>
      </c>
      <c r="Y3948" s="39">
        <f t="shared" si="1774"/>
        <v>1367.231638418079</v>
      </c>
      <c r="Z3948" s="41">
        <f t="shared" si="1775"/>
        <v>26008.283158737337</v>
      </c>
      <c r="AA3948" s="41">
        <v>9567.8140117634757</v>
      </c>
      <c r="AB3948" s="41">
        <v>0</v>
      </c>
      <c r="AC3948" s="41">
        <f t="shared" si="1788"/>
        <v>9567.8140117634757</v>
      </c>
      <c r="AD3948" s="42">
        <f t="shared" si="1789"/>
        <v>16440.469146973861</v>
      </c>
      <c r="AE3948" s="41">
        <f t="shared" si="1790"/>
        <v>26008.283158737337</v>
      </c>
      <c r="AF3948" s="42">
        <f t="shared" si="1791"/>
        <v>138059.51345143217</v>
      </c>
      <c r="AG3948" s="43">
        <f t="shared" si="1799"/>
        <v>120</v>
      </c>
      <c r="AH3948" s="44">
        <f t="shared" si="1792"/>
        <v>100.97741273100615</v>
      </c>
      <c r="AI3948" s="36">
        <f t="shared" si="1793"/>
        <v>19.022587268993838</v>
      </c>
      <c r="AJ3948" s="36">
        <f t="shared" si="1794"/>
        <v>579</v>
      </c>
      <c r="AK3948" s="45">
        <v>45657</v>
      </c>
    </row>
    <row r="3949" spans="1:37" s="79" customFormat="1" ht="15.75" customHeight="1" x14ac:dyDescent="0.25">
      <c r="A3949" s="36">
        <v>3943</v>
      </c>
      <c r="B3949" s="91">
        <v>45078</v>
      </c>
      <c r="C3949" s="49" t="s">
        <v>272</v>
      </c>
      <c r="D3949" s="49"/>
      <c r="E3949" s="49">
        <v>12010</v>
      </c>
      <c r="F3949" s="56" t="s">
        <v>2812</v>
      </c>
      <c r="G3949" s="56" t="s">
        <v>435</v>
      </c>
      <c r="H3949" s="38">
        <v>1</v>
      </c>
      <c r="I3949" s="50">
        <v>164444.44444444444</v>
      </c>
      <c r="J3949" s="39">
        <f t="shared" si="1778"/>
        <v>0</v>
      </c>
      <c r="K3949" s="39">
        <f t="shared" si="1779"/>
        <v>0</v>
      </c>
      <c r="L3949" s="39">
        <f t="shared" si="1780"/>
        <v>0</v>
      </c>
      <c r="M3949" s="39">
        <f t="shared" si="1797"/>
        <v>0</v>
      </c>
      <c r="N3949" s="39">
        <f t="shared" si="1781"/>
        <v>0</v>
      </c>
      <c r="O3949" s="39">
        <f t="shared" si="1782"/>
        <v>0</v>
      </c>
      <c r="P3949" s="39">
        <f t="shared" si="1783"/>
        <v>0</v>
      </c>
      <c r="Q3949" s="39">
        <f t="shared" si="1784"/>
        <v>0</v>
      </c>
      <c r="R3949" s="39">
        <f t="shared" si="1785"/>
        <v>164444.44444444444</v>
      </c>
      <c r="S3949" s="39">
        <f t="shared" si="1786"/>
        <v>0</v>
      </c>
      <c r="T3949" s="39"/>
      <c r="U3949" s="39">
        <f t="shared" si="1787"/>
        <v>0</v>
      </c>
      <c r="V3949" s="39"/>
      <c r="W3949" s="39">
        <f t="shared" si="1798"/>
        <v>0</v>
      </c>
      <c r="X3949" s="39">
        <f t="shared" si="1773"/>
        <v>45.022435166172336</v>
      </c>
      <c r="Y3949" s="39">
        <f t="shared" si="1774"/>
        <v>1370.3703703703704</v>
      </c>
      <c r="Z3949" s="41">
        <f t="shared" si="1775"/>
        <v>26067.989961213781</v>
      </c>
      <c r="AA3949" s="41">
        <v>9589.7786903947072</v>
      </c>
      <c r="AB3949" s="41">
        <v>0</v>
      </c>
      <c r="AC3949" s="41">
        <f t="shared" si="1788"/>
        <v>9589.7786903947072</v>
      </c>
      <c r="AD3949" s="42">
        <f t="shared" si="1789"/>
        <v>16478.211270819076</v>
      </c>
      <c r="AE3949" s="41">
        <f t="shared" si="1790"/>
        <v>26067.989961213781</v>
      </c>
      <c r="AF3949" s="42">
        <f t="shared" si="1791"/>
        <v>138376.45448323066</v>
      </c>
      <c r="AG3949" s="43">
        <f t="shared" si="1799"/>
        <v>120</v>
      </c>
      <c r="AH3949" s="44">
        <f t="shared" si="1792"/>
        <v>100.97741273100615</v>
      </c>
      <c r="AI3949" s="36">
        <f t="shared" si="1793"/>
        <v>19.022587268993838</v>
      </c>
      <c r="AJ3949" s="36">
        <f t="shared" si="1794"/>
        <v>579</v>
      </c>
      <c r="AK3949" s="45">
        <v>45657</v>
      </c>
    </row>
    <row r="3950" spans="1:37" s="79" customFormat="1" ht="15.75" customHeight="1" x14ac:dyDescent="0.25">
      <c r="A3950" s="36">
        <v>3944</v>
      </c>
      <c r="B3950" s="91">
        <v>45078</v>
      </c>
      <c r="C3950" s="49" t="s">
        <v>431</v>
      </c>
      <c r="D3950" s="49"/>
      <c r="E3950" s="49">
        <v>12009</v>
      </c>
      <c r="F3950" s="56" t="s">
        <v>2813</v>
      </c>
      <c r="G3950" s="56" t="s">
        <v>435</v>
      </c>
      <c r="H3950" s="38">
        <v>1</v>
      </c>
      <c r="I3950" s="50">
        <v>166000</v>
      </c>
      <c r="J3950" s="39">
        <f t="shared" si="1778"/>
        <v>0</v>
      </c>
      <c r="K3950" s="39">
        <f t="shared" si="1779"/>
        <v>0</v>
      </c>
      <c r="L3950" s="39">
        <f t="shared" si="1780"/>
        <v>0</v>
      </c>
      <c r="M3950" s="39">
        <f t="shared" si="1797"/>
        <v>0</v>
      </c>
      <c r="N3950" s="39">
        <f t="shared" si="1781"/>
        <v>0</v>
      </c>
      <c r="O3950" s="39">
        <f t="shared" si="1782"/>
        <v>0</v>
      </c>
      <c r="P3950" s="39">
        <f t="shared" si="1783"/>
        <v>0</v>
      </c>
      <c r="Q3950" s="39">
        <f t="shared" si="1784"/>
        <v>166000</v>
      </c>
      <c r="R3950" s="39">
        <f t="shared" si="1785"/>
        <v>0</v>
      </c>
      <c r="S3950" s="39">
        <f t="shared" si="1786"/>
        <v>0</v>
      </c>
      <c r="T3950" s="39"/>
      <c r="U3950" s="39">
        <f t="shared" si="1787"/>
        <v>0</v>
      </c>
      <c r="V3950" s="39"/>
      <c r="W3950" s="39">
        <f t="shared" si="1798"/>
        <v>0</v>
      </c>
      <c r="X3950" s="39">
        <f t="shared" si="1773"/>
        <v>45.448323066392881</v>
      </c>
      <c r="Y3950" s="39">
        <f t="shared" si="1774"/>
        <v>1383.3333333333333</v>
      </c>
      <c r="Z3950" s="41">
        <f t="shared" si="1775"/>
        <v>26314.579055441474</v>
      </c>
      <c r="AA3950" s="41">
        <v>9680.4928131416837</v>
      </c>
      <c r="AB3950" s="41">
        <v>0</v>
      </c>
      <c r="AC3950" s="41">
        <f t="shared" si="1788"/>
        <v>9680.4928131416837</v>
      </c>
      <c r="AD3950" s="42">
        <f t="shared" si="1789"/>
        <v>16634.086242299789</v>
      </c>
      <c r="AE3950" s="41">
        <f t="shared" si="1790"/>
        <v>26314.579055441471</v>
      </c>
      <c r="AF3950" s="42">
        <f t="shared" si="1791"/>
        <v>139685.42094455851</v>
      </c>
      <c r="AG3950" s="43">
        <f t="shared" si="1799"/>
        <v>120</v>
      </c>
      <c r="AH3950" s="44">
        <f t="shared" si="1792"/>
        <v>100.97741273100615</v>
      </c>
      <c r="AI3950" s="36">
        <f t="shared" si="1793"/>
        <v>19.022587268993838</v>
      </c>
      <c r="AJ3950" s="36">
        <f t="shared" si="1794"/>
        <v>579</v>
      </c>
      <c r="AK3950" s="45">
        <v>45657</v>
      </c>
    </row>
    <row r="3951" spans="1:37" s="79" customFormat="1" ht="15.75" customHeight="1" x14ac:dyDescent="0.25">
      <c r="A3951" s="36">
        <v>3945</v>
      </c>
      <c r="B3951" s="91">
        <v>45078</v>
      </c>
      <c r="C3951" s="49" t="s">
        <v>431</v>
      </c>
      <c r="D3951" s="49"/>
      <c r="E3951" s="49">
        <v>12009</v>
      </c>
      <c r="F3951" s="56" t="s">
        <v>2813</v>
      </c>
      <c r="G3951" s="56" t="s">
        <v>435</v>
      </c>
      <c r="H3951" s="38">
        <v>8</v>
      </c>
      <c r="I3951" s="50">
        <v>240000</v>
      </c>
      <c r="J3951" s="39">
        <f t="shared" si="1778"/>
        <v>0</v>
      </c>
      <c r="K3951" s="39">
        <f t="shared" si="1779"/>
        <v>0</v>
      </c>
      <c r="L3951" s="39">
        <f t="shared" si="1780"/>
        <v>0</v>
      </c>
      <c r="M3951" s="39">
        <f t="shared" si="1797"/>
        <v>0</v>
      </c>
      <c r="N3951" s="39">
        <f t="shared" si="1781"/>
        <v>0</v>
      </c>
      <c r="O3951" s="39">
        <f t="shared" si="1782"/>
        <v>0</v>
      </c>
      <c r="P3951" s="39">
        <f t="shared" si="1783"/>
        <v>0</v>
      </c>
      <c r="Q3951" s="39">
        <f t="shared" si="1784"/>
        <v>240000</v>
      </c>
      <c r="R3951" s="39">
        <f t="shared" si="1785"/>
        <v>0</v>
      </c>
      <c r="S3951" s="39">
        <f t="shared" si="1786"/>
        <v>0</v>
      </c>
      <c r="T3951" s="39"/>
      <c r="U3951" s="39">
        <f t="shared" si="1787"/>
        <v>0</v>
      </c>
      <c r="V3951" s="39"/>
      <c r="W3951" s="39">
        <f t="shared" si="1798"/>
        <v>0</v>
      </c>
      <c r="X3951" s="39">
        <f t="shared" si="1773"/>
        <v>65.708418891170425</v>
      </c>
      <c r="Y3951" s="39">
        <f t="shared" si="1774"/>
        <v>1999.9999999999998</v>
      </c>
      <c r="Z3951" s="41">
        <f t="shared" si="1775"/>
        <v>38045.174537987674</v>
      </c>
      <c r="AA3951" s="41">
        <v>13995.893223819299</v>
      </c>
      <c r="AB3951" s="41">
        <v>0</v>
      </c>
      <c r="AC3951" s="41">
        <f t="shared" si="1788"/>
        <v>13995.893223819299</v>
      </c>
      <c r="AD3951" s="42">
        <f t="shared" si="1789"/>
        <v>24049.281314168373</v>
      </c>
      <c r="AE3951" s="41">
        <f t="shared" si="1790"/>
        <v>38045.174537987674</v>
      </c>
      <c r="AF3951" s="42">
        <f t="shared" si="1791"/>
        <v>201954.82546201232</v>
      </c>
      <c r="AG3951" s="43">
        <f t="shared" si="1799"/>
        <v>120</v>
      </c>
      <c r="AH3951" s="44">
        <f t="shared" si="1792"/>
        <v>100.97741273100615</v>
      </c>
      <c r="AI3951" s="36">
        <f t="shared" si="1793"/>
        <v>19.022587268993838</v>
      </c>
      <c r="AJ3951" s="36">
        <f t="shared" si="1794"/>
        <v>579</v>
      </c>
      <c r="AK3951" s="45">
        <v>45657</v>
      </c>
    </row>
    <row r="3952" spans="1:37" s="79" customFormat="1" ht="51" customHeight="1" x14ac:dyDescent="0.25">
      <c r="A3952" s="36">
        <v>3946</v>
      </c>
      <c r="B3952" s="91">
        <v>45078</v>
      </c>
      <c r="C3952" s="49" t="s">
        <v>272</v>
      </c>
      <c r="D3952" s="49"/>
      <c r="E3952" s="49">
        <v>12010</v>
      </c>
      <c r="F3952" s="56" t="s">
        <v>2814</v>
      </c>
      <c r="G3952" s="56" t="s">
        <v>435</v>
      </c>
      <c r="H3952" s="38">
        <v>1</v>
      </c>
      <c r="I3952" s="50">
        <v>249350.64935064936</v>
      </c>
      <c r="J3952" s="39">
        <f t="shared" si="1778"/>
        <v>0</v>
      </c>
      <c r="K3952" s="39">
        <f t="shared" si="1779"/>
        <v>0</v>
      </c>
      <c r="L3952" s="39">
        <f t="shared" si="1780"/>
        <v>0</v>
      </c>
      <c r="M3952" s="39">
        <f t="shared" si="1797"/>
        <v>0</v>
      </c>
      <c r="N3952" s="39">
        <f t="shared" si="1781"/>
        <v>0</v>
      </c>
      <c r="O3952" s="39">
        <f t="shared" si="1782"/>
        <v>0</v>
      </c>
      <c r="P3952" s="39">
        <f t="shared" si="1783"/>
        <v>0</v>
      </c>
      <c r="Q3952" s="39">
        <f t="shared" si="1784"/>
        <v>0</v>
      </c>
      <c r="R3952" s="39">
        <f t="shared" si="1785"/>
        <v>249350.64935064936</v>
      </c>
      <c r="S3952" s="39">
        <f t="shared" si="1786"/>
        <v>0</v>
      </c>
      <c r="T3952" s="39"/>
      <c r="U3952" s="39">
        <f t="shared" si="1787"/>
        <v>0</v>
      </c>
      <c r="V3952" s="39"/>
      <c r="W3952" s="39">
        <f t="shared" si="1798"/>
        <v>0</v>
      </c>
      <c r="X3952" s="39">
        <f t="shared" si="1773"/>
        <v>68.268487159657596</v>
      </c>
      <c r="Y3952" s="39">
        <f t="shared" si="1774"/>
        <v>2077.9220779220782</v>
      </c>
      <c r="Z3952" s="41">
        <f t="shared" si="1775"/>
        <v>39527.454065441751</v>
      </c>
      <c r="AA3952" s="41">
        <v>14541.187765007069</v>
      </c>
      <c r="AB3952" s="41">
        <v>0</v>
      </c>
      <c r="AC3952" s="41">
        <f t="shared" si="1788"/>
        <v>14541.187765007069</v>
      </c>
      <c r="AD3952" s="42">
        <f t="shared" si="1789"/>
        <v>24986.266300434683</v>
      </c>
      <c r="AE3952" s="41">
        <f t="shared" si="1790"/>
        <v>39527.454065441751</v>
      </c>
      <c r="AF3952" s="42">
        <f t="shared" si="1791"/>
        <v>209823.19528520759</v>
      </c>
      <c r="AG3952" s="43">
        <f t="shared" si="1799"/>
        <v>120</v>
      </c>
      <c r="AH3952" s="44">
        <f t="shared" si="1792"/>
        <v>100.97741273100615</v>
      </c>
      <c r="AI3952" s="36">
        <f t="shared" si="1793"/>
        <v>19.022587268993838</v>
      </c>
      <c r="AJ3952" s="36">
        <f t="shared" si="1794"/>
        <v>579</v>
      </c>
      <c r="AK3952" s="45">
        <v>45657</v>
      </c>
    </row>
    <row r="3953" spans="1:37" s="79" customFormat="1" ht="51" customHeight="1" x14ac:dyDescent="0.25">
      <c r="A3953" s="36">
        <v>3947</v>
      </c>
      <c r="B3953" s="91">
        <v>45078</v>
      </c>
      <c r="C3953" s="49" t="s">
        <v>431</v>
      </c>
      <c r="D3953" s="49"/>
      <c r="E3953" s="49">
        <v>12009</v>
      </c>
      <c r="F3953" s="56" t="s">
        <v>2815</v>
      </c>
      <c r="G3953" s="56" t="s">
        <v>435</v>
      </c>
      <c r="H3953" s="38">
        <v>6</v>
      </c>
      <c r="I3953" s="50">
        <v>300000</v>
      </c>
      <c r="J3953" s="39">
        <f t="shared" si="1778"/>
        <v>0</v>
      </c>
      <c r="K3953" s="39">
        <f t="shared" si="1779"/>
        <v>0</v>
      </c>
      <c r="L3953" s="39">
        <f t="shared" si="1780"/>
        <v>0</v>
      </c>
      <c r="M3953" s="39">
        <f t="shared" si="1797"/>
        <v>0</v>
      </c>
      <c r="N3953" s="39">
        <f t="shared" si="1781"/>
        <v>0</v>
      </c>
      <c r="O3953" s="39">
        <f t="shared" si="1782"/>
        <v>0</v>
      </c>
      <c r="P3953" s="39">
        <f t="shared" si="1783"/>
        <v>0</v>
      </c>
      <c r="Q3953" s="39">
        <f t="shared" si="1784"/>
        <v>300000</v>
      </c>
      <c r="R3953" s="39">
        <f t="shared" si="1785"/>
        <v>0</v>
      </c>
      <c r="S3953" s="39">
        <f t="shared" si="1786"/>
        <v>0</v>
      </c>
      <c r="T3953" s="39"/>
      <c r="U3953" s="39">
        <f t="shared" si="1787"/>
        <v>0</v>
      </c>
      <c r="V3953" s="39"/>
      <c r="W3953" s="39">
        <f t="shared" si="1798"/>
        <v>0</v>
      </c>
      <c r="X3953" s="39">
        <f t="shared" si="1773"/>
        <v>82.135523613963031</v>
      </c>
      <c r="Y3953" s="39">
        <f t="shared" si="1774"/>
        <v>2499.9999999999995</v>
      </c>
      <c r="Z3953" s="41">
        <f t="shared" si="1775"/>
        <v>47556.468172484587</v>
      </c>
      <c r="AA3953" s="41">
        <v>17494.866529774125</v>
      </c>
      <c r="AB3953" s="41">
        <v>0</v>
      </c>
      <c r="AC3953" s="41">
        <f t="shared" si="1788"/>
        <v>17494.866529774125</v>
      </c>
      <c r="AD3953" s="42">
        <f t="shared" si="1789"/>
        <v>30061.601642710462</v>
      </c>
      <c r="AE3953" s="41">
        <f t="shared" si="1790"/>
        <v>47556.468172484587</v>
      </c>
      <c r="AF3953" s="42">
        <f t="shared" si="1791"/>
        <v>252443.5318275154</v>
      </c>
      <c r="AG3953" s="43">
        <f t="shared" si="1799"/>
        <v>120</v>
      </c>
      <c r="AH3953" s="44">
        <f t="shared" si="1792"/>
        <v>100.97741273100615</v>
      </c>
      <c r="AI3953" s="36">
        <f t="shared" si="1793"/>
        <v>19.022587268993838</v>
      </c>
      <c r="AJ3953" s="36">
        <f t="shared" si="1794"/>
        <v>579</v>
      </c>
      <c r="AK3953" s="45">
        <v>45657</v>
      </c>
    </row>
    <row r="3954" spans="1:37" s="79" customFormat="1" ht="25.5" customHeight="1" x14ac:dyDescent="0.25">
      <c r="A3954" s="36">
        <v>3948</v>
      </c>
      <c r="B3954" s="91">
        <v>45078</v>
      </c>
      <c r="C3954" s="49" t="s">
        <v>431</v>
      </c>
      <c r="D3954" s="49"/>
      <c r="E3954" s="49">
        <v>12009</v>
      </c>
      <c r="F3954" s="56" t="s">
        <v>2815</v>
      </c>
      <c r="G3954" s="56" t="s">
        <v>435</v>
      </c>
      <c r="H3954" s="38">
        <v>8</v>
      </c>
      <c r="I3954" s="50">
        <v>360000</v>
      </c>
      <c r="J3954" s="39">
        <f t="shared" si="1778"/>
        <v>0</v>
      </c>
      <c r="K3954" s="39">
        <f t="shared" si="1779"/>
        <v>0</v>
      </c>
      <c r="L3954" s="39">
        <f t="shared" si="1780"/>
        <v>0</v>
      </c>
      <c r="M3954" s="39">
        <f t="shared" si="1797"/>
        <v>0</v>
      </c>
      <c r="N3954" s="39">
        <f t="shared" si="1781"/>
        <v>0</v>
      </c>
      <c r="O3954" s="39">
        <f t="shared" si="1782"/>
        <v>0</v>
      </c>
      <c r="P3954" s="39">
        <f t="shared" si="1783"/>
        <v>0</v>
      </c>
      <c r="Q3954" s="39">
        <f t="shared" si="1784"/>
        <v>360000</v>
      </c>
      <c r="R3954" s="39">
        <f t="shared" si="1785"/>
        <v>0</v>
      </c>
      <c r="S3954" s="39">
        <f t="shared" si="1786"/>
        <v>0</v>
      </c>
      <c r="T3954" s="39"/>
      <c r="U3954" s="39">
        <f t="shared" si="1787"/>
        <v>0</v>
      </c>
      <c r="V3954" s="39"/>
      <c r="W3954" s="39">
        <f t="shared" si="1798"/>
        <v>0</v>
      </c>
      <c r="X3954" s="39">
        <f t="shared" si="1773"/>
        <v>98.562628336755651</v>
      </c>
      <c r="Y3954" s="39">
        <f t="shared" si="1774"/>
        <v>3000</v>
      </c>
      <c r="Z3954" s="41">
        <f t="shared" si="1775"/>
        <v>57067.761806981514</v>
      </c>
      <c r="AA3954" s="41">
        <v>20993.839835728952</v>
      </c>
      <c r="AB3954" s="41">
        <v>0</v>
      </c>
      <c r="AC3954" s="41">
        <f t="shared" si="1788"/>
        <v>20993.839835728952</v>
      </c>
      <c r="AD3954" s="42">
        <f t="shared" si="1789"/>
        <v>36073.921971252566</v>
      </c>
      <c r="AE3954" s="41">
        <f t="shared" si="1790"/>
        <v>57067.761806981522</v>
      </c>
      <c r="AF3954" s="42">
        <f t="shared" si="1791"/>
        <v>302932.23819301848</v>
      </c>
      <c r="AG3954" s="43">
        <f t="shared" si="1799"/>
        <v>120</v>
      </c>
      <c r="AH3954" s="44">
        <f t="shared" si="1792"/>
        <v>100.97741273100615</v>
      </c>
      <c r="AI3954" s="36">
        <f t="shared" si="1793"/>
        <v>19.022587268993838</v>
      </c>
      <c r="AJ3954" s="36">
        <f t="shared" si="1794"/>
        <v>579</v>
      </c>
      <c r="AK3954" s="45">
        <v>45657</v>
      </c>
    </row>
    <row r="3955" spans="1:37" s="79" customFormat="1" ht="51" customHeight="1" x14ac:dyDescent="0.25">
      <c r="A3955" s="36">
        <v>3949</v>
      </c>
      <c r="B3955" s="45">
        <v>45078</v>
      </c>
      <c r="C3955" s="49" t="s">
        <v>431</v>
      </c>
      <c r="D3955" s="49"/>
      <c r="E3955" s="49">
        <v>12009</v>
      </c>
      <c r="F3955" s="56" t="s">
        <v>2816</v>
      </c>
      <c r="G3955" s="56" t="s">
        <v>435</v>
      </c>
      <c r="H3955" s="38">
        <v>10</v>
      </c>
      <c r="I3955" s="48">
        <v>450000</v>
      </c>
      <c r="J3955" s="39">
        <f t="shared" si="1778"/>
        <v>0</v>
      </c>
      <c r="K3955" s="39">
        <f t="shared" si="1779"/>
        <v>0</v>
      </c>
      <c r="L3955" s="39">
        <f t="shared" si="1780"/>
        <v>0</v>
      </c>
      <c r="M3955" s="39">
        <f t="shared" si="1797"/>
        <v>0</v>
      </c>
      <c r="N3955" s="39">
        <f t="shared" si="1781"/>
        <v>0</v>
      </c>
      <c r="O3955" s="39">
        <f t="shared" si="1782"/>
        <v>0</v>
      </c>
      <c r="P3955" s="39">
        <f t="shared" si="1783"/>
        <v>0</v>
      </c>
      <c r="Q3955" s="39">
        <f t="shared" si="1784"/>
        <v>450000</v>
      </c>
      <c r="R3955" s="39">
        <f t="shared" si="1785"/>
        <v>0</v>
      </c>
      <c r="S3955" s="39">
        <f t="shared" si="1786"/>
        <v>0</v>
      </c>
      <c r="T3955" s="39"/>
      <c r="U3955" s="39">
        <f t="shared" si="1787"/>
        <v>0</v>
      </c>
      <c r="V3955" s="39"/>
      <c r="W3955" s="39">
        <f t="shared" si="1798"/>
        <v>0</v>
      </c>
      <c r="X3955" s="39">
        <f t="shared" si="1773"/>
        <v>123.20328542094455</v>
      </c>
      <c r="Y3955" s="39">
        <f t="shared" si="1774"/>
        <v>3750</v>
      </c>
      <c r="Z3955" s="41">
        <f t="shared" si="1775"/>
        <v>71334.702258726888</v>
      </c>
      <c r="AA3955" s="41">
        <v>26242.29979466119</v>
      </c>
      <c r="AB3955" s="41">
        <v>0</v>
      </c>
      <c r="AC3955" s="41">
        <f t="shared" si="1788"/>
        <v>26242.29979466119</v>
      </c>
      <c r="AD3955" s="42">
        <f t="shared" si="1789"/>
        <v>45092.402464065701</v>
      </c>
      <c r="AE3955" s="41">
        <f t="shared" si="1790"/>
        <v>71334.702258726888</v>
      </c>
      <c r="AF3955" s="42">
        <f t="shared" si="1791"/>
        <v>378665.29774127313</v>
      </c>
      <c r="AG3955" s="43">
        <f t="shared" si="1799"/>
        <v>120</v>
      </c>
      <c r="AH3955" s="44">
        <f t="shared" si="1792"/>
        <v>100.97741273100615</v>
      </c>
      <c r="AI3955" s="36">
        <f t="shared" si="1793"/>
        <v>19.022587268993838</v>
      </c>
      <c r="AJ3955" s="36">
        <f t="shared" si="1794"/>
        <v>579</v>
      </c>
      <c r="AK3955" s="45">
        <v>45657</v>
      </c>
    </row>
    <row r="3956" spans="1:37" s="79" customFormat="1" ht="38.25" customHeight="1" x14ac:dyDescent="0.25">
      <c r="A3956" s="36">
        <v>3950</v>
      </c>
      <c r="B3956" s="91">
        <v>45078</v>
      </c>
      <c r="C3956" s="49" t="s">
        <v>272</v>
      </c>
      <c r="D3956" s="49"/>
      <c r="E3956" s="49">
        <v>12010</v>
      </c>
      <c r="F3956" s="56" t="s">
        <v>2817</v>
      </c>
      <c r="G3956" s="56" t="s">
        <v>435</v>
      </c>
      <c r="H3956" s="38">
        <v>3</v>
      </c>
      <c r="I3956" s="50">
        <v>461440.67796610168</v>
      </c>
      <c r="J3956" s="39">
        <f t="shared" si="1778"/>
        <v>0</v>
      </c>
      <c r="K3956" s="39">
        <f t="shared" si="1779"/>
        <v>0</v>
      </c>
      <c r="L3956" s="39">
        <f t="shared" si="1780"/>
        <v>0</v>
      </c>
      <c r="M3956" s="39">
        <f t="shared" si="1797"/>
        <v>0</v>
      </c>
      <c r="N3956" s="39">
        <f t="shared" si="1781"/>
        <v>0</v>
      </c>
      <c r="O3956" s="39">
        <f t="shared" si="1782"/>
        <v>0</v>
      </c>
      <c r="P3956" s="39">
        <f t="shared" si="1783"/>
        <v>0</v>
      </c>
      <c r="Q3956" s="39">
        <f t="shared" si="1784"/>
        <v>0</v>
      </c>
      <c r="R3956" s="39">
        <f t="shared" si="1785"/>
        <v>461440.67796610168</v>
      </c>
      <c r="S3956" s="39">
        <f t="shared" si="1786"/>
        <v>0</v>
      </c>
      <c r="T3956" s="39"/>
      <c r="U3956" s="39">
        <f t="shared" si="1787"/>
        <v>0</v>
      </c>
      <c r="V3956" s="39"/>
      <c r="W3956" s="39">
        <f t="shared" si="1798"/>
        <v>0</v>
      </c>
      <c r="X3956" s="39">
        <f t="shared" si="1773"/>
        <v>126.3355723384262</v>
      </c>
      <c r="Y3956" s="39">
        <f t="shared" si="1774"/>
        <v>3845.3389830508477</v>
      </c>
      <c r="Z3956" s="41">
        <f t="shared" si="1775"/>
        <v>73148.296383948764</v>
      </c>
      <c r="AA3956" s="41">
        <v>26909.47690808478</v>
      </c>
      <c r="AB3956" s="41">
        <v>0</v>
      </c>
      <c r="AC3956" s="41">
        <f t="shared" si="1788"/>
        <v>26909.47690808478</v>
      </c>
      <c r="AD3956" s="42">
        <f t="shared" si="1789"/>
        <v>46238.819475863987</v>
      </c>
      <c r="AE3956" s="41">
        <f t="shared" si="1790"/>
        <v>73148.296383948764</v>
      </c>
      <c r="AF3956" s="42">
        <f t="shared" si="1791"/>
        <v>388292.38158215291</v>
      </c>
      <c r="AG3956" s="43">
        <f t="shared" si="1799"/>
        <v>120</v>
      </c>
      <c r="AH3956" s="44">
        <f t="shared" si="1792"/>
        <v>100.97741273100615</v>
      </c>
      <c r="AI3956" s="36">
        <f t="shared" si="1793"/>
        <v>19.022587268993838</v>
      </c>
      <c r="AJ3956" s="36">
        <f t="shared" si="1794"/>
        <v>579</v>
      </c>
      <c r="AK3956" s="45">
        <v>45657</v>
      </c>
    </row>
    <row r="3957" spans="1:37" s="79" customFormat="1" ht="38.25" customHeight="1" x14ac:dyDescent="0.25">
      <c r="A3957" s="36">
        <v>3951</v>
      </c>
      <c r="B3957" s="91">
        <v>45078</v>
      </c>
      <c r="C3957" s="49" t="s">
        <v>272</v>
      </c>
      <c r="D3957" s="49"/>
      <c r="E3957" s="49">
        <v>12010</v>
      </c>
      <c r="F3957" s="56" t="s">
        <v>2818</v>
      </c>
      <c r="G3957" s="56" t="s">
        <v>435</v>
      </c>
      <c r="H3957" s="38">
        <v>3</v>
      </c>
      <c r="I3957" s="50">
        <v>461440.67796610168</v>
      </c>
      <c r="J3957" s="39">
        <f t="shared" si="1778"/>
        <v>0</v>
      </c>
      <c r="K3957" s="39">
        <f t="shared" si="1779"/>
        <v>0</v>
      </c>
      <c r="L3957" s="39">
        <f t="shared" si="1780"/>
        <v>0</v>
      </c>
      <c r="M3957" s="39">
        <f t="shared" si="1797"/>
        <v>0</v>
      </c>
      <c r="N3957" s="39">
        <f t="shared" si="1781"/>
        <v>0</v>
      </c>
      <c r="O3957" s="39">
        <f t="shared" si="1782"/>
        <v>0</v>
      </c>
      <c r="P3957" s="39">
        <f t="shared" si="1783"/>
        <v>0</v>
      </c>
      <c r="Q3957" s="39">
        <f t="shared" si="1784"/>
        <v>0</v>
      </c>
      <c r="R3957" s="39">
        <f t="shared" si="1785"/>
        <v>461440.67796610168</v>
      </c>
      <c r="S3957" s="39">
        <f t="shared" si="1786"/>
        <v>0</v>
      </c>
      <c r="T3957" s="39"/>
      <c r="U3957" s="39">
        <f t="shared" si="1787"/>
        <v>0</v>
      </c>
      <c r="V3957" s="39"/>
      <c r="W3957" s="39">
        <f t="shared" si="1798"/>
        <v>0</v>
      </c>
      <c r="X3957" s="39">
        <f t="shared" si="1773"/>
        <v>126.3355723384262</v>
      </c>
      <c r="Y3957" s="39">
        <f t="shared" si="1774"/>
        <v>3845.3389830508477</v>
      </c>
      <c r="Z3957" s="41">
        <f t="shared" si="1775"/>
        <v>73148.296383948764</v>
      </c>
      <c r="AA3957" s="41">
        <v>26909.47690808478</v>
      </c>
      <c r="AB3957" s="41">
        <v>0</v>
      </c>
      <c r="AC3957" s="41">
        <f t="shared" si="1788"/>
        <v>26909.47690808478</v>
      </c>
      <c r="AD3957" s="42">
        <f t="shared" si="1789"/>
        <v>46238.819475863987</v>
      </c>
      <c r="AE3957" s="41">
        <f t="shared" si="1790"/>
        <v>73148.296383948764</v>
      </c>
      <c r="AF3957" s="42">
        <f t="shared" si="1791"/>
        <v>388292.38158215291</v>
      </c>
      <c r="AG3957" s="43">
        <f t="shared" si="1799"/>
        <v>120</v>
      </c>
      <c r="AH3957" s="44">
        <f t="shared" si="1792"/>
        <v>100.97741273100615</v>
      </c>
      <c r="AI3957" s="36">
        <f t="shared" si="1793"/>
        <v>19.022587268993838</v>
      </c>
      <c r="AJ3957" s="36">
        <f t="shared" si="1794"/>
        <v>579</v>
      </c>
      <c r="AK3957" s="45">
        <v>45657</v>
      </c>
    </row>
    <row r="3958" spans="1:37" s="79" customFormat="1" ht="12.75" x14ac:dyDescent="0.25">
      <c r="A3958" s="36">
        <v>3952</v>
      </c>
      <c r="B3958" s="91">
        <v>45078</v>
      </c>
      <c r="C3958" s="49" t="s">
        <v>272</v>
      </c>
      <c r="D3958" s="49"/>
      <c r="E3958" s="49">
        <v>12010</v>
      </c>
      <c r="F3958" s="56" t="s">
        <v>2819</v>
      </c>
      <c r="G3958" s="56" t="s">
        <v>435</v>
      </c>
      <c r="H3958" s="38">
        <v>4</v>
      </c>
      <c r="I3958" s="50">
        <v>492203.3898305085</v>
      </c>
      <c r="J3958" s="39">
        <f t="shared" si="1778"/>
        <v>0</v>
      </c>
      <c r="K3958" s="39">
        <f t="shared" si="1779"/>
        <v>0</v>
      </c>
      <c r="L3958" s="39">
        <f t="shared" si="1780"/>
        <v>0</v>
      </c>
      <c r="M3958" s="39">
        <f t="shared" si="1797"/>
        <v>0</v>
      </c>
      <c r="N3958" s="39">
        <f t="shared" si="1781"/>
        <v>0</v>
      </c>
      <c r="O3958" s="39">
        <f t="shared" si="1782"/>
        <v>0</v>
      </c>
      <c r="P3958" s="39">
        <f t="shared" si="1783"/>
        <v>0</v>
      </c>
      <c r="Q3958" s="39">
        <f t="shared" si="1784"/>
        <v>0</v>
      </c>
      <c r="R3958" s="39">
        <f t="shared" si="1785"/>
        <v>492203.3898305085</v>
      </c>
      <c r="S3958" s="39">
        <f t="shared" si="1786"/>
        <v>0</v>
      </c>
      <c r="T3958" s="39"/>
      <c r="U3958" s="39">
        <f t="shared" si="1787"/>
        <v>0</v>
      </c>
      <c r="V3958" s="39"/>
      <c r="W3958" s="39">
        <f t="shared" si="1798"/>
        <v>0</v>
      </c>
      <c r="X3958" s="39">
        <f t="shared" si="1773"/>
        <v>134.75794382765463</v>
      </c>
      <c r="Y3958" s="39">
        <f t="shared" si="1774"/>
        <v>4101.6949152542375</v>
      </c>
      <c r="Z3958" s="41">
        <f t="shared" si="1775"/>
        <v>78024.849476212024</v>
      </c>
      <c r="AA3958" s="41">
        <v>28703.442035290434</v>
      </c>
      <c r="AB3958" s="41">
        <v>0</v>
      </c>
      <c r="AC3958" s="41">
        <f t="shared" si="1788"/>
        <v>28703.442035290434</v>
      </c>
      <c r="AD3958" s="42">
        <f t="shared" si="1789"/>
        <v>49321.40744092159</v>
      </c>
      <c r="AE3958" s="41">
        <f t="shared" si="1790"/>
        <v>78024.849476212024</v>
      </c>
      <c r="AF3958" s="42">
        <f t="shared" si="1791"/>
        <v>414178.54035429645</v>
      </c>
      <c r="AG3958" s="43">
        <f t="shared" si="1799"/>
        <v>120</v>
      </c>
      <c r="AH3958" s="44">
        <f t="shared" si="1792"/>
        <v>100.97741273100615</v>
      </c>
      <c r="AI3958" s="36">
        <f t="shared" si="1793"/>
        <v>19.022587268993838</v>
      </c>
      <c r="AJ3958" s="36">
        <f t="shared" si="1794"/>
        <v>579</v>
      </c>
      <c r="AK3958" s="45">
        <v>45657</v>
      </c>
    </row>
    <row r="3959" spans="1:37" s="79" customFormat="1" ht="12.75" x14ac:dyDescent="0.25">
      <c r="A3959" s="36">
        <v>3953</v>
      </c>
      <c r="B3959" s="91">
        <v>45078</v>
      </c>
      <c r="C3959" s="49" t="s">
        <v>272</v>
      </c>
      <c r="D3959" s="49"/>
      <c r="E3959" s="49">
        <v>12010</v>
      </c>
      <c r="F3959" s="56" t="s">
        <v>1582</v>
      </c>
      <c r="G3959" s="56" t="s">
        <v>435</v>
      </c>
      <c r="H3959" s="38">
        <v>5</v>
      </c>
      <c r="I3959" s="50">
        <v>769067.79661016946</v>
      </c>
      <c r="J3959" s="39">
        <f t="shared" si="1778"/>
        <v>0</v>
      </c>
      <c r="K3959" s="39">
        <f t="shared" si="1779"/>
        <v>0</v>
      </c>
      <c r="L3959" s="39">
        <f t="shared" si="1780"/>
        <v>0</v>
      </c>
      <c r="M3959" s="39">
        <f t="shared" si="1797"/>
        <v>0</v>
      </c>
      <c r="N3959" s="39">
        <f t="shared" si="1781"/>
        <v>0</v>
      </c>
      <c r="O3959" s="39">
        <f t="shared" si="1782"/>
        <v>0</v>
      </c>
      <c r="P3959" s="39">
        <f t="shared" si="1783"/>
        <v>0</v>
      </c>
      <c r="Q3959" s="39">
        <f t="shared" si="1784"/>
        <v>0</v>
      </c>
      <c r="R3959" s="39">
        <f t="shared" si="1785"/>
        <v>769067.79661016946</v>
      </c>
      <c r="S3959" s="39">
        <f t="shared" si="1786"/>
        <v>0</v>
      </c>
      <c r="T3959" s="39"/>
      <c r="U3959" s="39">
        <f t="shared" si="1787"/>
        <v>0</v>
      </c>
      <c r="V3959" s="39"/>
      <c r="W3959" s="39">
        <f t="shared" si="1798"/>
        <v>0</v>
      </c>
      <c r="X3959" s="39">
        <f t="shared" si="1773"/>
        <v>210.55928723071031</v>
      </c>
      <c r="Y3959" s="39">
        <f t="shared" si="1774"/>
        <v>6408.8983050847455</v>
      </c>
      <c r="Z3959" s="41">
        <f t="shared" si="1775"/>
        <v>121913.82730658127</v>
      </c>
      <c r="AA3959" s="41">
        <v>44849.128180141299</v>
      </c>
      <c r="AB3959" s="41">
        <v>0</v>
      </c>
      <c r="AC3959" s="41">
        <f t="shared" si="1788"/>
        <v>44849.128180141299</v>
      </c>
      <c r="AD3959" s="42">
        <f t="shared" si="1789"/>
        <v>77064.699126439969</v>
      </c>
      <c r="AE3959" s="41">
        <f t="shared" si="1790"/>
        <v>121913.82730658127</v>
      </c>
      <c r="AF3959" s="42">
        <f t="shared" si="1791"/>
        <v>647153.96930358815</v>
      </c>
      <c r="AG3959" s="43">
        <f t="shared" si="1799"/>
        <v>120</v>
      </c>
      <c r="AH3959" s="44">
        <f t="shared" si="1792"/>
        <v>100.97741273100615</v>
      </c>
      <c r="AI3959" s="36">
        <f t="shared" si="1793"/>
        <v>19.022587268993838</v>
      </c>
      <c r="AJ3959" s="36">
        <f t="shared" si="1794"/>
        <v>579</v>
      </c>
      <c r="AK3959" s="45">
        <v>45657</v>
      </c>
    </row>
    <row r="3960" spans="1:37" s="79" customFormat="1" ht="12.75" x14ac:dyDescent="0.25">
      <c r="A3960" s="36">
        <v>3954</v>
      </c>
      <c r="B3960" s="91">
        <v>45078</v>
      </c>
      <c r="C3960" s="49" t="s">
        <v>272</v>
      </c>
      <c r="D3960" s="49"/>
      <c r="E3960" s="49">
        <v>12010</v>
      </c>
      <c r="F3960" s="56" t="s">
        <v>2820</v>
      </c>
      <c r="G3960" s="56" t="s">
        <v>435</v>
      </c>
      <c r="H3960" s="38">
        <v>1</v>
      </c>
      <c r="I3960" s="50">
        <v>770000</v>
      </c>
      <c r="J3960" s="39">
        <f t="shared" si="1778"/>
        <v>0</v>
      </c>
      <c r="K3960" s="39">
        <f t="shared" si="1779"/>
        <v>0</v>
      </c>
      <c r="L3960" s="39">
        <f t="shared" si="1780"/>
        <v>0</v>
      </c>
      <c r="M3960" s="39">
        <f t="shared" si="1797"/>
        <v>0</v>
      </c>
      <c r="N3960" s="39">
        <f t="shared" si="1781"/>
        <v>0</v>
      </c>
      <c r="O3960" s="39">
        <f t="shared" si="1782"/>
        <v>0</v>
      </c>
      <c r="P3960" s="39">
        <f t="shared" si="1783"/>
        <v>0</v>
      </c>
      <c r="Q3960" s="39">
        <f t="shared" si="1784"/>
        <v>0</v>
      </c>
      <c r="R3960" s="39">
        <f t="shared" si="1785"/>
        <v>770000</v>
      </c>
      <c r="S3960" s="39">
        <f t="shared" si="1786"/>
        <v>0</v>
      </c>
      <c r="T3960" s="39"/>
      <c r="U3960" s="39">
        <f t="shared" si="1787"/>
        <v>0</v>
      </c>
      <c r="V3960" s="39"/>
      <c r="W3960" s="39">
        <f t="shared" si="1798"/>
        <v>0</v>
      </c>
      <c r="X3960" s="39">
        <f t="shared" si="1773"/>
        <v>210.8145106091718</v>
      </c>
      <c r="Y3960" s="39">
        <f t="shared" si="1774"/>
        <v>6416.666666666667</v>
      </c>
      <c r="Z3960" s="41">
        <f t="shared" si="1775"/>
        <v>122061.60164271046</v>
      </c>
      <c r="AA3960" s="41">
        <v>44903.490759753593</v>
      </c>
      <c r="AB3960" s="41">
        <v>0</v>
      </c>
      <c r="AC3960" s="41">
        <f t="shared" si="1788"/>
        <v>44903.490759753593</v>
      </c>
      <c r="AD3960" s="42">
        <f t="shared" si="1789"/>
        <v>77158.110882956869</v>
      </c>
      <c r="AE3960" s="41">
        <f t="shared" si="1790"/>
        <v>122061.60164271046</v>
      </c>
      <c r="AF3960" s="42">
        <f t="shared" si="1791"/>
        <v>647938.39835728949</v>
      </c>
      <c r="AG3960" s="43">
        <f t="shared" si="1799"/>
        <v>120</v>
      </c>
      <c r="AH3960" s="44">
        <f t="shared" si="1792"/>
        <v>100.97741273100615</v>
      </c>
      <c r="AI3960" s="36">
        <f t="shared" si="1793"/>
        <v>19.022587268993838</v>
      </c>
      <c r="AJ3960" s="36">
        <f t="shared" si="1794"/>
        <v>579</v>
      </c>
      <c r="AK3960" s="45">
        <v>45657</v>
      </c>
    </row>
    <row r="3961" spans="1:37" s="79" customFormat="1" ht="12.75" x14ac:dyDescent="0.25">
      <c r="A3961" s="36">
        <v>3955</v>
      </c>
      <c r="B3961" s="91">
        <v>45078</v>
      </c>
      <c r="C3961" s="49" t="s">
        <v>272</v>
      </c>
      <c r="D3961" s="49"/>
      <c r="E3961" s="49">
        <v>12010</v>
      </c>
      <c r="F3961" s="56" t="s">
        <v>2821</v>
      </c>
      <c r="G3961" s="56" t="s">
        <v>435</v>
      </c>
      <c r="H3961" s="38">
        <v>1</v>
      </c>
      <c r="I3961" s="50">
        <v>770000</v>
      </c>
      <c r="J3961" s="39">
        <f t="shared" si="1778"/>
        <v>0</v>
      </c>
      <c r="K3961" s="39">
        <f t="shared" si="1779"/>
        <v>0</v>
      </c>
      <c r="L3961" s="39">
        <f t="shared" si="1780"/>
        <v>0</v>
      </c>
      <c r="M3961" s="39">
        <f t="shared" si="1797"/>
        <v>0</v>
      </c>
      <c r="N3961" s="39">
        <f t="shared" si="1781"/>
        <v>0</v>
      </c>
      <c r="O3961" s="39">
        <f t="shared" si="1782"/>
        <v>0</v>
      </c>
      <c r="P3961" s="39">
        <f t="shared" si="1783"/>
        <v>0</v>
      </c>
      <c r="Q3961" s="39">
        <f t="shared" si="1784"/>
        <v>0</v>
      </c>
      <c r="R3961" s="39">
        <f t="shared" si="1785"/>
        <v>770000</v>
      </c>
      <c r="S3961" s="39">
        <f t="shared" si="1786"/>
        <v>0</v>
      </c>
      <c r="T3961" s="39"/>
      <c r="U3961" s="39">
        <f t="shared" si="1787"/>
        <v>0</v>
      </c>
      <c r="V3961" s="39"/>
      <c r="W3961" s="39">
        <f t="shared" si="1798"/>
        <v>0</v>
      </c>
      <c r="X3961" s="39">
        <f t="shared" si="1773"/>
        <v>210.8145106091718</v>
      </c>
      <c r="Y3961" s="39">
        <f t="shared" si="1774"/>
        <v>6416.666666666667</v>
      </c>
      <c r="Z3961" s="41">
        <f t="shared" si="1775"/>
        <v>122061.60164271046</v>
      </c>
      <c r="AA3961" s="41">
        <v>44903.490759753593</v>
      </c>
      <c r="AB3961" s="41">
        <v>0</v>
      </c>
      <c r="AC3961" s="41">
        <f t="shared" si="1788"/>
        <v>44903.490759753593</v>
      </c>
      <c r="AD3961" s="42">
        <f t="shared" si="1789"/>
        <v>77158.110882956869</v>
      </c>
      <c r="AE3961" s="41">
        <f t="shared" si="1790"/>
        <v>122061.60164271046</v>
      </c>
      <c r="AF3961" s="42">
        <f t="shared" si="1791"/>
        <v>647938.39835728949</v>
      </c>
      <c r="AG3961" s="43">
        <f t="shared" si="1799"/>
        <v>120</v>
      </c>
      <c r="AH3961" s="44">
        <f t="shared" si="1792"/>
        <v>100.97741273100615</v>
      </c>
      <c r="AI3961" s="36">
        <f t="shared" si="1793"/>
        <v>19.022587268993838</v>
      </c>
      <c r="AJ3961" s="36">
        <f t="shared" si="1794"/>
        <v>579</v>
      </c>
      <c r="AK3961" s="45">
        <v>45657</v>
      </c>
    </row>
    <row r="3962" spans="1:37" s="79" customFormat="1" ht="12.75" x14ac:dyDescent="0.25">
      <c r="A3962" s="36">
        <v>3956</v>
      </c>
      <c r="B3962" s="91">
        <v>45078</v>
      </c>
      <c r="C3962" s="49" t="s">
        <v>272</v>
      </c>
      <c r="D3962" s="49"/>
      <c r="E3962" s="49">
        <v>12010</v>
      </c>
      <c r="F3962" s="56" t="s">
        <v>2822</v>
      </c>
      <c r="G3962" s="56" t="s">
        <v>435</v>
      </c>
      <c r="H3962" s="38">
        <v>15</v>
      </c>
      <c r="I3962" s="50">
        <v>922881.35593220347</v>
      </c>
      <c r="J3962" s="39">
        <f t="shared" si="1778"/>
        <v>0</v>
      </c>
      <c r="K3962" s="39">
        <f t="shared" si="1779"/>
        <v>0</v>
      </c>
      <c r="L3962" s="39">
        <f t="shared" si="1780"/>
        <v>0</v>
      </c>
      <c r="M3962" s="39">
        <f t="shared" si="1797"/>
        <v>0</v>
      </c>
      <c r="N3962" s="39">
        <f t="shared" si="1781"/>
        <v>0</v>
      </c>
      <c r="O3962" s="39">
        <f t="shared" si="1782"/>
        <v>0</v>
      </c>
      <c r="P3962" s="39">
        <f t="shared" si="1783"/>
        <v>0</v>
      </c>
      <c r="Q3962" s="39">
        <f t="shared" si="1784"/>
        <v>0</v>
      </c>
      <c r="R3962" s="39">
        <f t="shared" si="1785"/>
        <v>922881.35593220347</v>
      </c>
      <c r="S3962" s="39">
        <f t="shared" si="1786"/>
        <v>0</v>
      </c>
      <c r="T3962" s="39"/>
      <c r="U3962" s="39">
        <f t="shared" si="1787"/>
        <v>0</v>
      </c>
      <c r="V3962" s="39"/>
      <c r="W3962" s="39">
        <f t="shared" si="1798"/>
        <v>0</v>
      </c>
      <c r="X3962" s="39">
        <f t="shared" si="1773"/>
        <v>252.67114467685246</v>
      </c>
      <c r="Y3962" s="39">
        <f t="shared" si="1774"/>
        <v>7690.6779661016972</v>
      </c>
      <c r="Z3962" s="41">
        <f t="shared" si="1775"/>
        <v>146296.59276789759</v>
      </c>
      <c r="AA3962" s="41">
        <v>53818.953816169575</v>
      </c>
      <c r="AB3962" s="41">
        <v>0</v>
      </c>
      <c r="AC3962" s="41">
        <f t="shared" si="1788"/>
        <v>53818.953816169575</v>
      </c>
      <c r="AD3962" s="42">
        <f t="shared" si="1789"/>
        <v>92477.638951728004</v>
      </c>
      <c r="AE3962" s="41">
        <f t="shared" si="1790"/>
        <v>146296.59276789759</v>
      </c>
      <c r="AF3962" s="42">
        <f t="shared" si="1791"/>
        <v>776584.76316430583</v>
      </c>
      <c r="AG3962" s="43">
        <f t="shared" si="1799"/>
        <v>120</v>
      </c>
      <c r="AH3962" s="44">
        <f t="shared" si="1792"/>
        <v>100.97741273100615</v>
      </c>
      <c r="AI3962" s="36">
        <f t="shared" si="1793"/>
        <v>19.022587268993838</v>
      </c>
      <c r="AJ3962" s="36">
        <f t="shared" si="1794"/>
        <v>579</v>
      </c>
      <c r="AK3962" s="45">
        <v>45657</v>
      </c>
    </row>
    <row r="3963" spans="1:37" s="79" customFormat="1" ht="12.75" x14ac:dyDescent="0.25">
      <c r="A3963" s="36">
        <v>3957</v>
      </c>
      <c r="B3963" s="91">
        <v>45078</v>
      </c>
      <c r="C3963" s="49" t="s">
        <v>272</v>
      </c>
      <c r="D3963" s="49"/>
      <c r="E3963" s="49">
        <v>12010</v>
      </c>
      <c r="F3963" s="56" t="s">
        <v>2823</v>
      </c>
      <c r="G3963" s="56" t="s">
        <v>435</v>
      </c>
      <c r="H3963" s="38">
        <v>2</v>
      </c>
      <c r="I3963" s="50">
        <v>1130555.5555555555</v>
      </c>
      <c r="J3963" s="39">
        <f t="shared" si="1778"/>
        <v>0</v>
      </c>
      <c r="K3963" s="39">
        <f t="shared" si="1779"/>
        <v>0</v>
      </c>
      <c r="L3963" s="39">
        <f t="shared" si="1780"/>
        <v>0</v>
      </c>
      <c r="M3963" s="39">
        <f t="shared" si="1797"/>
        <v>0</v>
      </c>
      <c r="N3963" s="39">
        <f t="shared" si="1781"/>
        <v>0</v>
      </c>
      <c r="O3963" s="39">
        <f t="shared" si="1782"/>
        <v>0</v>
      </c>
      <c r="P3963" s="39">
        <f t="shared" si="1783"/>
        <v>0</v>
      </c>
      <c r="Q3963" s="39">
        <f t="shared" si="1784"/>
        <v>0</v>
      </c>
      <c r="R3963" s="39">
        <f t="shared" si="1785"/>
        <v>1130555.5555555555</v>
      </c>
      <c r="S3963" s="39">
        <f t="shared" si="1786"/>
        <v>0</v>
      </c>
      <c r="T3963" s="39"/>
      <c r="U3963" s="39">
        <f t="shared" si="1787"/>
        <v>0</v>
      </c>
      <c r="V3963" s="39"/>
      <c r="W3963" s="39">
        <f t="shared" si="1798"/>
        <v>0</v>
      </c>
      <c r="X3963" s="39">
        <f t="shared" si="1773"/>
        <v>309.52924176743483</v>
      </c>
      <c r="Y3963" s="39">
        <f t="shared" si="1774"/>
        <v>9421.2962962962974</v>
      </c>
      <c r="Z3963" s="41">
        <f t="shared" si="1775"/>
        <v>179217.43098334476</v>
      </c>
      <c r="AA3963" s="41">
        <v>65929.72849646362</v>
      </c>
      <c r="AB3963" s="41">
        <v>0</v>
      </c>
      <c r="AC3963" s="41">
        <f t="shared" si="1788"/>
        <v>65929.72849646362</v>
      </c>
      <c r="AD3963" s="42">
        <f t="shared" si="1789"/>
        <v>113287.70248688114</v>
      </c>
      <c r="AE3963" s="41">
        <f t="shared" si="1790"/>
        <v>179217.43098334476</v>
      </c>
      <c r="AF3963" s="42">
        <f t="shared" si="1791"/>
        <v>951338.12457221071</v>
      </c>
      <c r="AG3963" s="43">
        <f t="shared" si="1799"/>
        <v>120</v>
      </c>
      <c r="AH3963" s="44">
        <f t="shared" si="1792"/>
        <v>100.97741273100615</v>
      </c>
      <c r="AI3963" s="36">
        <f t="shared" si="1793"/>
        <v>19.022587268993838</v>
      </c>
      <c r="AJ3963" s="36">
        <f t="shared" si="1794"/>
        <v>579</v>
      </c>
      <c r="AK3963" s="45">
        <v>45657</v>
      </c>
    </row>
    <row r="3964" spans="1:37" s="79" customFormat="1" ht="12.75" x14ac:dyDescent="0.25">
      <c r="A3964" s="36">
        <v>3958</v>
      </c>
      <c r="B3964" s="91">
        <v>45078</v>
      </c>
      <c r="C3964" s="49" t="s">
        <v>272</v>
      </c>
      <c r="D3964" s="49"/>
      <c r="E3964" s="49">
        <v>12010</v>
      </c>
      <c r="F3964" s="56" t="s">
        <v>2824</v>
      </c>
      <c r="G3964" s="56" t="s">
        <v>435</v>
      </c>
      <c r="H3964" s="38">
        <v>5</v>
      </c>
      <c r="I3964" s="50">
        <v>1384322.0338983051</v>
      </c>
      <c r="J3964" s="39">
        <f t="shared" si="1778"/>
        <v>0</v>
      </c>
      <c r="K3964" s="39">
        <f t="shared" si="1779"/>
        <v>0</v>
      </c>
      <c r="L3964" s="39">
        <f t="shared" si="1780"/>
        <v>0</v>
      </c>
      <c r="M3964" s="39">
        <f t="shared" si="1797"/>
        <v>0</v>
      </c>
      <c r="N3964" s="39">
        <f t="shared" si="1781"/>
        <v>0</v>
      </c>
      <c r="O3964" s="39">
        <f t="shared" si="1782"/>
        <v>0</v>
      </c>
      <c r="P3964" s="39">
        <f t="shared" si="1783"/>
        <v>0</v>
      </c>
      <c r="Q3964" s="39">
        <f t="shared" si="1784"/>
        <v>0</v>
      </c>
      <c r="R3964" s="39">
        <f t="shared" si="1785"/>
        <v>1384322.0338983051</v>
      </c>
      <c r="S3964" s="39">
        <f t="shared" si="1786"/>
        <v>0</v>
      </c>
      <c r="T3964" s="39"/>
      <c r="U3964" s="39">
        <f t="shared" si="1787"/>
        <v>0</v>
      </c>
      <c r="V3964" s="39"/>
      <c r="W3964" s="39">
        <f t="shared" si="1798"/>
        <v>0</v>
      </c>
      <c r="X3964" s="39">
        <f t="shared" si="1773"/>
        <v>379.00671701527858</v>
      </c>
      <c r="Y3964" s="39">
        <f t="shared" si="1774"/>
        <v>11536.016949152541</v>
      </c>
      <c r="Z3964" s="41">
        <f t="shared" si="1775"/>
        <v>219444.88915184626</v>
      </c>
      <c r="AA3964" s="41">
        <v>80728.430724254329</v>
      </c>
      <c r="AB3964" s="41">
        <v>0</v>
      </c>
      <c r="AC3964" s="41">
        <f t="shared" si="1788"/>
        <v>80728.430724254329</v>
      </c>
      <c r="AD3964" s="42">
        <f t="shared" si="1789"/>
        <v>138716.45842759195</v>
      </c>
      <c r="AE3964" s="41">
        <f t="shared" si="1790"/>
        <v>219444.88915184629</v>
      </c>
      <c r="AF3964" s="42">
        <f t="shared" si="1791"/>
        <v>1164877.1447464589</v>
      </c>
      <c r="AG3964" s="43">
        <f t="shared" si="1799"/>
        <v>120</v>
      </c>
      <c r="AH3964" s="44">
        <f t="shared" si="1792"/>
        <v>100.97741273100615</v>
      </c>
      <c r="AI3964" s="36">
        <f t="shared" si="1793"/>
        <v>19.022587268993838</v>
      </c>
      <c r="AJ3964" s="36">
        <f t="shared" si="1794"/>
        <v>579</v>
      </c>
      <c r="AK3964" s="45">
        <v>45657</v>
      </c>
    </row>
    <row r="3965" spans="1:37" s="79" customFormat="1" ht="12.75" customHeight="1" x14ac:dyDescent="0.25">
      <c r="A3965" s="36">
        <v>3959</v>
      </c>
      <c r="B3965" s="91">
        <v>45078</v>
      </c>
      <c r="C3965" s="49" t="s">
        <v>272</v>
      </c>
      <c r="D3965" s="49"/>
      <c r="E3965" s="49">
        <v>12010</v>
      </c>
      <c r="F3965" s="56" t="s">
        <v>2825</v>
      </c>
      <c r="G3965" s="56" t="s">
        <v>435</v>
      </c>
      <c r="H3965" s="38">
        <v>4</v>
      </c>
      <c r="I3965" s="50">
        <v>2753333.3333333335</v>
      </c>
      <c r="J3965" s="39">
        <f t="shared" si="1778"/>
        <v>0</v>
      </c>
      <c r="K3965" s="39">
        <f t="shared" si="1779"/>
        <v>0</v>
      </c>
      <c r="L3965" s="39">
        <f t="shared" si="1780"/>
        <v>0</v>
      </c>
      <c r="M3965" s="39">
        <f t="shared" si="1797"/>
        <v>0</v>
      </c>
      <c r="N3965" s="39">
        <f t="shared" si="1781"/>
        <v>0</v>
      </c>
      <c r="O3965" s="39">
        <f t="shared" si="1782"/>
        <v>0</v>
      </c>
      <c r="P3965" s="39">
        <f t="shared" si="1783"/>
        <v>0</v>
      </c>
      <c r="Q3965" s="39">
        <f t="shared" si="1784"/>
        <v>0</v>
      </c>
      <c r="R3965" s="39">
        <f t="shared" si="1785"/>
        <v>2753333.3333333335</v>
      </c>
      <c r="S3965" s="39">
        <f t="shared" si="1786"/>
        <v>0</v>
      </c>
      <c r="T3965" s="39"/>
      <c r="U3965" s="39">
        <f t="shared" si="1787"/>
        <v>0</v>
      </c>
      <c r="V3965" s="39"/>
      <c r="W3965" s="39">
        <f t="shared" si="1798"/>
        <v>0</v>
      </c>
      <c r="X3965" s="39">
        <f t="shared" si="1773"/>
        <v>753.82158339037198</v>
      </c>
      <c r="Y3965" s="39">
        <f t="shared" si="1774"/>
        <v>22944.444444444449</v>
      </c>
      <c r="Z3965" s="41">
        <f t="shared" si="1775"/>
        <v>436462.6967830254</v>
      </c>
      <c r="AA3965" s="41">
        <v>160563.99726214923</v>
      </c>
      <c r="AB3965" s="41">
        <v>0</v>
      </c>
      <c r="AC3965" s="41">
        <f t="shared" si="1788"/>
        <v>160563.99726214923</v>
      </c>
      <c r="AD3965" s="42">
        <f t="shared" si="1789"/>
        <v>275898.69952087617</v>
      </c>
      <c r="AE3965" s="41">
        <f t="shared" si="1790"/>
        <v>436462.6967830254</v>
      </c>
      <c r="AF3965" s="42">
        <f t="shared" si="1791"/>
        <v>2316870.6365503082</v>
      </c>
      <c r="AG3965" s="43">
        <f t="shared" si="1799"/>
        <v>120</v>
      </c>
      <c r="AH3965" s="44">
        <f t="shared" si="1792"/>
        <v>100.97741273100615</v>
      </c>
      <c r="AI3965" s="36">
        <f t="shared" si="1793"/>
        <v>19.022587268993838</v>
      </c>
      <c r="AJ3965" s="36">
        <f t="shared" si="1794"/>
        <v>579</v>
      </c>
      <c r="AK3965" s="45">
        <v>45657</v>
      </c>
    </row>
    <row r="3966" spans="1:37" s="79" customFormat="1" ht="12.75" customHeight="1" x14ac:dyDescent="0.25">
      <c r="A3966" s="36">
        <v>3960</v>
      </c>
      <c r="B3966" s="91">
        <v>45078</v>
      </c>
      <c r="C3966" s="49" t="s">
        <v>272</v>
      </c>
      <c r="D3966" s="49"/>
      <c r="E3966" s="49">
        <v>12010</v>
      </c>
      <c r="F3966" s="56" t="s">
        <v>2826</v>
      </c>
      <c r="G3966" s="56" t="s">
        <v>435</v>
      </c>
      <c r="H3966" s="38">
        <v>4</v>
      </c>
      <c r="I3966" s="50">
        <v>3146666.6666666665</v>
      </c>
      <c r="J3966" s="39">
        <f t="shared" si="1778"/>
        <v>0</v>
      </c>
      <c r="K3966" s="39">
        <f t="shared" si="1779"/>
        <v>0</v>
      </c>
      <c r="L3966" s="39">
        <f t="shared" si="1780"/>
        <v>0</v>
      </c>
      <c r="M3966" s="39">
        <f t="shared" si="1797"/>
        <v>0</v>
      </c>
      <c r="N3966" s="39">
        <f t="shared" si="1781"/>
        <v>0</v>
      </c>
      <c r="O3966" s="39">
        <f t="shared" si="1782"/>
        <v>0</v>
      </c>
      <c r="P3966" s="39">
        <f t="shared" si="1783"/>
        <v>0</v>
      </c>
      <c r="Q3966" s="39">
        <f t="shared" si="1784"/>
        <v>0</v>
      </c>
      <c r="R3966" s="39">
        <f t="shared" si="1785"/>
        <v>3146666.6666666665</v>
      </c>
      <c r="S3966" s="39">
        <f t="shared" si="1786"/>
        <v>0</v>
      </c>
      <c r="T3966" s="39"/>
      <c r="U3966" s="39">
        <f t="shared" si="1787"/>
        <v>0</v>
      </c>
      <c r="V3966" s="39"/>
      <c r="W3966" s="39">
        <f t="shared" si="1798"/>
        <v>0</v>
      </c>
      <c r="X3966" s="39">
        <f t="shared" si="1773"/>
        <v>861.51038101756797</v>
      </c>
      <c r="Y3966" s="39">
        <f t="shared" si="1774"/>
        <v>26222.222222222226</v>
      </c>
      <c r="Z3966" s="41">
        <f t="shared" si="1775"/>
        <v>498814.51060917182</v>
      </c>
      <c r="AA3966" s="41">
        <v>183501.71115674198</v>
      </c>
      <c r="AB3966" s="41">
        <v>0</v>
      </c>
      <c r="AC3966" s="41">
        <f t="shared" si="1788"/>
        <v>183501.71115674198</v>
      </c>
      <c r="AD3966" s="42">
        <f t="shared" si="1789"/>
        <v>315312.79945242987</v>
      </c>
      <c r="AE3966" s="41">
        <f t="shared" si="1790"/>
        <v>498814.51060917182</v>
      </c>
      <c r="AF3966" s="42">
        <f t="shared" si="1791"/>
        <v>2647852.1560574947</v>
      </c>
      <c r="AG3966" s="43">
        <f t="shared" si="1799"/>
        <v>120</v>
      </c>
      <c r="AH3966" s="44">
        <f t="shared" si="1792"/>
        <v>100.97741273100615</v>
      </c>
      <c r="AI3966" s="36">
        <f t="shared" si="1793"/>
        <v>19.022587268993838</v>
      </c>
      <c r="AJ3966" s="36">
        <f t="shared" si="1794"/>
        <v>579</v>
      </c>
      <c r="AK3966" s="45">
        <v>45657</v>
      </c>
    </row>
    <row r="3967" spans="1:37" s="79" customFormat="1" ht="38.25" customHeight="1" x14ac:dyDescent="0.25">
      <c r="A3967" s="36">
        <v>3961</v>
      </c>
      <c r="B3967" s="45">
        <v>45078</v>
      </c>
      <c r="C3967" s="53" t="s">
        <v>533</v>
      </c>
      <c r="D3967" s="53"/>
      <c r="E3967" s="56">
        <v>12003</v>
      </c>
      <c r="F3967" s="36" t="s">
        <v>1688</v>
      </c>
      <c r="G3967" s="36" t="s">
        <v>540</v>
      </c>
      <c r="H3967" s="38">
        <v>4</v>
      </c>
      <c r="I3967" s="50">
        <v>280000</v>
      </c>
      <c r="J3967" s="39">
        <f t="shared" si="1778"/>
        <v>0</v>
      </c>
      <c r="K3967" s="39">
        <f t="shared" si="1779"/>
        <v>280000</v>
      </c>
      <c r="L3967" s="39">
        <f t="shared" si="1780"/>
        <v>0</v>
      </c>
      <c r="M3967" s="39">
        <f t="shared" ref="M3967:M3983" si="1800">IF(C3967=12006,H3967,IF(C3967&lt;&gt;12006,0))</f>
        <v>0</v>
      </c>
      <c r="N3967" s="39">
        <f t="shared" si="1781"/>
        <v>0</v>
      </c>
      <c r="O3967" s="39">
        <f t="shared" si="1782"/>
        <v>0</v>
      </c>
      <c r="P3967" s="39">
        <f t="shared" si="1783"/>
        <v>0</v>
      </c>
      <c r="Q3967" s="39">
        <f t="shared" si="1784"/>
        <v>0</v>
      </c>
      <c r="R3967" s="39">
        <f t="shared" si="1785"/>
        <v>0</v>
      </c>
      <c r="S3967" s="39">
        <f t="shared" si="1786"/>
        <v>0</v>
      </c>
      <c r="T3967" s="39"/>
      <c r="U3967" s="39">
        <f t="shared" si="1787"/>
        <v>0</v>
      </c>
      <c r="V3967" s="39"/>
      <c r="W3967" s="39"/>
      <c r="X3967" s="39">
        <f t="shared" si="1773"/>
        <v>22.997946611909651</v>
      </c>
      <c r="Y3967" s="39">
        <f t="shared" si="1774"/>
        <v>700</v>
      </c>
      <c r="Z3967" s="41">
        <f t="shared" si="1775"/>
        <v>13315.811088295686</v>
      </c>
      <c r="AA3967" s="41">
        <v>4208.6242299794667</v>
      </c>
      <c r="AB3967" s="41">
        <v>-113.50527828142333</v>
      </c>
      <c r="AC3967" s="41">
        <f t="shared" si="1788"/>
        <v>4095.1189516980435</v>
      </c>
      <c r="AD3967" s="42">
        <f t="shared" si="1789"/>
        <v>9107.1868583162195</v>
      </c>
      <c r="AE3967" s="41">
        <f t="shared" si="1790"/>
        <v>13202.305810014263</v>
      </c>
      <c r="AF3967" s="42">
        <f t="shared" si="1791"/>
        <v>266797.69418998575</v>
      </c>
      <c r="AG3967" s="43">
        <f t="shared" ref="AG3967:AG3983" si="1801">(365.25/30.4375*(IF(E3967=12002,1/3%,IF(E3967=12003,1/3%,IF(E3967=12004,1/3%,IF(E3967=12006,1/2%,IF(E3967=12007,1/10%,IF(E3967=12008,1/3%,IF(E3967=12009,1/10%,IF(E3967=12010,1/10%,IF(E3967=12011,1/20%,IF(E3967=12012,1/3%))))))))))))</f>
        <v>400</v>
      </c>
      <c r="AH3967" s="44">
        <f t="shared" si="1792"/>
        <v>380.97741273100615</v>
      </c>
      <c r="AI3967" s="36">
        <f t="shared" si="1793"/>
        <v>19.022587268993838</v>
      </c>
      <c r="AJ3967" s="36">
        <f t="shared" si="1794"/>
        <v>579</v>
      </c>
      <c r="AK3967" s="45">
        <v>45657</v>
      </c>
    </row>
    <row r="3968" spans="1:37" s="79" customFormat="1" ht="38.25" customHeight="1" x14ac:dyDescent="0.25">
      <c r="A3968" s="36">
        <v>3962</v>
      </c>
      <c r="B3968" s="45">
        <v>45078</v>
      </c>
      <c r="C3968" s="36" t="s">
        <v>823</v>
      </c>
      <c r="D3968" s="36"/>
      <c r="E3968" s="36">
        <v>12004</v>
      </c>
      <c r="F3968" s="56" t="s">
        <v>2827</v>
      </c>
      <c r="G3968" s="36" t="s">
        <v>544</v>
      </c>
      <c r="H3968" s="38">
        <v>1</v>
      </c>
      <c r="I3968" s="50">
        <v>78350000</v>
      </c>
      <c r="J3968" s="39">
        <f t="shared" si="1778"/>
        <v>0</v>
      </c>
      <c r="K3968" s="39">
        <f t="shared" si="1779"/>
        <v>0</v>
      </c>
      <c r="L3968" s="39">
        <f t="shared" si="1780"/>
        <v>78350000</v>
      </c>
      <c r="M3968" s="39">
        <f t="shared" si="1800"/>
        <v>0</v>
      </c>
      <c r="N3968" s="39">
        <f t="shared" si="1781"/>
        <v>0</v>
      </c>
      <c r="O3968" s="39">
        <f t="shared" si="1782"/>
        <v>0</v>
      </c>
      <c r="P3968" s="39">
        <f t="shared" si="1783"/>
        <v>0</v>
      </c>
      <c r="Q3968" s="39">
        <f t="shared" si="1784"/>
        <v>0</v>
      </c>
      <c r="R3968" s="39">
        <f t="shared" si="1785"/>
        <v>0</v>
      </c>
      <c r="S3968" s="39">
        <f t="shared" si="1786"/>
        <v>0</v>
      </c>
      <c r="T3968" s="39"/>
      <c r="U3968" s="39">
        <f t="shared" si="1787"/>
        <v>0</v>
      </c>
      <c r="V3968" s="39"/>
      <c r="W3968" s="39"/>
      <c r="X3968" s="39">
        <f t="shared" si="1773"/>
        <v>6435.3182751540044</v>
      </c>
      <c r="Y3968" s="39">
        <f t="shared" si="1774"/>
        <v>195875</v>
      </c>
      <c r="Z3968" s="41">
        <f t="shared" si="1775"/>
        <v>3726049.2813141681</v>
      </c>
      <c r="AA3968" s="41">
        <v>1177663.2443531828</v>
      </c>
      <c r="AB3968" s="41">
        <v>-31761.209119105417</v>
      </c>
      <c r="AC3968" s="41">
        <f t="shared" si="1788"/>
        <v>1145902.0352340774</v>
      </c>
      <c r="AD3968" s="42">
        <f t="shared" si="1789"/>
        <v>2548386.0369609855</v>
      </c>
      <c r="AE3968" s="41">
        <f t="shared" si="1790"/>
        <v>3694288.0721950629</v>
      </c>
      <c r="AF3968" s="42">
        <f t="shared" si="1791"/>
        <v>74655711.927804932</v>
      </c>
      <c r="AG3968" s="43">
        <f t="shared" si="1801"/>
        <v>400</v>
      </c>
      <c r="AH3968" s="44">
        <f t="shared" si="1792"/>
        <v>380.97741273100615</v>
      </c>
      <c r="AI3968" s="36">
        <f t="shared" si="1793"/>
        <v>19.022587268993838</v>
      </c>
      <c r="AJ3968" s="36">
        <f t="shared" si="1794"/>
        <v>579</v>
      </c>
      <c r="AK3968" s="45">
        <v>45657</v>
      </c>
    </row>
    <row r="3969" spans="1:37" s="79" customFormat="1" ht="12.75" x14ac:dyDescent="0.25">
      <c r="A3969" s="36">
        <v>3963</v>
      </c>
      <c r="B3969" s="45">
        <v>45108</v>
      </c>
      <c r="C3969" s="36" t="s">
        <v>533</v>
      </c>
      <c r="D3969" s="36"/>
      <c r="E3969" s="36">
        <v>12003</v>
      </c>
      <c r="F3969" s="56" t="s">
        <v>2828</v>
      </c>
      <c r="G3969" s="56" t="s">
        <v>836</v>
      </c>
      <c r="H3969" s="38">
        <v>20</v>
      </c>
      <c r="I3969" s="48">
        <v>1600000</v>
      </c>
      <c r="J3969" s="39">
        <f t="shared" si="1778"/>
        <v>0</v>
      </c>
      <c r="K3969" s="39">
        <f t="shared" si="1779"/>
        <v>1600000</v>
      </c>
      <c r="L3969" s="39">
        <f t="shared" si="1780"/>
        <v>0</v>
      </c>
      <c r="M3969" s="39">
        <f t="shared" si="1800"/>
        <v>0</v>
      </c>
      <c r="N3969" s="39">
        <f t="shared" si="1781"/>
        <v>0</v>
      </c>
      <c r="O3969" s="39">
        <f t="shared" si="1782"/>
        <v>0</v>
      </c>
      <c r="P3969" s="39">
        <f t="shared" si="1783"/>
        <v>0</v>
      </c>
      <c r="Q3969" s="39">
        <f t="shared" si="1784"/>
        <v>0</v>
      </c>
      <c r="R3969" s="39">
        <f t="shared" si="1785"/>
        <v>0</v>
      </c>
      <c r="S3969" s="39">
        <f t="shared" si="1786"/>
        <v>0</v>
      </c>
      <c r="T3969" s="39"/>
      <c r="U3969" s="39">
        <f t="shared" si="1787"/>
        <v>0</v>
      </c>
      <c r="V3969" s="39"/>
      <c r="W3969" s="39"/>
      <c r="X3969" s="39">
        <f t="shared" si="1773"/>
        <v>131.41683778234085</v>
      </c>
      <c r="Y3969" s="39">
        <f t="shared" si="1774"/>
        <v>3999.9999999999995</v>
      </c>
      <c r="Z3969" s="41">
        <f t="shared" si="1775"/>
        <v>72147.843942505118</v>
      </c>
      <c r="AA3969" s="41">
        <v>24049.281314168376</v>
      </c>
      <c r="AB3969" s="41">
        <v>-648.60159018733327</v>
      </c>
      <c r="AC3969" s="41">
        <f t="shared" si="1788"/>
        <v>23400.679723981044</v>
      </c>
      <c r="AD3969" s="42">
        <f t="shared" si="1789"/>
        <v>48098.562628336746</v>
      </c>
      <c r="AE3969" s="41">
        <f t="shared" si="1790"/>
        <v>71499.242352317786</v>
      </c>
      <c r="AF3969" s="42">
        <f t="shared" si="1791"/>
        <v>1528500.7576476822</v>
      </c>
      <c r="AG3969" s="43">
        <f t="shared" si="1801"/>
        <v>400</v>
      </c>
      <c r="AH3969" s="44">
        <f t="shared" si="1792"/>
        <v>381.96303901437369</v>
      </c>
      <c r="AI3969" s="36">
        <f t="shared" si="1793"/>
        <v>18.036960985626283</v>
      </c>
      <c r="AJ3969" s="36">
        <f t="shared" si="1794"/>
        <v>549</v>
      </c>
      <c r="AK3969" s="45">
        <v>45657</v>
      </c>
    </row>
    <row r="3970" spans="1:37" s="79" customFormat="1" ht="12.75" x14ac:dyDescent="0.25">
      <c r="A3970" s="36">
        <v>3964</v>
      </c>
      <c r="B3970" s="45">
        <v>45108</v>
      </c>
      <c r="C3970" s="36" t="s">
        <v>533</v>
      </c>
      <c r="D3970" s="36"/>
      <c r="E3970" s="36">
        <v>12003</v>
      </c>
      <c r="F3970" s="56" t="s">
        <v>2828</v>
      </c>
      <c r="G3970" s="56" t="s">
        <v>2829</v>
      </c>
      <c r="H3970" s="38">
        <v>20</v>
      </c>
      <c r="I3970" s="48">
        <v>1600000</v>
      </c>
      <c r="J3970" s="39">
        <f t="shared" si="1778"/>
        <v>0</v>
      </c>
      <c r="K3970" s="39">
        <f t="shared" si="1779"/>
        <v>1600000</v>
      </c>
      <c r="L3970" s="39">
        <f t="shared" si="1780"/>
        <v>0</v>
      </c>
      <c r="M3970" s="39">
        <f t="shared" si="1800"/>
        <v>0</v>
      </c>
      <c r="N3970" s="39">
        <f t="shared" si="1781"/>
        <v>0</v>
      </c>
      <c r="O3970" s="39">
        <f t="shared" si="1782"/>
        <v>0</v>
      </c>
      <c r="P3970" s="39">
        <f t="shared" si="1783"/>
        <v>0</v>
      </c>
      <c r="Q3970" s="39">
        <f t="shared" si="1784"/>
        <v>0</v>
      </c>
      <c r="R3970" s="39">
        <f t="shared" si="1785"/>
        <v>0</v>
      </c>
      <c r="S3970" s="39">
        <f t="shared" si="1786"/>
        <v>0</v>
      </c>
      <c r="T3970" s="39"/>
      <c r="U3970" s="39">
        <f t="shared" si="1787"/>
        <v>0</v>
      </c>
      <c r="V3970" s="39"/>
      <c r="W3970" s="39"/>
      <c r="X3970" s="39">
        <f t="shared" si="1773"/>
        <v>131.41683778234085</v>
      </c>
      <c r="Y3970" s="39">
        <f t="shared" si="1774"/>
        <v>3999.9999999999995</v>
      </c>
      <c r="Z3970" s="41">
        <f t="shared" si="1775"/>
        <v>72147.843942505118</v>
      </c>
      <c r="AA3970" s="41">
        <v>24049.281314168376</v>
      </c>
      <c r="AB3970" s="41">
        <v>-648.60159018733327</v>
      </c>
      <c r="AC3970" s="41">
        <f t="shared" si="1788"/>
        <v>23400.679723981044</v>
      </c>
      <c r="AD3970" s="42">
        <f t="shared" si="1789"/>
        <v>48098.562628336746</v>
      </c>
      <c r="AE3970" s="41">
        <f t="shared" si="1790"/>
        <v>71499.242352317786</v>
      </c>
      <c r="AF3970" s="42">
        <f t="shared" si="1791"/>
        <v>1528500.7576476822</v>
      </c>
      <c r="AG3970" s="43">
        <f t="shared" si="1801"/>
        <v>400</v>
      </c>
      <c r="AH3970" s="44">
        <f t="shared" si="1792"/>
        <v>381.96303901437369</v>
      </c>
      <c r="AI3970" s="36">
        <f t="shared" si="1793"/>
        <v>18.036960985626283</v>
      </c>
      <c r="AJ3970" s="36">
        <f t="shared" si="1794"/>
        <v>549</v>
      </c>
      <c r="AK3970" s="45">
        <v>45657</v>
      </c>
    </row>
    <row r="3971" spans="1:37" s="79" customFormat="1" ht="12.75" customHeight="1" x14ac:dyDescent="0.25">
      <c r="A3971" s="36">
        <v>3965</v>
      </c>
      <c r="B3971" s="45">
        <v>45108</v>
      </c>
      <c r="C3971" s="36" t="s">
        <v>533</v>
      </c>
      <c r="D3971" s="36"/>
      <c r="E3971" s="36">
        <v>12003</v>
      </c>
      <c r="F3971" s="36" t="s">
        <v>2751</v>
      </c>
      <c r="G3971" s="56" t="s">
        <v>62</v>
      </c>
      <c r="H3971" s="38">
        <v>3</v>
      </c>
      <c r="I3971" s="48">
        <v>195000</v>
      </c>
      <c r="J3971" s="39">
        <f t="shared" si="1778"/>
        <v>0</v>
      </c>
      <c r="K3971" s="39">
        <f t="shared" si="1779"/>
        <v>195000</v>
      </c>
      <c r="L3971" s="39">
        <f t="shared" si="1780"/>
        <v>0</v>
      </c>
      <c r="M3971" s="39">
        <f t="shared" si="1800"/>
        <v>0</v>
      </c>
      <c r="N3971" s="39">
        <f t="shared" si="1781"/>
        <v>0</v>
      </c>
      <c r="O3971" s="39">
        <f t="shared" si="1782"/>
        <v>0</v>
      </c>
      <c r="P3971" s="39">
        <f t="shared" si="1783"/>
        <v>0</v>
      </c>
      <c r="Q3971" s="39">
        <f t="shared" si="1784"/>
        <v>0</v>
      </c>
      <c r="R3971" s="39">
        <f t="shared" si="1785"/>
        <v>0</v>
      </c>
      <c r="S3971" s="39">
        <f t="shared" si="1786"/>
        <v>0</v>
      </c>
      <c r="T3971" s="39"/>
      <c r="U3971" s="39">
        <f t="shared" si="1787"/>
        <v>0</v>
      </c>
      <c r="V3971" s="39"/>
      <c r="W3971" s="39"/>
      <c r="X3971" s="39">
        <f t="shared" si="1773"/>
        <v>16.016427104722791</v>
      </c>
      <c r="Y3971" s="39">
        <f t="shared" si="1774"/>
        <v>487.49999999999994</v>
      </c>
      <c r="Z3971" s="41">
        <f t="shared" si="1775"/>
        <v>8793.0184804928122</v>
      </c>
      <c r="AA3971" s="41">
        <v>2931.006160164271</v>
      </c>
      <c r="AB3971" s="41">
        <v>-79.048318804081248</v>
      </c>
      <c r="AC3971" s="41">
        <f t="shared" si="1788"/>
        <v>2851.9578413601898</v>
      </c>
      <c r="AD3971" s="42">
        <f t="shared" si="1789"/>
        <v>5862.0123203285411</v>
      </c>
      <c r="AE3971" s="41">
        <f t="shared" si="1790"/>
        <v>8713.9701616887305</v>
      </c>
      <c r="AF3971" s="42">
        <f t="shared" si="1791"/>
        <v>186286.02983831128</v>
      </c>
      <c r="AG3971" s="43">
        <f t="shared" si="1801"/>
        <v>400</v>
      </c>
      <c r="AH3971" s="44">
        <f t="shared" si="1792"/>
        <v>381.96303901437369</v>
      </c>
      <c r="AI3971" s="36">
        <f t="shared" si="1793"/>
        <v>18.036960985626283</v>
      </c>
      <c r="AJ3971" s="36">
        <f t="shared" si="1794"/>
        <v>549</v>
      </c>
      <c r="AK3971" s="45">
        <v>45657</v>
      </c>
    </row>
    <row r="3972" spans="1:37" s="79" customFormat="1" ht="12.75" x14ac:dyDescent="0.25">
      <c r="A3972" s="36">
        <v>3966</v>
      </c>
      <c r="B3972" s="45">
        <v>45108</v>
      </c>
      <c r="C3972" s="36" t="s">
        <v>533</v>
      </c>
      <c r="D3972" s="36"/>
      <c r="E3972" s="36">
        <v>12003</v>
      </c>
      <c r="F3972" s="36" t="s">
        <v>2752</v>
      </c>
      <c r="G3972" s="56" t="s">
        <v>70</v>
      </c>
      <c r="H3972" s="38">
        <v>2</v>
      </c>
      <c r="I3972" s="48">
        <v>155000</v>
      </c>
      <c r="J3972" s="39">
        <f t="shared" si="1778"/>
        <v>0</v>
      </c>
      <c r="K3972" s="39">
        <f t="shared" si="1779"/>
        <v>155000</v>
      </c>
      <c r="L3972" s="39">
        <f t="shared" si="1780"/>
        <v>0</v>
      </c>
      <c r="M3972" s="39">
        <f t="shared" si="1800"/>
        <v>0</v>
      </c>
      <c r="N3972" s="39">
        <f t="shared" si="1781"/>
        <v>0</v>
      </c>
      <c r="O3972" s="39">
        <f t="shared" si="1782"/>
        <v>0</v>
      </c>
      <c r="P3972" s="39">
        <f t="shared" si="1783"/>
        <v>0</v>
      </c>
      <c r="Q3972" s="39">
        <f t="shared" si="1784"/>
        <v>0</v>
      </c>
      <c r="R3972" s="39">
        <f t="shared" si="1785"/>
        <v>0</v>
      </c>
      <c r="S3972" s="39">
        <f t="shared" si="1786"/>
        <v>0</v>
      </c>
      <c r="T3972" s="39"/>
      <c r="U3972" s="39">
        <f t="shared" si="1787"/>
        <v>0</v>
      </c>
      <c r="V3972" s="39"/>
      <c r="W3972" s="39"/>
      <c r="X3972" s="39">
        <f t="shared" si="1773"/>
        <v>12.73100616016427</v>
      </c>
      <c r="Y3972" s="39">
        <f t="shared" si="1774"/>
        <v>387.5</v>
      </c>
      <c r="Z3972" s="41">
        <f t="shared" si="1775"/>
        <v>6989.3223819301847</v>
      </c>
      <c r="AA3972" s="41">
        <v>2329.7741273100619</v>
      </c>
      <c r="AB3972" s="41">
        <v>-62.833279049397923</v>
      </c>
      <c r="AC3972" s="41">
        <f t="shared" si="1788"/>
        <v>2266.9408482606641</v>
      </c>
      <c r="AD3972" s="42">
        <f t="shared" si="1789"/>
        <v>4659.5482546201229</v>
      </c>
      <c r="AE3972" s="41">
        <f t="shared" si="1790"/>
        <v>6926.489102880787</v>
      </c>
      <c r="AF3972" s="42">
        <f t="shared" si="1791"/>
        <v>148073.51089711921</v>
      </c>
      <c r="AG3972" s="43">
        <f t="shared" si="1801"/>
        <v>400</v>
      </c>
      <c r="AH3972" s="44">
        <f t="shared" si="1792"/>
        <v>381.96303901437369</v>
      </c>
      <c r="AI3972" s="36">
        <f t="shared" si="1793"/>
        <v>18.036960985626283</v>
      </c>
      <c r="AJ3972" s="36">
        <f t="shared" si="1794"/>
        <v>549</v>
      </c>
      <c r="AK3972" s="45">
        <v>45657</v>
      </c>
    </row>
    <row r="3973" spans="1:37" s="79" customFormat="1" ht="51" customHeight="1" x14ac:dyDescent="0.25">
      <c r="A3973" s="36">
        <v>3967</v>
      </c>
      <c r="B3973" s="45">
        <v>45108</v>
      </c>
      <c r="C3973" s="36" t="s">
        <v>533</v>
      </c>
      <c r="D3973" s="36"/>
      <c r="E3973" s="36">
        <v>12003</v>
      </c>
      <c r="F3973" s="56" t="s">
        <v>2830</v>
      </c>
      <c r="G3973" s="56" t="s">
        <v>70</v>
      </c>
      <c r="H3973" s="38">
        <v>2</v>
      </c>
      <c r="I3973" s="48">
        <v>155000</v>
      </c>
      <c r="J3973" s="39">
        <f t="shared" si="1778"/>
        <v>0</v>
      </c>
      <c r="K3973" s="39">
        <f t="shared" si="1779"/>
        <v>155000</v>
      </c>
      <c r="L3973" s="39">
        <f t="shared" si="1780"/>
        <v>0</v>
      </c>
      <c r="M3973" s="39">
        <f t="shared" si="1800"/>
        <v>0</v>
      </c>
      <c r="N3973" s="39">
        <f t="shared" si="1781"/>
        <v>0</v>
      </c>
      <c r="O3973" s="39">
        <f t="shared" si="1782"/>
        <v>0</v>
      </c>
      <c r="P3973" s="39">
        <f t="shared" si="1783"/>
        <v>0</v>
      </c>
      <c r="Q3973" s="39">
        <f t="shared" si="1784"/>
        <v>0</v>
      </c>
      <c r="R3973" s="39">
        <f t="shared" si="1785"/>
        <v>0</v>
      </c>
      <c r="S3973" s="39">
        <f t="shared" si="1786"/>
        <v>0</v>
      </c>
      <c r="T3973" s="39"/>
      <c r="U3973" s="39">
        <f t="shared" si="1787"/>
        <v>0</v>
      </c>
      <c r="V3973" s="39"/>
      <c r="W3973" s="39"/>
      <c r="X3973" s="39">
        <f t="shared" si="1773"/>
        <v>12.73100616016427</v>
      </c>
      <c r="Y3973" s="39">
        <f t="shared" si="1774"/>
        <v>387.5</v>
      </c>
      <c r="Z3973" s="41">
        <f t="shared" si="1775"/>
        <v>6989.3223819301847</v>
      </c>
      <c r="AA3973" s="41">
        <v>2329.7741273100619</v>
      </c>
      <c r="AB3973" s="41">
        <v>-62.833279049397923</v>
      </c>
      <c r="AC3973" s="41">
        <f t="shared" si="1788"/>
        <v>2266.9408482606641</v>
      </c>
      <c r="AD3973" s="42">
        <f t="shared" si="1789"/>
        <v>4659.5482546201229</v>
      </c>
      <c r="AE3973" s="41">
        <f t="shared" si="1790"/>
        <v>6926.489102880787</v>
      </c>
      <c r="AF3973" s="42">
        <f t="shared" si="1791"/>
        <v>148073.51089711921</v>
      </c>
      <c r="AG3973" s="43">
        <f t="shared" si="1801"/>
        <v>400</v>
      </c>
      <c r="AH3973" s="44">
        <f t="shared" si="1792"/>
        <v>381.96303901437369</v>
      </c>
      <c r="AI3973" s="36">
        <f t="shared" si="1793"/>
        <v>18.036960985626283</v>
      </c>
      <c r="AJ3973" s="36">
        <f t="shared" si="1794"/>
        <v>549</v>
      </c>
      <c r="AK3973" s="45">
        <v>45657</v>
      </c>
    </row>
    <row r="3974" spans="1:37" s="79" customFormat="1" ht="51" customHeight="1" x14ac:dyDescent="0.25">
      <c r="A3974" s="36">
        <v>3968</v>
      </c>
      <c r="B3974" s="45">
        <v>45108</v>
      </c>
      <c r="C3974" s="49" t="s">
        <v>973</v>
      </c>
      <c r="D3974" s="49"/>
      <c r="E3974" s="49">
        <v>12006</v>
      </c>
      <c r="F3974" s="56" t="s">
        <v>2831</v>
      </c>
      <c r="G3974" s="56" t="s">
        <v>756</v>
      </c>
      <c r="H3974" s="38">
        <v>1</v>
      </c>
      <c r="I3974" s="50">
        <v>210000</v>
      </c>
      <c r="J3974" s="39">
        <f t="shared" si="1778"/>
        <v>0</v>
      </c>
      <c r="K3974" s="39">
        <f t="shared" si="1779"/>
        <v>0</v>
      </c>
      <c r="L3974" s="39">
        <f t="shared" si="1780"/>
        <v>0</v>
      </c>
      <c r="M3974" s="39">
        <f t="shared" si="1800"/>
        <v>0</v>
      </c>
      <c r="N3974" s="39">
        <f t="shared" si="1781"/>
        <v>210000</v>
      </c>
      <c r="O3974" s="39">
        <f t="shared" si="1782"/>
        <v>0</v>
      </c>
      <c r="P3974" s="39">
        <f t="shared" si="1783"/>
        <v>0</v>
      </c>
      <c r="Q3974" s="39">
        <f t="shared" si="1784"/>
        <v>0</v>
      </c>
      <c r="R3974" s="39">
        <f t="shared" si="1785"/>
        <v>0</v>
      </c>
      <c r="S3974" s="39">
        <f t="shared" si="1786"/>
        <v>0</v>
      </c>
      <c r="T3974" s="39"/>
      <c r="U3974" s="39">
        <f t="shared" si="1787"/>
        <v>0</v>
      </c>
      <c r="V3974" s="39"/>
      <c r="W3974" s="39"/>
      <c r="X3974" s="39">
        <f t="shared" si="1773"/>
        <v>11.498973305954825</v>
      </c>
      <c r="Y3974" s="39">
        <f t="shared" si="1774"/>
        <v>350</v>
      </c>
      <c r="Z3974" s="41">
        <f t="shared" si="1775"/>
        <v>6312.9363449691991</v>
      </c>
      <c r="AA3974" s="41">
        <v>2104.3121149897333</v>
      </c>
      <c r="AB3974" s="41">
        <v>0</v>
      </c>
      <c r="AC3974" s="41">
        <f t="shared" si="1788"/>
        <v>2104.3121149897333</v>
      </c>
      <c r="AD3974" s="42">
        <f t="shared" si="1789"/>
        <v>4208.6242299794658</v>
      </c>
      <c r="AE3974" s="41">
        <f t="shared" si="1790"/>
        <v>6312.9363449691991</v>
      </c>
      <c r="AF3974" s="42">
        <f t="shared" si="1791"/>
        <v>203687.0636550308</v>
      </c>
      <c r="AG3974" s="43">
        <f t="shared" si="1801"/>
        <v>600</v>
      </c>
      <c r="AH3974" s="44">
        <f t="shared" si="1792"/>
        <v>581.96303901437375</v>
      </c>
      <c r="AI3974" s="36">
        <f t="shared" si="1793"/>
        <v>18.036960985626283</v>
      </c>
      <c r="AJ3974" s="36">
        <f t="shared" si="1794"/>
        <v>549</v>
      </c>
      <c r="AK3974" s="45">
        <v>45657</v>
      </c>
    </row>
    <row r="3975" spans="1:37" s="79" customFormat="1" ht="38.25" customHeight="1" x14ac:dyDescent="0.25">
      <c r="A3975" s="36">
        <v>3969</v>
      </c>
      <c r="B3975" s="45">
        <v>45108</v>
      </c>
      <c r="C3975" s="49" t="s">
        <v>973</v>
      </c>
      <c r="D3975" s="49"/>
      <c r="E3975" s="49">
        <v>12006</v>
      </c>
      <c r="F3975" s="56" t="s">
        <v>2832</v>
      </c>
      <c r="G3975" s="56" t="s">
        <v>756</v>
      </c>
      <c r="H3975" s="38">
        <v>1</v>
      </c>
      <c r="I3975" s="50">
        <v>1446000</v>
      </c>
      <c r="J3975" s="39">
        <f t="shared" si="1778"/>
        <v>0</v>
      </c>
      <c r="K3975" s="39">
        <f t="shared" si="1779"/>
        <v>0</v>
      </c>
      <c r="L3975" s="39">
        <f t="shared" si="1780"/>
        <v>0</v>
      </c>
      <c r="M3975" s="39">
        <f t="shared" si="1800"/>
        <v>0</v>
      </c>
      <c r="N3975" s="39">
        <f t="shared" si="1781"/>
        <v>1446000</v>
      </c>
      <c r="O3975" s="39">
        <f t="shared" si="1782"/>
        <v>0</v>
      </c>
      <c r="P3975" s="39">
        <f t="shared" si="1783"/>
        <v>0</v>
      </c>
      <c r="Q3975" s="39">
        <f t="shared" si="1784"/>
        <v>0</v>
      </c>
      <c r="R3975" s="39">
        <f t="shared" si="1785"/>
        <v>0</v>
      </c>
      <c r="S3975" s="39">
        <f t="shared" si="1786"/>
        <v>0</v>
      </c>
      <c r="T3975" s="39"/>
      <c r="U3975" s="39">
        <f t="shared" si="1787"/>
        <v>0</v>
      </c>
      <c r="V3975" s="39"/>
      <c r="W3975" s="39"/>
      <c r="X3975" s="39">
        <f t="shared" ref="X3975:X4038" si="1802">IF(I3975&lt;0,0,IF(I3975&gt;0,((1/365.25*(IF(E3975=12002,I3975*3%,IF(E3975=12003,I3975*3%,IF(E3975=12004,I3975*3%,IF(E3975=12006,I3975*2%,IF(E3975=12007,I3975*10%,IF(E3975=12008,I3975*3%,IF(E3975=12009,I3975*10%,IF(E3975=12010,I3975*10%,IF(E3975=12011,I3975*20%,IF(E3975=12012,I3975*3%,IF(E3975=12099,I3975*10%))))))))))))))))</f>
        <v>79.178644763860362</v>
      </c>
      <c r="Y3975" s="39">
        <f t="shared" ref="Y3975:Y4038" si="1803">X3975*30.4375</f>
        <v>2409.9999999999995</v>
      </c>
      <c r="Z3975" s="41">
        <f t="shared" ref="Z3975:Z4038" si="1804">IF(I3975&lt;0,0,IF(I3975&gt;0,(IF(AI3975*Y3975&lt;=I3975,Y3975*AI3975,IF(Y3975*AI3975&gt;I3975,I3975,IF(AI3975*Y3975=I3975,I3975))))))</f>
        <v>43469.075975359337</v>
      </c>
      <c r="AA3975" s="41">
        <v>14489.691991786445</v>
      </c>
      <c r="AB3975" s="41">
        <v>0</v>
      </c>
      <c r="AC3975" s="41">
        <f t="shared" si="1788"/>
        <v>14489.691991786445</v>
      </c>
      <c r="AD3975" s="42">
        <f t="shared" si="1789"/>
        <v>28979.383983572894</v>
      </c>
      <c r="AE3975" s="41">
        <f t="shared" si="1790"/>
        <v>43469.075975359337</v>
      </c>
      <c r="AF3975" s="42">
        <f t="shared" si="1791"/>
        <v>1402530.9240246406</v>
      </c>
      <c r="AG3975" s="43">
        <f t="shared" si="1801"/>
        <v>600</v>
      </c>
      <c r="AH3975" s="44">
        <f t="shared" si="1792"/>
        <v>581.96303901437375</v>
      </c>
      <c r="AI3975" s="36">
        <f t="shared" si="1793"/>
        <v>18.036960985626283</v>
      </c>
      <c r="AJ3975" s="36">
        <f t="shared" si="1794"/>
        <v>549</v>
      </c>
      <c r="AK3975" s="45">
        <v>45657</v>
      </c>
    </row>
    <row r="3976" spans="1:37" s="79" customFormat="1" ht="25.5" customHeight="1" x14ac:dyDescent="0.25">
      <c r="A3976" s="36">
        <v>3970</v>
      </c>
      <c r="B3976" s="45">
        <v>45108</v>
      </c>
      <c r="C3976" s="49" t="s">
        <v>265</v>
      </c>
      <c r="D3976" s="49"/>
      <c r="E3976" s="49">
        <v>12007</v>
      </c>
      <c r="F3976" s="56" t="s">
        <v>2833</v>
      </c>
      <c r="G3976" s="56" t="s">
        <v>756</v>
      </c>
      <c r="H3976" s="38">
        <v>1</v>
      </c>
      <c r="I3976" s="50">
        <v>236060</v>
      </c>
      <c r="J3976" s="39">
        <f t="shared" si="1778"/>
        <v>0</v>
      </c>
      <c r="K3976" s="39">
        <f t="shared" si="1779"/>
        <v>0</v>
      </c>
      <c r="L3976" s="39">
        <f t="shared" si="1780"/>
        <v>0</v>
      </c>
      <c r="M3976" s="39">
        <f t="shared" si="1800"/>
        <v>0</v>
      </c>
      <c r="N3976" s="39">
        <f t="shared" si="1781"/>
        <v>0</v>
      </c>
      <c r="O3976" s="39">
        <f t="shared" si="1782"/>
        <v>236060</v>
      </c>
      <c r="P3976" s="39">
        <f t="shared" si="1783"/>
        <v>0</v>
      </c>
      <c r="Q3976" s="39">
        <f t="shared" si="1784"/>
        <v>0</v>
      </c>
      <c r="R3976" s="39">
        <f t="shared" si="1785"/>
        <v>0</v>
      </c>
      <c r="S3976" s="39">
        <f t="shared" si="1786"/>
        <v>0</v>
      </c>
      <c r="T3976" s="39"/>
      <c r="U3976" s="39">
        <f t="shared" si="1787"/>
        <v>0</v>
      </c>
      <c r="V3976" s="39"/>
      <c r="W3976" s="39"/>
      <c r="X3976" s="39">
        <f t="shared" si="1802"/>
        <v>64.629705681040377</v>
      </c>
      <c r="Y3976" s="39">
        <f t="shared" si="1803"/>
        <v>1967.1666666666665</v>
      </c>
      <c r="Z3976" s="41">
        <f t="shared" si="1804"/>
        <v>35481.708418891169</v>
      </c>
      <c r="AA3976" s="41">
        <v>11827.23613963039</v>
      </c>
      <c r="AB3976" s="41">
        <v>11193.95573137706</v>
      </c>
      <c r="AC3976" s="41">
        <f t="shared" si="1788"/>
        <v>23021.19187100745</v>
      </c>
      <c r="AD3976" s="42">
        <f t="shared" si="1789"/>
        <v>23654.472279260779</v>
      </c>
      <c r="AE3976" s="41">
        <f t="shared" si="1790"/>
        <v>46675.664150268232</v>
      </c>
      <c r="AF3976" s="42">
        <f t="shared" si="1791"/>
        <v>189384.33584973175</v>
      </c>
      <c r="AG3976" s="43">
        <f t="shared" si="1801"/>
        <v>120</v>
      </c>
      <c r="AH3976" s="44">
        <f t="shared" si="1792"/>
        <v>101.96303901437372</v>
      </c>
      <c r="AI3976" s="36">
        <f t="shared" si="1793"/>
        <v>18.036960985626283</v>
      </c>
      <c r="AJ3976" s="36">
        <f t="shared" si="1794"/>
        <v>549</v>
      </c>
      <c r="AK3976" s="45">
        <v>45657</v>
      </c>
    </row>
    <row r="3977" spans="1:37" s="79" customFormat="1" ht="51" customHeight="1" x14ac:dyDescent="0.25">
      <c r="A3977" s="36">
        <v>3971</v>
      </c>
      <c r="B3977" s="45">
        <v>45108</v>
      </c>
      <c r="C3977" s="36" t="s">
        <v>534</v>
      </c>
      <c r="D3977" s="36"/>
      <c r="E3977" s="36">
        <v>12008</v>
      </c>
      <c r="F3977" s="36" t="s">
        <v>2834</v>
      </c>
      <c r="G3977" s="36" t="s">
        <v>65</v>
      </c>
      <c r="H3977" s="38">
        <v>3</v>
      </c>
      <c r="I3977" s="48">
        <v>920000</v>
      </c>
      <c r="J3977" s="39">
        <f t="shared" si="1778"/>
        <v>0</v>
      </c>
      <c r="K3977" s="39">
        <f t="shared" si="1779"/>
        <v>0</v>
      </c>
      <c r="L3977" s="39">
        <f t="shared" si="1780"/>
        <v>0</v>
      </c>
      <c r="M3977" s="39">
        <f t="shared" si="1800"/>
        <v>0</v>
      </c>
      <c r="N3977" s="39">
        <f t="shared" si="1781"/>
        <v>0</v>
      </c>
      <c r="O3977" s="39">
        <f t="shared" si="1782"/>
        <v>0</v>
      </c>
      <c r="P3977" s="39">
        <f t="shared" si="1783"/>
        <v>920000</v>
      </c>
      <c r="Q3977" s="39">
        <f t="shared" si="1784"/>
        <v>0</v>
      </c>
      <c r="R3977" s="39">
        <f t="shared" si="1785"/>
        <v>0</v>
      </c>
      <c r="S3977" s="39">
        <f t="shared" si="1786"/>
        <v>0</v>
      </c>
      <c r="T3977" s="39"/>
      <c r="U3977" s="39">
        <f t="shared" si="1787"/>
        <v>0</v>
      </c>
      <c r="V3977" s="39"/>
      <c r="W3977" s="39"/>
      <c r="X3977" s="39">
        <f t="shared" si="1802"/>
        <v>75.564681724845997</v>
      </c>
      <c r="Y3977" s="39">
        <f t="shared" si="1803"/>
        <v>2300</v>
      </c>
      <c r="Z3977" s="41">
        <f t="shared" si="1804"/>
        <v>41485.010266940451</v>
      </c>
      <c r="AA3977" s="41">
        <v>13828.336755646818</v>
      </c>
      <c r="AB3977" s="41">
        <v>-372.94591435771667</v>
      </c>
      <c r="AC3977" s="41">
        <f t="shared" si="1788"/>
        <v>13455.390841289101</v>
      </c>
      <c r="AD3977" s="42">
        <f t="shared" si="1789"/>
        <v>27656.673511293633</v>
      </c>
      <c r="AE3977" s="41">
        <f t="shared" si="1790"/>
        <v>41112.064352582733</v>
      </c>
      <c r="AF3977" s="42">
        <f t="shared" si="1791"/>
        <v>878887.93564741733</v>
      </c>
      <c r="AG3977" s="43">
        <f t="shared" si="1801"/>
        <v>400</v>
      </c>
      <c r="AH3977" s="44">
        <f t="shared" si="1792"/>
        <v>381.96303901437369</v>
      </c>
      <c r="AI3977" s="36">
        <f t="shared" si="1793"/>
        <v>18.036960985626283</v>
      </c>
      <c r="AJ3977" s="36">
        <f t="shared" si="1794"/>
        <v>549</v>
      </c>
      <c r="AK3977" s="45">
        <v>45657</v>
      </c>
    </row>
    <row r="3978" spans="1:37" s="79" customFormat="1" ht="51" customHeight="1" x14ac:dyDescent="0.25">
      <c r="A3978" s="36">
        <v>3972</v>
      </c>
      <c r="B3978" s="45">
        <v>45108</v>
      </c>
      <c r="C3978" s="36" t="s">
        <v>534</v>
      </c>
      <c r="D3978" s="36"/>
      <c r="E3978" s="36">
        <v>12008</v>
      </c>
      <c r="F3978" s="56" t="s">
        <v>2835</v>
      </c>
      <c r="G3978" s="36" t="s">
        <v>65</v>
      </c>
      <c r="H3978" s="38">
        <v>1</v>
      </c>
      <c r="I3978" s="48">
        <v>9307500</v>
      </c>
      <c r="J3978" s="39">
        <f t="shared" si="1778"/>
        <v>0</v>
      </c>
      <c r="K3978" s="39">
        <f t="shared" si="1779"/>
        <v>0</v>
      </c>
      <c r="L3978" s="39">
        <f t="shared" si="1780"/>
        <v>0</v>
      </c>
      <c r="M3978" s="39">
        <f t="shared" si="1800"/>
        <v>0</v>
      </c>
      <c r="N3978" s="39">
        <f t="shared" si="1781"/>
        <v>0</v>
      </c>
      <c r="O3978" s="39">
        <f t="shared" si="1782"/>
        <v>0</v>
      </c>
      <c r="P3978" s="39">
        <f t="shared" si="1783"/>
        <v>9307500</v>
      </c>
      <c r="Q3978" s="39">
        <f t="shared" si="1784"/>
        <v>0</v>
      </c>
      <c r="R3978" s="39">
        <f t="shared" si="1785"/>
        <v>0</v>
      </c>
      <c r="S3978" s="39">
        <f t="shared" si="1786"/>
        <v>0</v>
      </c>
      <c r="T3978" s="39"/>
      <c r="U3978" s="39">
        <f t="shared" si="1787"/>
        <v>0</v>
      </c>
      <c r="V3978" s="39"/>
      <c r="W3978" s="39"/>
      <c r="X3978" s="39">
        <f t="shared" si="1802"/>
        <v>764.476386036961</v>
      </c>
      <c r="Y3978" s="39">
        <f t="shared" si="1803"/>
        <v>23268.75</v>
      </c>
      <c r="Z3978" s="41">
        <f t="shared" si="1804"/>
        <v>419697.53593429161</v>
      </c>
      <c r="AA3978" s="41">
        <v>139899.17864476386</v>
      </c>
      <c r="AB3978" s="41">
        <v>-3773.0370629178783</v>
      </c>
      <c r="AC3978" s="41">
        <f t="shared" si="1788"/>
        <v>136126.14158184599</v>
      </c>
      <c r="AD3978" s="42">
        <f t="shared" si="1789"/>
        <v>279798.35728952778</v>
      </c>
      <c r="AE3978" s="41">
        <f t="shared" si="1790"/>
        <v>415924.49887137377</v>
      </c>
      <c r="AF3978" s="42">
        <f t="shared" si="1791"/>
        <v>8891575.501128627</v>
      </c>
      <c r="AG3978" s="43">
        <f t="shared" si="1801"/>
        <v>400</v>
      </c>
      <c r="AH3978" s="44">
        <f t="shared" si="1792"/>
        <v>381.96303901437369</v>
      </c>
      <c r="AI3978" s="36">
        <f t="shared" si="1793"/>
        <v>18.036960985626283</v>
      </c>
      <c r="AJ3978" s="36">
        <f t="shared" si="1794"/>
        <v>549</v>
      </c>
      <c r="AK3978" s="45">
        <v>45657</v>
      </c>
    </row>
    <row r="3979" spans="1:37" s="79" customFormat="1" ht="38.25" customHeight="1" x14ac:dyDescent="0.25">
      <c r="A3979" s="36">
        <v>3973</v>
      </c>
      <c r="B3979" s="45">
        <v>45108</v>
      </c>
      <c r="C3979" s="49" t="s">
        <v>431</v>
      </c>
      <c r="D3979" s="49"/>
      <c r="E3979" s="49">
        <v>12009</v>
      </c>
      <c r="F3979" s="56" t="s">
        <v>2836</v>
      </c>
      <c r="G3979" s="56" t="s">
        <v>756</v>
      </c>
      <c r="H3979" s="38">
        <v>1</v>
      </c>
      <c r="I3979" s="48">
        <v>180000</v>
      </c>
      <c r="J3979" s="39">
        <f t="shared" si="1778"/>
        <v>0</v>
      </c>
      <c r="K3979" s="39">
        <f t="shared" si="1779"/>
        <v>0</v>
      </c>
      <c r="L3979" s="39">
        <f t="shared" si="1780"/>
        <v>0</v>
      </c>
      <c r="M3979" s="39">
        <f t="shared" si="1800"/>
        <v>0</v>
      </c>
      <c r="N3979" s="39">
        <f t="shared" si="1781"/>
        <v>0</v>
      </c>
      <c r="O3979" s="39">
        <f t="shared" si="1782"/>
        <v>0</v>
      </c>
      <c r="P3979" s="39">
        <f t="shared" si="1783"/>
        <v>0</v>
      </c>
      <c r="Q3979" s="39">
        <f t="shared" si="1784"/>
        <v>180000</v>
      </c>
      <c r="R3979" s="39">
        <f t="shared" si="1785"/>
        <v>0</v>
      </c>
      <c r="S3979" s="39">
        <f t="shared" si="1786"/>
        <v>0</v>
      </c>
      <c r="T3979" s="39"/>
      <c r="U3979" s="39">
        <f t="shared" si="1787"/>
        <v>0</v>
      </c>
      <c r="V3979" s="39"/>
      <c r="W3979" s="39"/>
      <c r="X3979" s="39">
        <f t="shared" si="1802"/>
        <v>49.281314168377826</v>
      </c>
      <c r="Y3979" s="39">
        <f t="shared" si="1803"/>
        <v>1500</v>
      </c>
      <c r="Z3979" s="41">
        <f t="shared" si="1804"/>
        <v>27055.441478439425</v>
      </c>
      <c r="AA3979" s="41">
        <v>9018.4804928131416</v>
      </c>
      <c r="AB3979" s="41">
        <v>1043.7108714368017</v>
      </c>
      <c r="AC3979" s="41">
        <f t="shared" si="1788"/>
        <v>10062.191364249944</v>
      </c>
      <c r="AD3979" s="42">
        <f t="shared" si="1789"/>
        <v>18036.960985626283</v>
      </c>
      <c r="AE3979" s="41">
        <f t="shared" si="1790"/>
        <v>28099.152349876225</v>
      </c>
      <c r="AF3979" s="42">
        <f t="shared" si="1791"/>
        <v>151900.84765012376</v>
      </c>
      <c r="AG3979" s="43">
        <f t="shared" si="1801"/>
        <v>120</v>
      </c>
      <c r="AH3979" s="44">
        <f t="shared" si="1792"/>
        <v>101.96303901437372</v>
      </c>
      <c r="AI3979" s="36">
        <f t="shared" si="1793"/>
        <v>18.036960985626283</v>
      </c>
      <c r="AJ3979" s="36">
        <f t="shared" si="1794"/>
        <v>549</v>
      </c>
      <c r="AK3979" s="45">
        <v>45657</v>
      </c>
    </row>
    <row r="3980" spans="1:37" s="79" customFormat="1" ht="51" customHeight="1" x14ac:dyDescent="0.25">
      <c r="A3980" s="36">
        <v>3974</v>
      </c>
      <c r="B3980" s="45">
        <v>45108</v>
      </c>
      <c r="C3980" s="36" t="s">
        <v>721</v>
      </c>
      <c r="D3980" s="36"/>
      <c r="E3980" s="36">
        <v>12003</v>
      </c>
      <c r="F3980" s="36" t="s">
        <v>2837</v>
      </c>
      <c r="G3980" s="36" t="s">
        <v>276</v>
      </c>
      <c r="H3980" s="38">
        <v>3</v>
      </c>
      <c r="I3980" s="48">
        <v>165000</v>
      </c>
      <c r="J3980" s="39">
        <f t="shared" si="1778"/>
        <v>0</v>
      </c>
      <c r="K3980" s="39">
        <f t="shared" si="1779"/>
        <v>165000</v>
      </c>
      <c r="L3980" s="39">
        <f t="shared" si="1780"/>
        <v>0</v>
      </c>
      <c r="M3980" s="39">
        <f t="shared" si="1800"/>
        <v>0</v>
      </c>
      <c r="N3980" s="39">
        <f t="shared" si="1781"/>
        <v>0</v>
      </c>
      <c r="O3980" s="39">
        <f t="shared" si="1782"/>
        <v>0</v>
      </c>
      <c r="P3980" s="39">
        <f t="shared" si="1783"/>
        <v>0</v>
      </c>
      <c r="Q3980" s="39">
        <f t="shared" si="1784"/>
        <v>0</v>
      </c>
      <c r="R3980" s="39">
        <f t="shared" si="1785"/>
        <v>0</v>
      </c>
      <c r="S3980" s="39">
        <f t="shared" si="1786"/>
        <v>0</v>
      </c>
      <c r="T3980" s="39"/>
      <c r="U3980" s="39">
        <f t="shared" si="1787"/>
        <v>0</v>
      </c>
      <c r="V3980" s="39">
        <f>IF(E3980=12050,I3980,IF(E3980&lt;&gt;12050,0))</f>
        <v>0</v>
      </c>
      <c r="W3980" s="39"/>
      <c r="X3980" s="39">
        <f t="shared" si="1802"/>
        <v>13.552361396303901</v>
      </c>
      <c r="Y3980" s="39">
        <f t="shared" si="1803"/>
        <v>412.5</v>
      </c>
      <c r="Z3980" s="41">
        <f t="shared" si="1804"/>
        <v>7440.2464065708418</v>
      </c>
      <c r="AA3980" s="41">
        <v>2480.0821355236139</v>
      </c>
      <c r="AB3980" s="41">
        <v>0</v>
      </c>
      <c r="AC3980" s="41">
        <f t="shared" si="1788"/>
        <v>2480.0821355236139</v>
      </c>
      <c r="AD3980" s="42">
        <f t="shared" si="1789"/>
        <v>4960.1642710472279</v>
      </c>
      <c r="AE3980" s="41">
        <f t="shared" si="1790"/>
        <v>7440.2464065708418</v>
      </c>
      <c r="AF3980" s="42">
        <f t="shared" si="1791"/>
        <v>157559.75359342917</v>
      </c>
      <c r="AG3980" s="43">
        <f t="shared" si="1801"/>
        <v>400</v>
      </c>
      <c r="AH3980" s="44">
        <f t="shared" si="1792"/>
        <v>381.96303901437369</v>
      </c>
      <c r="AI3980" s="36">
        <f t="shared" si="1793"/>
        <v>18.036960985626283</v>
      </c>
      <c r="AJ3980" s="36">
        <f t="shared" si="1794"/>
        <v>549</v>
      </c>
      <c r="AK3980" s="45">
        <v>45657</v>
      </c>
    </row>
    <row r="3981" spans="1:37" s="79" customFormat="1" ht="51" customHeight="1" x14ac:dyDescent="0.25">
      <c r="A3981" s="36">
        <v>3975</v>
      </c>
      <c r="B3981" s="45">
        <v>45108</v>
      </c>
      <c r="C3981" s="36" t="s">
        <v>721</v>
      </c>
      <c r="D3981" s="36"/>
      <c r="E3981" s="36">
        <v>12003</v>
      </c>
      <c r="F3981" s="56" t="s">
        <v>2838</v>
      </c>
      <c r="G3981" s="36" t="s">
        <v>276</v>
      </c>
      <c r="H3981" s="38">
        <v>2</v>
      </c>
      <c r="I3981" s="48">
        <v>120000</v>
      </c>
      <c r="J3981" s="39">
        <f t="shared" si="1778"/>
        <v>0</v>
      </c>
      <c r="K3981" s="39">
        <f t="shared" si="1779"/>
        <v>120000</v>
      </c>
      <c r="L3981" s="39">
        <f t="shared" si="1780"/>
        <v>0</v>
      </c>
      <c r="M3981" s="39">
        <f t="shared" si="1800"/>
        <v>0</v>
      </c>
      <c r="N3981" s="39">
        <f t="shared" si="1781"/>
        <v>0</v>
      </c>
      <c r="O3981" s="39">
        <f t="shared" si="1782"/>
        <v>0</v>
      </c>
      <c r="P3981" s="39">
        <f t="shared" si="1783"/>
        <v>0</v>
      </c>
      <c r="Q3981" s="39">
        <f t="shared" si="1784"/>
        <v>0</v>
      </c>
      <c r="R3981" s="39">
        <f t="shared" si="1785"/>
        <v>0</v>
      </c>
      <c r="S3981" s="39">
        <f t="shared" si="1786"/>
        <v>0</v>
      </c>
      <c r="T3981" s="39"/>
      <c r="U3981" s="39">
        <f t="shared" si="1787"/>
        <v>0</v>
      </c>
      <c r="V3981" s="39">
        <f>IF(E3981=12050,I3981,IF(E3981&lt;&gt;12050,0))</f>
        <v>0</v>
      </c>
      <c r="W3981" s="39"/>
      <c r="X3981" s="39">
        <f t="shared" si="1802"/>
        <v>9.8562628336755651</v>
      </c>
      <c r="Y3981" s="39">
        <f t="shared" si="1803"/>
        <v>300</v>
      </c>
      <c r="Z3981" s="41">
        <f t="shared" si="1804"/>
        <v>5411.088295687885</v>
      </c>
      <c r="AA3981" s="41">
        <v>1803.6960985626283</v>
      </c>
      <c r="AB3981" s="41">
        <v>0</v>
      </c>
      <c r="AC3981" s="41">
        <f t="shared" si="1788"/>
        <v>1803.6960985626283</v>
      </c>
      <c r="AD3981" s="42">
        <f t="shared" si="1789"/>
        <v>3607.3921971252566</v>
      </c>
      <c r="AE3981" s="41">
        <f t="shared" si="1790"/>
        <v>5411.088295687885</v>
      </c>
      <c r="AF3981" s="42">
        <f t="shared" si="1791"/>
        <v>114588.91170431211</v>
      </c>
      <c r="AG3981" s="43">
        <f t="shared" si="1801"/>
        <v>400</v>
      </c>
      <c r="AH3981" s="44">
        <f t="shared" si="1792"/>
        <v>381.96303901437369</v>
      </c>
      <c r="AI3981" s="36">
        <f t="shared" si="1793"/>
        <v>18.036960985626283</v>
      </c>
      <c r="AJ3981" s="36">
        <f t="shared" si="1794"/>
        <v>549</v>
      </c>
      <c r="AK3981" s="45">
        <v>45657</v>
      </c>
    </row>
    <row r="3982" spans="1:37" s="79" customFormat="1" ht="51" customHeight="1" x14ac:dyDescent="0.25">
      <c r="A3982" s="36">
        <v>3976</v>
      </c>
      <c r="B3982" s="45">
        <v>45108</v>
      </c>
      <c r="C3982" s="36" t="s">
        <v>721</v>
      </c>
      <c r="D3982" s="36"/>
      <c r="E3982" s="36">
        <v>12003</v>
      </c>
      <c r="F3982" s="56" t="s">
        <v>2828</v>
      </c>
      <c r="G3982" s="38" t="s">
        <v>387</v>
      </c>
      <c r="H3982" s="61">
        <v>20</v>
      </c>
      <c r="I3982" s="48">
        <v>1600000</v>
      </c>
      <c r="J3982" s="39">
        <f t="shared" si="1778"/>
        <v>0</v>
      </c>
      <c r="K3982" s="39">
        <f t="shared" si="1779"/>
        <v>1600000</v>
      </c>
      <c r="L3982" s="39">
        <f t="shared" si="1780"/>
        <v>0</v>
      </c>
      <c r="M3982" s="39">
        <f t="shared" si="1800"/>
        <v>0</v>
      </c>
      <c r="N3982" s="39">
        <f t="shared" si="1781"/>
        <v>0</v>
      </c>
      <c r="O3982" s="39">
        <f t="shared" si="1782"/>
        <v>0</v>
      </c>
      <c r="P3982" s="39">
        <f t="shared" si="1783"/>
        <v>0</v>
      </c>
      <c r="Q3982" s="39">
        <f t="shared" si="1784"/>
        <v>0</v>
      </c>
      <c r="R3982" s="39">
        <f t="shared" si="1785"/>
        <v>0</v>
      </c>
      <c r="S3982" s="39">
        <f t="shared" si="1786"/>
        <v>0</v>
      </c>
      <c r="T3982" s="39"/>
      <c r="U3982" s="39">
        <f t="shared" si="1787"/>
        <v>0</v>
      </c>
      <c r="V3982" s="39"/>
      <c r="W3982" s="39"/>
      <c r="X3982" s="39">
        <f t="shared" si="1802"/>
        <v>131.41683778234085</v>
      </c>
      <c r="Y3982" s="39">
        <f t="shared" si="1803"/>
        <v>3999.9999999999995</v>
      </c>
      <c r="Z3982" s="41">
        <f t="shared" si="1804"/>
        <v>72147.843942505118</v>
      </c>
      <c r="AA3982" s="41">
        <v>24049.281314168376</v>
      </c>
      <c r="AB3982" s="41">
        <v>0</v>
      </c>
      <c r="AC3982" s="41">
        <f t="shared" si="1788"/>
        <v>24049.281314168376</v>
      </c>
      <c r="AD3982" s="42">
        <f t="shared" si="1789"/>
        <v>48098.562628336746</v>
      </c>
      <c r="AE3982" s="41">
        <f t="shared" si="1790"/>
        <v>72147.843942505118</v>
      </c>
      <c r="AF3982" s="42">
        <f t="shared" si="1791"/>
        <v>1527852.1560574949</v>
      </c>
      <c r="AG3982" s="43">
        <f t="shared" si="1801"/>
        <v>400</v>
      </c>
      <c r="AH3982" s="44">
        <f t="shared" si="1792"/>
        <v>381.96303901437369</v>
      </c>
      <c r="AI3982" s="36">
        <f t="shared" si="1793"/>
        <v>18.036960985626283</v>
      </c>
      <c r="AJ3982" s="36">
        <f t="shared" si="1794"/>
        <v>549</v>
      </c>
      <c r="AK3982" s="45">
        <v>45657</v>
      </c>
    </row>
    <row r="3983" spans="1:37" s="79" customFormat="1" ht="15.75" customHeight="1" x14ac:dyDescent="0.25">
      <c r="A3983" s="36">
        <v>3977</v>
      </c>
      <c r="B3983" s="45">
        <v>45108</v>
      </c>
      <c r="C3983" s="36" t="s">
        <v>721</v>
      </c>
      <c r="D3983" s="36"/>
      <c r="E3983" s="36">
        <v>12003</v>
      </c>
      <c r="F3983" s="56" t="s">
        <v>2828</v>
      </c>
      <c r="G3983" s="38" t="s">
        <v>387</v>
      </c>
      <c r="H3983" s="61">
        <v>20</v>
      </c>
      <c r="I3983" s="48">
        <v>1600000</v>
      </c>
      <c r="J3983" s="39">
        <f t="shared" si="1778"/>
        <v>0</v>
      </c>
      <c r="K3983" s="39">
        <f t="shared" si="1779"/>
        <v>1600000</v>
      </c>
      <c r="L3983" s="39">
        <f t="shared" si="1780"/>
        <v>0</v>
      </c>
      <c r="M3983" s="39">
        <f t="shared" si="1800"/>
        <v>0</v>
      </c>
      <c r="N3983" s="39">
        <f t="shared" si="1781"/>
        <v>0</v>
      </c>
      <c r="O3983" s="39">
        <f t="shared" si="1782"/>
        <v>0</v>
      </c>
      <c r="P3983" s="39">
        <f t="shared" si="1783"/>
        <v>0</v>
      </c>
      <c r="Q3983" s="39">
        <f t="shared" si="1784"/>
        <v>0</v>
      </c>
      <c r="R3983" s="39">
        <f t="shared" si="1785"/>
        <v>0</v>
      </c>
      <c r="S3983" s="39">
        <f t="shared" si="1786"/>
        <v>0</v>
      </c>
      <c r="T3983" s="39"/>
      <c r="U3983" s="39">
        <f t="shared" si="1787"/>
        <v>0</v>
      </c>
      <c r="V3983" s="39"/>
      <c r="W3983" s="39"/>
      <c r="X3983" s="39">
        <f t="shared" si="1802"/>
        <v>131.41683778234085</v>
      </c>
      <c r="Y3983" s="39">
        <f t="shared" si="1803"/>
        <v>3999.9999999999995</v>
      </c>
      <c r="Z3983" s="41">
        <f t="shared" si="1804"/>
        <v>72147.843942505118</v>
      </c>
      <c r="AA3983" s="41">
        <v>24049.281314168376</v>
      </c>
      <c r="AB3983" s="41">
        <v>0</v>
      </c>
      <c r="AC3983" s="41">
        <f t="shared" si="1788"/>
        <v>24049.281314168376</v>
      </c>
      <c r="AD3983" s="42">
        <f t="shared" si="1789"/>
        <v>48098.562628336746</v>
      </c>
      <c r="AE3983" s="41">
        <f t="shared" si="1790"/>
        <v>72147.843942505118</v>
      </c>
      <c r="AF3983" s="42">
        <f t="shared" si="1791"/>
        <v>1527852.1560574949</v>
      </c>
      <c r="AG3983" s="43">
        <f t="shared" si="1801"/>
        <v>400</v>
      </c>
      <c r="AH3983" s="44">
        <f t="shared" si="1792"/>
        <v>381.96303901437369</v>
      </c>
      <c r="AI3983" s="36">
        <f t="shared" si="1793"/>
        <v>18.036960985626283</v>
      </c>
      <c r="AJ3983" s="36">
        <f t="shared" si="1794"/>
        <v>549</v>
      </c>
      <c r="AK3983" s="45">
        <v>45657</v>
      </c>
    </row>
    <row r="3984" spans="1:37" s="79" customFormat="1" ht="51" customHeight="1" x14ac:dyDescent="0.2">
      <c r="A3984" s="36">
        <v>3978</v>
      </c>
      <c r="B3984" s="116">
        <v>45108</v>
      </c>
      <c r="C3984" s="70" t="s">
        <v>272</v>
      </c>
      <c r="D3984" s="70"/>
      <c r="E3984" s="70">
        <v>12010</v>
      </c>
      <c r="F3984" s="92" t="s">
        <v>2839</v>
      </c>
      <c r="G3984" s="36" t="s">
        <v>435</v>
      </c>
      <c r="H3984" s="71">
        <v>3</v>
      </c>
      <c r="I3984" s="72">
        <v>1920000</v>
      </c>
      <c r="J3984" s="39">
        <f t="shared" si="1778"/>
        <v>0</v>
      </c>
      <c r="K3984" s="39">
        <f t="shared" si="1779"/>
        <v>0</v>
      </c>
      <c r="L3984" s="39">
        <f t="shared" si="1780"/>
        <v>0</v>
      </c>
      <c r="M3984" s="39">
        <f t="shared" ref="M3984:M3996" si="1805">IF(E3984=12005,I3984,IF(E3984&lt;&gt;12005,0))</f>
        <v>0</v>
      </c>
      <c r="N3984" s="39">
        <f t="shared" si="1781"/>
        <v>0</v>
      </c>
      <c r="O3984" s="39">
        <f t="shared" si="1782"/>
        <v>0</v>
      </c>
      <c r="P3984" s="39">
        <f t="shared" si="1783"/>
        <v>0</v>
      </c>
      <c r="Q3984" s="39">
        <f t="shared" si="1784"/>
        <v>0</v>
      </c>
      <c r="R3984" s="39">
        <f t="shared" si="1785"/>
        <v>1920000</v>
      </c>
      <c r="S3984" s="39">
        <f t="shared" si="1786"/>
        <v>0</v>
      </c>
      <c r="T3984" s="39"/>
      <c r="U3984" s="39">
        <f t="shared" si="1787"/>
        <v>0</v>
      </c>
      <c r="V3984" s="39"/>
      <c r="W3984" s="39">
        <f t="shared" ref="W3984:W3996" si="1806">IF(E3984=12099,I3984,IF(E3984&lt;&gt;12099,0))</f>
        <v>0</v>
      </c>
      <c r="X3984" s="39">
        <f t="shared" si="1802"/>
        <v>525.6673511293634</v>
      </c>
      <c r="Y3984" s="39">
        <f t="shared" si="1803"/>
        <v>15999.999999999998</v>
      </c>
      <c r="Z3984" s="41">
        <f t="shared" si="1804"/>
        <v>288591.37577002047</v>
      </c>
      <c r="AA3984" s="41">
        <v>96197.125256673506</v>
      </c>
      <c r="AB3984" s="41">
        <v>0</v>
      </c>
      <c r="AC3984" s="41">
        <f t="shared" si="1788"/>
        <v>96197.125256673506</v>
      </c>
      <c r="AD3984" s="42">
        <f t="shared" si="1789"/>
        <v>192394.25051334698</v>
      </c>
      <c r="AE3984" s="41">
        <f t="shared" si="1790"/>
        <v>288591.37577002047</v>
      </c>
      <c r="AF3984" s="42">
        <f t="shared" si="1791"/>
        <v>1631408.6242299795</v>
      </c>
      <c r="AG3984" s="43">
        <f t="shared" ref="AG3984:AG3996" si="1807">(365.25/30.4375*(IF(E3984=12002,1/3%,IF(E3984=12003,1/3%,IF(E3984=12004,1/3%,IF(E3984=12006,1/2%,IF(E3984=12007,1/10%,IF(E3984=12008,1/3%,IF(E3984=12009,1/10%,IF(E3984=12010,1/10%,IF(E3984=12011,1/20%,IF(E3984=12012,1/3%,IF(E3984=12099,1/10%)))))))))))))</f>
        <v>120</v>
      </c>
      <c r="AH3984" s="44">
        <f t="shared" si="1792"/>
        <v>101.96303901437372</v>
      </c>
      <c r="AI3984" s="36">
        <f t="shared" si="1793"/>
        <v>18.036960985626283</v>
      </c>
      <c r="AJ3984" s="36">
        <f t="shared" si="1794"/>
        <v>549</v>
      </c>
      <c r="AK3984" s="45">
        <v>45657</v>
      </c>
    </row>
    <row r="3985" spans="1:37" s="79" customFormat="1" ht="51" customHeight="1" x14ac:dyDescent="0.25">
      <c r="A3985" s="36">
        <v>3979</v>
      </c>
      <c r="B3985" s="91">
        <v>45108</v>
      </c>
      <c r="C3985" s="49" t="s">
        <v>272</v>
      </c>
      <c r="D3985" s="49"/>
      <c r="E3985" s="49">
        <v>12010</v>
      </c>
      <c r="F3985" s="56" t="s">
        <v>2840</v>
      </c>
      <c r="G3985" s="56" t="s">
        <v>435</v>
      </c>
      <c r="H3985" s="38">
        <v>2</v>
      </c>
      <c r="I3985" s="50">
        <v>150000</v>
      </c>
      <c r="J3985" s="39">
        <f t="shared" si="1778"/>
        <v>0</v>
      </c>
      <c r="K3985" s="39">
        <f t="shared" si="1779"/>
        <v>0</v>
      </c>
      <c r="L3985" s="39">
        <f t="shared" si="1780"/>
        <v>0</v>
      </c>
      <c r="M3985" s="39">
        <f t="shared" si="1805"/>
        <v>0</v>
      </c>
      <c r="N3985" s="39">
        <f t="shared" si="1781"/>
        <v>0</v>
      </c>
      <c r="O3985" s="39">
        <f t="shared" si="1782"/>
        <v>0</v>
      </c>
      <c r="P3985" s="39">
        <f t="shared" si="1783"/>
        <v>0</v>
      </c>
      <c r="Q3985" s="39">
        <f t="shared" si="1784"/>
        <v>0</v>
      </c>
      <c r="R3985" s="39">
        <f t="shared" si="1785"/>
        <v>150000</v>
      </c>
      <c r="S3985" s="39">
        <f t="shared" si="1786"/>
        <v>0</v>
      </c>
      <c r="T3985" s="39"/>
      <c r="U3985" s="39">
        <f t="shared" si="1787"/>
        <v>0</v>
      </c>
      <c r="V3985" s="39"/>
      <c r="W3985" s="39">
        <f t="shared" si="1806"/>
        <v>0</v>
      </c>
      <c r="X3985" s="39">
        <f t="shared" si="1802"/>
        <v>41.067761806981515</v>
      </c>
      <c r="Y3985" s="39">
        <f t="shared" si="1803"/>
        <v>1249.9999999999998</v>
      </c>
      <c r="Z3985" s="41">
        <f t="shared" si="1804"/>
        <v>22546.20123203285</v>
      </c>
      <c r="AA3985" s="41">
        <v>7515.4004106776174</v>
      </c>
      <c r="AB3985" s="41">
        <v>0</v>
      </c>
      <c r="AC3985" s="41">
        <f t="shared" si="1788"/>
        <v>7515.4004106776174</v>
      </c>
      <c r="AD3985" s="42">
        <f t="shared" si="1789"/>
        <v>15030.800821355233</v>
      </c>
      <c r="AE3985" s="41">
        <f t="shared" si="1790"/>
        <v>22546.20123203285</v>
      </c>
      <c r="AF3985" s="42">
        <f t="shared" si="1791"/>
        <v>127453.79876796715</v>
      </c>
      <c r="AG3985" s="43">
        <f t="shared" si="1807"/>
        <v>120</v>
      </c>
      <c r="AH3985" s="44">
        <f t="shared" si="1792"/>
        <v>101.96303901437372</v>
      </c>
      <c r="AI3985" s="36">
        <f t="shared" si="1793"/>
        <v>18.036960985626283</v>
      </c>
      <c r="AJ3985" s="36">
        <f t="shared" si="1794"/>
        <v>549</v>
      </c>
      <c r="AK3985" s="45">
        <v>45657</v>
      </c>
    </row>
    <row r="3986" spans="1:37" s="79" customFormat="1" ht="51" customHeight="1" x14ac:dyDescent="0.25">
      <c r="A3986" s="36">
        <v>3980</v>
      </c>
      <c r="B3986" s="45">
        <v>45108</v>
      </c>
      <c r="C3986" s="49" t="s">
        <v>265</v>
      </c>
      <c r="D3986" s="49"/>
      <c r="E3986" s="49">
        <v>12007</v>
      </c>
      <c r="F3986" s="56" t="s">
        <v>2841</v>
      </c>
      <c r="G3986" s="73" t="s">
        <v>435</v>
      </c>
      <c r="H3986" s="38">
        <v>1</v>
      </c>
      <c r="I3986" s="50">
        <v>222000</v>
      </c>
      <c r="J3986" s="39">
        <f t="shared" si="1778"/>
        <v>0</v>
      </c>
      <c r="K3986" s="39">
        <f t="shared" si="1779"/>
        <v>0</v>
      </c>
      <c r="L3986" s="39">
        <f t="shared" si="1780"/>
        <v>0</v>
      </c>
      <c r="M3986" s="39">
        <f t="shared" si="1805"/>
        <v>0</v>
      </c>
      <c r="N3986" s="39">
        <f t="shared" si="1781"/>
        <v>0</v>
      </c>
      <c r="O3986" s="39">
        <f t="shared" si="1782"/>
        <v>222000</v>
      </c>
      <c r="P3986" s="39">
        <f t="shared" si="1783"/>
        <v>0</v>
      </c>
      <c r="Q3986" s="39">
        <f t="shared" si="1784"/>
        <v>0</v>
      </c>
      <c r="R3986" s="39">
        <f t="shared" si="1785"/>
        <v>0</v>
      </c>
      <c r="S3986" s="39">
        <f t="shared" si="1786"/>
        <v>0</v>
      </c>
      <c r="T3986" s="39"/>
      <c r="U3986" s="39">
        <f t="shared" si="1787"/>
        <v>0</v>
      </c>
      <c r="V3986" s="39"/>
      <c r="W3986" s="39">
        <f t="shared" si="1806"/>
        <v>0</v>
      </c>
      <c r="X3986" s="39">
        <f t="shared" si="1802"/>
        <v>60.780287474332646</v>
      </c>
      <c r="Y3986" s="39">
        <f t="shared" si="1803"/>
        <v>1850</v>
      </c>
      <c r="Z3986" s="41">
        <f t="shared" si="1804"/>
        <v>33368.377823408628</v>
      </c>
      <c r="AA3986" s="41">
        <v>11122.792607802876</v>
      </c>
      <c r="AB3986" s="41">
        <v>0</v>
      </c>
      <c r="AC3986" s="41">
        <f t="shared" si="1788"/>
        <v>11122.792607802876</v>
      </c>
      <c r="AD3986" s="42">
        <f t="shared" si="1789"/>
        <v>22245.585215605752</v>
      </c>
      <c r="AE3986" s="41">
        <f t="shared" si="1790"/>
        <v>33368.377823408628</v>
      </c>
      <c r="AF3986" s="42">
        <f t="shared" si="1791"/>
        <v>188631.62217659137</v>
      </c>
      <c r="AG3986" s="43">
        <f t="shared" si="1807"/>
        <v>120</v>
      </c>
      <c r="AH3986" s="44">
        <f t="shared" si="1792"/>
        <v>101.96303901437372</v>
      </c>
      <c r="AI3986" s="36">
        <f t="shared" si="1793"/>
        <v>18.036960985626283</v>
      </c>
      <c r="AJ3986" s="36">
        <f t="shared" si="1794"/>
        <v>549</v>
      </c>
      <c r="AK3986" s="45">
        <v>45657</v>
      </c>
    </row>
    <row r="3987" spans="1:37" s="79" customFormat="1" ht="51" customHeight="1" x14ac:dyDescent="0.25">
      <c r="A3987" s="36">
        <v>3981</v>
      </c>
      <c r="B3987" s="91">
        <v>45108</v>
      </c>
      <c r="C3987" s="49" t="s">
        <v>272</v>
      </c>
      <c r="D3987" s="49"/>
      <c r="E3987" s="49">
        <v>12010</v>
      </c>
      <c r="F3987" s="56" t="s">
        <v>2842</v>
      </c>
      <c r="G3987" s="56" t="s">
        <v>435</v>
      </c>
      <c r="H3987" s="38">
        <v>6</v>
      </c>
      <c r="I3987" s="50">
        <v>240000</v>
      </c>
      <c r="J3987" s="39">
        <f t="shared" ref="J3987:J3996" si="1808">IF(E3987=12002,I3987,IF(E3987&lt;&gt;12002,0))</f>
        <v>0</v>
      </c>
      <c r="K3987" s="39">
        <f t="shared" ref="K3987:K3996" si="1809">IF(E3987=12003,I3987,IF(E3987&lt;&gt;12003,0))</f>
        <v>0</v>
      </c>
      <c r="L3987" s="39">
        <f t="shared" ref="L3987:L3996" si="1810">IF(E3987=12004,I3987,IF(E3987&lt;&gt;12004,0))</f>
        <v>0</v>
      </c>
      <c r="M3987" s="39">
        <f t="shared" si="1805"/>
        <v>0</v>
      </c>
      <c r="N3987" s="39">
        <f t="shared" ref="N3987:N3996" si="1811">IF(E3987=12006,I3987,IF(E3987&lt;&gt;12006,0))</f>
        <v>0</v>
      </c>
      <c r="O3987" s="39">
        <f t="shared" ref="O3987:O3996" si="1812">IF(E3987=12007,I3987,IF(E3987&lt;&gt;12007,0))</f>
        <v>0</v>
      </c>
      <c r="P3987" s="39">
        <f t="shared" ref="P3987:P3996" si="1813">IF(E3987=12008,I3987,IF(E3987&lt;&gt;12008,0))</f>
        <v>0</v>
      </c>
      <c r="Q3987" s="39">
        <f t="shared" ref="Q3987:Q3996" si="1814">IF(E3987=12009,I3987,IF(E3987&lt;&gt;12009,0))</f>
        <v>0</v>
      </c>
      <c r="R3987" s="39">
        <f t="shared" ref="R3987:R3996" si="1815">IF(E3987=12010,I3987,IF(E3987&lt;&gt;12010,0))</f>
        <v>240000</v>
      </c>
      <c r="S3987" s="39">
        <f t="shared" ref="S3987:S3996" si="1816">IF(E3987=12011,I3987,IF(E3987&lt;&gt;12011,0))</f>
        <v>0</v>
      </c>
      <c r="T3987" s="39"/>
      <c r="U3987" s="39">
        <f t="shared" ref="U3987:U3996" si="1817">IF(E3987=12012,I3987,IF(E3987&lt;&gt;12012,0))</f>
        <v>0</v>
      </c>
      <c r="V3987" s="39"/>
      <c r="W3987" s="39">
        <f t="shared" si="1806"/>
        <v>0</v>
      </c>
      <c r="X3987" s="39">
        <f t="shared" si="1802"/>
        <v>65.708418891170425</v>
      </c>
      <c r="Y3987" s="39">
        <f t="shared" si="1803"/>
        <v>1999.9999999999998</v>
      </c>
      <c r="Z3987" s="41">
        <f t="shared" si="1804"/>
        <v>36073.921971252559</v>
      </c>
      <c r="AA3987" s="41">
        <v>12024.640657084188</v>
      </c>
      <c r="AB3987" s="41">
        <v>0</v>
      </c>
      <c r="AC3987" s="41">
        <f t="shared" ref="AC3987:AC4040" si="1818">AA3987+AB3987</f>
        <v>12024.640657084188</v>
      </c>
      <c r="AD3987" s="42">
        <f t="shared" ref="AD3987:AD4040" si="1819">Z3987-AA3987</f>
        <v>24049.281314168373</v>
      </c>
      <c r="AE3987" s="41">
        <f t="shared" ref="AE3987:AE4040" si="1820">AC3987+AD3987</f>
        <v>36073.921971252559</v>
      </c>
      <c r="AF3987" s="42">
        <f t="shared" ref="AF3987:AF4040" si="1821">I3987-AE3987</f>
        <v>203926.07802874743</v>
      </c>
      <c r="AG3987" s="43">
        <f t="shared" si="1807"/>
        <v>120</v>
      </c>
      <c r="AH3987" s="44">
        <f t="shared" ref="AH3987:AH4040" si="1822">IF(AG3987&gt;AI3987,AG3987-AI3987,IF(AG3987&lt;=AI3987,0))</f>
        <v>101.96303901437372</v>
      </c>
      <c r="AI3987" s="36">
        <f t="shared" ref="AI3987:AI4040" si="1823">AJ3987/30.4375</f>
        <v>18.036960985626283</v>
      </c>
      <c r="AJ3987" s="36">
        <f t="shared" ref="AJ3987:AJ4040" si="1824">AK3987-B3987</f>
        <v>549</v>
      </c>
      <c r="AK3987" s="45">
        <v>45657</v>
      </c>
    </row>
    <row r="3988" spans="1:37" s="79" customFormat="1" ht="51" customHeight="1" x14ac:dyDescent="0.25">
      <c r="A3988" s="36">
        <v>3982</v>
      </c>
      <c r="B3988" s="45">
        <v>45108</v>
      </c>
      <c r="C3988" s="49" t="s">
        <v>265</v>
      </c>
      <c r="D3988" s="49"/>
      <c r="E3988" s="49">
        <v>12007</v>
      </c>
      <c r="F3988" s="56" t="s">
        <v>2843</v>
      </c>
      <c r="G3988" s="73" t="s">
        <v>435</v>
      </c>
      <c r="H3988" s="38">
        <v>3</v>
      </c>
      <c r="I3988" s="50">
        <v>576000</v>
      </c>
      <c r="J3988" s="39">
        <f t="shared" si="1808"/>
        <v>0</v>
      </c>
      <c r="K3988" s="39">
        <f t="shared" si="1809"/>
        <v>0</v>
      </c>
      <c r="L3988" s="39">
        <f t="shared" si="1810"/>
        <v>0</v>
      </c>
      <c r="M3988" s="39">
        <f t="shared" si="1805"/>
        <v>0</v>
      </c>
      <c r="N3988" s="39">
        <f t="shared" si="1811"/>
        <v>0</v>
      </c>
      <c r="O3988" s="39">
        <f t="shared" si="1812"/>
        <v>576000</v>
      </c>
      <c r="P3988" s="39">
        <f t="shared" si="1813"/>
        <v>0</v>
      </c>
      <c r="Q3988" s="39">
        <f t="shared" si="1814"/>
        <v>0</v>
      </c>
      <c r="R3988" s="39">
        <f t="shared" si="1815"/>
        <v>0</v>
      </c>
      <c r="S3988" s="39">
        <f t="shared" si="1816"/>
        <v>0</v>
      </c>
      <c r="T3988" s="39"/>
      <c r="U3988" s="39">
        <f t="shared" si="1817"/>
        <v>0</v>
      </c>
      <c r="V3988" s="39"/>
      <c r="W3988" s="39">
        <f t="shared" si="1806"/>
        <v>0</v>
      </c>
      <c r="X3988" s="39">
        <f t="shared" si="1802"/>
        <v>157.70020533880904</v>
      </c>
      <c r="Y3988" s="39">
        <f t="shared" si="1803"/>
        <v>4800</v>
      </c>
      <c r="Z3988" s="41">
        <f t="shared" si="1804"/>
        <v>86577.412731006159</v>
      </c>
      <c r="AA3988" s="41">
        <v>28859.137577002053</v>
      </c>
      <c r="AB3988" s="41">
        <v>0</v>
      </c>
      <c r="AC3988" s="41">
        <f t="shared" si="1818"/>
        <v>28859.137577002053</v>
      </c>
      <c r="AD3988" s="42">
        <f t="shared" si="1819"/>
        <v>57718.275154004106</v>
      </c>
      <c r="AE3988" s="41">
        <f t="shared" si="1820"/>
        <v>86577.412731006159</v>
      </c>
      <c r="AF3988" s="42">
        <f t="shared" si="1821"/>
        <v>489422.58726899384</v>
      </c>
      <c r="AG3988" s="43">
        <f t="shared" si="1807"/>
        <v>120</v>
      </c>
      <c r="AH3988" s="44">
        <f t="shared" si="1822"/>
        <v>101.96303901437372</v>
      </c>
      <c r="AI3988" s="36">
        <f t="shared" si="1823"/>
        <v>18.036960985626283</v>
      </c>
      <c r="AJ3988" s="36">
        <f t="shared" si="1824"/>
        <v>549</v>
      </c>
      <c r="AK3988" s="45">
        <v>45657</v>
      </c>
    </row>
    <row r="3989" spans="1:37" s="79" customFormat="1" ht="51" customHeight="1" x14ac:dyDescent="0.25">
      <c r="A3989" s="36">
        <v>3983</v>
      </c>
      <c r="B3989" s="91">
        <v>45108</v>
      </c>
      <c r="C3989" s="49" t="s">
        <v>272</v>
      </c>
      <c r="D3989" s="49"/>
      <c r="E3989" s="49">
        <v>12010</v>
      </c>
      <c r="F3989" s="56" t="s">
        <v>2844</v>
      </c>
      <c r="G3989" s="56" t="s">
        <v>435</v>
      </c>
      <c r="H3989" s="38">
        <v>1</v>
      </c>
      <c r="I3989" s="50">
        <v>745000</v>
      </c>
      <c r="J3989" s="39">
        <f t="shared" si="1808"/>
        <v>0</v>
      </c>
      <c r="K3989" s="39">
        <f t="shared" si="1809"/>
        <v>0</v>
      </c>
      <c r="L3989" s="39">
        <f t="shared" si="1810"/>
        <v>0</v>
      </c>
      <c r="M3989" s="39">
        <f t="shared" si="1805"/>
        <v>0</v>
      </c>
      <c r="N3989" s="39">
        <f t="shared" si="1811"/>
        <v>0</v>
      </c>
      <c r="O3989" s="39">
        <f t="shared" si="1812"/>
        <v>0</v>
      </c>
      <c r="P3989" s="39">
        <f t="shared" si="1813"/>
        <v>0</v>
      </c>
      <c r="Q3989" s="39">
        <f t="shared" si="1814"/>
        <v>0</v>
      </c>
      <c r="R3989" s="39">
        <f t="shared" si="1815"/>
        <v>745000</v>
      </c>
      <c r="S3989" s="39">
        <f t="shared" si="1816"/>
        <v>0</v>
      </c>
      <c r="T3989" s="39"/>
      <c r="U3989" s="39">
        <f t="shared" si="1817"/>
        <v>0</v>
      </c>
      <c r="V3989" s="39"/>
      <c r="W3989" s="39">
        <f t="shared" si="1806"/>
        <v>0</v>
      </c>
      <c r="X3989" s="39">
        <f t="shared" si="1802"/>
        <v>203.96988364134154</v>
      </c>
      <c r="Y3989" s="39">
        <f t="shared" si="1803"/>
        <v>6208.333333333333</v>
      </c>
      <c r="Z3989" s="41">
        <f t="shared" si="1804"/>
        <v>111979.4661190965</v>
      </c>
      <c r="AA3989" s="41">
        <v>37326.488706365504</v>
      </c>
      <c r="AB3989" s="41">
        <v>0</v>
      </c>
      <c r="AC3989" s="41">
        <f t="shared" si="1818"/>
        <v>37326.488706365504</v>
      </c>
      <c r="AD3989" s="42">
        <f t="shared" si="1819"/>
        <v>74652.977412730994</v>
      </c>
      <c r="AE3989" s="41">
        <f t="shared" si="1820"/>
        <v>111979.4661190965</v>
      </c>
      <c r="AF3989" s="42">
        <f t="shared" si="1821"/>
        <v>633020.5338809035</v>
      </c>
      <c r="AG3989" s="43">
        <f t="shared" si="1807"/>
        <v>120</v>
      </c>
      <c r="AH3989" s="44">
        <f t="shared" si="1822"/>
        <v>101.96303901437372</v>
      </c>
      <c r="AI3989" s="36">
        <f t="shared" si="1823"/>
        <v>18.036960985626283</v>
      </c>
      <c r="AJ3989" s="36">
        <f t="shared" si="1824"/>
        <v>549</v>
      </c>
      <c r="AK3989" s="45">
        <v>45657</v>
      </c>
    </row>
    <row r="3990" spans="1:37" s="79" customFormat="1" ht="51" customHeight="1" x14ac:dyDescent="0.25">
      <c r="A3990" s="36">
        <v>3984</v>
      </c>
      <c r="B3990" s="91">
        <v>45108</v>
      </c>
      <c r="C3990" s="49" t="s">
        <v>272</v>
      </c>
      <c r="D3990" s="49"/>
      <c r="E3990" s="49">
        <v>12010</v>
      </c>
      <c r="F3990" s="56" t="s">
        <v>2845</v>
      </c>
      <c r="G3990" s="56" t="s">
        <v>435</v>
      </c>
      <c r="H3990" s="38">
        <v>1</v>
      </c>
      <c r="I3990" s="50">
        <v>745000</v>
      </c>
      <c r="J3990" s="39">
        <f t="shared" si="1808"/>
        <v>0</v>
      </c>
      <c r="K3990" s="39">
        <f t="shared" si="1809"/>
        <v>0</v>
      </c>
      <c r="L3990" s="39">
        <f t="shared" si="1810"/>
        <v>0</v>
      </c>
      <c r="M3990" s="39">
        <f t="shared" si="1805"/>
        <v>0</v>
      </c>
      <c r="N3990" s="39">
        <f t="shared" si="1811"/>
        <v>0</v>
      </c>
      <c r="O3990" s="39">
        <f t="shared" si="1812"/>
        <v>0</v>
      </c>
      <c r="P3990" s="39">
        <f t="shared" si="1813"/>
        <v>0</v>
      </c>
      <c r="Q3990" s="39">
        <f t="shared" si="1814"/>
        <v>0</v>
      </c>
      <c r="R3990" s="39">
        <f t="shared" si="1815"/>
        <v>745000</v>
      </c>
      <c r="S3990" s="39">
        <f t="shared" si="1816"/>
        <v>0</v>
      </c>
      <c r="T3990" s="39"/>
      <c r="U3990" s="39">
        <f t="shared" si="1817"/>
        <v>0</v>
      </c>
      <c r="V3990" s="39"/>
      <c r="W3990" s="39">
        <f t="shared" si="1806"/>
        <v>0</v>
      </c>
      <c r="X3990" s="39">
        <f t="shared" si="1802"/>
        <v>203.96988364134154</v>
      </c>
      <c r="Y3990" s="39">
        <f t="shared" si="1803"/>
        <v>6208.333333333333</v>
      </c>
      <c r="Z3990" s="41">
        <f t="shared" si="1804"/>
        <v>111979.4661190965</v>
      </c>
      <c r="AA3990" s="41">
        <v>37326.488706365504</v>
      </c>
      <c r="AB3990" s="41">
        <v>0</v>
      </c>
      <c r="AC3990" s="41">
        <f t="shared" si="1818"/>
        <v>37326.488706365504</v>
      </c>
      <c r="AD3990" s="42">
        <f t="shared" si="1819"/>
        <v>74652.977412730994</v>
      </c>
      <c r="AE3990" s="41">
        <f t="shared" si="1820"/>
        <v>111979.4661190965</v>
      </c>
      <c r="AF3990" s="42">
        <f t="shared" si="1821"/>
        <v>633020.5338809035</v>
      </c>
      <c r="AG3990" s="43">
        <f t="shared" si="1807"/>
        <v>120</v>
      </c>
      <c r="AH3990" s="44">
        <f t="shared" si="1822"/>
        <v>101.96303901437372</v>
      </c>
      <c r="AI3990" s="36">
        <f t="shared" si="1823"/>
        <v>18.036960985626283</v>
      </c>
      <c r="AJ3990" s="36">
        <f t="shared" si="1824"/>
        <v>549</v>
      </c>
      <c r="AK3990" s="45">
        <v>45657</v>
      </c>
    </row>
    <row r="3991" spans="1:37" s="79" customFormat="1" ht="51" customHeight="1" x14ac:dyDescent="0.25">
      <c r="A3991" s="36">
        <v>3985</v>
      </c>
      <c r="B3991" s="91">
        <v>45108</v>
      </c>
      <c r="C3991" s="49" t="s">
        <v>272</v>
      </c>
      <c r="D3991" s="49"/>
      <c r="E3991" s="49">
        <v>12010</v>
      </c>
      <c r="F3991" s="56" t="s">
        <v>2846</v>
      </c>
      <c r="G3991" s="56" t="s">
        <v>435</v>
      </c>
      <c r="H3991" s="38">
        <v>1</v>
      </c>
      <c r="I3991" s="50">
        <v>745000</v>
      </c>
      <c r="J3991" s="39">
        <f t="shared" si="1808"/>
        <v>0</v>
      </c>
      <c r="K3991" s="39">
        <f t="shared" si="1809"/>
        <v>0</v>
      </c>
      <c r="L3991" s="39">
        <f t="shared" si="1810"/>
        <v>0</v>
      </c>
      <c r="M3991" s="39">
        <f t="shared" si="1805"/>
        <v>0</v>
      </c>
      <c r="N3991" s="39">
        <f t="shared" si="1811"/>
        <v>0</v>
      </c>
      <c r="O3991" s="39">
        <f t="shared" si="1812"/>
        <v>0</v>
      </c>
      <c r="P3991" s="39">
        <f t="shared" si="1813"/>
        <v>0</v>
      </c>
      <c r="Q3991" s="39">
        <f t="shared" si="1814"/>
        <v>0</v>
      </c>
      <c r="R3991" s="39">
        <f t="shared" si="1815"/>
        <v>745000</v>
      </c>
      <c r="S3991" s="39">
        <f t="shared" si="1816"/>
        <v>0</v>
      </c>
      <c r="T3991" s="39"/>
      <c r="U3991" s="39">
        <f t="shared" si="1817"/>
        <v>0</v>
      </c>
      <c r="V3991" s="39"/>
      <c r="W3991" s="39">
        <f t="shared" si="1806"/>
        <v>0</v>
      </c>
      <c r="X3991" s="39">
        <f t="shared" si="1802"/>
        <v>203.96988364134154</v>
      </c>
      <c r="Y3991" s="39">
        <f t="shared" si="1803"/>
        <v>6208.333333333333</v>
      </c>
      <c r="Z3991" s="41">
        <f t="shared" si="1804"/>
        <v>111979.4661190965</v>
      </c>
      <c r="AA3991" s="41">
        <v>37326.488706365504</v>
      </c>
      <c r="AB3991" s="41">
        <v>0</v>
      </c>
      <c r="AC3991" s="41">
        <f t="shared" si="1818"/>
        <v>37326.488706365504</v>
      </c>
      <c r="AD3991" s="42">
        <f t="shared" si="1819"/>
        <v>74652.977412730994</v>
      </c>
      <c r="AE3991" s="41">
        <f t="shared" si="1820"/>
        <v>111979.4661190965</v>
      </c>
      <c r="AF3991" s="42">
        <f t="shared" si="1821"/>
        <v>633020.5338809035</v>
      </c>
      <c r="AG3991" s="43">
        <f t="shared" si="1807"/>
        <v>120</v>
      </c>
      <c r="AH3991" s="44">
        <f t="shared" si="1822"/>
        <v>101.96303901437372</v>
      </c>
      <c r="AI3991" s="36">
        <f t="shared" si="1823"/>
        <v>18.036960985626283</v>
      </c>
      <c r="AJ3991" s="36">
        <f t="shared" si="1824"/>
        <v>549</v>
      </c>
      <c r="AK3991" s="45">
        <v>45657</v>
      </c>
    </row>
    <row r="3992" spans="1:37" s="79" customFormat="1" ht="15.75" customHeight="1" x14ac:dyDescent="0.25">
      <c r="A3992" s="36">
        <v>3986</v>
      </c>
      <c r="B3992" s="91">
        <v>45108</v>
      </c>
      <c r="C3992" s="49" t="s">
        <v>272</v>
      </c>
      <c r="D3992" s="49"/>
      <c r="E3992" s="49">
        <v>12010</v>
      </c>
      <c r="F3992" s="56" t="s">
        <v>2847</v>
      </c>
      <c r="G3992" s="56" t="s">
        <v>435</v>
      </c>
      <c r="H3992" s="38">
        <v>5</v>
      </c>
      <c r="I3992" s="50">
        <v>1259500</v>
      </c>
      <c r="J3992" s="39">
        <f t="shared" si="1808"/>
        <v>0</v>
      </c>
      <c r="K3992" s="39">
        <f t="shared" si="1809"/>
        <v>0</v>
      </c>
      <c r="L3992" s="39">
        <f t="shared" si="1810"/>
        <v>0</v>
      </c>
      <c r="M3992" s="39">
        <f t="shared" si="1805"/>
        <v>0</v>
      </c>
      <c r="N3992" s="39">
        <f t="shared" si="1811"/>
        <v>0</v>
      </c>
      <c r="O3992" s="39">
        <f t="shared" si="1812"/>
        <v>0</v>
      </c>
      <c r="P3992" s="39">
        <f t="shared" si="1813"/>
        <v>0</v>
      </c>
      <c r="Q3992" s="39">
        <f t="shared" si="1814"/>
        <v>0</v>
      </c>
      <c r="R3992" s="39">
        <f t="shared" si="1815"/>
        <v>1259500</v>
      </c>
      <c r="S3992" s="39">
        <f t="shared" si="1816"/>
        <v>0</v>
      </c>
      <c r="T3992" s="39"/>
      <c r="U3992" s="39">
        <f t="shared" si="1817"/>
        <v>0</v>
      </c>
      <c r="V3992" s="39"/>
      <c r="W3992" s="39">
        <f t="shared" si="1806"/>
        <v>0</v>
      </c>
      <c r="X3992" s="39">
        <f t="shared" si="1802"/>
        <v>344.83230663928816</v>
      </c>
      <c r="Y3992" s="39">
        <f t="shared" si="1803"/>
        <v>10495.833333333334</v>
      </c>
      <c r="Z3992" s="41">
        <f t="shared" si="1804"/>
        <v>189312.9363449692</v>
      </c>
      <c r="AA3992" s="41">
        <v>63104.312114989742</v>
      </c>
      <c r="AB3992" s="41">
        <v>0</v>
      </c>
      <c r="AC3992" s="41">
        <f t="shared" si="1818"/>
        <v>63104.312114989742</v>
      </c>
      <c r="AD3992" s="42">
        <f t="shared" si="1819"/>
        <v>126208.62422997947</v>
      </c>
      <c r="AE3992" s="41">
        <f t="shared" si="1820"/>
        <v>189312.9363449692</v>
      </c>
      <c r="AF3992" s="42">
        <f t="shared" si="1821"/>
        <v>1070187.0636550309</v>
      </c>
      <c r="AG3992" s="43">
        <f t="shared" si="1807"/>
        <v>120</v>
      </c>
      <c r="AH3992" s="44">
        <f t="shared" si="1822"/>
        <v>101.96303901437372</v>
      </c>
      <c r="AI3992" s="36">
        <f t="shared" si="1823"/>
        <v>18.036960985626283</v>
      </c>
      <c r="AJ3992" s="36">
        <f t="shared" si="1824"/>
        <v>549</v>
      </c>
      <c r="AK3992" s="45">
        <v>45657</v>
      </c>
    </row>
    <row r="3993" spans="1:37" s="79" customFormat="1" ht="15.75" customHeight="1" x14ac:dyDescent="0.25">
      <c r="A3993" s="36">
        <v>3987</v>
      </c>
      <c r="B3993" s="91">
        <v>45108</v>
      </c>
      <c r="C3993" s="49" t="s">
        <v>272</v>
      </c>
      <c r="D3993" s="49"/>
      <c r="E3993" s="49">
        <v>12010</v>
      </c>
      <c r="F3993" s="56" t="s">
        <v>2848</v>
      </c>
      <c r="G3993" s="56" t="s">
        <v>435</v>
      </c>
      <c r="H3993" s="38">
        <v>2</v>
      </c>
      <c r="I3993" s="50">
        <v>1480000</v>
      </c>
      <c r="J3993" s="39">
        <f t="shared" si="1808"/>
        <v>0</v>
      </c>
      <c r="K3993" s="39">
        <f t="shared" si="1809"/>
        <v>0</v>
      </c>
      <c r="L3993" s="39">
        <f t="shared" si="1810"/>
        <v>0</v>
      </c>
      <c r="M3993" s="39">
        <f t="shared" si="1805"/>
        <v>0</v>
      </c>
      <c r="N3993" s="39">
        <f t="shared" si="1811"/>
        <v>0</v>
      </c>
      <c r="O3993" s="39">
        <f t="shared" si="1812"/>
        <v>0</v>
      </c>
      <c r="P3993" s="39">
        <f t="shared" si="1813"/>
        <v>0</v>
      </c>
      <c r="Q3993" s="39">
        <f t="shared" si="1814"/>
        <v>0</v>
      </c>
      <c r="R3993" s="39">
        <f t="shared" si="1815"/>
        <v>1480000</v>
      </c>
      <c r="S3993" s="39">
        <f t="shared" si="1816"/>
        <v>0</v>
      </c>
      <c r="T3993" s="39"/>
      <c r="U3993" s="39">
        <f t="shared" si="1817"/>
        <v>0</v>
      </c>
      <c r="V3993" s="39"/>
      <c r="W3993" s="39">
        <f t="shared" si="1806"/>
        <v>0</v>
      </c>
      <c r="X3993" s="39">
        <f t="shared" si="1802"/>
        <v>405.20191649555096</v>
      </c>
      <c r="Y3993" s="39">
        <f t="shared" si="1803"/>
        <v>12333.333333333332</v>
      </c>
      <c r="Z3993" s="41">
        <f t="shared" si="1804"/>
        <v>222455.85215605746</v>
      </c>
      <c r="AA3993" s="41">
        <v>74151.950718685825</v>
      </c>
      <c r="AB3993" s="41">
        <v>0</v>
      </c>
      <c r="AC3993" s="41">
        <f t="shared" si="1818"/>
        <v>74151.950718685825</v>
      </c>
      <c r="AD3993" s="42">
        <f t="shared" si="1819"/>
        <v>148303.90143737162</v>
      </c>
      <c r="AE3993" s="41">
        <f t="shared" si="1820"/>
        <v>222455.85215605743</v>
      </c>
      <c r="AF3993" s="42">
        <f t="shared" si="1821"/>
        <v>1257544.1478439425</v>
      </c>
      <c r="AG3993" s="43">
        <f t="shared" si="1807"/>
        <v>120</v>
      </c>
      <c r="AH3993" s="44">
        <f t="shared" si="1822"/>
        <v>101.96303901437372</v>
      </c>
      <c r="AI3993" s="36">
        <f t="shared" si="1823"/>
        <v>18.036960985626283</v>
      </c>
      <c r="AJ3993" s="36">
        <f t="shared" si="1824"/>
        <v>549</v>
      </c>
      <c r="AK3993" s="45">
        <v>45657</v>
      </c>
    </row>
    <row r="3994" spans="1:37" s="79" customFormat="1" ht="51" customHeight="1" x14ac:dyDescent="0.25">
      <c r="A3994" s="36">
        <v>3988</v>
      </c>
      <c r="B3994" s="91">
        <v>45108</v>
      </c>
      <c r="C3994" s="49" t="s">
        <v>272</v>
      </c>
      <c r="D3994" s="49"/>
      <c r="E3994" s="49">
        <v>12010</v>
      </c>
      <c r="F3994" s="56" t="s">
        <v>2849</v>
      </c>
      <c r="G3994" s="56" t="s">
        <v>435</v>
      </c>
      <c r="H3994" s="38">
        <v>3</v>
      </c>
      <c r="I3994" s="50">
        <v>1670000</v>
      </c>
      <c r="J3994" s="39">
        <f t="shared" si="1808"/>
        <v>0</v>
      </c>
      <c r="K3994" s="39">
        <f t="shared" si="1809"/>
        <v>0</v>
      </c>
      <c r="L3994" s="39">
        <f t="shared" si="1810"/>
        <v>0</v>
      </c>
      <c r="M3994" s="39">
        <f t="shared" si="1805"/>
        <v>0</v>
      </c>
      <c r="N3994" s="39">
        <f t="shared" si="1811"/>
        <v>0</v>
      </c>
      <c r="O3994" s="39">
        <f t="shared" si="1812"/>
        <v>0</v>
      </c>
      <c r="P3994" s="39">
        <f t="shared" si="1813"/>
        <v>0</v>
      </c>
      <c r="Q3994" s="39">
        <f t="shared" si="1814"/>
        <v>0</v>
      </c>
      <c r="R3994" s="39">
        <f t="shared" si="1815"/>
        <v>1670000</v>
      </c>
      <c r="S3994" s="39">
        <f t="shared" si="1816"/>
        <v>0</v>
      </c>
      <c r="T3994" s="39"/>
      <c r="U3994" s="39">
        <f t="shared" si="1817"/>
        <v>0</v>
      </c>
      <c r="V3994" s="39"/>
      <c r="W3994" s="39">
        <f t="shared" si="1806"/>
        <v>0</v>
      </c>
      <c r="X3994" s="39">
        <f t="shared" si="1802"/>
        <v>457.22108145106091</v>
      </c>
      <c r="Y3994" s="39">
        <f t="shared" si="1803"/>
        <v>13916.666666666666</v>
      </c>
      <c r="Z3994" s="41">
        <f t="shared" si="1804"/>
        <v>251014.37371663243</v>
      </c>
      <c r="AA3994" s="41">
        <v>83671.457905544143</v>
      </c>
      <c r="AB3994" s="41">
        <v>0</v>
      </c>
      <c r="AC3994" s="41">
        <f t="shared" si="1818"/>
        <v>83671.457905544143</v>
      </c>
      <c r="AD3994" s="42">
        <f t="shared" si="1819"/>
        <v>167342.91581108829</v>
      </c>
      <c r="AE3994" s="41">
        <f t="shared" si="1820"/>
        <v>251014.37371663243</v>
      </c>
      <c r="AF3994" s="42">
        <f t="shared" si="1821"/>
        <v>1418985.6262833676</v>
      </c>
      <c r="AG3994" s="43">
        <f t="shared" si="1807"/>
        <v>120</v>
      </c>
      <c r="AH3994" s="44">
        <f t="shared" si="1822"/>
        <v>101.96303901437372</v>
      </c>
      <c r="AI3994" s="36">
        <f t="shared" si="1823"/>
        <v>18.036960985626283</v>
      </c>
      <c r="AJ3994" s="36">
        <f t="shared" si="1824"/>
        <v>549</v>
      </c>
      <c r="AK3994" s="45">
        <v>45657</v>
      </c>
    </row>
    <row r="3995" spans="1:37" s="79" customFormat="1" ht="51" customHeight="1" x14ac:dyDescent="0.25">
      <c r="A3995" s="36">
        <v>3989</v>
      </c>
      <c r="B3995" s="91">
        <v>45108</v>
      </c>
      <c r="C3995" s="49" t="s">
        <v>272</v>
      </c>
      <c r="D3995" s="49"/>
      <c r="E3995" s="49">
        <v>12010</v>
      </c>
      <c r="F3995" s="56" t="s">
        <v>2850</v>
      </c>
      <c r="G3995" s="56" t="s">
        <v>435</v>
      </c>
      <c r="H3995" s="38">
        <v>1</v>
      </c>
      <c r="I3995" s="50">
        <v>3940975</v>
      </c>
      <c r="J3995" s="39">
        <f t="shared" si="1808"/>
        <v>0</v>
      </c>
      <c r="K3995" s="39">
        <f t="shared" si="1809"/>
        <v>0</v>
      </c>
      <c r="L3995" s="39">
        <f t="shared" si="1810"/>
        <v>0</v>
      </c>
      <c r="M3995" s="39">
        <f t="shared" si="1805"/>
        <v>0</v>
      </c>
      <c r="N3995" s="39">
        <f t="shared" si="1811"/>
        <v>0</v>
      </c>
      <c r="O3995" s="39">
        <f t="shared" si="1812"/>
        <v>0</v>
      </c>
      <c r="P3995" s="39">
        <f t="shared" si="1813"/>
        <v>0</v>
      </c>
      <c r="Q3995" s="39">
        <f t="shared" si="1814"/>
        <v>0</v>
      </c>
      <c r="R3995" s="39">
        <f t="shared" si="1815"/>
        <v>3940975</v>
      </c>
      <c r="S3995" s="39">
        <f t="shared" si="1816"/>
        <v>0</v>
      </c>
      <c r="T3995" s="39"/>
      <c r="U3995" s="39">
        <f t="shared" si="1817"/>
        <v>0</v>
      </c>
      <c r="V3995" s="39"/>
      <c r="W3995" s="39">
        <f t="shared" si="1806"/>
        <v>0</v>
      </c>
      <c r="X3995" s="39">
        <f t="shared" si="1802"/>
        <v>1078.9801505817932</v>
      </c>
      <c r="Y3995" s="39">
        <f t="shared" si="1803"/>
        <v>32841.458333333328</v>
      </c>
      <c r="Z3995" s="41">
        <f t="shared" si="1804"/>
        <v>592360.10266940447</v>
      </c>
      <c r="AA3995" s="41">
        <v>197453.36755646815</v>
      </c>
      <c r="AB3995" s="41">
        <v>0</v>
      </c>
      <c r="AC3995" s="41">
        <f t="shared" si="1818"/>
        <v>197453.36755646815</v>
      </c>
      <c r="AD3995" s="42">
        <f t="shared" si="1819"/>
        <v>394906.73511293635</v>
      </c>
      <c r="AE3995" s="41">
        <f t="shared" si="1820"/>
        <v>592360.10266940447</v>
      </c>
      <c r="AF3995" s="42">
        <f t="shared" si="1821"/>
        <v>3348614.8973305956</v>
      </c>
      <c r="AG3995" s="43">
        <f t="shared" si="1807"/>
        <v>120</v>
      </c>
      <c r="AH3995" s="44">
        <f t="shared" si="1822"/>
        <v>101.96303901437372</v>
      </c>
      <c r="AI3995" s="36">
        <f t="shared" si="1823"/>
        <v>18.036960985626283</v>
      </c>
      <c r="AJ3995" s="36">
        <f t="shared" si="1824"/>
        <v>549</v>
      </c>
      <c r="AK3995" s="45">
        <v>45657</v>
      </c>
    </row>
    <row r="3996" spans="1:37" s="79" customFormat="1" ht="12.75" x14ac:dyDescent="0.25">
      <c r="A3996" s="36">
        <v>3990</v>
      </c>
      <c r="B3996" s="45">
        <v>45108</v>
      </c>
      <c r="C3996" s="49" t="s">
        <v>973</v>
      </c>
      <c r="D3996" s="49"/>
      <c r="E3996" s="49">
        <v>12006</v>
      </c>
      <c r="F3996" s="56" t="s">
        <v>2851</v>
      </c>
      <c r="G3996" s="56" t="s">
        <v>435</v>
      </c>
      <c r="H3996" s="38">
        <v>1</v>
      </c>
      <c r="I3996" s="50">
        <v>9954500</v>
      </c>
      <c r="J3996" s="39">
        <f t="shared" si="1808"/>
        <v>0</v>
      </c>
      <c r="K3996" s="39">
        <f t="shared" si="1809"/>
        <v>0</v>
      </c>
      <c r="L3996" s="39">
        <f t="shared" si="1810"/>
        <v>0</v>
      </c>
      <c r="M3996" s="39">
        <f t="shared" si="1805"/>
        <v>0</v>
      </c>
      <c r="N3996" s="39">
        <f t="shared" si="1811"/>
        <v>9954500</v>
      </c>
      <c r="O3996" s="39">
        <f t="shared" si="1812"/>
        <v>0</v>
      </c>
      <c r="P3996" s="39">
        <f t="shared" si="1813"/>
        <v>0</v>
      </c>
      <c r="Q3996" s="39">
        <f t="shared" si="1814"/>
        <v>0</v>
      </c>
      <c r="R3996" s="39">
        <f t="shared" si="1815"/>
        <v>0</v>
      </c>
      <c r="S3996" s="39">
        <f t="shared" si="1816"/>
        <v>0</v>
      </c>
      <c r="T3996" s="39"/>
      <c r="U3996" s="39">
        <f t="shared" si="1817"/>
        <v>0</v>
      </c>
      <c r="V3996" s="39"/>
      <c r="W3996" s="39">
        <f t="shared" si="1806"/>
        <v>0</v>
      </c>
      <c r="X3996" s="39">
        <f t="shared" si="1802"/>
        <v>545.07871321012999</v>
      </c>
      <c r="Y3996" s="39">
        <f t="shared" si="1803"/>
        <v>16590.833333333332</v>
      </c>
      <c r="Z3996" s="41">
        <f t="shared" si="1804"/>
        <v>299248.21355236135</v>
      </c>
      <c r="AA3996" s="41">
        <v>99749.40451745379</v>
      </c>
      <c r="AB3996" s="41">
        <v>0</v>
      </c>
      <c r="AC3996" s="41">
        <f t="shared" si="1818"/>
        <v>99749.40451745379</v>
      </c>
      <c r="AD3996" s="42">
        <f t="shared" si="1819"/>
        <v>199498.80903490755</v>
      </c>
      <c r="AE3996" s="41">
        <f t="shared" si="1820"/>
        <v>299248.21355236135</v>
      </c>
      <c r="AF3996" s="42">
        <f t="shared" si="1821"/>
        <v>9655251.7864476386</v>
      </c>
      <c r="AG3996" s="43">
        <f t="shared" si="1807"/>
        <v>600</v>
      </c>
      <c r="AH3996" s="44">
        <f t="shared" si="1822"/>
        <v>581.96303901437375</v>
      </c>
      <c r="AI3996" s="36">
        <f t="shared" si="1823"/>
        <v>18.036960985626283</v>
      </c>
      <c r="AJ3996" s="36">
        <f t="shared" si="1824"/>
        <v>549</v>
      </c>
      <c r="AK3996" s="45">
        <v>45657</v>
      </c>
    </row>
    <row r="3997" spans="1:37" s="79" customFormat="1" ht="12.75" x14ac:dyDescent="0.25">
      <c r="A3997" s="36">
        <v>3991</v>
      </c>
      <c r="B3997" s="37">
        <v>45108</v>
      </c>
      <c r="C3997" s="37" t="s">
        <v>533</v>
      </c>
      <c r="D3997" s="37"/>
      <c r="E3997" s="36">
        <v>12003</v>
      </c>
      <c r="F3997" s="53" t="s">
        <v>2828</v>
      </c>
      <c r="G3997" s="36" t="s">
        <v>491</v>
      </c>
      <c r="H3997" s="49">
        <v>20</v>
      </c>
      <c r="I3997" s="39">
        <v>1600000</v>
      </c>
      <c r="J3997" s="39"/>
      <c r="K3997" s="39">
        <v>1600000</v>
      </c>
      <c r="L3997" s="39"/>
      <c r="M3997" s="39"/>
      <c r="N3997" s="39"/>
      <c r="O3997" s="39"/>
      <c r="P3997" s="39"/>
      <c r="Q3997" s="39"/>
      <c r="R3997" s="39"/>
      <c r="S3997" s="39"/>
      <c r="T3997" s="39"/>
      <c r="U3997" s="39"/>
      <c r="V3997" s="39"/>
      <c r="W3997" s="39"/>
      <c r="X3997" s="39">
        <f t="shared" si="1802"/>
        <v>131.41683778234085</v>
      </c>
      <c r="Y3997" s="39">
        <f t="shared" si="1803"/>
        <v>3999.9999999999995</v>
      </c>
      <c r="Z3997" s="41">
        <f t="shared" si="1804"/>
        <v>72147.843942505118</v>
      </c>
      <c r="AA3997" s="41">
        <v>24049.281314168376</v>
      </c>
      <c r="AB3997" s="41">
        <v>0</v>
      </c>
      <c r="AC3997" s="41">
        <f t="shared" si="1818"/>
        <v>24049.281314168376</v>
      </c>
      <c r="AD3997" s="42">
        <f t="shared" si="1819"/>
        <v>48098.562628336746</v>
      </c>
      <c r="AE3997" s="41">
        <f t="shared" si="1820"/>
        <v>72147.843942505118</v>
      </c>
      <c r="AF3997" s="42">
        <f t="shared" si="1821"/>
        <v>1527852.1560574949</v>
      </c>
      <c r="AG3997" s="43">
        <f t="shared" ref="AG3997:AG4024" si="1825">(365.25/30.4375*(IF(E3997=12002,1/3%,IF(E3997=12003,1/3%,IF(E3997=12004,1/3%,IF(E3997=12006,1/2%,IF(E3997=12007,1/10%,IF(E3997=12008,1/3%,IF(E3997=12009,1/10%,IF(E3997=12010,1/10%,IF(E3997=12011,1/20%,IF(E3997=12012,1/3%))))))))))))</f>
        <v>400</v>
      </c>
      <c r="AH3997" s="44">
        <f t="shared" si="1822"/>
        <v>381.96303901437369</v>
      </c>
      <c r="AI3997" s="36">
        <f t="shared" si="1823"/>
        <v>18.036960985626283</v>
      </c>
      <c r="AJ3997" s="36">
        <f t="shared" si="1824"/>
        <v>549</v>
      </c>
      <c r="AK3997" s="45">
        <v>45657</v>
      </c>
    </row>
    <row r="3998" spans="1:37" s="79" customFormat="1" ht="12.75" x14ac:dyDescent="0.25">
      <c r="A3998" s="36">
        <v>3992</v>
      </c>
      <c r="B3998" s="45">
        <v>45108</v>
      </c>
      <c r="C3998" s="36" t="s">
        <v>980</v>
      </c>
      <c r="D3998" s="36"/>
      <c r="E3998" s="36">
        <v>12002</v>
      </c>
      <c r="F3998" s="56" t="s">
        <v>2852</v>
      </c>
      <c r="G3998" s="36" t="s">
        <v>544</v>
      </c>
      <c r="H3998" s="38">
        <v>1</v>
      </c>
      <c r="I3998" s="50">
        <v>2671300</v>
      </c>
      <c r="J3998" s="39">
        <f t="shared" ref="J3998:J4030" si="1826">IF(E3998=12002,I3998,IF(E3998&lt;&gt;12002,0))</f>
        <v>2671300</v>
      </c>
      <c r="K3998" s="39">
        <f t="shared" ref="K3998:K4030" si="1827">IF(E3998=12003,I3998,IF(E3998&lt;&gt;12003,0))</f>
        <v>0</v>
      </c>
      <c r="L3998" s="39">
        <f t="shared" ref="L3998:L4030" si="1828">IF(E3998=12004,I3998,IF(E3998&lt;&gt;12004,0))</f>
        <v>0</v>
      </c>
      <c r="M3998" s="39">
        <f>IF(C3998=12006,H3998,IF(C3998&lt;&gt;12006,0))</f>
        <v>0</v>
      </c>
      <c r="N3998" s="39">
        <f t="shared" ref="N3998:N4024" si="1829">IF(E3998=12006,I3998,IF(E3998&lt;&gt;12006,0))</f>
        <v>0</v>
      </c>
      <c r="O3998" s="39">
        <f t="shared" ref="O3998:O4030" si="1830">IF(E3998=12007,I3998,IF(E3998&lt;&gt;12007,0))</f>
        <v>0</v>
      </c>
      <c r="P3998" s="39">
        <f t="shared" ref="P3998:P4030" si="1831">IF(E3998=12008,I3998,IF(E3998&lt;&gt;12008,0))</f>
        <v>0</v>
      </c>
      <c r="Q3998" s="39">
        <f t="shared" ref="Q3998:Q4030" si="1832">IF(E3998=12009,I3998,IF(E3998&lt;&gt;12009,0))</f>
        <v>0</v>
      </c>
      <c r="R3998" s="39">
        <f t="shared" ref="R3998:R4030" si="1833">IF(E3998=12010,I3998,IF(E3998&lt;&gt;12010,0))</f>
        <v>0</v>
      </c>
      <c r="S3998" s="39">
        <f t="shared" ref="S3998:S4030" si="1834">IF(E3998=12011,I3998,IF(E3998&lt;&gt;12011,0))</f>
        <v>0</v>
      </c>
      <c r="T3998" s="39"/>
      <c r="U3998" s="39">
        <f t="shared" ref="U3998:U4030" si="1835">IF(E3998=12012,I3998,IF(E3998&lt;&gt;12012,0))</f>
        <v>0</v>
      </c>
      <c r="V3998" s="39"/>
      <c r="W3998" s="39"/>
      <c r="X3998" s="39">
        <f t="shared" si="1802"/>
        <v>219.40862422997947</v>
      </c>
      <c r="Y3998" s="39">
        <f t="shared" si="1803"/>
        <v>6678.25</v>
      </c>
      <c r="Z3998" s="41">
        <f t="shared" si="1804"/>
        <v>120455.33470225873</v>
      </c>
      <c r="AA3998" s="41">
        <v>33569.519507186858</v>
      </c>
      <c r="AB3998" s="41">
        <v>-905.35943463299009</v>
      </c>
      <c r="AC3998" s="41">
        <f t="shared" si="1818"/>
        <v>32664.160072553866</v>
      </c>
      <c r="AD3998" s="42">
        <f t="shared" si="1819"/>
        <v>86885.81519507186</v>
      </c>
      <c r="AE3998" s="41">
        <f t="shared" si="1820"/>
        <v>119549.97526762573</v>
      </c>
      <c r="AF3998" s="42">
        <f t="shared" si="1821"/>
        <v>2551750.0247323741</v>
      </c>
      <c r="AG3998" s="43">
        <f t="shared" si="1825"/>
        <v>400</v>
      </c>
      <c r="AH3998" s="44">
        <f t="shared" si="1822"/>
        <v>381.96303901437369</v>
      </c>
      <c r="AI3998" s="36">
        <f t="shared" si="1823"/>
        <v>18.036960985626283</v>
      </c>
      <c r="AJ3998" s="36">
        <f t="shared" si="1824"/>
        <v>549</v>
      </c>
      <c r="AK3998" s="45">
        <v>45657</v>
      </c>
    </row>
    <row r="3999" spans="1:37" s="79" customFormat="1" ht="12.75" x14ac:dyDescent="0.25">
      <c r="A3999" s="36">
        <v>3993</v>
      </c>
      <c r="B3999" s="45">
        <v>45138</v>
      </c>
      <c r="C3999" s="36" t="s">
        <v>823</v>
      </c>
      <c r="D3999" s="36"/>
      <c r="E3999" s="36">
        <v>12004</v>
      </c>
      <c r="F3999" s="56" t="s">
        <v>2853</v>
      </c>
      <c r="G3999" s="36" t="s">
        <v>65</v>
      </c>
      <c r="H3999" s="38">
        <v>1</v>
      </c>
      <c r="I3999" s="50">
        <v>240000</v>
      </c>
      <c r="J3999" s="39">
        <f t="shared" si="1826"/>
        <v>0</v>
      </c>
      <c r="K3999" s="39">
        <f t="shared" si="1827"/>
        <v>0</v>
      </c>
      <c r="L3999" s="39">
        <f t="shared" si="1828"/>
        <v>240000</v>
      </c>
      <c r="M3999" s="39">
        <f>IF(C3999=12006,H3999,IF(C3999&lt;&gt;12006,0))</f>
        <v>0</v>
      </c>
      <c r="N3999" s="39">
        <f t="shared" si="1829"/>
        <v>0</v>
      </c>
      <c r="O3999" s="39">
        <f t="shared" si="1830"/>
        <v>0</v>
      </c>
      <c r="P3999" s="39">
        <f t="shared" si="1831"/>
        <v>0</v>
      </c>
      <c r="Q3999" s="39">
        <f t="shared" si="1832"/>
        <v>0</v>
      </c>
      <c r="R3999" s="39">
        <f t="shared" si="1833"/>
        <v>0</v>
      </c>
      <c r="S3999" s="39">
        <f t="shared" si="1834"/>
        <v>0</v>
      </c>
      <c r="T3999" s="39"/>
      <c r="U3999" s="39">
        <f t="shared" si="1835"/>
        <v>0</v>
      </c>
      <c r="V3999" s="39"/>
      <c r="W3999" s="39"/>
      <c r="X3999" s="39">
        <f t="shared" si="1802"/>
        <v>19.71252566735113</v>
      </c>
      <c r="Y3999" s="39">
        <f t="shared" si="1803"/>
        <v>600</v>
      </c>
      <c r="Z3999" s="41">
        <f t="shared" si="1804"/>
        <v>10230.800821355237</v>
      </c>
      <c r="AA3999" s="41">
        <v>3016.0164271047229</v>
      </c>
      <c r="AB3999" s="41">
        <v>-81.341019097263938</v>
      </c>
      <c r="AC3999" s="41">
        <f t="shared" si="1818"/>
        <v>2934.6754080074588</v>
      </c>
      <c r="AD3999" s="42">
        <f t="shared" si="1819"/>
        <v>7214.7843942505133</v>
      </c>
      <c r="AE3999" s="41">
        <f t="shared" si="1820"/>
        <v>10149.459802257972</v>
      </c>
      <c r="AF3999" s="42">
        <f t="shared" si="1821"/>
        <v>229850.54019774203</v>
      </c>
      <c r="AG3999" s="43">
        <f t="shared" si="1825"/>
        <v>400</v>
      </c>
      <c r="AH3999" s="44">
        <f t="shared" si="1822"/>
        <v>382.94866529774129</v>
      </c>
      <c r="AI3999" s="36">
        <f t="shared" si="1823"/>
        <v>17.051334702258728</v>
      </c>
      <c r="AJ3999" s="36">
        <f t="shared" si="1824"/>
        <v>519</v>
      </c>
      <c r="AK3999" s="45">
        <v>45657</v>
      </c>
    </row>
    <row r="4000" spans="1:37" s="79" customFormat="1" ht="12.75" x14ac:dyDescent="0.25">
      <c r="A4000" s="36">
        <v>3994</v>
      </c>
      <c r="B4000" s="45">
        <v>45138</v>
      </c>
      <c r="C4000" s="36" t="s">
        <v>823</v>
      </c>
      <c r="D4000" s="36"/>
      <c r="E4000" s="36">
        <v>12004</v>
      </c>
      <c r="F4000" s="56" t="s">
        <v>2854</v>
      </c>
      <c r="G4000" s="36" t="s">
        <v>540</v>
      </c>
      <c r="H4000" s="38">
        <v>1</v>
      </c>
      <c r="I4000" s="50">
        <v>62180000</v>
      </c>
      <c r="J4000" s="39">
        <f t="shared" si="1826"/>
        <v>0</v>
      </c>
      <c r="K4000" s="39">
        <f t="shared" si="1827"/>
        <v>0</v>
      </c>
      <c r="L4000" s="39">
        <f t="shared" si="1828"/>
        <v>62180000</v>
      </c>
      <c r="M4000" s="39">
        <f>IF(C4000=12006,H4000,IF(C4000&lt;&gt;12006,0))</f>
        <v>0</v>
      </c>
      <c r="N4000" s="39">
        <f t="shared" si="1829"/>
        <v>0</v>
      </c>
      <c r="O4000" s="39">
        <f t="shared" si="1830"/>
        <v>0</v>
      </c>
      <c r="P4000" s="39">
        <f t="shared" si="1831"/>
        <v>0</v>
      </c>
      <c r="Q4000" s="39">
        <f t="shared" si="1832"/>
        <v>0</v>
      </c>
      <c r="R4000" s="39">
        <f t="shared" si="1833"/>
        <v>0</v>
      </c>
      <c r="S4000" s="39">
        <f t="shared" si="1834"/>
        <v>0</v>
      </c>
      <c r="T4000" s="39"/>
      <c r="U4000" s="39">
        <f t="shared" si="1835"/>
        <v>0</v>
      </c>
      <c r="V4000" s="39"/>
      <c r="W4000" s="39"/>
      <c r="X4000" s="39">
        <f t="shared" si="1802"/>
        <v>5107.1868583162213</v>
      </c>
      <c r="Y4000" s="39">
        <f t="shared" si="1803"/>
        <v>155450</v>
      </c>
      <c r="Z4000" s="41">
        <f t="shared" si="1804"/>
        <v>2650629.9794661193</v>
      </c>
      <c r="AA4000" s="41">
        <v>628183.98357289529</v>
      </c>
      <c r="AB4000" s="41">
        <v>-16941.92543004069</v>
      </c>
      <c r="AC4000" s="41">
        <f t="shared" si="1818"/>
        <v>611242.0581428546</v>
      </c>
      <c r="AD4000" s="42">
        <f t="shared" si="1819"/>
        <v>2022445.9958932241</v>
      </c>
      <c r="AE4000" s="41">
        <f t="shared" si="1820"/>
        <v>2633688.054036079</v>
      </c>
      <c r="AF4000" s="42">
        <f t="shared" si="1821"/>
        <v>59546311.945963919</v>
      </c>
      <c r="AG4000" s="43">
        <f t="shared" si="1825"/>
        <v>400</v>
      </c>
      <c r="AH4000" s="44">
        <f t="shared" si="1822"/>
        <v>382.94866529774129</v>
      </c>
      <c r="AI4000" s="36">
        <f t="shared" si="1823"/>
        <v>17.051334702258728</v>
      </c>
      <c r="AJ4000" s="36">
        <f t="shared" si="1824"/>
        <v>519</v>
      </c>
      <c r="AK4000" s="45">
        <v>45657</v>
      </c>
    </row>
    <row r="4001" spans="1:37" s="79" customFormat="1" ht="12.75" x14ac:dyDescent="0.25">
      <c r="A4001" s="36">
        <v>3995</v>
      </c>
      <c r="B4001" s="45">
        <v>45139</v>
      </c>
      <c r="C4001" s="36" t="s">
        <v>533</v>
      </c>
      <c r="D4001" s="36"/>
      <c r="E4001" s="36">
        <v>12003</v>
      </c>
      <c r="F4001" s="118" t="s">
        <v>2855</v>
      </c>
      <c r="G4001" s="56" t="s">
        <v>2856</v>
      </c>
      <c r="H4001" s="38">
        <v>10</v>
      </c>
      <c r="I4001" s="48">
        <v>800000</v>
      </c>
      <c r="J4001" s="39">
        <f t="shared" si="1826"/>
        <v>0</v>
      </c>
      <c r="K4001" s="39">
        <f t="shared" si="1827"/>
        <v>800000</v>
      </c>
      <c r="L4001" s="39">
        <f t="shared" si="1828"/>
        <v>0</v>
      </c>
      <c r="M4001" s="39">
        <f>IF(C4001=12006,H4001,IF(C4001&lt;&gt;12006,0))</f>
        <v>0</v>
      </c>
      <c r="N4001" s="39">
        <f t="shared" si="1829"/>
        <v>0</v>
      </c>
      <c r="O4001" s="39">
        <f t="shared" si="1830"/>
        <v>0</v>
      </c>
      <c r="P4001" s="39">
        <f t="shared" si="1831"/>
        <v>0</v>
      </c>
      <c r="Q4001" s="39">
        <f t="shared" si="1832"/>
        <v>0</v>
      </c>
      <c r="R4001" s="39">
        <f t="shared" si="1833"/>
        <v>0</v>
      </c>
      <c r="S4001" s="39">
        <f t="shared" si="1834"/>
        <v>0</v>
      </c>
      <c r="T4001" s="39"/>
      <c r="U4001" s="39">
        <f t="shared" si="1835"/>
        <v>0</v>
      </c>
      <c r="V4001" s="39"/>
      <c r="W4001" s="39"/>
      <c r="X4001" s="39">
        <f t="shared" si="1802"/>
        <v>65.708418891170425</v>
      </c>
      <c r="Y4001" s="39">
        <f t="shared" si="1803"/>
        <v>1999.9999999999998</v>
      </c>
      <c r="Z4001" s="41">
        <f t="shared" si="1804"/>
        <v>34036.960985626283</v>
      </c>
      <c r="AA4001" s="41">
        <v>9987.679671457905</v>
      </c>
      <c r="AB4001" s="41">
        <v>-269.36459483189799</v>
      </c>
      <c r="AC4001" s="41">
        <f t="shared" si="1818"/>
        <v>9718.3150766260078</v>
      </c>
      <c r="AD4001" s="42">
        <f t="shared" si="1819"/>
        <v>24049.28131416838</v>
      </c>
      <c r="AE4001" s="41">
        <f t="shared" si="1820"/>
        <v>33767.596390794388</v>
      </c>
      <c r="AF4001" s="42">
        <f t="shared" si="1821"/>
        <v>766232.40360920562</v>
      </c>
      <c r="AG4001" s="43">
        <f t="shared" si="1825"/>
        <v>400</v>
      </c>
      <c r="AH4001" s="44">
        <f t="shared" si="1822"/>
        <v>382.98151950718687</v>
      </c>
      <c r="AI4001" s="36">
        <f t="shared" si="1823"/>
        <v>17.018480492813143</v>
      </c>
      <c r="AJ4001" s="36">
        <f t="shared" si="1824"/>
        <v>518</v>
      </c>
      <c r="AK4001" s="45">
        <v>45657</v>
      </c>
    </row>
    <row r="4002" spans="1:37" s="79" customFormat="1" ht="12.75" x14ac:dyDescent="0.25">
      <c r="A4002" s="36">
        <v>3996</v>
      </c>
      <c r="B4002" s="45">
        <v>45139</v>
      </c>
      <c r="C4002" s="36" t="s">
        <v>533</v>
      </c>
      <c r="D4002" s="36"/>
      <c r="E4002" s="36">
        <v>12003</v>
      </c>
      <c r="F4002" s="118" t="s">
        <v>2857</v>
      </c>
      <c r="G4002" s="56" t="s">
        <v>2856</v>
      </c>
      <c r="H4002" s="38">
        <v>1</v>
      </c>
      <c r="I4002" s="48">
        <v>130000</v>
      </c>
      <c r="J4002" s="39">
        <f t="shared" si="1826"/>
        <v>0</v>
      </c>
      <c r="K4002" s="39">
        <f t="shared" si="1827"/>
        <v>130000</v>
      </c>
      <c r="L4002" s="39">
        <f t="shared" si="1828"/>
        <v>0</v>
      </c>
      <c r="M4002" s="39">
        <f>IF(C4002=12006,H4002,IF(C4002&lt;&gt;12006,0))</f>
        <v>0</v>
      </c>
      <c r="N4002" s="39">
        <f t="shared" si="1829"/>
        <v>0</v>
      </c>
      <c r="O4002" s="39">
        <f t="shared" si="1830"/>
        <v>0</v>
      </c>
      <c r="P4002" s="39">
        <f t="shared" si="1831"/>
        <v>0</v>
      </c>
      <c r="Q4002" s="39">
        <f t="shared" si="1832"/>
        <v>0</v>
      </c>
      <c r="R4002" s="39">
        <f t="shared" si="1833"/>
        <v>0</v>
      </c>
      <c r="S4002" s="39">
        <f t="shared" si="1834"/>
        <v>0</v>
      </c>
      <c r="T4002" s="39"/>
      <c r="U4002" s="39">
        <f t="shared" si="1835"/>
        <v>0</v>
      </c>
      <c r="V4002" s="39">
        <f>IF(E4002=12050,I4002,IF(E4002&lt;&gt;12050,0))</f>
        <v>0</v>
      </c>
      <c r="W4002" s="39"/>
      <c r="X4002" s="39">
        <f t="shared" si="1802"/>
        <v>10.677618069815194</v>
      </c>
      <c r="Y4002" s="39">
        <f t="shared" si="1803"/>
        <v>325</v>
      </c>
      <c r="Z4002" s="41">
        <f t="shared" si="1804"/>
        <v>5531.0061601642719</v>
      </c>
      <c r="AA4002" s="41">
        <v>1622.9979466119098</v>
      </c>
      <c r="AB4002" s="41">
        <v>-43.771746660183432</v>
      </c>
      <c r="AC4002" s="41">
        <f t="shared" si="1818"/>
        <v>1579.2261999517264</v>
      </c>
      <c r="AD4002" s="42">
        <f t="shared" si="1819"/>
        <v>3908.0082135523621</v>
      </c>
      <c r="AE4002" s="41">
        <f t="shared" si="1820"/>
        <v>5487.2344135040885</v>
      </c>
      <c r="AF4002" s="42">
        <f t="shared" si="1821"/>
        <v>124512.76558649591</v>
      </c>
      <c r="AG4002" s="43">
        <f t="shared" si="1825"/>
        <v>400</v>
      </c>
      <c r="AH4002" s="44">
        <f t="shared" si="1822"/>
        <v>382.98151950718687</v>
      </c>
      <c r="AI4002" s="36">
        <f t="shared" si="1823"/>
        <v>17.018480492813143</v>
      </c>
      <c r="AJ4002" s="36">
        <f t="shared" si="1824"/>
        <v>518</v>
      </c>
      <c r="AK4002" s="45">
        <v>45657</v>
      </c>
    </row>
    <row r="4003" spans="1:37" s="79" customFormat="1" ht="15" customHeight="1" x14ac:dyDescent="0.25">
      <c r="A4003" s="36">
        <v>3997</v>
      </c>
      <c r="B4003" s="45">
        <v>45139</v>
      </c>
      <c r="C4003" s="36" t="s">
        <v>533</v>
      </c>
      <c r="D4003" s="36"/>
      <c r="E4003" s="36">
        <v>12003</v>
      </c>
      <c r="F4003" s="56" t="s">
        <v>2858</v>
      </c>
      <c r="G4003" s="56" t="s">
        <v>1474</v>
      </c>
      <c r="H4003" s="38">
        <v>3</v>
      </c>
      <c r="I4003" s="48">
        <v>240000</v>
      </c>
      <c r="J4003" s="39">
        <f t="shared" si="1826"/>
        <v>0</v>
      </c>
      <c r="K4003" s="39">
        <f t="shared" si="1827"/>
        <v>240000</v>
      </c>
      <c r="L4003" s="39">
        <f t="shared" si="1828"/>
        <v>0</v>
      </c>
      <c r="M4003" s="39">
        <f>IF(C4003=12006,H4003,IF(C4003&lt;&gt;12006,0))</f>
        <v>0</v>
      </c>
      <c r="N4003" s="39">
        <f t="shared" si="1829"/>
        <v>0</v>
      </c>
      <c r="O4003" s="39">
        <f t="shared" si="1830"/>
        <v>0</v>
      </c>
      <c r="P4003" s="39">
        <f t="shared" si="1831"/>
        <v>0</v>
      </c>
      <c r="Q4003" s="39">
        <f t="shared" si="1832"/>
        <v>0</v>
      </c>
      <c r="R4003" s="39">
        <f t="shared" si="1833"/>
        <v>0</v>
      </c>
      <c r="S4003" s="39">
        <f t="shared" si="1834"/>
        <v>0</v>
      </c>
      <c r="T4003" s="39"/>
      <c r="U4003" s="39">
        <f t="shared" si="1835"/>
        <v>0</v>
      </c>
      <c r="V4003" s="39"/>
      <c r="W4003" s="39"/>
      <c r="X4003" s="39">
        <f t="shared" si="1802"/>
        <v>19.71252566735113</v>
      </c>
      <c r="Y4003" s="39">
        <f t="shared" si="1803"/>
        <v>600</v>
      </c>
      <c r="Z4003" s="41">
        <f t="shared" si="1804"/>
        <v>10211.088295687887</v>
      </c>
      <c r="AA4003" s="41">
        <v>2996.3039014373717</v>
      </c>
      <c r="AB4003" s="41">
        <v>-80.809378449569408</v>
      </c>
      <c r="AC4003" s="41">
        <f t="shared" si="1818"/>
        <v>2915.4945229878022</v>
      </c>
      <c r="AD4003" s="42">
        <f t="shared" si="1819"/>
        <v>7214.7843942505151</v>
      </c>
      <c r="AE4003" s="41">
        <f t="shared" si="1820"/>
        <v>10130.278917238316</v>
      </c>
      <c r="AF4003" s="42">
        <f t="shared" si="1821"/>
        <v>229869.72108276168</v>
      </c>
      <c r="AG4003" s="43">
        <f t="shared" si="1825"/>
        <v>400</v>
      </c>
      <c r="AH4003" s="44">
        <f t="shared" si="1822"/>
        <v>382.98151950718687</v>
      </c>
      <c r="AI4003" s="36">
        <f t="shared" si="1823"/>
        <v>17.018480492813143</v>
      </c>
      <c r="AJ4003" s="36">
        <f t="shared" si="1824"/>
        <v>518</v>
      </c>
      <c r="AK4003" s="45">
        <v>45657</v>
      </c>
    </row>
    <row r="4004" spans="1:37" s="79" customFormat="1" ht="12.75" x14ac:dyDescent="0.25">
      <c r="A4004" s="36">
        <v>3998</v>
      </c>
      <c r="B4004" s="45">
        <v>45139</v>
      </c>
      <c r="C4004" s="36" t="s">
        <v>533</v>
      </c>
      <c r="D4004" s="36"/>
      <c r="E4004" s="36">
        <v>12003</v>
      </c>
      <c r="F4004" s="56" t="s">
        <v>2859</v>
      </c>
      <c r="G4004" s="56" t="s">
        <v>1477</v>
      </c>
      <c r="H4004" s="38">
        <v>11</v>
      </c>
      <c r="I4004" s="48">
        <v>880000</v>
      </c>
      <c r="J4004" s="39">
        <f t="shared" si="1826"/>
        <v>0</v>
      </c>
      <c r="K4004" s="39">
        <f t="shared" si="1827"/>
        <v>880000</v>
      </c>
      <c r="L4004" s="39">
        <f t="shared" si="1828"/>
        <v>0</v>
      </c>
      <c r="M4004" s="39">
        <f>IF(C4004=12006,H4004,IF(C4004&lt;&gt;12006,0))</f>
        <v>0</v>
      </c>
      <c r="N4004" s="39">
        <f t="shared" si="1829"/>
        <v>0</v>
      </c>
      <c r="O4004" s="39">
        <f t="shared" si="1830"/>
        <v>0</v>
      </c>
      <c r="P4004" s="39">
        <f t="shared" si="1831"/>
        <v>0</v>
      </c>
      <c r="Q4004" s="39">
        <f t="shared" si="1832"/>
        <v>0</v>
      </c>
      <c r="R4004" s="39">
        <f t="shared" si="1833"/>
        <v>0</v>
      </c>
      <c r="S4004" s="39">
        <f t="shared" si="1834"/>
        <v>0</v>
      </c>
      <c r="T4004" s="39"/>
      <c r="U4004" s="39">
        <f t="shared" si="1835"/>
        <v>0</v>
      </c>
      <c r="V4004" s="39"/>
      <c r="W4004" s="39"/>
      <c r="X4004" s="39">
        <f t="shared" si="1802"/>
        <v>72.279260780287473</v>
      </c>
      <c r="Y4004" s="39">
        <f t="shared" si="1803"/>
        <v>2200</v>
      </c>
      <c r="Z4004" s="41">
        <f t="shared" si="1804"/>
        <v>37440.657084188919</v>
      </c>
      <c r="AA4004" s="41">
        <v>10986.447638603697</v>
      </c>
      <c r="AB4004" s="41">
        <v>-296.30105431508781</v>
      </c>
      <c r="AC4004" s="41">
        <f t="shared" si="1818"/>
        <v>10690.146584288608</v>
      </c>
      <c r="AD4004" s="42">
        <f t="shared" si="1819"/>
        <v>26454.20944558522</v>
      </c>
      <c r="AE4004" s="41">
        <f t="shared" si="1820"/>
        <v>37144.35602987383</v>
      </c>
      <c r="AF4004" s="42">
        <f t="shared" si="1821"/>
        <v>842855.64397012617</v>
      </c>
      <c r="AG4004" s="43">
        <f t="shared" si="1825"/>
        <v>400</v>
      </c>
      <c r="AH4004" s="44">
        <f t="shared" si="1822"/>
        <v>382.98151950718687</v>
      </c>
      <c r="AI4004" s="36">
        <f t="shared" si="1823"/>
        <v>17.018480492813143</v>
      </c>
      <c r="AJ4004" s="36">
        <f t="shared" si="1824"/>
        <v>518</v>
      </c>
      <c r="AK4004" s="45">
        <v>45657</v>
      </c>
    </row>
    <row r="4005" spans="1:37" s="79" customFormat="1" ht="12.75" x14ac:dyDescent="0.25">
      <c r="A4005" s="36">
        <v>3999</v>
      </c>
      <c r="B4005" s="45">
        <v>45139</v>
      </c>
      <c r="C4005" s="36" t="s">
        <v>533</v>
      </c>
      <c r="D4005" s="36"/>
      <c r="E4005" s="36">
        <v>12003</v>
      </c>
      <c r="F4005" s="36" t="s">
        <v>2798</v>
      </c>
      <c r="G4005" s="36" t="s">
        <v>270</v>
      </c>
      <c r="H4005" s="38">
        <v>1</v>
      </c>
      <c r="I4005" s="48">
        <v>120000</v>
      </c>
      <c r="J4005" s="39">
        <f t="shared" si="1826"/>
        <v>0</v>
      </c>
      <c r="K4005" s="39">
        <f t="shared" si="1827"/>
        <v>120000</v>
      </c>
      <c r="L4005" s="39">
        <f t="shared" si="1828"/>
        <v>0</v>
      </c>
      <c r="M4005" s="39">
        <f>IF(C4005=12006,H4005,IF(C4005&lt;&gt;12006,0))</f>
        <v>0</v>
      </c>
      <c r="N4005" s="39">
        <f t="shared" si="1829"/>
        <v>0</v>
      </c>
      <c r="O4005" s="39">
        <f t="shared" si="1830"/>
        <v>0</v>
      </c>
      <c r="P4005" s="39">
        <f t="shared" si="1831"/>
        <v>0</v>
      </c>
      <c r="Q4005" s="39">
        <f t="shared" si="1832"/>
        <v>0</v>
      </c>
      <c r="R4005" s="39">
        <f t="shared" si="1833"/>
        <v>0</v>
      </c>
      <c r="S4005" s="39">
        <f t="shared" si="1834"/>
        <v>0</v>
      </c>
      <c r="T4005" s="39"/>
      <c r="U4005" s="39">
        <f t="shared" si="1835"/>
        <v>0</v>
      </c>
      <c r="V4005" s="39"/>
      <c r="W4005" s="39"/>
      <c r="X4005" s="39">
        <f t="shared" si="1802"/>
        <v>9.8562628336755651</v>
      </c>
      <c r="Y4005" s="39">
        <f t="shared" si="1803"/>
        <v>300</v>
      </c>
      <c r="Z4005" s="41">
        <f t="shared" si="1804"/>
        <v>5105.5441478439434</v>
      </c>
      <c r="AA4005" s="41">
        <v>1498.1519507186858</v>
      </c>
      <c r="AB4005" s="41">
        <v>-40.404689224784704</v>
      </c>
      <c r="AC4005" s="41">
        <f t="shared" si="1818"/>
        <v>1457.7472614939011</v>
      </c>
      <c r="AD4005" s="42">
        <f t="shared" si="1819"/>
        <v>3607.3921971252576</v>
      </c>
      <c r="AE4005" s="41">
        <f t="shared" si="1820"/>
        <v>5065.1394586191582</v>
      </c>
      <c r="AF4005" s="42">
        <f t="shared" si="1821"/>
        <v>114934.86054138084</v>
      </c>
      <c r="AG4005" s="43">
        <f t="shared" si="1825"/>
        <v>400</v>
      </c>
      <c r="AH4005" s="44">
        <f t="shared" si="1822"/>
        <v>382.98151950718687</v>
      </c>
      <c r="AI4005" s="36">
        <f t="shared" si="1823"/>
        <v>17.018480492813143</v>
      </c>
      <c r="AJ4005" s="36">
        <f t="shared" si="1824"/>
        <v>518</v>
      </c>
      <c r="AK4005" s="45">
        <v>45657</v>
      </c>
    </row>
    <row r="4006" spans="1:37" s="79" customFormat="1" ht="12.75" x14ac:dyDescent="0.25">
      <c r="A4006" s="36">
        <v>4000</v>
      </c>
      <c r="B4006" s="45">
        <v>45139</v>
      </c>
      <c r="C4006" s="36" t="s">
        <v>533</v>
      </c>
      <c r="D4006" s="36"/>
      <c r="E4006" s="36">
        <v>12003</v>
      </c>
      <c r="F4006" s="36" t="s">
        <v>2860</v>
      </c>
      <c r="G4006" s="56" t="s">
        <v>901</v>
      </c>
      <c r="H4006" s="38">
        <v>9</v>
      </c>
      <c r="I4006" s="48">
        <v>648000</v>
      </c>
      <c r="J4006" s="39">
        <f t="shared" si="1826"/>
        <v>0</v>
      </c>
      <c r="K4006" s="39">
        <f t="shared" si="1827"/>
        <v>648000</v>
      </c>
      <c r="L4006" s="39">
        <f t="shared" si="1828"/>
        <v>0</v>
      </c>
      <c r="M4006" s="39">
        <f>IF(C4006=12006,H4006,IF(C4006&lt;&gt;12006,0))</f>
        <v>0</v>
      </c>
      <c r="N4006" s="39">
        <f t="shared" si="1829"/>
        <v>0</v>
      </c>
      <c r="O4006" s="39">
        <f t="shared" si="1830"/>
        <v>0</v>
      </c>
      <c r="P4006" s="39">
        <f t="shared" si="1831"/>
        <v>0</v>
      </c>
      <c r="Q4006" s="39">
        <f t="shared" si="1832"/>
        <v>0</v>
      </c>
      <c r="R4006" s="39">
        <f t="shared" si="1833"/>
        <v>0</v>
      </c>
      <c r="S4006" s="39">
        <f t="shared" si="1834"/>
        <v>0</v>
      </c>
      <c r="T4006" s="39"/>
      <c r="U4006" s="39">
        <f t="shared" si="1835"/>
        <v>0</v>
      </c>
      <c r="V4006" s="39"/>
      <c r="W4006" s="39"/>
      <c r="X4006" s="39">
        <f t="shared" si="1802"/>
        <v>53.223819301848046</v>
      </c>
      <c r="Y4006" s="39">
        <f t="shared" si="1803"/>
        <v>1620</v>
      </c>
      <c r="Z4006" s="41">
        <f t="shared" si="1804"/>
        <v>27569.938398357292</v>
      </c>
      <c r="AA4006" s="41">
        <v>8090.0205338809037</v>
      </c>
      <c r="AB4006" s="41">
        <v>-218.18532181383739</v>
      </c>
      <c r="AC4006" s="41">
        <f t="shared" si="1818"/>
        <v>7871.8352120670661</v>
      </c>
      <c r="AD4006" s="42">
        <f t="shared" si="1819"/>
        <v>19479.917864476389</v>
      </c>
      <c r="AE4006" s="41">
        <f t="shared" si="1820"/>
        <v>27351.753076543457</v>
      </c>
      <c r="AF4006" s="42">
        <f t="shared" si="1821"/>
        <v>620648.24692345655</v>
      </c>
      <c r="AG4006" s="43">
        <f t="shared" si="1825"/>
        <v>400</v>
      </c>
      <c r="AH4006" s="44">
        <f t="shared" si="1822"/>
        <v>382.98151950718687</v>
      </c>
      <c r="AI4006" s="36">
        <f t="shared" si="1823"/>
        <v>17.018480492813143</v>
      </c>
      <c r="AJ4006" s="36">
        <f t="shared" si="1824"/>
        <v>518</v>
      </c>
      <c r="AK4006" s="45">
        <v>45657</v>
      </c>
    </row>
    <row r="4007" spans="1:37" s="79" customFormat="1" ht="12.75" x14ac:dyDescent="0.25">
      <c r="A4007" s="36">
        <v>4001</v>
      </c>
      <c r="B4007" s="45">
        <v>45139</v>
      </c>
      <c r="C4007" s="36" t="s">
        <v>533</v>
      </c>
      <c r="D4007" s="36"/>
      <c r="E4007" s="36">
        <v>12003</v>
      </c>
      <c r="F4007" s="36" t="s">
        <v>2799</v>
      </c>
      <c r="G4007" s="56" t="s">
        <v>65</v>
      </c>
      <c r="H4007" s="38">
        <v>71</v>
      </c>
      <c r="I4007" s="48">
        <v>5474321.2648945898</v>
      </c>
      <c r="J4007" s="39">
        <f t="shared" si="1826"/>
        <v>0</v>
      </c>
      <c r="K4007" s="39">
        <f t="shared" si="1827"/>
        <v>5474321.2648945898</v>
      </c>
      <c r="L4007" s="39">
        <f t="shared" si="1828"/>
        <v>0</v>
      </c>
      <c r="M4007" s="39">
        <f>IF(C4007=12006,H4007,IF(C4007&lt;&gt;12006,0))</f>
        <v>0</v>
      </c>
      <c r="N4007" s="39">
        <f t="shared" si="1829"/>
        <v>0</v>
      </c>
      <c r="O4007" s="39">
        <f t="shared" si="1830"/>
        <v>0</v>
      </c>
      <c r="P4007" s="39">
        <f t="shared" si="1831"/>
        <v>0</v>
      </c>
      <c r="Q4007" s="39">
        <f t="shared" si="1832"/>
        <v>0</v>
      </c>
      <c r="R4007" s="39">
        <f t="shared" si="1833"/>
        <v>0</v>
      </c>
      <c r="S4007" s="39">
        <f t="shared" si="1834"/>
        <v>0</v>
      </c>
      <c r="T4007" s="39"/>
      <c r="U4007" s="39">
        <f t="shared" si="1835"/>
        <v>0</v>
      </c>
      <c r="V4007" s="39"/>
      <c r="W4007" s="39"/>
      <c r="X4007" s="39">
        <f t="shared" si="1802"/>
        <v>449.63624352316958</v>
      </c>
      <c r="Y4007" s="39">
        <f t="shared" si="1803"/>
        <v>13685.803162236474</v>
      </c>
      <c r="Z4007" s="41">
        <f t="shared" si="1804"/>
        <v>232911.57414500188</v>
      </c>
      <c r="AA4007" s="41">
        <v>68344.709015521774</v>
      </c>
      <c r="AB4007" s="41">
        <v>-1843.2354118724679</v>
      </c>
      <c r="AC4007" s="41">
        <f t="shared" si="1818"/>
        <v>66501.473603649312</v>
      </c>
      <c r="AD4007" s="42">
        <f t="shared" si="1819"/>
        <v>164566.86512948011</v>
      </c>
      <c r="AE4007" s="41">
        <f t="shared" si="1820"/>
        <v>231068.33873312944</v>
      </c>
      <c r="AF4007" s="42">
        <f t="shared" si="1821"/>
        <v>5243252.9261614606</v>
      </c>
      <c r="AG4007" s="43">
        <f t="shared" si="1825"/>
        <v>400</v>
      </c>
      <c r="AH4007" s="44">
        <f t="shared" si="1822"/>
        <v>382.98151950718687</v>
      </c>
      <c r="AI4007" s="36">
        <f t="shared" si="1823"/>
        <v>17.018480492813143</v>
      </c>
      <c r="AJ4007" s="36">
        <f t="shared" si="1824"/>
        <v>518</v>
      </c>
      <c r="AK4007" s="45">
        <v>45657</v>
      </c>
    </row>
    <row r="4008" spans="1:37" s="79" customFormat="1" ht="51" customHeight="1" x14ac:dyDescent="0.25">
      <c r="A4008" s="36">
        <v>4002</v>
      </c>
      <c r="B4008" s="45">
        <v>45139</v>
      </c>
      <c r="C4008" s="36" t="s">
        <v>533</v>
      </c>
      <c r="D4008" s="36"/>
      <c r="E4008" s="36">
        <v>12003</v>
      </c>
      <c r="F4008" s="36" t="s">
        <v>2861</v>
      </c>
      <c r="G4008" s="56" t="s">
        <v>65</v>
      </c>
      <c r="H4008" s="38">
        <v>6</v>
      </c>
      <c r="I4008" s="48">
        <v>327688.24472960603</v>
      </c>
      <c r="J4008" s="39">
        <f t="shared" si="1826"/>
        <v>0</v>
      </c>
      <c r="K4008" s="39">
        <f t="shared" si="1827"/>
        <v>327688.24472960603</v>
      </c>
      <c r="L4008" s="39">
        <f t="shared" si="1828"/>
        <v>0</v>
      </c>
      <c r="M4008" s="39">
        <f>IF(C4008=12006,H4008,IF(C4008&lt;&gt;12006,0))</f>
        <v>0</v>
      </c>
      <c r="N4008" s="39">
        <f t="shared" si="1829"/>
        <v>0</v>
      </c>
      <c r="O4008" s="39">
        <f t="shared" si="1830"/>
        <v>0</v>
      </c>
      <c r="P4008" s="39">
        <f t="shared" si="1831"/>
        <v>0</v>
      </c>
      <c r="Q4008" s="39">
        <f t="shared" si="1832"/>
        <v>0</v>
      </c>
      <c r="R4008" s="39">
        <f t="shared" si="1833"/>
        <v>0</v>
      </c>
      <c r="S4008" s="39">
        <f t="shared" si="1834"/>
        <v>0</v>
      </c>
      <c r="T4008" s="39"/>
      <c r="U4008" s="39">
        <f t="shared" si="1835"/>
        <v>0</v>
      </c>
      <c r="V4008" s="39"/>
      <c r="W4008" s="39"/>
      <c r="X4008" s="39">
        <f t="shared" si="1802"/>
        <v>26.914845563006651</v>
      </c>
      <c r="Y4008" s="39">
        <f t="shared" si="1803"/>
        <v>819.2206118240149</v>
      </c>
      <c r="Z4008" s="41">
        <f t="shared" si="1804"/>
        <v>13941.890001637446</v>
      </c>
      <c r="AA4008" s="41">
        <v>4091.0565255770111</v>
      </c>
      <c r="AB4008" s="41">
        <v>-110.33451409095768</v>
      </c>
      <c r="AC4008" s="41">
        <f t="shared" si="1818"/>
        <v>3980.7220114860534</v>
      </c>
      <c r="AD4008" s="42">
        <f t="shared" si="1819"/>
        <v>9850.8334760604357</v>
      </c>
      <c r="AE4008" s="41">
        <f t="shared" si="1820"/>
        <v>13831.55548754649</v>
      </c>
      <c r="AF4008" s="42">
        <f t="shared" si="1821"/>
        <v>313856.68924205954</v>
      </c>
      <c r="AG4008" s="43">
        <f t="shared" si="1825"/>
        <v>400</v>
      </c>
      <c r="AH4008" s="44">
        <f t="shared" si="1822"/>
        <v>382.98151950718687</v>
      </c>
      <c r="AI4008" s="36">
        <f t="shared" si="1823"/>
        <v>17.018480492813143</v>
      </c>
      <c r="AJ4008" s="36">
        <f t="shared" si="1824"/>
        <v>518</v>
      </c>
      <c r="AK4008" s="45">
        <v>45657</v>
      </c>
    </row>
    <row r="4009" spans="1:37" s="79" customFormat="1" ht="51" customHeight="1" x14ac:dyDescent="0.25">
      <c r="A4009" s="36">
        <v>4003</v>
      </c>
      <c r="B4009" s="45">
        <v>45139</v>
      </c>
      <c r="C4009" s="36" t="s">
        <v>534</v>
      </c>
      <c r="D4009" s="36"/>
      <c r="E4009" s="36">
        <v>12008</v>
      </c>
      <c r="F4009" s="56" t="s">
        <v>2862</v>
      </c>
      <c r="G4009" s="36" t="s">
        <v>65</v>
      </c>
      <c r="H4009" s="38">
        <v>1</v>
      </c>
      <c r="I4009" s="48">
        <v>9307500</v>
      </c>
      <c r="J4009" s="39">
        <f t="shared" si="1826"/>
        <v>0</v>
      </c>
      <c r="K4009" s="39">
        <f t="shared" si="1827"/>
        <v>0</v>
      </c>
      <c r="L4009" s="39">
        <f t="shared" si="1828"/>
        <v>0</v>
      </c>
      <c r="M4009" s="39">
        <f>IF(C4009=12006,H4009,IF(C4009&lt;&gt;12006,0))</f>
        <v>0</v>
      </c>
      <c r="N4009" s="39">
        <f t="shared" si="1829"/>
        <v>0</v>
      </c>
      <c r="O4009" s="39">
        <f t="shared" si="1830"/>
        <v>0</v>
      </c>
      <c r="P4009" s="39">
        <f t="shared" si="1831"/>
        <v>9307500</v>
      </c>
      <c r="Q4009" s="39">
        <f t="shared" si="1832"/>
        <v>0</v>
      </c>
      <c r="R4009" s="39">
        <f t="shared" si="1833"/>
        <v>0</v>
      </c>
      <c r="S4009" s="39">
        <f t="shared" si="1834"/>
        <v>0</v>
      </c>
      <c r="T4009" s="39"/>
      <c r="U4009" s="39">
        <f t="shared" si="1835"/>
        <v>0</v>
      </c>
      <c r="V4009" s="39"/>
      <c r="W4009" s="39"/>
      <c r="X4009" s="39">
        <f t="shared" si="1802"/>
        <v>764.476386036961</v>
      </c>
      <c r="Y4009" s="39">
        <f t="shared" si="1803"/>
        <v>23268.75</v>
      </c>
      <c r="Z4009" s="41">
        <f t="shared" si="1804"/>
        <v>395998.76796714583</v>
      </c>
      <c r="AA4009" s="41">
        <v>116200.41067761807</v>
      </c>
      <c r="AB4009" s="41">
        <v>-3133.8887079973629</v>
      </c>
      <c r="AC4009" s="41">
        <f t="shared" si="1818"/>
        <v>113066.52196962071</v>
      </c>
      <c r="AD4009" s="42">
        <f t="shared" si="1819"/>
        <v>279798.35728952778</v>
      </c>
      <c r="AE4009" s="41">
        <f t="shared" si="1820"/>
        <v>392864.8792591485</v>
      </c>
      <c r="AF4009" s="42">
        <f t="shared" si="1821"/>
        <v>8914635.1207408514</v>
      </c>
      <c r="AG4009" s="43">
        <f t="shared" si="1825"/>
        <v>400</v>
      </c>
      <c r="AH4009" s="44">
        <f t="shared" si="1822"/>
        <v>382.98151950718687</v>
      </c>
      <c r="AI4009" s="36">
        <f t="shared" si="1823"/>
        <v>17.018480492813143</v>
      </c>
      <c r="AJ4009" s="36">
        <f t="shared" si="1824"/>
        <v>518</v>
      </c>
      <c r="AK4009" s="45">
        <v>45657</v>
      </c>
    </row>
    <row r="4010" spans="1:37" s="79" customFormat="1" ht="15.75" customHeight="1" x14ac:dyDescent="0.25">
      <c r="A4010" s="36">
        <v>4004</v>
      </c>
      <c r="B4010" s="45">
        <v>45139</v>
      </c>
      <c r="C4010" s="49" t="s">
        <v>431</v>
      </c>
      <c r="D4010" s="49"/>
      <c r="E4010" s="49">
        <v>12009</v>
      </c>
      <c r="F4010" s="56" t="s">
        <v>2863</v>
      </c>
      <c r="G4010" s="56" t="s">
        <v>756</v>
      </c>
      <c r="H4010" s="38">
        <v>1</v>
      </c>
      <c r="I4010" s="48">
        <v>180000</v>
      </c>
      <c r="J4010" s="39">
        <f t="shared" si="1826"/>
        <v>0</v>
      </c>
      <c r="K4010" s="39">
        <f t="shared" si="1827"/>
        <v>0</v>
      </c>
      <c r="L4010" s="39">
        <f t="shared" si="1828"/>
        <v>0</v>
      </c>
      <c r="M4010" s="39">
        <f>IF(C4010=12006,H4010,IF(C4010&lt;&gt;12006,0))</f>
        <v>0</v>
      </c>
      <c r="N4010" s="39">
        <f t="shared" si="1829"/>
        <v>0</v>
      </c>
      <c r="O4010" s="39">
        <f t="shared" si="1830"/>
        <v>0</v>
      </c>
      <c r="P4010" s="39">
        <f t="shared" si="1831"/>
        <v>0</v>
      </c>
      <c r="Q4010" s="39">
        <f t="shared" si="1832"/>
        <v>180000</v>
      </c>
      <c r="R4010" s="39">
        <f t="shared" si="1833"/>
        <v>0</v>
      </c>
      <c r="S4010" s="39">
        <f t="shared" si="1834"/>
        <v>0</v>
      </c>
      <c r="T4010" s="39"/>
      <c r="U4010" s="39">
        <f t="shared" si="1835"/>
        <v>0</v>
      </c>
      <c r="V4010" s="39"/>
      <c r="W4010" s="39"/>
      <c r="X4010" s="39">
        <f t="shared" si="1802"/>
        <v>49.281314168377826</v>
      </c>
      <c r="Y4010" s="39">
        <f t="shared" si="1803"/>
        <v>1500</v>
      </c>
      <c r="Z4010" s="41">
        <f t="shared" si="1804"/>
        <v>25527.720739219716</v>
      </c>
      <c r="AA4010" s="41">
        <v>7490.7597535934292</v>
      </c>
      <c r="AB4010" s="41">
        <v>866.90739048302657</v>
      </c>
      <c r="AC4010" s="41">
        <f t="shared" si="1818"/>
        <v>8357.6671440764549</v>
      </c>
      <c r="AD4010" s="42">
        <f t="shared" si="1819"/>
        <v>18036.960985626287</v>
      </c>
      <c r="AE4010" s="41">
        <f t="shared" si="1820"/>
        <v>26394.628129702742</v>
      </c>
      <c r="AF4010" s="42">
        <f t="shared" si="1821"/>
        <v>153605.37187029727</v>
      </c>
      <c r="AG4010" s="43">
        <f t="shared" si="1825"/>
        <v>120</v>
      </c>
      <c r="AH4010" s="44">
        <f t="shared" si="1822"/>
        <v>102.98151950718686</v>
      </c>
      <c r="AI4010" s="36">
        <f t="shared" si="1823"/>
        <v>17.018480492813143</v>
      </c>
      <c r="AJ4010" s="36">
        <f t="shared" si="1824"/>
        <v>518</v>
      </c>
      <c r="AK4010" s="45">
        <v>45657</v>
      </c>
    </row>
    <row r="4011" spans="1:37" s="79" customFormat="1" ht="51" customHeight="1" x14ac:dyDescent="0.25">
      <c r="A4011" s="36">
        <v>4005</v>
      </c>
      <c r="B4011" s="45">
        <v>45139</v>
      </c>
      <c r="C4011" s="49" t="s">
        <v>431</v>
      </c>
      <c r="D4011" s="49"/>
      <c r="E4011" s="49">
        <v>12009</v>
      </c>
      <c r="F4011" s="56" t="s">
        <v>2864</v>
      </c>
      <c r="G4011" s="56" t="s">
        <v>756</v>
      </c>
      <c r="H4011" s="38">
        <v>1</v>
      </c>
      <c r="I4011" s="48">
        <v>220000</v>
      </c>
      <c r="J4011" s="39">
        <f t="shared" si="1826"/>
        <v>0</v>
      </c>
      <c r="K4011" s="39">
        <f t="shared" si="1827"/>
        <v>0</v>
      </c>
      <c r="L4011" s="39">
        <f t="shared" si="1828"/>
        <v>0</v>
      </c>
      <c r="M4011" s="39">
        <f>IF(C4011=12006,H4011,IF(C4011&lt;&gt;12006,0))</f>
        <v>0</v>
      </c>
      <c r="N4011" s="39">
        <f t="shared" si="1829"/>
        <v>0</v>
      </c>
      <c r="O4011" s="39">
        <f t="shared" si="1830"/>
        <v>0</v>
      </c>
      <c r="P4011" s="39">
        <f t="shared" si="1831"/>
        <v>0</v>
      </c>
      <c r="Q4011" s="39">
        <f t="shared" si="1832"/>
        <v>220000</v>
      </c>
      <c r="R4011" s="39">
        <f t="shared" si="1833"/>
        <v>0</v>
      </c>
      <c r="S4011" s="39">
        <f t="shared" si="1834"/>
        <v>0</v>
      </c>
      <c r="T4011" s="39"/>
      <c r="U4011" s="39">
        <f t="shared" si="1835"/>
        <v>0</v>
      </c>
      <c r="V4011" s="39"/>
      <c r="W4011" s="39"/>
      <c r="X4011" s="39">
        <f t="shared" si="1802"/>
        <v>60.232717316906225</v>
      </c>
      <c r="Y4011" s="39">
        <f t="shared" si="1803"/>
        <v>1833.3333333333333</v>
      </c>
      <c r="Z4011" s="41">
        <f t="shared" si="1804"/>
        <v>31200.547570157429</v>
      </c>
      <c r="AA4011" s="41">
        <v>9155.3730321697476</v>
      </c>
      <c r="AB4011" s="41">
        <v>1059.5534772570327</v>
      </c>
      <c r="AC4011" s="41">
        <f t="shared" si="1818"/>
        <v>10214.926509426779</v>
      </c>
      <c r="AD4011" s="42">
        <f t="shared" si="1819"/>
        <v>22045.174537987681</v>
      </c>
      <c r="AE4011" s="41">
        <f t="shared" si="1820"/>
        <v>32260.10104741446</v>
      </c>
      <c r="AF4011" s="42">
        <f t="shared" si="1821"/>
        <v>187739.89895258553</v>
      </c>
      <c r="AG4011" s="43">
        <f t="shared" si="1825"/>
        <v>120</v>
      </c>
      <c r="AH4011" s="44">
        <f t="shared" si="1822"/>
        <v>102.98151950718686</v>
      </c>
      <c r="AI4011" s="36">
        <f t="shared" si="1823"/>
        <v>17.018480492813143</v>
      </c>
      <c r="AJ4011" s="36">
        <f t="shared" si="1824"/>
        <v>518</v>
      </c>
      <c r="AK4011" s="45">
        <v>45657</v>
      </c>
    </row>
    <row r="4012" spans="1:37" s="79" customFormat="1" ht="12.75" customHeight="1" x14ac:dyDescent="0.25">
      <c r="A4012" s="36">
        <v>4006</v>
      </c>
      <c r="B4012" s="45">
        <v>45139</v>
      </c>
      <c r="C4012" s="36" t="s">
        <v>721</v>
      </c>
      <c r="D4012" s="36"/>
      <c r="E4012" s="36">
        <v>12003</v>
      </c>
      <c r="F4012" s="56" t="s">
        <v>2865</v>
      </c>
      <c r="G4012" s="36" t="s">
        <v>276</v>
      </c>
      <c r="H4012" s="38">
        <v>7</v>
      </c>
      <c r="I4012" s="48">
        <v>420000</v>
      </c>
      <c r="J4012" s="39">
        <f t="shared" si="1826"/>
        <v>0</v>
      </c>
      <c r="K4012" s="39">
        <f t="shared" si="1827"/>
        <v>420000</v>
      </c>
      <c r="L4012" s="39">
        <f t="shared" si="1828"/>
        <v>0</v>
      </c>
      <c r="M4012" s="39">
        <f>IF(C4012=12006,H4012,IF(C4012&lt;&gt;12006,0))</f>
        <v>0</v>
      </c>
      <c r="N4012" s="39">
        <f t="shared" si="1829"/>
        <v>0</v>
      </c>
      <c r="O4012" s="39">
        <f t="shared" si="1830"/>
        <v>0</v>
      </c>
      <c r="P4012" s="39">
        <f t="shared" si="1831"/>
        <v>0</v>
      </c>
      <c r="Q4012" s="39">
        <f t="shared" si="1832"/>
        <v>0</v>
      </c>
      <c r="R4012" s="39">
        <f t="shared" si="1833"/>
        <v>0</v>
      </c>
      <c r="S4012" s="39">
        <f t="shared" si="1834"/>
        <v>0</v>
      </c>
      <c r="T4012" s="39"/>
      <c r="U4012" s="39">
        <f t="shared" si="1835"/>
        <v>0</v>
      </c>
      <c r="V4012" s="39">
        <f>IF(E4012=12050,I4012,IF(E4012&lt;&gt;12050,0))</f>
        <v>0</v>
      </c>
      <c r="W4012" s="39"/>
      <c r="X4012" s="39">
        <f t="shared" si="1802"/>
        <v>34.496919917864474</v>
      </c>
      <c r="Y4012" s="39">
        <f t="shared" si="1803"/>
        <v>1050</v>
      </c>
      <c r="Z4012" s="41">
        <f t="shared" si="1804"/>
        <v>17869.404517453801</v>
      </c>
      <c r="AA4012" s="41">
        <v>5243.5318275154004</v>
      </c>
      <c r="AB4012" s="41">
        <v>0</v>
      </c>
      <c r="AC4012" s="41">
        <f t="shared" si="1818"/>
        <v>5243.5318275154004</v>
      </c>
      <c r="AD4012" s="42">
        <f t="shared" si="1819"/>
        <v>12625.8726899384</v>
      </c>
      <c r="AE4012" s="41">
        <f t="shared" si="1820"/>
        <v>17869.404517453801</v>
      </c>
      <c r="AF4012" s="42">
        <f t="shared" si="1821"/>
        <v>402130.5954825462</v>
      </c>
      <c r="AG4012" s="43">
        <f t="shared" si="1825"/>
        <v>400</v>
      </c>
      <c r="AH4012" s="44">
        <f t="shared" si="1822"/>
        <v>382.98151950718687</v>
      </c>
      <c r="AI4012" s="36">
        <f t="shared" si="1823"/>
        <v>17.018480492813143</v>
      </c>
      <c r="AJ4012" s="36">
        <f t="shared" si="1824"/>
        <v>518</v>
      </c>
      <c r="AK4012" s="45">
        <v>45657</v>
      </c>
    </row>
    <row r="4013" spans="1:37" s="79" customFormat="1" ht="51" customHeight="1" x14ac:dyDescent="0.25">
      <c r="A4013" s="36">
        <v>4007</v>
      </c>
      <c r="B4013" s="45">
        <v>45139</v>
      </c>
      <c r="C4013" s="36" t="s">
        <v>721</v>
      </c>
      <c r="D4013" s="36"/>
      <c r="E4013" s="36">
        <v>12003</v>
      </c>
      <c r="F4013" s="56" t="s">
        <v>2866</v>
      </c>
      <c r="G4013" s="38" t="s">
        <v>1431</v>
      </c>
      <c r="H4013" s="61">
        <v>6</v>
      </c>
      <c r="I4013" s="48">
        <v>480000</v>
      </c>
      <c r="J4013" s="39">
        <f t="shared" si="1826"/>
        <v>0</v>
      </c>
      <c r="K4013" s="39">
        <f t="shared" si="1827"/>
        <v>480000</v>
      </c>
      <c r="L4013" s="39">
        <f t="shared" si="1828"/>
        <v>0</v>
      </c>
      <c r="M4013" s="39">
        <f>IF(C4013=12006,H4013,IF(C4013&lt;&gt;12006,0))</f>
        <v>0</v>
      </c>
      <c r="N4013" s="39">
        <f t="shared" si="1829"/>
        <v>0</v>
      </c>
      <c r="O4013" s="39">
        <f t="shared" si="1830"/>
        <v>0</v>
      </c>
      <c r="P4013" s="39">
        <f t="shared" si="1831"/>
        <v>0</v>
      </c>
      <c r="Q4013" s="39">
        <f t="shared" si="1832"/>
        <v>0</v>
      </c>
      <c r="R4013" s="39">
        <f t="shared" si="1833"/>
        <v>0</v>
      </c>
      <c r="S4013" s="39">
        <f t="shared" si="1834"/>
        <v>0</v>
      </c>
      <c r="T4013" s="39"/>
      <c r="U4013" s="39">
        <f t="shared" si="1835"/>
        <v>0</v>
      </c>
      <c r="V4013" s="39"/>
      <c r="W4013" s="39"/>
      <c r="X4013" s="39">
        <f t="shared" si="1802"/>
        <v>39.42505133470226</v>
      </c>
      <c r="Y4013" s="39">
        <f t="shared" si="1803"/>
        <v>1200</v>
      </c>
      <c r="Z4013" s="41">
        <f t="shared" si="1804"/>
        <v>20422.176591375774</v>
      </c>
      <c r="AA4013" s="41">
        <v>5992.6078028747434</v>
      </c>
      <c r="AB4013" s="41">
        <v>0</v>
      </c>
      <c r="AC4013" s="41">
        <f t="shared" si="1818"/>
        <v>5992.6078028747434</v>
      </c>
      <c r="AD4013" s="42">
        <f t="shared" si="1819"/>
        <v>14429.56878850103</v>
      </c>
      <c r="AE4013" s="41">
        <f t="shared" si="1820"/>
        <v>20422.176591375774</v>
      </c>
      <c r="AF4013" s="42">
        <f t="shared" si="1821"/>
        <v>459577.82340862422</v>
      </c>
      <c r="AG4013" s="43">
        <f t="shared" si="1825"/>
        <v>400</v>
      </c>
      <c r="AH4013" s="44">
        <f t="shared" si="1822"/>
        <v>382.98151950718687</v>
      </c>
      <c r="AI4013" s="36">
        <f t="shared" si="1823"/>
        <v>17.018480492813143</v>
      </c>
      <c r="AJ4013" s="36">
        <f t="shared" si="1824"/>
        <v>518</v>
      </c>
      <c r="AK4013" s="45">
        <v>45657</v>
      </c>
    </row>
    <row r="4014" spans="1:37" s="79" customFormat="1" ht="51" customHeight="1" x14ac:dyDescent="0.25">
      <c r="A4014" s="36">
        <v>4008</v>
      </c>
      <c r="B4014" s="45">
        <v>45139</v>
      </c>
      <c r="C4014" s="36" t="s">
        <v>721</v>
      </c>
      <c r="D4014" s="36"/>
      <c r="E4014" s="36">
        <v>12003</v>
      </c>
      <c r="F4014" s="56" t="s">
        <v>2859</v>
      </c>
      <c r="G4014" s="38" t="s">
        <v>387</v>
      </c>
      <c r="H4014" s="61">
        <v>11</v>
      </c>
      <c r="I4014" s="48">
        <v>880000</v>
      </c>
      <c r="J4014" s="39">
        <f t="shared" si="1826"/>
        <v>0</v>
      </c>
      <c r="K4014" s="39">
        <f t="shared" si="1827"/>
        <v>880000</v>
      </c>
      <c r="L4014" s="39">
        <f t="shared" si="1828"/>
        <v>0</v>
      </c>
      <c r="M4014" s="39">
        <f>IF(C4014=12006,H4014,IF(C4014&lt;&gt;12006,0))</f>
        <v>0</v>
      </c>
      <c r="N4014" s="39">
        <f t="shared" si="1829"/>
        <v>0</v>
      </c>
      <c r="O4014" s="39">
        <f t="shared" si="1830"/>
        <v>0</v>
      </c>
      <c r="P4014" s="39">
        <f t="shared" si="1831"/>
        <v>0</v>
      </c>
      <c r="Q4014" s="39">
        <f t="shared" si="1832"/>
        <v>0</v>
      </c>
      <c r="R4014" s="39">
        <f t="shared" si="1833"/>
        <v>0</v>
      </c>
      <c r="S4014" s="39">
        <f t="shared" si="1834"/>
        <v>0</v>
      </c>
      <c r="T4014" s="39"/>
      <c r="U4014" s="39">
        <f t="shared" si="1835"/>
        <v>0</v>
      </c>
      <c r="V4014" s="39"/>
      <c r="W4014" s="39"/>
      <c r="X4014" s="39">
        <f t="shared" si="1802"/>
        <v>72.279260780287473</v>
      </c>
      <c r="Y4014" s="39">
        <f t="shared" si="1803"/>
        <v>2200</v>
      </c>
      <c r="Z4014" s="41">
        <f t="shared" si="1804"/>
        <v>37440.657084188919</v>
      </c>
      <c r="AA4014" s="41">
        <v>10986.447638603697</v>
      </c>
      <c r="AB4014" s="41">
        <v>0</v>
      </c>
      <c r="AC4014" s="41">
        <f t="shared" si="1818"/>
        <v>10986.447638603697</v>
      </c>
      <c r="AD4014" s="42">
        <f t="shared" si="1819"/>
        <v>26454.20944558522</v>
      </c>
      <c r="AE4014" s="41">
        <f t="shared" si="1820"/>
        <v>37440.657084188919</v>
      </c>
      <c r="AF4014" s="42">
        <f t="shared" si="1821"/>
        <v>842559.34291581111</v>
      </c>
      <c r="AG4014" s="43">
        <f t="shared" si="1825"/>
        <v>400</v>
      </c>
      <c r="AH4014" s="44">
        <f t="shared" si="1822"/>
        <v>382.98151950718687</v>
      </c>
      <c r="AI4014" s="36">
        <f t="shared" si="1823"/>
        <v>17.018480492813143</v>
      </c>
      <c r="AJ4014" s="36">
        <f t="shared" si="1824"/>
        <v>518</v>
      </c>
      <c r="AK4014" s="45">
        <v>45657</v>
      </c>
    </row>
    <row r="4015" spans="1:37" s="79" customFormat="1" ht="51" customHeight="1" x14ac:dyDescent="0.25">
      <c r="A4015" s="36">
        <v>4009</v>
      </c>
      <c r="B4015" s="45">
        <v>45139</v>
      </c>
      <c r="C4015" s="36" t="s">
        <v>721</v>
      </c>
      <c r="D4015" s="36"/>
      <c r="E4015" s="36">
        <v>12003</v>
      </c>
      <c r="F4015" s="56" t="s">
        <v>2867</v>
      </c>
      <c r="G4015" s="38" t="s">
        <v>387</v>
      </c>
      <c r="H4015" s="61">
        <v>8</v>
      </c>
      <c r="I4015" s="48">
        <v>640000</v>
      </c>
      <c r="J4015" s="39">
        <f t="shared" si="1826"/>
        <v>0</v>
      </c>
      <c r="K4015" s="39">
        <f t="shared" si="1827"/>
        <v>640000</v>
      </c>
      <c r="L4015" s="39">
        <f t="shared" si="1828"/>
        <v>0</v>
      </c>
      <c r="M4015" s="39">
        <f>IF(C4015=12006,H4015,IF(C4015&lt;&gt;12006,0))</f>
        <v>0</v>
      </c>
      <c r="N4015" s="39">
        <f t="shared" si="1829"/>
        <v>0</v>
      </c>
      <c r="O4015" s="39">
        <f t="shared" si="1830"/>
        <v>0</v>
      </c>
      <c r="P4015" s="39">
        <f t="shared" si="1831"/>
        <v>0</v>
      </c>
      <c r="Q4015" s="39">
        <f t="shared" si="1832"/>
        <v>0</v>
      </c>
      <c r="R4015" s="39">
        <f t="shared" si="1833"/>
        <v>0</v>
      </c>
      <c r="S4015" s="39">
        <f t="shared" si="1834"/>
        <v>0</v>
      </c>
      <c r="T4015" s="39"/>
      <c r="U4015" s="39">
        <f t="shared" si="1835"/>
        <v>0</v>
      </c>
      <c r="V4015" s="39"/>
      <c r="W4015" s="39"/>
      <c r="X4015" s="39">
        <f t="shared" si="1802"/>
        <v>52.566735112936342</v>
      </c>
      <c r="Y4015" s="39">
        <f t="shared" si="1803"/>
        <v>1600</v>
      </c>
      <c r="Z4015" s="41">
        <f t="shared" si="1804"/>
        <v>27229.56878850103</v>
      </c>
      <c r="AA4015" s="41">
        <v>7990.1437371663251</v>
      </c>
      <c r="AB4015" s="41">
        <v>0</v>
      </c>
      <c r="AC4015" s="41">
        <f t="shared" si="1818"/>
        <v>7990.1437371663251</v>
      </c>
      <c r="AD4015" s="42">
        <f t="shared" si="1819"/>
        <v>19239.425051334707</v>
      </c>
      <c r="AE4015" s="41">
        <f t="shared" si="1820"/>
        <v>27229.568788501034</v>
      </c>
      <c r="AF4015" s="42">
        <f t="shared" si="1821"/>
        <v>612770.43121149892</v>
      </c>
      <c r="AG4015" s="43">
        <f t="shared" si="1825"/>
        <v>400</v>
      </c>
      <c r="AH4015" s="44">
        <f t="shared" si="1822"/>
        <v>382.98151950718687</v>
      </c>
      <c r="AI4015" s="36">
        <f t="shared" si="1823"/>
        <v>17.018480492813143</v>
      </c>
      <c r="AJ4015" s="36">
        <f t="shared" si="1824"/>
        <v>518</v>
      </c>
      <c r="AK4015" s="45">
        <v>45657</v>
      </c>
    </row>
    <row r="4016" spans="1:37" s="79" customFormat="1" ht="51" customHeight="1" x14ac:dyDescent="0.25">
      <c r="A4016" s="36">
        <v>4010</v>
      </c>
      <c r="B4016" s="45">
        <v>45139</v>
      </c>
      <c r="C4016" s="36" t="s">
        <v>721</v>
      </c>
      <c r="D4016" s="36"/>
      <c r="E4016" s="36">
        <v>12003</v>
      </c>
      <c r="F4016" s="36" t="s">
        <v>2800</v>
      </c>
      <c r="G4016" s="38" t="s">
        <v>318</v>
      </c>
      <c r="H4016" s="61">
        <v>10</v>
      </c>
      <c r="I4016" s="48">
        <v>850000</v>
      </c>
      <c r="J4016" s="39">
        <f t="shared" si="1826"/>
        <v>0</v>
      </c>
      <c r="K4016" s="39">
        <f t="shared" si="1827"/>
        <v>850000</v>
      </c>
      <c r="L4016" s="39">
        <f t="shared" si="1828"/>
        <v>0</v>
      </c>
      <c r="M4016" s="39">
        <f>IF(C4016=12006,H4016,IF(C4016&lt;&gt;12006,0))</f>
        <v>0</v>
      </c>
      <c r="N4016" s="39">
        <f t="shared" si="1829"/>
        <v>0</v>
      </c>
      <c r="O4016" s="39">
        <f t="shared" si="1830"/>
        <v>0</v>
      </c>
      <c r="P4016" s="39">
        <f t="shared" si="1831"/>
        <v>0</v>
      </c>
      <c r="Q4016" s="39">
        <f t="shared" si="1832"/>
        <v>0</v>
      </c>
      <c r="R4016" s="39">
        <f t="shared" si="1833"/>
        <v>0</v>
      </c>
      <c r="S4016" s="39">
        <f t="shared" si="1834"/>
        <v>0</v>
      </c>
      <c r="T4016" s="39"/>
      <c r="U4016" s="39">
        <f t="shared" si="1835"/>
        <v>0</v>
      </c>
      <c r="V4016" s="39"/>
      <c r="W4016" s="39"/>
      <c r="X4016" s="39">
        <f t="shared" si="1802"/>
        <v>69.815195071868587</v>
      </c>
      <c r="Y4016" s="39">
        <f t="shared" si="1803"/>
        <v>2125</v>
      </c>
      <c r="Z4016" s="41">
        <f t="shared" si="1804"/>
        <v>36164.271047227929</v>
      </c>
      <c r="AA4016" s="41">
        <v>10611.909650924024</v>
      </c>
      <c r="AB4016" s="41">
        <v>0</v>
      </c>
      <c r="AC4016" s="41">
        <f t="shared" si="1818"/>
        <v>10611.909650924024</v>
      </c>
      <c r="AD4016" s="42">
        <f t="shared" si="1819"/>
        <v>25552.361396303902</v>
      </c>
      <c r="AE4016" s="41">
        <f t="shared" si="1820"/>
        <v>36164.271047227929</v>
      </c>
      <c r="AF4016" s="42">
        <f t="shared" si="1821"/>
        <v>813835.7289527721</v>
      </c>
      <c r="AG4016" s="43">
        <f t="shared" si="1825"/>
        <v>400</v>
      </c>
      <c r="AH4016" s="44">
        <f t="shared" si="1822"/>
        <v>382.98151950718687</v>
      </c>
      <c r="AI4016" s="36">
        <f t="shared" si="1823"/>
        <v>17.018480492813143</v>
      </c>
      <c r="AJ4016" s="36">
        <f t="shared" si="1824"/>
        <v>518</v>
      </c>
      <c r="AK4016" s="45">
        <v>45657</v>
      </c>
    </row>
    <row r="4017" spans="1:37" s="79" customFormat="1" ht="12.75" x14ac:dyDescent="0.25">
      <c r="A4017" s="36">
        <v>4011</v>
      </c>
      <c r="B4017" s="45">
        <v>45139</v>
      </c>
      <c r="C4017" s="36" t="s">
        <v>721</v>
      </c>
      <c r="D4017" s="36"/>
      <c r="E4017" s="36">
        <v>12003</v>
      </c>
      <c r="F4017" s="36" t="s">
        <v>2800</v>
      </c>
      <c r="G4017" s="38" t="s">
        <v>318</v>
      </c>
      <c r="H4017" s="61">
        <v>19</v>
      </c>
      <c r="I4017" s="48">
        <v>1425000</v>
      </c>
      <c r="J4017" s="39">
        <f t="shared" si="1826"/>
        <v>0</v>
      </c>
      <c r="K4017" s="39">
        <f t="shared" si="1827"/>
        <v>1425000</v>
      </c>
      <c r="L4017" s="39">
        <f t="shared" si="1828"/>
        <v>0</v>
      </c>
      <c r="M4017" s="39">
        <f>IF(C4017=12006,H4017,IF(C4017&lt;&gt;12006,0))</f>
        <v>0</v>
      </c>
      <c r="N4017" s="39">
        <f t="shared" si="1829"/>
        <v>0</v>
      </c>
      <c r="O4017" s="39">
        <f t="shared" si="1830"/>
        <v>0</v>
      </c>
      <c r="P4017" s="39">
        <f t="shared" si="1831"/>
        <v>0</v>
      </c>
      <c r="Q4017" s="39">
        <f t="shared" si="1832"/>
        <v>0</v>
      </c>
      <c r="R4017" s="39">
        <f t="shared" si="1833"/>
        <v>0</v>
      </c>
      <c r="S4017" s="39">
        <f t="shared" si="1834"/>
        <v>0</v>
      </c>
      <c r="T4017" s="39"/>
      <c r="U4017" s="39">
        <f t="shared" si="1835"/>
        <v>0</v>
      </c>
      <c r="V4017" s="39"/>
      <c r="W4017" s="39"/>
      <c r="X4017" s="39">
        <f t="shared" si="1802"/>
        <v>117.04312114989733</v>
      </c>
      <c r="Y4017" s="39">
        <f t="shared" si="1803"/>
        <v>3562.5</v>
      </c>
      <c r="Z4017" s="41">
        <f t="shared" si="1804"/>
        <v>60628.336755646822</v>
      </c>
      <c r="AA4017" s="41">
        <v>17790.554414784394</v>
      </c>
      <c r="AB4017" s="41">
        <v>0</v>
      </c>
      <c r="AC4017" s="41">
        <f t="shared" si="1818"/>
        <v>17790.554414784394</v>
      </c>
      <c r="AD4017" s="42">
        <f t="shared" si="1819"/>
        <v>42837.782340862424</v>
      </c>
      <c r="AE4017" s="41">
        <f t="shared" si="1820"/>
        <v>60628.336755646815</v>
      </c>
      <c r="AF4017" s="42">
        <f t="shared" si="1821"/>
        <v>1364371.6632443531</v>
      </c>
      <c r="AG4017" s="43">
        <f t="shared" si="1825"/>
        <v>400</v>
      </c>
      <c r="AH4017" s="44">
        <f t="shared" si="1822"/>
        <v>382.98151950718687</v>
      </c>
      <c r="AI4017" s="36">
        <f t="shared" si="1823"/>
        <v>17.018480492813143</v>
      </c>
      <c r="AJ4017" s="36">
        <f t="shared" si="1824"/>
        <v>518</v>
      </c>
      <c r="AK4017" s="45">
        <v>45657</v>
      </c>
    </row>
    <row r="4018" spans="1:37" s="79" customFormat="1" ht="12.75" x14ac:dyDescent="0.25">
      <c r="A4018" s="36">
        <v>4012</v>
      </c>
      <c r="B4018" s="45">
        <v>45139</v>
      </c>
      <c r="C4018" s="36" t="s">
        <v>721</v>
      </c>
      <c r="D4018" s="36"/>
      <c r="E4018" s="36">
        <v>12003</v>
      </c>
      <c r="F4018" s="36" t="s">
        <v>2868</v>
      </c>
      <c r="G4018" s="38" t="s">
        <v>318</v>
      </c>
      <c r="H4018" s="61">
        <v>2</v>
      </c>
      <c r="I4018" s="48">
        <v>120000</v>
      </c>
      <c r="J4018" s="39">
        <f t="shared" si="1826"/>
        <v>0</v>
      </c>
      <c r="K4018" s="39">
        <f t="shared" si="1827"/>
        <v>120000</v>
      </c>
      <c r="L4018" s="39">
        <f t="shared" si="1828"/>
        <v>0</v>
      </c>
      <c r="M4018" s="39">
        <f>IF(C4018=12006,H4018,IF(C4018&lt;&gt;12006,0))</f>
        <v>0</v>
      </c>
      <c r="N4018" s="39">
        <f t="shared" si="1829"/>
        <v>0</v>
      </c>
      <c r="O4018" s="39">
        <f t="shared" si="1830"/>
        <v>0</v>
      </c>
      <c r="P4018" s="39">
        <f t="shared" si="1831"/>
        <v>0</v>
      </c>
      <c r="Q4018" s="39">
        <f t="shared" si="1832"/>
        <v>0</v>
      </c>
      <c r="R4018" s="39">
        <f t="shared" si="1833"/>
        <v>0</v>
      </c>
      <c r="S4018" s="39">
        <f t="shared" si="1834"/>
        <v>0</v>
      </c>
      <c r="T4018" s="39"/>
      <c r="U4018" s="39">
        <f t="shared" si="1835"/>
        <v>0</v>
      </c>
      <c r="V4018" s="39"/>
      <c r="W4018" s="39"/>
      <c r="X4018" s="39">
        <f t="shared" si="1802"/>
        <v>9.8562628336755651</v>
      </c>
      <c r="Y4018" s="39">
        <f t="shared" si="1803"/>
        <v>300</v>
      </c>
      <c r="Z4018" s="41">
        <f t="shared" si="1804"/>
        <v>5105.5441478439434</v>
      </c>
      <c r="AA4018" s="41">
        <v>1498.1519507186858</v>
      </c>
      <c r="AB4018" s="41">
        <v>0</v>
      </c>
      <c r="AC4018" s="41">
        <f t="shared" si="1818"/>
        <v>1498.1519507186858</v>
      </c>
      <c r="AD4018" s="42">
        <f t="shared" si="1819"/>
        <v>3607.3921971252576</v>
      </c>
      <c r="AE4018" s="41">
        <f t="shared" si="1820"/>
        <v>5105.5441478439434</v>
      </c>
      <c r="AF4018" s="42">
        <f t="shared" si="1821"/>
        <v>114894.45585215605</v>
      </c>
      <c r="AG4018" s="43">
        <f t="shared" si="1825"/>
        <v>400</v>
      </c>
      <c r="AH4018" s="44">
        <f t="shared" si="1822"/>
        <v>382.98151950718687</v>
      </c>
      <c r="AI4018" s="36">
        <f t="shared" si="1823"/>
        <v>17.018480492813143</v>
      </c>
      <c r="AJ4018" s="36">
        <f t="shared" si="1824"/>
        <v>518</v>
      </c>
      <c r="AK4018" s="45">
        <v>45657</v>
      </c>
    </row>
    <row r="4019" spans="1:37" s="79" customFormat="1" ht="12.75" x14ac:dyDescent="0.25">
      <c r="A4019" s="36">
        <v>4013</v>
      </c>
      <c r="B4019" s="45">
        <v>45139</v>
      </c>
      <c r="C4019" s="36" t="s">
        <v>721</v>
      </c>
      <c r="D4019" s="36"/>
      <c r="E4019" s="36">
        <v>12003</v>
      </c>
      <c r="F4019" s="36" t="s">
        <v>2800</v>
      </c>
      <c r="G4019" s="38" t="s">
        <v>318</v>
      </c>
      <c r="H4019" s="61">
        <v>2</v>
      </c>
      <c r="I4019" s="48">
        <v>160000</v>
      </c>
      <c r="J4019" s="39">
        <f t="shared" si="1826"/>
        <v>0</v>
      </c>
      <c r="K4019" s="39">
        <f t="shared" si="1827"/>
        <v>160000</v>
      </c>
      <c r="L4019" s="39">
        <f t="shared" si="1828"/>
        <v>0</v>
      </c>
      <c r="M4019" s="39">
        <f>IF(C4019=12006,H4019,IF(C4019&lt;&gt;12006,0))</f>
        <v>0</v>
      </c>
      <c r="N4019" s="39">
        <f t="shared" si="1829"/>
        <v>0</v>
      </c>
      <c r="O4019" s="39">
        <f t="shared" si="1830"/>
        <v>0</v>
      </c>
      <c r="P4019" s="39">
        <f t="shared" si="1831"/>
        <v>0</v>
      </c>
      <c r="Q4019" s="39">
        <f t="shared" si="1832"/>
        <v>0</v>
      </c>
      <c r="R4019" s="39">
        <f t="shared" si="1833"/>
        <v>0</v>
      </c>
      <c r="S4019" s="39">
        <f t="shared" si="1834"/>
        <v>0</v>
      </c>
      <c r="T4019" s="39"/>
      <c r="U4019" s="39">
        <f t="shared" si="1835"/>
        <v>0</v>
      </c>
      <c r="V4019" s="39"/>
      <c r="W4019" s="39"/>
      <c r="X4019" s="39">
        <f t="shared" si="1802"/>
        <v>13.141683778234086</v>
      </c>
      <c r="Y4019" s="39">
        <f t="shared" si="1803"/>
        <v>400</v>
      </c>
      <c r="Z4019" s="41">
        <f t="shared" si="1804"/>
        <v>6807.3921971252576</v>
      </c>
      <c r="AA4019" s="41">
        <v>1997.5359342915813</v>
      </c>
      <c r="AB4019" s="41">
        <v>0</v>
      </c>
      <c r="AC4019" s="41">
        <f t="shared" si="1818"/>
        <v>1997.5359342915813</v>
      </c>
      <c r="AD4019" s="42">
        <f t="shared" si="1819"/>
        <v>4809.8562628336767</v>
      </c>
      <c r="AE4019" s="41">
        <f t="shared" si="1820"/>
        <v>6807.3921971252585</v>
      </c>
      <c r="AF4019" s="42">
        <f t="shared" si="1821"/>
        <v>153192.60780287473</v>
      </c>
      <c r="AG4019" s="43">
        <f t="shared" si="1825"/>
        <v>400</v>
      </c>
      <c r="AH4019" s="44">
        <f t="shared" si="1822"/>
        <v>382.98151950718687</v>
      </c>
      <c r="AI4019" s="36">
        <f t="shared" si="1823"/>
        <v>17.018480492813143</v>
      </c>
      <c r="AJ4019" s="36">
        <f t="shared" si="1824"/>
        <v>518</v>
      </c>
      <c r="AK4019" s="45">
        <v>45657</v>
      </c>
    </row>
    <row r="4020" spans="1:37" s="79" customFormat="1" ht="12.75" x14ac:dyDescent="0.25">
      <c r="A4020" s="36">
        <v>4014</v>
      </c>
      <c r="B4020" s="45">
        <v>45139</v>
      </c>
      <c r="C4020" s="36" t="s">
        <v>721</v>
      </c>
      <c r="D4020" s="36"/>
      <c r="E4020" s="36">
        <v>12003</v>
      </c>
      <c r="F4020" s="36" t="s">
        <v>2800</v>
      </c>
      <c r="G4020" s="38" t="s">
        <v>318</v>
      </c>
      <c r="H4020" s="61">
        <v>1</v>
      </c>
      <c r="I4020" s="48">
        <v>125000</v>
      </c>
      <c r="J4020" s="39">
        <f t="shared" si="1826"/>
        <v>0</v>
      </c>
      <c r="K4020" s="39">
        <f t="shared" si="1827"/>
        <v>125000</v>
      </c>
      <c r="L4020" s="39">
        <f t="shared" si="1828"/>
        <v>0</v>
      </c>
      <c r="M4020" s="39">
        <f>IF(C4020=12006,H4020,IF(C4020&lt;&gt;12006,0))</f>
        <v>0</v>
      </c>
      <c r="N4020" s="39">
        <f t="shared" si="1829"/>
        <v>0</v>
      </c>
      <c r="O4020" s="39">
        <f t="shared" si="1830"/>
        <v>0</v>
      </c>
      <c r="P4020" s="39">
        <f t="shared" si="1831"/>
        <v>0</v>
      </c>
      <c r="Q4020" s="39">
        <f t="shared" si="1832"/>
        <v>0</v>
      </c>
      <c r="R4020" s="39">
        <f t="shared" si="1833"/>
        <v>0</v>
      </c>
      <c r="S4020" s="39">
        <f t="shared" si="1834"/>
        <v>0</v>
      </c>
      <c r="T4020" s="39"/>
      <c r="U4020" s="39">
        <f t="shared" si="1835"/>
        <v>0</v>
      </c>
      <c r="V4020" s="39"/>
      <c r="W4020" s="39"/>
      <c r="X4020" s="39">
        <f t="shared" si="1802"/>
        <v>10.266940451745379</v>
      </c>
      <c r="Y4020" s="39">
        <f t="shared" si="1803"/>
        <v>312.49999999999994</v>
      </c>
      <c r="Z4020" s="41">
        <f t="shared" si="1804"/>
        <v>5318.2751540041063</v>
      </c>
      <c r="AA4020" s="41">
        <v>1560.5749486652976</v>
      </c>
      <c r="AB4020" s="41">
        <v>0</v>
      </c>
      <c r="AC4020" s="41">
        <f t="shared" si="1818"/>
        <v>1560.5749486652976</v>
      </c>
      <c r="AD4020" s="42">
        <f t="shared" si="1819"/>
        <v>3757.7002053388087</v>
      </c>
      <c r="AE4020" s="41">
        <f t="shared" si="1820"/>
        <v>5318.2751540041063</v>
      </c>
      <c r="AF4020" s="42">
        <f t="shared" si="1821"/>
        <v>119681.72484599589</v>
      </c>
      <c r="AG4020" s="43">
        <f t="shared" si="1825"/>
        <v>400</v>
      </c>
      <c r="AH4020" s="44">
        <f t="shared" si="1822"/>
        <v>382.98151950718687</v>
      </c>
      <c r="AI4020" s="36">
        <f t="shared" si="1823"/>
        <v>17.018480492813143</v>
      </c>
      <c r="AJ4020" s="36">
        <f t="shared" si="1824"/>
        <v>518</v>
      </c>
      <c r="AK4020" s="45">
        <v>45657</v>
      </c>
    </row>
    <row r="4021" spans="1:37" s="79" customFormat="1" ht="12.75" x14ac:dyDescent="0.25">
      <c r="A4021" s="36">
        <v>4015</v>
      </c>
      <c r="B4021" s="45">
        <v>45139</v>
      </c>
      <c r="C4021" s="36" t="s">
        <v>315</v>
      </c>
      <c r="D4021" s="36"/>
      <c r="E4021" s="36">
        <v>12008</v>
      </c>
      <c r="F4021" s="56" t="s">
        <v>2869</v>
      </c>
      <c r="G4021" s="38" t="s">
        <v>958</v>
      </c>
      <c r="H4021" s="61">
        <v>1</v>
      </c>
      <c r="I4021" s="48">
        <v>5417500</v>
      </c>
      <c r="J4021" s="39">
        <f t="shared" si="1826"/>
        <v>0</v>
      </c>
      <c r="K4021" s="39">
        <f t="shared" si="1827"/>
        <v>0</v>
      </c>
      <c r="L4021" s="39">
        <f t="shared" si="1828"/>
        <v>0</v>
      </c>
      <c r="M4021" s="39">
        <f>IF(C4021=12006,H4021,IF(C4021&lt;&gt;12006,0))</f>
        <v>0</v>
      </c>
      <c r="N4021" s="39">
        <f t="shared" si="1829"/>
        <v>0</v>
      </c>
      <c r="O4021" s="39">
        <f t="shared" si="1830"/>
        <v>0</v>
      </c>
      <c r="P4021" s="39">
        <f t="shared" si="1831"/>
        <v>5417500</v>
      </c>
      <c r="Q4021" s="39">
        <f t="shared" si="1832"/>
        <v>0</v>
      </c>
      <c r="R4021" s="39">
        <f t="shared" si="1833"/>
        <v>0</v>
      </c>
      <c r="S4021" s="39">
        <f t="shared" si="1834"/>
        <v>0</v>
      </c>
      <c r="T4021" s="39"/>
      <c r="U4021" s="39">
        <f t="shared" si="1835"/>
        <v>0</v>
      </c>
      <c r="V4021" s="39"/>
      <c r="W4021" s="39"/>
      <c r="X4021" s="39">
        <f t="shared" si="1802"/>
        <v>444.96919917864477</v>
      </c>
      <c r="Y4021" s="39">
        <f t="shared" si="1803"/>
        <v>13543.75</v>
      </c>
      <c r="Z4021" s="41">
        <f t="shared" si="1804"/>
        <v>230494.04517453801</v>
      </c>
      <c r="AA4021" s="41">
        <v>67635.318275154015</v>
      </c>
      <c r="AB4021" s="41">
        <v>0</v>
      </c>
      <c r="AC4021" s="41">
        <f t="shared" si="1818"/>
        <v>67635.318275154015</v>
      </c>
      <c r="AD4021" s="42">
        <f t="shared" si="1819"/>
        <v>162858.726899384</v>
      </c>
      <c r="AE4021" s="41">
        <f t="shared" si="1820"/>
        <v>230494.04517453801</v>
      </c>
      <c r="AF4021" s="42">
        <f t="shared" si="1821"/>
        <v>5187005.9548254618</v>
      </c>
      <c r="AG4021" s="43">
        <f t="shared" si="1825"/>
        <v>400</v>
      </c>
      <c r="AH4021" s="44">
        <f t="shared" si="1822"/>
        <v>382.98151950718687</v>
      </c>
      <c r="AI4021" s="36">
        <f t="shared" si="1823"/>
        <v>17.018480492813143</v>
      </c>
      <c r="AJ4021" s="36">
        <f t="shared" si="1824"/>
        <v>518</v>
      </c>
      <c r="AK4021" s="45">
        <v>45657</v>
      </c>
    </row>
    <row r="4022" spans="1:37" s="79" customFormat="1" ht="12.75" x14ac:dyDescent="0.25">
      <c r="A4022" s="36">
        <v>4016</v>
      </c>
      <c r="B4022" s="114">
        <v>45139</v>
      </c>
      <c r="C4022" s="56" t="s">
        <v>272</v>
      </c>
      <c r="D4022" s="56"/>
      <c r="E4022" s="36">
        <v>12010</v>
      </c>
      <c r="F4022" s="36" t="s">
        <v>2870</v>
      </c>
      <c r="G4022" s="62" t="s">
        <v>320</v>
      </c>
      <c r="H4022" s="63">
        <v>1</v>
      </c>
      <c r="I4022" s="59">
        <v>288000</v>
      </c>
      <c r="J4022" s="39">
        <f t="shared" si="1826"/>
        <v>0</v>
      </c>
      <c r="K4022" s="39">
        <f t="shared" si="1827"/>
        <v>0</v>
      </c>
      <c r="L4022" s="39">
        <f t="shared" si="1828"/>
        <v>0</v>
      </c>
      <c r="M4022" s="39">
        <f>IF(C4022=12006,H4022,IF(C4022&lt;&gt;12006,0))</f>
        <v>0</v>
      </c>
      <c r="N4022" s="39">
        <f t="shared" si="1829"/>
        <v>0</v>
      </c>
      <c r="O4022" s="39">
        <f t="shared" si="1830"/>
        <v>0</v>
      </c>
      <c r="P4022" s="39">
        <f t="shared" si="1831"/>
        <v>0</v>
      </c>
      <c r="Q4022" s="39">
        <f t="shared" si="1832"/>
        <v>0</v>
      </c>
      <c r="R4022" s="39">
        <f t="shared" si="1833"/>
        <v>288000</v>
      </c>
      <c r="S4022" s="39">
        <f t="shared" si="1834"/>
        <v>0</v>
      </c>
      <c r="T4022" s="39"/>
      <c r="U4022" s="39">
        <f t="shared" si="1835"/>
        <v>0</v>
      </c>
      <c r="V4022" s="39"/>
      <c r="W4022" s="39"/>
      <c r="X4022" s="39">
        <f t="shared" si="1802"/>
        <v>78.850102669404521</v>
      </c>
      <c r="Y4022" s="39">
        <f t="shared" si="1803"/>
        <v>2400</v>
      </c>
      <c r="Z4022" s="41">
        <f t="shared" si="1804"/>
        <v>40844.353182751547</v>
      </c>
      <c r="AA4022" s="41">
        <v>11985.215605749487</v>
      </c>
      <c r="AB4022" s="41">
        <v>0</v>
      </c>
      <c r="AC4022" s="41">
        <f t="shared" si="1818"/>
        <v>11985.215605749487</v>
      </c>
      <c r="AD4022" s="42">
        <f t="shared" si="1819"/>
        <v>28859.13757700206</v>
      </c>
      <c r="AE4022" s="41">
        <f t="shared" si="1820"/>
        <v>40844.353182751547</v>
      </c>
      <c r="AF4022" s="42">
        <f t="shared" si="1821"/>
        <v>247155.64681724846</v>
      </c>
      <c r="AG4022" s="43">
        <f t="shared" si="1825"/>
        <v>120</v>
      </c>
      <c r="AH4022" s="44">
        <f t="shared" si="1822"/>
        <v>102.98151950718686</v>
      </c>
      <c r="AI4022" s="36">
        <f t="shared" si="1823"/>
        <v>17.018480492813143</v>
      </c>
      <c r="AJ4022" s="36">
        <f t="shared" si="1824"/>
        <v>518</v>
      </c>
      <c r="AK4022" s="45">
        <v>45657</v>
      </c>
    </row>
    <row r="4023" spans="1:37" s="79" customFormat="1" ht="12.75" x14ac:dyDescent="0.25">
      <c r="A4023" s="36">
        <v>4017</v>
      </c>
      <c r="B4023" s="114">
        <v>45139</v>
      </c>
      <c r="C4023" s="36" t="s">
        <v>33</v>
      </c>
      <c r="D4023" s="36"/>
      <c r="E4023" s="36">
        <v>12012</v>
      </c>
      <c r="F4023" s="56" t="s">
        <v>2871</v>
      </c>
      <c r="G4023" s="38" t="s">
        <v>322</v>
      </c>
      <c r="H4023" s="63">
        <v>1</v>
      </c>
      <c r="I4023" s="39">
        <v>3937000</v>
      </c>
      <c r="J4023" s="39">
        <f t="shared" si="1826"/>
        <v>0</v>
      </c>
      <c r="K4023" s="39">
        <f t="shared" si="1827"/>
        <v>0</v>
      </c>
      <c r="L4023" s="39">
        <f t="shared" si="1828"/>
        <v>0</v>
      </c>
      <c r="M4023" s="39">
        <f>IF(C4023=12006,H4023,IF(C4023&lt;&gt;12006,0))</f>
        <v>0</v>
      </c>
      <c r="N4023" s="39">
        <f t="shared" si="1829"/>
        <v>0</v>
      </c>
      <c r="O4023" s="39">
        <f t="shared" si="1830"/>
        <v>0</v>
      </c>
      <c r="P4023" s="39">
        <f t="shared" si="1831"/>
        <v>0</v>
      </c>
      <c r="Q4023" s="39">
        <f t="shared" si="1832"/>
        <v>0</v>
      </c>
      <c r="R4023" s="39">
        <f t="shared" si="1833"/>
        <v>0</v>
      </c>
      <c r="S4023" s="39">
        <f t="shared" si="1834"/>
        <v>0</v>
      </c>
      <c r="T4023" s="39"/>
      <c r="U4023" s="39">
        <f t="shared" si="1835"/>
        <v>3937000</v>
      </c>
      <c r="V4023" s="39"/>
      <c r="W4023" s="39"/>
      <c r="X4023" s="39">
        <f t="shared" si="1802"/>
        <v>323.36755646817249</v>
      </c>
      <c r="Y4023" s="39">
        <f t="shared" si="1803"/>
        <v>9842.5</v>
      </c>
      <c r="Z4023" s="41">
        <f t="shared" si="1804"/>
        <v>167504.39425051337</v>
      </c>
      <c r="AA4023" s="41">
        <v>49151.868583162221</v>
      </c>
      <c r="AB4023" s="41">
        <v>0</v>
      </c>
      <c r="AC4023" s="41">
        <f t="shared" si="1818"/>
        <v>49151.868583162221</v>
      </c>
      <c r="AD4023" s="42">
        <f t="shared" si="1819"/>
        <v>118352.52566735115</v>
      </c>
      <c r="AE4023" s="41">
        <f t="shared" si="1820"/>
        <v>167504.39425051337</v>
      </c>
      <c r="AF4023" s="42">
        <f t="shared" si="1821"/>
        <v>3769495.6057494865</v>
      </c>
      <c r="AG4023" s="43">
        <f t="shared" si="1825"/>
        <v>400</v>
      </c>
      <c r="AH4023" s="44">
        <f t="shared" si="1822"/>
        <v>382.98151950718687</v>
      </c>
      <c r="AI4023" s="36">
        <f t="shared" si="1823"/>
        <v>17.018480492813143</v>
      </c>
      <c r="AJ4023" s="36">
        <f t="shared" si="1824"/>
        <v>518</v>
      </c>
      <c r="AK4023" s="45">
        <v>45657</v>
      </c>
    </row>
    <row r="4024" spans="1:37" s="79" customFormat="1" ht="12.75" x14ac:dyDescent="0.25">
      <c r="A4024" s="36">
        <v>4018</v>
      </c>
      <c r="B4024" s="114">
        <v>45139</v>
      </c>
      <c r="C4024" s="56" t="s">
        <v>272</v>
      </c>
      <c r="D4024" s="56"/>
      <c r="E4024" s="56">
        <v>12010</v>
      </c>
      <c r="F4024" s="36" t="s">
        <v>2872</v>
      </c>
      <c r="G4024" s="115" t="s">
        <v>335</v>
      </c>
      <c r="H4024" s="63">
        <v>1</v>
      </c>
      <c r="I4024" s="59">
        <v>350000</v>
      </c>
      <c r="J4024" s="39">
        <f t="shared" si="1826"/>
        <v>0</v>
      </c>
      <c r="K4024" s="39">
        <f t="shared" si="1827"/>
        <v>0</v>
      </c>
      <c r="L4024" s="39">
        <f t="shared" si="1828"/>
        <v>0</v>
      </c>
      <c r="M4024" s="39">
        <f>IF(C4024=12006,H4024,IF(C4024&lt;&gt;12006,0))</f>
        <v>0</v>
      </c>
      <c r="N4024" s="39">
        <f t="shared" si="1829"/>
        <v>0</v>
      </c>
      <c r="O4024" s="39">
        <f t="shared" si="1830"/>
        <v>0</v>
      </c>
      <c r="P4024" s="39">
        <f t="shared" si="1831"/>
        <v>0</v>
      </c>
      <c r="Q4024" s="39">
        <f t="shared" si="1832"/>
        <v>0</v>
      </c>
      <c r="R4024" s="39">
        <f t="shared" si="1833"/>
        <v>350000</v>
      </c>
      <c r="S4024" s="39">
        <f t="shared" si="1834"/>
        <v>0</v>
      </c>
      <c r="T4024" s="39"/>
      <c r="U4024" s="39">
        <f t="shared" si="1835"/>
        <v>0</v>
      </c>
      <c r="V4024" s="39"/>
      <c r="W4024" s="39"/>
      <c r="X4024" s="39">
        <f t="shared" si="1802"/>
        <v>95.824777549623548</v>
      </c>
      <c r="Y4024" s="39">
        <f t="shared" si="1803"/>
        <v>2916.6666666666665</v>
      </c>
      <c r="Z4024" s="41">
        <f t="shared" si="1804"/>
        <v>49637.234770704999</v>
      </c>
      <c r="AA4024" s="41">
        <v>14565.366187542779</v>
      </c>
      <c r="AB4024" s="41">
        <v>0</v>
      </c>
      <c r="AC4024" s="41">
        <f t="shared" si="1818"/>
        <v>14565.366187542779</v>
      </c>
      <c r="AD4024" s="42">
        <f t="shared" si="1819"/>
        <v>35071.868583162221</v>
      </c>
      <c r="AE4024" s="41">
        <f t="shared" si="1820"/>
        <v>49637.234770704999</v>
      </c>
      <c r="AF4024" s="42">
        <f t="shared" si="1821"/>
        <v>300362.76522929501</v>
      </c>
      <c r="AG4024" s="43">
        <f t="shared" si="1825"/>
        <v>120</v>
      </c>
      <c r="AH4024" s="44">
        <f t="shared" si="1822"/>
        <v>102.98151950718686</v>
      </c>
      <c r="AI4024" s="36">
        <f t="shared" si="1823"/>
        <v>17.018480492813143</v>
      </c>
      <c r="AJ4024" s="36">
        <f t="shared" si="1824"/>
        <v>518</v>
      </c>
      <c r="AK4024" s="45">
        <v>45657</v>
      </c>
    </row>
    <row r="4025" spans="1:37" s="79" customFormat="1" ht="12.75" x14ac:dyDescent="0.25">
      <c r="A4025" s="36">
        <v>4019</v>
      </c>
      <c r="B4025" s="91">
        <v>45139</v>
      </c>
      <c r="C4025" s="49" t="s">
        <v>272</v>
      </c>
      <c r="D4025" s="49"/>
      <c r="E4025" s="49">
        <v>12010</v>
      </c>
      <c r="F4025" s="56" t="s">
        <v>2873</v>
      </c>
      <c r="G4025" s="56" t="s">
        <v>435</v>
      </c>
      <c r="H4025" s="38">
        <v>8</v>
      </c>
      <c r="I4025" s="50">
        <v>489391.30434782611</v>
      </c>
      <c r="J4025" s="39">
        <f t="shared" si="1826"/>
        <v>0</v>
      </c>
      <c r="K4025" s="39">
        <f t="shared" si="1827"/>
        <v>0</v>
      </c>
      <c r="L4025" s="39">
        <f t="shared" si="1828"/>
        <v>0</v>
      </c>
      <c r="M4025" s="39">
        <f t="shared" ref="M4025:M4030" si="1836">IF(E4025=12005,I4025,IF(E4025&lt;&gt;12005,0))</f>
        <v>0</v>
      </c>
      <c r="N4025" s="39">
        <f t="shared" ref="N4025:N4030" si="1837">IF(E4025=12006,I4025,IF(E4025&lt;&gt;12006,0))</f>
        <v>0</v>
      </c>
      <c r="O4025" s="39">
        <f t="shared" si="1830"/>
        <v>0</v>
      </c>
      <c r="P4025" s="39">
        <f t="shared" si="1831"/>
        <v>0</v>
      </c>
      <c r="Q4025" s="39">
        <f t="shared" si="1832"/>
        <v>0</v>
      </c>
      <c r="R4025" s="39">
        <f t="shared" si="1833"/>
        <v>489391.30434782611</v>
      </c>
      <c r="S4025" s="39">
        <f t="shared" si="1834"/>
        <v>0</v>
      </c>
      <c r="T4025" s="39"/>
      <c r="U4025" s="39">
        <f t="shared" si="1835"/>
        <v>0</v>
      </c>
      <c r="V4025" s="39"/>
      <c r="W4025" s="39">
        <f t="shared" ref="W4025:W4030" si="1838">IF(E4025=12099,I4025,IF(E4025&lt;&gt;12099,0))</f>
        <v>0</v>
      </c>
      <c r="X4025" s="39">
        <f t="shared" si="1802"/>
        <v>133.98803678243016</v>
      </c>
      <c r="Y4025" s="39">
        <f t="shared" si="1803"/>
        <v>4078.2608695652179</v>
      </c>
      <c r="Z4025" s="41">
        <f t="shared" si="1804"/>
        <v>69405.803053298834</v>
      </c>
      <c r="AA4025" s="41">
        <v>20366.181590929384</v>
      </c>
      <c r="AB4025" s="41">
        <v>0</v>
      </c>
      <c r="AC4025" s="41">
        <f t="shared" si="1818"/>
        <v>20366.181590929384</v>
      </c>
      <c r="AD4025" s="42">
        <f t="shared" si="1819"/>
        <v>49039.621462369454</v>
      </c>
      <c r="AE4025" s="41">
        <f t="shared" si="1820"/>
        <v>69405.803053298834</v>
      </c>
      <c r="AF4025" s="42">
        <f t="shared" si="1821"/>
        <v>419985.50129452726</v>
      </c>
      <c r="AG4025" s="43">
        <f t="shared" ref="AG4025:AG4030" si="1839">(365.25/30.4375*(IF(E4025=12002,1/3%,IF(E4025=12003,1/3%,IF(E4025=12004,1/3%,IF(E4025=12006,1/2%,IF(E4025=12007,1/10%,IF(E4025=12008,1/3%,IF(E4025=12009,1/10%,IF(E4025=12010,1/10%,IF(E4025=12011,1/20%,IF(E4025=12012,1/3%,IF(E4025=12099,1/10%)))))))))))))</f>
        <v>120</v>
      </c>
      <c r="AH4025" s="44">
        <f t="shared" si="1822"/>
        <v>102.98151950718686</v>
      </c>
      <c r="AI4025" s="36">
        <f t="shared" si="1823"/>
        <v>17.018480492813143</v>
      </c>
      <c r="AJ4025" s="36">
        <f t="shared" si="1824"/>
        <v>518</v>
      </c>
      <c r="AK4025" s="45">
        <v>45657</v>
      </c>
    </row>
    <row r="4026" spans="1:37" s="79" customFormat="1" ht="12.75" x14ac:dyDescent="0.25">
      <c r="A4026" s="36">
        <v>4020</v>
      </c>
      <c r="B4026" s="91">
        <v>45139</v>
      </c>
      <c r="C4026" s="49" t="s">
        <v>272</v>
      </c>
      <c r="D4026" s="49"/>
      <c r="E4026" s="49">
        <v>12010</v>
      </c>
      <c r="F4026" s="56" t="s">
        <v>2874</v>
      </c>
      <c r="G4026" s="56" t="s">
        <v>435</v>
      </c>
      <c r="H4026" s="38">
        <v>3</v>
      </c>
      <c r="I4026" s="50">
        <v>2448813.559322034</v>
      </c>
      <c r="J4026" s="39">
        <f t="shared" si="1826"/>
        <v>0</v>
      </c>
      <c r="K4026" s="39">
        <f t="shared" si="1827"/>
        <v>0</v>
      </c>
      <c r="L4026" s="39">
        <f t="shared" si="1828"/>
        <v>0</v>
      </c>
      <c r="M4026" s="39">
        <f t="shared" si="1836"/>
        <v>0</v>
      </c>
      <c r="N4026" s="39">
        <f t="shared" si="1837"/>
        <v>0</v>
      </c>
      <c r="O4026" s="39">
        <f t="shared" si="1830"/>
        <v>0</v>
      </c>
      <c r="P4026" s="39">
        <f t="shared" si="1831"/>
        <v>0</v>
      </c>
      <c r="Q4026" s="39">
        <f t="shared" si="1832"/>
        <v>0</v>
      </c>
      <c r="R4026" s="39">
        <f t="shared" si="1833"/>
        <v>2448813.559322034</v>
      </c>
      <c r="S4026" s="39">
        <f t="shared" si="1834"/>
        <v>0</v>
      </c>
      <c r="T4026" s="39"/>
      <c r="U4026" s="39">
        <f t="shared" si="1835"/>
        <v>0</v>
      </c>
      <c r="V4026" s="39"/>
      <c r="W4026" s="39">
        <f t="shared" si="1838"/>
        <v>0</v>
      </c>
      <c r="X4026" s="39">
        <f t="shared" si="1802"/>
        <v>670.44861309295936</v>
      </c>
      <c r="Y4026" s="39">
        <f t="shared" si="1803"/>
        <v>20406.77966101695</v>
      </c>
      <c r="Z4026" s="41">
        <f t="shared" si="1804"/>
        <v>347292.38158215297</v>
      </c>
      <c r="AA4026" s="41">
        <v>101908.18919012982</v>
      </c>
      <c r="AB4026" s="41">
        <v>0</v>
      </c>
      <c r="AC4026" s="41">
        <f t="shared" si="1818"/>
        <v>101908.18919012982</v>
      </c>
      <c r="AD4026" s="42">
        <f t="shared" si="1819"/>
        <v>245384.19239202316</v>
      </c>
      <c r="AE4026" s="41">
        <f t="shared" si="1820"/>
        <v>347292.38158215297</v>
      </c>
      <c r="AF4026" s="42">
        <f t="shared" si="1821"/>
        <v>2101521.177739881</v>
      </c>
      <c r="AG4026" s="43">
        <f t="shared" si="1839"/>
        <v>120</v>
      </c>
      <c r="AH4026" s="44">
        <f t="shared" si="1822"/>
        <v>102.98151950718686</v>
      </c>
      <c r="AI4026" s="36">
        <f t="shared" si="1823"/>
        <v>17.018480492813143</v>
      </c>
      <c r="AJ4026" s="36">
        <f t="shared" si="1824"/>
        <v>518</v>
      </c>
      <c r="AK4026" s="45">
        <v>45657</v>
      </c>
    </row>
    <row r="4027" spans="1:37" s="79" customFormat="1" ht="12.75" x14ac:dyDescent="0.25">
      <c r="A4027" s="36">
        <v>4021</v>
      </c>
      <c r="B4027" s="91">
        <v>45139</v>
      </c>
      <c r="C4027" s="49" t="s">
        <v>272</v>
      </c>
      <c r="D4027" s="49"/>
      <c r="E4027" s="49">
        <v>12010</v>
      </c>
      <c r="F4027" s="56" t="s">
        <v>2875</v>
      </c>
      <c r="G4027" s="56" t="s">
        <v>435</v>
      </c>
      <c r="H4027" s="38">
        <v>5</v>
      </c>
      <c r="I4027" s="50">
        <v>3571186.440677966</v>
      </c>
      <c r="J4027" s="39">
        <f t="shared" si="1826"/>
        <v>0</v>
      </c>
      <c r="K4027" s="39">
        <f t="shared" si="1827"/>
        <v>0</v>
      </c>
      <c r="L4027" s="39">
        <f t="shared" si="1828"/>
        <v>0</v>
      </c>
      <c r="M4027" s="39">
        <f t="shared" si="1836"/>
        <v>0</v>
      </c>
      <c r="N4027" s="39">
        <f t="shared" si="1837"/>
        <v>0</v>
      </c>
      <c r="O4027" s="39">
        <f t="shared" si="1830"/>
        <v>0</v>
      </c>
      <c r="P4027" s="39">
        <f t="shared" si="1831"/>
        <v>0</v>
      </c>
      <c r="Q4027" s="39">
        <f t="shared" si="1832"/>
        <v>0</v>
      </c>
      <c r="R4027" s="39">
        <f t="shared" si="1833"/>
        <v>3571186.440677966</v>
      </c>
      <c r="S4027" s="39">
        <f t="shared" si="1834"/>
        <v>0</v>
      </c>
      <c r="T4027" s="39"/>
      <c r="U4027" s="39">
        <f t="shared" si="1835"/>
        <v>0</v>
      </c>
      <c r="V4027" s="39"/>
      <c r="W4027" s="39">
        <f t="shared" si="1838"/>
        <v>0</v>
      </c>
      <c r="X4027" s="39">
        <f t="shared" si="1802"/>
        <v>977.73756076056577</v>
      </c>
      <c r="Y4027" s="39">
        <f t="shared" si="1803"/>
        <v>29759.887005649722</v>
      </c>
      <c r="Z4027" s="41">
        <f t="shared" si="1804"/>
        <v>506468.05647397315</v>
      </c>
      <c r="AA4027" s="41">
        <v>148616.10923560601</v>
      </c>
      <c r="AB4027" s="41">
        <v>0</v>
      </c>
      <c r="AC4027" s="41">
        <f t="shared" si="1818"/>
        <v>148616.10923560601</v>
      </c>
      <c r="AD4027" s="42">
        <f t="shared" si="1819"/>
        <v>357851.94723836717</v>
      </c>
      <c r="AE4027" s="41">
        <f t="shared" si="1820"/>
        <v>506468.05647397321</v>
      </c>
      <c r="AF4027" s="42">
        <f t="shared" si="1821"/>
        <v>3064718.3842039928</v>
      </c>
      <c r="AG4027" s="43">
        <f t="shared" si="1839"/>
        <v>120</v>
      </c>
      <c r="AH4027" s="44">
        <f t="shared" si="1822"/>
        <v>102.98151950718686</v>
      </c>
      <c r="AI4027" s="36">
        <f t="shared" si="1823"/>
        <v>17.018480492813143</v>
      </c>
      <c r="AJ4027" s="36">
        <f t="shared" si="1824"/>
        <v>518</v>
      </c>
      <c r="AK4027" s="45">
        <v>45657</v>
      </c>
    </row>
    <row r="4028" spans="1:37" s="79" customFormat="1" ht="38.25" customHeight="1" x14ac:dyDescent="0.25">
      <c r="A4028" s="36">
        <v>4022</v>
      </c>
      <c r="B4028" s="91">
        <v>45139</v>
      </c>
      <c r="C4028" s="49" t="s">
        <v>272</v>
      </c>
      <c r="D4028" s="49"/>
      <c r="E4028" s="49">
        <v>12010</v>
      </c>
      <c r="F4028" s="56" t="s">
        <v>2876</v>
      </c>
      <c r="G4028" s="56" t="s">
        <v>435</v>
      </c>
      <c r="H4028" s="38">
        <v>50</v>
      </c>
      <c r="I4028" s="50">
        <v>3747500</v>
      </c>
      <c r="J4028" s="39">
        <f t="shared" si="1826"/>
        <v>0</v>
      </c>
      <c r="K4028" s="39">
        <f t="shared" si="1827"/>
        <v>0</v>
      </c>
      <c r="L4028" s="39">
        <f t="shared" si="1828"/>
        <v>0</v>
      </c>
      <c r="M4028" s="39">
        <f t="shared" si="1836"/>
        <v>0</v>
      </c>
      <c r="N4028" s="39">
        <f t="shared" si="1837"/>
        <v>0</v>
      </c>
      <c r="O4028" s="39">
        <f t="shared" si="1830"/>
        <v>0</v>
      </c>
      <c r="P4028" s="39">
        <f t="shared" si="1831"/>
        <v>0</v>
      </c>
      <c r="Q4028" s="39">
        <f t="shared" si="1832"/>
        <v>0</v>
      </c>
      <c r="R4028" s="39">
        <f t="shared" si="1833"/>
        <v>3747500</v>
      </c>
      <c r="S4028" s="39">
        <f t="shared" si="1834"/>
        <v>0</v>
      </c>
      <c r="T4028" s="39"/>
      <c r="U4028" s="39">
        <f t="shared" si="1835"/>
        <v>0</v>
      </c>
      <c r="V4028" s="39"/>
      <c r="W4028" s="39">
        <f t="shared" si="1838"/>
        <v>0</v>
      </c>
      <c r="X4028" s="39">
        <f t="shared" si="1802"/>
        <v>1026.009582477755</v>
      </c>
      <c r="Y4028" s="39">
        <f t="shared" si="1803"/>
        <v>31229.166666666668</v>
      </c>
      <c r="Z4028" s="41">
        <f t="shared" si="1804"/>
        <v>531472.96372347709</v>
      </c>
      <c r="AA4028" s="41">
        <v>155953.45653661876</v>
      </c>
      <c r="AB4028" s="41">
        <v>0</v>
      </c>
      <c r="AC4028" s="41">
        <f t="shared" si="1818"/>
        <v>155953.45653661876</v>
      </c>
      <c r="AD4028" s="42">
        <f t="shared" si="1819"/>
        <v>375519.50718685833</v>
      </c>
      <c r="AE4028" s="41">
        <f t="shared" si="1820"/>
        <v>531472.96372347709</v>
      </c>
      <c r="AF4028" s="42">
        <f t="shared" si="1821"/>
        <v>3216027.036276523</v>
      </c>
      <c r="AG4028" s="43">
        <f t="shared" si="1839"/>
        <v>120</v>
      </c>
      <c r="AH4028" s="44">
        <f t="shared" si="1822"/>
        <v>102.98151950718686</v>
      </c>
      <c r="AI4028" s="36">
        <f t="shared" si="1823"/>
        <v>17.018480492813143</v>
      </c>
      <c r="AJ4028" s="36">
        <f t="shared" si="1824"/>
        <v>518</v>
      </c>
      <c r="AK4028" s="45">
        <v>45657</v>
      </c>
    </row>
    <row r="4029" spans="1:37" s="79" customFormat="1" ht="15.75" customHeight="1" x14ac:dyDescent="0.25">
      <c r="A4029" s="36">
        <v>4023</v>
      </c>
      <c r="B4029" s="91">
        <v>45139</v>
      </c>
      <c r="C4029" s="49" t="s">
        <v>272</v>
      </c>
      <c r="D4029" s="49"/>
      <c r="E4029" s="49">
        <v>12010</v>
      </c>
      <c r="F4029" s="56" t="s">
        <v>2877</v>
      </c>
      <c r="G4029" s="56" t="s">
        <v>435</v>
      </c>
      <c r="H4029" s="38">
        <v>50</v>
      </c>
      <c r="I4029" s="50">
        <v>3762500</v>
      </c>
      <c r="J4029" s="39">
        <f t="shared" si="1826"/>
        <v>0</v>
      </c>
      <c r="K4029" s="39">
        <f t="shared" si="1827"/>
        <v>0</v>
      </c>
      <c r="L4029" s="39">
        <f t="shared" si="1828"/>
        <v>0</v>
      </c>
      <c r="M4029" s="39">
        <f t="shared" si="1836"/>
        <v>0</v>
      </c>
      <c r="N4029" s="39">
        <f t="shared" si="1837"/>
        <v>0</v>
      </c>
      <c r="O4029" s="39">
        <f t="shared" si="1830"/>
        <v>0</v>
      </c>
      <c r="P4029" s="39">
        <f t="shared" si="1831"/>
        <v>0</v>
      </c>
      <c r="Q4029" s="39">
        <f t="shared" si="1832"/>
        <v>0</v>
      </c>
      <c r="R4029" s="39">
        <f t="shared" si="1833"/>
        <v>3762500</v>
      </c>
      <c r="S4029" s="39">
        <f t="shared" si="1834"/>
        <v>0</v>
      </c>
      <c r="T4029" s="39"/>
      <c r="U4029" s="39">
        <f t="shared" si="1835"/>
        <v>0</v>
      </c>
      <c r="V4029" s="39"/>
      <c r="W4029" s="39">
        <f t="shared" si="1838"/>
        <v>0</v>
      </c>
      <c r="X4029" s="39">
        <f t="shared" si="1802"/>
        <v>1030.116358658453</v>
      </c>
      <c r="Y4029" s="39">
        <f t="shared" si="1803"/>
        <v>31354.166666666664</v>
      </c>
      <c r="Z4029" s="41">
        <f t="shared" si="1804"/>
        <v>533600.27378507878</v>
      </c>
      <c r="AA4029" s="41">
        <v>156577.68651608488</v>
      </c>
      <c r="AB4029" s="41">
        <v>0</v>
      </c>
      <c r="AC4029" s="41">
        <f t="shared" si="1818"/>
        <v>156577.68651608488</v>
      </c>
      <c r="AD4029" s="42">
        <f t="shared" si="1819"/>
        <v>377022.5872689939</v>
      </c>
      <c r="AE4029" s="41">
        <f t="shared" si="1820"/>
        <v>533600.27378507878</v>
      </c>
      <c r="AF4029" s="42">
        <f t="shared" si="1821"/>
        <v>3228899.7262149211</v>
      </c>
      <c r="AG4029" s="43">
        <f t="shared" si="1839"/>
        <v>120</v>
      </c>
      <c r="AH4029" s="44">
        <f t="shared" si="1822"/>
        <v>102.98151950718686</v>
      </c>
      <c r="AI4029" s="36">
        <f t="shared" si="1823"/>
        <v>17.018480492813143</v>
      </c>
      <c r="AJ4029" s="36">
        <f t="shared" si="1824"/>
        <v>518</v>
      </c>
      <c r="AK4029" s="45">
        <v>45657</v>
      </c>
    </row>
    <row r="4030" spans="1:37" s="79" customFormat="1" ht="51" customHeight="1" x14ac:dyDescent="0.25">
      <c r="A4030" s="36">
        <v>4024</v>
      </c>
      <c r="B4030" s="91">
        <v>45139</v>
      </c>
      <c r="C4030" s="49" t="s">
        <v>272</v>
      </c>
      <c r="D4030" s="49"/>
      <c r="E4030" s="49">
        <v>12010</v>
      </c>
      <c r="F4030" s="56" t="s">
        <v>2878</v>
      </c>
      <c r="G4030" s="56" t="s">
        <v>435</v>
      </c>
      <c r="H4030" s="38">
        <v>8</v>
      </c>
      <c r="I4030" s="50">
        <v>4200608.6956521738</v>
      </c>
      <c r="J4030" s="39">
        <f t="shared" si="1826"/>
        <v>0</v>
      </c>
      <c r="K4030" s="39">
        <f t="shared" si="1827"/>
        <v>0</v>
      </c>
      <c r="L4030" s="39">
        <f t="shared" si="1828"/>
        <v>0</v>
      </c>
      <c r="M4030" s="39">
        <f t="shared" si="1836"/>
        <v>0</v>
      </c>
      <c r="N4030" s="39">
        <f t="shared" si="1837"/>
        <v>0</v>
      </c>
      <c r="O4030" s="39">
        <f t="shared" si="1830"/>
        <v>0</v>
      </c>
      <c r="P4030" s="39">
        <f t="shared" si="1831"/>
        <v>0</v>
      </c>
      <c r="Q4030" s="39">
        <f t="shared" si="1832"/>
        <v>0</v>
      </c>
      <c r="R4030" s="39">
        <f t="shared" si="1833"/>
        <v>4200608.6956521738</v>
      </c>
      <c r="S4030" s="39">
        <f t="shared" si="1834"/>
        <v>0</v>
      </c>
      <c r="T4030" s="39"/>
      <c r="U4030" s="39">
        <f t="shared" si="1835"/>
        <v>0</v>
      </c>
      <c r="V4030" s="39"/>
      <c r="W4030" s="39">
        <f t="shared" si="1838"/>
        <v>0</v>
      </c>
      <c r="X4030" s="39">
        <f t="shared" si="1802"/>
        <v>1150.0639823825254</v>
      </c>
      <c r="Y4030" s="39">
        <f t="shared" si="1803"/>
        <v>35005.07246376812</v>
      </c>
      <c r="Z4030" s="41">
        <f t="shared" si="1804"/>
        <v>595733.14287414821</v>
      </c>
      <c r="AA4030" s="41">
        <v>174809.72532214387</v>
      </c>
      <c r="AB4030" s="41">
        <v>0</v>
      </c>
      <c r="AC4030" s="41">
        <f t="shared" si="1818"/>
        <v>174809.72532214387</v>
      </c>
      <c r="AD4030" s="42">
        <f t="shared" si="1819"/>
        <v>420923.41755200434</v>
      </c>
      <c r="AE4030" s="41">
        <f t="shared" si="1820"/>
        <v>595733.14287414821</v>
      </c>
      <c r="AF4030" s="42">
        <f t="shared" si="1821"/>
        <v>3604875.5527780256</v>
      </c>
      <c r="AG4030" s="43">
        <f t="shared" si="1839"/>
        <v>120</v>
      </c>
      <c r="AH4030" s="44">
        <f t="shared" si="1822"/>
        <v>102.98151950718686</v>
      </c>
      <c r="AI4030" s="36">
        <f t="shared" si="1823"/>
        <v>17.018480492813143</v>
      </c>
      <c r="AJ4030" s="36">
        <f t="shared" si="1824"/>
        <v>518</v>
      </c>
      <c r="AK4030" s="45">
        <v>45657</v>
      </c>
    </row>
    <row r="4031" spans="1:37" s="79" customFormat="1" ht="38.25" customHeight="1" x14ac:dyDescent="0.25">
      <c r="A4031" s="36">
        <v>4025</v>
      </c>
      <c r="B4031" s="37">
        <v>45139</v>
      </c>
      <c r="C4031" s="37" t="s">
        <v>533</v>
      </c>
      <c r="D4031" s="37"/>
      <c r="E4031" s="36">
        <v>12003</v>
      </c>
      <c r="F4031" s="53" t="s">
        <v>2867</v>
      </c>
      <c r="G4031" s="36" t="s">
        <v>491</v>
      </c>
      <c r="H4031" s="49">
        <v>8</v>
      </c>
      <c r="I4031" s="39">
        <v>640000</v>
      </c>
      <c r="J4031" s="39"/>
      <c r="K4031" s="39">
        <v>640000</v>
      </c>
      <c r="L4031" s="39"/>
      <c r="M4031" s="39"/>
      <c r="N4031" s="39"/>
      <c r="O4031" s="39"/>
      <c r="P4031" s="39"/>
      <c r="Q4031" s="39"/>
      <c r="R4031" s="39"/>
      <c r="S4031" s="39"/>
      <c r="T4031" s="39"/>
      <c r="U4031" s="39"/>
      <c r="V4031" s="39"/>
      <c r="W4031" s="39"/>
      <c r="X4031" s="39">
        <f t="shared" si="1802"/>
        <v>52.566735112936342</v>
      </c>
      <c r="Y4031" s="39">
        <f t="shared" si="1803"/>
        <v>1600</v>
      </c>
      <c r="Z4031" s="41">
        <f t="shared" si="1804"/>
        <v>27229.56878850103</v>
      </c>
      <c r="AA4031" s="41">
        <v>7990.1437371663251</v>
      </c>
      <c r="AB4031" s="41">
        <v>0</v>
      </c>
      <c r="AC4031" s="41">
        <f t="shared" si="1818"/>
        <v>7990.1437371663251</v>
      </c>
      <c r="AD4031" s="42">
        <f t="shared" si="1819"/>
        <v>19239.425051334707</v>
      </c>
      <c r="AE4031" s="41">
        <f t="shared" si="1820"/>
        <v>27229.568788501034</v>
      </c>
      <c r="AF4031" s="42">
        <f t="shared" si="1821"/>
        <v>612770.43121149892</v>
      </c>
      <c r="AG4031" s="43">
        <f t="shared" ref="AG4031:AG4040" si="1840">(365.25/30.4375*(IF(E4031=12002,1/3%,IF(E4031=12003,1/3%,IF(E4031=12004,1/3%,IF(E4031=12006,1/2%,IF(E4031=12007,1/10%,IF(E4031=12008,1/3%,IF(E4031=12009,1/10%,IF(E4031=12010,1/10%,IF(E4031=12011,1/20%,IF(E4031=12012,1/3%))))))))))))</f>
        <v>400</v>
      </c>
      <c r="AH4031" s="44">
        <f t="shared" si="1822"/>
        <v>382.98151950718687</v>
      </c>
      <c r="AI4031" s="36">
        <f t="shared" si="1823"/>
        <v>17.018480492813143</v>
      </c>
      <c r="AJ4031" s="36">
        <f t="shared" si="1824"/>
        <v>518</v>
      </c>
      <c r="AK4031" s="45">
        <v>45657</v>
      </c>
    </row>
    <row r="4032" spans="1:37" s="79" customFormat="1" ht="38.25" customHeight="1" x14ac:dyDescent="0.25">
      <c r="A4032" s="36">
        <v>4026</v>
      </c>
      <c r="B4032" s="37">
        <v>45139</v>
      </c>
      <c r="C4032" s="37" t="s">
        <v>533</v>
      </c>
      <c r="D4032" s="37"/>
      <c r="E4032" s="36">
        <v>12003</v>
      </c>
      <c r="F4032" s="53" t="s">
        <v>2800</v>
      </c>
      <c r="G4032" s="36" t="s">
        <v>491</v>
      </c>
      <c r="H4032" s="49">
        <v>10</v>
      </c>
      <c r="I4032" s="39">
        <v>850000</v>
      </c>
      <c r="J4032" s="39"/>
      <c r="K4032" s="39">
        <v>850000</v>
      </c>
      <c r="L4032" s="39"/>
      <c r="M4032" s="39"/>
      <c r="N4032" s="39"/>
      <c r="O4032" s="39"/>
      <c r="P4032" s="39"/>
      <c r="Q4032" s="39"/>
      <c r="R4032" s="39"/>
      <c r="S4032" s="39"/>
      <c r="T4032" s="39"/>
      <c r="U4032" s="39"/>
      <c r="V4032" s="39"/>
      <c r="W4032" s="39"/>
      <c r="X4032" s="39">
        <f t="shared" si="1802"/>
        <v>69.815195071868587</v>
      </c>
      <c r="Y4032" s="39">
        <f t="shared" si="1803"/>
        <v>2125</v>
      </c>
      <c r="Z4032" s="41">
        <f t="shared" si="1804"/>
        <v>36164.271047227929</v>
      </c>
      <c r="AA4032" s="41">
        <v>10611.909650924024</v>
      </c>
      <c r="AB4032" s="41">
        <v>0</v>
      </c>
      <c r="AC4032" s="41">
        <f t="shared" si="1818"/>
        <v>10611.909650924024</v>
      </c>
      <c r="AD4032" s="42">
        <f t="shared" si="1819"/>
        <v>25552.361396303902</v>
      </c>
      <c r="AE4032" s="41">
        <f t="shared" si="1820"/>
        <v>36164.271047227929</v>
      </c>
      <c r="AF4032" s="42">
        <f t="shared" si="1821"/>
        <v>813835.7289527721</v>
      </c>
      <c r="AG4032" s="43">
        <f t="shared" si="1840"/>
        <v>400</v>
      </c>
      <c r="AH4032" s="44">
        <f t="shared" si="1822"/>
        <v>382.98151950718687</v>
      </c>
      <c r="AI4032" s="36">
        <f t="shared" si="1823"/>
        <v>17.018480492813143</v>
      </c>
      <c r="AJ4032" s="36">
        <f t="shared" si="1824"/>
        <v>518</v>
      </c>
      <c r="AK4032" s="45">
        <v>45657</v>
      </c>
    </row>
    <row r="4033" spans="1:37" s="79" customFormat="1" ht="12.75" x14ac:dyDescent="0.25">
      <c r="A4033" s="36">
        <v>4027</v>
      </c>
      <c r="B4033" s="37">
        <v>45139</v>
      </c>
      <c r="C4033" s="37" t="s">
        <v>533</v>
      </c>
      <c r="D4033" s="37"/>
      <c r="E4033" s="36">
        <v>12003</v>
      </c>
      <c r="F4033" s="53" t="s">
        <v>2800</v>
      </c>
      <c r="G4033" s="36" t="s">
        <v>491</v>
      </c>
      <c r="H4033" s="49">
        <v>19</v>
      </c>
      <c r="I4033" s="39">
        <v>1425000</v>
      </c>
      <c r="J4033" s="39"/>
      <c r="K4033" s="39">
        <v>1425000</v>
      </c>
      <c r="L4033" s="39"/>
      <c r="M4033" s="39"/>
      <c r="N4033" s="39"/>
      <c r="O4033" s="39"/>
      <c r="P4033" s="39"/>
      <c r="Q4033" s="39"/>
      <c r="R4033" s="39"/>
      <c r="S4033" s="39"/>
      <c r="T4033" s="39"/>
      <c r="U4033" s="39"/>
      <c r="V4033" s="39"/>
      <c r="W4033" s="39"/>
      <c r="X4033" s="39">
        <f t="shared" si="1802"/>
        <v>117.04312114989733</v>
      </c>
      <c r="Y4033" s="39">
        <f t="shared" si="1803"/>
        <v>3562.5</v>
      </c>
      <c r="Z4033" s="41">
        <f t="shared" si="1804"/>
        <v>60628.336755646822</v>
      </c>
      <c r="AA4033" s="41">
        <v>17790.554414784394</v>
      </c>
      <c r="AB4033" s="41">
        <v>0</v>
      </c>
      <c r="AC4033" s="41">
        <f t="shared" si="1818"/>
        <v>17790.554414784394</v>
      </c>
      <c r="AD4033" s="42">
        <f t="shared" si="1819"/>
        <v>42837.782340862424</v>
      </c>
      <c r="AE4033" s="41">
        <f t="shared" si="1820"/>
        <v>60628.336755646815</v>
      </c>
      <c r="AF4033" s="42">
        <f t="shared" si="1821"/>
        <v>1364371.6632443531</v>
      </c>
      <c r="AG4033" s="43">
        <f t="shared" si="1840"/>
        <v>400</v>
      </c>
      <c r="AH4033" s="44">
        <f t="shared" si="1822"/>
        <v>382.98151950718687</v>
      </c>
      <c r="AI4033" s="36">
        <f t="shared" si="1823"/>
        <v>17.018480492813143</v>
      </c>
      <c r="AJ4033" s="36">
        <f t="shared" si="1824"/>
        <v>518</v>
      </c>
      <c r="AK4033" s="45">
        <v>45657</v>
      </c>
    </row>
    <row r="4034" spans="1:37" s="79" customFormat="1" ht="12.75" x14ac:dyDescent="0.25">
      <c r="A4034" s="36">
        <v>4028</v>
      </c>
      <c r="B4034" s="37">
        <v>45139</v>
      </c>
      <c r="C4034" s="37" t="s">
        <v>533</v>
      </c>
      <c r="D4034" s="37"/>
      <c r="E4034" s="36">
        <v>12003</v>
      </c>
      <c r="F4034" s="53" t="s">
        <v>2868</v>
      </c>
      <c r="G4034" s="36" t="s">
        <v>491</v>
      </c>
      <c r="H4034" s="49">
        <v>2</v>
      </c>
      <c r="I4034" s="39">
        <v>120000</v>
      </c>
      <c r="J4034" s="39"/>
      <c r="K4034" s="39">
        <v>120000</v>
      </c>
      <c r="L4034" s="39"/>
      <c r="M4034" s="39"/>
      <c r="N4034" s="39"/>
      <c r="O4034" s="39"/>
      <c r="P4034" s="39"/>
      <c r="Q4034" s="39"/>
      <c r="R4034" s="39"/>
      <c r="S4034" s="39"/>
      <c r="T4034" s="39"/>
      <c r="U4034" s="39"/>
      <c r="V4034" s="39"/>
      <c r="W4034" s="39"/>
      <c r="X4034" s="39">
        <f t="shared" si="1802"/>
        <v>9.8562628336755651</v>
      </c>
      <c r="Y4034" s="39">
        <f t="shared" si="1803"/>
        <v>300</v>
      </c>
      <c r="Z4034" s="41">
        <f t="shared" si="1804"/>
        <v>5105.5441478439434</v>
      </c>
      <c r="AA4034" s="41">
        <v>1498.1519507186858</v>
      </c>
      <c r="AB4034" s="41">
        <v>0</v>
      </c>
      <c r="AC4034" s="41">
        <f t="shared" si="1818"/>
        <v>1498.1519507186858</v>
      </c>
      <c r="AD4034" s="42">
        <f t="shared" si="1819"/>
        <v>3607.3921971252576</v>
      </c>
      <c r="AE4034" s="41">
        <f t="shared" si="1820"/>
        <v>5105.5441478439434</v>
      </c>
      <c r="AF4034" s="42">
        <f t="shared" si="1821"/>
        <v>114894.45585215605</v>
      </c>
      <c r="AG4034" s="43">
        <f t="shared" si="1840"/>
        <v>400</v>
      </c>
      <c r="AH4034" s="44">
        <f t="shared" si="1822"/>
        <v>382.98151950718687</v>
      </c>
      <c r="AI4034" s="36">
        <f t="shared" si="1823"/>
        <v>17.018480492813143</v>
      </c>
      <c r="AJ4034" s="36">
        <f t="shared" si="1824"/>
        <v>518</v>
      </c>
      <c r="AK4034" s="45">
        <v>45657</v>
      </c>
    </row>
    <row r="4035" spans="1:37" s="79" customFormat="1" ht="12.75" x14ac:dyDescent="0.25">
      <c r="A4035" s="36">
        <v>4029</v>
      </c>
      <c r="B4035" s="37">
        <v>45139</v>
      </c>
      <c r="C4035" s="37" t="s">
        <v>533</v>
      </c>
      <c r="D4035" s="37"/>
      <c r="E4035" s="36">
        <v>12003</v>
      </c>
      <c r="F4035" s="53" t="s">
        <v>2800</v>
      </c>
      <c r="G4035" s="36" t="s">
        <v>491</v>
      </c>
      <c r="H4035" s="49">
        <v>2</v>
      </c>
      <c r="I4035" s="39">
        <v>160000</v>
      </c>
      <c r="J4035" s="39"/>
      <c r="K4035" s="39">
        <v>160000</v>
      </c>
      <c r="L4035" s="39"/>
      <c r="M4035" s="39"/>
      <c r="N4035" s="39"/>
      <c r="O4035" s="39"/>
      <c r="P4035" s="39"/>
      <c r="Q4035" s="39"/>
      <c r="R4035" s="39"/>
      <c r="S4035" s="39"/>
      <c r="T4035" s="39"/>
      <c r="U4035" s="39"/>
      <c r="V4035" s="39"/>
      <c r="W4035" s="39"/>
      <c r="X4035" s="39">
        <f t="shared" si="1802"/>
        <v>13.141683778234086</v>
      </c>
      <c r="Y4035" s="39">
        <f t="shared" si="1803"/>
        <v>400</v>
      </c>
      <c r="Z4035" s="41">
        <f t="shared" si="1804"/>
        <v>6807.3921971252576</v>
      </c>
      <c r="AA4035" s="41">
        <v>1997.5359342915813</v>
      </c>
      <c r="AB4035" s="41">
        <v>0</v>
      </c>
      <c r="AC4035" s="41">
        <f t="shared" si="1818"/>
        <v>1997.5359342915813</v>
      </c>
      <c r="AD4035" s="42">
        <f t="shared" si="1819"/>
        <v>4809.8562628336767</v>
      </c>
      <c r="AE4035" s="41">
        <f t="shared" si="1820"/>
        <v>6807.3921971252585</v>
      </c>
      <c r="AF4035" s="42">
        <f t="shared" si="1821"/>
        <v>153192.60780287473</v>
      </c>
      <c r="AG4035" s="43">
        <f t="shared" si="1840"/>
        <v>400</v>
      </c>
      <c r="AH4035" s="44">
        <f t="shared" si="1822"/>
        <v>382.98151950718687</v>
      </c>
      <c r="AI4035" s="36">
        <f t="shared" si="1823"/>
        <v>17.018480492813143</v>
      </c>
      <c r="AJ4035" s="36">
        <f t="shared" si="1824"/>
        <v>518</v>
      </c>
      <c r="AK4035" s="45">
        <v>45657</v>
      </c>
    </row>
    <row r="4036" spans="1:37" s="79" customFormat="1" ht="12.75" x14ac:dyDescent="0.25">
      <c r="A4036" s="36">
        <v>4030</v>
      </c>
      <c r="B4036" s="37">
        <v>45139</v>
      </c>
      <c r="C4036" s="37" t="s">
        <v>533</v>
      </c>
      <c r="D4036" s="37"/>
      <c r="E4036" s="36">
        <v>12003</v>
      </c>
      <c r="F4036" s="53" t="s">
        <v>2800</v>
      </c>
      <c r="G4036" s="36" t="s">
        <v>491</v>
      </c>
      <c r="H4036" s="49">
        <v>1</v>
      </c>
      <c r="I4036" s="39">
        <v>125000</v>
      </c>
      <c r="J4036" s="39"/>
      <c r="K4036" s="39">
        <v>125000</v>
      </c>
      <c r="L4036" s="39"/>
      <c r="M4036" s="39"/>
      <c r="N4036" s="39"/>
      <c r="O4036" s="39"/>
      <c r="P4036" s="39"/>
      <c r="Q4036" s="39"/>
      <c r="R4036" s="39"/>
      <c r="S4036" s="39"/>
      <c r="T4036" s="39"/>
      <c r="U4036" s="39"/>
      <c r="V4036" s="39"/>
      <c r="W4036" s="39"/>
      <c r="X4036" s="39">
        <f t="shared" si="1802"/>
        <v>10.266940451745379</v>
      </c>
      <c r="Y4036" s="39">
        <f t="shared" si="1803"/>
        <v>312.49999999999994</v>
      </c>
      <c r="Z4036" s="41">
        <f t="shared" si="1804"/>
        <v>5318.2751540041063</v>
      </c>
      <c r="AA4036" s="41">
        <v>1560.5749486652976</v>
      </c>
      <c r="AB4036" s="41">
        <v>0</v>
      </c>
      <c r="AC4036" s="41">
        <f t="shared" si="1818"/>
        <v>1560.5749486652976</v>
      </c>
      <c r="AD4036" s="42">
        <f t="shared" si="1819"/>
        <v>3757.7002053388087</v>
      </c>
      <c r="AE4036" s="41">
        <f t="shared" si="1820"/>
        <v>5318.2751540041063</v>
      </c>
      <c r="AF4036" s="42">
        <f t="shared" si="1821"/>
        <v>119681.72484599589</v>
      </c>
      <c r="AG4036" s="43">
        <f t="shared" si="1840"/>
        <v>400</v>
      </c>
      <c r="AH4036" s="44">
        <f t="shared" si="1822"/>
        <v>382.98151950718687</v>
      </c>
      <c r="AI4036" s="36">
        <f t="shared" si="1823"/>
        <v>17.018480492813143</v>
      </c>
      <c r="AJ4036" s="36">
        <f t="shared" si="1824"/>
        <v>518</v>
      </c>
      <c r="AK4036" s="45">
        <v>45657</v>
      </c>
    </row>
    <row r="4037" spans="1:37" s="79" customFormat="1" ht="25.5" x14ac:dyDescent="0.25">
      <c r="A4037" s="36">
        <v>4031</v>
      </c>
      <c r="B4037" s="45">
        <v>45139</v>
      </c>
      <c r="C4037" s="53" t="s">
        <v>533</v>
      </c>
      <c r="D4037" s="53"/>
      <c r="E4037" s="56">
        <v>12003</v>
      </c>
      <c r="F4037" s="56" t="s">
        <v>2879</v>
      </c>
      <c r="G4037" s="36" t="s">
        <v>558</v>
      </c>
      <c r="H4037" s="38">
        <v>18</v>
      </c>
      <c r="I4037" s="48">
        <v>1440000</v>
      </c>
      <c r="J4037" s="39">
        <f>IF(E4037=12002,I4037,IF(E4037&lt;&gt;12002,0))</f>
        <v>0</v>
      </c>
      <c r="K4037" s="39">
        <f>IF(E4037=12003,I4037,IF(E4037&lt;&gt;12003,0))</f>
        <v>1440000</v>
      </c>
      <c r="L4037" s="39">
        <f>IF(E4037=12004,I4037,IF(E4037&lt;&gt;12004,0))</f>
        <v>0</v>
      </c>
      <c r="M4037" s="39">
        <f>IF(C4037=12006,H4037,IF(C4037&lt;&gt;12006,0))</f>
        <v>0</v>
      </c>
      <c r="N4037" s="39">
        <f t="shared" ref="N4037:N4040" si="1841">IF(E4037=12006,I4037,IF(E4037&lt;&gt;12006,0))</f>
        <v>0</v>
      </c>
      <c r="O4037" s="39">
        <f>IF(E4037=12007,I4037,IF(E4037&lt;&gt;12007,0))</f>
        <v>0</v>
      </c>
      <c r="P4037" s="39">
        <f>IF(E4037=12008,I4037,IF(E4037&lt;&gt;12008,0))</f>
        <v>0</v>
      </c>
      <c r="Q4037" s="39">
        <f>IF(E4037=12009,I4037,IF(E4037&lt;&gt;12009,0))</f>
        <v>0</v>
      </c>
      <c r="R4037" s="39">
        <f>IF(E4037=12010,I4037,IF(E4037&lt;&gt;12010,0))</f>
        <v>0</v>
      </c>
      <c r="S4037" s="39">
        <f>IF(E4037=12011,I4037,IF(E4037&lt;&gt;12011,0))</f>
        <v>0</v>
      </c>
      <c r="T4037" s="39"/>
      <c r="U4037" s="39">
        <f>IF(E4037=12012,I4037,IF(E4037&lt;&gt;12012,0))</f>
        <v>0</v>
      </c>
      <c r="V4037" s="39"/>
      <c r="W4037" s="39"/>
      <c r="X4037" s="39">
        <f t="shared" si="1802"/>
        <v>118.27515400410678</v>
      </c>
      <c r="Y4037" s="39">
        <f t="shared" si="1803"/>
        <v>3600</v>
      </c>
      <c r="Z4037" s="41">
        <f t="shared" si="1804"/>
        <v>61266.529774127317</v>
      </c>
      <c r="AA4037" s="41">
        <v>14429.568788501027</v>
      </c>
      <c r="AB4037" s="41">
        <v>-389.16095410773704</v>
      </c>
      <c r="AC4037" s="41">
        <f t="shared" si="1818"/>
        <v>14040.407834393289</v>
      </c>
      <c r="AD4037" s="42">
        <f t="shared" si="1819"/>
        <v>46836.96098562629</v>
      </c>
      <c r="AE4037" s="41">
        <f t="shared" si="1820"/>
        <v>60877.368820019576</v>
      </c>
      <c r="AF4037" s="42">
        <f t="shared" si="1821"/>
        <v>1379122.6311799805</v>
      </c>
      <c r="AG4037" s="43">
        <f t="shared" si="1840"/>
        <v>400</v>
      </c>
      <c r="AH4037" s="44">
        <f t="shared" si="1822"/>
        <v>382.98151950718687</v>
      </c>
      <c r="AI4037" s="36">
        <f t="shared" si="1823"/>
        <v>17.018480492813143</v>
      </c>
      <c r="AJ4037" s="36">
        <f t="shared" si="1824"/>
        <v>518</v>
      </c>
      <c r="AK4037" s="45">
        <v>45657</v>
      </c>
    </row>
    <row r="4038" spans="1:37" s="79" customFormat="1" ht="25.5" x14ac:dyDescent="0.25">
      <c r="A4038" s="36">
        <v>4032</v>
      </c>
      <c r="B4038" s="45">
        <v>45139</v>
      </c>
      <c r="C4038" s="53" t="s">
        <v>533</v>
      </c>
      <c r="D4038" s="53"/>
      <c r="E4038" s="56">
        <v>12003</v>
      </c>
      <c r="F4038" s="56" t="s">
        <v>2828</v>
      </c>
      <c r="G4038" s="36" t="s">
        <v>540</v>
      </c>
      <c r="H4038" s="38">
        <v>20</v>
      </c>
      <c r="I4038" s="48">
        <v>1600000</v>
      </c>
      <c r="J4038" s="39">
        <f>IF(E4038=12002,I4038,IF(E4038&lt;&gt;12002,0))</f>
        <v>0</v>
      </c>
      <c r="K4038" s="39">
        <f>IF(E4038=12003,I4038,IF(E4038&lt;&gt;12003,0))</f>
        <v>1600000</v>
      </c>
      <c r="L4038" s="39">
        <f>IF(E4038=12004,I4038,IF(E4038&lt;&gt;12004,0))</f>
        <v>0</v>
      </c>
      <c r="M4038" s="39">
        <f>IF(C4038=12006,H4038,IF(C4038&lt;&gt;12006,0))</f>
        <v>0</v>
      </c>
      <c r="N4038" s="39">
        <f t="shared" si="1841"/>
        <v>0</v>
      </c>
      <c r="O4038" s="39">
        <f>IF(E4038=12007,I4038,IF(E4038&lt;&gt;12007,0))</f>
        <v>0</v>
      </c>
      <c r="P4038" s="39">
        <f>IF(E4038=12008,I4038,IF(E4038&lt;&gt;12008,0))</f>
        <v>0</v>
      </c>
      <c r="Q4038" s="39">
        <f>IF(E4038=12009,I4038,IF(E4038&lt;&gt;12009,0))</f>
        <v>0</v>
      </c>
      <c r="R4038" s="39">
        <f>IF(E4038=12010,I4038,IF(E4038&lt;&gt;12010,0))</f>
        <v>0</v>
      </c>
      <c r="S4038" s="39">
        <f>IF(E4038=12011,I4038,IF(E4038&lt;&gt;12011,0))</f>
        <v>0</v>
      </c>
      <c r="T4038" s="39"/>
      <c r="U4038" s="39">
        <f>IF(E4038=12012,I4038,IF(E4038&lt;&gt;12012,0))</f>
        <v>0</v>
      </c>
      <c r="V4038" s="39"/>
      <c r="W4038" s="39"/>
      <c r="X4038" s="39">
        <f t="shared" si="1802"/>
        <v>131.41683778234085</v>
      </c>
      <c r="Y4038" s="39">
        <f t="shared" si="1803"/>
        <v>3999.9999999999995</v>
      </c>
      <c r="Z4038" s="41">
        <f t="shared" si="1804"/>
        <v>68073.921971252566</v>
      </c>
      <c r="AA4038" s="41">
        <v>16032.854209445582</v>
      </c>
      <c r="AB4038" s="41">
        <v>-432.40106011970778</v>
      </c>
      <c r="AC4038" s="41">
        <f t="shared" si="1818"/>
        <v>15600.453149325875</v>
      </c>
      <c r="AD4038" s="42">
        <f t="shared" si="1819"/>
        <v>52041.067761806982</v>
      </c>
      <c r="AE4038" s="41">
        <f t="shared" si="1820"/>
        <v>67641.520911132859</v>
      </c>
      <c r="AF4038" s="42">
        <f t="shared" si="1821"/>
        <v>1532358.4790888671</v>
      </c>
      <c r="AG4038" s="43">
        <f t="shared" si="1840"/>
        <v>400</v>
      </c>
      <c r="AH4038" s="44">
        <f t="shared" si="1822"/>
        <v>382.98151950718687</v>
      </c>
      <c r="AI4038" s="36">
        <f t="shared" si="1823"/>
        <v>17.018480492813143</v>
      </c>
      <c r="AJ4038" s="36">
        <f t="shared" si="1824"/>
        <v>518</v>
      </c>
      <c r="AK4038" s="45">
        <v>45657</v>
      </c>
    </row>
    <row r="4039" spans="1:37" s="79" customFormat="1" ht="25.5" x14ac:dyDescent="0.25">
      <c r="A4039" s="36">
        <v>4033</v>
      </c>
      <c r="B4039" s="45">
        <v>45139</v>
      </c>
      <c r="C4039" s="53" t="s">
        <v>533</v>
      </c>
      <c r="D4039" s="53"/>
      <c r="E4039" s="56">
        <v>12003</v>
      </c>
      <c r="F4039" s="56" t="s">
        <v>2880</v>
      </c>
      <c r="G4039" s="36" t="s">
        <v>540</v>
      </c>
      <c r="H4039" s="38">
        <v>41</v>
      </c>
      <c r="I4039" s="48">
        <v>3280000</v>
      </c>
      <c r="J4039" s="39">
        <f>IF(E4039=12002,I4039,IF(E4039&lt;&gt;12002,0))</f>
        <v>0</v>
      </c>
      <c r="K4039" s="39">
        <f>IF(E4039=12003,I4039,IF(E4039&lt;&gt;12003,0))</f>
        <v>3280000</v>
      </c>
      <c r="L4039" s="39">
        <f>IF(E4039=12004,I4039,IF(E4039&lt;&gt;12004,0))</f>
        <v>0</v>
      </c>
      <c r="M4039" s="39">
        <f>IF(C4039=12006,H4039,IF(C4039&lt;&gt;12006,0))</f>
        <v>0</v>
      </c>
      <c r="N4039" s="39">
        <f t="shared" si="1841"/>
        <v>0</v>
      </c>
      <c r="O4039" s="39">
        <f>IF(E4039=12007,I4039,IF(E4039&lt;&gt;12007,0))</f>
        <v>0</v>
      </c>
      <c r="P4039" s="39">
        <f>IF(E4039=12008,I4039,IF(E4039&lt;&gt;12008,0))</f>
        <v>0</v>
      </c>
      <c r="Q4039" s="39">
        <f>IF(E4039=12009,I4039,IF(E4039&lt;&gt;12009,0))</f>
        <v>0</v>
      </c>
      <c r="R4039" s="39">
        <f>IF(E4039=12010,I4039,IF(E4039&lt;&gt;12010,0))</f>
        <v>0</v>
      </c>
      <c r="S4039" s="39">
        <f>IF(E4039=12011,I4039,IF(E4039&lt;&gt;12011,0))</f>
        <v>0</v>
      </c>
      <c r="T4039" s="39"/>
      <c r="U4039" s="39">
        <f>IF(E4039=12012,I4039,IF(E4039&lt;&gt;12012,0))</f>
        <v>0</v>
      </c>
      <c r="V4039" s="39"/>
      <c r="W4039" s="39"/>
      <c r="X4039" s="39">
        <f t="shared" ref="X4039:X4102" si="1842">IF(I4039&lt;0,0,IF(I4039&gt;0,((1/365.25*(IF(E4039=12002,I4039*3%,IF(E4039=12003,I4039*3%,IF(E4039=12004,I4039*3%,IF(E4039=12006,I4039*2%,IF(E4039=12007,I4039*10%,IF(E4039=12008,I4039*3%,IF(E4039=12009,I4039*10%,IF(E4039=12010,I4039*10%,IF(E4039=12011,I4039*20%,IF(E4039=12012,I4039*3%,IF(E4039=12099,I4039*10%))))))))))))))))</f>
        <v>269.40451745379875</v>
      </c>
      <c r="Y4039" s="39">
        <f t="shared" ref="Y4039:Y4102" si="1843">X4039*30.4375</f>
        <v>8200</v>
      </c>
      <c r="Z4039" s="41">
        <f t="shared" ref="Z4039:Z4102" si="1844">IF(I4039&lt;0,0,IF(I4039&gt;0,(IF(AI4039*Y4039&lt;=I4039,Y4039*AI4039,IF(Y4039*AI4039&gt;I4039,I4039,IF(AI4039*Y4039=I4039,I4039))))))</f>
        <v>139551.54004106778</v>
      </c>
      <c r="AA4039" s="41">
        <v>32867.351129363451</v>
      </c>
      <c r="AB4039" s="41">
        <v>-886.42217324540104</v>
      </c>
      <c r="AC4039" s="41">
        <f t="shared" si="1818"/>
        <v>31980.928956118049</v>
      </c>
      <c r="AD4039" s="42">
        <f t="shared" si="1819"/>
        <v>106684.18891170433</v>
      </c>
      <c r="AE4039" s="41">
        <f t="shared" si="1820"/>
        <v>138665.11786782238</v>
      </c>
      <c r="AF4039" s="42">
        <f t="shared" si="1821"/>
        <v>3141334.8821321777</v>
      </c>
      <c r="AG4039" s="43">
        <f t="shared" si="1840"/>
        <v>400</v>
      </c>
      <c r="AH4039" s="44">
        <f t="shared" si="1822"/>
        <v>382.98151950718687</v>
      </c>
      <c r="AI4039" s="36">
        <f t="shared" si="1823"/>
        <v>17.018480492813143</v>
      </c>
      <c r="AJ4039" s="36">
        <f t="shared" si="1824"/>
        <v>518</v>
      </c>
      <c r="AK4039" s="45">
        <v>45657</v>
      </c>
    </row>
    <row r="4040" spans="1:37" s="79" customFormat="1" ht="12.75" x14ac:dyDescent="0.25">
      <c r="A4040" s="36">
        <v>4034</v>
      </c>
      <c r="B4040" s="45">
        <v>45139</v>
      </c>
      <c r="C4040" s="36" t="s">
        <v>980</v>
      </c>
      <c r="D4040" s="36"/>
      <c r="E4040" s="36">
        <v>12002</v>
      </c>
      <c r="F4040" s="56" t="s">
        <v>2881</v>
      </c>
      <c r="G4040" s="56" t="s">
        <v>544</v>
      </c>
      <c r="H4040" s="38">
        <v>2</v>
      </c>
      <c r="I4040" s="50">
        <v>500000</v>
      </c>
      <c r="J4040" s="39">
        <f>IF(E4040=12002,I4040,IF(E4040&lt;&gt;12002,0))</f>
        <v>500000</v>
      </c>
      <c r="K4040" s="39">
        <f>IF(E4040=12003,I4040,IF(E4040&lt;&gt;12003,0))</f>
        <v>0</v>
      </c>
      <c r="L4040" s="39">
        <f>IF(E4040=12004,I4040,IF(E4040&lt;&gt;12004,0))</f>
        <v>0</v>
      </c>
      <c r="M4040" s="39">
        <f>IF(C4040=12006,H4040,IF(C4040&lt;&gt;12006,0))</f>
        <v>0</v>
      </c>
      <c r="N4040" s="39">
        <f t="shared" si="1841"/>
        <v>0</v>
      </c>
      <c r="O4040" s="39">
        <f>IF(E4040=12007,I4040,IF(E4040&lt;&gt;12007,0))</f>
        <v>0</v>
      </c>
      <c r="P4040" s="39">
        <f>IF(E4040=12008,I4040,IF(E4040&lt;&gt;12008,0))</f>
        <v>0</v>
      </c>
      <c r="Q4040" s="39">
        <f>IF(E4040=12009,I4040,IF(E4040&lt;&gt;12009,0))</f>
        <v>0</v>
      </c>
      <c r="R4040" s="39">
        <f>IF(E4040=12010,I4040,IF(E4040&lt;&gt;12010,0))</f>
        <v>0</v>
      </c>
      <c r="S4040" s="39">
        <f>IF(E4040=12011,I4040,IF(E4040&lt;&gt;12011,0))</f>
        <v>0</v>
      </c>
      <c r="T4040" s="39"/>
      <c r="U4040" s="39">
        <f>IF(E4040=12012,I4040,IF(E4040&lt;&gt;12012,0))</f>
        <v>0</v>
      </c>
      <c r="V4040" s="39"/>
      <c r="W4040" s="39"/>
      <c r="X4040" s="39">
        <f t="shared" si="1842"/>
        <v>41.067761806981515</v>
      </c>
      <c r="Y4040" s="39">
        <f t="shared" si="1843"/>
        <v>1249.9999999999998</v>
      </c>
      <c r="Z4040" s="41">
        <f t="shared" si="1844"/>
        <v>21273.100616016425</v>
      </c>
      <c r="AA4040" s="41">
        <v>5010.2669404517446</v>
      </c>
      <c r="AB4040" s="41">
        <v>-135.1253312874087</v>
      </c>
      <c r="AC4040" s="41">
        <f t="shared" si="1818"/>
        <v>4875.1416091643359</v>
      </c>
      <c r="AD4040" s="42">
        <f t="shared" si="1819"/>
        <v>16262.833675564681</v>
      </c>
      <c r="AE4040" s="41">
        <f t="shared" si="1820"/>
        <v>21137.975284729018</v>
      </c>
      <c r="AF4040" s="42">
        <f t="shared" si="1821"/>
        <v>478862.02471527096</v>
      </c>
      <c r="AG4040" s="43">
        <f t="shared" si="1840"/>
        <v>400</v>
      </c>
      <c r="AH4040" s="44">
        <f t="shared" si="1822"/>
        <v>382.98151950718687</v>
      </c>
      <c r="AI4040" s="36">
        <f t="shared" si="1823"/>
        <v>17.018480492813143</v>
      </c>
      <c r="AJ4040" s="36">
        <f t="shared" si="1824"/>
        <v>518</v>
      </c>
      <c r="AK4040" s="45">
        <v>45657</v>
      </c>
    </row>
    <row r="4041" spans="1:37" s="79" customFormat="1" ht="12.75" x14ac:dyDescent="0.25">
      <c r="A4041" s="36">
        <v>4035</v>
      </c>
      <c r="B4041" s="45">
        <v>45139</v>
      </c>
      <c r="C4041" s="36" t="s">
        <v>33</v>
      </c>
      <c r="D4041" s="36"/>
      <c r="E4041" s="49">
        <v>12012</v>
      </c>
      <c r="F4041" s="36" t="s">
        <v>2871</v>
      </c>
      <c r="G4041" s="36" t="s">
        <v>561</v>
      </c>
      <c r="H4041" s="38">
        <v>1</v>
      </c>
      <c r="I4041" s="50">
        <v>3937000</v>
      </c>
      <c r="J4041" s="39">
        <v>0</v>
      </c>
      <c r="K4041" s="39">
        <v>0</v>
      </c>
      <c r="L4041" s="39">
        <v>0</v>
      </c>
      <c r="M4041" s="39">
        <v>0</v>
      </c>
      <c r="N4041" s="39">
        <v>0</v>
      </c>
      <c r="O4041" s="39">
        <v>0</v>
      </c>
      <c r="P4041" s="39">
        <v>0</v>
      </c>
      <c r="Q4041" s="39">
        <v>0</v>
      </c>
      <c r="R4041" s="39">
        <v>0</v>
      </c>
      <c r="S4041" s="39">
        <v>0</v>
      </c>
      <c r="T4041" s="39"/>
      <c r="U4041" s="39">
        <v>3937000</v>
      </c>
      <c r="V4041" s="39"/>
      <c r="W4041" s="39">
        <v>0</v>
      </c>
      <c r="X4041" s="39">
        <f t="shared" si="1842"/>
        <v>323.36755646817249</v>
      </c>
      <c r="Y4041" s="39">
        <f t="shared" si="1843"/>
        <v>9842.5</v>
      </c>
      <c r="Z4041" s="41">
        <f t="shared" si="1844"/>
        <v>167504.39425051337</v>
      </c>
      <c r="AA4041" s="41">
        <v>49151.868583162221</v>
      </c>
      <c r="AB4041" s="41">
        <v>0</v>
      </c>
      <c r="AC4041" s="41">
        <v>49151.868583162221</v>
      </c>
      <c r="AD4041" s="42">
        <v>118352.52566735115</v>
      </c>
      <c r="AE4041" s="41">
        <v>167504.39425051337</v>
      </c>
      <c r="AF4041" s="42">
        <v>3769495.6057494865</v>
      </c>
      <c r="AG4041" s="43">
        <v>400</v>
      </c>
      <c r="AH4041" s="44">
        <v>382.98151950718687</v>
      </c>
      <c r="AI4041" s="36">
        <v>17.018480492813143</v>
      </c>
      <c r="AJ4041" s="36">
        <v>518</v>
      </c>
      <c r="AK4041" s="45">
        <v>45657</v>
      </c>
    </row>
    <row r="4042" spans="1:37" s="79" customFormat="1" ht="12.75" x14ac:dyDescent="0.25">
      <c r="A4042" s="36">
        <v>4036</v>
      </c>
      <c r="B4042" s="45">
        <v>45169</v>
      </c>
      <c r="C4042" s="36" t="s">
        <v>823</v>
      </c>
      <c r="D4042" s="36"/>
      <c r="E4042" s="36">
        <v>12004</v>
      </c>
      <c r="F4042" s="56" t="s">
        <v>2882</v>
      </c>
      <c r="G4042" s="36" t="s">
        <v>65</v>
      </c>
      <c r="H4042" s="38">
        <v>1</v>
      </c>
      <c r="I4042" s="50">
        <v>320000</v>
      </c>
      <c r="J4042" s="39">
        <f t="shared" ref="J4042:J4105" si="1845">IF(E4042=12002,I4042,IF(E4042&lt;&gt;12002,0))</f>
        <v>0</v>
      </c>
      <c r="K4042" s="39">
        <f t="shared" ref="K4042:K4105" si="1846">IF(E4042=12003,I4042,IF(E4042&lt;&gt;12003,0))</f>
        <v>0</v>
      </c>
      <c r="L4042" s="39">
        <f t="shared" ref="L4042:L4105" si="1847">IF(E4042=12004,I4042,IF(E4042&lt;&gt;12004,0))</f>
        <v>320000</v>
      </c>
      <c r="M4042" s="39">
        <f>IF(C4042=12006,H4042,IF(C4042&lt;&gt;12006,0))</f>
        <v>0</v>
      </c>
      <c r="N4042" s="39">
        <f t="shared" ref="N4042:N4063" si="1848">IF(E4042=12006,I4042,IF(E4042&lt;&gt;12006,0))</f>
        <v>0</v>
      </c>
      <c r="O4042" s="39">
        <f t="shared" ref="O4042:O4105" si="1849">IF(E4042=12007,I4042,IF(E4042&lt;&gt;12007,0))</f>
        <v>0</v>
      </c>
      <c r="P4042" s="39">
        <f t="shared" ref="P4042:P4105" si="1850">IF(E4042=12008,I4042,IF(E4042&lt;&gt;12008,0))</f>
        <v>0</v>
      </c>
      <c r="Q4042" s="39">
        <f t="shared" ref="Q4042:Q4105" si="1851">IF(E4042=12009,I4042,IF(E4042&lt;&gt;12009,0))</f>
        <v>0</v>
      </c>
      <c r="R4042" s="39">
        <f t="shared" ref="R4042:R4105" si="1852">IF(E4042=12010,I4042,IF(E4042&lt;&gt;12010,0))</f>
        <v>0</v>
      </c>
      <c r="S4042" s="39">
        <f t="shared" ref="S4042:S4105" si="1853">IF(E4042=12011,I4042,IF(E4042&lt;&gt;12011,0))</f>
        <v>0</v>
      </c>
      <c r="T4042" s="39"/>
      <c r="U4042" s="39">
        <f t="shared" ref="U4042:U4105" si="1854">IF(E4042=12012,I4042,IF(E4042&lt;&gt;12012,0))</f>
        <v>0</v>
      </c>
      <c r="V4042" s="39"/>
      <c r="W4042" s="39"/>
      <c r="X4042" s="39">
        <f t="shared" si="1842"/>
        <v>26.283367556468171</v>
      </c>
      <c r="Y4042" s="39">
        <f t="shared" si="1843"/>
        <v>800</v>
      </c>
      <c r="Z4042" s="41">
        <f t="shared" si="1844"/>
        <v>12826.283367556467</v>
      </c>
      <c r="AA4042" s="41">
        <v>3206.5708418891168</v>
      </c>
      <c r="AB4042" s="41">
        <v>-86.480212024977774</v>
      </c>
      <c r="AC4042" s="41">
        <f t="shared" ref="AC4042:AC4105" si="1855">AA4042+AB4042</f>
        <v>3120.0906298641389</v>
      </c>
      <c r="AD4042" s="42">
        <f t="shared" ref="AD4042:AD4105" si="1856">Z4042-AA4042</f>
        <v>9619.7125256673498</v>
      </c>
      <c r="AE4042" s="41">
        <f t="shared" ref="AE4042:AE4105" si="1857">AC4042+AD4042</f>
        <v>12739.803155531488</v>
      </c>
      <c r="AF4042" s="42">
        <f t="shared" ref="AF4042:AF4105" si="1858">I4042-AE4042</f>
        <v>307260.19684446853</v>
      </c>
      <c r="AG4042" s="43">
        <f t="shared" ref="AG4042:AG4063" si="1859">(365.25/30.4375*(IF(E4042=12002,1/3%,IF(E4042=12003,1/3%,IF(E4042=12004,1/3%,IF(E4042=12006,1/2%,IF(E4042=12007,1/10%,IF(E4042=12008,1/3%,IF(E4042=12009,1/10%,IF(E4042=12010,1/10%,IF(E4042=12011,1/20%,IF(E4042=12012,1/3%))))))))))))</f>
        <v>400</v>
      </c>
      <c r="AH4042" s="44">
        <f t="shared" ref="AH4042:AH4105" si="1860">IF(AG4042&gt;AI4042,AG4042-AI4042,IF(AG4042&lt;=AI4042,0))</f>
        <v>383.96714579055441</v>
      </c>
      <c r="AI4042" s="36">
        <f t="shared" ref="AI4042:AI4105" si="1861">AJ4042/30.4375</f>
        <v>16.032854209445585</v>
      </c>
      <c r="AJ4042" s="36">
        <f t="shared" ref="AJ4042:AJ4105" si="1862">AK4042-B4042</f>
        <v>488</v>
      </c>
      <c r="AK4042" s="45">
        <v>45657</v>
      </c>
    </row>
    <row r="4043" spans="1:37" s="79" customFormat="1" ht="51" customHeight="1" x14ac:dyDescent="0.25">
      <c r="A4043" s="36">
        <v>4037</v>
      </c>
      <c r="B4043" s="45">
        <v>45169</v>
      </c>
      <c r="C4043" s="36" t="s">
        <v>823</v>
      </c>
      <c r="D4043" s="36"/>
      <c r="E4043" s="36">
        <v>12004</v>
      </c>
      <c r="F4043" s="56" t="s">
        <v>2883</v>
      </c>
      <c r="G4043" s="56" t="s">
        <v>836</v>
      </c>
      <c r="H4043" s="38">
        <v>9680</v>
      </c>
      <c r="I4043" s="50">
        <v>582710577.91761231</v>
      </c>
      <c r="J4043" s="39">
        <f t="shared" si="1845"/>
        <v>0</v>
      </c>
      <c r="K4043" s="39">
        <f t="shared" si="1846"/>
        <v>0</v>
      </c>
      <c r="L4043" s="39">
        <f t="shared" si="1847"/>
        <v>582710577.91761231</v>
      </c>
      <c r="M4043" s="39">
        <f>IF(C4043=12006,H4043,IF(C4043&lt;&gt;12006,0))</f>
        <v>0</v>
      </c>
      <c r="N4043" s="39">
        <f t="shared" si="1848"/>
        <v>0</v>
      </c>
      <c r="O4043" s="39">
        <f t="shared" si="1849"/>
        <v>0</v>
      </c>
      <c r="P4043" s="39">
        <f t="shared" si="1850"/>
        <v>0</v>
      </c>
      <c r="Q4043" s="39">
        <f t="shared" si="1851"/>
        <v>0</v>
      </c>
      <c r="R4043" s="39">
        <f t="shared" si="1852"/>
        <v>0</v>
      </c>
      <c r="S4043" s="39">
        <f t="shared" si="1853"/>
        <v>0</v>
      </c>
      <c r="T4043" s="39"/>
      <c r="U4043" s="39">
        <f t="shared" si="1854"/>
        <v>0</v>
      </c>
      <c r="V4043" s="39"/>
      <c r="W4043" s="39"/>
      <c r="X4043" s="39">
        <f t="shared" si="1842"/>
        <v>47861.238432658094</v>
      </c>
      <c r="Y4043" s="39">
        <f t="shared" si="1843"/>
        <v>1456776.4447940306</v>
      </c>
      <c r="Z4043" s="41">
        <f t="shared" si="1844"/>
        <v>23356284.355137147</v>
      </c>
      <c r="AA4043" s="41">
        <v>5839071.0887842868</v>
      </c>
      <c r="AB4043" s="41">
        <v>-157477.91977347637</v>
      </c>
      <c r="AC4043" s="41">
        <f t="shared" si="1855"/>
        <v>5681593.1690108106</v>
      </c>
      <c r="AD4043" s="42">
        <f t="shared" si="1856"/>
        <v>17517213.266352862</v>
      </c>
      <c r="AE4043" s="41">
        <f t="shared" si="1857"/>
        <v>23198806.435363673</v>
      </c>
      <c r="AF4043" s="42">
        <f t="shared" si="1858"/>
        <v>559511771.48224866</v>
      </c>
      <c r="AG4043" s="43">
        <f t="shared" si="1859"/>
        <v>400</v>
      </c>
      <c r="AH4043" s="44">
        <f t="shared" si="1860"/>
        <v>383.96714579055441</v>
      </c>
      <c r="AI4043" s="36">
        <f t="shared" si="1861"/>
        <v>16.032854209445585</v>
      </c>
      <c r="AJ4043" s="36">
        <f t="shared" si="1862"/>
        <v>488</v>
      </c>
      <c r="AK4043" s="45">
        <v>45657</v>
      </c>
    </row>
    <row r="4044" spans="1:37" s="79" customFormat="1" ht="38.25" customHeight="1" x14ac:dyDescent="0.25">
      <c r="A4044" s="36">
        <v>4038</v>
      </c>
      <c r="B4044" s="45">
        <v>45169</v>
      </c>
      <c r="C4044" s="36" t="s">
        <v>823</v>
      </c>
      <c r="D4044" s="36"/>
      <c r="E4044" s="36">
        <v>12004</v>
      </c>
      <c r="F4044" s="56" t="s">
        <v>2883</v>
      </c>
      <c r="G4044" s="56" t="s">
        <v>1470</v>
      </c>
      <c r="H4044" s="38">
        <v>2208</v>
      </c>
      <c r="I4044" s="50">
        <v>165874898.36548689</v>
      </c>
      <c r="J4044" s="39">
        <f t="shared" si="1845"/>
        <v>0</v>
      </c>
      <c r="K4044" s="39">
        <f t="shared" si="1846"/>
        <v>0</v>
      </c>
      <c r="L4044" s="39">
        <f t="shared" si="1847"/>
        <v>165874898.36548689</v>
      </c>
      <c r="M4044" s="39">
        <f>IF(C4044=12006,H4044,IF(C4044&lt;&gt;12006,0))</f>
        <v>0</v>
      </c>
      <c r="N4044" s="39">
        <f t="shared" si="1848"/>
        <v>0</v>
      </c>
      <c r="O4044" s="39">
        <f t="shared" si="1849"/>
        <v>0</v>
      </c>
      <c r="P4044" s="39">
        <f t="shared" si="1850"/>
        <v>0</v>
      </c>
      <c r="Q4044" s="39">
        <f t="shared" si="1851"/>
        <v>0</v>
      </c>
      <c r="R4044" s="39">
        <f t="shared" si="1852"/>
        <v>0</v>
      </c>
      <c r="S4044" s="39">
        <f t="shared" si="1853"/>
        <v>0</v>
      </c>
      <c r="T4044" s="39"/>
      <c r="U4044" s="39">
        <f t="shared" si="1854"/>
        <v>0</v>
      </c>
      <c r="V4044" s="39"/>
      <c r="W4044" s="39"/>
      <c r="X4044" s="39">
        <f t="shared" si="1842"/>
        <v>13624.221631662167</v>
      </c>
      <c r="Y4044" s="39">
        <f t="shared" si="1843"/>
        <v>414687.2459137172</v>
      </c>
      <c r="Z4044" s="41">
        <f t="shared" si="1844"/>
        <v>6648620.1562511371</v>
      </c>
      <c r="AA4044" s="41">
        <v>1662155.0390627843</v>
      </c>
      <c r="AB4044" s="41">
        <v>-44827.801188340447</v>
      </c>
      <c r="AC4044" s="41">
        <f t="shared" si="1855"/>
        <v>1617327.2378744439</v>
      </c>
      <c r="AD4044" s="42">
        <f t="shared" si="1856"/>
        <v>4986465.1171883531</v>
      </c>
      <c r="AE4044" s="41">
        <f t="shared" si="1857"/>
        <v>6603792.3550627967</v>
      </c>
      <c r="AF4044" s="42">
        <f t="shared" si="1858"/>
        <v>159271106.01042411</v>
      </c>
      <c r="AG4044" s="43">
        <f t="shared" si="1859"/>
        <v>400</v>
      </c>
      <c r="AH4044" s="44">
        <f t="shared" si="1860"/>
        <v>383.96714579055441</v>
      </c>
      <c r="AI4044" s="36">
        <f t="shared" si="1861"/>
        <v>16.032854209445585</v>
      </c>
      <c r="AJ4044" s="36">
        <f t="shared" si="1862"/>
        <v>488</v>
      </c>
      <c r="AK4044" s="45">
        <v>45657</v>
      </c>
    </row>
    <row r="4045" spans="1:37" s="79" customFormat="1" ht="38.25" customHeight="1" x14ac:dyDescent="0.25">
      <c r="A4045" s="36">
        <v>4039</v>
      </c>
      <c r="B4045" s="45">
        <v>45169</v>
      </c>
      <c r="C4045" s="36" t="s">
        <v>823</v>
      </c>
      <c r="D4045" s="36"/>
      <c r="E4045" s="36">
        <v>12004</v>
      </c>
      <c r="F4045" s="56" t="s">
        <v>2883</v>
      </c>
      <c r="G4045" s="56" t="s">
        <v>1472</v>
      </c>
      <c r="H4045" s="38">
        <v>10286</v>
      </c>
      <c r="I4045" s="50">
        <v>659768600.29021466</v>
      </c>
      <c r="J4045" s="39">
        <f t="shared" si="1845"/>
        <v>0</v>
      </c>
      <c r="K4045" s="39">
        <f t="shared" si="1846"/>
        <v>0</v>
      </c>
      <c r="L4045" s="39">
        <f t="shared" si="1847"/>
        <v>659768600.29021466</v>
      </c>
      <c r="M4045" s="39">
        <f>IF(C4045=12006,H4045,IF(C4045&lt;&gt;12006,0))</f>
        <v>0</v>
      </c>
      <c r="N4045" s="39">
        <f t="shared" si="1848"/>
        <v>0</v>
      </c>
      <c r="O4045" s="39">
        <f t="shared" si="1849"/>
        <v>0</v>
      </c>
      <c r="P4045" s="39">
        <f t="shared" si="1850"/>
        <v>0</v>
      </c>
      <c r="Q4045" s="39">
        <f t="shared" si="1851"/>
        <v>0</v>
      </c>
      <c r="R4045" s="39">
        <f t="shared" si="1852"/>
        <v>0</v>
      </c>
      <c r="S4045" s="39">
        <f t="shared" si="1853"/>
        <v>0</v>
      </c>
      <c r="T4045" s="39"/>
      <c r="U4045" s="39">
        <f t="shared" si="1854"/>
        <v>0</v>
      </c>
      <c r="V4045" s="39"/>
      <c r="W4045" s="39"/>
      <c r="X4045" s="39">
        <f t="shared" si="1842"/>
        <v>54190.439448888268</v>
      </c>
      <c r="Y4045" s="39">
        <f t="shared" si="1843"/>
        <v>1649421.5007255366</v>
      </c>
      <c r="Z4045" s="41">
        <f t="shared" si="1844"/>
        <v>26444934.451057475</v>
      </c>
      <c r="AA4045" s="41">
        <v>6611233.6127643688</v>
      </c>
      <c r="AB4045" s="41">
        <v>-178302.9013766268</v>
      </c>
      <c r="AC4045" s="41">
        <f t="shared" si="1855"/>
        <v>6432930.7113877423</v>
      </c>
      <c r="AD4045" s="42">
        <f t="shared" si="1856"/>
        <v>19833700.838293105</v>
      </c>
      <c r="AE4045" s="41">
        <f t="shared" si="1857"/>
        <v>26266631.549680848</v>
      </c>
      <c r="AF4045" s="42">
        <f t="shared" si="1858"/>
        <v>633501968.74053383</v>
      </c>
      <c r="AG4045" s="43">
        <f t="shared" si="1859"/>
        <v>400</v>
      </c>
      <c r="AH4045" s="44">
        <f t="shared" si="1860"/>
        <v>383.96714579055441</v>
      </c>
      <c r="AI4045" s="36">
        <f t="shared" si="1861"/>
        <v>16.032854209445585</v>
      </c>
      <c r="AJ4045" s="36">
        <f t="shared" si="1862"/>
        <v>488</v>
      </c>
      <c r="AK4045" s="45">
        <v>45657</v>
      </c>
    </row>
    <row r="4046" spans="1:37" s="79" customFormat="1" ht="12.75" customHeight="1" x14ac:dyDescent="0.25">
      <c r="A4046" s="36">
        <v>4040</v>
      </c>
      <c r="B4046" s="45">
        <v>45169</v>
      </c>
      <c r="C4046" s="36" t="s">
        <v>823</v>
      </c>
      <c r="D4046" s="36"/>
      <c r="E4046" s="36">
        <v>12004</v>
      </c>
      <c r="F4046" s="56" t="s">
        <v>2883</v>
      </c>
      <c r="G4046" s="56" t="s">
        <v>1474</v>
      </c>
      <c r="H4046" s="38">
        <v>2121</v>
      </c>
      <c r="I4046" s="50">
        <v>116769636.44679676</v>
      </c>
      <c r="J4046" s="39">
        <f t="shared" si="1845"/>
        <v>0</v>
      </c>
      <c r="K4046" s="39">
        <f t="shared" si="1846"/>
        <v>0</v>
      </c>
      <c r="L4046" s="39">
        <f t="shared" si="1847"/>
        <v>116769636.44679676</v>
      </c>
      <c r="M4046" s="39">
        <f>IF(C4046=12006,H4046,IF(C4046&lt;&gt;12006,0))</f>
        <v>0</v>
      </c>
      <c r="N4046" s="39">
        <f t="shared" si="1848"/>
        <v>0</v>
      </c>
      <c r="O4046" s="39">
        <f t="shared" si="1849"/>
        <v>0</v>
      </c>
      <c r="P4046" s="39">
        <f t="shared" si="1850"/>
        <v>0</v>
      </c>
      <c r="Q4046" s="39">
        <f t="shared" si="1851"/>
        <v>0</v>
      </c>
      <c r="R4046" s="39">
        <f t="shared" si="1852"/>
        <v>0</v>
      </c>
      <c r="S4046" s="39">
        <f t="shared" si="1853"/>
        <v>0</v>
      </c>
      <c r="T4046" s="39"/>
      <c r="U4046" s="39">
        <f t="shared" si="1854"/>
        <v>0</v>
      </c>
      <c r="V4046" s="39"/>
      <c r="W4046" s="39"/>
      <c r="X4046" s="39">
        <f t="shared" si="1842"/>
        <v>9590.935231769754</v>
      </c>
      <c r="Y4046" s="39">
        <f t="shared" si="1843"/>
        <v>291924.09111699188</v>
      </c>
      <c r="Z4046" s="41">
        <f t="shared" si="1844"/>
        <v>4680376.3931036396</v>
      </c>
      <c r="AA4046" s="41">
        <v>1170094.0982759099</v>
      </c>
      <c r="AB4046" s="41">
        <v>-31557.071618745485</v>
      </c>
      <c r="AC4046" s="41">
        <f t="shared" si="1855"/>
        <v>1138537.0266571643</v>
      </c>
      <c r="AD4046" s="42">
        <f t="shared" si="1856"/>
        <v>3510282.2948277295</v>
      </c>
      <c r="AE4046" s="41">
        <f t="shared" si="1857"/>
        <v>4648819.3214848936</v>
      </c>
      <c r="AF4046" s="42">
        <f t="shared" si="1858"/>
        <v>112120817.12531187</v>
      </c>
      <c r="AG4046" s="43">
        <f t="shared" si="1859"/>
        <v>400</v>
      </c>
      <c r="AH4046" s="44">
        <f t="shared" si="1860"/>
        <v>383.96714579055441</v>
      </c>
      <c r="AI4046" s="36">
        <f t="shared" si="1861"/>
        <v>16.032854209445585</v>
      </c>
      <c r="AJ4046" s="36">
        <f t="shared" si="1862"/>
        <v>488</v>
      </c>
      <c r="AK4046" s="45">
        <v>45657</v>
      </c>
    </row>
    <row r="4047" spans="1:37" s="79" customFormat="1" ht="15.75" customHeight="1" x14ac:dyDescent="0.25">
      <c r="A4047" s="36">
        <v>4041</v>
      </c>
      <c r="B4047" s="45">
        <v>45169</v>
      </c>
      <c r="C4047" s="36" t="s">
        <v>823</v>
      </c>
      <c r="D4047" s="36"/>
      <c r="E4047" s="36">
        <v>12004</v>
      </c>
      <c r="F4047" s="56" t="s">
        <v>2883</v>
      </c>
      <c r="G4047" s="56" t="s">
        <v>1477</v>
      </c>
      <c r="H4047" s="38">
        <v>9049</v>
      </c>
      <c r="I4047" s="50">
        <v>511936070.75968242</v>
      </c>
      <c r="J4047" s="39">
        <f t="shared" si="1845"/>
        <v>0</v>
      </c>
      <c r="K4047" s="39">
        <f t="shared" si="1846"/>
        <v>0</v>
      </c>
      <c r="L4047" s="39">
        <f t="shared" si="1847"/>
        <v>511936070.75968242</v>
      </c>
      <c r="M4047" s="39">
        <f>IF(C4047=12006,H4047,IF(C4047&lt;&gt;12006,0))</f>
        <v>0</v>
      </c>
      <c r="N4047" s="39">
        <f t="shared" si="1848"/>
        <v>0</v>
      </c>
      <c r="O4047" s="39">
        <f t="shared" si="1849"/>
        <v>0</v>
      </c>
      <c r="P4047" s="39">
        <f t="shared" si="1850"/>
        <v>0</v>
      </c>
      <c r="Q4047" s="39">
        <f t="shared" si="1851"/>
        <v>0</v>
      </c>
      <c r="R4047" s="39">
        <f t="shared" si="1852"/>
        <v>0</v>
      </c>
      <c r="S4047" s="39">
        <f t="shared" si="1853"/>
        <v>0</v>
      </c>
      <c r="T4047" s="39"/>
      <c r="U4047" s="39">
        <f t="shared" si="1854"/>
        <v>0</v>
      </c>
      <c r="V4047" s="39"/>
      <c r="W4047" s="39"/>
      <c r="X4047" s="39">
        <f t="shared" si="1842"/>
        <v>42048.137228721345</v>
      </c>
      <c r="Y4047" s="39">
        <f t="shared" si="1843"/>
        <v>1279840.1768992059</v>
      </c>
      <c r="Z4047" s="41">
        <f t="shared" si="1844"/>
        <v>20519490.967616014</v>
      </c>
      <c r="AA4047" s="41">
        <v>5129872.7419040035</v>
      </c>
      <c r="AB4047" s="41">
        <v>-138351.06232041048</v>
      </c>
      <c r="AC4047" s="41">
        <f t="shared" si="1855"/>
        <v>4991521.6795835933</v>
      </c>
      <c r="AD4047" s="42">
        <f t="shared" si="1856"/>
        <v>15389618.225712011</v>
      </c>
      <c r="AE4047" s="41">
        <f t="shared" si="1857"/>
        <v>20381139.905295603</v>
      </c>
      <c r="AF4047" s="42">
        <f t="shared" si="1858"/>
        <v>491554930.85438681</v>
      </c>
      <c r="AG4047" s="43">
        <f t="shared" si="1859"/>
        <v>400</v>
      </c>
      <c r="AH4047" s="44">
        <f t="shared" si="1860"/>
        <v>383.96714579055441</v>
      </c>
      <c r="AI4047" s="36">
        <f t="shared" si="1861"/>
        <v>16.032854209445585</v>
      </c>
      <c r="AJ4047" s="36">
        <f t="shared" si="1862"/>
        <v>488</v>
      </c>
      <c r="AK4047" s="45">
        <v>45657</v>
      </c>
    </row>
    <row r="4048" spans="1:37" s="79" customFormat="1" ht="15.75" customHeight="1" x14ac:dyDescent="0.25">
      <c r="A4048" s="36">
        <v>4042</v>
      </c>
      <c r="B4048" s="45">
        <v>45169</v>
      </c>
      <c r="C4048" s="36" t="s">
        <v>823</v>
      </c>
      <c r="D4048" s="36"/>
      <c r="E4048" s="36">
        <v>12004</v>
      </c>
      <c r="F4048" s="56" t="s">
        <v>2883</v>
      </c>
      <c r="G4048" s="56" t="s">
        <v>1480</v>
      </c>
      <c r="H4048" s="38">
        <v>10798</v>
      </c>
      <c r="I4048" s="50">
        <v>648370823.54244959</v>
      </c>
      <c r="J4048" s="39">
        <f t="shared" si="1845"/>
        <v>0</v>
      </c>
      <c r="K4048" s="39">
        <f t="shared" si="1846"/>
        <v>0</v>
      </c>
      <c r="L4048" s="39">
        <f t="shared" si="1847"/>
        <v>648370823.54244959</v>
      </c>
      <c r="M4048" s="39">
        <f>IF(C4048=12006,H4048,IF(C4048&lt;&gt;12006,0))</f>
        <v>0</v>
      </c>
      <c r="N4048" s="39">
        <f t="shared" si="1848"/>
        <v>0</v>
      </c>
      <c r="O4048" s="39">
        <f t="shared" si="1849"/>
        <v>0</v>
      </c>
      <c r="P4048" s="39">
        <f t="shared" si="1850"/>
        <v>0</v>
      </c>
      <c r="Q4048" s="39">
        <f t="shared" si="1851"/>
        <v>0</v>
      </c>
      <c r="R4048" s="39">
        <f t="shared" si="1852"/>
        <v>0</v>
      </c>
      <c r="S4048" s="39">
        <f t="shared" si="1853"/>
        <v>0</v>
      </c>
      <c r="T4048" s="39"/>
      <c r="U4048" s="39">
        <f t="shared" si="1854"/>
        <v>0</v>
      </c>
      <c r="V4048" s="39"/>
      <c r="W4048" s="39"/>
      <c r="X4048" s="39">
        <f t="shared" si="1842"/>
        <v>53254.277087675531</v>
      </c>
      <c r="Y4048" s="39">
        <f t="shared" si="1843"/>
        <v>1620927.0588561241</v>
      </c>
      <c r="Z4048" s="41">
        <f t="shared" si="1844"/>
        <v>25988087.218785658</v>
      </c>
      <c r="AA4048" s="41">
        <v>6497021.8046964146</v>
      </c>
      <c r="AB4048" s="41">
        <v>-175222.64465862652</v>
      </c>
      <c r="AC4048" s="41">
        <f t="shared" si="1855"/>
        <v>6321799.1600377876</v>
      </c>
      <c r="AD4048" s="42">
        <f t="shared" si="1856"/>
        <v>19491065.414089244</v>
      </c>
      <c r="AE4048" s="41">
        <f t="shared" si="1857"/>
        <v>25812864.574127033</v>
      </c>
      <c r="AF4048" s="42">
        <f t="shared" si="1858"/>
        <v>622557958.96832252</v>
      </c>
      <c r="AG4048" s="43">
        <f t="shared" si="1859"/>
        <v>400</v>
      </c>
      <c r="AH4048" s="44">
        <f t="shared" si="1860"/>
        <v>383.96714579055441</v>
      </c>
      <c r="AI4048" s="36">
        <f t="shared" si="1861"/>
        <v>16.032854209445585</v>
      </c>
      <c r="AJ4048" s="36">
        <f t="shared" si="1862"/>
        <v>488</v>
      </c>
      <c r="AK4048" s="45">
        <v>45657</v>
      </c>
    </row>
    <row r="4049" spans="1:37" s="79" customFormat="1" ht="15.75" customHeight="1" x14ac:dyDescent="0.25">
      <c r="A4049" s="36">
        <v>4043</v>
      </c>
      <c r="B4049" s="45">
        <v>45169</v>
      </c>
      <c r="C4049" s="36" t="s">
        <v>823</v>
      </c>
      <c r="D4049" s="36"/>
      <c r="E4049" s="36">
        <v>12004</v>
      </c>
      <c r="F4049" s="56" t="s">
        <v>2884</v>
      </c>
      <c r="G4049" s="36" t="s">
        <v>1480</v>
      </c>
      <c r="H4049" s="38">
        <v>3</v>
      </c>
      <c r="I4049" s="50">
        <v>1226550</v>
      </c>
      <c r="J4049" s="39">
        <f t="shared" si="1845"/>
        <v>0</v>
      </c>
      <c r="K4049" s="39">
        <f t="shared" si="1846"/>
        <v>0</v>
      </c>
      <c r="L4049" s="39">
        <f t="shared" si="1847"/>
        <v>1226550</v>
      </c>
      <c r="M4049" s="39">
        <f>IF(C4049=12006,H4049,IF(C4049&lt;&gt;12006,0))</f>
        <v>0</v>
      </c>
      <c r="N4049" s="39">
        <f t="shared" si="1848"/>
        <v>0</v>
      </c>
      <c r="O4049" s="39">
        <f t="shared" si="1849"/>
        <v>0</v>
      </c>
      <c r="P4049" s="39">
        <f t="shared" si="1850"/>
        <v>0</v>
      </c>
      <c r="Q4049" s="39">
        <f t="shared" si="1851"/>
        <v>0</v>
      </c>
      <c r="R4049" s="39">
        <f t="shared" si="1852"/>
        <v>0</v>
      </c>
      <c r="S4049" s="39">
        <f t="shared" si="1853"/>
        <v>0</v>
      </c>
      <c r="T4049" s="39"/>
      <c r="U4049" s="39">
        <f t="shared" si="1854"/>
        <v>0</v>
      </c>
      <c r="V4049" s="39"/>
      <c r="W4049" s="39"/>
      <c r="X4049" s="39">
        <f t="shared" si="1842"/>
        <v>100.74332648870636</v>
      </c>
      <c r="Y4049" s="39">
        <f t="shared" si="1843"/>
        <v>3066.375</v>
      </c>
      <c r="Z4049" s="41">
        <f t="shared" si="1844"/>
        <v>49162.743326488708</v>
      </c>
      <c r="AA4049" s="41">
        <v>12290.685831622177</v>
      </c>
      <c r="AB4049" s="41">
        <v>-331.47595018511402</v>
      </c>
      <c r="AC4049" s="41">
        <f t="shared" si="1855"/>
        <v>11959.209881437062</v>
      </c>
      <c r="AD4049" s="42">
        <f t="shared" si="1856"/>
        <v>36872.057494866531</v>
      </c>
      <c r="AE4049" s="41">
        <f t="shared" si="1857"/>
        <v>48831.267376303593</v>
      </c>
      <c r="AF4049" s="42">
        <f t="shared" si="1858"/>
        <v>1177718.7326236963</v>
      </c>
      <c r="AG4049" s="43">
        <f t="shared" si="1859"/>
        <v>400</v>
      </c>
      <c r="AH4049" s="44">
        <f t="shared" si="1860"/>
        <v>383.96714579055441</v>
      </c>
      <c r="AI4049" s="36">
        <f t="shared" si="1861"/>
        <v>16.032854209445585</v>
      </c>
      <c r="AJ4049" s="36">
        <f t="shared" si="1862"/>
        <v>488</v>
      </c>
      <c r="AK4049" s="45">
        <v>45657</v>
      </c>
    </row>
    <row r="4050" spans="1:37" s="79" customFormat="1" ht="51" customHeight="1" x14ac:dyDescent="0.25">
      <c r="A4050" s="36">
        <v>4044</v>
      </c>
      <c r="B4050" s="45">
        <v>45169</v>
      </c>
      <c r="C4050" s="36" t="s">
        <v>823</v>
      </c>
      <c r="D4050" s="36"/>
      <c r="E4050" s="36">
        <v>12004</v>
      </c>
      <c r="F4050" s="56" t="s">
        <v>2885</v>
      </c>
      <c r="G4050" s="36" t="s">
        <v>1480</v>
      </c>
      <c r="H4050" s="38">
        <v>7</v>
      </c>
      <c r="I4050" s="50">
        <v>2910700.61</v>
      </c>
      <c r="J4050" s="39">
        <f t="shared" si="1845"/>
        <v>0</v>
      </c>
      <c r="K4050" s="39">
        <f t="shared" si="1846"/>
        <v>0</v>
      </c>
      <c r="L4050" s="39">
        <f t="shared" si="1847"/>
        <v>2910700.61</v>
      </c>
      <c r="M4050" s="39">
        <f>IF(C4050=12006,H4050,IF(C4050&lt;&gt;12006,0))</f>
        <v>0</v>
      </c>
      <c r="N4050" s="39">
        <f t="shared" si="1848"/>
        <v>0</v>
      </c>
      <c r="O4050" s="39">
        <f t="shared" si="1849"/>
        <v>0</v>
      </c>
      <c r="P4050" s="39">
        <f t="shared" si="1850"/>
        <v>0</v>
      </c>
      <c r="Q4050" s="39">
        <f t="shared" si="1851"/>
        <v>0</v>
      </c>
      <c r="R4050" s="39">
        <f t="shared" si="1852"/>
        <v>0</v>
      </c>
      <c r="S4050" s="39">
        <f t="shared" si="1853"/>
        <v>0</v>
      </c>
      <c r="T4050" s="39"/>
      <c r="U4050" s="39">
        <f t="shared" si="1854"/>
        <v>0</v>
      </c>
      <c r="V4050" s="39"/>
      <c r="W4050" s="39"/>
      <c r="X4050" s="39">
        <f t="shared" si="1842"/>
        <v>239.0719186858316</v>
      </c>
      <c r="Y4050" s="39">
        <f t="shared" si="1843"/>
        <v>7276.7515249999997</v>
      </c>
      <c r="Z4050" s="41">
        <f t="shared" si="1844"/>
        <v>116667.09631868583</v>
      </c>
      <c r="AA4050" s="41">
        <v>29166.774079671457</v>
      </c>
      <c r="AB4050" s="41">
        <v>-786.61876841885044</v>
      </c>
      <c r="AC4050" s="41">
        <f t="shared" si="1855"/>
        <v>28380.155311252605</v>
      </c>
      <c r="AD4050" s="42">
        <f t="shared" si="1856"/>
        <v>87500.322239014378</v>
      </c>
      <c r="AE4050" s="41">
        <f t="shared" si="1857"/>
        <v>115880.47755026698</v>
      </c>
      <c r="AF4050" s="42">
        <f t="shared" si="1858"/>
        <v>2794820.1324497331</v>
      </c>
      <c r="AG4050" s="43">
        <f t="shared" si="1859"/>
        <v>400</v>
      </c>
      <c r="AH4050" s="44">
        <f t="shared" si="1860"/>
        <v>383.96714579055441</v>
      </c>
      <c r="AI4050" s="36">
        <f t="shared" si="1861"/>
        <v>16.032854209445585</v>
      </c>
      <c r="AJ4050" s="36">
        <f t="shared" si="1862"/>
        <v>488</v>
      </c>
      <c r="AK4050" s="45">
        <v>45657</v>
      </c>
    </row>
    <row r="4051" spans="1:37" s="79" customFormat="1" ht="51" customHeight="1" x14ac:dyDescent="0.25">
      <c r="A4051" s="36">
        <v>4045</v>
      </c>
      <c r="B4051" s="45">
        <v>45169</v>
      </c>
      <c r="C4051" s="36" t="s">
        <v>823</v>
      </c>
      <c r="D4051" s="36"/>
      <c r="E4051" s="36">
        <v>12004</v>
      </c>
      <c r="F4051" s="56" t="s">
        <v>2886</v>
      </c>
      <c r="G4051" s="36" t="s">
        <v>1480</v>
      </c>
      <c r="H4051" s="38">
        <v>10</v>
      </c>
      <c r="I4051" s="50">
        <v>4620159.7</v>
      </c>
      <c r="J4051" s="39">
        <f t="shared" si="1845"/>
        <v>0</v>
      </c>
      <c r="K4051" s="39">
        <f t="shared" si="1846"/>
        <v>0</v>
      </c>
      <c r="L4051" s="39">
        <f t="shared" si="1847"/>
        <v>4620159.7</v>
      </c>
      <c r="M4051" s="39">
        <f>IF(C4051=12006,H4051,IF(C4051&lt;&gt;12006,0))</f>
        <v>0</v>
      </c>
      <c r="N4051" s="39">
        <f t="shared" si="1848"/>
        <v>0</v>
      </c>
      <c r="O4051" s="39">
        <f t="shared" si="1849"/>
        <v>0</v>
      </c>
      <c r="P4051" s="39">
        <f t="shared" si="1850"/>
        <v>0</v>
      </c>
      <c r="Q4051" s="39">
        <f t="shared" si="1851"/>
        <v>0</v>
      </c>
      <c r="R4051" s="39">
        <f t="shared" si="1852"/>
        <v>0</v>
      </c>
      <c r="S4051" s="39">
        <f t="shared" si="1853"/>
        <v>0</v>
      </c>
      <c r="T4051" s="39"/>
      <c r="U4051" s="39">
        <f t="shared" si="1854"/>
        <v>0</v>
      </c>
      <c r="V4051" s="39"/>
      <c r="W4051" s="39"/>
      <c r="X4051" s="39">
        <f t="shared" si="1842"/>
        <v>379.47923613963036</v>
      </c>
      <c r="Y4051" s="39">
        <f t="shared" si="1843"/>
        <v>11550.399249999999</v>
      </c>
      <c r="Z4051" s="41">
        <f t="shared" si="1844"/>
        <v>185185.8672361396</v>
      </c>
      <c r="AA4051" s="41">
        <v>46296.466809034901</v>
      </c>
      <c r="AB4051" s="41">
        <v>-1248.6012201414301</v>
      </c>
      <c r="AC4051" s="41">
        <f t="shared" si="1855"/>
        <v>45047.865588893474</v>
      </c>
      <c r="AD4051" s="42">
        <f t="shared" si="1856"/>
        <v>138889.4004271047</v>
      </c>
      <c r="AE4051" s="41">
        <f t="shared" si="1857"/>
        <v>183937.26601599818</v>
      </c>
      <c r="AF4051" s="42">
        <f t="shared" si="1858"/>
        <v>4436222.4339840021</v>
      </c>
      <c r="AG4051" s="43">
        <f t="shared" si="1859"/>
        <v>400</v>
      </c>
      <c r="AH4051" s="44">
        <f t="shared" si="1860"/>
        <v>383.96714579055441</v>
      </c>
      <c r="AI4051" s="36">
        <f t="shared" si="1861"/>
        <v>16.032854209445585</v>
      </c>
      <c r="AJ4051" s="36">
        <f t="shared" si="1862"/>
        <v>488</v>
      </c>
      <c r="AK4051" s="45">
        <v>45657</v>
      </c>
    </row>
    <row r="4052" spans="1:37" s="79" customFormat="1" ht="51" customHeight="1" x14ac:dyDescent="0.25">
      <c r="A4052" s="36">
        <v>4046</v>
      </c>
      <c r="B4052" s="45">
        <v>45169</v>
      </c>
      <c r="C4052" s="36" t="s">
        <v>823</v>
      </c>
      <c r="D4052" s="36"/>
      <c r="E4052" s="36">
        <v>12004</v>
      </c>
      <c r="F4052" s="56" t="s">
        <v>2887</v>
      </c>
      <c r="G4052" s="36" t="s">
        <v>1480</v>
      </c>
      <c r="H4052" s="38">
        <v>6</v>
      </c>
      <c r="I4052" s="50">
        <v>3149250</v>
      </c>
      <c r="J4052" s="39">
        <f t="shared" si="1845"/>
        <v>0</v>
      </c>
      <c r="K4052" s="39">
        <f t="shared" si="1846"/>
        <v>0</v>
      </c>
      <c r="L4052" s="39">
        <f t="shared" si="1847"/>
        <v>3149250</v>
      </c>
      <c r="M4052" s="39">
        <f>IF(C4052=12006,H4052,IF(C4052&lt;&gt;12006,0))</f>
        <v>0</v>
      </c>
      <c r="N4052" s="39">
        <f t="shared" si="1848"/>
        <v>0</v>
      </c>
      <c r="O4052" s="39">
        <f t="shared" si="1849"/>
        <v>0</v>
      </c>
      <c r="P4052" s="39">
        <f t="shared" si="1850"/>
        <v>0</v>
      </c>
      <c r="Q4052" s="39">
        <f t="shared" si="1851"/>
        <v>0</v>
      </c>
      <c r="R4052" s="39">
        <f t="shared" si="1852"/>
        <v>0</v>
      </c>
      <c r="S4052" s="39">
        <f t="shared" si="1853"/>
        <v>0</v>
      </c>
      <c r="T4052" s="39"/>
      <c r="U4052" s="39">
        <f t="shared" si="1854"/>
        <v>0</v>
      </c>
      <c r="V4052" s="39"/>
      <c r="W4052" s="39"/>
      <c r="X4052" s="39">
        <f t="shared" si="1842"/>
        <v>258.66529774127309</v>
      </c>
      <c r="Y4052" s="39">
        <f t="shared" si="1843"/>
        <v>7873.125</v>
      </c>
      <c r="Z4052" s="41">
        <f t="shared" si="1844"/>
        <v>126228.66529774127</v>
      </c>
      <c r="AA4052" s="41">
        <v>31557.166324435319</v>
      </c>
      <c r="AB4052" s="41">
        <v>-851.08689912394152</v>
      </c>
      <c r="AC4052" s="41">
        <f t="shared" si="1855"/>
        <v>30706.079425311378</v>
      </c>
      <c r="AD4052" s="42">
        <f t="shared" si="1856"/>
        <v>94671.498973305948</v>
      </c>
      <c r="AE4052" s="41">
        <f t="shared" si="1857"/>
        <v>125377.57839861733</v>
      </c>
      <c r="AF4052" s="42">
        <f t="shared" si="1858"/>
        <v>3023872.4216013825</v>
      </c>
      <c r="AG4052" s="43">
        <f t="shared" si="1859"/>
        <v>400</v>
      </c>
      <c r="AH4052" s="44">
        <f t="shared" si="1860"/>
        <v>383.96714579055441</v>
      </c>
      <c r="AI4052" s="36">
        <f t="shared" si="1861"/>
        <v>16.032854209445585</v>
      </c>
      <c r="AJ4052" s="36">
        <f t="shared" si="1862"/>
        <v>488</v>
      </c>
      <c r="AK4052" s="45">
        <v>45657</v>
      </c>
    </row>
    <row r="4053" spans="1:37" s="79" customFormat="1" ht="25.5" customHeight="1" x14ac:dyDescent="0.25">
      <c r="A4053" s="36">
        <v>4047</v>
      </c>
      <c r="B4053" s="45">
        <v>45169</v>
      </c>
      <c r="C4053" s="36" t="s">
        <v>823</v>
      </c>
      <c r="D4053" s="36"/>
      <c r="E4053" s="36">
        <v>12004</v>
      </c>
      <c r="F4053" s="56" t="s">
        <v>2883</v>
      </c>
      <c r="G4053" s="56" t="s">
        <v>836</v>
      </c>
      <c r="H4053" s="38">
        <v>1</v>
      </c>
      <c r="I4053" s="50">
        <v>219368.8</v>
      </c>
      <c r="J4053" s="39">
        <f t="shared" si="1845"/>
        <v>0</v>
      </c>
      <c r="K4053" s="39">
        <f t="shared" si="1846"/>
        <v>0</v>
      </c>
      <c r="L4053" s="39">
        <f t="shared" si="1847"/>
        <v>219368.8</v>
      </c>
      <c r="M4053" s="39">
        <f>IF(C4053=12006,H4053,IF(C4053&lt;&gt;12006,0))</f>
        <v>0</v>
      </c>
      <c r="N4053" s="39">
        <f t="shared" si="1848"/>
        <v>0</v>
      </c>
      <c r="O4053" s="39">
        <f t="shared" si="1849"/>
        <v>0</v>
      </c>
      <c r="P4053" s="39">
        <f t="shared" si="1850"/>
        <v>0</v>
      </c>
      <c r="Q4053" s="39">
        <f t="shared" si="1851"/>
        <v>0</v>
      </c>
      <c r="R4053" s="39">
        <f t="shared" si="1852"/>
        <v>0</v>
      </c>
      <c r="S4053" s="39">
        <f t="shared" si="1853"/>
        <v>0</v>
      </c>
      <c r="T4053" s="39"/>
      <c r="U4053" s="39">
        <f t="shared" si="1854"/>
        <v>0</v>
      </c>
      <c r="V4053" s="39"/>
      <c r="W4053" s="39"/>
      <c r="X4053" s="39">
        <f t="shared" si="1842"/>
        <v>18.017971252566735</v>
      </c>
      <c r="Y4053" s="39">
        <f t="shared" si="1843"/>
        <v>548.42200000000003</v>
      </c>
      <c r="Z4053" s="41">
        <f t="shared" si="1844"/>
        <v>8792.7699712525664</v>
      </c>
      <c r="AA4053" s="41">
        <v>2198.1924928131416</v>
      </c>
      <c r="AB4053" s="41">
        <v>-59.284563548952953</v>
      </c>
      <c r="AC4053" s="41">
        <f t="shared" si="1855"/>
        <v>2138.9079292641886</v>
      </c>
      <c r="AD4053" s="42">
        <f t="shared" si="1856"/>
        <v>6594.5774784394252</v>
      </c>
      <c r="AE4053" s="41">
        <f t="shared" si="1857"/>
        <v>8733.4854077036143</v>
      </c>
      <c r="AF4053" s="42">
        <f t="shared" si="1858"/>
        <v>210635.31459229637</v>
      </c>
      <c r="AG4053" s="43">
        <f t="shared" si="1859"/>
        <v>400</v>
      </c>
      <c r="AH4053" s="44">
        <f t="shared" si="1860"/>
        <v>383.96714579055441</v>
      </c>
      <c r="AI4053" s="36">
        <f t="shared" si="1861"/>
        <v>16.032854209445585</v>
      </c>
      <c r="AJ4053" s="36">
        <f t="shared" si="1862"/>
        <v>488</v>
      </c>
      <c r="AK4053" s="45">
        <v>45657</v>
      </c>
    </row>
    <row r="4054" spans="1:37" s="79" customFormat="1" ht="38.25" customHeight="1" x14ac:dyDescent="0.25">
      <c r="A4054" s="36">
        <v>4048</v>
      </c>
      <c r="B4054" s="45">
        <v>45169</v>
      </c>
      <c r="C4054" s="36" t="s">
        <v>823</v>
      </c>
      <c r="D4054" s="36"/>
      <c r="E4054" s="36">
        <v>12004</v>
      </c>
      <c r="F4054" s="56" t="s">
        <v>2883</v>
      </c>
      <c r="G4054" s="56" t="s">
        <v>1470</v>
      </c>
      <c r="H4054" s="38">
        <v>1</v>
      </c>
      <c r="I4054" s="50">
        <v>109684.4</v>
      </c>
      <c r="J4054" s="39">
        <f t="shared" si="1845"/>
        <v>0</v>
      </c>
      <c r="K4054" s="39">
        <f t="shared" si="1846"/>
        <v>0</v>
      </c>
      <c r="L4054" s="39">
        <f t="shared" si="1847"/>
        <v>109684.4</v>
      </c>
      <c r="M4054" s="39">
        <f>IF(C4054=12006,H4054,IF(C4054&lt;&gt;12006,0))</f>
        <v>0</v>
      </c>
      <c r="N4054" s="39">
        <f t="shared" si="1848"/>
        <v>0</v>
      </c>
      <c r="O4054" s="39">
        <f t="shared" si="1849"/>
        <v>0</v>
      </c>
      <c r="P4054" s="39">
        <f t="shared" si="1850"/>
        <v>0</v>
      </c>
      <c r="Q4054" s="39">
        <f t="shared" si="1851"/>
        <v>0</v>
      </c>
      <c r="R4054" s="39">
        <f t="shared" si="1852"/>
        <v>0</v>
      </c>
      <c r="S4054" s="39">
        <f t="shared" si="1853"/>
        <v>0</v>
      </c>
      <c r="T4054" s="39"/>
      <c r="U4054" s="39">
        <f t="shared" si="1854"/>
        <v>0</v>
      </c>
      <c r="V4054" s="39"/>
      <c r="W4054" s="39"/>
      <c r="X4054" s="39">
        <f t="shared" si="1842"/>
        <v>9.0089856262833674</v>
      </c>
      <c r="Y4054" s="39">
        <f t="shared" si="1843"/>
        <v>274.21100000000001</v>
      </c>
      <c r="Z4054" s="41">
        <f t="shared" si="1844"/>
        <v>4396.3849856262832</v>
      </c>
      <c r="AA4054" s="41">
        <v>1099.0962464065708</v>
      </c>
      <c r="AB4054" s="41">
        <v>-29.642281774476476</v>
      </c>
      <c r="AC4054" s="41">
        <f t="shared" si="1855"/>
        <v>1069.4539646320943</v>
      </c>
      <c r="AD4054" s="42">
        <f t="shared" si="1856"/>
        <v>3297.2887392197126</v>
      </c>
      <c r="AE4054" s="41">
        <f t="shared" si="1857"/>
        <v>4366.7427038518072</v>
      </c>
      <c r="AF4054" s="42">
        <f t="shared" si="1858"/>
        <v>105317.65729614819</v>
      </c>
      <c r="AG4054" s="43">
        <f t="shared" si="1859"/>
        <v>400</v>
      </c>
      <c r="AH4054" s="44">
        <f t="shared" si="1860"/>
        <v>383.96714579055441</v>
      </c>
      <c r="AI4054" s="36">
        <f t="shared" si="1861"/>
        <v>16.032854209445585</v>
      </c>
      <c r="AJ4054" s="36">
        <f t="shared" si="1862"/>
        <v>488</v>
      </c>
      <c r="AK4054" s="45">
        <v>45657</v>
      </c>
    </row>
    <row r="4055" spans="1:37" s="79" customFormat="1" ht="15.75" customHeight="1" x14ac:dyDescent="0.25">
      <c r="A4055" s="36">
        <v>4049</v>
      </c>
      <c r="B4055" s="45">
        <v>45169</v>
      </c>
      <c r="C4055" s="36" t="s">
        <v>823</v>
      </c>
      <c r="D4055" s="36"/>
      <c r="E4055" s="36">
        <v>12004</v>
      </c>
      <c r="F4055" s="56" t="s">
        <v>2883</v>
      </c>
      <c r="G4055" s="56" t="s">
        <v>1472</v>
      </c>
      <c r="H4055" s="38">
        <v>1</v>
      </c>
      <c r="I4055" s="50">
        <v>219368.8</v>
      </c>
      <c r="J4055" s="39">
        <f t="shared" si="1845"/>
        <v>0</v>
      </c>
      <c r="K4055" s="39">
        <f t="shared" si="1846"/>
        <v>0</v>
      </c>
      <c r="L4055" s="39">
        <f t="shared" si="1847"/>
        <v>219368.8</v>
      </c>
      <c r="M4055" s="39">
        <f>IF(C4055=12006,H4055,IF(C4055&lt;&gt;12006,0))</f>
        <v>0</v>
      </c>
      <c r="N4055" s="39">
        <f t="shared" si="1848"/>
        <v>0</v>
      </c>
      <c r="O4055" s="39">
        <f t="shared" si="1849"/>
        <v>0</v>
      </c>
      <c r="P4055" s="39">
        <f t="shared" si="1850"/>
        <v>0</v>
      </c>
      <c r="Q4055" s="39">
        <f t="shared" si="1851"/>
        <v>0</v>
      </c>
      <c r="R4055" s="39">
        <f t="shared" si="1852"/>
        <v>0</v>
      </c>
      <c r="S4055" s="39">
        <f t="shared" si="1853"/>
        <v>0</v>
      </c>
      <c r="T4055" s="39"/>
      <c r="U4055" s="39">
        <f t="shared" si="1854"/>
        <v>0</v>
      </c>
      <c r="V4055" s="39"/>
      <c r="W4055" s="39"/>
      <c r="X4055" s="39">
        <f t="shared" si="1842"/>
        <v>18.017971252566735</v>
      </c>
      <c r="Y4055" s="39">
        <f t="shared" si="1843"/>
        <v>548.42200000000003</v>
      </c>
      <c r="Z4055" s="41">
        <f t="shared" si="1844"/>
        <v>8792.7699712525664</v>
      </c>
      <c r="AA4055" s="41">
        <v>2198.1924928131416</v>
      </c>
      <c r="AB4055" s="41">
        <v>-59.284563548952953</v>
      </c>
      <c r="AC4055" s="41">
        <f t="shared" si="1855"/>
        <v>2138.9079292641886</v>
      </c>
      <c r="AD4055" s="42">
        <f t="shared" si="1856"/>
        <v>6594.5774784394252</v>
      </c>
      <c r="AE4055" s="41">
        <f t="shared" si="1857"/>
        <v>8733.4854077036143</v>
      </c>
      <c r="AF4055" s="42">
        <f t="shared" si="1858"/>
        <v>210635.31459229637</v>
      </c>
      <c r="AG4055" s="43">
        <f t="shared" si="1859"/>
        <v>400</v>
      </c>
      <c r="AH4055" s="44">
        <f t="shared" si="1860"/>
        <v>383.96714579055441</v>
      </c>
      <c r="AI4055" s="36">
        <f t="shared" si="1861"/>
        <v>16.032854209445585</v>
      </c>
      <c r="AJ4055" s="36">
        <f t="shared" si="1862"/>
        <v>488</v>
      </c>
      <c r="AK4055" s="45">
        <v>45657</v>
      </c>
    </row>
    <row r="4056" spans="1:37" s="79" customFormat="1" ht="15.75" customHeight="1" x14ac:dyDescent="0.25">
      <c r="A4056" s="36">
        <v>4050</v>
      </c>
      <c r="B4056" s="45">
        <v>45169</v>
      </c>
      <c r="C4056" s="36" t="s">
        <v>823</v>
      </c>
      <c r="D4056" s="36"/>
      <c r="E4056" s="36">
        <v>12004</v>
      </c>
      <c r="F4056" s="56" t="s">
        <v>2883</v>
      </c>
      <c r="G4056" s="56" t="s">
        <v>1477</v>
      </c>
      <c r="H4056" s="38">
        <v>1</v>
      </c>
      <c r="I4056" s="50">
        <v>3461290.46</v>
      </c>
      <c r="J4056" s="39">
        <f t="shared" si="1845"/>
        <v>0</v>
      </c>
      <c r="K4056" s="39">
        <f t="shared" si="1846"/>
        <v>0</v>
      </c>
      <c r="L4056" s="39">
        <f t="shared" si="1847"/>
        <v>3461290.46</v>
      </c>
      <c r="M4056" s="39">
        <f>IF(C4056=12006,H4056,IF(C4056&lt;&gt;12006,0))</f>
        <v>0</v>
      </c>
      <c r="N4056" s="39">
        <f t="shared" si="1848"/>
        <v>0</v>
      </c>
      <c r="O4056" s="39">
        <f t="shared" si="1849"/>
        <v>0</v>
      </c>
      <c r="P4056" s="39">
        <f t="shared" si="1850"/>
        <v>0</v>
      </c>
      <c r="Q4056" s="39">
        <f t="shared" si="1851"/>
        <v>0</v>
      </c>
      <c r="R4056" s="39">
        <f t="shared" si="1852"/>
        <v>0</v>
      </c>
      <c r="S4056" s="39">
        <f t="shared" si="1853"/>
        <v>0</v>
      </c>
      <c r="T4056" s="39"/>
      <c r="U4056" s="39">
        <f t="shared" si="1854"/>
        <v>0</v>
      </c>
      <c r="V4056" s="39"/>
      <c r="W4056" s="39"/>
      <c r="X4056" s="39">
        <f t="shared" si="1842"/>
        <v>284.29490431211497</v>
      </c>
      <c r="Y4056" s="39">
        <f t="shared" si="1843"/>
        <v>8653.2261499999986</v>
      </c>
      <c r="Z4056" s="41">
        <f t="shared" si="1844"/>
        <v>138735.9133043121</v>
      </c>
      <c r="AA4056" s="41">
        <v>34683.978326078024</v>
      </c>
      <c r="AB4056" s="41">
        <v>-935.41604019010254</v>
      </c>
      <c r="AC4056" s="41">
        <f t="shared" si="1855"/>
        <v>33748.562285887921</v>
      </c>
      <c r="AD4056" s="42">
        <f t="shared" si="1856"/>
        <v>104051.93497823407</v>
      </c>
      <c r="AE4056" s="41">
        <f t="shared" si="1857"/>
        <v>137800.49726412201</v>
      </c>
      <c r="AF4056" s="42">
        <f t="shared" si="1858"/>
        <v>3323489.9627358778</v>
      </c>
      <c r="AG4056" s="43">
        <f t="shared" si="1859"/>
        <v>400</v>
      </c>
      <c r="AH4056" s="44">
        <f t="shared" si="1860"/>
        <v>383.96714579055441</v>
      </c>
      <c r="AI4056" s="36">
        <f t="shared" si="1861"/>
        <v>16.032854209445585</v>
      </c>
      <c r="AJ4056" s="36">
        <f t="shared" si="1862"/>
        <v>488</v>
      </c>
      <c r="AK4056" s="45">
        <v>45657</v>
      </c>
    </row>
    <row r="4057" spans="1:37" s="79" customFormat="1" ht="51" customHeight="1" x14ac:dyDescent="0.25">
      <c r="A4057" s="36">
        <v>4051</v>
      </c>
      <c r="B4057" s="45">
        <v>45169</v>
      </c>
      <c r="C4057" s="36" t="s">
        <v>823</v>
      </c>
      <c r="D4057" s="36"/>
      <c r="E4057" s="36">
        <v>12004</v>
      </c>
      <c r="F4057" s="56" t="s">
        <v>2883</v>
      </c>
      <c r="G4057" s="56" t="s">
        <v>1480</v>
      </c>
      <c r="H4057" s="38">
        <v>1</v>
      </c>
      <c r="I4057" s="50">
        <v>834104.22</v>
      </c>
      <c r="J4057" s="39">
        <f t="shared" si="1845"/>
        <v>0</v>
      </c>
      <c r="K4057" s="39">
        <f t="shared" si="1846"/>
        <v>0</v>
      </c>
      <c r="L4057" s="39">
        <f t="shared" si="1847"/>
        <v>834104.22</v>
      </c>
      <c r="M4057" s="39">
        <f>IF(C4057=12006,H4057,IF(C4057&lt;&gt;12006,0))</f>
        <v>0</v>
      </c>
      <c r="N4057" s="39">
        <f t="shared" si="1848"/>
        <v>0</v>
      </c>
      <c r="O4057" s="39">
        <f t="shared" si="1849"/>
        <v>0</v>
      </c>
      <c r="P4057" s="39">
        <f t="shared" si="1850"/>
        <v>0</v>
      </c>
      <c r="Q4057" s="39">
        <f t="shared" si="1851"/>
        <v>0</v>
      </c>
      <c r="R4057" s="39">
        <f t="shared" si="1852"/>
        <v>0</v>
      </c>
      <c r="S4057" s="39">
        <f t="shared" si="1853"/>
        <v>0</v>
      </c>
      <c r="T4057" s="39"/>
      <c r="U4057" s="39">
        <f t="shared" si="1854"/>
        <v>0</v>
      </c>
      <c r="V4057" s="39"/>
      <c r="W4057" s="39"/>
      <c r="X4057" s="39">
        <f t="shared" si="1842"/>
        <v>68.509586858316226</v>
      </c>
      <c r="Y4057" s="39">
        <f t="shared" si="1843"/>
        <v>2085.26055</v>
      </c>
      <c r="Z4057" s="41">
        <f t="shared" si="1844"/>
        <v>33432.678386858315</v>
      </c>
      <c r="AA4057" s="41">
        <v>8358.1695967145788</v>
      </c>
      <c r="AB4057" s="41">
        <v>-225.41721811415223</v>
      </c>
      <c r="AC4057" s="41">
        <f t="shared" si="1855"/>
        <v>8132.7523786004267</v>
      </c>
      <c r="AD4057" s="42">
        <f t="shared" si="1856"/>
        <v>25074.508790143736</v>
      </c>
      <c r="AE4057" s="41">
        <f t="shared" si="1857"/>
        <v>33207.26116874416</v>
      </c>
      <c r="AF4057" s="42">
        <f t="shared" si="1858"/>
        <v>800896.95883125579</v>
      </c>
      <c r="AG4057" s="43">
        <f t="shared" si="1859"/>
        <v>400</v>
      </c>
      <c r="AH4057" s="44">
        <f t="shared" si="1860"/>
        <v>383.96714579055441</v>
      </c>
      <c r="AI4057" s="36">
        <f t="shared" si="1861"/>
        <v>16.032854209445585</v>
      </c>
      <c r="AJ4057" s="36">
        <f t="shared" si="1862"/>
        <v>488</v>
      </c>
      <c r="AK4057" s="45">
        <v>45657</v>
      </c>
    </row>
    <row r="4058" spans="1:37" s="79" customFormat="1" ht="15.75" customHeight="1" x14ac:dyDescent="0.25">
      <c r="A4058" s="36">
        <v>4052</v>
      </c>
      <c r="B4058" s="45">
        <v>45169</v>
      </c>
      <c r="C4058" s="36" t="s">
        <v>823</v>
      </c>
      <c r="D4058" s="36"/>
      <c r="E4058" s="36">
        <v>12004</v>
      </c>
      <c r="F4058" s="56" t="s">
        <v>2883</v>
      </c>
      <c r="G4058" s="36" t="s">
        <v>276</v>
      </c>
      <c r="H4058" s="38">
        <v>1</v>
      </c>
      <c r="I4058" s="50">
        <v>117331.88</v>
      </c>
      <c r="J4058" s="39">
        <f t="shared" si="1845"/>
        <v>0</v>
      </c>
      <c r="K4058" s="39">
        <f t="shared" si="1846"/>
        <v>0</v>
      </c>
      <c r="L4058" s="39">
        <f t="shared" si="1847"/>
        <v>117331.88</v>
      </c>
      <c r="M4058" s="39">
        <f>IF(C4058=12006,H4058,IF(C4058&lt;&gt;12006,0))</f>
        <v>0</v>
      </c>
      <c r="N4058" s="39">
        <f t="shared" si="1848"/>
        <v>0</v>
      </c>
      <c r="O4058" s="39">
        <f t="shared" si="1849"/>
        <v>0</v>
      </c>
      <c r="P4058" s="39">
        <f t="shared" si="1850"/>
        <v>0</v>
      </c>
      <c r="Q4058" s="39">
        <f t="shared" si="1851"/>
        <v>0</v>
      </c>
      <c r="R4058" s="39">
        <f t="shared" si="1852"/>
        <v>0</v>
      </c>
      <c r="S4058" s="39">
        <f t="shared" si="1853"/>
        <v>0</v>
      </c>
      <c r="T4058" s="39"/>
      <c r="U4058" s="39">
        <f t="shared" si="1854"/>
        <v>0</v>
      </c>
      <c r="V4058" s="39">
        <f>IF(E4058=12050,I4058,IF(E4058&lt;&gt;12050,0))</f>
        <v>0</v>
      </c>
      <c r="W4058" s="39"/>
      <c r="X4058" s="39">
        <f t="shared" si="1842"/>
        <v>9.6371154004106767</v>
      </c>
      <c r="Y4058" s="39">
        <f t="shared" si="1843"/>
        <v>293.32969999999995</v>
      </c>
      <c r="Z4058" s="41">
        <f t="shared" si="1844"/>
        <v>4702.9123154004101</v>
      </c>
      <c r="AA4058" s="41">
        <v>1175.7280788501025</v>
      </c>
      <c r="AB4058" s="41">
        <v>0</v>
      </c>
      <c r="AC4058" s="41">
        <f t="shared" si="1855"/>
        <v>1175.7280788501025</v>
      </c>
      <c r="AD4058" s="42">
        <f t="shared" si="1856"/>
        <v>3527.1842365503076</v>
      </c>
      <c r="AE4058" s="41">
        <f t="shared" si="1857"/>
        <v>4702.9123154004101</v>
      </c>
      <c r="AF4058" s="42">
        <f t="shared" si="1858"/>
        <v>112628.9676845996</v>
      </c>
      <c r="AG4058" s="43">
        <f t="shared" si="1859"/>
        <v>400</v>
      </c>
      <c r="AH4058" s="44">
        <f t="shared" si="1860"/>
        <v>383.96714579055441</v>
      </c>
      <c r="AI4058" s="36">
        <f t="shared" si="1861"/>
        <v>16.032854209445585</v>
      </c>
      <c r="AJ4058" s="36">
        <f t="shared" si="1862"/>
        <v>488</v>
      </c>
      <c r="AK4058" s="45">
        <v>45657</v>
      </c>
    </row>
    <row r="4059" spans="1:37" s="79" customFormat="1" ht="15.75" customHeight="1" x14ac:dyDescent="0.25">
      <c r="A4059" s="36">
        <v>4053</v>
      </c>
      <c r="B4059" s="45">
        <v>45169</v>
      </c>
      <c r="C4059" s="36" t="s">
        <v>823</v>
      </c>
      <c r="D4059" s="36"/>
      <c r="E4059" s="36">
        <v>12004</v>
      </c>
      <c r="F4059" s="56" t="s">
        <v>2883</v>
      </c>
      <c r="G4059" s="38" t="s">
        <v>955</v>
      </c>
      <c r="H4059" s="61">
        <v>97</v>
      </c>
      <c r="I4059" s="50">
        <v>6202932.896652611</v>
      </c>
      <c r="J4059" s="39">
        <f t="shared" si="1845"/>
        <v>0</v>
      </c>
      <c r="K4059" s="39">
        <f t="shared" si="1846"/>
        <v>0</v>
      </c>
      <c r="L4059" s="39">
        <f t="shared" si="1847"/>
        <v>6202932.896652611</v>
      </c>
      <c r="M4059" s="39">
        <f>IF(C4059=12006,H4059,IF(C4059&lt;&gt;12006,0))</f>
        <v>0</v>
      </c>
      <c r="N4059" s="39">
        <f t="shared" si="1848"/>
        <v>0</v>
      </c>
      <c r="O4059" s="39">
        <f t="shared" si="1849"/>
        <v>0</v>
      </c>
      <c r="P4059" s="39">
        <f t="shared" si="1850"/>
        <v>0</v>
      </c>
      <c r="Q4059" s="39">
        <f t="shared" si="1851"/>
        <v>0</v>
      </c>
      <c r="R4059" s="39">
        <f t="shared" si="1852"/>
        <v>0</v>
      </c>
      <c r="S4059" s="39">
        <f t="shared" si="1853"/>
        <v>0</v>
      </c>
      <c r="T4059" s="39"/>
      <c r="U4059" s="39">
        <f t="shared" si="1854"/>
        <v>0</v>
      </c>
      <c r="V4059" s="39"/>
      <c r="W4059" s="39"/>
      <c r="X4059" s="39">
        <f t="shared" si="1842"/>
        <v>509.48114140883871</v>
      </c>
      <c r="Y4059" s="39">
        <f t="shared" si="1843"/>
        <v>15507.332241631528</v>
      </c>
      <c r="Z4059" s="41">
        <f t="shared" si="1844"/>
        <v>248626.79700751326</v>
      </c>
      <c r="AA4059" s="41">
        <v>62156.699251878315</v>
      </c>
      <c r="AB4059" s="41">
        <v>0</v>
      </c>
      <c r="AC4059" s="41">
        <f t="shared" si="1855"/>
        <v>62156.699251878315</v>
      </c>
      <c r="AD4059" s="42">
        <f t="shared" si="1856"/>
        <v>186470.09775563495</v>
      </c>
      <c r="AE4059" s="41">
        <f t="shared" si="1857"/>
        <v>248626.79700751326</v>
      </c>
      <c r="AF4059" s="42">
        <f t="shared" si="1858"/>
        <v>5954306.0996450977</v>
      </c>
      <c r="AG4059" s="43">
        <f t="shared" si="1859"/>
        <v>400</v>
      </c>
      <c r="AH4059" s="44">
        <f t="shared" si="1860"/>
        <v>383.96714579055441</v>
      </c>
      <c r="AI4059" s="36">
        <f t="shared" si="1861"/>
        <v>16.032854209445585</v>
      </c>
      <c r="AJ4059" s="36">
        <f t="shared" si="1862"/>
        <v>488</v>
      </c>
      <c r="AK4059" s="45">
        <v>45657</v>
      </c>
    </row>
    <row r="4060" spans="1:37" s="79" customFormat="1" ht="15.75" customHeight="1" x14ac:dyDescent="0.25">
      <c r="A4060" s="36">
        <v>4054</v>
      </c>
      <c r="B4060" s="45">
        <v>45169</v>
      </c>
      <c r="C4060" s="36" t="s">
        <v>823</v>
      </c>
      <c r="D4060" s="36"/>
      <c r="E4060" s="36">
        <v>12004</v>
      </c>
      <c r="F4060" s="56" t="s">
        <v>2883</v>
      </c>
      <c r="G4060" s="38" t="s">
        <v>953</v>
      </c>
      <c r="H4060" s="61">
        <v>103</v>
      </c>
      <c r="I4060" s="50">
        <v>7638346.9858329287</v>
      </c>
      <c r="J4060" s="39">
        <f t="shared" si="1845"/>
        <v>0</v>
      </c>
      <c r="K4060" s="39">
        <f t="shared" si="1846"/>
        <v>0</v>
      </c>
      <c r="L4060" s="39">
        <f t="shared" si="1847"/>
        <v>7638346.9858329287</v>
      </c>
      <c r="M4060" s="39">
        <f>IF(C4060=12006,H4060,IF(C4060&lt;&gt;12006,0))</f>
        <v>0</v>
      </c>
      <c r="N4060" s="39">
        <f t="shared" si="1848"/>
        <v>0</v>
      </c>
      <c r="O4060" s="39">
        <f t="shared" si="1849"/>
        <v>0</v>
      </c>
      <c r="P4060" s="39">
        <f t="shared" si="1850"/>
        <v>0</v>
      </c>
      <c r="Q4060" s="39">
        <f t="shared" si="1851"/>
        <v>0</v>
      </c>
      <c r="R4060" s="39">
        <f t="shared" si="1852"/>
        <v>0</v>
      </c>
      <c r="S4060" s="39">
        <f t="shared" si="1853"/>
        <v>0</v>
      </c>
      <c r="T4060" s="39"/>
      <c r="U4060" s="39">
        <f t="shared" si="1854"/>
        <v>0</v>
      </c>
      <c r="V4060" s="39"/>
      <c r="W4060" s="39"/>
      <c r="X4060" s="39">
        <f t="shared" si="1842"/>
        <v>627.37962922652389</v>
      </c>
      <c r="Y4060" s="39">
        <f t="shared" si="1843"/>
        <v>19095.867464582319</v>
      </c>
      <c r="Z4060" s="41">
        <f t="shared" si="1844"/>
        <v>306161.25906254363</v>
      </c>
      <c r="AA4060" s="41">
        <v>76540.314765635907</v>
      </c>
      <c r="AB4060" s="41">
        <v>0</v>
      </c>
      <c r="AC4060" s="41">
        <f t="shared" si="1855"/>
        <v>76540.314765635907</v>
      </c>
      <c r="AD4060" s="42">
        <f t="shared" si="1856"/>
        <v>229620.94429690772</v>
      </c>
      <c r="AE4060" s="41">
        <f t="shared" si="1857"/>
        <v>306161.25906254363</v>
      </c>
      <c r="AF4060" s="42">
        <f t="shared" si="1858"/>
        <v>7332185.7267703852</v>
      </c>
      <c r="AG4060" s="43">
        <f t="shared" si="1859"/>
        <v>400</v>
      </c>
      <c r="AH4060" s="44">
        <f t="shared" si="1860"/>
        <v>383.96714579055441</v>
      </c>
      <c r="AI4060" s="36">
        <f t="shared" si="1861"/>
        <v>16.032854209445585</v>
      </c>
      <c r="AJ4060" s="36">
        <f t="shared" si="1862"/>
        <v>488</v>
      </c>
      <c r="AK4060" s="45">
        <v>45657</v>
      </c>
    </row>
    <row r="4061" spans="1:37" s="79" customFormat="1" ht="15.75" customHeight="1" x14ac:dyDescent="0.25">
      <c r="A4061" s="36">
        <v>4055</v>
      </c>
      <c r="B4061" s="45">
        <v>45169</v>
      </c>
      <c r="C4061" s="36" t="s">
        <v>823</v>
      </c>
      <c r="D4061" s="36"/>
      <c r="E4061" s="36">
        <v>12004</v>
      </c>
      <c r="F4061" s="56" t="s">
        <v>2883</v>
      </c>
      <c r="G4061" s="38" t="s">
        <v>387</v>
      </c>
      <c r="H4061" s="61">
        <v>2534</v>
      </c>
      <c r="I4061" s="50">
        <v>142452090.3905277</v>
      </c>
      <c r="J4061" s="39">
        <f t="shared" si="1845"/>
        <v>0</v>
      </c>
      <c r="K4061" s="39">
        <f t="shared" si="1846"/>
        <v>0</v>
      </c>
      <c r="L4061" s="39">
        <f t="shared" si="1847"/>
        <v>142452090.3905277</v>
      </c>
      <c r="M4061" s="39">
        <f>IF(C4061=12006,H4061,IF(C4061&lt;&gt;12006,0))</f>
        <v>0</v>
      </c>
      <c r="N4061" s="39">
        <f t="shared" si="1848"/>
        <v>0</v>
      </c>
      <c r="O4061" s="39">
        <f t="shared" si="1849"/>
        <v>0</v>
      </c>
      <c r="P4061" s="39">
        <f t="shared" si="1850"/>
        <v>0</v>
      </c>
      <c r="Q4061" s="39">
        <f t="shared" si="1851"/>
        <v>0</v>
      </c>
      <c r="R4061" s="39">
        <f t="shared" si="1852"/>
        <v>0</v>
      </c>
      <c r="S4061" s="39">
        <f t="shared" si="1853"/>
        <v>0</v>
      </c>
      <c r="T4061" s="39"/>
      <c r="U4061" s="39">
        <f t="shared" si="1854"/>
        <v>0</v>
      </c>
      <c r="V4061" s="39"/>
      <c r="W4061" s="39"/>
      <c r="X4061" s="39">
        <f t="shared" si="1842"/>
        <v>11700.377034129584</v>
      </c>
      <c r="Y4061" s="39">
        <f t="shared" si="1843"/>
        <v>356130.22597631923</v>
      </c>
      <c r="Z4061" s="41">
        <f t="shared" si="1844"/>
        <v>5709783.9926552372</v>
      </c>
      <c r="AA4061" s="41">
        <v>1427445.9981638093</v>
      </c>
      <c r="AB4061" s="41">
        <v>0</v>
      </c>
      <c r="AC4061" s="41">
        <f t="shared" si="1855"/>
        <v>1427445.9981638093</v>
      </c>
      <c r="AD4061" s="42">
        <f t="shared" si="1856"/>
        <v>4282337.9944914281</v>
      </c>
      <c r="AE4061" s="41">
        <f t="shared" si="1857"/>
        <v>5709783.9926552372</v>
      </c>
      <c r="AF4061" s="42">
        <f t="shared" si="1858"/>
        <v>136742306.39787245</v>
      </c>
      <c r="AG4061" s="43">
        <f t="shared" si="1859"/>
        <v>400</v>
      </c>
      <c r="AH4061" s="44">
        <f t="shared" si="1860"/>
        <v>383.96714579055441</v>
      </c>
      <c r="AI4061" s="36">
        <f t="shared" si="1861"/>
        <v>16.032854209445585</v>
      </c>
      <c r="AJ4061" s="36">
        <f t="shared" si="1862"/>
        <v>488</v>
      </c>
      <c r="AK4061" s="45">
        <v>45657</v>
      </c>
    </row>
    <row r="4062" spans="1:37" s="79" customFormat="1" ht="12.75" x14ac:dyDescent="0.25">
      <c r="A4062" s="36">
        <v>4056</v>
      </c>
      <c r="B4062" s="45">
        <v>45169</v>
      </c>
      <c r="C4062" s="36" t="s">
        <v>823</v>
      </c>
      <c r="D4062" s="36"/>
      <c r="E4062" s="36">
        <v>12004</v>
      </c>
      <c r="F4062" s="56" t="s">
        <v>2883</v>
      </c>
      <c r="G4062" s="38" t="s">
        <v>387</v>
      </c>
      <c r="H4062" s="61">
        <v>1</v>
      </c>
      <c r="I4062" s="50">
        <v>469327.52</v>
      </c>
      <c r="J4062" s="39">
        <f t="shared" si="1845"/>
        <v>0</v>
      </c>
      <c r="K4062" s="39">
        <f t="shared" si="1846"/>
        <v>0</v>
      </c>
      <c r="L4062" s="39">
        <f t="shared" si="1847"/>
        <v>469327.52</v>
      </c>
      <c r="M4062" s="39">
        <f>IF(C4062=12006,H4062,IF(C4062&lt;&gt;12006,0))</f>
        <v>0</v>
      </c>
      <c r="N4062" s="39">
        <f t="shared" si="1848"/>
        <v>0</v>
      </c>
      <c r="O4062" s="39">
        <f t="shared" si="1849"/>
        <v>0</v>
      </c>
      <c r="P4062" s="39">
        <f t="shared" si="1850"/>
        <v>0</v>
      </c>
      <c r="Q4062" s="39">
        <f t="shared" si="1851"/>
        <v>0</v>
      </c>
      <c r="R4062" s="39">
        <f t="shared" si="1852"/>
        <v>0</v>
      </c>
      <c r="S4062" s="39">
        <f t="shared" si="1853"/>
        <v>0</v>
      </c>
      <c r="T4062" s="39"/>
      <c r="U4062" s="39">
        <f t="shared" si="1854"/>
        <v>0</v>
      </c>
      <c r="V4062" s="39"/>
      <c r="W4062" s="39"/>
      <c r="X4062" s="39">
        <f t="shared" si="1842"/>
        <v>38.548461601642707</v>
      </c>
      <c r="Y4062" s="39">
        <f t="shared" si="1843"/>
        <v>1173.3187999999998</v>
      </c>
      <c r="Z4062" s="41">
        <f t="shared" si="1844"/>
        <v>18811.64926160164</v>
      </c>
      <c r="AA4062" s="41">
        <v>4702.9123154004101</v>
      </c>
      <c r="AB4062" s="41">
        <v>0</v>
      </c>
      <c r="AC4062" s="41">
        <f t="shared" si="1855"/>
        <v>4702.9123154004101</v>
      </c>
      <c r="AD4062" s="42">
        <f t="shared" si="1856"/>
        <v>14108.73694620123</v>
      </c>
      <c r="AE4062" s="41">
        <f t="shared" si="1857"/>
        <v>18811.64926160164</v>
      </c>
      <c r="AF4062" s="42">
        <f t="shared" si="1858"/>
        <v>450515.8707383984</v>
      </c>
      <c r="AG4062" s="43">
        <f t="shared" si="1859"/>
        <v>400</v>
      </c>
      <c r="AH4062" s="44">
        <f t="shared" si="1860"/>
        <v>383.96714579055441</v>
      </c>
      <c r="AI4062" s="36">
        <f t="shared" si="1861"/>
        <v>16.032854209445585</v>
      </c>
      <c r="AJ4062" s="36">
        <f t="shared" si="1862"/>
        <v>488</v>
      </c>
      <c r="AK4062" s="45">
        <v>45657</v>
      </c>
    </row>
    <row r="4063" spans="1:37" s="79" customFormat="1" ht="12.75" x14ac:dyDescent="0.25">
      <c r="A4063" s="36">
        <v>4057</v>
      </c>
      <c r="B4063" s="45">
        <v>45169</v>
      </c>
      <c r="C4063" s="36" t="s">
        <v>33</v>
      </c>
      <c r="D4063" s="36"/>
      <c r="E4063" s="36">
        <v>12012</v>
      </c>
      <c r="F4063" s="56" t="s">
        <v>2888</v>
      </c>
      <c r="G4063" s="38" t="s">
        <v>335</v>
      </c>
      <c r="H4063" s="61">
        <v>2</v>
      </c>
      <c r="I4063" s="50">
        <v>2050000</v>
      </c>
      <c r="J4063" s="39">
        <f t="shared" si="1845"/>
        <v>0</v>
      </c>
      <c r="K4063" s="39">
        <f t="shared" si="1846"/>
        <v>0</v>
      </c>
      <c r="L4063" s="39">
        <f t="shared" si="1847"/>
        <v>0</v>
      </c>
      <c r="M4063" s="39">
        <f>IF(C4063=12006,H4063,IF(C4063&lt;&gt;12006,0))</f>
        <v>0</v>
      </c>
      <c r="N4063" s="39">
        <f t="shared" si="1848"/>
        <v>0</v>
      </c>
      <c r="O4063" s="39">
        <f t="shared" si="1849"/>
        <v>0</v>
      </c>
      <c r="P4063" s="39">
        <f t="shared" si="1850"/>
        <v>0</v>
      </c>
      <c r="Q4063" s="39">
        <f t="shared" si="1851"/>
        <v>0</v>
      </c>
      <c r="R4063" s="39">
        <f t="shared" si="1852"/>
        <v>0</v>
      </c>
      <c r="S4063" s="39">
        <f t="shared" si="1853"/>
        <v>0</v>
      </c>
      <c r="T4063" s="39"/>
      <c r="U4063" s="39">
        <f t="shared" si="1854"/>
        <v>2050000</v>
      </c>
      <c r="V4063" s="39"/>
      <c r="W4063" s="39"/>
      <c r="X4063" s="39">
        <f t="shared" si="1842"/>
        <v>168.37782340862424</v>
      </c>
      <c r="Y4063" s="39">
        <f t="shared" si="1843"/>
        <v>5125</v>
      </c>
      <c r="Z4063" s="41">
        <f t="shared" si="1844"/>
        <v>82168.37782340862</v>
      </c>
      <c r="AA4063" s="41">
        <v>20542.094455852155</v>
      </c>
      <c r="AB4063" s="41">
        <v>0</v>
      </c>
      <c r="AC4063" s="41">
        <f t="shared" si="1855"/>
        <v>20542.094455852155</v>
      </c>
      <c r="AD4063" s="42">
        <f t="shared" si="1856"/>
        <v>61626.283367556462</v>
      </c>
      <c r="AE4063" s="41">
        <f t="shared" si="1857"/>
        <v>82168.37782340862</v>
      </c>
      <c r="AF4063" s="42">
        <f t="shared" si="1858"/>
        <v>1967831.6221765913</v>
      </c>
      <c r="AG4063" s="43">
        <f t="shared" si="1859"/>
        <v>400</v>
      </c>
      <c r="AH4063" s="44">
        <f t="shared" si="1860"/>
        <v>383.96714579055441</v>
      </c>
      <c r="AI4063" s="36">
        <f t="shared" si="1861"/>
        <v>16.032854209445585</v>
      </c>
      <c r="AJ4063" s="36">
        <f t="shared" si="1862"/>
        <v>488</v>
      </c>
      <c r="AK4063" s="45">
        <v>45657</v>
      </c>
    </row>
    <row r="4064" spans="1:37" s="79" customFormat="1" ht="12.75" x14ac:dyDescent="0.25">
      <c r="A4064" s="36">
        <v>4058</v>
      </c>
      <c r="B4064" s="91">
        <v>45169</v>
      </c>
      <c r="C4064" s="49" t="s">
        <v>272</v>
      </c>
      <c r="D4064" s="49"/>
      <c r="E4064" s="49">
        <v>12010</v>
      </c>
      <c r="F4064" s="56" t="s">
        <v>2889</v>
      </c>
      <c r="G4064" s="56" t="s">
        <v>435</v>
      </c>
      <c r="H4064" s="38">
        <v>2</v>
      </c>
      <c r="I4064" s="50">
        <v>1180000</v>
      </c>
      <c r="J4064" s="39">
        <f t="shared" si="1845"/>
        <v>0</v>
      </c>
      <c r="K4064" s="39">
        <f t="shared" si="1846"/>
        <v>0</v>
      </c>
      <c r="L4064" s="39">
        <f t="shared" si="1847"/>
        <v>0</v>
      </c>
      <c r="M4064" s="39">
        <f>IF(E4064=12005,I4064,IF(E4064&lt;&gt;12005,0))</f>
        <v>0</v>
      </c>
      <c r="N4064" s="39">
        <f t="shared" ref="N4064:N4127" si="1863">IF(E4064=12006,I4064,IF(E4064&lt;&gt;12006,0))</f>
        <v>0</v>
      </c>
      <c r="O4064" s="39">
        <f t="shared" si="1849"/>
        <v>0</v>
      </c>
      <c r="P4064" s="39">
        <f t="shared" si="1850"/>
        <v>0</v>
      </c>
      <c r="Q4064" s="39">
        <f t="shared" si="1851"/>
        <v>0</v>
      </c>
      <c r="R4064" s="39">
        <f t="shared" si="1852"/>
        <v>1180000</v>
      </c>
      <c r="S4064" s="39">
        <f t="shared" si="1853"/>
        <v>0</v>
      </c>
      <c r="T4064" s="39"/>
      <c r="U4064" s="39">
        <f t="shared" si="1854"/>
        <v>0</v>
      </c>
      <c r="V4064" s="39"/>
      <c r="W4064" s="39">
        <f>IF(E4064=12099,I4064,IF(E4064&lt;&gt;12099,0))</f>
        <v>0</v>
      </c>
      <c r="X4064" s="39">
        <f t="shared" si="1842"/>
        <v>323.06639288158794</v>
      </c>
      <c r="Y4064" s="39">
        <f t="shared" si="1843"/>
        <v>9833.3333333333339</v>
      </c>
      <c r="Z4064" s="41">
        <f t="shared" si="1844"/>
        <v>157656.39972621494</v>
      </c>
      <c r="AA4064" s="41">
        <v>39414.099931553734</v>
      </c>
      <c r="AB4064" s="41">
        <v>0</v>
      </c>
      <c r="AC4064" s="41">
        <f t="shared" si="1855"/>
        <v>39414.099931553734</v>
      </c>
      <c r="AD4064" s="42">
        <f t="shared" si="1856"/>
        <v>118242.2997946612</v>
      </c>
      <c r="AE4064" s="41">
        <f t="shared" si="1857"/>
        <v>157656.39972621494</v>
      </c>
      <c r="AF4064" s="42">
        <f t="shared" si="1858"/>
        <v>1022343.6002737851</v>
      </c>
      <c r="AG4064" s="43">
        <f>(365.25/30.4375*(IF(E4064=12002,1/3%,IF(E4064=12003,1/3%,IF(E4064=12004,1/3%,IF(E4064=12006,1/2%,IF(E4064=12007,1/10%,IF(E4064=12008,1/3%,IF(E4064=12009,1/10%,IF(E4064=12010,1/10%,IF(E4064=12011,1/20%,IF(E4064=12012,1/3%,IF(E4064=12099,1/10%)))))))))))))</f>
        <v>120</v>
      </c>
      <c r="AH4064" s="44">
        <f t="shared" si="1860"/>
        <v>103.96714579055441</v>
      </c>
      <c r="AI4064" s="36">
        <f t="shared" si="1861"/>
        <v>16.032854209445585</v>
      </c>
      <c r="AJ4064" s="36">
        <f t="shared" si="1862"/>
        <v>488</v>
      </c>
      <c r="AK4064" s="45">
        <v>45657</v>
      </c>
    </row>
    <row r="4065" spans="1:37" s="79" customFormat="1" ht="38.25" customHeight="1" x14ac:dyDescent="0.25">
      <c r="A4065" s="36">
        <v>4059</v>
      </c>
      <c r="B4065" s="91">
        <v>45169</v>
      </c>
      <c r="C4065" s="49" t="s">
        <v>272</v>
      </c>
      <c r="D4065" s="49"/>
      <c r="E4065" s="49">
        <v>12010</v>
      </c>
      <c r="F4065" s="56" t="s">
        <v>2890</v>
      </c>
      <c r="G4065" s="56" t="s">
        <v>435</v>
      </c>
      <c r="H4065" s="38">
        <v>2</v>
      </c>
      <c r="I4065" s="50">
        <v>1470000</v>
      </c>
      <c r="J4065" s="39">
        <f t="shared" si="1845"/>
        <v>0</v>
      </c>
      <c r="K4065" s="39">
        <f t="shared" si="1846"/>
        <v>0</v>
      </c>
      <c r="L4065" s="39">
        <f t="shared" si="1847"/>
        <v>0</v>
      </c>
      <c r="M4065" s="39">
        <f>IF(E4065=12005,I4065,IF(E4065&lt;&gt;12005,0))</f>
        <v>0</v>
      </c>
      <c r="N4065" s="39">
        <f t="shared" si="1863"/>
        <v>0</v>
      </c>
      <c r="O4065" s="39">
        <f t="shared" si="1849"/>
        <v>0</v>
      </c>
      <c r="P4065" s="39">
        <f t="shared" si="1850"/>
        <v>0</v>
      </c>
      <c r="Q4065" s="39">
        <f t="shared" si="1851"/>
        <v>0</v>
      </c>
      <c r="R4065" s="39">
        <f t="shared" si="1852"/>
        <v>1470000</v>
      </c>
      <c r="S4065" s="39">
        <f t="shared" si="1853"/>
        <v>0</v>
      </c>
      <c r="T4065" s="39"/>
      <c r="U4065" s="39">
        <f t="shared" si="1854"/>
        <v>0</v>
      </c>
      <c r="V4065" s="39"/>
      <c r="W4065" s="39">
        <f>IF(E4065=12099,I4065,IF(E4065&lt;&gt;12099,0))</f>
        <v>0</v>
      </c>
      <c r="X4065" s="39">
        <f t="shared" si="1842"/>
        <v>402.4640657084189</v>
      </c>
      <c r="Y4065" s="39">
        <f t="shared" si="1843"/>
        <v>12250</v>
      </c>
      <c r="Z4065" s="41">
        <f t="shared" si="1844"/>
        <v>196402.46406570842</v>
      </c>
      <c r="AA4065" s="41">
        <v>49100.616016427106</v>
      </c>
      <c r="AB4065" s="41">
        <v>0</v>
      </c>
      <c r="AC4065" s="41">
        <f t="shared" si="1855"/>
        <v>49100.616016427106</v>
      </c>
      <c r="AD4065" s="42">
        <f t="shared" si="1856"/>
        <v>147301.84804928131</v>
      </c>
      <c r="AE4065" s="41">
        <f t="shared" si="1857"/>
        <v>196402.46406570842</v>
      </c>
      <c r="AF4065" s="42">
        <f t="shared" si="1858"/>
        <v>1273597.5359342915</v>
      </c>
      <c r="AG4065" s="43">
        <f>(365.25/30.4375*(IF(E4065=12002,1/3%,IF(E4065=12003,1/3%,IF(E4065=12004,1/3%,IF(E4065=12006,1/2%,IF(E4065=12007,1/10%,IF(E4065=12008,1/3%,IF(E4065=12009,1/10%,IF(E4065=12010,1/10%,IF(E4065=12011,1/20%,IF(E4065=12012,1/3%,IF(E4065=12099,1/10%)))))))))))))</f>
        <v>120</v>
      </c>
      <c r="AH4065" s="44">
        <f t="shared" si="1860"/>
        <v>103.96714579055441</v>
      </c>
      <c r="AI4065" s="36">
        <f t="shared" si="1861"/>
        <v>16.032854209445585</v>
      </c>
      <c r="AJ4065" s="36">
        <f t="shared" si="1862"/>
        <v>488</v>
      </c>
      <c r="AK4065" s="45">
        <v>45657</v>
      </c>
    </row>
    <row r="4066" spans="1:37" s="79" customFormat="1" ht="15.75" customHeight="1" x14ac:dyDescent="0.25">
      <c r="A4066" s="36">
        <v>4060</v>
      </c>
      <c r="B4066" s="91">
        <v>45169</v>
      </c>
      <c r="C4066" s="49" t="s">
        <v>272</v>
      </c>
      <c r="D4066" s="49"/>
      <c r="E4066" s="49">
        <v>12010</v>
      </c>
      <c r="F4066" s="56" t="s">
        <v>2891</v>
      </c>
      <c r="G4066" s="56" t="s">
        <v>435</v>
      </c>
      <c r="H4066" s="38">
        <v>3</v>
      </c>
      <c r="I4066" s="50">
        <v>1780000</v>
      </c>
      <c r="J4066" s="39">
        <f t="shared" si="1845"/>
        <v>0</v>
      </c>
      <c r="K4066" s="39">
        <f t="shared" si="1846"/>
        <v>0</v>
      </c>
      <c r="L4066" s="39">
        <f t="shared" si="1847"/>
        <v>0</v>
      </c>
      <c r="M4066" s="39">
        <f>IF(E4066=12005,I4066,IF(E4066&lt;&gt;12005,0))</f>
        <v>0</v>
      </c>
      <c r="N4066" s="39">
        <f t="shared" si="1863"/>
        <v>0</v>
      </c>
      <c r="O4066" s="39">
        <f t="shared" si="1849"/>
        <v>0</v>
      </c>
      <c r="P4066" s="39">
        <f t="shared" si="1850"/>
        <v>0</v>
      </c>
      <c r="Q4066" s="39">
        <f t="shared" si="1851"/>
        <v>0</v>
      </c>
      <c r="R4066" s="39">
        <f t="shared" si="1852"/>
        <v>1780000</v>
      </c>
      <c r="S4066" s="39">
        <f t="shared" si="1853"/>
        <v>0</v>
      </c>
      <c r="T4066" s="39"/>
      <c r="U4066" s="39">
        <f t="shared" si="1854"/>
        <v>0</v>
      </c>
      <c r="V4066" s="39"/>
      <c r="W4066" s="39">
        <f>IF(E4066=12099,I4066,IF(E4066&lt;&gt;12099,0))</f>
        <v>0</v>
      </c>
      <c r="X4066" s="39">
        <f t="shared" si="1842"/>
        <v>487.33744010951403</v>
      </c>
      <c r="Y4066" s="39">
        <f t="shared" si="1843"/>
        <v>14833.333333333334</v>
      </c>
      <c r="Z4066" s="41">
        <f t="shared" si="1844"/>
        <v>237820.67077344286</v>
      </c>
      <c r="AA4066" s="41">
        <v>59455.167693360716</v>
      </c>
      <c r="AB4066" s="41">
        <v>0</v>
      </c>
      <c r="AC4066" s="41">
        <f t="shared" si="1855"/>
        <v>59455.167693360716</v>
      </c>
      <c r="AD4066" s="42">
        <f t="shared" si="1856"/>
        <v>178365.50308008216</v>
      </c>
      <c r="AE4066" s="41">
        <f t="shared" si="1857"/>
        <v>237820.67077344286</v>
      </c>
      <c r="AF4066" s="42">
        <f t="shared" si="1858"/>
        <v>1542179.3292265572</v>
      </c>
      <c r="AG4066" s="43">
        <f>(365.25/30.4375*(IF(E4066=12002,1/3%,IF(E4066=12003,1/3%,IF(E4066=12004,1/3%,IF(E4066=12006,1/2%,IF(E4066=12007,1/10%,IF(E4066=12008,1/3%,IF(E4066=12009,1/10%,IF(E4066=12010,1/10%,IF(E4066=12011,1/20%,IF(E4066=12012,1/3%,IF(E4066=12099,1/10%)))))))))))))</f>
        <v>120</v>
      </c>
      <c r="AH4066" s="44">
        <f t="shared" si="1860"/>
        <v>103.96714579055441</v>
      </c>
      <c r="AI4066" s="36">
        <f t="shared" si="1861"/>
        <v>16.032854209445585</v>
      </c>
      <c r="AJ4066" s="36">
        <f t="shared" si="1862"/>
        <v>488</v>
      </c>
      <c r="AK4066" s="45">
        <v>45657</v>
      </c>
    </row>
    <row r="4067" spans="1:37" s="79" customFormat="1" ht="15.75" customHeight="1" x14ac:dyDescent="0.25">
      <c r="A4067" s="36">
        <v>4061</v>
      </c>
      <c r="B4067" s="45">
        <v>45169</v>
      </c>
      <c r="C4067" s="53" t="s">
        <v>823</v>
      </c>
      <c r="D4067" s="53"/>
      <c r="E4067" s="36">
        <v>12004</v>
      </c>
      <c r="F4067" s="56" t="s">
        <v>2883</v>
      </c>
      <c r="G4067" s="38" t="s">
        <v>544</v>
      </c>
      <c r="H4067" s="61">
        <v>1517</v>
      </c>
      <c r="I4067" s="50">
        <v>87946943.948242277</v>
      </c>
      <c r="J4067" s="39">
        <f t="shared" si="1845"/>
        <v>0</v>
      </c>
      <c r="K4067" s="39">
        <f t="shared" si="1846"/>
        <v>0</v>
      </c>
      <c r="L4067" s="39">
        <f t="shared" si="1847"/>
        <v>87946943.948242277</v>
      </c>
      <c r="M4067" s="39">
        <f t="shared" ref="M4067:M4094" si="1864">IF(C4067=12006,H4067,IF(C4067&lt;&gt;12006,0))</f>
        <v>0</v>
      </c>
      <c r="N4067" s="39">
        <f t="shared" si="1863"/>
        <v>0</v>
      </c>
      <c r="O4067" s="39">
        <f t="shared" si="1849"/>
        <v>0</v>
      </c>
      <c r="P4067" s="39">
        <f t="shared" si="1850"/>
        <v>0</v>
      </c>
      <c r="Q4067" s="39">
        <f t="shared" si="1851"/>
        <v>0</v>
      </c>
      <c r="R4067" s="39">
        <f t="shared" si="1852"/>
        <v>0</v>
      </c>
      <c r="S4067" s="39">
        <f t="shared" si="1853"/>
        <v>0</v>
      </c>
      <c r="T4067" s="39"/>
      <c r="U4067" s="39">
        <f t="shared" si="1854"/>
        <v>0</v>
      </c>
      <c r="V4067" s="39"/>
      <c r="W4067" s="39"/>
      <c r="X4067" s="39">
        <f t="shared" si="1842"/>
        <v>7223.5682914367362</v>
      </c>
      <c r="Y4067" s="39">
        <f t="shared" si="1843"/>
        <v>219867.35987060567</v>
      </c>
      <c r="Z4067" s="41">
        <f t="shared" si="1844"/>
        <v>3525101.3262211275</v>
      </c>
      <c r="AA4067" s="41">
        <v>664568.28281217976</v>
      </c>
      <c r="AB4067" s="41">
        <v>-17923.198593088015</v>
      </c>
      <c r="AC4067" s="41">
        <f t="shared" si="1855"/>
        <v>646645.0842190918</v>
      </c>
      <c r="AD4067" s="42">
        <f t="shared" si="1856"/>
        <v>2860533.043408948</v>
      </c>
      <c r="AE4067" s="41">
        <f t="shared" si="1857"/>
        <v>3507178.1276280396</v>
      </c>
      <c r="AF4067" s="42">
        <f t="shared" si="1858"/>
        <v>84439765.820614234</v>
      </c>
      <c r="AG4067" s="43">
        <f t="shared" ref="AG4067:AG4094" si="1865">(365.25/30.4375*(IF(E4067=12002,1/3%,IF(E4067=12003,1/3%,IF(E4067=12004,1/3%,IF(E4067=12006,1/2%,IF(E4067=12007,1/10%,IF(E4067=12008,1/3%,IF(E4067=12009,1/10%,IF(E4067=12010,1/10%,IF(E4067=12011,1/20%,IF(E4067=12012,1/3%))))))))))))</f>
        <v>400</v>
      </c>
      <c r="AH4067" s="44">
        <f t="shared" si="1860"/>
        <v>383.96714579055441</v>
      </c>
      <c r="AI4067" s="36">
        <f t="shared" si="1861"/>
        <v>16.032854209445585</v>
      </c>
      <c r="AJ4067" s="36">
        <f t="shared" si="1862"/>
        <v>488</v>
      </c>
      <c r="AK4067" s="45">
        <v>45657</v>
      </c>
    </row>
    <row r="4068" spans="1:37" s="79" customFormat="1" ht="51" customHeight="1" x14ac:dyDescent="0.25">
      <c r="A4068" s="36">
        <v>4062</v>
      </c>
      <c r="B4068" s="45">
        <v>45169</v>
      </c>
      <c r="C4068" s="36" t="s">
        <v>823</v>
      </c>
      <c r="D4068" s="36"/>
      <c r="E4068" s="36">
        <v>12004</v>
      </c>
      <c r="F4068" s="56" t="s">
        <v>2883</v>
      </c>
      <c r="G4068" s="36" t="s">
        <v>540</v>
      </c>
      <c r="H4068" s="38">
        <v>4279</v>
      </c>
      <c r="I4068" s="50">
        <v>242855554.00851825</v>
      </c>
      <c r="J4068" s="39">
        <f t="shared" si="1845"/>
        <v>0</v>
      </c>
      <c r="K4068" s="39">
        <f t="shared" si="1846"/>
        <v>0</v>
      </c>
      <c r="L4068" s="39">
        <f t="shared" si="1847"/>
        <v>242855554.00851825</v>
      </c>
      <c r="M4068" s="39">
        <f t="shared" si="1864"/>
        <v>0</v>
      </c>
      <c r="N4068" s="39">
        <f t="shared" si="1863"/>
        <v>0</v>
      </c>
      <c r="O4068" s="39">
        <f t="shared" si="1849"/>
        <v>0</v>
      </c>
      <c r="P4068" s="39">
        <f t="shared" si="1850"/>
        <v>0</v>
      </c>
      <c r="Q4068" s="39">
        <f t="shared" si="1851"/>
        <v>0</v>
      </c>
      <c r="R4068" s="39">
        <f t="shared" si="1852"/>
        <v>0</v>
      </c>
      <c r="S4068" s="39">
        <f t="shared" si="1853"/>
        <v>0</v>
      </c>
      <c r="T4068" s="39"/>
      <c r="U4068" s="39">
        <f t="shared" si="1854"/>
        <v>0</v>
      </c>
      <c r="V4068" s="39"/>
      <c r="W4068" s="39"/>
      <c r="X4068" s="39">
        <f t="shared" si="1842"/>
        <v>19947.068091048728</v>
      </c>
      <c r="Y4068" s="39">
        <f t="shared" si="1843"/>
        <v>607138.88502129563</v>
      </c>
      <c r="Z4068" s="41">
        <f t="shared" si="1844"/>
        <v>9734169.228431778</v>
      </c>
      <c r="AA4068" s="41">
        <v>1835130.2643764829</v>
      </c>
      <c r="AB4068" s="41">
        <v>-49492.888877306803</v>
      </c>
      <c r="AC4068" s="41">
        <f t="shared" si="1855"/>
        <v>1785637.3754991761</v>
      </c>
      <c r="AD4068" s="42">
        <f t="shared" si="1856"/>
        <v>7899038.9640552951</v>
      </c>
      <c r="AE4068" s="41">
        <f t="shared" si="1857"/>
        <v>9684676.3395544719</v>
      </c>
      <c r="AF4068" s="42">
        <f t="shared" si="1858"/>
        <v>233170877.66896379</v>
      </c>
      <c r="AG4068" s="43">
        <f t="shared" si="1865"/>
        <v>400</v>
      </c>
      <c r="AH4068" s="44">
        <f t="shared" si="1860"/>
        <v>383.96714579055441</v>
      </c>
      <c r="AI4068" s="36">
        <f t="shared" si="1861"/>
        <v>16.032854209445585</v>
      </c>
      <c r="AJ4068" s="36">
        <f t="shared" si="1862"/>
        <v>488</v>
      </c>
      <c r="AK4068" s="45">
        <v>45657</v>
      </c>
    </row>
    <row r="4069" spans="1:37" s="79" customFormat="1" ht="15.75" customHeight="1" x14ac:dyDescent="0.25">
      <c r="A4069" s="36">
        <v>4063</v>
      </c>
      <c r="B4069" s="45">
        <v>45169</v>
      </c>
      <c r="C4069" s="36" t="s">
        <v>823</v>
      </c>
      <c r="D4069" s="36"/>
      <c r="E4069" s="36">
        <v>12004</v>
      </c>
      <c r="F4069" s="56" t="s">
        <v>2892</v>
      </c>
      <c r="G4069" s="36" t="s">
        <v>540</v>
      </c>
      <c r="H4069" s="38">
        <v>1</v>
      </c>
      <c r="I4069" s="50">
        <v>46325000</v>
      </c>
      <c r="J4069" s="39">
        <f t="shared" si="1845"/>
        <v>0</v>
      </c>
      <c r="K4069" s="39">
        <f t="shared" si="1846"/>
        <v>0</v>
      </c>
      <c r="L4069" s="39">
        <f t="shared" si="1847"/>
        <v>46325000</v>
      </c>
      <c r="M4069" s="39">
        <f t="shared" si="1864"/>
        <v>0</v>
      </c>
      <c r="N4069" s="39">
        <f t="shared" si="1863"/>
        <v>0</v>
      </c>
      <c r="O4069" s="39">
        <f t="shared" si="1849"/>
        <v>0</v>
      </c>
      <c r="P4069" s="39">
        <f t="shared" si="1850"/>
        <v>0</v>
      </c>
      <c r="Q4069" s="39">
        <f t="shared" si="1851"/>
        <v>0</v>
      </c>
      <c r="R4069" s="39">
        <f t="shared" si="1852"/>
        <v>0</v>
      </c>
      <c r="S4069" s="39">
        <f t="shared" si="1853"/>
        <v>0</v>
      </c>
      <c r="T4069" s="39"/>
      <c r="U4069" s="39">
        <f t="shared" si="1854"/>
        <v>0</v>
      </c>
      <c r="V4069" s="39"/>
      <c r="W4069" s="39"/>
      <c r="X4069" s="39">
        <f t="shared" si="1842"/>
        <v>3804.9281314168379</v>
      </c>
      <c r="Y4069" s="39">
        <f t="shared" si="1843"/>
        <v>115812.5</v>
      </c>
      <c r="Z4069" s="41">
        <f t="shared" si="1844"/>
        <v>1856804.9281314169</v>
      </c>
      <c r="AA4069" s="41">
        <v>350053.38809034909</v>
      </c>
      <c r="AB4069" s="41">
        <v>-9440.8303182591335</v>
      </c>
      <c r="AC4069" s="41">
        <f t="shared" si="1855"/>
        <v>340612.55777208996</v>
      </c>
      <c r="AD4069" s="42">
        <f t="shared" si="1856"/>
        <v>1506751.5400410679</v>
      </c>
      <c r="AE4069" s="41">
        <f t="shared" si="1857"/>
        <v>1847364.0978131578</v>
      </c>
      <c r="AF4069" s="42">
        <f t="shared" si="1858"/>
        <v>44477635.902186841</v>
      </c>
      <c r="AG4069" s="43">
        <f t="shared" si="1865"/>
        <v>400</v>
      </c>
      <c r="AH4069" s="44">
        <f t="shared" si="1860"/>
        <v>383.96714579055441</v>
      </c>
      <c r="AI4069" s="36">
        <f t="shared" si="1861"/>
        <v>16.032854209445585</v>
      </c>
      <c r="AJ4069" s="36">
        <f t="shared" si="1862"/>
        <v>488</v>
      </c>
      <c r="AK4069" s="45">
        <v>45657</v>
      </c>
    </row>
    <row r="4070" spans="1:37" s="79" customFormat="1" ht="15.75" customHeight="1" x14ac:dyDescent="0.25">
      <c r="A4070" s="36">
        <v>4064</v>
      </c>
      <c r="B4070" s="45">
        <v>45169</v>
      </c>
      <c r="C4070" s="36" t="s">
        <v>823</v>
      </c>
      <c r="D4070" s="36"/>
      <c r="E4070" s="56">
        <v>12004</v>
      </c>
      <c r="F4070" s="56" t="s">
        <v>2883</v>
      </c>
      <c r="G4070" s="36" t="s">
        <v>540</v>
      </c>
      <c r="H4070" s="38">
        <v>11551</v>
      </c>
      <c r="I4070" s="50">
        <v>680493661.87931347</v>
      </c>
      <c r="J4070" s="39">
        <f t="shared" si="1845"/>
        <v>0</v>
      </c>
      <c r="K4070" s="39">
        <f t="shared" si="1846"/>
        <v>0</v>
      </c>
      <c r="L4070" s="39">
        <f t="shared" si="1847"/>
        <v>680493661.87931347</v>
      </c>
      <c r="M4070" s="39">
        <f t="shared" si="1864"/>
        <v>0</v>
      </c>
      <c r="N4070" s="39">
        <f t="shared" si="1863"/>
        <v>0</v>
      </c>
      <c r="O4070" s="39">
        <f t="shared" si="1849"/>
        <v>0</v>
      </c>
      <c r="P4070" s="39">
        <f t="shared" si="1850"/>
        <v>0</v>
      </c>
      <c r="Q4070" s="39">
        <f t="shared" si="1851"/>
        <v>0</v>
      </c>
      <c r="R4070" s="39">
        <f t="shared" si="1852"/>
        <v>0</v>
      </c>
      <c r="S4070" s="39">
        <f t="shared" si="1853"/>
        <v>0</v>
      </c>
      <c r="T4070" s="39"/>
      <c r="U4070" s="39">
        <f t="shared" si="1854"/>
        <v>0</v>
      </c>
      <c r="V4070" s="39"/>
      <c r="W4070" s="39"/>
      <c r="X4070" s="39">
        <f t="shared" si="1842"/>
        <v>55892.703234440531</v>
      </c>
      <c r="Y4070" s="39">
        <f t="shared" si="1843"/>
        <v>1701234.1546982836</v>
      </c>
      <c r="Z4070" s="41">
        <f t="shared" si="1844"/>
        <v>27275639.17840698</v>
      </c>
      <c r="AA4070" s="41">
        <v>5142128.6975685284</v>
      </c>
      <c r="AB4070" s="41">
        <v>-138681.60160719699</v>
      </c>
      <c r="AC4070" s="41">
        <f t="shared" si="1855"/>
        <v>5003447.0959613314</v>
      </c>
      <c r="AD4070" s="42">
        <f t="shared" si="1856"/>
        <v>22133510.480838452</v>
      </c>
      <c r="AE4070" s="41">
        <f t="shared" si="1857"/>
        <v>27136957.576799784</v>
      </c>
      <c r="AF4070" s="42">
        <f t="shared" si="1858"/>
        <v>653356704.30251372</v>
      </c>
      <c r="AG4070" s="43">
        <f t="shared" si="1865"/>
        <v>400</v>
      </c>
      <c r="AH4070" s="44">
        <f t="shared" si="1860"/>
        <v>383.96714579055441</v>
      </c>
      <c r="AI4070" s="36">
        <f t="shared" si="1861"/>
        <v>16.032854209445585</v>
      </c>
      <c r="AJ4070" s="36">
        <f t="shared" si="1862"/>
        <v>488</v>
      </c>
      <c r="AK4070" s="45">
        <v>45657</v>
      </c>
    </row>
    <row r="4071" spans="1:37" s="79" customFormat="1" ht="15.75" customHeight="1" x14ac:dyDescent="0.25">
      <c r="A4071" s="36">
        <v>4065</v>
      </c>
      <c r="B4071" s="45">
        <v>45169</v>
      </c>
      <c r="C4071" s="36" t="s">
        <v>823</v>
      </c>
      <c r="D4071" s="36"/>
      <c r="E4071" s="56">
        <v>12004</v>
      </c>
      <c r="F4071" s="56" t="s">
        <v>2883</v>
      </c>
      <c r="G4071" s="36" t="s">
        <v>558</v>
      </c>
      <c r="H4071" s="38">
        <v>5410</v>
      </c>
      <c r="I4071" s="50">
        <v>311334593.51067102</v>
      </c>
      <c r="J4071" s="39">
        <f t="shared" si="1845"/>
        <v>0</v>
      </c>
      <c r="K4071" s="39">
        <f t="shared" si="1846"/>
        <v>0</v>
      </c>
      <c r="L4071" s="39">
        <f t="shared" si="1847"/>
        <v>311334593.51067102</v>
      </c>
      <c r="M4071" s="39">
        <f t="shared" si="1864"/>
        <v>0</v>
      </c>
      <c r="N4071" s="39">
        <f t="shared" si="1863"/>
        <v>0</v>
      </c>
      <c r="O4071" s="39">
        <f t="shared" si="1849"/>
        <v>0</v>
      </c>
      <c r="P4071" s="39">
        <f t="shared" si="1850"/>
        <v>0</v>
      </c>
      <c r="Q4071" s="39">
        <f t="shared" si="1851"/>
        <v>0</v>
      </c>
      <c r="R4071" s="39">
        <f t="shared" si="1852"/>
        <v>0</v>
      </c>
      <c r="S4071" s="39">
        <f t="shared" si="1853"/>
        <v>0</v>
      </c>
      <c r="T4071" s="39"/>
      <c r="U4071" s="39">
        <f t="shared" si="1854"/>
        <v>0</v>
      </c>
      <c r="V4071" s="39"/>
      <c r="W4071" s="39"/>
      <c r="X4071" s="39">
        <f t="shared" si="1842"/>
        <v>25571.629857139302</v>
      </c>
      <c r="Y4071" s="39">
        <f t="shared" si="1843"/>
        <v>778336.48377667752</v>
      </c>
      <c r="Z4071" s="41">
        <f t="shared" si="1844"/>
        <v>12478955.37028398</v>
      </c>
      <c r="AA4071" s="41">
        <v>2352589.9468568158</v>
      </c>
      <c r="AB4071" s="41">
        <v>-63448.614561002185</v>
      </c>
      <c r="AC4071" s="41">
        <f t="shared" si="1855"/>
        <v>2289141.3322958136</v>
      </c>
      <c r="AD4071" s="42">
        <f t="shared" si="1856"/>
        <v>10126365.423427165</v>
      </c>
      <c r="AE4071" s="41">
        <f t="shared" si="1857"/>
        <v>12415506.755722977</v>
      </c>
      <c r="AF4071" s="42">
        <f t="shared" si="1858"/>
        <v>298919086.75494802</v>
      </c>
      <c r="AG4071" s="43">
        <f t="shared" si="1865"/>
        <v>400</v>
      </c>
      <c r="AH4071" s="44">
        <f t="shared" si="1860"/>
        <v>383.96714579055441</v>
      </c>
      <c r="AI4071" s="36">
        <f t="shared" si="1861"/>
        <v>16.032854209445585</v>
      </c>
      <c r="AJ4071" s="36">
        <f t="shared" si="1862"/>
        <v>488</v>
      </c>
      <c r="AK4071" s="45">
        <v>45657</v>
      </c>
    </row>
    <row r="4072" spans="1:37" s="79" customFormat="1" ht="15.75" customHeight="1" x14ac:dyDescent="0.25">
      <c r="A4072" s="36">
        <v>4066</v>
      </c>
      <c r="B4072" s="45">
        <v>45169</v>
      </c>
      <c r="C4072" s="36" t="s">
        <v>823</v>
      </c>
      <c r="D4072" s="36"/>
      <c r="E4072" s="56">
        <v>12004</v>
      </c>
      <c r="F4072" s="56" t="s">
        <v>2883</v>
      </c>
      <c r="G4072" s="56" t="s">
        <v>2893</v>
      </c>
      <c r="H4072" s="38">
        <v>2639</v>
      </c>
      <c r="I4072" s="50">
        <v>149546874.80319458</v>
      </c>
      <c r="J4072" s="39">
        <f t="shared" si="1845"/>
        <v>0</v>
      </c>
      <c r="K4072" s="39">
        <f t="shared" si="1846"/>
        <v>0</v>
      </c>
      <c r="L4072" s="39">
        <f t="shared" si="1847"/>
        <v>149546874.80319458</v>
      </c>
      <c r="M4072" s="39">
        <f t="shared" si="1864"/>
        <v>0</v>
      </c>
      <c r="N4072" s="39">
        <f t="shared" si="1863"/>
        <v>0</v>
      </c>
      <c r="O4072" s="39">
        <f t="shared" si="1849"/>
        <v>0</v>
      </c>
      <c r="P4072" s="39">
        <f t="shared" si="1850"/>
        <v>0</v>
      </c>
      <c r="Q4072" s="39">
        <f t="shared" si="1851"/>
        <v>0</v>
      </c>
      <c r="R4072" s="39">
        <f t="shared" si="1852"/>
        <v>0</v>
      </c>
      <c r="S4072" s="39">
        <f t="shared" si="1853"/>
        <v>0</v>
      </c>
      <c r="T4072" s="39"/>
      <c r="U4072" s="39">
        <f t="shared" si="1854"/>
        <v>0</v>
      </c>
      <c r="V4072" s="39"/>
      <c r="W4072" s="39"/>
      <c r="X4072" s="39">
        <f t="shared" si="1842"/>
        <v>12283.110866792164</v>
      </c>
      <c r="Y4072" s="39">
        <f t="shared" si="1843"/>
        <v>373867.18700798647</v>
      </c>
      <c r="Z4072" s="41">
        <f t="shared" si="1844"/>
        <v>5994158.1029945752</v>
      </c>
      <c r="AA4072" s="41">
        <v>1130046.199744879</v>
      </c>
      <c r="AB4072" s="41">
        <v>-30476.992329042685</v>
      </c>
      <c r="AC4072" s="41">
        <f t="shared" si="1855"/>
        <v>1099569.2074158364</v>
      </c>
      <c r="AD4072" s="42">
        <f t="shared" si="1856"/>
        <v>4864111.9032496959</v>
      </c>
      <c r="AE4072" s="41">
        <f t="shared" si="1857"/>
        <v>5963681.1106655318</v>
      </c>
      <c r="AF4072" s="42">
        <f t="shared" si="1858"/>
        <v>143583193.69252905</v>
      </c>
      <c r="AG4072" s="43">
        <f t="shared" si="1865"/>
        <v>400</v>
      </c>
      <c r="AH4072" s="44">
        <f t="shared" si="1860"/>
        <v>383.96714579055441</v>
      </c>
      <c r="AI4072" s="36">
        <f t="shared" si="1861"/>
        <v>16.032854209445585</v>
      </c>
      <c r="AJ4072" s="36">
        <f t="shared" si="1862"/>
        <v>488</v>
      </c>
      <c r="AK4072" s="45">
        <v>45657</v>
      </c>
    </row>
    <row r="4073" spans="1:37" s="79" customFormat="1" ht="12.75" x14ac:dyDescent="0.25">
      <c r="A4073" s="36">
        <v>4067</v>
      </c>
      <c r="B4073" s="45">
        <v>45169</v>
      </c>
      <c r="C4073" s="36" t="s">
        <v>823</v>
      </c>
      <c r="D4073" s="36"/>
      <c r="E4073" s="56">
        <v>12004</v>
      </c>
      <c r="F4073" s="56" t="s">
        <v>2883</v>
      </c>
      <c r="G4073" s="56" t="s">
        <v>1700</v>
      </c>
      <c r="H4073" s="38">
        <v>6301</v>
      </c>
      <c r="I4073" s="50">
        <v>385834696.50688064</v>
      </c>
      <c r="J4073" s="39">
        <f t="shared" si="1845"/>
        <v>0</v>
      </c>
      <c r="K4073" s="39">
        <f t="shared" si="1846"/>
        <v>0</v>
      </c>
      <c r="L4073" s="39">
        <f t="shared" si="1847"/>
        <v>385834696.50688064</v>
      </c>
      <c r="M4073" s="39">
        <f t="shared" si="1864"/>
        <v>0</v>
      </c>
      <c r="N4073" s="39">
        <f t="shared" si="1863"/>
        <v>0</v>
      </c>
      <c r="O4073" s="39">
        <f t="shared" si="1849"/>
        <v>0</v>
      </c>
      <c r="P4073" s="39">
        <f t="shared" si="1850"/>
        <v>0</v>
      </c>
      <c r="Q4073" s="39">
        <f t="shared" si="1851"/>
        <v>0</v>
      </c>
      <c r="R4073" s="39">
        <f t="shared" si="1852"/>
        <v>0</v>
      </c>
      <c r="S4073" s="39">
        <f t="shared" si="1853"/>
        <v>0</v>
      </c>
      <c r="T4073" s="39"/>
      <c r="U4073" s="39">
        <f t="shared" si="1854"/>
        <v>0</v>
      </c>
      <c r="V4073" s="39"/>
      <c r="W4073" s="39"/>
      <c r="X4073" s="39">
        <f t="shared" si="1842"/>
        <v>31690.734826027154</v>
      </c>
      <c r="Y4073" s="39">
        <f t="shared" si="1843"/>
        <v>964586.74126720149</v>
      </c>
      <c r="Z4073" s="41">
        <f t="shared" si="1844"/>
        <v>15465078.59510125</v>
      </c>
      <c r="AA4073" s="41">
        <v>2915547.603994498</v>
      </c>
      <c r="AB4073" s="41">
        <v>-78631.406381402485</v>
      </c>
      <c r="AC4073" s="41">
        <f t="shared" si="1855"/>
        <v>2836916.1976130954</v>
      </c>
      <c r="AD4073" s="42">
        <f t="shared" si="1856"/>
        <v>12549530.991106752</v>
      </c>
      <c r="AE4073" s="41">
        <f t="shared" si="1857"/>
        <v>15386447.188719848</v>
      </c>
      <c r="AF4073" s="42">
        <f t="shared" si="1858"/>
        <v>370448249.31816077</v>
      </c>
      <c r="AG4073" s="43">
        <f t="shared" si="1865"/>
        <v>400</v>
      </c>
      <c r="AH4073" s="44">
        <f t="shared" si="1860"/>
        <v>383.96714579055441</v>
      </c>
      <c r="AI4073" s="36">
        <f t="shared" si="1861"/>
        <v>16.032854209445585</v>
      </c>
      <c r="AJ4073" s="36">
        <f t="shared" si="1862"/>
        <v>488</v>
      </c>
      <c r="AK4073" s="45">
        <v>45657</v>
      </c>
    </row>
    <row r="4074" spans="1:37" ht="38.25" customHeight="1" x14ac:dyDescent="0.25">
      <c r="A4074" s="36">
        <v>4068</v>
      </c>
      <c r="B4074" s="45">
        <v>45169</v>
      </c>
      <c r="C4074" s="36" t="s">
        <v>823</v>
      </c>
      <c r="D4074" s="36"/>
      <c r="E4074" s="56">
        <v>12004</v>
      </c>
      <c r="F4074" s="56" t="s">
        <v>2883</v>
      </c>
      <c r="G4074" s="36" t="s">
        <v>540</v>
      </c>
      <c r="H4074" s="38">
        <v>1</v>
      </c>
      <c r="I4074" s="50">
        <v>732067.3</v>
      </c>
      <c r="J4074" s="39">
        <f t="shared" si="1845"/>
        <v>0</v>
      </c>
      <c r="K4074" s="39">
        <f t="shared" si="1846"/>
        <v>0</v>
      </c>
      <c r="L4074" s="39">
        <f t="shared" si="1847"/>
        <v>732067.3</v>
      </c>
      <c r="M4074" s="39">
        <f t="shared" si="1864"/>
        <v>0</v>
      </c>
      <c r="N4074" s="39">
        <f t="shared" si="1863"/>
        <v>0</v>
      </c>
      <c r="O4074" s="39">
        <f t="shared" si="1849"/>
        <v>0</v>
      </c>
      <c r="P4074" s="39">
        <f t="shared" si="1850"/>
        <v>0</v>
      </c>
      <c r="Q4074" s="39">
        <f t="shared" si="1851"/>
        <v>0</v>
      </c>
      <c r="R4074" s="39">
        <f t="shared" si="1852"/>
        <v>0</v>
      </c>
      <c r="S4074" s="39">
        <f t="shared" si="1853"/>
        <v>0</v>
      </c>
      <c r="T4074" s="39"/>
      <c r="U4074" s="39">
        <f t="shared" si="1854"/>
        <v>0</v>
      </c>
      <c r="V4074" s="39"/>
      <c r="W4074" s="39"/>
      <c r="X4074" s="39">
        <f t="shared" si="1842"/>
        <v>60.128731006160166</v>
      </c>
      <c r="Y4074" s="39">
        <f t="shared" si="1843"/>
        <v>1830.1682499999999</v>
      </c>
      <c r="Z4074" s="41">
        <f t="shared" si="1844"/>
        <v>29342.820731006159</v>
      </c>
      <c r="AA4074" s="41">
        <v>5531.8432525667349</v>
      </c>
      <c r="AB4074" s="41">
        <v>-149.19208118394181</v>
      </c>
      <c r="AC4074" s="41">
        <f t="shared" si="1855"/>
        <v>5382.6511713827931</v>
      </c>
      <c r="AD4074" s="42">
        <f t="shared" si="1856"/>
        <v>23810.977478439425</v>
      </c>
      <c r="AE4074" s="41">
        <f t="shared" si="1857"/>
        <v>29193.628649822218</v>
      </c>
      <c r="AF4074" s="42">
        <f t="shared" si="1858"/>
        <v>702873.67135017784</v>
      </c>
      <c r="AG4074" s="43">
        <f t="shared" si="1865"/>
        <v>400</v>
      </c>
      <c r="AH4074" s="44">
        <f t="shared" si="1860"/>
        <v>383.96714579055441</v>
      </c>
      <c r="AI4074" s="36">
        <f t="shared" si="1861"/>
        <v>16.032854209445585</v>
      </c>
      <c r="AJ4074" s="36">
        <f t="shared" si="1862"/>
        <v>488</v>
      </c>
      <c r="AK4074" s="45">
        <v>45657</v>
      </c>
    </row>
    <row r="4075" spans="1:37" s="79" customFormat="1" ht="12.75" x14ac:dyDescent="0.25">
      <c r="A4075" s="36">
        <v>4069</v>
      </c>
      <c r="B4075" s="45">
        <v>45169</v>
      </c>
      <c r="C4075" s="36" t="s">
        <v>823</v>
      </c>
      <c r="D4075" s="36"/>
      <c r="E4075" s="56">
        <v>12004</v>
      </c>
      <c r="F4075" s="56" t="s">
        <v>2883</v>
      </c>
      <c r="G4075" s="36" t="s">
        <v>558</v>
      </c>
      <c r="H4075" s="38">
        <v>1</v>
      </c>
      <c r="I4075" s="50">
        <v>1377392.6399999999</v>
      </c>
      <c r="J4075" s="39">
        <f t="shared" si="1845"/>
        <v>0</v>
      </c>
      <c r="K4075" s="39">
        <f t="shared" si="1846"/>
        <v>0</v>
      </c>
      <c r="L4075" s="39">
        <f t="shared" si="1847"/>
        <v>1377392.6399999999</v>
      </c>
      <c r="M4075" s="39">
        <f t="shared" si="1864"/>
        <v>0</v>
      </c>
      <c r="N4075" s="39">
        <f t="shared" si="1863"/>
        <v>0</v>
      </c>
      <c r="O4075" s="39">
        <f t="shared" si="1849"/>
        <v>0</v>
      </c>
      <c r="P4075" s="39">
        <f t="shared" si="1850"/>
        <v>0</v>
      </c>
      <c r="Q4075" s="39">
        <f t="shared" si="1851"/>
        <v>0</v>
      </c>
      <c r="R4075" s="39">
        <f t="shared" si="1852"/>
        <v>0</v>
      </c>
      <c r="S4075" s="39">
        <f t="shared" si="1853"/>
        <v>0</v>
      </c>
      <c r="T4075" s="39"/>
      <c r="U4075" s="39">
        <f t="shared" si="1854"/>
        <v>0</v>
      </c>
      <c r="V4075" s="39"/>
      <c r="W4075" s="39"/>
      <c r="X4075" s="39">
        <f t="shared" si="1842"/>
        <v>113.13286570841888</v>
      </c>
      <c r="Y4075" s="39">
        <f t="shared" si="1843"/>
        <v>3443.4815999999996</v>
      </c>
      <c r="Z4075" s="41">
        <f t="shared" si="1844"/>
        <v>55208.83846570841</v>
      </c>
      <c r="AA4075" s="41">
        <v>10408.223645174538</v>
      </c>
      <c r="AB4075" s="41">
        <v>-280.7065341793629</v>
      </c>
      <c r="AC4075" s="41">
        <f t="shared" si="1855"/>
        <v>10127.517110995175</v>
      </c>
      <c r="AD4075" s="42">
        <f t="shared" si="1856"/>
        <v>44800.614820533869</v>
      </c>
      <c r="AE4075" s="41">
        <f t="shared" si="1857"/>
        <v>54928.131931529046</v>
      </c>
      <c r="AF4075" s="42">
        <f t="shared" si="1858"/>
        <v>1322464.5080684708</v>
      </c>
      <c r="AG4075" s="43">
        <f t="shared" si="1865"/>
        <v>400</v>
      </c>
      <c r="AH4075" s="44">
        <f t="shared" si="1860"/>
        <v>383.96714579055441</v>
      </c>
      <c r="AI4075" s="36">
        <f t="shared" si="1861"/>
        <v>16.032854209445585</v>
      </c>
      <c r="AJ4075" s="36">
        <f t="shared" si="1862"/>
        <v>488</v>
      </c>
      <c r="AK4075" s="45">
        <v>45657</v>
      </c>
    </row>
    <row r="4076" spans="1:37" s="79" customFormat="1" ht="12.75" x14ac:dyDescent="0.25">
      <c r="A4076" s="36">
        <v>4070</v>
      </c>
      <c r="B4076" s="45">
        <v>45169</v>
      </c>
      <c r="C4076" s="36" t="s">
        <v>823</v>
      </c>
      <c r="D4076" s="36"/>
      <c r="E4076" s="56">
        <v>12004</v>
      </c>
      <c r="F4076" s="56" t="s">
        <v>2883</v>
      </c>
      <c r="G4076" s="56" t="s">
        <v>1700</v>
      </c>
      <c r="H4076" s="38">
        <v>1</v>
      </c>
      <c r="I4076" s="50">
        <v>234663.76</v>
      </c>
      <c r="J4076" s="39">
        <f t="shared" si="1845"/>
        <v>0</v>
      </c>
      <c r="K4076" s="39">
        <f t="shared" si="1846"/>
        <v>0</v>
      </c>
      <c r="L4076" s="39">
        <f t="shared" si="1847"/>
        <v>234663.76</v>
      </c>
      <c r="M4076" s="39">
        <f t="shared" si="1864"/>
        <v>0</v>
      </c>
      <c r="N4076" s="39">
        <f t="shared" si="1863"/>
        <v>0</v>
      </c>
      <c r="O4076" s="39">
        <f t="shared" si="1849"/>
        <v>0</v>
      </c>
      <c r="P4076" s="39">
        <f t="shared" si="1850"/>
        <v>0</v>
      </c>
      <c r="Q4076" s="39">
        <f t="shared" si="1851"/>
        <v>0</v>
      </c>
      <c r="R4076" s="39">
        <f t="shared" si="1852"/>
        <v>0</v>
      </c>
      <c r="S4076" s="39">
        <f t="shared" si="1853"/>
        <v>0</v>
      </c>
      <c r="T4076" s="39"/>
      <c r="U4076" s="39">
        <f t="shared" si="1854"/>
        <v>0</v>
      </c>
      <c r="V4076" s="39"/>
      <c r="W4076" s="39"/>
      <c r="X4076" s="39">
        <f t="shared" si="1842"/>
        <v>19.274230800821353</v>
      </c>
      <c r="Y4076" s="39">
        <f t="shared" si="1843"/>
        <v>586.65939999999989</v>
      </c>
      <c r="Z4076" s="41">
        <f t="shared" si="1844"/>
        <v>9405.8246308008202</v>
      </c>
      <c r="AA4076" s="41">
        <v>1773.2292336755643</v>
      </c>
      <c r="AB4076" s="41">
        <v>-47.823437452880398</v>
      </c>
      <c r="AC4076" s="41">
        <f t="shared" si="1855"/>
        <v>1725.4057962226839</v>
      </c>
      <c r="AD4076" s="42">
        <f t="shared" si="1856"/>
        <v>7632.5953971252557</v>
      </c>
      <c r="AE4076" s="41">
        <f t="shared" si="1857"/>
        <v>9358.00119334794</v>
      </c>
      <c r="AF4076" s="42">
        <f t="shared" si="1858"/>
        <v>225305.75880665207</v>
      </c>
      <c r="AG4076" s="43">
        <f t="shared" si="1865"/>
        <v>400</v>
      </c>
      <c r="AH4076" s="44">
        <f t="shared" si="1860"/>
        <v>383.96714579055441</v>
      </c>
      <c r="AI4076" s="36">
        <f t="shared" si="1861"/>
        <v>16.032854209445585</v>
      </c>
      <c r="AJ4076" s="36">
        <f t="shared" si="1862"/>
        <v>488</v>
      </c>
      <c r="AK4076" s="45">
        <v>45657</v>
      </c>
    </row>
    <row r="4077" spans="1:37" s="79" customFormat="1" ht="12.75" x14ac:dyDescent="0.25">
      <c r="A4077" s="36">
        <v>4071</v>
      </c>
      <c r="B4077" s="45">
        <v>45170</v>
      </c>
      <c r="C4077" s="36" t="s">
        <v>533</v>
      </c>
      <c r="D4077" s="36"/>
      <c r="E4077" s="36">
        <v>12003</v>
      </c>
      <c r="F4077" s="56" t="s">
        <v>2894</v>
      </c>
      <c r="G4077" s="56" t="s">
        <v>901</v>
      </c>
      <c r="H4077" s="38">
        <v>1</v>
      </c>
      <c r="I4077" s="48">
        <v>400000</v>
      </c>
      <c r="J4077" s="39">
        <f t="shared" si="1845"/>
        <v>0</v>
      </c>
      <c r="K4077" s="39">
        <f t="shared" si="1846"/>
        <v>400000</v>
      </c>
      <c r="L4077" s="39">
        <f t="shared" si="1847"/>
        <v>0</v>
      </c>
      <c r="M4077" s="39">
        <f t="shared" si="1864"/>
        <v>0</v>
      </c>
      <c r="N4077" s="39">
        <f t="shared" si="1863"/>
        <v>0</v>
      </c>
      <c r="O4077" s="39">
        <f t="shared" si="1849"/>
        <v>0</v>
      </c>
      <c r="P4077" s="39">
        <f t="shared" si="1850"/>
        <v>0</v>
      </c>
      <c r="Q4077" s="39">
        <f t="shared" si="1851"/>
        <v>0</v>
      </c>
      <c r="R4077" s="39">
        <f t="shared" si="1852"/>
        <v>0</v>
      </c>
      <c r="S4077" s="39">
        <f t="shared" si="1853"/>
        <v>0</v>
      </c>
      <c r="T4077" s="39"/>
      <c r="U4077" s="39">
        <f t="shared" si="1854"/>
        <v>0</v>
      </c>
      <c r="V4077" s="39"/>
      <c r="W4077" s="39"/>
      <c r="X4077" s="39">
        <f t="shared" si="1842"/>
        <v>32.854209445585212</v>
      </c>
      <c r="Y4077" s="39">
        <f t="shared" si="1843"/>
        <v>999.99999999999989</v>
      </c>
      <c r="Z4077" s="41">
        <f t="shared" si="1844"/>
        <v>15999.999999999998</v>
      </c>
      <c r="AA4077" s="41">
        <v>3975.3593429158104</v>
      </c>
      <c r="AB4077" s="41">
        <v>-107.21419728506464</v>
      </c>
      <c r="AC4077" s="41">
        <f t="shared" si="1855"/>
        <v>3868.1451456307459</v>
      </c>
      <c r="AD4077" s="42">
        <f t="shared" si="1856"/>
        <v>12024.640657084188</v>
      </c>
      <c r="AE4077" s="41">
        <f t="shared" si="1857"/>
        <v>15892.785802714934</v>
      </c>
      <c r="AF4077" s="42">
        <f t="shared" si="1858"/>
        <v>384107.21419728507</v>
      </c>
      <c r="AG4077" s="43">
        <f t="shared" si="1865"/>
        <v>400</v>
      </c>
      <c r="AH4077" s="44">
        <f t="shared" si="1860"/>
        <v>384</v>
      </c>
      <c r="AI4077" s="36">
        <f t="shared" si="1861"/>
        <v>16</v>
      </c>
      <c r="AJ4077" s="36">
        <f t="shared" si="1862"/>
        <v>487</v>
      </c>
      <c r="AK4077" s="45">
        <v>45657</v>
      </c>
    </row>
    <row r="4078" spans="1:37" s="79" customFormat="1" ht="38.25" customHeight="1" x14ac:dyDescent="0.25">
      <c r="A4078" s="36">
        <v>4072</v>
      </c>
      <c r="B4078" s="45">
        <v>45170</v>
      </c>
      <c r="C4078" s="36" t="s">
        <v>533</v>
      </c>
      <c r="D4078" s="36"/>
      <c r="E4078" s="36">
        <v>12003</v>
      </c>
      <c r="F4078" s="36" t="s">
        <v>2895</v>
      </c>
      <c r="G4078" s="36" t="s">
        <v>52</v>
      </c>
      <c r="H4078" s="38">
        <v>1</v>
      </c>
      <c r="I4078" s="48">
        <v>87000</v>
      </c>
      <c r="J4078" s="39">
        <f t="shared" si="1845"/>
        <v>0</v>
      </c>
      <c r="K4078" s="39">
        <f t="shared" si="1846"/>
        <v>87000</v>
      </c>
      <c r="L4078" s="39">
        <f t="shared" si="1847"/>
        <v>0</v>
      </c>
      <c r="M4078" s="39">
        <f t="shared" si="1864"/>
        <v>0</v>
      </c>
      <c r="N4078" s="39">
        <f t="shared" si="1863"/>
        <v>0</v>
      </c>
      <c r="O4078" s="39">
        <f t="shared" si="1849"/>
        <v>0</v>
      </c>
      <c r="P4078" s="39">
        <f t="shared" si="1850"/>
        <v>0</v>
      </c>
      <c r="Q4078" s="39">
        <f t="shared" si="1851"/>
        <v>0</v>
      </c>
      <c r="R4078" s="39">
        <f t="shared" si="1852"/>
        <v>0</v>
      </c>
      <c r="S4078" s="39">
        <f t="shared" si="1853"/>
        <v>0</v>
      </c>
      <c r="T4078" s="39"/>
      <c r="U4078" s="39">
        <f t="shared" si="1854"/>
        <v>0</v>
      </c>
      <c r="V4078" s="39"/>
      <c r="W4078" s="39"/>
      <c r="X4078" s="39">
        <f t="shared" si="1842"/>
        <v>7.1457905544147842</v>
      </c>
      <c r="Y4078" s="39">
        <f t="shared" si="1843"/>
        <v>217.5</v>
      </c>
      <c r="Z4078" s="41">
        <f t="shared" si="1844"/>
        <v>3480</v>
      </c>
      <c r="AA4078" s="41">
        <v>864.64065708418889</v>
      </c>
      <c r="AB4078" s="41">
        <v>-23.319087909501565</v>
      </c>
      <c r="AC4078" s="41">
        <f t="shared" si="1855"/>
        <v>841.32156917468728</v>
      </c>
      <c r="AD4078" s="42">
        <f t="shared" si="1856"/>
        <v>2615.3593429158109</v>
      </c>
      <c r="AE4078" s="41">
        <f t="shared" si="1857"/>
        <v>3456.6809120904982</v>
      </c>
      <c r="AF4078" s="42">
        <f t="shared" si="1858"/>
        <v>83543.319087909505</v>
      </c>
      <c r="AG4078" s="43">
        <f t="shared" si="1865"/>
        <v>400</v>
      </c>
      <c r="AH4078" s="44">
        <f t="shared" si="1860"/>
        <v>384</v>
      </c>
      <c r="AI4078" s="36">
        <f t="shared" si="1861"/>
        <v>16</v>
      </c>
      <c r="AJ4078" s="36">
        <f t="shared" si="1862"/>
        <v>487</v>
      </c>
      <c r="AK4078" s="45">
        <v>45657</v>
      </c>
    </row>
    <row r="4079" spans="1:37" s="79" customFormat="1" ht="15.75" customHeight="1" x14ac:dyDescent="0.25">
      <c r="A4079" s="36">
        <v>4073</v>
      </c>
      <c r="B4079" s="45">
        <v>45170</v>
      </c>
      <c r="C4079" s="36" t="s">
        <v>533</v>
      </c>
      <c r="D4079" s="36"/>
      <c r="E4079" s="36">
        <v>12003</v>
      </c>
      <c r="F4079" s="36" t="s">
        <v>2896</v>
      </c>
      <c r="G4079" s="36" t="s">
        <v>52</v>
      </c>
      <c r="H4079" s="38">
        <v>3</v>
      </c>
      <c r="I4079" s="48">
        <v>261000</v>
      </c>
      <c r="J4079" s="39">
        <f t="shared" si="1845"/>
        <v>0</v>
      </c>
      <c r="K4079" s="39">
        <f t="shared" si="1846"/>
        <v>261000</v>
      </c>
      <c r="L4079" s="39">
        <f t="shared" si="1847"/>
        <v>0</v>
      </c>
      <c r="M4079" s="39">
        <f t="shared" si="1864"/>
        <v>0</v>
      </c>
      <c r="N4079" s="39">
        <f t="shared" si="1863"/>
        <v>0</v>
      </c>
      <c r="O4079" s="39">
        <f t="shared" si="1849"/>
        <v>0</v>
      </c>
      <c r="P4079" s="39">
        <f t="shared" si="1850"/>
        <v>0</v>
      </c>
      <c r="Q4079" s="39">
        <f t="shared" si="1851"/>
        <v>0</v>
      </c>
      <c r="R4079" s="39">
        <f t="shared" si="1852"/>
        <v>0</v>
      </c>
      <c r="S4079" s="39">
        <f t="shared" si="1853"/>
        <v>0</v>
      </c>
      <c r="T4079" s="39"/>
      <c r="U4079" s="39">
        <f t="shared" si="1854"/>
        <v>0</v>
      </c>
      <c r="V4079" s="39"/>
      <c r="W4079" s="39"/>
      <c r="X4079" s="39">
        <f t="shared" si="1842"/>
        <v>21.437371663244353</v>
      </c>
      <c r="Y4079" s="39">
        <f t="shared" si="1843"/>
        <v>652.5</v>
      </c>
      <c r="Z4079" s="41">
        <f t="shared" si="1844"/>
        <v>10440</v>
      </c>
      <c r="AA4079" s="41">
        <v>2593.9219712525664</v>
      </c>
      <c r="AB4079" s="41">
        <v>-69.957263728504685</v>
      </c>
      <c r="AC4079" s="41">
        <f t="shared" si="1855"/>
        <v>2523.9647075240619</v>
      </c>
      <c r="AD4079" s="42">
        <f t="shared" si="1856"/>
        <v>7846.0780287474336</v>
      </c>
      <c r="AE4079" s="41">
        <f t="shared" si="1857"/>
        <v>10370.042736271495</v>
      </c>
      <c r="AF4079" s="42">
        <f t="shared" si="1858"/>
        <v>250629.95726372852</v>
      </c>
      <c r="AG4079" s="43">
        <f t="shared" si="1865"/>
        <v>400</v>
      </c>
      <c r="AH4079" s="44">
        <f t="shared" si="1860"/>
        <v>384</v>
      </c>
      <c r="AI4079" s="36">
        <f t="shared" si="1861"/>
        <v>16</v>
      </c>
      <c r="AJ4079" s="36">
        <f t="shared" si="1862"/>
        <v>487</v>
      </c>
      <c r="AK4079" s="45">
        <v>45657</v>
      </c>
    </row>
    <row r="4080" spans="1:37" s="79" customFormat="1" ht="15.75" customHeight="1" x14ac:dyDescent="0.25">
      <c r="A4080" s="36">
        <v>4074</v>
      </c>
      <c r="B4080" s="45">
        <v>45170</v>
      </c>
      <c r="C4080" s="49" t="s">
        <v>265</v>
      </c>
      <c r="D4080" s="49"/>
      <c r="E4080" s="49">
        <v>12007</v>
      </c>
      <c r="F4080" s="56" t="s">
        <v>2897</v>
      </c>
      <c r="G4080" s="56" t="s">
        <v>756</v>
      </c>
      <c r="H4080" s="38">
        <v>3</v>
      </c>
      <c r="I4080" s="50">
        <v>120000</v>
      </c>
      <c r="J4080" s="39">
        <f t="shared" si="1845"/>
        <v>0</v>
      </c>
      <c r="K4080" s="39">
        <f t="shared" si="1846"/>
        <v>0</v>
      </c>
      <c r="L4080" s="39">
        <f t="shared" si="1847"/>
        <v>0</v>
      </c>
      <c r="M4080" s="39">
        <f t="shared" si="1864"/>
        <v>0</v>
      </c>
      <c r="N4080" s="39">
        <f t="shared" si="1863"/>
        <v>0</v>
      </c>
      <c r="O4080" s="39">
        <f t="shared" si="1849"/>
        <v>120000</v>
      </c>
      <c r="P4080" s="39">
        <f t="shared" si="1850"/>
        <v>0</v>
      </c>
      <c r="Q4080" s="39">
        <f t="shared" si="1851"/>
        <v>0</v>
      </c>
      <c r="R4080" s="39">
        <f t="shared" si="1852"/>
        <v>0</v>
      </c>
      <c r="S4080" s="39">
        <f t="shared" si="1853"/>
        <v>0</v>
      </c>
      <c r="T4080" s="39"/>
      <c r="U4080" s="39">
        <f t="shared" si="1854"/>
        <v>0</v>
      </c>
      <c r="V4080" s="39"/>
      <c r="W4080" s="39"/>
      <c r="X4080" s="39">
        <f t="shared" si="1842"/>
        <v>32.854209445585212</v>
      </c>
      <c r="Y4080" s="39">
        <f t="shared" si="1843"/>
        <v>999.99999999999989</v>
      </c>
      <c r="Z4080" s="41">
        <f t="shared" si="1844"/>
        <v>15999.999999999998</v>
      </c>
      <c r="AA4080" s="41">
        <v>3975.3593429158104</v>
      </c>
      <c r="AB4080" s="41">
        <v>3762.5017354482657</v>
      </c>
      <c r="AC4080" s="41">
        <f t="shared" si="1855"/>
        <v>7737.8610783640761</v>
      </c>
      <c r="AD4080" s="42">
        <f t="shared" si="1856"/>
        <v>12024.640657084188</v>
      </c>
      <c r="AE4080" s="41">
        <f t="shared" si="1857"/>
        <v>19762.501735448262</v>
      </c>
      <c r="AF4080" s="42">
        <f t="shared" si="1858"/>
        <v>100237.49826455174</v>
      </c>
      <c r="AG4080" s="43">
        <f t="shared" si="1865"/>
        <v>120</v>
      </c>
      <c r="AH4080" s="44">
        <f t="shared" si="1860"/>
        <v>104</v>
      </c>
      <c r="AI4080" s="36">
        <f t="shared" si="1861"/>
        <v>16</v>
      </c>
      <c r="AJ4080" s="36">
        <f t="shared" si="1862"/>
        <v>487</v>
      </c>
      <c r="AK4080" s="45">
        <v>45657</v>
      </c>
    </row>
    <row r="4081" spans="1:37" s="79" customFormat="1" ht="51" customHeight="1" x14ac:dyDescent="0.25">
      <c r="A4081" s="36">
        <v>4075</v>
      </c>
      <c r="B4081" s="91">
        <v>45170</v>
      </c>
      <c r="C4081" s="49" t="s">
        <v>272</v>
      </c>
      <c r="D4081" s="49"/>
      <c r="E4081" s="49">
        <v>12010</v>
      </c>
      <c r="F4081" s="56" t="s">
        <v>2898</v>
      </c>
      <c r="G4081" s="56" t="s">
        <v>62</v>
      </c>
      <c r="H4081" s="38">
        <v>2</v>
      </c>
      <c r="I4081" s="50">
        <v>156000</v>
      </c>
      <c r="J4081" s="39">
        <f t="shared" si="1845"/>
        <v>0</v>
      </c>
      <c r="K4081" s="39">
        <f t="shared" si="1846"/>
        <v>0</v>
      </c>
      <c r="L4081" s="39">
        <f t="shared" si="1847"/>
        <v>0</v>
      </c>
      <c r="M4081" s="39">
        <f t="shared" si="1864"/>
        <v>0</v>
      </c>
      <c r="N4081" s="39">
        <f t="shared" si="1863"/>
        <v>0</v>
      </c>
      <c r="O4081" s="39">
        <f t="shared" si="1849"/>
        <v>0</v>
      </c>
      <c r="P4081" s="39">
        <f t="shared" si="1850"/>
        <v>0</v>
      </c>
      <c r="Q4081" s="39">
        <f t="shared" si="1851"/>
        <v>0</v>
      </c>
      <c r="R4081" s="39">
        <f t="shared" si="1852"/>
        <v>156000</v>
      </c>
      <c r="S4081" s="39">
        <f t="shared" si="1853"/>
        <v>0</v>
      </c>
      <c r="T4081" s="39"/>
      <c r="U4081" s="39">
        <f t="shared" si="1854"/>
        <v>0</v>
      </c>
      <c r="V4081" s="39"/>
      <c r="W4081" s="39"/>
      <c r="X4081" s="39">
        <f t="shared" si="1842"/>
        <v>42.710472279260777</v>
      </c>
      <c r="Y4081" s="39">
        <f t="shared" si="1843"/>
        <v>1300</v>
      </c>
      <c r="Z4081" s="41">
        <f t="shared" si="1844"/>
        <v>20800</v>
      </c>
      <c r="AA4081" s="41">
        <v>5167.9671457905542</v>
      </c>
      <c r="AB4081" s="41">
        <v>4891.2522560827456</v>
      </c>
      <c r="AC4081" s="41">
        <f t="shared" si="1855"/>
        <v>10059.219401873299</v>
      </c>
      <c r="AD4081" s="42">
        <f t="shared" si="1856"/>
        <v>15632.032854209447</v>
      </c>
      <c r="AE4081" s="41">
        <f t="shared" si="1857"/>
        <v>25691.252256082746</v>
      </c>
      <c r="AF4081" s="42">
        <f t="shared" si="1858"/>
        <v>130308.74774391725</v>
      </c>
      <c r="AG4081" s="43">
        <f t="shared" si="1865"/>
        <v>120</v>
      </c>
      <c r="AH4081" s="44">
        <f t="shared" si="1860"/>
        <v>104</v>
      </c>
      <c r="AI4081" s="36">
        <f t="shared" si="1861"/>
        <v>16</v>
      </c>
      <c r="AJ4081" s="36">
        <f t="shared" si="1862"/>
        <v>487</v>
      </c>
      <c r="AK4081" s="45">
        <v>45657</v>
      </c>
    </row>
    <row r="4082" spans="1:37" s="79" customFormat="1" ht="15.75" customHeight="1" x14ac:dyDescent="0.25">
      <c r="A4082" s="36">
        <v>4076</v>
      </c>
      <c r="B4082" s="45">
        <v>45170</v>
      </c>
      <c r="C4082" s="49" t="s">
        <v>33</v>
      </c>
      <c r="D4082" s="49"/>
      <c r="E4082" s="49">
        <v>12012</v>
      </c>
      <c r="F4082" s="56" t="s">
        <v>1500</v>
      </c>
      <c r="G4082" s="56" t="s">
        <v>270</v>
      </c>
      <c r="H4082" s="38">
        <v>6</v>
      </c>
      <c r="I4082" s="50">
        <v>1320000</v>
      </c>
      <c r="J4082" s="39">
        <f t="shared" si="1845"/>
        <v>0</v>
      </c>
      <c r="K4082" s="39">
        <f t="shared" si="1846"/>
        <v>0</v>
      </c>
      <c r="L4082" s="39">
        <f t="shared" si="1847"/>
        <v>0</v>
      </c>
      <c r="M4082" s="39">
        <f t="shared" si="1864"/>
        <v>0</v>
      </c>
      <c r="N4082" s="39">
        <f t="shared" si="1863"/>
        <v>0</v>
      </c>
      <c r="O4082" s="39">
        <f t="shared" si="1849"/>
        <v>0</v>
      </c>
      <c r="P4082" s="39">
        <f t="shared" si="1850"/>
        <v>0</v>
      </c>
      <c r="Q4082" s="39">
        <f t="shared" si="1851"/>
        <v>0</v>
      </c>
      <c r="R4082" s="39">
        <f t="shared" si="1852"/>
        <v>0</v>
      </c>
      <c r="S4082" s="39">
        <f t="shared" si="1853"/>
        <v>0</v>
      </c>
      <c r="T4082" s="39"/>
      <c r="U4082" s="39">
        <f t="shared" si="1854"/>
        <v>1320000</v>
      </c>
      <c r="V4082" s="39"/>
      <c r="W4082" s="39"/>
      <c r="X4082" s="39">
        <f t="shared" si="1842"/>
        <v>108.41889117043121</v>
      </c>
      <c r="Y4082" s="39">
        <f t="shared" si="1843"/>
        <v>3300</v>
      </c>
      <c r="Z4082" s="41">
        <f t="shared" si="1844"/>
        <v>52800</v>
      </c>
      <c r="AA4082" s="41">
        <v>13118.685831622177</v>
      </c>
      <c r="AB4082" s="41">
        <v>-353.80685104071341</v>
      </c>
      <c r="AC4082" s="41">
        <f t="shared" si="1855"/>
        <v>12764.878980581463</v>
      </c>
      <c r="AD4082" s="42">
        <f t="shared" si="1856"/>
        <v>39681.314168377823</v>
      </c>
      <c r="AE4082" s="41">
        <f t="shared" si="1857"/>
        <v>52446.193148959283</v>
      </c>
      <c r="AF4082" s="42">
        <f t="shared" si="1858"/>
        <v>1267553.8068510408</v>
      </c>
      <c r="AG4082" s="43">
        <f t="shared" si="1865"/>
        <v>400</v>
      </c>
      <c r="AH4082" s="44">
        <f t="shared" si="1860"/>
        <v>384</v>
      </c>
      <c r="AI4082" s="36">
        <f t="shared" si="1861"/>
        <v>16</v>
      </c>
      <c r="AJ4082" s="36">
        <f t="shared" si="1862"/>
        <v>487</v>
      </c>
      <c r="AK4082" s="45">
        <v>45657</v>
      </c>
    </row>
    <row r="4083" spans="1:37" s="79" customFormat="1" ht="15.75" customHeight="1" x14ac:dyDescent="0.25">
      <c r="A4083" s="36">
        <v>4077</v>
      </c>
      <c r="B4083" s="45">
        <v>45170</v>
      </c>
      <c r="C4083" s="49" t="s">
        <v>33</v>
      </c>
      <c r="D4083" s="49"/>
      <c r="E4083" s="49">
        <v>12012</v>
      </c>
      <c r="F4083" s="56" t="s">
        <v>1499</v>
      </c>
      <c r="G4083" s="36" t="s">
        <v>65</v>
      </c>
      <c r="H4083" s="38">
        <v>1</v>
      </c>
      <c r="I4083" s="50">
        <v>258000</v>
      </c>
      <c r="J4083" s="39">
        <f t="shared" si="1845"/>
        <v>0</v>
      </c>
      <c r="K4083" s="39">
        <f t="shared" si="1846"/>
        <v>0</v>
      </c>
      <c r="L4083" s="39">
        <f t="shared" si="1847"/>
        <v>0</v>
      </c>
      <c r="M4083" s="39">
        <f t="shared" si="1864"/>
        <v>0</v>
      </c>
      <c r="N4083" s="39">
        <f t="shared" si="1863"/>
        <v>0</v>
      </c>
      <c r="O4083" s="39">
        <f t="shared" si="1849"/>
        <v>0</v>
      </c>
      <c r="P4083" s="39">
        <f t="shared" si="1850"/>
        <v>0</v>
      </c>
      <c r="Q4083" s="39">
        <f t="shared" si="1851"/>
        <v>0</v>
      </c>
      <c r="R4083" s="39">
        <f t="shared" si="1852"/>
        <v>0</v>
      </c>
      <c r="S4083" s="39">
        <f t="shared" si="1853"/>
        <v>0</v>
      </c>
      <c r="T4083" s="39"/>
      <c r="U4083" s="39">
        <f t="shared" si="1854"/>
        <v>258000</v>
      </c>
      <c r="V4083" s="39"/>
      <c r="W4083" s="39"/>
      <c r="X4083" s="39">
        <f t="shared" si="1842"/>
        <v>21.190965092402465</v>
      </c>
      <c r="Y4083" s="39">
        <f t="shared" si="1843"/>
        <v>645</v>
      </c>
      <c r="Z4083" s="41">
        <f t="shared" si="1844"/>
        <v>10320</v>
      </c>
      <c r="AA4083" s="41">
        <v>2564.106776180698</v>
      </c>
      <c r="AB4083" s="41">
        <v>-69.153157248866705</v>
      </c>
      <c r="AC4083" s="41">
        <f t="shared" si="1855"/>
        <v>2494.9536189318314</v>
      </c>
      <c r="AD4083" s="42">
        <f t="shared" si="1856"/>
        <v>7755.893223819302</v>
      </c>
      <c r="AE4083" s="41">
        <f t="shared" si="1857"/>
        <v>10250.846842751132</v>
      </c>
      <c r="AF4083" s="42">
        <f t="shared" si="1858"/>
        <v>247749.15315724886</v>
      </c>
      <c r="AG4083" s="43">
        <f t="shared" si="1865"/>
        <v>400</v>
      </c>
      <c r="AH4083" s="44">
        <f t="shared" si="1860"/>
        <v>384</v>
      </c>
      <c r="AI4083" s="36">
        <f t="shared" si="1861"/>
        <v>16</v>
      </c>
      <c r="AJ4083" s="36">
        <f t="shared" si="1862"/>
        <v>487</v>
      </c>
      <c r="AK4083" s="45">
        <v>45657</v>
      </c>
    </row>
    <row r="4084" spans="1:37" s="79" customFormat="1" ht="15.75" customHeight="1" x14ac:dyDescent="0.25">
      <c r="A4084" s="36">
        <v>4078</v>
      </c>
      <c r="B4084" s="45">
        <v>45170</v>
      </c>
      <c r="C4084" s="49" t="s">
        <v>33</v>
      </c>
      <c r="D4084" s="49"/>
      <c r="E4084" s="49">
        <v>12012</v>
      </c>
      <c r="F4084" s="56" t="s">
        <v>2899</v>
      </c>
      <c r="G4084" s="56" t="s">
        <v>1474</v>
      </c>
      <c r="H4084" s="38">
        <v>4</v>
      </c>
      <c r="I4084" s="50">
        <v>860000</v>
      </c>
      <c r="J4084" s="39">
        <f t="shared" si="1845"/>
        <v>0</v>
      </c>
      <c r="K4084" s="39">
        <f t="shared" si="1846"/>
        <v>0</v>
      </c>
      <c r="L4084" s="39">
        <f t="shared" si="1847"/>
        <v>0</v>
      </c>
      <c r="M4084" s="39">
        <f t="shared" si="1864"/>
        <v>0</v>
      </c>
      <c r="N4084" s="39">
        <f t="shared" si="1863"/>
        <v>0</v>
      </c>
      <c r="O4084" s="39">
        <f t="shared" si="1849"/>
        <v>0</v>
      </c>
      <c r="P4084" s="39">
        <f t="shared" si="1850"/>
        <v>0</v>
      </c>
      <c r="Q4084" s="39">
        <f t="shared" si="1851"/>
        <v>0</v>
      </c>
      <c r="R4084" s="39">
        <f t="shared" si="1852"/>
        <v>0</v>
      </c>
      <c r="S4084" s="39">
        <f t="shared" si="1853"/>
        <v>0</v>
      </c>
      <c r="T4084" s="39"/>
      <c r="U4084" s="39">
        <f t="shared" si="1854"/>
        <v>860000</v>
      </c>
      <c r="V4084" s="39"/>
      <c r="W4084" s="39"/>
      <c r="X4084" s="39">
        <f t="shared" si="1842"/>
        <v>70.636550308008211</v>
      </c>
      <c r="Y4084" s="39">
        <f t="shared" si="1843"/>
        <v>2150</v>
      </c>
      <c r="Z4084" s="41">
        <f t="shared" si="1844"/>
        <v>34400</v>
      </c>
      <c r="AA4084" s="41">
        <v>8547.0225872689934</v>
      </c>
      <c r="AB4084" s="41">
        <v>-230.51052416288903</v>
      </c>
      <c r="AC4084" s="41">
        <f t="shared" si="1855"/>
        <v>8316.5120631061036</v>
      </c>
      <c r="AD4084" s="42">
        <f t="shared" si="1856"/>
        <v>25852.977412731008</v>
      </c>
      <c r="AE4084" s="41">
        <f t="shared" si="1857"/>
        <v>34169.489475837108</v>
      </c>
      <c r="AF4084" s="42">
        <f t="shared" si="1858"/>
        <v>825830.51052416291</v>
      </c>
      <c r="AG4084" s="43">
        <f t="shared" si="1865"/>
        <v>400</v>
      </c>
      <c r="AH4084" s="44">
        <f t="shared" si="1860"/>
        <v>384</v>
      </c>
      <c r="AI4084" s="36">
        <f t="shared" si="1861"/>
        <v>16</v>
      </c>
      <c r="AJ4084" s="36">
        <f t="shared" si="1862"/>
        <v>487</v>
      </c>
      <c r="AK4084" s="45">
        <v>45657</v>
      </c>
    </row>
    <row r="4085" spans="1:37" s="79" customFormat="1" ht="51" customHeight="1" x14ac:dyDescent="0.25">
      <c r="A4085" s="36">
        <v>4079</v>
      </c>
      <c r="B4085" s="45">
        <v>45170</v>
      </c>
      <c r="C4085" s="49" t="s">
        <v>33</v>
      </c>
      <c r="D4085" s="49"/>
      <c r="E4085" s="49">
        <v>12012</v>
      </c>
      <c r="F4085" s="56" t="s">
        <v>2900</v>
      </c>
      <c r="G4085" s="56" t="s">
        <v>56</v>
      </c>
      <c r="H4085" s="38">
        <v>24</v>
      </c>
      <c r="I4085" s="50">
        <v>5780000</v>
      </c>
      <c r="J4085" s="39">
        <f t="shared" si="1845"/>
        <v>0</v>
      </c>
      <c r="K4085" s="39">
        <f t="shared" si="1846"/>
        <v>0</v>
      </c>
      <c r="L4085" s="39">
        <f t="shared" si="1847"/>
        <v>0</v>
      </c>
      <c r="M4085" s="39">
        <f t="shared" si="1864"/>
        <v>0</v>
      </c>
      <c r="N4085" s="39">
        <f t="shared" si="1863"/>
        <v>0</v>
      </c>
      <c r="O4085" s="39">
        <f t="shared" si="1849"/>
        <v>0</v>
      </c>
      <c r="P4085" s="39">
        <f t="shared" si="1850"/>
        <v>0</v>
      </c>
      <c r="Q4085" s="39">
        <f t="shared" si="1851"/>
        <v>0</v>
      </c>
      <c r="R4085" s="39">
        <f t="shared" si="1852"/>
        <v>0</v>
      </c>
      <c r="S4085" s="39">
        <f t="shared" si="1853"/>
        <v>0</v>
      </c>
      <c r="T4085" s="39"/>
      <c r="U4085" s="39">
        <f t="shared" si="1854"/>
        <v>5780000</v>
      </c>
      <c r="V4085" s="39"/>
      <c r="W4085" s="39"/>
      <c r="X4085" s="39">
        <f t="shared" si="1842"/>
        <v>474.74332648870637</v>
      </c>
      <c r="Y4085" s="39">
        <f t="shared" si="1843"/>
        <v>14450</v>
      </c>
      <c r="Z4085" s="41">
        <f t="shared" si="1844"/>
        <v>231200</v>
      </c>
      <c r="AA4085" s="41">
        <v>57443.942505133469</v>
      </c>
      <c r="AB4085" s="41">
        <v>-1549.2451507691844</v>
      </c>
      <c r="AC4085" s="41">
        <f t="shared" si="1855"/>
        <v>55894.697354364282</v>
      </c>
      <c r="AD4085" s="42">
        <f t="shared" si="1856"/>
        <v>173756.05749486655</v>
      </c>
      <c r="AE4085" s="41">
        <f t="shared" si="1857"/>
        <v>229650.75484923081</v>
      </c>
      <c r="AF4085" s="42">
        <f t="shared" si="1858"/>
        <v>5550349.2451507691</v>
      </c>
      <c r="AG4085" s="43">
        <f t="shared" si="1865"/>
        <v>400</v>
      </c>
      <c r="AH4085" s="44">
        <f t="shared" si="1860"/>
        <v>384</v>
      </c>
      <c r="AI4085" s="36">
        <f t="shared" si="1861"/>
        <v>16</v>
      </c>
      <c r="AJ4085" s="36">
        <f t="shared" si="1862"/>
        <v>487</v>
      </c>
      <c r="AK4085" s="45">
        <v>45657</v>
      </c>
    </row>
    <row r="4086" spans="1:37" s="79" customFormat="1" ht="15.75" customHeight="1" x14ac:dyDescent="0.25">
      <c r="A4086" s="36">
        <v>4080</v>
      </c>
      <c r="B4086" s="45">
        <v>45170</v>
      </c>
      <c r="C4086" s="36" t="s">
        <v>721</v>
      </c>
      <c r="D4086" s="36"/>
      <c r="E4086" s="36">
        <v>12003</v>
      </c>
      <c r="F4086" s="36" t="s">
        <v>1689</v>
      </c>
      <c r="G4086" s="38" t="s">
        <v>322</v>
      </c>
      <c r="H4086" s="61">
        <v>13</v>
      </c>
      <c r="I4086" s="48">
        <v>910000</v>
      </c>
      <c r="J4086" s="39">
        <f t="shared" si="1845"/>
        <v>0</v>
      </c>
      <c r="K4086" s="39">
        <f t="shared" si="1846"/>
        <v>910000</v>
      </c>
      <c r="L4086" s="39">
        <f t="shared" si="1847"/>
        <v>0</v>
      </c>
      <c r="M4086" s="39">
        <f t="shared" si="1864"/>
        <v>0</v>
      </c>
      <c r="N4086" s="39">
        <f t="shared" si="1863"/>
        <v>0</v>
      </c>
      <c r="O4086" s="39">
        <f t="shared" si="1849"/>
        <v>0</v>
      </c>
      <c r="P4086" s="39">
        <f t="shared" si="1850"/>
        <v>0</v>
      </c>
      <c r="Q4086" s="39">
        <f t="shared" si="1851"/>
        <v>0</v>
      </c>
      <c r="R4086" s="39">
        <f t="shared" si="1852"/>
        <v>0</v>
      </c>
      <c r="S4086" s="39">
        <f t="shared" si="1853"/>
        <v>0</v>
      </c>
      <c r="T4086" s="39"/>
      <c r="U4086" s="39">
        <f t="shared" si="1854"/>
        <v>0</v>
      </c>
      <c r="V4086" s="39"/>
      <c r="W4086" s="39"/>
      <c r="X4086" s="39">
        <f t="shared" si="1842"/>
        <v>74.743326488706359</v>
      </c>
      <c r="Y4086" s="39">
        <f t="shared" si="1843"/>
        <v>2275</v>
      </c>
      <c r="Z4086" s="41">
        <f t="shared" si="1844"/>
        <v>36400</v>
      </c>
      <c r="AA4086" s="41">
        <v>9043.9425051334692</v>
      </c>
      <c r="AB4086" s="41">
        <v>0</v>
      </c>
      <c r="AC4086" s="41">
        <f t="shared" si="1855"/>
        <v>9043.9425051334692</v>
      </c>
      <c r="AD4086" s="42">
        <f t="shared" si="1856"/>
        <v>27356.057494866531</v>
      </c>
      <c r="AE4086" s="41">
        <f t="shared" si="1857"/>
        <v>36400</v>
      </c>
      <c r="AF4086" s="42">
        <f t="shared" si="1858"/>
        <v>873600</v>
      </c>
      <c r="AG4086" s="43">
        <f t="shared" si="1865"/>
        <v>400</v>
      </c>
      <c r="AH4086" s="44">
        <f t="shared" si="1860"/>
        <v>384</v>
      </c>
      <c r="AI4086" s="36">
        <f t="shared" si="1861"/>
        <v>16</v>
      </c>
      <c r="AJ4086" s="36">
        <f t="shared" si="1862"/>
        <v>487</v>
      </c>
      <c r="AK4086" s="45">
        <v>45657</v>
      </c>
    </row>
    <row r="4087" spans="1:37" s="79" customFormat="1" ht="12.75" x14ac:dyDescent="0.25">
      <c r="A4087" s="36">
        <v>4081</v>
      </c>
      <c r="B4087" s="45">
        <v>45170</v>
      </c>
      <c r="C4087" s="36" t="s">
        <v>721</v>
      </c>
      <c r="D4087" s="36"/>
      <c r="E4087" s="36">
        <v>12003</v>
      </c>
      <c r="F4087" s="36" t="s">
        <v>2146</v>
      </c>
      <c r="G4087" s="38" t="s">
        <v>322</v>
      </c>
      <c r="H4087" s="61">
        <v>2</v>
      </c>
      <c r="I4087" s="48">
        <v>160000</v>
      </c>
      <c r="J4087" s="39">
        <f t="shared" si="1845"/>
        <v>0</v>
      </c>
      <c r="K4087" s="39">
        <f t="shared" si="1846"/>
        <v>160000</v>
      </c>
      <c r="L4087" s="39">
        <f t="shared" si="1847"/>
        <v>0</v>
      </c>
      <c r="M4087" s="39">
        <f t="shared" si="1864"/>
        <v>0</v>
      </c>
      <c r="N4087" s="39">
        <f t="shared" si="1863"/>
        <v>0</v>
      </c>
      <c r="O4087" s="39">
        <f t="shared" si="1849"/>
        <v>0</v>
      </c>
      <c r="P4087" s="39">
        <f t="shared" si="1850"/>
        <v>0</v>
      </c>
      <c r="Q4087" s="39">
        <f t="shared" si="1851"/>
        <v>0</v>
      </c>
      <c r="R4087" s="39">
        <f t="shared" si="1852"/>
        <v>0</v>
      </c>
      <c r="S4087" s="39">
        <f t="shared" si="1853"/>
        <v>0</v>
      </c>
      <c r="T4087" s="39"/>
      <c r="U4087" s="39">
        <f t="shared" si="1854"/>
        <v>0</v>
      </c>
      <c r="V4087" s="39"/>
      <c r="W4087" s="39"/>
      <c r="X4087" s="39">
        <f t="shared" si="1842"/>
        <v>13.141683778234086</v>
      </c>
      <c r="Y4087" s="39">
        <f t="shared" si="1843"/>
        <v>400</v>
      </c>
      <c r="Z4087" s="41">
        <f t="shared" si="1844"/>
        <v>6400</v>
      </c>
      <c r="AA4087" s="41">
        <v>1590.1437371663244</v>
      </c>
      <c r="AB4087" s="41">
        <v>0</v>
      </c>
      <c r="AC4087" s="41">
        <f t="shared" si="1855"/>
        <v>1590.1437371663244</v>
      </c>
      <c r="AD4087" s="42">
        <f t="shared" si="1856"/>
        <v>4809.8562628336758</v>
      </c>
      <c r="AE4087" s="41">
        <f t="shared" si="1857"/>
        <v>6400</v>
      </c>
      <c r="AF4087" s="42">
        <f t="shared" si="1858"/>
        <v>153600</v>
      </c>
      <c r="AG4087" s="43">
        <f t="shared" si="1865"/>
        <v>400</v>
      </c>
      <c r="AH4087" s="44">
        <f t="shared" si="1860"/>
        <v>384</v>
      </c>
      <c r="AI4087" s="36">
        <f t="shared" si="1861"/>
        <v>16</v>
      </c>
      <c r="AJ4087" s="36">
        <f t="shared" si="1862"/>
        <v>487</v>
      </c>
      <c r="AK4087" s="45">
        <v>45657</v>
      </c>
    </row>
    <row r="4088" spans="1:37" s="79" customFormat="1" ht="12.75" x14ac:dyDescent="0.25">
      <c r="A4088" s="36">
        <v>4082</v>
      </c>
      <c r="B4088" s="45">
        <v>45170</v>
      </c>
      <c r="C4088" s="36" t="s">
        <v>721</v>
      </c>
      <c r="D4088" s="36"/>
      <c r="E4088" s="36">
        <v>12003</v>
      </c>
      <c r="F4088" s="36" t="s">
        <v>2146</v>
      </c>
      <c r="G4088" s="38" t="s">
        <v>318</v>
      </c>
      <c r="H4088" s="61">
        <v>3</v>
      </c>
      <c r="I4088" s="48">
        <v>225000</v>
      </c>
      <c r="J4088" s="39">
        <f t="shared" si="1845"/>
        <v>0</v>
      </c>
      <c r="K4088" s="39">
        <f t="shared" si="1846"/>
        <v>225000</v>
      </c>
      <c r="L4088" s="39">
        <f t="shared" si="1847"/>
        <v>0</v>
      </c>
      <c r="M4088" s="39">
        <f t="shared" si="1864"/>
        <v>0</v>
      </c>
      <c r="N4088" s="39">
        <f t="shared" si="1863"/>
        <v>0</v>
      </c>
      <c r="O4088" s="39">
        <f t="shared" si="1849"/>
        <v>0</v>
      </c>
      <c r="P4088" s="39">
        <f t="shared" si="1850"/>
        <v>0</v>
      </c>
      <c r="Q4088" s="39">
        <f t="shared" si="1851"/>
        <v>0</v>
      </c>
      <c r="R4088" s="39">
        <f t="shared" si="1852"/>
        <v>0</v>
      </c>
      <c r="S4088" s="39">
        <f t="shared" si="1853"/>
        <v>0</v>
      </c>
      <c r="T4088" s="39"/>
      <c r="U4088" s="39">
        <f t="shared" si="1854"/>
        <v>0</v>
      </c>
      <c r="V4088" s="39"/>
      <c r="W4088" s="39"/>
      <c r="X4088" s="39">
        <f t="shared" si="1842"/>
        <v>18.480492813141684</v>
      </c>
      <c r="Y4088" s="39">
        <f t="shared" si="1843"/>
        <v>562.5</v>
      </c>
      <c r="Z4088" s="41">
        <f t="shared" si="1844"/>
        <v>9000</v>
      </c>
      <c r="AA4088" s="41">
        <v>2236.1396303901438</v>
      </c>
      <c r="AB4088" s="41">
        <v>0</v>
      </c>
      <c r="AC4088" s="41">
        <f t="shared" si="1855"/>
        <v>2236.1396303901438</v>
      </c>
      <c r="AD4088" s="42">
        <f t="shared" si="1856"/>
        <v>6763.8603696098562</v>
      </c>
      <c r="AE4088" s="41">
        <f t="shared" si="1857"/>
        <v>9000</v>
      </c>
      <c r="AF4088" s="42">
        <f t="shared" si="1858"/>
        <v>216000</v>
      </c>
      <c r="AG4088" s="43">
        <f t="shared" si="1865"/>
        <v>400</v>
      </c>
      <c r="AH4088" s="44">
        <f t="shared" si="1860"/>
        <v>384</v>
      </c>
      <c r="AI4088" s="36">
        <f t="shared" si="1861"/>
        <v>16</v>
      </c>
      <c r="AJ4088" s="36">
        <f t="shared" si="1862"/>
        <v>487</v>
      </c>
      <c r="AK4088" s="45">
        <v>45657</v>
      </c>
    </row>
    <row r="4089" spans="1:37" s="79" customFormat="1" ht="12.75" x14ac:dyDescent="0.25">
      <c r="A4089" s="36">
        <v>4083</v>
      </c>
      <c r="B4089" s="45">
        <v>45170</v>
      </c>
      <c r="C4089" s="36" t="s">
        <v>823</v>
      </c>
      <c r="D4089" s="36"/>
      <c r="E4089" s="36">
        <v>12004</v>
      </c>
      <c r="F4089" s="56" t="s">
        <v>2901</v>
      </c>
      <c r="G4089" s="38" t="s">
        <v>335</v>
      </c>
      <c r="H4089" s="61">
        <v>1</v>
      </c>
      <c r="I4089" s="50">
        <v>3165416.665</v>
      </c>
      <c r="J4089" s="39">
        <f t="shared" si="1845"/>
        <v>0</v>
      </c>
      <c r="K4089" s="39">
        <f t="shared" si="1846"/>
        <v>0</v>
      </c>
      <c r="L4089" s="39">
        <f t="shared" si="1847"/>
        <v>3165416.665</v>
      </c>
      <c r="M4089" s="39">
        <f t="shared" si="1864"/>
        <v>0</v>
      </c>
      <c r="N4089" s="39">
        <f t="shared" si="1863"/>
        <v>0</v>
      </c>
      <c r="O4089" s="39">
        <f t="shared" si="1849"/>
        <v>0</v>
      </c>
      <c r="P4089" s="39">
        <f t="shared" si="1850"/>
        <v>0</v>
      </c>
      <c r="Q4089" s="39">
        <f t="shared" si="1851"/>
        <v>0</v>
      </c>
      <c r="R4089" s="39">
        <f t="shared" si="1852"/>
        <v>0</v>
      </c>
      <c r="S4089" s="39">
        <f t="shared" si="1853"/>
        <v>0</v>
      </c>
      <c r="T4089" s="39"/>
      <c r="U4089" s="39">
        <f t="shared" si="1854"/>
        <v>0</v>
      </c>
      <c r="V4089" s="39"/>
      <c r="W4089" s="39"/>
      <c r="X4089" s="39">
        <f t="shared" si="1842"/>
        <v>259.99315523613961</v>
      </c>
      <c r="Y4089" s="39">
        <f t="shared" si="1843"/>
        <v>7913.5416624999998</v>
      </c>
      <c r="Z4089" s="41">
        <f t="shared" si="1844"/>
        <v>126616.6666</v>
      </c>
      <c r="AA4089" s="41">
        <v>31459.171783572892</v>
      </c>
      <c r="AB4089" s="41">
        <v>0</v>
      </c>
      <c r="AC4089" s="41">
        <f t="shared" si="1855"/>
        <v>31459.171783572892</v>
      </c>
      <c r="AD4089" s="42">
        <f t="shared" si="1856"/>
        <v>95157.494816427105</v>
      </c>
      <c r="AE4089" s="41">
        <f t="shared" si="1857"/>
        <v>126616.6666</v>
      </c>
      <c r="AF4089" s="42">
        <f t="shared" si="1858"/>
        <v>3038799.9983999999</v>
      </c>
      <c r="AG4089" s="43">
        <f t="shared" si="1865"/>
        <v>400</v>
      </c>
      <c r="AH4089" s="44">
        <f t="shared" si="1860"/>
        <v>384</v>
      </c>
      <c r="AI4089" s="36">
        <f t="shared" si="1861"/>
        <v>16</v>
      </c>
      <c r="AJ4089" s="36">
        <f t="shared" si="1862"/>
        <v>487</v>
      </c>
      <c r="AK4089" s="45">
        <v>45657</v>
      </c>
    </row>
    <row r="4090" spans="1:37" s="79" customFormat="1" ht="12.75" x14ac:dyDescent="0.25">
      <c r="A4090" s="36">
        <v>4084</v>
      </c>
      <c r="B4090" s="45">
        <v>45170</v>
      </c>
      <c r="C4090" s="36" t="s">
        <v>823</v>
      </c>
      <c r="D4090" s="36"/>
      <c r="E4090" s="36">
        <v>12004</v>
      </c>
      <c r="F4090" s="56" t="s">
        <v>2902</v>
      </c>
      <c r="G4090" s="38" t="s">
        <v>953</v>
      </c>
      <c r="H4090" s="61">
        <v>1</v>
      </c>
      <c r="I4090" s="50">
        <v>3165416.665</v>
      </c>
      <c r="J4090" s="39">
        <f t="shared" si="1845"/>
        <v>0</v>
      </c>
      <c r="K4090" s="39">
        <f t="shared" si="1846"/>
        <v>0</v>
      </c>
      <c r="L4090" s="39">
        <f t="shared" si="1847"/>
        <v>3165416.665</v>
      </c>
      <c r="M4090" s="39">
        <f t="shared" si="1864"/>
        <v>0</v>
      </c>
      <c r="N4090" s="39">
        <f t="shared" si="1863"/>
        <v>0</v>
      </c>
      <c r="O4090" s="39">
        <f t="shared" si="1849"/>
        <v>0</v>
      </c>
      <c r="P4090" s="39">
        <f t="shared" si="1850"/>
        <v>0</v>
      </c>
      <c r="Q4090" s="39">
        <f t="shared" si="1851"/>
        <v>0</v>
      </c>
      <c r="R4090" s="39">
        <f t="shared" si="1852"/>
        <v>0</v>
      </c>
      <c r="S4090" s="39">
        <f t="shared" si="1853"/>
        <v>0</v>
      </c>
      <c r="T4090" s="39"/>
      <c r="U4090" s="39">
        <f t="shared" si="1854"/>
        <v>0</v>
      </c>
      <c r="V4090" s="39"/>
      <c r="W4090" s="39"/>
      <c r="X4090" s="39">
        <f t="shared" si="1842"/>
        <v>259.99315523613961</v>
      </c>
      <c r="Y4090" s="39">
        <f t="shared" si="1843"/>
        <v>7913.5416624999998</v>
      </c>
      <c r="Z4090" s="41">
        <f t="shared" si="1844"/>
        <v>126616.6666</v>
      </c>
      <c r="AA4090" s="41">
        <v>31459.171783572892</v>
      </c>
      <c r="AB4090" s="41">
        <v>0</v>
      </c>
      <c r="AC4090" s="41">
        <f t="shared" si="1855"/>
        <v>31459.171783572892</v>
      </c>
      <c r="AD4090" s="42">
        <f t="shared" si="1856"/>
        <v>95157.494816427105</v>
      </c>
      <c r="AE4090" s="41">
        <f t="shared" si="1857"/>
        <v>126616.6666</v>
      </c>
      <c r="AF4090" s="42">
        <f t="shared" si="1858"/>
        <v>3038799.9983999999</v>
      </c>
      <c r="AG4090" s="43">
        <f t="shared" si="1865"/>
        <v>400</v>
      </c>
      <c r="AH4090" s="44">
        <f t="shared" si="1860"/>
        <v>384</v>
      </c>
      <c r="AI4090" s="36">
        <f t="shared" si="1861"/>
        <v>16</v>
      </c>
      <c r="AJ4090" s="36">
        <f t="shared" si="1862"/>
        <v>487</v>
      </c>
      <c r="AK4090" s="45">
        <v>45657</v>
      </c>
    </row>
    <row r="4091" spans="1:37" s="79" customFormat="1" ht="25.5" customHeight="1" x14ac:dyDescent="0.25">
      <c r="A4091" s="36">
        <v>4085</v>
      </c>
      <c r="B4091" s="45">
        <v>45170</v>
      </c>
      <c r="C4091" s="36" t="s">
        <v>823</v>
      </c>
      <c r="D4091" s="36"/>
      <c r="E4091" s="36">
        <v>12004</v>
      </c>
      <c r="F4091" s="56" t="s">
        <v>2903</v>
      </c>
      <c r="G4091" s="38" t="s">
        <v>953</v>
      </c>
      <c r="H4091" s="61">
        <v>1</v>
      </c>
      <c r="I4091" s="50">
        <v>4075000</v>
      </c>
      <c r="J4091" s="39">
        <f t="shared" si="1845"/>
        <v>0</v>
      </c>
      <c r="K4091" s="39">
        <f t="shared" si="1846"/>
        <v>0</v>
      </c>
      <c r="L4091" s="39">
        <f t="shared" si="1847"/>
        <v>4075000</v>
      </c>
      <c r="M4091" s="39">
        <f t="shared" si="1864"/>
        <v>0</v>
      </c>
      <c r="N4091" s="39">
        <f t="shared" si="1863"/>
        <v>0</v>
      </c>
      <c r="O4091" s="39">
        <f t="shared" si="1849"/>
        <v>0</v>
      </c>
      <c r="P4091" s="39">
        <f t="shared" si="1850"/>
        <v>0</v>
      </c>
      <c r="Q4091" s="39">
        <f t="shared" si="1851"/>
        <v>0</v>
      </c>
      <c r="R4091" s="39">
        <f t="shared" si="1852"/>
        <v>0</v>
      </c>
      <c r="S4091" s="39">
        <f t="shared" si="1853"/>
        <v>0</v>
      </c>
      <c r="T4091" s="39"/>
      <c r="U4091" s="39">
        <f t="shared" si="1854"/>
        <v>0</v>
      </c>
      <c r="V4091" s="39"/>
      <c r="W4091" s="39"/>
      <c r="X4091" s="39">
        <f t="shared" si="1842"/>
        <v>334.7022587268994</v>
      </c>
      <c r="Y4091" s="39">
        <f t="shared" si="1843"/>
        <v>10187.5</v>
      </c>
      <c r="Z4091" s="41">
        <f t="shared" si="1844"/>
        <v>163000</v>
      </c>
      <c r="AA4091" s="41">
        <v>40498.973305954823</v>
      </c>
      <c r="AB4091" s="41">
        <v>0</v>
      </c>
      <c r="AC4091" s="41">
        <f t="shared" si="1855"/>
        <v>40498.973305954823</v>
      </c>
      <c r="AD4091" s="42">
        <f t="shared" si="1856"/>
        <v>122501.02669404517</v>
      </c>
      <c r="AE4091" s="41">
        <f t="shared" si="1857"/>
        <v>163000</v>
      </c>
      <c r="AF4091" s="42">
        <f t="shared" si="1858"/>
        <v>3912000</v>
      </c>
      <c r="AG4091" s="43">
        <f t="shared" si="1865"/>
        <v>400</v>
      </c>
      <c r="AH4091" s="44">
        <f t="shared" si="1860"/>
        <v>384</v>
      </c>
      <c r="AI4091" s="36">
        <f t="shared" si="1861"/>
        <v>16</v>
      </c>
      <c r="AJ4091" s="36">
        <f t="shared" si="1862"/>
        <v>487</v>
      </c>
      <c r="AK4091" s="45">
        <v>45657</v>
      </c>
    </row>
    <row r="4092" spans="1:37" s="79" customFormat="1" ht="38.25" customHeight="1" x14ac:dyDescent="0.25">
      <c r="A4092" s="36">
        <v>4086</v>
      </c>
      <c r="B4092" s="45">
        <v>45170</v>
      </c>
      <c r="C4092" s="36" t="s">
        <v>315</v>
      </c>
      <c r="D4092" s="36"/>
      <c r="E4092" s="36">
        <v>12008</v>
      </c>
      <c r="F4092" s="56" t="s">
        <v>2904</v>
      </c>
      <c r="G4092" s="38" t="s">
        <v>958</v>
      </c>
      <c r="H4092" s="61">
        <v>1</v>
      </c>
      <c r="I4092" s="50">
        <v>5417500</v>
      </c>
      <c r="J4092" s="39">
        <f t="shared" si="1845"/>
        <v>0</v>
      </c>
      <c r="K4092" s="39">
        <f t="shared" si="1846"/>
        <v>0</v>
      </c>
      <c r="L4092" s="39">
        <f t="shared" si="1847"/>
        <v>0</v>
      </c>
      <c r="M4092" s="39">
        <f t="shared" si="1864"/>
        <v>0</v>
      </c>
      <c r="N4092" s="39">
        <f t="shared" si="1863"/>
        <v>0</v>
      </c>
      <c r="O4092" s="39">
        <f t="shared" si="1849"/>
        <v>0</v>
      </c>
      <c r="P4092" s="39">
        <f t="shared" si="1850"/>
        <v>5417500</v>
      </c>
      <c r="Q4092" s="39">
        <f t="shared" si="1851"/>
        <v>0</v>
      </c>
      <c r="R4092" s="39">
        <f t="shared" si="1852"/>
        <v>0</v>
      </c>
      <c r="S4092" s="39">
        <f t="shared" si="1853"/>
        <v>0</v>
      </c>
      <c r="T4092" s="39"/>
      <c r="U4092" s="39">
        <f t="shared" si="1854"/>
        <v>0</v>
      </c>
      <c r="V4092" s="39"/>
      <c r="W4092" s="39"/>
      <c r="X4092" s="39">
        <f t="shared" si="1842"/>
        <v>444.96919917864477</v>
      </c>
      <c r="Y4092" s="39">
        <f t="shared" si="1843"/>
        <v>13543.75</v>
      </c>
      <c r="Z4092" s="41">
        <f t="shared" si="1844"/>
        <v>216700</v>
      </c>
      <c r="AA4092" s="41">
        <v>53841.273100616017</v>
      </c>
      <c r="AB4092" s="41">
        <v>0</v>
      </c>
      <c r="AC4092" s="41">
        <f t="shared" si="1855"/>
        <v>53841.273100616017</v>
      </c>
      <c r="AD4092" s="42">
        <f t="shared" si="1856"/>
        <v>162858.726899384</v>
      </c>
      <c r="AE4092" s="41">
        <f t="shared" si="1857"/>
        <v>216700</v>
      </c>
      <c r="AF4092" s="42">
        <f t="shared" si="1858"/>
        <v>5200800</v>
      </c>
      <c r="AG4092" s="43">
        <f t="shared" si="1865"/>
        <v>400</v>
      </c>
      <c r="AH4092" s="44">
        <f t="shared" si="1860"/>
        <v>384</v>
      </c>
      <c r="AI4092" s="36">
        <f t="shared" si="1861"/>
        <v>16</v>
      </c>
      <c r="AJ4092" s="36">
        <f t="shared" si="1862"/>
        <v>487</v>
      </c>
      <c r="AK4092" s="45">
        <v>45657</v>
      </c>
    </row>
    <row r="4093" spans="1:37" s="79" customFormat="1" ht="15.75" customHeight="1" x14ac:dyDescent="0.25">
      <c r="A4093" s="36">
        <v>4087</v>
      </c>
      <c r="B4093" s="45">
        <v>45170</v>
      </c>
      <c r="C4093" s="36" t="s">
        <v>315</v>
      </c>
      <c r="D4093" s="36"/>
      <c r="E4093" s="36">
        <v>12008</v>
      </c>
      <c r="F4093" s="56" t="s">
        <v>2905</v>
      </c>
      <c r="G4093" s="38" t="s">
        <v>958</v>
      </c>
      <c r="H4093" s="61">
        <v>1</v>
      </c>
      <c r="I4093" s="48">
        <v>9307500</v>
      </c>
      <c r="J4093" s="39">
        <f t="shared" si="1845"/>
        <v>0</v>
      </c>
      <c r="K4093" s="39">
        <f t="shared" si="1846"/>
        <v>0</v>
      </c>
      <c r="L4093" s="39">
        <f t="shared" si="1847"/>
        <v>0</v>
      </c>
      <c r="M4093" s="39">
        <f t="shared" si="1864"/>
        <v>0</v>
      </c>
      <c r="N4093" s="39">
        <f t="shared" si="1863"/>
        <v>0</v>
      </c>
      <c r="O4093" s="39">
        <f t="shared" si="1849"/>
        <v>0</v>
      </c>
      <c r="P4093" s="39">
        <f t="shared" si="1850"/>
        <v>9307500</v>
      </c>
      <c r="Q4093" s="39">
        <f t="shared" si="1851"/>
        <v>0</v>
      </c>
      <c r="R4093" s="39">
        <f t="shared" si="1852"/>
        <v>0</v>
      </c>
      <c r="S4093" s="39">
        <f t="shared" si="1853"/>
        <v>0</v>
      </c>
      <c r="T4093" s="39"/>
      <c r="U4093" s="39">
        <f t="shared" si="1854"/>
        <v>0</v>
      </c>
      <c r="V4093" s="39"/>
      <c r="W4093" s="39"/>
      <c r="X4093" s="39">
        <f t="shared" si="1842"/>
        <v>764.476386036961</v>
      </c>
      <c r="Y4093" s="39">
        <f t="shared" si="1843"/>
        <v>23268.75</v>
      </c>
      <c r="Z4093" s="41">
        <f t="shared" si="1844"/>
        <v>372300</v>
      </c>
      <c r="AA4093" s="41">
        <v>92501.642710472282</v>
      </c>
      <c r="AB4093" s="41">
        <v>0</v>
      </c>
      <c r="AC4093" s="41">
        <f t="shared" si="1855"/>
        <v>92501.642710472282</v>
      </c>
      <c r="AD4093" s="42">
        <f t="shared" si="1856"/>
        <v>279798.35728952772</v>
      </c>
      <c r="AE4093" s="41">
        <f t="shared" si="1857"/>
        <v>372300</v>
      </c>
      <c r="AF4093" s="42">
        <f t="shared" si="1858"/>
        <v>8935200</v>
      </c>
      <c r="AG4093" s="43">
        <f t="shared" si="1865"/>
        <v>400</v>
      </c>
      <c r="AH4093" s="44">
        <f t="shared" si="1860"/>
        <v>384</v>
      </c>
      <c r="AI4093" s="36">
        <f t="shared" si="1861"/>
        <v>16</v>
      </c>
      <c r="AJ4093" s="36">
        <f t="shared" si="1862"/>
        <v>487</v>
      </c>
      <c r="AK4093" s="45">
        <v>45657</v>
      </c>
    </row>
    <row r="4094" spans="1:37" s="79" customFormat="1" ht="15.75" customHeight="1" x14ac:dyDescent="0.25">
      <c r="A4094" s="36">
        <v>4088</v>
      </c>
      <c r="B4094" s="114">
        <v>45170</v>
      </c>
      <c r="C4094" s="56" t="s">
        <v>265</v>
      </c>
      <c r="D4094" s="56"/>
      <c r="E4094" s="56">
        <v>12007</v>
      </c>
      <c r="F4094" s="56" t="s">
        <v>2906</v>
      </c>
      <c r="G4094" s="38" t="s">
        <v>318</v>
      </c>
      <c r="H4094" s="63">
        <v>1</v>
      </c>
      <c r="I4094" s="59">
        <v>173000</v>
      </c>
      <c r="J4094" s="39">
        <f t="shared" si="1845"/>
        <v>0</v>
      </c>
      <c r="K4094" s="39">
        <f t="shared" si="1846"/>
        <v>0</v>
      </c>
      <c r="L4094" s="39">
        <f t="shared" si="1847"/>
        <v>0</v>
      </c>
      <c r="M4094" s="39">
        <f t="shared" si="1864"/>
        <v>0</v>
      </c>
      <c r="N4094" s="39">
        <f t="shared" si="1863"/>
        <v>0</v>
      </c>
      <c r="O4094" s="39">
        <f t="shared" si="1849"/>
        <v>173000</v>
      </c>
      <c r="P4094" s="39">
        <f t="shared" si="1850"/>
        <v>0</v>
      </c>
      <c r="Q4094" s="39">
        <f t="shared" si="1851"/>
        <v>0</v>
      </c>
      <c r="R4094" s="39">
        <f t="shared" si="1852"/>
        <v>0</v>
      </c>
      <c r="S4094" s="39">
        <f t="shared" si="1853"/>
        <v>0</v>
      </c>
      <c r="T4094" s="39"/>
      <c r="U4094" s="39">
        <f t="shared" si="1854"/>
        <v>0</v>
      </c>
      <c r="V4094" s="39"/>
      <c r="W4094" s="39"/>
      <c r="X4094" s="39">
        <f t="shared" si="1842"/>
        <v>47.364818617385353</v>
      </c>
      <c r="Y4094" s="39">
        <f t="shared" si="1843"/>
        <v>1441.6666666666667</v>
      </c>
      <c r="Z4094" s="41">
        <f t="shared" si="1844"/>
        <v>23066.666666666668</v>
      </c>
      <c r="AA4094" s="41">
        <v>5731.1430527036282</v>
      </c>
      <c r="AB4094" s="41">
        <v>0</v>
      </c>
      <c r="AC4094" s="41">
        <f t="shared" si="1855"/>
        <v>5731.1430527036282</v>
      </c>
      <c r="AD4094" s="42">
        <f t="shared" si="1856"/>
        <v>17335.52361396304</v>
      </c>
      <c r="AE4094" s="41">
        <f t="shared" si="1857"/>
        <v>23066.666666666668</v>
      </c>
      <c r="AF4094" s="42">
        <f t="shared" si="1858"/>
        <v>149933.33333333334</v>
      </c>
      <c r="AG4094" s="43">
        <f t="shared" si="1865"/>
        <v>120</v>
      </c>
      <c r="AH4094" s="44">
        <f t="shared" si="1860"/>
        <v>104</v>
      </c>
      <c r="AI4094" s="36">
        <f t="shared" si="1861"/>
        <v>16</v>
      </c>
      <c r="AJ4094" s="36">
        <f t="shared" si="1862"/>
        <v>487</v>
      </c>
      <c r="AK4094" s="45">
        <v>45657</v>
      </c>
    </row>
    <row r="4095" spans="1:37" s="79" customFormat="1" ht="15.75" customHeight="1" x14ac:dyDescent="0.25">
      <c r="A4095" s="36">
        <v>4089</v>
      </c>
      <c r="B4095" s="45">
        <v>45170</v>
      </c>
      <c r="C4095" s="49" t="s">
        <v>431</v>
      </c>
      <c r="D4095" s="49"/>
      <c r="E4095" s="49">
        <v>12009</v>
      </c>
      <c r="F4095" s="56" t="s">
        <v>2907</v>
      </c>
      <c r="G4095" s="56" t="s">
        <v>435</v>
      </c>
      <c r="H4095" s="38">
        <v>1</v>
      </c>
      <c r="I4095" s="48">
        <v>100000</v>
      </c>
      <c r="J4095" s="39">
        <f t="shared" si="1845"/>
        <v>0</v>
      </c>
      <c r="K4095" s="39">
        <f t="shared" si="1846"/>
        <v>0</v>
      </c>
      <c r="L4095" s="39">
        <f t="shared" si="1847"/>
        <v>0</v>
      </c>
      <c r="M4095" s="39">
        <f>IF(E4095=12005,I4095,IF(E4095&lt;&gt;12005,0))</f>
        <v>0</v>
      </c>
      <c r="N4095" s="39">
        <f t="shared" si="1863"/>
        <v>0</v>
      </c>
      <c r="O4095" s="39">
        <f t="shared" si="1849"/>
        <v>0</v>
      </c>
      <c r="P4095" s="39">
        <f t="shared" si="1850"/>
        <v>0</v>
      </c>
      <c r="Q4095" s="39">
        <f t="shared" si="1851"/>
        <v>100000</v>
      </c>
      <c r="R4095" s="39">
        <f t="shared" si="1852"/>
        <v>0</v>
      </c>
      <c r="S4095" s="39">
        <f t="shared" si="1853"/>
        <v>0</v>
      </c>
      <c r="T4095" s="39"/>
      <c r="U4095" s="39">
        <f t="shared" si="1854"/>
        <v>0</v>
      </c>
      <c r="V4095" s="39"/>
      <c r="W4095" s="39">
        <f>IF(E4095=12099,I4095,IF(E4095&lt;&gt;12099,0))</f>
        <v>0</v>
      </c>
      <c r="X4095" s="39">
        <f t="shared" si="1842"/>
        <v>27.378507871321013</v>
      </c>
      <c r="Y4095" s="39">
        <f t="shared" si="1843"/>
        <v>833.33333333333337</v>
      </c>
      <c r="Z4095" s="41">
        <f t="shared" si="1844"/>
        <v>13333.333333333334</v>
      </c>
      <c r="AA4095" s="41">
        <v>3312.7994524298424</v>
      </c>
      <c r="AB4095" s="41">
        <v>0</v>
      </c>
      <c r="AC4095" s="41">
        <f t="shared" si="1855"/>
        <v>3312.7994524298424</v>
      </c>
      <c r="AD4095" s="42">
        <f t="shared" si="1856"/>
        <v>10020.533880903491</v>
      </c>
      <c r="AE4095" s="41">
        <f t="shared" si="1857"/>
        <v>13333.333333333334</v>
      </c>
      <c r="AF4095" s="42">
        <f t="shared" si="1858"/>
        <v>86666.666666666672</v>
      </c>
      <c r="AG4095" s="43">
        <f>(365.25/30.4375*(IF(E4095=12002,1/3%,IF(E4095=12003,1/3%,IF(E4095=12004,1/3%,IF(E4095=12006,1/2%,IF(E4095=12007,1/10%,IF(E4095=12008,1/3%,IF(E4095=12009,1/10%,IF(E4095=12010,1/10%,IF(E4095=12011,1/20%,IF(E4095=12012,1/3%,IF(E4095=12099,1/10%)))))))))))))</f>
        <v>120</v>
      </c>
      <c r="AH4095" s="44">
        <f t="shared" si="1860"/>
        <v>104</v>
      </c>
      <c r="AI4095" s="36">
        <f t="shared" si="1861"/>
        <v>16</v>
      </c>
      <c r="AJ4095" s="36">
        <f t="shared" si="1862"/>
        <v>487</v>
      </c>
      <c r="AK4095" s="45">
        <v>45657</v>
      </c>
    </row>
    <row r="4096" spans="1:37" s="79" customFormat="1" ht="15.75" customHeight="1" x14ac:dyDescent="0.25">
      <c r="A4096" s="36">
        <v>4090</v>
      </c>
      <c r="B4096" s="91">
        <v>45170</v>
      </c>
      <c r="C4096" s="49" t="s">
        <v>272</v>
      </c>
      <c r="D4096" s="49"/>
      <c r="E4096" s="49">
        <v>12010</v>
      </c>
      <c r="F4096" s="56" t="s">
        <v>2908</v>
      </c>
      <c r="G4096" s="56" t="s">
        <v>435</v>
      </c>
      <c r="H4096" s="38">
        <v>3</v>
      </c>
      <c r="I4096" s="50">
        <v>467400</v>
      </c>
      <c r="J4096" s="39">
        <f t="shared" si="1845"/>
        <v>0</v>
      </c>
      <c r="K4096" s="39">
        <f t="shared" si="1846"/>
        <v>0</v>
      </c>
      <c r="L4096" s="39">
        <f t="shared" si="1847"/>
        <v>0</v>
      </c>
      <c r="M4096" s="39">
        <f>IF(E4096=12005,I4096,IF(E4096&lt;&gt;12005,0))</f>
        <v>0</v>
      </c>
      <c r="N4096" s="39">
        <f t="shared" si="1863"/>
        <v>0</v>
      </c>
      <c r="O4096" s="39">
        <f t="shared" si="1849"/>
        <v>0</v>
      </c>
      <c r="P4096" s="39">
        <f t="shared" si="1850"/>
        <v>0</v>
      </c>
      <c r="Q4096" s="39">
        <f t="shared" si="1851"/>
        <v>0</v>
      </c>
      <c r="R4096" s="39">
        <f t="shared" si="1852"/>
        <v>467400</v>
      </c>
      <c r="S4096" s="39">
        <f t="shared" si="1853"/>
        <v>0</v>
      </c>
      <c r="T4096" s="39"/>
      <c r="U4096" s="39">
        <f t="shared" si="1854"/>
        <v>0</v>
      </c>
      <c r="V4096" s="39"/>
      <c r="W4096" s="39">
        <f>IF(E4096=12099,I4096,IF(E4096&lt;&gt;12099,0))</f>
        <v>0</v>
      </c>
      <c r="X4096" s="39">
        <f t="shared" si="1842"/>
        <v>127.96714579055441</v>
      </c>
      <c r="Y4096" s="39">
        <f t="shared" si="1843"/>
        <v>3895</v>
      </c>
      <c r="Z4096" s="41">
        <f t="shared" si="1844"/>
        <v>62320</v>
      </c>
      <c r="AA4096" s="41">
        <v>15484.024640657084</v>
      </c>
      <c r="AB4096" s="41">
        <v>0</v>
      </c>
      <c r="AC4096" s="41">
        <f t="shared" si="1855"/>
        <v>15484.024640657084</v>
      </c>
      <c r="AD4096" s="42">
        <f t="shared" si="1856"/>
        <v>46835.97535934292</v>
      </c>
      <c r="AE4096" s="41">
        <f t="shared" si="1857"/>
        <v>62320</v>
      </c>
      <c r="AF4096" s="42">
        <f t="shared" si="1858"/>
        <v>405080</v>
      </c>
      <c r="AG4096" s="43">
        <f>(365.25/30.4375*(IF(E4096=12002,1/3%,IF(E4096=12003,1/3%,IF(E4096=12004,1/3%,IF(E4096=12006,1/2%,IF(E4096=12007,1/10%,IF(E4096=12008,1/3%,IF(E4096=12009,1/10%,IF(E4096=12010,1/10%,IF(E4096=12011,1/20%,IF(E4096=12012,1/3%,IF(E4096=12099,1/10%)))))))))))))</f>
        <v>120</v>
      </c>
      <c r="AH4096" s="44">
        <f t="shared" si="1860"/>
        <v>104</v>
      </c>
      <c r="AI4096" s="36">
        <f t="shared" si="1861"/>
        <v>16</v>
      </c>
      <c r="AJ4096" s="36">
        <f t="shared" si="1862"/>
        <v>487</v>
      </c>
      <c r="AK4096" s="45">
        <v>45657</v>
      </c>
    </row>
    <row r="4097" spans="1:37" s="79" customFormat="1" ht="15.75" customHeight="1" x14ac:dyDescent="0.25">
      <c r="A4097" s="36">
        <v>4091</v>
      </c>
      <c r="B4097" s="91">
        <v>45170</v>
      </c>
      <c r="C4097" s="49" t="s">
        <v>272</v>
      </c>
      <c r="D4097" s="49"/>
      <c r="E4097" s="49">
        <v>12010</v>
      </c>
      <c r="F4097" s="56" t="s">
        <v>2909</v>
      </c>
      <c r="G4097" s="56" t="s">
        <v>435</v>
      </c>
      <c r="H4097" s="38">
        <v>53</v>
      </c>
      <c r="I4097" s="50">
        <v>3970250.0000000005</v>
      </c>
      <c r="J4097" s="39">
        <f t="shared" si="1845"/>
        <v>0</v>
      </c>
      <c r="K4097" s="39">
        <f t="shared" si="1846"/>
        <v>0</v>
      </c>
      <c r="L4097" s="39">
        <f t="shared" si="1847"/>
        <v>0</v>
      </c>
      <c r="M4097" s="39">
        <f>IF(E4097=12005,I4097,IF(E4097&lt;&gt;12005,0))</f>
        <v>0</v>
      </c>
      <c r="N4097" s="39">
        <f t="shared" si="1863"/>
        <v>0</v>
      </c>
      <c r="O4097" s="39">
        <f t="shared" si="1849"/>
        <v>0</v>
      </c>
      <c r="P4097" s="39">
        <f t="shared" si="1850"/>
        <v>0</v>
      </c>
      <c r="Q4097" s="39">
        <f t="shared" si="1851"/>
        <v>0</v>
      </c>
      <c r="R4097" s="39">
        <f t="shared" si="1852"/>
        <v>3970250.0000000005</v>
      </c>
      <c r="S4097" s="39">
        <f t="shared" si="1853"/>
        <v>0</v>
      </c>
      <c r="T4097" s="39"/>
      <c r="U4097" s="39">
        <f t="shared" si="1854"/>
        <v>0</v>
      </c>
      <c r="V4097" s="39"/>
      <c r="W4097" s="39">
        <f>IF(E4097=12099,I4097,IF(E4097&lt;&gt;12099,0))</f>
        <v>0</v>
      </c>
      <c r="X4097" s="39">
        <f t="shared" si="1842"/>
        <v>1086.9952087611227</v>
      </c>
      <c r="Y4097" s="39">
        <f t="shared" si="1843"/>
        <v>33085.416666666672</v>
      </c>
      <c r="Z4097" s="41">
        <f t="shared" si="1844"/>
        <v>529366.66666666674</v>
      </c>
      <c r="AA4097" s="41">
        <v>131526.42026009585</v>
      </c>
      <c r="AB4097" s="41">
        <v>0</v>
      </c>
      <c r="AC4097" s="41">
        <f t="shared" si="1855"/>
        <v>131526.42026009585</v>
      </c>
      <c r="AD4097" s="42">
        <f t="shared" si="1856"/>
        <v>397840.24640657089</v>
      </c>
      <c r="AE4097" s="41">
        <f t="shared" si="1857"/>
        <v>529366.66666666674</v>
      </c>
      <c r="AF4097" s="42">
        <f t="shared" si="1858"/>
        <v>3440883.333333334</v>
      </c>
      <c r="AG4097" s="43">
        <f>(365.25/30.4375*(IF(E4097=12002,1/3%,IF(E4097=12003,1/3%,IF(E4097=12004,1/3%,IF(E4097=12006,1/2%,IF(E4097=12007,1/10%,IF(E4097=12008,1/3%,IF(E4097=12009,1/10%,IF(E4097=12010,1/10%,IF(E4097=12011,1/20%,IF(E4097=12012,1/3%,IF(E4097=12099,1/10%)))))))))))))</f>
        <v>120</v>
      </c>
      <c r="AH4097" s="44">
        <f t="shared" si="1860"/>
        <v>104</v>
      </c>
      <c r="AI4097" s="36">
        <f t="shared" si="1861"/>
        <v>16</v>
      </c>
      <c r="AJ4097" s="36">
        <f t="shared" si="1862"/>
        <v>487</v>
      </c>
      <c r="AK4097" s="45">
        <v>45657</v>
      </c>
    </row>
    <row r="4098" spans="1:37" s="79" customFormat="1" ht="12.75" x14ac:dyDescent="0.25">
      <c r="A4098" s="36">
        <v>4092</v>
      </c>
      <c r="B4098" s="45">
        <v>45170</v>
      </c>
      <c r="C4098" s="36" t="s">
        <v>980</v>
      </c>
      <c r="D4098" s="36"/>
      <c r="E4098" s="36">
        <v>12002</v>
      </c>
      <c r="F4098" s="56" t="s">
        <v>2910</v>
      </c>
      <c r="G4098" s="36" t="s">
        <v>544</v>
      </c>
      <c r="H4098" s="38">
        <v>4</v>
      </c>
      <c r="I4098" s="50">
        <v>3538178.22</v>
      </c>
      <c r="J4098" s="39">
        <f t="shared" si="1845"/>
        <v>3538178.22</v>
      </c>
      <c r="K4098" s="39">
        <f t="shared" si="1846"/>
        <v>0</v>
      </c>
      <c r="L4098" s="39">
        <f t="shared" si="1847"/>
        <v>0</v>
      </c>
      <c r="M4098" s="39">
        <f>IF(C4098=12006,H4098,IF(C4098&lt;&gt;12006,0))</f>
        <v>0</v>
      </c>
      <c r="N4098" s="39">
        <f t="shared" si="1863"/>
        <v>0</v>
      </c>
      <c r="O4098" s="39">
        <f t="shared" si="1849"/>
        <v>0</v>
      </c>
      <c r="P4098" s="39">
        <f t="shared" si="1850"/>
        <v>0</v>
      </c>
      <c r="Q4098" s="39">
        <f t="shared" si="1851"/>
        <v>0</v>
      </c>
      <c r="R4098" s="39">
        <f t="shared" si="1852"/>
        <v>0</v>
      </c>
      <c r="S4098" s="39">
        <f t="shared" si="1853"/>
        <v>0</v>
      </c>
      <c r="T4098" s="39"/>
      <c r="U4098" s="39">
        <f t="shared" si="1854"/>
        <v>0</v>
      </c>
      <c r="V4098" s="39"/>
      <c r="W4098" s="39"/>
      <c r="X4098" s="39">
        <f t="shared" si="1842"/>
        <v>290.61012073921972</v>
      </c>
      <c r="Y4098" s="39">
        <f t="shared" si="1843"/>
        <v>8845.4455500000004</v>
      </c>
      <c r="Z4098" s="41">
        <f t="shared" si="1844"/>
        <v>141527.12880000001</v>
      </c>
      <c r="AA4098" s="41">
        <v>26445.520987268996</v>
      </c>
      <c r="AB4098" s="41">
        <v>-713.227424196014</v>
      </c>
      <c r="AC4098" s="41">
        <f t="shared" si="1855"/>
        <v>25732.293563072981</v>
      </c>
      <c r="AD4098" s="42">
        <f t="shared" si="1856"/>
        <v>115081.607812731</v>
      </c>
      <c r="AE4098" s="41">
        <f t="shared" si="1857"/>
        <v>140813.90137580398</v>
      </c>
      <c r="AF4098" s="42">
        <f t="shared" si="1858"/>
        <v>3397364.3186241961</v>
      </c>
      <c r="AG4098" s="43">
        <f>(365.25/30.4375*(IF(E4098=12002,1/3%,IF(E4098=12003,1/3%,IF(E4098=12004,1/3%,IF(E4098=12006,1/2%,IF(E4098=12007,1/10%,IF(E4098=12008,1/3%,IF(E4098=12009,1/10%,IF(E4098=12010,1/10%,IF(E4098=12011,1/20%,IF(E4098=12012,1/3%))))))))))))</f>
        <v>400</v>
      </c>
      <c r="AH4098" s="44">
        <f t="shared" si="1860"/>
        <v>384</v>
      </c>
      <c r="AI4098" s="36">
        <f t="shared" si="1861"/>
        <v>16</v>
      </c>
      <c r="AJ4098" s="36">
        <f t="shared" si="1862"/>
        <v>487</v>
      </c>
      <c r="AK4098" s="45">
        <v>45657</v>
      </c>
    </row>
    <row r="4099" spans="1:37" s="79" customFormat="1" ht="12.75" x14ac:dyDescent="0.25">
      <c r="A4099" s="36">
        <v>4093</v>
      </c>
      <c r="B4099" s="45">
        <v>45170</v>
      </c>
      <c r="C4099" s="36" t="s">
        <v>980</v>
      </c>
      <c r="D4099" s="36"/>
      <c r="E4099" s="36">
        <v>12002</v>
      </c>
      <c r="F4099" s="56" t="s">
        <v>2911</v>
      </c>
      <c r="G4099" s="36" t="s">
        <v>544</v>
      </c>
      <c r="H4099" s="38">
        <v>2</v>
      </c>
      <c r="I4099" s="50">
        <v>5177821.78</v>
      </c>
      <c r="J4099" s="39">
        <f t="shared" si="1845"/>
        <v>5177821.78</v>
      </c>
      <c r="K4099" s="39">
        <f t="shared" si="1846"/>
        <v>0</v>
      </c>
      <c r="L4099" s="39">
        <f t="shared" si="1847"/>
        <v>0</v>
      </c>
      <c r="M4099" s="39">
        <f>IF(C4099=12006,H4099,IF(C4099&lt;&gt;12006,0))</f>
        <v>0</v>
      </c>
      <c r="N4099" s="39">
        <f t="shared" si="1863"/>
        <v>0</v>
      </c>
      <c r="O4099" s="39">
        <f t="shared" si="1849"/>
        <v>0</v>
      </c>
      <c r="P4099" s="39">
        <f t="shared" si="1850"/>
        <v>0</v>
      </c>
      <c r="Q4099" s="39">
        <f t="shared" si="1851"/>
        <v>0</v>
      </c>
      <c r="R4099" s="39">
        <f t="shared" si="1852"/>
        <v>0</v>
      </c>
      <c r="S4099" s="39">
        <f t="shared" si="1853"/>
        <v>0</v>
      </c>
      <c r="T4099" s="39"/>
      <c r="U4099" s="39">
        <f t="shared" si="1854"/>
        <v>0</v>
      </c>
      <c r="V4099" s="39"/>
      <c r="W4099" s="39"/>
      <c r="X4099" s="39">
        <f t="shared" si="1842"/>
        <v>425.28310308008218</v>
      </c>
      <c r="Y4099" s="39">
        <f t="shared" si="1843"/>
        <v>12944.554450000001</v>
      </c>
      <c r="Z4099" s="41">
        <f t="shared" si="1844"/>
        <v>207112.87120000002</v>
      </c>
      <c r="AA4099" s="41">
        <v>38700.76238028748</v>
      </c>
      <c r="AB4099" s="41">
        <v>-1043.7474489612966</v>
      </c>
      <c r="AC4099" s="41">
        <f t="shared" si="1855"/>
        <v>37657.014931326186</v>
      </c>
      <c r="AD4099" s="42">
        <f t="shared" si="1856"/>
        <v>168412.10881971254</v>
      </c>
      <c r="AE4099" s="41">
        <f t="shared" si="1857"/>
        <v>206069.12375103871</v>
      </c>
      <c r="AF4099" s="42">
        <f t="shared" si="1858"/>
        <v>4971752.6562489616</v>
      </c>
      <c r="AG4099" s="43">
        <f>(365.25/30.4375*(IF(E4099=12002,1/3%,IF(E4099=12003,1/3%,IF(E4099=12004,1/3%,IF(E4099=12006,1/2%,IF(E4099=12007,1/10%,IF(E4099=12008,1/3%,IF(E4099=12009,1/10%,IF(E4099=12010,1/10%,IF(E4099=12011,1/20%,IF(E4099=12012,1/3%))))))))))))</f>
        <v>400</v>
      </c>
      <c r="AH4099" s="44">
        <f t="shared" si="1860"/>
        <v>384</v>
      </c>
      <c r="AI4099" s="36">
        <f t="shared" si="1861"/>
        <v>16</v>
      </c>
      <c r="AJ4099" s="36">
        <f t="shared" si="1862"/>
        <v>487</v>
      </c>
      <c r="AK4099" s="45">
        <v>45657</v>
      </c>
    </row>
    <row r="4100" spans="1:37" s="79" customFormat="1" ht="12.75" x14ac:dyDescent="0.25">
      <c r="A4100" s="36">
        <v>4094</v>
      </c>
      <c r="B4100" s="45">
        <v>45199</v>
      </c>
      <c r="C4100" s="36" t="s">
        <v>823</v>
      </c>
      <c r="D4100" s="36"/>
      <c r="E4100" s="36">
        <v>12004</v>
      </c>
      <c r="F4100" s="56" t="s">
        <v>2912</v>
      </c>
      <c r="G4100" s="36" t="s">
        <v>540</v>
      </c>
      <c r="H4100" s="38">
        <v>1</v>
      </c>
      <c r="I4100" s="50">
        <v>66657000</v>
      </c>
      <c r="J4100" s="39">
        <f t="shared" si="1845"/>
        <v>0</v>
      </c>
      <c r="K4100" s="39">
        <f t="shared" si="1846"/>
        <v>0</v>
      </c>
      <c r="L4100" s="39">
        <f t="shared" si="1847"/>
        <v>66657000</v>
      </c>
      <c r="M4100" s="39">
        <f>IF(C4100=12006,H4100,IF(C4100&lt;&gt;12006,0))</f>
        <v>0</v>
      </c>
      <c r="N4100" s="39">
        <f t="shared" si="1863"/>
        <v>0</v>
      </c>
      <c r="O4100" s="39">
        <f t="shared" si="1849"/>
        <v>0</v>
      </c>
      <c r="P4100" s="39">
        <f t="shared" si="1850"/>
        <v>0</v>
      </c>
      <c r="Q4100" s="39">
        <f t="shared" si="1851"/>
        <v>0</v>
      </c>
      <c r="R4100" s="39">
        <f t="shared" si="1852"/>
        <v>0</v>
      </c>
      <c r="S4100" s="39">
        <f t="shared" si="1853"/>
        <v>0</v>
      </c>
      <c r="T4100" s="39"/>
      <c r="U4100" s="39">
        <f t="shared" si="1854"/>
        <v>0</v>
      </c>
      <c r="V4100" s="39"/>
      <c r="W4100" s="39"/>
      <c r="X4100" s="39">
        <f t="shared" si="1842"/>
        <v>5474.9075975359347</v>
      </c>
      <c r="Y4100" s="39">
        <f t="shared" si="1843"/>
        <v>166642.5</v>
      </c>
      <c r="Z4100" s="41">
        <f t="shared" si="1844"/>
        <v>2507507.679671458</v>
      </c>
      <c r="AA4100" s="41">
        <v>339444.2710472279</v>
      </c>
      <c r="AB4100" s="41">
        <v>-9154.7057520120925</v>
      </c>
      <c r="AC4100" s="41">
        <f t="shared" si="1855"/>
        <v>330289.56529521581</v>
      </c>
      <c r="AD4100" s="42">
        <f t="shared" si="1856"/>
        <v>2168063.40862423</v>
      </c>
      <c r="AE4100" s="41">
        <f t="shared" si="1857"/>
        <v>2498352.9739194456</v>
      </c>
      <c r="AF4100" s="42">
        <f t="shared" si="1858"/>
        <v>64158647.026080556</v>
      </c>
      <c r="AG4100" s="43">
        <f>(365.25/30.4375*(IF(E4100=12002,1/3%,IF(E4100=12003,1/3%,IF(E4100=12004,1/3%,IF(E4100=12006,1/2%,IF(E4100=12007,1/10%,IF(E4100=12008,1/3%,IF(E4100=12009,1/10%,IF(E4100=12010,1/10%,IF(E4100=12011,1/20%,IF(E4100=12012,1/3%))))))))))))</f>
        <v>400</v>
      </c>
      <c r="AH4100" s="44">
        <f t="shared" si="1860"/>
        <v>384.95277207392195</v>
      </c>
      <c r="AI4100" s="36">
        <f t="shared" si="1861"/>
        <v>15.047227926078028</v>
      </c>
      <c r="AJ4100" s="36">
        <f t="shared" si="1862"/>
        <v>458</v>
      </c>
      <c r="AK4100" s="45">
        <v>45657</v>
      </c>
    </row>
    <row r="4101" spans="1:37" s="79" customFormat="1" ht="25.5" customHeight="1" x14ac:dyDescent="0.25">
      <c r="A4101" s="36">
        <v>4095</v>
      </c>
      <c r="B4101" s="45">
        <v>45200</v>
      </c>
      <c r="C4101" s="36" t="s">
        <v>533</v>
      </c>
      <c r="D4101" s="36"/>
      <c r="E4101" s="36">
        <v>12003</v>
      </c>
      <c r="F4101" s="36" t="s">
        <v>1681</v>
      </c>
      <c r="G4101" s="36" t="s">
        <v>52</v>
      </c>
      <c r="H4101" s="38">
        <v>5</v>
      </c>
      <c r="I4101" s="48">
        <v>410000</v>
      </c>
      <c r="J4101" s="39">
        <f t="shared" si="1845"/>
        <v>0</v>
      </c>
      <c r="K4101" s="39">
        <f t="shared" si="1846"/>
        <v>410000</v>
      </c>
      <c r="L4101" s="39">
        <f t="shared" si="1847"/>
        <v>0</v>
      </c>
      <c r="M4101" s="39">
        <f>IF(C4101=12006,H4101,IF(C4101&lt;&gt;12006,0))</f>
        <v>0</v>
      </c>
      <c r="N4101" s="39">
        <f t="shared" si="1863"/>
        <v>0</v>
      </c>
      <c r="O4101" s="39">
        <f t="shared" si="1849"/>
        <v>0</v>
      </c>
      <c r="P4101" s="39">
        <f t="shared" si="1850"/>
        <v>0</v>
      </c>
      <c r="Q4101" s="39">
        <f t="shared" si="1851"/>
        <v>0</v>
      </c>
      <c r="R4101" s="39">
        <f t="shared" si="1852"/>
        <v>0</v>
      </c>
      <c r="S4101" s="39">
        <f t="shared" si="1853"/>
        <v>0</v>
      </c>
      <c r="T4101" s="39"/>
      <c r="U4101" s="39">
        <f t="shared" si="1854"/>
        <v>0</v>
      </c>
      <c r="V4101" s="39"/>
      <c r="W4101" s="39"/>
      <c r="X4101" s="39">
        <f t="shared" si="1842"/>
        <v>33.675564681724843</v>
      </c>
      <c r="Y4101" s="39">
        <f t="shared" si="1843"/>
        <v>1025</v>
      </c>
      <c r="Z4101" s="41">
        <f t="shared" si="1844"/>
        <v>15389.733059548254</v>
      </c>
      <c r="AA4101" s="41">
        <v>3064.4763860369608</v>
      </c>
      <c r="AB4101" s="41">
        <v>-82.647969022846326</v>
      </c>
      <c r="AC4101" s="41">
        <f t="shared" si="1855"/>
        <v>2981.8284170141146</v>
      </c>
      <c r="AD4101" s="42">
        <f t="shared" si="1856"/>
        <v>12325.256673511294</v>
      </c>
      <c r="AE4101" s="41">
        <f t="shared" si="1857"/>
        <v>15307.085090525408</v>
      </c>
      <c r="AF4101" s="42">
        <f t="shared" si="1858"/>
        <v>394692.91490947461</v>
      </c>
      <c r="AG4101" s="43">
        <f>(365.25/30.4375*(IF(E4101=12002,1/3%,IF(E4101=12003,1/3%,IF(E4101=12004,1/3%,IF(E4101=12006,1/2%,IF(E4101=12007,1/10%,IF(E4101=12008,1/3%,IF(E4101=12009,1/10%,IF(E4101=12010,1/10%,IF(E4101=12011,1/20%,IF(E4101=12012,1/3%))))))))))))</f>
        <v>400</v>
      </c>
      <c r="AH4101" s="44">
        <f t="shared" si="1860"/>
        <v>384.98562628336754</v>
      </c>
      <c r="AI4101" s="36">
        <f t="shared" si="1861"/>
        <v>15.014373716632443</v>
      </c>
      <c r="AJ4101" s="36">
        <f t="shared" si="1862"/>
        <v>457</v>
      </c>
      <c r="AK4101" s="45">
        <v>45657</v>
      </c>
    </row>
    <row r="4102" spans="1:37" s="79" customFormat="1" ht="38.25" customHeight="1" x14ac:dyDescent="0.25">
      <c r="A4102" s="36">
        <v>4096</v>
      </c>
      <c r="B4102" s="91">
        <v>45200</v>
      </c>
      <c r="C4102" s="49" t="s">
        <v>272</v>
      </c>
      <c r="D4102" s="49"/>
      <c r="E4102" s="49">
        <v>12010</v>
      </c>
      <c r="F4102" s="56" t="s">
        <v>2913</v>
      </c>
      <c r="G4102" s="56" t="s">
        <v>56</v>
      </c>
      <c r="H4102" s="38">
        <v>1</v>
      </c>
      <c r="I4102" s="50">
        <v>120000</v>
      </c>
      <c r="J4102" s="39">
        <f t="shared" si="1845"/>
        <v>0</v>
      </c>
      <c r="K4102" s="39">
        <f t="shared" si="1846"/>
        <v>0</v>
      </c>
      <c r="L4102" s="39">
        <f t="shared" si="1847"/>
        <v>0</v>
      </c>
      <c r="M4102" s="39">
        <f>IF(C4102=12006,H4102,IF(C4102&lt;&gt;12006,0))</f>
        <v>0</v>
      </c>
      <c r="N4102" s="39">
        <f t="shared" si="1863"/>
        <v>0</v>
      </c>
      <c r="O4102" s="39">
        <f t="shared" si="1849"/>
        <v>0</v>
      </c>
      <c r="P4102" s="39">
        <f t="shared" si="1850"/>
        <v>0</v>
      </c>
      <c r="Q4102" s="39">
        <f t="shared" si="1851"/>
        <v>0</v>
      </c>
      <c r="R4102" s="39">
        <f t="shared" si="1852"/>
        <v>120000</v>
      </c>
      <c r="S4102" s="39">
        <f t="shared" si="1853"/>
        <v>0</v>
      </c>
      <c r="T4102" s="39"/>
      <c r="U4102" s="39">
        <f t="shared" si="1854"/>
        <v>0</v>
      </c>
      <c r="V4102" s="39"/>
      <c r="W4102" s="39"/>
      <c r="X4102" s="39">
        <f t="shared" si="1842"/>
        <v>32.854209445585212</v>
      </c>
      <c r="Y4102" s="39">
        <f t="shared" si="1843"/>
        <v>999.99999999999989</v>
      </c>
      <c r="Z4102" s="41">
        <f t="shared" si="1844"/>
        <v>15014.373716632441</v>
      </c>
      <c r="AA4102" s="41">
        <v>2989.733059548254</v>
      </c>
      <c r="AB4102" s="41">
        <v>2829.6500655024142</v>
      </c>
      <c r="AC4102" s="41">
        <f t="shared" si="1855"/>
        <v>5819.3831250506682</v>
      </c>
      <c r="AD4102" s="42">
        <f t="shared" si="1856"/>
        <v>12024.640657084186</v>
      </c>
      <c r="AE4102" s="41">
        <f t="shared" si="1857"/>
        <v>17844.023782134856</v>
      </c>
      <c r="AF4102" s="42">
        <f t="shared" si="1858"/>
        <v>102155.97621786514</v>
      </c>
      <c r="AG4102" s="43">
        <f>(365.25/30.4375*(IF(E4102=12002,1/3%,IF(E4102=12003,1/3%,IF(E4102=12004,1/3%,IF(E4102=12006,1/2%,IF(E4102=12007,1/10%,IF(E4102=12008,1/3%,IF(E4102=12009,1/10%,IF(E4102=12010,1/10%,IF(E4102=12011,1/20%,IF(E4102=12012,1/3%))))))))))))</f>
        <v>120</v>
      </c>
      <c r="AH4102" s="44">
        <f t="shared" si="1860"/>
        <v>104.98562628336755</v>
      </c>
      <c r="AI4102" s="36">
        <f t="shared" si="1861"/>
        <v>15.014373716632443</v>
      </c>
      <c r="AJ4102" s="36">
        <f t="shared" si="1862"/>
        <v>457</v>
      </c>
      <c r="AK4102" s="45">
        <v>45657</v>
      </c>
    </row>
    <row r="4103" spans="1:37" s="79" customFormat="1" ht="15.75" customHeight="1" x14ac:dyDescent="0.2">
      <c r="A4103" s="36">
        <v>4097</v>
      </c>
      <c r="B4103" s="116">
        <v>45200</v>
      </c>
      <c r="C4103" s="70" t="s">
        <v>272</v>
      </c>
      <c r="D4103" s="70"/>
      <c r="E4103" s="70">
        <v>12010</v>
      </c>
      <c r="F4103" s="92" t="s">
        <v>2914</v>
      </c>
      <c r="G4103" s="36" t="s">
        <v>435</v>
      </c>
      <c r="H4103" s="71">
        <v>2</v>
      </c>
      <c r="I4103" s="72">
        <v>1470000</v>
      </c>
      <c r="J4103" s="39">
        <f t="shared" si="1845"/>
        <v>0</v>
      </c>
      <c r="K4103" s="39">
        <f t="shared" si="1846"/>
        <v>0</v>
      </c>
      <c r="L4103" s="39">
        <f t="shared" si="1847"/>
        <v>0</v>
      </c>
      <c r="M4103" s="39">
        <f>IF(E4103=12005,I4103,IF(E4103&lt;&gt;12005,0))</f>
        <v>0</v>
      </c>
      <c r="N4103" s="39">
        <f t="shared" si="1863"/>
        <v>0</v>
      </c>
      <c r="O4103" s="39">
        <f t="shared" si="1849"/>
        <v>0</v>
      </c>
      <c r="P4103" s="39">
        <f t="shared" si="1850"/>
        <v>0</v>
      </c>
      <c r="Q4103" s="39">
        <f t="shared" si="1851"/>
        <v>0</v>
      </c>
      <c r="R4103" s="39">
        <f t="shared" si="1852"/>
        <v>1470000</v>
      </c>
      <c r="S4103" s="39">
        <f t="shared" si="1853"/>
        <v>0</v>
      </c>
      <c r="T4103" s="39"/>
      <c r="U4103" s="39">
        <f t="shared" si="1854"/>
        <v>0</v>
      </c>
      <c r="V4103" s="39"/>
      <c r="W4103" s="39">
        <f>IF(E4103=12099,I4103,IF(E4103&lt;&gt;12099,0))</f>
        <v>0</v>
      </c>
      <c r="X4103" s="39">
        <f t="shared" ref="X4103:X4166" si="1866">IF(I4103&lt;0,0,IF(I4103&gt;0,((1/365.25*(IF(E4103=12002,I4103*3%,IF(E4103=12003,I4103*3%,IF(E4103=12004,I4103*3%,IF(E4103=12006,I4103*2%,IF(E4103=12007,I4103*10%,IF(E4103=12008,I4103*3%,IF(E4103=12009,I4103*10%,IF(E4103=12010,I4103*10%,IF(E4103=12011,I4103*20%,IF(E4103=12012,I4103*3%,IF(E4103=12099,I4103*10%))))))))))))))))</f>
        <v>402.4640657084189</v>
      </c>
      <c r="Y4103" s="39">
        <f t="shared" ref="Y4103:Y4166" si="1867">X4103*30.4375</f>
        <v>12250</v>
      </c>
      <c r="Z4103" s="41">
        <f t="shared" ref="Z4103:Z4166" si="1868">IF(I4103&lt;0,0,IF(I4103&gt;0,(IF(AI4103*Y4103&lt;=I4103,Y4103*AI4103,IF(Y4103*AI4103&gt;I4103,I4103,IF(AI4103*Y4103=I4103,I4103))))))</f>
        <v>183926.07802874743</v>
      </c>
      <c r="AA4103" s="41">
        <v>36624.229979466116</v>
      </c>
      <c r="AB4103" s="41">
        <v>0</v>
      </c>
      <c r="AC4103" s="41">
        <f t="shared" si="1855"/>
        <v>36624.229979466116</v>
      </c>
      <c r="AD4103" s="42">
        <f t="shared" si="1856"/>
        <v>147301.84804928131</v>
      </c>
      <c r="AE4103" s="41">
        <f t="shared" si="1857"/>
        <v>183926.07802874743</v>
      </c>
      <c r="AF4103" s="42">
        <f t="shared" si="1858"/>
        <v>1286073.9219712527</v>
      </c>
      <c r="AG4103" s="43">
        <f>(365.25/30.4375*(IF(E4103=12002,1/3%,IF(E4103=12003,1/3%,IF(E4103=12004,1/3%,IF(E4103=12006,1/2%,IF(E4103=12007,1/10%,IF(E4103=12008,1/3%,IF(E4103=12009,1/10%,IF(E4103=12010,1/10%,IF(E4103=12011,1/20%,IF(E4103=12012,1/3%,IF(E4103=12099,1/10%)))))))))))))</f>
        <v>120</v>
      </c>
      <c r="AH4103" s="44">
        <f t="shared" si="1860"/>
        <v>104.98562628336755</v>
      </c>
      <c r="AI4103" s="36">
        <f t="shared" si="1861"/>
        <v>15.014373716632443</v>
      </c>
      <c r="AJ4103" s="36">
        <f t="shared" si="1862"/>
        <v>457</v>
      </c>
      <c r="AK4103" s="45">
        <v>45657</v>
      </c>
    </row>
    <row r="4104" spans="1:37" s="79" customFormat="1" ht="15.75" customHeight="1" x14ac:dyDescent="0.25">
      <c r="A4104" s="36">
        <v>4098</v>
      </c>
      <c r="B4104" s="91">
        <v>45200</v>
      </c>
      <c r="C4104" s="49" t="s">
        <v>272</v>
      </c>
      <c r="D4104" s="49"/>
      <c r="E4104" s="49">
        <v>12010</v>
      </c>
      <c r="F4104" s="56" t="s">
        <v>2915</v>
      </c>
      <c r="G4104" s="56" t="s">
        <v>435</v>
      </c>
      <c r="H4104" s="38">
        <v>4</v>
      </c>
      <c r="I4104" s="50">
        <v>272000</v>
      </c>
      <c r="J4104" s="39">
        <f t="shared" si="1845"/>
        <v>0</v>
      </c>
      <c r="K4104" s="39">
        <f t="shared" si="1846"/>
        <v>0</v>
      </c>
      <c r="L4104" s="39">
        <f t="shared" si="1847"/>
        <v>0</v>
      </c>
      <c r="M4104" s="39">
        <f>IF(E4104=12005,I4104,IF(E4104&lt;&gt;12005,0))</f>
        <v>0</v>
      </c>
      <c r="N4104" s="39">
        <f t="shared" si="1863"/>
        <v>0</v>
      </c>
      <c r="O4104" s="39">
        <f t="shared" si="1849"/>
        <v>0</v>
      </c>
      <c r="P4104" s="39">
        <f t="shared" si="1850"/>
        <v>0</v>
      </c>
      <c r="Q4104" s="39">
        <f t="shared" si="1851"/>
        <v>0</v>
      </c>
      <c r="R4104" s="39">
        <f t="shared" si="1852"/>
        <v>272000</v>
      </c>
      <c r="S4104" s="39">
        <f t="shared" si="1853"/>
        <v>0</v>
      </c>
      <c r="T4104" s="39"/>
      <c r="U4104" s="39">
        <f t="shared" si="1854"/>
        <v>0</v>
      </c>
      <c r="V4104" s="39"/>
      <c r="W4104" s="39">
        <f>IF(E4104=12099,I4104,IF(E4104&lt;&gt;12099,0))</f>
        <v>0</v>
      </c>
      <c r="X4104" s="39">
        <f t="shared" si="1866"/>
        <v>74.469541409993155</v>
      </c>
      <c r="Y4104" s="39">
        <f t="shared" si="1867"/>
        <v>2266.6666666666665</v>
      </c>
      <c r="Z4104" s="41">
        <f t="shared" si="1868"/>
        <v>34032.580424366868</v>
      </c>
      <c r="AA4104" s="41">
        <v>6776.7282683093763</v>
      </c>
      <c r="AB4104" s="41">
        <v>0</v>
      </c>
      <c r="AC4104" s="41">
        <f t="shared" si="1855"/>
        <v>6776.7282683093763</v>
      </c>
      <c r="AD4104" s="42">
        <f t="shared" si="1856"/>
        <v>27255.852156057492</v>
      </c>
      <c r="AE4104" s="41">
        <f t="shared" si="1857"/>
        <v>34032.580424366868</v>
      </c>
      <c r="AF4104" s="42">
        <f t="shared" si="1858"/>
        <v>237967.41957563313</v>
      </c>
      <c r="AG4104" s="43">
        <f>(365.25/30.4375*(IF(E4104=12002,1/3%,IF(E4104=12003,1/3%,IF(E4104=12004,1/3%,IF(E4104=12006,1/2%,IF(E4104=12007,1/10%,IF(E4104=12008,1/3%,IF(E4104=12009,1/10%,IF(E4104=12010,1/10%,IF(E4104=12011,1/20%,IF(E4104=12012,1/3%,IF(E4104=12099,1/10%)))))))))))))</f>
        <v>120</v>
      </c>
      <c r="AH4104" s="44">
        <f t="shared" si="1860"/>
        <v>104.98562628336755</v>
      </c>
      <c r="AI4104" s="36">
        <f t="shared" si="1861"/>
        <v>15.014373716632443</v>
      </c>
      <c r="AJ4104" s="36">
        <f t="shared" si="1862"/>
        <v>457</v>
      </c>
      <c r="AK4104" s="45">
        <v>45657</v>
      </c>
    </row>
    <row r="4105" spans="1:37" s="79" customFormat="1" ht="51" customHeight="1" x14ac:dyDescent="0.25">
      <c r="A4105" s="36">
        <v>4099</v>
      </c>
      <c r="B4105" s="45">
        <v>45200</v>
      </c>
      <c r="C4105" s="49" t="s">
        <v>265</v>
      </c>
      <c r="D4105" s="49"/>
      <c r="E4105" s="49">
        <v>12007</v>
      </c>
      <c r="F4105" s="56" t="s">
        <v>2916</v>
      </c>
      <c r="G4105" s="73" t="s">
        <v>435</v>
      </c>
      <c r="H4105" s="38">
        <v>1</v>
      </c>
      <c r="I4105" s="50">
        <v>294999</v>
      </c>
      <c r="J4105" s="39">
        <f t="shared" si="1845"/>
        <v>0</v>
      </c>
      <c r="K4105" s="39">
        <f t="shared" si="1846"/>
        <v>0</v>
      </c>
      <c r="L4105" s="39">
        <f t="shared" si="1847"/>
        <v>0</v>
      </c>
      <c r="M4105" s="39">
        <f>IF(E4105=12005,I4105,IF(E4105&lt;&gt;12005,0))</f>
        <v>0</v>
      </c>
      <c r="N4105" s="39">
        <f t="shared" si="1863"/>
        <v>0</v>
      </c>
      <c r="O4105" s="39">
        <f t="shared" si="1849"/>
        <v>294999</v>
      </c>
      <c r="P4105" s="39">
        <f t="shared" si="1850"/>
        <v>0</v>
      </c>
      <c r="Q4105" s="39">
        <f t="shared" si="1851"/>
        <v>0</v>
      </c>
      <c r="R4105" s="39">
        <f t="shared" si="1852"/>
        <v>0</v>
      </c>
      <c r="S4105" s="39">
        <f t="shared" si="1853"/>
        <v>0</v>
      </c>
      <c r="T4105" s="39"/>
      <c r="U4105" s="39">
        <f t="shared" si="1854"/>
        <v>0</v>
      </c>
      <c r="V4105" s="39"/>
      <c r="W4105" s="39">
        <f>IF(E4105=12099,I4105,IF(E4105&lt;&gt;12099,0))</f>
        <v>0</v>
      </c>
      <c r="X4105" s="39">
        <f t="shared" si="1866"/>
        <v>80.766324435318282</v>
      </c>
      <c r="Y4105" s="39">
        <f t="shared" si="1867"/>
        <v>2458.3250000000003</v>
      </c>
      <c r="Z4105" s="41">
        <f t="shared" si="1868"/>
        <v>36910.210266940456</v>
      </c>
      <c r="AA4105" s="41">
        <v>7349.7355236139638</v>
      </c>
      <c r="AB4105" s="41">
        <v>0</v>
      </c>
      <c r="AC4105" s="41">
        <f t="shared" si="1855"/>
        <v>7349.7355236139638</v>
      </c>
      <c r="AD4105" s="42">
        <f t="shared" si="1856"/>
        <v>29560.474743326493</v>
      </c>
      <c r="AE4105" s="41">
        <f t="shared" si="1857"/>
        <v>36910.210266940456</v>
      </c>
      <c r="AF4105" s="42">
        <f t="shared" si="1858"/>
        <v>258088.78973305953</v>
      </c>
      <c r="AG4105" s="43">
        <f>(365.25/30.4375*(IF(E4105=12002,1/3%,IF(E4105=12003,1/3%,IF(E4105=12004,1/3%,IF(E4105=12006,1/2%,IF(E4105=12007,1/10%,IF(E4105=12008,1/3%,IF(E4105=12009,1/10%,IF(E4105=12010,1/10%,IF(E4105=12011,1/20%,IF(E4105=12012,1/3%,IF(E4105=12099,1/10%)))))))))))))</f>
        <v>120</v>
      </c>
      <c r="AH4105" s="44">
        <f t="shared" si="1860"/>
        <v>104.98562628336755</v>
      </c>
      <c r="AI4105" s="36">
        <f t="shared" si="1861"/>
        <v>15.014373716632443</v>
      </c>
      <c r="AJ4105" s="36">
        <f t="shared" si="1862"/>
        <v>457</v>
      </c>
      <c r="AK4105" s="45">
        <v>45657</v>
      </c>
    </row>
    <row r="4106" spans="1:37" s="79" customFormat="1" ht="15.75" customHeight="1" x14ac:dyDescent="0.25">
      <c r="A4106" s="36">
        <v>4100</v>
      </c>
      <c r="B4106" s="91">
        <v>45200</v>
      </c>
      <c r="C4106" s="49" t="s">
        <v>272</v>
      </c>
      <c r="D4106" s="49"/>
      <c r="E4106" s="49">
        <v>12010</v>
      </c>
      <c r="F4106" s="56" t="s">
        <v>2917</v>
      </c>
      <c r="G4106" s="56" t="s">
        <v>435</v>
      </c>
      <c r="H4106" s="38">
        <v>2</v>
      </c>
      <c r="I4106" s="50">
        <v>1078000</v>
      </c>
      <c r="J4106" s="39">
        <f t="shared" ref="J4106:J4158" si="1869">IF(E4106=12002,I4106,IF(E4106&lt;&gt;12002,0))</f>
        <v>0</v>
      </c>
      <c r="K4106" s="39">
        <f t="shared" ref="K4106:K4158" si="1870">IF(E4106=12003,I4106,IF(E4106&lt;&gt;12003,0))</f>
        <v>0</v>
      </c>
      <c r="L4106" s="39">
        <f t="shared" ref="L4106:L4158" si="1871">IF(E4106=12004,I4106,IF(E4106&lt;&gt;12004,0))</f>
        <v>0</v>
      </c>
      <c r="M4106" s="39">
        <f>IF(E4106=12005,I4106,IF(E4106&lt;&gt;12005,0))</f>
        <v>0</v>
      </c>
      <c r="N4106" s="39">
        <f t="shared" si="1863"/>
        <v>0</v>
      </c>
      <c r="O4106" s="39">
        <f t="shared" ref="O4106:O4158" si="1872">IF(E4106=12007,I4106,IF(E4106&lt;&gt;12007,0))</f>
        <v>0</v>
      </c>
      <c r="P4106" s="39">
        <f t="shared" ref="P4106:P4158" si="1873">IF(E4106=12008,I4106,IF(E4106&lt;&gt;12008,0))</f>
        <v>0</v>
      </c>
      <c r="Q4106" s="39">
        <f t="shared" ref="Q4106:Q4158" si="1874">IF(E4106=12009,I4106,IF(E4106&lt;&gt;12009,0))</f>
        <v>0</v>
      </c>
      <c r="R4106" s="39">
        <f t="shared" ref="R4106:R4158" si="1875">IF(E4106=12010,I4106,IF(E4106&lt;&gt;12010,0))</f>
        <v>1078000</v>
      </c>
      <c r="S4106" s="39">
        <f t="shared" ref="S4106:S4158" si="1876">IF(E4106=12011,I4106,IF(E4106&lt;&gt;12011,0))</f>
        <v>0</v>
      </c>
      <c r="T4106" s="39"/>
      <c r="U4106" s="39">
        <f t="shared" ref="U4106:U4158" si="1877">IF(E4106=12012,I4106,IF(E4106&lt;&gt;12012,0))</f>
        <v>0</v>
      </c>
      <c r="V4106" s="39"/>
      <c r="W4106" s="39">
        <f>IF(E4106=12099,I4106,IF(E4106&lt;&gt;12099,0))</f>
        <v>0</v>
      </c>
      <c r="X4106" s="39">
        <f t="shared" si="1866"/>
        <v>295.1403148528405</v>
      </c>
      <c r="Y4106" s="39">
        <f t="shared" si="1867"/>
        <v>8983.3333333333321</v>
      </c>
      <c r="Z4106" s="41">
        <f t="shared" si="1868"/>
        <v>134879.12388774811</v>
      </c>
      <c r="AA4106" s="41">
        <v>26857.768651608483</v>
      </c>
      <c r="AB4106" s="41">
        <v>0</v>
      </c>
      <c r="AC4106" s="41">
        <f t="shared" ref="AC4106:AC4160" si="1878">AA4106+AB4106</f>
        <v>26857.768651608483</v>
      </c>
      <c r="AD4106" s="42">
        <f t="shared" ref="AD4106:AD4169" si="1879">Z4106-AA4106</f>
        <v>108021.35523613963</v>
      </c>
      <c r="AE4106" s="41">
        <f t="shared" ref="AE4106:AE4169" si="1880">AC4106+AD4106</f>
        <v>134879.12388774811</v>
      </c>
      <c r="AF4106" s="42">
        <f t="shared" ref="AF4106:AF4169" si="1881">I4106-AE4106</f>
        <v>943120.87611225189</v>
      </c>
      <c r="AG4106" s="43">
        <f>(365.25/30.4375*(IF(E4106=12002,1/3%,IF(E4106=12003,1/3%,IF(E4106=12004,1/3%,IF(E4106=12006,1/2%,IF(E4106=12007,1/10%,IF(E4106=12008,1/3%,IF(E4106=12009,1/10%,IF(E4106=12010,1/10%,IF(E4106=12011,1/20%,IF(E4106=12012,1/3%,IF(E4106=12099,1/10%)))))))))))))</f>
        <v>120</v>
      </c>
      <c r="AH4106" s="44">
        <f t="shared" ref="AH4106:AH4169" si="1882">IF(AG4106&gt;AI4106,AG4106-AI4106,IF(AG4106&lt;=AI4106,0))</f>
        <v>104.98562628336755</v>
      </c>
      <c r="AI4106" s="36">
        <f t="shared" ref="AI4106:AI4169" si="1883">AJ4106/30.4375</f>
        <v>15.014373716632443</v>
      </c>
      <c r="AJ4106" s="36">
        <f t="shared" ref="AJ4106:AJ4169" si="1884">AK4106-B4106</f>
        <v>457</v>
      </c>
      <c r="AK4106" s="45">
        <v>45657</v>
      </c>
    </row>
    <row r="4107" spans="1:37" s="79" customFormat="1" ht="15.75" customHeight="1" x14ac:dyDescent="0.25">
      <c r="A4107" s="36">
        <v>4101</v>
      </c>
      <c r="B4107" s="91">
        <v>45200</v>
      </c>
      <c r="C4107" s="49" t="s">
        <v>272</v>
      </c>
      <c r="D4107" s="49"/>
      <c r="E4107" s="49">
        <v>12010</v>
      </c>
      <c r="F4107" s="56" t="s">
        <v>2918</v>
      </c>
      <c r="G4107" s="56" t="s">
        <v>435</v>
      </c>
      <c r="H4107" s="38">
        <v>3</v>
      </c>
      <c r="I4107" s="50">
        <v>1944000</v>
      </c>
      <c r="J4107" s="39">
        <f t="shared" si="1869"/>
        <v>0</v>
      </c>
      <c r="K4107" s="39">
        <f t="shared" si="1870"/>
        <v>0</v>
      </c>
      <c r="L4107" s="39">
        <f t="shared" si="1871"/>
        <v>0</v>
      </c>
      <c r="M4107" s="39">
        <f>IF(E4107=12005,I4107,IF(E4107&lt;&gt;12005,0))</f>
        <v>0</v>
      </c>
      <c r="N4107" s="39">
        <f t="shared" si="1863"/>
        <v>0</v>
      </c>
      <c r="O4107" s="39">
        <f t="shared" si="1872"/>
        <v>0</v>
      </c>
      <c r="P4107" s="39">
        <f t="shared" si="1873"/>
        <v>0</v>
      </c>
      <c r="Q4107" s="39">
        <f t="shared" si="1874"/>
        <v>0</v>
      </c>
      <c r="R4107" s="39">
        <f t="shared" si="1875"/>
        <v>1944000</v>
      </c>
      <c r="S4107" s="39">
        <f t="shared" si="1876"/>
        <v>0</v>
      </c>
      <c r="T4107" s="39"/>
      <c r="U4107" s="39">
        <f t="shared" si="1877"/>
        <v>0</v>
      </c>
      <c r="V4107" s="39"/>
      <c r="W4107" s="39">
        <f>IF(E4107=12099,I4107,IF(E4107&lt;&gt;12099,0))</f>
        <v>0</v>
      </c>
      <c r="X4107" s="39">
        <f t="shared" si="1866"/>
        <v>532.2381930184805</v>
      </c>
      <c r="Y4107" s="39">
        <f t="shared" si="1867"/>
        <v>16200</v>
      </c>
      <c r="Z4107" s="41">
        <f t="shared" si="1868"/>
        <v>243232.85420944559</v>
      </c>
      <c r="AA4107" s="41">
        <v>48433.675564681726</v>
      </c>
      <c r="AB4107" s="41">
        <v>0</v>
      </c>
      <c r="AC4107" s="41">
        <f t="shared" si="1878"/>
        <v>48433.675564681726</v>
      </c>
      <c r="AD4107" s="42">
        <f t="shared" si="1879"/>
        <v>194799.17864476386</v>
      </c>
      <c r="AE4107" s="41">
        <f t="shared" si="1880"/>
        <v>243232.85420944559</v>
      </c>
      <c r="AF4107" s="42">
        <f t="shared" si="1881"/>
        <v>1700767.1457905544</v>
      </c>
      <c r="AG4107" s="43">
        <f>(365.25/30.4375*(IF(E4107=12002,1/3%,IF(E4107=12003,1/3%,IF(E4107=12004,1/3%,IF(E4107=12006,1/2%,IF(E4107=12007,1/10%,IF(E4107=12008,1/3%,IF(E4107=12009,1/10%,IF(E4107=12010,1/10%,IF(E4107=12011,1/20%,IF(E4107=12012,1/3%,IF(E4107=12099,1/10%)))))))))))))</f>
        <v>120</v>
      </c>
      <c r="AH4107" s="44">
        <f t="shared" si="1882"/>
        <v>104.98562628336755</v>
      </c>
      <c r="AI4107" s="36">
        <f t="shared" si="1883"/>
        <v>15.014373716632443</v>
      </c>
      <c r="AJ4107" s="36">
        <f t="shared" si="1884"/>
        <v>457</v>
      </c>
      <c r="AK4107" s="45">
        <v>45657</v>
      </c>
    </row>
    <row r="4108" spans="1:37" s="79" customFormat="1" ht="15.75" customHeight="1" x14ac:dyDescent="0.25">
      <c r="A4108" s="36">
        <v>4102</v>
      </c>
      <c r="B4108" s="45">
        <v>45200</v>
      </c>
      <c r="C4108" s="53" t="s">
        <v>533</v>
      </c>
      <c r="D4108" s="53"/>
      <c r="E4108" s="56">
        <v>12003</v>
      </c>
      <c r="F4108" s="36" t="s">
        <v>2145</v>
      </c>
      <c r="G4108" s="36" t="s">
        <v>540</v>
      </c>
      <c r="H4108" s="38">
        <v>2</v>
      </c>
      <c r="I4108" s="48">
        <v>120000</v>
      </c>
      <c r="J4108" s="39">
        <f t="shared" si="1869"/>
        <v>0</v>
      </c>
      <c r="K4108" s="39">
        <f t="shared" si="1870"/>
        <v>120000</v>
      </c>
      <c r="L4108" s="39">
        <f t="shared" si="1871"/>
        <v>0</v>
      </c>
      <c r="M4108" s="39">
        <f t="shared" ref="M4108:M4121" si="1885">IF(C4108=12006,H4108,IF(C4108&lt;&gt;12006,0))</f>
        <v>0</v>
      </c>
      <c r="N4108" s="39">
        <f t="shared" si="1863"/>
        <v>0</v>
      </c>
      <c r="O4108" s="39">
        <f t="shared" si="1872"/>
        <v>0</v>
      </c>
      <c r="P4108" s="39">
        <f t="shared" si="1873"/>
        <v>0</v>
      </c>
      <c r="Q4108" s="39">
        <f t="shared" si="1874"/>
        <v>0</v>
      </c>
      <c r="R4108" s="39">
        <f t="shared" si="1875"/>
        <v>0</v>
      </c>
      <c r="S4108" s="39">
        <f t="shared" si="1876"/>
        <v>0</v>
      </c>
      <c r="T4108" s="39"/>
      <c r="U4108" s="39">
        <f t="shared" si="1877"/>
        <v>0</v>
      </c>
      <c r="V4108" s="39"/>
      <c r="W4108" s="39"/>
      <c r="X4108" s="39">
        <f t="shared" si="1866"/>
        <v>9.8562628336755651</v>
      </c>
      <c r="Y4108" s="39">
        <f t="shared" si="1867"/>
        <v>300</v>
      </c>
      <c r="Z4108" s="41">
        <f t="shared" si="1868"/>
        <v>4504.3121149897333</v>
      </c>
      <c r="AA4108" s="41">
        <v>601.23203285420948</v>
      </c>
      <c r="AB4108" s="41">
        <v>-16.215039754489045</v>
      </c>
      <c r="AC4108" s="41">
        <f t="shared" si="1878"/>
        <v>585.01699309972048</v>
      </c>
      <c r="AD4108" s="42">
        <f t="shared" si="1879"/>
        <v>3903.0800821355238</v>
      </c>
      <c r="AE4108" s="41">
        <f t="shared" si="1880"/>
        <v>4488.0970752352441</v>
      </c>
      <c r="AF4108" s="42">
        <f t="shared" si="1881"/>
        <v>115511.90292476476</v>
      </c>
      <c r="AG4108" s="43">
        <f t="shared" ref="AG4108:AG4121" si="1886">(365.25/30.4375*(IF(E4108=12002,1/3%,IF(E4108=12003,1/3%,IF(E4108=12004,1/3%,IF(E4108=12006,1/2%,IF(E4108=12007,1/10%,IF(E4108=12008,1/3%,IF(E4108=12009,1/10%,IF(E4108=12010,1/10%,IF(E4108=12011,1/20%,IF(E4108=12012,1/3%))))))))))))</f>
        <v>400</v>
      </c>
      <c r="AH4108" s="44">
        <f t="shared" si="1882"/>
        <v>384.98562628336754</v>
      </c>
      <c r="AI4108" s="36">
        <f t="shared" si="1883"/>
        <v>15.014373716632443</v>
      </c>
      <c r="AJ4108" s="36">
        <f t="shared" si="1884"/>
        <v>457</v>
      </c>
      <c r="AK4108" s="45">
        <v>45657</v>
      </c>
    </row>
    <row r="4109" spans="1:37" s="79" customFormat="1" ht="51" customHeight="1" x14ac:dyDescent="0.2">
      <c r="A4109" s="36">
        <v>4103</v>
      </c>
      <c r="B4109" s="116">
        <v>45200</v>
      </c>
      <c r="C4109" s="70" t="s">
        <v>272</v>
      </c>
      <c r="D4109" s="70"/>
      <c r="E4109" s="70">
        <v>12010</v>
      </c>
      <c r="F4109" s="92" t="s">
        <v>2919</v>
      </c>
      <c r="G4109" s="92" t="s">
        <v>692</v>
      </c>
      <c r="H4109" s="71">
        <v>2</v>
      </c>
      <c r="I4109" s="72">
        <v>155000</v>
      </c>
      <c r="J4109" s="39">
        <f t="shared" si="1869"/>
        <v>0</v>
      </c>
      <c r="K4109" s="39">
        <f t="shared" si="1870"/>
        <v>0</v>
      </c>
      <c r="L4109" s="39">
        <f t="shared" si="1871"/>
        <v>0</v>
      </c>
      <c r="M4109" s="39">
        <f t="shared" si="1885"/>
        <v>0</v>
      </c>
      <c r="N4109" s="39">
        <f t="shared" si="1863"/>
        <v>0</v>
      </c>
      <c r="O4109" s="39">
        <f t="shared" si="1872"/>
        <v>0</v>
      </c>
      <c r="P4109" s="39">
        <f t="shared" si="1873"/>
        <v>0</v>
      </c>
      <c r="Q4109" s="39">
        <f t="shared" si="1874"/>
        <v>0</v>
      </c>
      <c r="R4109" s="39">
        <f t="shared" si="1875"/>
        <v>155000</v>
      </c>
      <c r="S4109" s="39">
        <f t="shared" si="1876"/>
        <v>0</v>
      </c>
      <c r="T4109" s="39"/>
      <c r="U4109" s="39">
        <f t="shared" si="1877"/>
        <v>0</v>
      </c>
      <c r="V4109" s="39"/>
      <c r="W4109" s="39"/>
      <c r="X4109" s="39">
        <f t="shared" si="1866"/>
        <v>42.436687200547567</v>
      </c>
      <c r="Y4109" s="39">
        <f t="shared" si="1867"/>
        <v>1291.6666666666665</v>
      </c>
      <c r="Z4109" s="41">
        <f t="shared" si="1868"/>
        <v>19393.566050650235</v>
      </c>
      <c r="AA4109" s="41">
        <v>2588.6379192334016</v>
      </c>
      <c r="AB4109" s="41">
        <v>0</v>
      </c>
      <c r="AC4109" s="41">
        <f t="shared" si="1878"/>
        <v>2588.6379192334016</v>
      </c>
      <c r="AD4109" s="42">
        <f t="shared" si="1879"/>
        <v>16804.928131416833</v>
      </c>
      <c r="AE4109" s="41">
        <f t="shared" si="1880"/>
        <v>19393.566050650235</v>
      </c>
      <c r="AF4109" s="42">
        <f t="shared" si="1881"/>
        <v>135606.43394934977</v>
      </c>
      <c r="AG4109" s="43">
        <f t="shared" si="1886"/>
        <v>120</v>
      </c>
      <c r="AH4109" s="44">
        <f t="shared" si="1882"/>
        <v>104.98562628336755</v>
      </c>
      <c r="AI4109" s="36">
        <f t="shared" si="1883"/>
        <v>15.014373716632443</v>
      </c>
      <c r="AJ4109" s="36">
        <f t="shared" si="1884"/>
        <v>457</v>
      </c>
      <c r="AK4109" s="45">
        <v>45657</v>
      </c>
    </row>
    <row r="4110" spans="1:37" s="79" customFormat="1" ht="15.75" customHeight="1" x14ac:dyDescent="0.2">
      <c r="A4110" s="36">
        <v>4104</v>
      </c>
      <c r="B4110" s="116">
        <v>45200</v>
      </c>
      <c r="C4110" s="70" t="s">
        <v>272</v>
      </c>
      <c r="D4110" s="70"/>
      <c r="E4110" s="70">
        <v>12010</v>
      </c>
      <c r="F4110" s="92" t="s">
        <v>2920</v>
      </c>
      <c r="G4110" s="92" t="s">
        <v>692</v>
      </c>
      <c r="H4110" s="71">
        <v>1</v>
      </c>
      <c r="I4110" s="72">
        <v>195000</v>
      </c>
      <c r="J4110" s="39">
        <f t="shared" si="1869"/>
        <v>0</v>
      </c>
      <c r="K4110" s="39">
        <f t="shared" si="1870"/>
        <v>0</v>
      </c>
      <c r="L4110" s="39">
        <f t="shared" si="1871"/>
        <v>0</v>
      </c>
      <c r="M4110" s="39">
        <f t="shared" si="1885"/>
        <v>0</v>
      </c>
      <c r="N4110" s="39">
        <f t="shared" si="1863"/>
        <v>0</v>
      </c>
      <c r="O4110" s="39">
        <f t="shared" si="1872"/>
        <v>0</v>
      </c>
      <c r="P4110" s="39">
        <f t="shared" si="1873"/>
        <v>0</v>
      </c>
      <c r="Q4110" s="39">
        <f t="shared" si="1874"/>
        <v>0</v>
      </c>
      <c r="R4110" s="39">
        <f t="shared" si="1875"/>
        <v>195000</v>
      </c>
      <c r="S4110" s="39">
        <f t="shared" si="1876"/>
        <v>0</v>
      </c>
      <c r="T4110" s="39"/>
      <c r="U4110" s="39">
        <f t="shared" si="1877"/>
        <v>0</v>
      </c>
      <c r="V4110" s="39"/>
      <c r="W4110" s="39"/>
      <c r="X4110" s="39">
        <f t="shared" si="1866"/>
        <v>53.388090349075974</v>
      </c>
      <c r="Y4110" s="39">
        <f t="shared" si="1867"/>
        <v>1625</v>
      </c>
      <c r="Z4110" s="41">
        <f t="shared" si="1868"/>
        <v>24398.357289527721</v>
      </c>
      <c r="AA4110" s="41">
        <v>3256.6735112936344</v>
      </c>
      <c r="AB4110" s="41">
        <v>0</v>
      </c>
      <c r="AC4110" s="41">
        <f t="shared" si="1878"/>
        <v>3256.6735112936344</v>
      </c>
      <c r="AD4110" s="42">
        <f t="shared" si="1879"/>
        <v>21141.683778234088</v>
      </c>
      <c r="AE4110" s="41">
        <f t="shared" si="1880"/>
        <v>24398.357289527721</v>
      </c>
      <c r="AF4110" s="42">
        <f t="shared" si="1881"/>
        <v>170601.64271047228</v>
      </c>
      <c r="AG4110" s="43">
        <f t="shared" si="1886"/>
        <v>120</v>
      </c>
      <c r="AH4110" s="44">
        <f t="shared" si="1882"/>
        <v>104.98562628336755</v>
      </c>
      <c r="AI4110" s="36">
        <f t="shared" si="1883"/>
        <v>15.014373716632443</v>
      </c>
      <c r="AJ4110" s="36">
        <f t="shared" si="1884"/>
        <v>457</v>
      </c>
      <c r="AK4110" s="45">
        <v>45657</v>
      </c>
    </row>
    <row r="4111" spans="1:37" s="79" customFormat="1" ht="12.75" customHeight="1" x14ac:dyDescent="0.25">
      <c r="A4111" s="36">
        <v>4105</v>
      </c>
      <c r="B4111" s="91">
        <v>45230</v>
      </c>
      <c r="C4111" s="36" t="s">
        <v>823</v>
      </c>
      <c r="D4111" s="36"/>
      <c r="E4111" s="36">
        <v>12004</v>
      </c>
      <c r="F4111" s="56" t="s">
        <v>2921</v>
      </c>
      <c r="G4111" s="36" t="s">
        <v>65</v>
      </c>
      <c r="H4111" s="38">
        <v>400</v>
      </c>
      <c r="I4111" s="50">
        <v>51408000</v>
      </c>
      <c r="J4111" s="39">
        <f t="shared" si="1869"/>
        <v>0</v>
      </c>
      <c r="K4111" s="39">
        <f t="shared" si="1870"/>
        <v>0</v>
      </c>
      <c r="L4111" s="39">
        <f t="shared" si="1871"/>
        <v>51408000</v>
      </c>
      <c r="M4111" s="39">
        <f t="shared" si="1885"/>
        <v>0</v>
      </c>
      <c r="N4111" s="39">
        <f t="shared" si="1863"/>
        <v>0</v>
      </c>
      <c r="O4111" s="39">
        <f t="shared" si="1872"/>
        <v>0</v>
      </c>
      <c r="P4111" s="39">
        <f t="shared" si="1873"/>
        <v>0</v>
      </c>
      <c r="Q4111" s="39">
        <f t="shared" si="1874"/>
        <v>0</v>
      </c>
      <c r="R4111" s="39">
        <f t="shared" si="1875"/>
        <v>0</v>
      </c>
      <c r="S4111" s="39">
        <f t="shared" si="1876"/>
        <v>0</v>
      </c>
      <c r="T4111" s="39"/>
      <c r="U4111" s="39">
        <f t="shared" si="1877"/>
        <v>0</v>
      </c>
      <c r="V4111" s="39"/>
      <c r="W4111" s="39"/>
      <c r="X4111" s="39">
        <f t="shared" si="1866"/>
        <v>4222.4229979466118</v>
      </c>
      <c r="Y4111" s="39">
        <f t="shared" si="1867"/>
        <v>128520</v>
      </c>
      <c r="Z4111" s="41">
        <f t="shared" si="1868"/>
        <v>1802974.6201232031</v>
      </c>
      <c r="AA4111" s="41">
        <v>257567.80287474333</v>
      </c>
      <c r="AB4111" s="41">
        <v>-6556.5130309063397</v>
      </c>
      <c r="AC4111" s="41">
        <f t="shared" si="1878"/>
        <v>251011.28984383697</v>
      </c>
      <c r="AD4111" s="42">
        <f t="shared" si="1879"/>
        <v>1545406.8172484599</v>
      </c>
      <c r="AE4111" s="41">
        <f t="shared" si="1880"/>
        <v>1796418.1070922969</v>
      </c>
      <c r="AF4111" s="42">
        <f t="shared" si="1881"/>
        <v>49611581.892907701</v>
      </c>
      <c r="AG4111" s="43">
        <f t="shared" si="1886"/>
        <v>400</v>
      </c>
      <c r="AH4111" s="44">
        <f t="shared" si="1882"/>
        <v>385.97125256673513</v>
      </c>
      <c r="AI4111" s="36">
        <f t="shared" si="1883"/>
        <v>14.028747433264886</v>
      </c>
      <c r="AJ4111" s="36">
        <f t="shared" si="1884"/>
        <v>427</v>
      </c>
      <c r="AK4111" s="45">
        <v>45657</v>
      </c>
    </row>
    <row r="4112" spans="1:37" s="79" customFormat="1" ht="25.5" customHeight="1" x14ac:dyDescent="0.25">
      <c r="A4112" s="36">
        <v>4106</v>
      </c>
      <c r="B4112" s="45">
        <v>45230</v>
      </c>
      <c r="C4112" s="53" t="s">
        <v>533</v>
      </c>
      <c r="D4112" s="53"/>
      <c r="E4112" s="56">
        <v>12003</v>
      </c>
      <c r="F4112" s="36" t="s">
        <v>2146</v>
      </c>
      <c r="G4112" s="56" t="s">
        <v>544</v>
      </c>
      <c r="H4112" s="38">
        <v>14</v>
      </c>
      <c r="I4112" s="48">
        <v>1260000</v>
      </c>
      <c r="J4112" s="39">
        <f t="shared" si="1869"/>
        <v>0</v>
      </c>
      <c r="K4112" s="39">
        <f t="shared" si="1870"/>
        <v>1260000</v>
      </c>
      <c r="L4112" s="39">
        <f t="shared" si="1871"/>
        <v>0</v>
      </c>
      <c r="M4112" s="39">
        <f t="shared" si="1885"/>
        <v>0</v>
      </c>
      <c r="N4112" s="39">
        <f t="shared" si="1863"/>
        <v>0</v>
      </c>
      <c r="O4112" s="39">
        <f t="shared" si="1872"/>
        <v>0</v>
      </c>
      <c r="P4112" s="39">
        <f t="shared" si="1873"/>
        <v>0</v>
      </c>
      <c r="Q4112" s="39">
        <f t="shared" si="1874"/>
        <v>0</v>
      </c>
      <c r="R4112" s="39">
        <f t="shared" si="1875"/>
        <v>0</v>
      </c>
      <c r="S4112" s="39">
        <f t="shared" si="1876"/>
        <v>0</v>
      </c>
      <c r="T4112" s="39"/>
      <c r="U4112" s="39">
        <f t="shared" si="1877"/>
        <v>0</v>
      </c>
      <c r="V4112" s="39"/>
      <c r="W4112" s="39"/>
      <c r="X4112" s="39">
        <f t="shared" si="1866"/>
        <v>103.49075975359342</v>
      </c>
      <c r="Y4112" s="39">
        <f t="shared" si="1867"/>
        <v>3150</v>
      </c>
      <c r="Z4112" s="41">
        <f t="shared" si="1868"/>
        <v>44190.55441478439</v>
      </c>
      <c r="AA4112" s="41">
        <v>3208.2135523613961</v>
      </c>
      <c r="AB4112" s="41">
        <v>-86.524515411248913</v>
      </c>
      <c r="AC4112" s="41">
        <f t="shared" si="1878"/>
        <v>3121.6890369501471</v>
      </c>
      <c r="AD4112" s="42">
        <f t="shared" si="1879"/>
        <v>40982.340862422992</v>
      </c>
      <c r="AE4112" s="41">
        <f t="shared" si="1880"/>
        <v>44104.029899373141</v>
      </c>
      <c r="AF4112" s="42">
        <f t="shared" si="1881"/>
        <v>1215895.9701006268</v>
      </c>
      <c r="AG4112" s="43">
        <f t="shared" si="1886"/>
        <v>400</v>
      </c>
      <c r="AH4112" s="44">
        <f t="shared" si="1882"/>
        <v>385.97125256673513</v>
      </c>
      <c r="AI4112" s="36">
        <f t="shared" si="1883"/>
        <v>14.028747433264886</v>
      </c>
      <c r="AJ4112" s="36">
        <f t="shared" si="1884"/>
        <v>427</v>
      </c>
      <c r="AK4112" s="45">
        <v>45657</v>
      </c>
    </row>
    <row r="4113" spans="1:37" s="79" customFormat="1" ht="15.75" customHeight="1" x14ac:dyDescent="0.25">
      <c r="A4113" s="36">
        <v>4107</v>
      </c>
      <c r="B4113" s="45">
        <v>45230</v>
      </c>
      <c r="C4113" s="53" t="s">
        <v>533</v>
      </c>
      <c r="D4113" s="53"/>
      <c r="E4113" s="56">
        <v>12003</v>
      </c>
      <c r="F4113" s="36" t="s">
        <v>2145</v>
      </c>
      <c r="G4113" s="56" t="s">
        <v>544</v>
      </c>
      <c r="H4113" s="38">
        <v>6</v>
      </c>
      <c r="I4113" s="48">
        <v>450000</v>
      </c>
      <c r="J4113" s="39">
        <f t="shared" si="1869"/>
        <v>0</v>
      </c>
      <c r="K4113" s="39">
        <f t="shared" si="1870"/>
        <v>450000</v>
      </c>
      <c r="L4113" s="39">
        <f t="shared" si="1871"/>
        <v>0</v>
      </c>
      <c r="M4113" s="39">
        <f t="shared" si="1885"/>
        <v>0</v>
      </c>
      <c r="N4113" s="39">
        <f t="shared" si="1863"/>
        <v>0</v>
      </c>
      <c r="O4113" s="39">
        <f t="shared" si="1872"/>
        <v>0</v>
      </c>
      <c r="P4113" s="39">
        <f t="shared" si="1873"/>
        <v>0</v>
      </c>
      <c r="Q4113" s="39">
        <f t="shared" si="1874"/>
        <v>0</v>
      </c>
      <c r="R4113" s="39">
        <f t="shared" si="1875"/>
        <v>0</v>
      </c>
      <c r="S4113" s="39">
        <f t="shared" si="1876"/>
        <v>0</v>
      </c>
      <c r="T4113" s="39"/>
      <c r="U4113" s="39">
        <f t="shared" si="1877"/>
        <v>0</v>
      </c>
      <c r="V4113" s="39"/>
      <c r="W4113" s="39"/>
      <c r="X4113" s="39">
        <f t="shared" si="1866"/>
        <v>36.960985626283367</v>
      </c>
      <c r="Y4113" s="39">
        <f t="shared" si="1867"/>
        <v>1125</v>
      </c>
      <c r="Z4113" s="41">
        <f t="shared" si="1868"/>
        <v>15782.340862422998</v>
      </c>
      <c r="AA4113" s="41">
        <v>1145.7905544147843</v>
      </c>
      <c r="AB4113" s="41">
        <v>-30.901612646874611</v>
      </c>
      <c r="AC4113" s="41">
        <f t="shared" si="1878"/>
        <v>1114.8889417679097</v>
      </c>
      <c r="AD4113" s="42">
        <f t="shared" si="1879"/>
        <v>14636.550308008213</v>
      </c>
      <c r="AE4113" s="41">
        <f t="shared" si="1880"/>
        <v>15751.439249776122</v>
      </c>
      <c r="AF4113" s="42">
        <f t="shared" si="1881"/>
        <v>434248.56075022387</v>
      </c>
      <c r="AG4113" s="43">
        <f t="shared" si="1886"/>
        <v>400</v>
      </c>
      <c r="AH4113" s="44">
        <f t="shared" si="1882"/>
        <v>385.97125256673513</v>
      </c>
      <c r="AI4113" s="36">
        <f t="shared" si="1883"/>
        <v>14.028747433264886</v>
      </c>
      <c r="AJ4113" s="36">
        <f t="shared" si="1884"/>
        <v>427</v>
      </c>
      <c r="AK4113" s="45">
        <v>45657</v>
      </c>
    </row>
    <row r="4114" spans="1:37" s="79" customFormat="1" ht="51" customHeight="1" x14ac:dyDescent="0.25">
      <c r="A4114" s="36">
        <v>4108</v>
      </c>
      <c r="B4114" s="45">
        <v>45231</v>
      </c>
      <c r="C4114" s="36" t="s">
        <v>533</v>
      </c>
      <c r="D4114" s="36"/>
      <c r="E4114" s="36">
        <v>12003</v>
      </c>
      <c r="F4114" s="36" t="s">
        <v>2119</v>
      </c>
      <c r="G4114" s="36" t="s">
        <v>52</v>
      </c>
      <c r="H4114" s="38">
        <v>4</v>
      </c>
      <c r="I4114" s="48">
        <v>692000</v>
      </c>
      <c r="J4114" s="39">
        <f t="shared" si="1869"/>
        <v>0</v>
      </c>
      <c r="K4114" s="39">
        <f t="shared" si="1870"/>
        <v>692000</v>
      </c>
      <c r="L4114" s="39">
        <f t="shared" si="1871"/>
        <v>0</v>
      </c>
      <c r="M4114" s="39">
        <f t="shared" si="1885"/>
        <v>0</v>
      </c>
      <c r="N4114" s="39">
        <f t="shared" si="1863"/>
        <v>0</v>
      </c>
      <c r="O4114" s="39">
        <f t="shared" si="1872"/>
        <v>0</v>
      </c>
      <c r="P4114" s="39">
        <f t="shared" si="1873"/>
        <v>0</v>
      </c>
      <c r="Q4114" s="39">
        <f t="shared" si="1874"/>
        <v>0</v>
      </c>
      <c r="R4114" s="39">
        <f t="shared" si="1875"/>
        <v>0</v>
      </c>
      <c r="S4114" s="39">
        <f t="shared" si="1876"/>
        <v>0</v>
      </c>
      <c r="T4114" s="39"/>
      <c r="U4114" s="39">
        <f t="shared" si="1877"/>
        <v>0</v>
      </c>
      <c r="V4114" s="39"/>
      <c r="W4114" s="39"/>
      <c r="X4114" s="39">
        <f t="shared" si="1866"/>
        <v>56.837782340862425</v>
      </c>
      <c r="Y4114" s="39">
        <f t="shared" si="1867"/>
        <v>1730</v>
      </c>
      <c r="Z4114" s="41">
        <f t="shared" si="1868"/>
        <v>24212.89527720739</v>
      </c>
      <c r="AA4114" s="41">
        <v>3410.2669404517451</v>
      </c>
      <c r="AB4114" s="41">
        <v>-91.973832051154631</v>
      </c>
      <c r="AC4114" s="41">
        <f t="shared" si="1878"/>
        <v>3318.2931084005904</v>
      </c>
      <c r="AD4114" s="42">
        <f t="shared" si="1879"/>
        <v>20802.628336755646</v>
      </c>
      <c r="AE4114" s="41">
        <f t="shared" si="1880"/>
        <v>24120.921445156237</v>
      </c>
      <c r="AF4114" s="42">
        <f t="shared" si="1881"/>
        <v>667879.07855484379</v>
      </c>
      <c r="AG4114" s="43">
        <f t="shared" si="1886"/>
        <v>400</v>
      </c>
      <c r="AH4114" s="44">
        <f t="shared" si="1882"/>
        <v>386.00410677618072</v>
      </c>
      <c r="AI4114" s="36">
        <f t="shared" si="1883"/>
        <v>13.995893223819301</v>
      </c>
      <c r="AJ4114" s="36">
        <f t="shared" si="1884"/>
        <v>426</v>
      </c>
      <c r="AK4114" s="45">
        <v>45657</v>
      </c>
    </row>
    <row r="4115" spans="1:37" s="79" customFormat="1" ht="51" customHeight="1" x14ac:dyDescent="0.25">
      <c r="A4115" s="36">
        <v>4109</v>
      </c>
      <c r="B4115" s="45">
        <v>45231</v>
      </c>
      <c r="C4115" s="36" t="s">
        <v>533</v>
      </c>
      <c r="D4115" s="36"/>
      <c r="E4115" s="36">
        <v>12003</v>
      </c>
      <c r="F4115" s="36" t="s">
        <v>2922</v>
      </c>
      <c r="G4115" s="36" t="s">
        <v>56</v>
      </c>
      <c r="H4115" s="38">
        <v>5</v>
      </c>
      <c r="I4115" s="48">
        <v>750000</v>
      </c>
      <c r="J4115" s="39">
        <f t="shared" si="1869"/>
        <v>0</v>
      </c>
      <c r="K4115" s="39">
        <f t="shared" si="1870"/>
        <v>750000</v>
      </c>
      <c r="L4115" s="39">
        <f t="shared" si="1871"/>
        <v>0</v>
      </c>
      <c r="M4115" s="39">
        <f t="shared" si="1885"/>
        <v>0</v>
      </c>
      <c r="N4115" s="39">
        <f t="shared" si="1863"/>
        <v>0</v>
      </c>
      <c r="O4115" s="39">
        <f t="shared" si="1872"/>
        <v>0</v>
      </c>
      <c r="P4115" s="39">
        <f t="shared" si="1873"/>
        <v>0</v>
      </c>
      <c r="Q4115" s="39">
        <f t="shared" si="1874"/>
        <v>0</v>
      </c>
      <c r="R4115" s="39">
        <f t="shared" si="1875"/>
        <v>0</v>
      </c>
      <c r="S4115" s="39">
        <f t="shared" si="1876"/>
        <v>0</v>
      </c>
      <c r="T4115" s="39"/>
      <c r="U4115" s="39">
        <f t="shared" si="1877"/>
        <v>0</v>
      </c>
      <c r="V4115" s="39"/>
      <c r="W4115" s="39"/>
      <c r="X4115" s="39">
        <f t="shared" si="1866"/>
        <v>61.601642710472277</v>
      </c>
      <c r="Y4115" s="39">
        <f t="shared" si="1867"/>
        <v>1875</v>
      </c>
      <c r="Z4115" s="41">
        <f t="shared" si="1868"/>
        <v>26242.29979466119</v>
      </c>
      <c r="AA4115" s="41">
        <v>3696.0985626283364</v>
      </c>
      <c r="AB4115" s="41">
        <v>-99.682621442725392</v>
      </c>
      <c r="AC4115" s="41">
        <f t="shared" si="1878"/>
        <v>3596.4159411856108</v>
      </c>
      <c r="AD4115" s="42">
        <f t="shared" si="1879"/>
        <v>22546.201232032854</v>
      </c>
      <c r="AE4115" s="41">
        <f t="shared" si="1880"/>
        <v>26142.617173218467</v>
      </c>
      <c r="AF4115" s="42">
        <f t="shared" si="1881"/>
        <v>723857.38282678148</v>
      </c>
      <c r="AG4115" s="43">
        <f t="shared" si="1886"/>
        <v>400</v>
      </c>
      <c r="AH4115" s="44">
        <f t="shared" si="1882"/>
        <v>386.00410677618072</v>
      </c>
      <c r="AI4115" s="36">
        <f t="shared" si="1883"/>
        <v>13.995893223819301</v>
      </c>
      <c r="AJ4115" s="36">
        <f t="shared" si="1884"/>
        <v>426</v>
      </c>
      <c r="AK4115" s="45">
        <v>45657</v>
      </c>
    </row>
    <row r="4116" spans="1:37" s="79" customFormat="1" ht="25.5" customHeight="1" x14ac:dyDescent="0.25">
      <c r="A4116" s="36">
        <v>4110</v>
      </c>
      <c r="B4116" s="45">
        <v>45231</v>
      </c>
      <c r="C4116" s="36" t="s">
        <v>533</v>
      </c>
      <c r="D4116" s="36"/>
      <c r="E4116" s="36">
        <v>12003</v>
      </c>
      <c r="F4116" s="36" t="s">
        <v>2923</v>
      </c>
      <c r="G4116" s="36" t="s">
        <v>56</v>
      </c>
      <c r="H4116" s="38">
        <v>6</v>
      </c>
      <c r="I4116" s="48">
        <v>540000</v>
      </c>
      <c r="J4116" s="39">
        <f t="shared" si="1869"/>
        <v>0</v>
      </c>
      <c r="K4116" s="39">
        <f t="shared" si="1870"/>
        <v>540000</v>
      </c>
      <c r="L4116" s="39">
        <f t="shared" si="1871"/>
        <v>0</v>
      </c>
      <c r="M4116" s="39">
        <f t="shared" si="1885"/>
        <v>0</v>
      </c>
      <c r="N4116" s="39">
        <f t="shared" si="1863"/>
        <v>0</v>
      </c>
      <c r="O4116" s="39">
        <f t="shared" si="1872"/>
        <v>0</v>
      </c>
      <c r="P4116" s="39">
        <f t="shared" si="1873"/>
        <v>0</v>
      </c>
      <c r="Q4116" s="39">
        <f t="shared" si="1874"/>
        <v>0</v>
      </c>
      <c r="R4116" s="39">
        <f t="shared" si="1875"/>
        <v>0</v>
      </c>
      <c r="S4116" s="39">
        <f t="shared" si="1876"/>
        <v>0</v>
      </c>
      <c r="T4116" s="39"/>
      <c r="U4116" s="39">
        <f t="shared" si="1877"/>
        <v>0</v>
      </c>
      <c r="V4116" s="39"/>
      <c r="W4116" s="39"/>
      <c r="X4116" s="39">
        <f t="shared" si="1866"/>
        <v>44.353182751540039</v>
      </c>
      <c r="Y4116" s="39">
        <f t="shared" si="1867"/>
        <v>1350</v>
      </c>
      <c r="Z4116" s="41">
        <f t="shared" si="1868"/>
        <v>18894.455852156058</v>
      </c>
      <c r="AA4116" s="41">
        <v>2661.1909650924022</v>
      </c>
      <c r="AB4116" s="41">
        <v>-71.771487438762279</v>
      </c>
      <c r="AC4116" s="41">
        <f t="shared" si="1878"/>
        <v>2589.4194776536397</v>
      </c>
      <c r="AD4116" s="42">
        <f t="shared" si="1879"/>
        <v>16233.264887063655</v>
      </c>
      <c r="AE4116" s="41">
        <f t="shared" si="1880"/>
        <v>18822.684364717294</v>
      </c>
      <c r="AF4116" s="42">
        <f t="shared" si="1881"/>
        <v>521177.31563528272</v>
      </c>
      <c r="AG4116" s="43">
        <f t="shared" si="1886"/>
        <v>400</v>
      </c>
      <c r="AH4116" s="44">
        <f t="shared" si="1882"/>
        <v>386.00410677618072</v>
      </c>
      <c r="AI4116" s="36">
        <f t="shared" si="1883"/>
        <v>13.995893223819301</v>
      </c>
      <c r="AJ4116" s="36">
        <f t="shared" si="1884"/>
        <v>426</v>
      </c>
      <c r="AK4116" s="45">
        <v>45657</v>
      </c>
    </row>
    <row r="4117" spans="1:37" s="79" customFormat="1" ht="15.75" customHeight="1" x14ac:dyDescent="0.25">
      <c r="A4117" s="36">
        <v>4111</v>
      </c>
      <c r="B4117" s="45">
        <v>45231</v>
      </c>
      <c r="C4117" s="36" t="s">
        <v>533</v>
      </c>
      <c r="D4117" s="36"/>
      <c r="E4117" s="36">
        <v>12003</v>
      </c>
      <c r="F4117" s="36" t="s">
        <v>2861</v>
      </c>
      <c r="G4117" s="36" t="s">
        <v>62</v>
      </c>
      <c r="H4117" s="38">
        <v>3</v>
      </c>
      <c r="I4117" s="48">
        <v>225000</v>
      </c>
      <c r="J4117" s="39">
        <f t="shared" si="1869"/>
        <v>0</v>
      </c>
      <c r="K4117" s="39">
        <f t="shared" si="1870"/>
        <v>225000</v>
      </c>
      <c r="L4117" s="39">
        <f t="shared" si="1871"/>
        <v>0</v>
      </c>
      <c r="M4117" s="39">
        <f t="shared" si="1885"/>
        <v>0</v>
      </c>
      <c r="N4117" s="39">
        <f t="shared" si="1863"/>
        <v>0</v>
      </c>
      <c r="O4117" s="39">
        <f t="shared" si="1872"/>
        <v>0</v>
      </c>
      <c r="P4117" s="39">
        <f t="shared" si="1873"/>
        <v>0</v>
      </c>
      <c r="Q4117" s="39">
        <f t="shared" si="1874"/>
        <v>0</v>
      </c>
      <c r="R4117" s="39">
        <f t="shared" si="1875"/>
        <v>0</v>
      </c>
      <c r="S4117" s="39">
        <f t="shared" si="1876"/>
        <v>0</v>
      </c>
      <c r="T4117" s="39"/>
      <c r="U4117" s="39">
        <f t="shared" si="1877"/>
        <v>0</v>
      </c>
      <c r="V4117" s="39"/>
      <c r="W4117" s="39"/>
      <c r="X4117" s="39">
        <f t="shared" si="1866"/>
        <v>18.480492813141684</v>
      </c>
      <c r="Y4117" s="39">
        <f t="shared" si="1867"/>
        <v>562.5</v>
      </c>
      <c r="Z4117" s="41">
        <f t="shared" si="1868"/>
        <v>7872.6899383983573</v>
      </c>
      <c r="AA4117" s="41">
        <v>1108.8295687885009</v>
      </c>
      <c r="AB4117" s="41">
        <v>-29.904786432817616</v>
      </c>
      <c r="AC4117" s="41">
        <f t="shared" si="1878"/>
        <v>1078.9247823556832</v>
      </c>
      <c r="AD4117" s="42">
        <f t="shared" si="1879"/>
        <v>6763.8603696098562</v>
      </c>
      <c r="AE4117" s="41">
        <f t="shared" si="1880"/>
        <v>7842.7851519655396</v>
      </c>
      <c r="AF4117" s="42">
        <f t="shared" si="1881"/>
        <v>217157.21484803446</v>
      </c>
      <c r="AG4117" s="43">
        <f t="shared" si="1886"/>
        <v>400</v>
      </c>
      <c r="AH4117" s="44">
        <f t="shared" si="1882"/>
        <v>386.00410677618072</v>
      </c>
      <c r="AI4117" s="36">
        <f t="shared" si="1883"/>
        <v>13.995893223819301</v>
      </c>
      <c r="AJ4117" s="36">
        <f t="shared" si="1884"/>
        <v>426</v>
      </c>
      <c r="AK4117" s="45">
        <v>45657</v>
      </c>
    </row>
    <row r="4118" spans="1:37" s="79" customFormat="1" ht="15.75" customHeight="1" x14ac:dyDescent="0.25">
      <c r="A4118" s="36">
        <v>4112</v>
      </c>
      <c r="B4118" s="45">
        <v>45231</v>
      </c>
      <c r="C4118" s="36" t="s">
        <v>533</v>
      </c>
      <c r="D4118" s="36"/>
      <c r="E4118" s="36">
        <v>12003</v>
      </c>
      <c r="F4118" s="36" t="s">
        <v>2924</v>
      </c>
      <c r="G4118" s="36" t="s">
        <v>62</v>
      </c>
      <c r="H4118" s="38">
        <v>2</v>
      </c>
      <c r="I4118" s="48">
        <v>150000</v>
      </c>
      <c r="J4118" s="39">
        <f t="shared" si="1869"/>
        <v>0</v>
      </c>
      <c r="K4118" s="39">
        <f t="shared" si="1870"/>
        <v>150000</v>
      </c>
      <c r="L4118" s="39">
        <f t="shared" si="1871"/>
        <v>0</v>
      </c>
      <c r="M4118" s="39">
        <f t="shared" si="1885"/>
        <v>0</v>
      </c>
      <c r="N4118" s="39">
        <f t="shared" si="1863"/>
        <v>0</v>
      </c>
      <c r="O4118" s="39">
        <f t="shared" si="1872"/>
        <v>0</v>
      </c>
      <c r="P4118" s="39">
        <f t="shared" si="1873"/>
        <v>0</v>
      </c>
      <c r="Q4118" s="39">
        <f t="shared" si="1874"/>
        <v>0</v>
      </c>
      <c r="R4118" s="39">
        <f t="shared" si="1875"/>
        <v>0</v>
      </c>
      <c r="S4118" s="39">
        <f t="shared" si="1876"/>
        <v>0</v>
      </c>
      <c r="T4118" s="39"/>
      <c r="U4118" s="39">
        <f t="shared" si="1877"/>
        <v>0</v>
      </c>
      <c r="V4118" s="39"/>
      <c r="W4118" s="39"/>
      <c r="X4118" s="39">
        <f t="shared" si="1866"/>
        <v>12.320328542094456</v>
      </c>
      <c r="Y4118" s="39">
        <f t="shared" si="1867"/>
        <v>375</v>
      </c>
      <c r="Z4118" s="41">
        <f t="shared" si="1868"/>
        <v>5248.4599589322379</v>
      </c>
      <c r="AA4118" s="41">
        <v>739.21971252566732</v>
      </c>
      <c r="AB4118" s="41">
        <v>-19.93652428854508</v>
      </c>
      <c r="AC4118" s="41">
        <f t="shared" si="1878"/>
        <v>719.2831882371222</v>
      </c>
      <c r="AD4118" s="42">
        <f t="shared" si="1879"/>
        <v>4509.2402464065708</v>
      </c>
      <c r="AE4118" s="41">
        <f t="shared" si="1880"/>
        <v>5228.5234346436928</v>
      </c>
      <c r="AF4118" s="42">
        <f t="shared" si="1881"/>
        <v>144771.47656535631</v>
      </c>
      <c r="AG4118" s="43">
        <f t="shared" si="1886"/>
        <v>400</v>
      </c>
      <c r="AH4118" s="44">
        <f t="shared" si="1882"/>
        <v>386.00410677618072</v>
      </c>
      <c r="AI4118" s="36">
        <f t="shared" si="1883"/>
        <v>13.995893223819301</v>
      </c>
      <c r="AJ4118" s="36">
        <f t="shared" si="1884"/>
        <v>426</v>
      </c>
      <c r="AK4118" s="45">
        <v>45657</v>
      </c>
    </row>
    <row r="4119" spans="1:37" s="79" customFormat="1" ht="15.75" customHeight="1" x14ac:dyDescent="0.25">
      <c r="A4119" s="36">
        <v>4113</v>
      </c>
      <c r="B4119" s="45">
        <v>45231</v>
      </c>
      <c r="C4119" s="49" t="s">
        <v>973</v>
      </c>
      <c r="D4119" s="49"/>
      <c r="E4119" s="49">
        <v>12006</v>
      </c>
      <c r="F4119" s="56" t="s">
        <v>2925</v>
      </c>
      <c r="G4119" s="56" t="s">
        <v>756</v>
      </c>
      <c r="H4119" s="38">
        <v>1</v>
      </c>
      <c r="I4119" s="50">
        <v>17648597.5</v>
      </c>
      <c r="J4119" s="39">
        <f t="shared" si="1869"/>
        <v>0</v>
      </c>
      <c r="K4119" s="39">
        <f t="shared" si="1870"/>
        <v>0</v>
      </c>
      <c r="L4119" s="39">
        <f t="shared" si="1871"/>
        <v>0</v>
      </c>
      <c r="M4119" s="39">
        <f t="shared" si="1885"/>
        <v>0</v>
      </c>
      <c r="N4119" s="39">
        <f t="shared" si="1863"/>
        <v>17648597.5</v>
      </c>
      <c r="O4119" s="39">
        <f t="shared" si="1872"/>
        <v>0</v>
      </c>
      <c r="P4119" s="39">
        <f t="shared" si="1873"/>
        <v>0</v>
      </c>
      <c r="Q4119" s="39">
        <f t="shared" si="1874"/>
        <v>0</v>
      </c>
      <c r="R4119" s="39">
        <f t="shared" si="1875"/>
        <v>0</v>
      </c>
      <c r="S4119" s="39">
        <f t="shared" si="1876"/>
        <v>0</v>
      </c>
      <c r="T4119" s="39"/>
      <c r="U4119" s="39">
        <f t="shared" si="1877"/>
        <v>0</v>
      </c>
      <c r="V4119" s="39"/>
      <c r="W4119" s="39"/>
      <c r="X4119" s="39">
        <f t="shared" si="1866"/>
        <v>966.38453114305275</v>
      </c>
      <c r="Y4119" s="39">
        <f t="shared" si="1867"/>
        <v>29414.329166666666</v>
      </c>
      <c r="Z4119" s="41">
        <f t="shared" si="1868"/>
        <v>411679.81026694045</v>
      </c>
      <c r="AA4119" s="41">
        <v>57983.07186858316</v>
      </c>
      <c r="AB4119" s="41">
        <v>0</v>
      </c>
      <c r="AC4119" s="41">
        <f t="shared" si="1878"/>
        <v>57983.07186858316</v>
      </c>
      <c r="AD4119" s="42">
        <f t="shared" si="1879"/>
        <v>353696.73839835729</v>
      </c>
      <c r="AE4119" s="41">
        <f t="shared" si="1880"/>
        <v>411679.81026694045</v>
      </c>
      <c r="AF4119" s="42">
        <f t="shared" si="1881"/>
        <v>17236917.689733058</v>
      </c>
      <c r="AG4119" s="43">
        <f t="shared" si="1886"/>
        <v>600</v>
      </c>
      <c r="AH4119" s="44">
        <f t="shared" si="1882"/>
        <v>586.00410677618072</v>
      </c>
      <c r="AI4119" s="36">
        <f t="shared" si="1883"/>
        <v>13.995893223819301</v>
      </c>
      <c r="AJ4119" s="36">
        <f t="shared" si="1884"/>
        <v>426</v>
      </c>
      <c r="AK4119" s="45">
        <v>45657</v>
      </c>
    </row>
    <row r="4120" spans="1:37" s="79" customFormat="1" ht="25.5" customHeight="1" x14ac:dyDescent="0.25">
      <c r="A4120" s="36">
        <v>4114</v>
      </c>
      <c r="B4120" s="45">
        <v>45231</v>
      </c>
      <c r="C4120" s="49" t="s">
        <v>33</v>
      </c>
      <c r="D4120" s="49"/>
      <c r="E4120" s="49">
        <v>12012</v>
      </c>
      <c r="F4120" s="56" t="s">
        <v>2926</v>
      </c>
      <c r="G4120" s="56" t="s">
        <v>70</v>
      </c>
      <c r="H4120" s="38">
        <v>15</v>
      </c>
      <c r="I4120" s="50">
        <v>3937500</v>
      </c>
      <c r="J4120" s="39">
        <f t="shared" si="1869"/>
        <v>0</v>
      </c>
      <c r="K4120" s="39">
        <f t="shared" si="1870"/>
        <v>0</v>
      </c>
      <c r="L4120" s="39">
        <f t="shared" si="1871"/>
        <v>0</v>
      </c>
      <c r="M4120" s="39">
        <f t="shared" si="1885"/>
        <v>0</v>
      </c>
      <c r="N4120" s="39">
        <f t="shared" si="1863"/>
        <v>0</v>
      </c>
      <c r="O4120" s="39">
        <f t="shared" si="1872"/>
        <v>0</v>
      </c>
      <c r="P4120" s="39">
        <f t="shared" si="1873"/>
        <v>0</v>
      </c>
      <c r="Q4120" s="39">
        <f t="shared" si="1874"/>
        <v>0</v>
      </c>
      <c r="R4120" s="39">
        <f t="shared" si="1875"/>
        <v>0</v>
      </c>
      <c r="S4120" s="39">
        <f t="shared" si="1876"/>
        <v>0</v>
      </c>
      <c r="T4120" s="39"/>
      <c r="U4120" s="39">
        <f t="shared" si="1877"/>
        <v>3937500</v>
      </c>
      <c r="V4120" s="39"/>
      <c r="W4120" s="39"/>
      <c r="X4120" s="39">
        <f t="shared" si="1866"/>
        <v>323.40862422997947</v>
      </c>
      <c r="Y4120" s="39">
        <f t="shared" si="1867"/>
        <v>9843.75</v>
      </c>
      <c r="Z4120" s="41">
        <f t="shared" si="1868"/>
        <v>137772.07392197126</v>
      </c>
      <c r="AA4120" s="41">
        <v>19404.517453798766</v>
      </c>
      <c r="AB4120" s="41">
        <v>-523.33376257430837</v>
      </c>
      <c r="AC4120" s="41">
        <f t="shared" si="1878"/>
        <v>18881.183691224458</v>
      </c>
      <c r="AD4120" s="42">
        <f t="shared" si="1879"/>
        <v>118367.55646817249</v>
      </c>
      <c r="AE4120" s="41">
        <f t="shared" si="1880"/>
        <v>137248.74015939696</v>
      </c>
      <c r="AF4120" s="42">
        <f t="shared" si="1881"/>
        <v>3800251.259840603</v>
      </c>
      <c r="AG4120" s="43">
        <f t="shared" si="1886"/>
        <v>400</v>
      </c>
      <c r="AH4120" s="44">
        <f t="shared" si="1882"/>
        <v>386.00410677618072</v>
      </c>
      <c r="AI4120" s="36">
        <f t="shared" si="1883"/>
        <v>13.995893223819301</v>
      </c>
      <c r="AJ4120" s="36">
        <f t="shared" si="1884"/>
        <v>426</v>
      </c>
      <c r="AK4120" s="45">
        <v>45657</v>
      </c>
    </row>
    <row r="4121" spans="1:37" s="79" customFormat="1" ht="51" customHeight="1" x14ac:dyDescent="0.25">
      <c r="A4121" s="36">
        <v>4115</v>
      </c>
      <c r="B4121" s="45">
        <v>45231</v>
      </c>
      <c r="C4121" s="36" t="s">
        <v>315</v>
      </c>
      <c r="D4121" s="36"/>
      <c r="E4121" s="36">
        <v>12008</v>
      </c>
      <c r="F4121" s="56" t="s">
        <v>2927</v>
      </c>
      <c r="G4121" s="38" t="s">
        <v>958</v>
      </c>
      <c r="H4121" s="61">
        <v>1</v>
      </c>
      <c r="I4121" s="50">
        <v>8780000.0099999998</v>
      </c>
      <c r="J4121" s="39">
        <f t="shared" si="1869"/>
        <v>0</v>
      </c>
      <c r="K4121" s="39">
        <f t="shared" si="1870"/>
        <v>0</v>
      </c>
      <c r="L4121" s="39">
        <f t="shared" si="1871"/>
        <v>0</v>
      </c>
      <c r="M4121" s="39">
        <f t="shared" si="1885"/>
        <v>0</v>
      </c>
      <c r="N4121" s="39">
        <f t="shared" si="1863"/>
        <v>0</v>
      </c>
      <c r="O4121" s="39">
        <f t="shared" si="1872"/>
        <v>0</v>
      </c>
      <c r="P4121" s="39">
        <f t="shared" si="1873"/>
        <v>8780000.0099999998</v>
      </c>
      <c r="Q4121" s="39">
        <f t="shared" si="1874"/>
        <v>0</v>
      </c>
      <c r="R4121" s="39">
        <f t="shared" si="1875"/>
        <v>0</v>
      </c>
      <c r="S4121" s="39">
        <f t="shared" si="1876"/>
        <v>0</v>
      </c>
      <c r="T4121" s="39"/>
      <c r="U4121" s="39">
        <f t="shared" si="1877"/>
        <v>0</v>
      </c>
      <c r="V4121" s="39"/>
      <c r="W4121" s="39"/>
      <c r="X4121" s="39">
        <f t="shared" si="1866"/>
        <v>721.14989815195054</v>
      </c>
      <c r="Y4121" s="39">
        <f t="shared" si="1867"/>
        <v>21950.000024999994</v>
      </c>
      <c r="Z4121" s="41">
        <f t="shared" si="1868"/>
        <v>307209.85661273089</v>
      </c>
      <c r="AA4121" s="41">
        <v>43268.993889117031</v>
      </c>
      <c r="AB4121" s="41">
        <v>0</v>
      </c>
      <c r="AC4121" s="41">
        <f t="shared" si="1878"/>
        <v>43268.993889117031</v>
      </c>
      <c r="AD4121" s="42">
        <f t="shared" si="1879"/>
        <v>263940.86272361386</v>
      </c>
      <c r="AE4121" s="41">
        <f t="shared" si="1880"/>
        <v>307209.85661273089</v>
      </c>
      <c r="AF4121" s="42">
        <f t="shared" si="1881"/>
        <v>8472790.153387269</v>
      </c>
      <c r="AG4121" s="43">
        <f t="shared" si="1886"/>
        <v>400</v>
      </c>
      <c r="AH4121" s="44">
        <f t="shared" si="1882"/>
        <v>386.00410677618072</v>
      </c>
      <c r="AI4121" s="36">
        <f t="shared" si="1883"/>
        <v>13.995893223819301</v>
      </c>
      <c r="AJ4121" s="36">
        <f t="shared" si="1884"/>
        <v>426</v>
      </c>
      <c r="AK4121" s="45">
        <v>45657</v>
      </c>
    </row>
    <row r="4122" spans="1:37" s="79" customFormat="1" ht="15.75" customHeight="1" x14ac:dyDescent="0.25">
      <c r="A4122" s="36">
        <v>4116</v>
      </c>
      <c r="B4122" s="45">
        <v>45231</v>
      </c>
      <c r="C4122" s="49" t="s">
        <v>431</v>
      </c>
      <c r="D4122" s="49"/>
      <c r="E4122" s="49">
        <v>12009</v>
      </c>
      <c r="F4122" s="56" t="s">
        <v>1872</v>
      </c>
      <c r="G4122" s="56" t="s">
        <v>435</v>
      </c>
      <c r="H4122" s="38">
        <v>5</v>
      </c>
      <c r="I4122" s="48">
        <v>515000</v>
      </c>
      <c r="J4122" s="39">
        <f t="shared" si="1869"/>
        <v>0</v>
      </c>
      <c r="K4122" s="39">
        <f t="shared" si="1870"/>
        <v>0</v>
      </c>
      <c r="L4122" s="39">
        <f t="shared" si="1871"/>
        <v>0</v>
      </c>
      <c r="M4122" s="39">
        <f>IF(E4122=12005,I4122,IF(E4122&lt;&gt;12005,0))</f>
        <v>0</v>
      </c>
      <c r="N4122" s="39">
        <f t="shared" si="1863"/>
        <v>0</v>
      </c>
      <c r="O4122" s="39">
        <f t="shared" si="1872"/>
        <v>0</v>
      </c>
      <c r="P4122" s="39">
        <f t="shared" si="1873"/>
        <v>0</v>
      </c>
      <c r="Q4122" s="39">
        <f t="shared" si="1874"/>
        <v>515000</v>
      </c>
      <c r="R4122" s="39">
        <f t="shared" si="1875"/>
        <v>0</v>
      </c>
      <c r="S4122" s="39">
        <f t="shared" si="1876"/>
        <v>0</v>
      </c>
      <c r="T4122" s="39"/>
      <c r="U4122" s="39">
        <f t="shared" si="1877"/>
        <v>0</v>
      </c>
      <c r="V4122" s="39"/>
      <c r="W4122" s="39">
        <f>IF(E4122=12099,I4122,IF(E4122&lt;&gt;12099,0))</f>
        <v>0</v>
      </c>
      <c r="X4122" s="39">
        <f t="shared" si="1866"/>
        <v>140.9993155373032</v>
      </c>
      <c r="Y4122" s="39">
        <f t="shared" si="1867"/>
        <v>4291.6666666666661</v>
      </c>
      <c r="Z4122" s="41">
        <f t="shared" si="1868"/>
        <v>60065.708418891161</v>
      </c>
      <c r="AA4122" s="41">
        <v>8459.9589322381908</v>
      </c>
      <c r="AB4122" s="41">
        <v>0</v>
      </c>
      <c r="AC4122" s="41">
        <f t="shared" si="1878"/>
        <v>8459.9589322381908</v>
      </c>
      <c r="AD4122" s="42">
        <f t="shared" si="1879"/>
        <v>51605.749486652974</v>
      </c>
      <c r="AE4122" s="41">
        <f t="shared" si="1880"/>
        <v>60065.708418891169</v>
      </c>
      <c r="AF4122" s="42">
        <f t="shared" si="1881"/>
        <v>454934.29158110882</v>
      </c>
      <c r="AG4122" s="43">
        <f>(365.25/30.4375*(IF(E4122=12002,1/3%,IF(E4122=12003,1/3%,IF(E4122=12004,1/3%,IF(E4122=12006,1/2%,IF(E4122=12007,1/10%,IF(E4122=12008,1/3%,IF(E4122=12009,1/10%,IF(E4122=12010,1/10%,IF(E4122=12011,1/20%,IF(E4122=12012,1/3%,IF(E4122=12099,1/10%)))))))))))))</f>
        <v>120</v>
      </c>
      <c r="AH4122" s="44">
        <f t="shared" si="1882"/>
        <v>106.00410677618069</v>
      </c>
      <c r="AI4122" s="36">
        <f t="shared" si="1883"/>
        <v>13.995893223819301</v>
      </c>
      <c r="AJ4122" s="36">
        <f t="shared" si="1884"/>
        <v>426</v>
      </c>
      <c r="AK4122" s="45">
        <v>45657</v>
      </c>
    </row>
    <row r="4123" spans="1:37" s="79" customFormat="1" ht="15.75" customHeight="1" x14ac:dyDescent="0.25">
      <c r="A4123" s="36">
        <v>4117</v>
      </c>
      <c r="B4123" s="45">
        <v>45231</v>
      </c>
      <c r="C4123" s="49" t="s">
        <v>431</v>
      </c>
      <c r="D4123" s="49"/>
      <c r="E4123" s="49">
        <v>12009</v>
      </c>
      <c r="F4123" s="56" t="s">
        <v>2928</v>
      </c>
      <c r="G4123" s="56" t="s">
        <v>435</v>
      </c>
      <c r="H4123" s="38">
        <v>10</v>
      </c>
      <c r="I4123" s="48">
        <v>700000</v>
      </c>
      <c r="J4123" s="39">
        <f t="shared" si="1869"/>
        <v>0</v>
      </c>
      <c r="K4123" s="39">
        <f t="shared" si="1870"/>
        <v>0</v>
      </c>
      <c r="L4123" s="39">
        <f t="shared" si="1871"/>
        <v>0</v>
      </c>
      <c r="M4123" s="39">
        <f>IF(E4123=12005,I4123,IF(E4123&lt;&gt;12005,0))</f>
        <v>0</v>
      </c>
      <c r="N4123" s="39">
        <f t="shared" si="1863"/>
        <v>0</v>
      </c>
      <c r="O4123" s="39">
        <f t="shared" si="1872"/>
        <v>0</v>
      </c>
      <c r="P4123" s="39">
        <f t="shared" si="1873"/>
        <v>0</v>
      </c>
      <c r="Q4123" s="39">
        <f t="shared" si="1874"/>
        <v>700000</v>
      </c>
      <c r="R4123" s="39">
        <f t="shared" si="1875"/>
        <v>0</v>
      </c>
      <c r="S4123" s="39">
        <f t="shared" si="1876"/>
        <v>0</v>
      </c>
      <c r="T4123" s="39"/>
      <c r="U4123" s="39">
        <f t="shared" si="1877"/>
        <v>0</v>
      </c>
      <c r="V4123" s="39"/>
      <c r="W4123" s="39">
        <f>IF(E4123=12099,I4123,IF(E4123&lt;&gt;12099,0))</f>
        <v>0</v>
      </c>
      <c r="X4123" s="39">
        <f t="shared" si="1866"/>
        <v>191.6495550992471</v>
      </c>
      <c r="Y4123" s="39">
        <f t="shared" si="1867"/>
        <v>5833.333333333333</v>
      </c>
      <c r="Z4123" s="41">
        <f t="shared" si="1868"/>
        <v>81642.710472279257</v>
      </c>
      <c r="AA4123" s="41">
        <v>11498.973305954823</v>
      </c>
      <c r="AB4123" s="41">
        <v>0</v>
      </c>
      <c r="AC4123" s="41">
        <f t="shared" si="1878"/>
        <v>11498.973305954823</v>
      </c>
      <c r="AD4123" s="42">
        <f t="shared" si="1879"/>
        <v>70143.737166324427</v>
      </c>
      <c r="AE4123" s="41">
        <f t="shared" si="1880"/>
        <v>81642.710472279257</v>
      </c>
      <c r="AF4123" s="42">
        <f t="shared" si="1881"/>
        <v>618357.28952772077</v>
      </c>
      <c r="AG4123" s="43">
        <f>(365.25/30.4375*(IF(E4123=12002,1/3%,IF(E4123=12003,1/3%,IF(E4123=12004,1/3%,IF(E4123=12006,1/2%,IF(E4123=12007,1/10%,IF(E4123=12008,1/3%,IF(E4123=12009,1/10%,IF(E4123=12010,1/10%,IF(E4123=12011,1/20%,IF(E4123=12012,1/3%,IF(E4123=12099,1/10%)))))))))))))</f>
        <v>120</v>
      </c>
      <c r="AH4123" s="44">
        <f t="shared" si="1882"/>
        <v>106.00410677618069</v>
      </c>
      <c r="AI4123" s="36">
        <f t="shared" si="1883"/>
        <v>13.995893223819301</v>
      </c>
      <c r="AJ4123" s="36">
        <f t="shared" si="1884"/>
        <v>426</v>
      </c>
      <c r="AK4123" s="45">
        <v>45657</v>
      </c>
    </row>
    <row r="4124" spans="1:37" s="79" customFormat="1" ht="15.75" customHeight="1" x14ac:dyDescent="0.25">
      <c r="A4124" s="36">
        <v>4118</v>
      </c>
      <c r="B4124" s="45">
        <v>45231</v>
      </c>
      <c r="C4124" s="36" t="s">
        <v>823</v>
      </c>
      <c r="D4124" s="36"/>
      <c r="E4124" s="56">
        <v>12004</v>
      </c>
      <c r="F4124" s="56" t="s">
        <v>2929</v>
      </c>
      <c r="G4124" s="56" t="s">
        <v>1700</v>
      </c>
      <c r="H4124" s="38">
        <v>1</v>
      </c>
      <c r="I4124" s="50">
        <v>130000</v>
      </c>
      <c r="J4124" s="39">
        <f t="shared" si="1869"/>
        <v>0</v>
      </c>
      <c r="K4124" s="39">
        <f t="shared" si="1870"/>
        <v>0</v>
      </c>
      <c r="L4124" s="39">
        <f t="shared" si="1871"/>
        <v>130000</v>
      </c>
      <c r="M4124" s="39">
        <f>IF(C4124=12006,H4124,IF(C4124&lt;&gt;12006,0))</f>
        <v>0</v>
      </c>
      <c r="N4124" s="39">
        <f t="shared" si="1863"/>
        <v>0</v>
      </c>
      <c r="O4124" s="39">
        <f t="shared" si="1872"/>
        <v>0</v>
      </c>
      <c r="P4124" s="39">
        <f t="shared" si="1873"/>
        <v>0</v>
      </c>
      <c r="Q4124" s="39">
        <f t="shared" si="1874"/>
        <v>0</v>
      </c>
      <c r="R4124" s="39">
        <f t="shared" si="1875"/>
        <v>0</v>
      </c>
      <c r="S4124" s="39">
        <f t="shared" si="1876"/>
        <v>0</v>
      </c>
      <c r="T4124" s="39"/>
      <c r="U4124" s="39">
        <f t="shared" si="1877"/>
        <v>0</v>
      </c>
      <c r="V4124" s="39"/>
      <c r="W4124" s="39"/>
      <c r="X4124" s="39">
        <f t="shared" si="1866"/>
        <v>10.677618069815194</v>
      </c>
      <c r="Y4124" s="39">
        <f t="shared" si="1867"/>
        <v>325</v>
      </c>
      <c r="Z4124" s="41">
        <f t="shared" si="1868"/>
        <v>4548.6652977412732</v>
      </c>
      <c r="AA4124" s="41">
        <v>320.32854209445583</v>
      </c>
      <c r="AB4124" s="41">
        <v>-8.6391605249326862</v>
      </c>
      <c r="AC4124" s="41">
        <f t="shared" si="1878"/>
        <v>311.68938156952316</v>
      </c>
      <c r="AD4124" s="42">
        <f t="shared" si="1879"/>
        <v>4228.3367556468174</v>
      </c>
      <c r="AE4124" s="41">
        <f t="shared" si="1880"/>
        <v>4540.0261372163404</v>
      </c>
      <c r="AF4124" s="42">
        <f t="shared" si="1881"/>
        <v>125459.97386278366</v>
      </c>
      <c r="AG4124" s="43">
        <f t="shared" ref="AG4124:AG4130" si="1887">(365.25/30.4375*(IF(E4124=12002,1/3%,IF(E4124=12003,1/3%,IF(E4124=12004,1/3%,IF(E4124=12006,1/2%,IF(E4124=12007,1/10%,IF(E4124=12008,1/3%,IF(E4124=12009,1/10%,IF(E4124=12010,1/10%,IF(E4124=12011,1/20%,IF(E4124=12012,1/3%))))))))))))</f>
        <v>400</v>
      </c>
      <c r="AH4124" s="44">
        <f t="shared" si="1882"/>
        <v>386.00410677618072</v>
      </c>
      <c r="AI4124" s="36">
        <f t="shared" si="1883"/>
        <v>13.995893223819301</v>
      </c>
      <c r="AJ4124" s="36">
        <f t="shared" si="1884"/>
        <v>426</v>
      </c>
      <c r="AK4124" s="45">
        <v>45657</v>
      </c>
    </row>
    <row r="4125" spans="1:37" s="79" customFormat="1" ht="12.75" x14ac:dyDescent="0.25">
      <c r="A4125" s="36">
        <v>4119</v>
      </c>
      <c r="B4125" s="45">
        <v>45260</v>
      </c>
      <c r="C4125" s="49" t="s">
        <v>973</v>
      </c>
      <c r="D4125" s="49"/>
      <c r="E4125" s="49">
        <v>12006</v>
      </c>
      <c r="F4125" s="56" t="s">
        <v>2930</v>
      </c>
      <c r="G4125" s="56" t="s">
        <v>756</v>
      </c>
      <c r="H4125" s="38">
        <v>1</v>
      </c>
      <c r="I4125" s="50">
        <v>1786050</v>
      </c>
      <c r="J4125" s="39">
        <f t="shared" si="1869"/>
        <v>0</v>
      </c>
      <c r="K4125" s="39">
        <f t="shared" si="1870"/>
        <v>0</v>
      </c>
      <c r="L4125" s="39">
        <f t="shared" si="1871"/>
        <v>0</v>
      </c>
      <c r="M4125" s="39">
        <f>IF(C4125=12006,H4125,IF(C4125&lt;&gt;12006,0))</f>
        <v>0</v>
      </c>
      <c r="N4125" s="39">
        <f t="shared" si="1863"/>
        <v>1786050</v>
      </c>
      <c r="O4125" s="39">
        <f t="shared" si="1872"/>
        <v>0</v>
      </c>
      <c r="P4125" s="39">
        <f t="shared" si="1873"/>
        <v>0</v>
      </c>
      <c r="Q4125" s="39">
        <f t="shared" si="1874"/>
        <v>0</v>
      </c>
      <c r="R4125" s="39">
        <f t="shared" si="1875"/>
        <v>0</v>
      </c>
      <c r="S4125" s="39">
        <f t="shared" si="1876"/>
        <v>0</v>
      </c>
      <c r="T4125" s="39"/>
      <c r="U4125" s="39">
        <f t="shared" si="1877"/>
        <v>0</v>
      </c>
      <c r="V4125" s="39"/>
      <c r="W4125" s="39"/>
      <c r="X4125" s="39">
        <f t="shared" si="1866"/>
        <v>97.798767967145793</v>
      </c>
      <c r="Y4125" s="39">
        <f t="shared" si="1867"/>
        <v>2976.75</v>
      </c>
      <c r="Z4125" s="41">
        <f t="shared" si="1868"/>
        <v>38826.110882956884</v>
      </c>
      <c r="AA4125" s="41">
        <v>3031.7618069815194</v>
      </c>
      <c r="AB4125" s="41">
        <v>0</v>
      </c>
      <c r="AC4125" s="41">
        <f t="shared" si="1878"/>
        <v>3031.7618069815194</v>
      </c>
      <c r="AD4125" s="42">
        <f t="shared" si="1879"/>
        <v>35794.349075975362</v>
      </c>
      <c r="AE4125" s="41">
        <f t="shared" si="1880"/>
        <v>38826.110882956884</v>
      </c>
      <c r="AF4125" s="42">
        <f t="shared" si="1881"/>
        <v>1747223.889117043</v>
      </c>
      <c r="AG4125" s="43">
        <f t="shared" si="1887"/>
        <v>600</v>
      </c>
      <c r="AH4125" s="44">
        <f t="shared" si="1882"/>
        <v>586.95687885010261</v>
      </c>
      <c r="AI4125" s="36">
        <f t="shared" si="1883"/>
        <v>13.043121149897331</v>
      </c>
      <c r="AJ4125" s="36">
        <f t="shared" si="1884"/>
        <v>397</v>
      </c>
      <c r="AK4125" s="45">
        <v>45657</v>
      </c>
    </row>
    <row r="4126" spans="1:37" s="79" customFormat="1" ht="12.75" x14ac:dyDescent="0.25">
      <c r="A4126" s="36">
        <v>4120</v>
      </c>
      <c r="B4126" s="45">
        <v>45260</v>
      </c>
      <c r="C4126" s="49" t="s">
        <v>33</v>
      </c>
      <c r="D4126" s="49"/>
      <c r="E4126" s="49">
        <v>12012</v>
      </c>
      <c r="F4126" s="56" t="s">
        <v>2931</v>
      </c>
      <c r="G4126" s="56" t="s">
        <v>58</v>
      </c>
      <c r="H4126" s="38">
        <v>5</v>
      </c>
      <c r="I4126" s="50">
        <v>1200000</v>
      </c>
      <c r="J4126" s="39">
        <f t="shared" si="1869"/>
        <v>0</v>
      </c>
      <c r="K4126" s="39">
        <f t="shared" si="1870"/>
        <v>0</v>
      </c>
      <c r="L4126" s="39">
        <f t="shared" si="1871"/>
        <v>0</v>
      </c>
      <c r="M4126" s="39">
        <f>IF(C4126=12006,H4126,IF(C4126&lt;&gt;12006,0))</f>
        <v>0</v>
      </c>
      <c r="N4126" s="39">
        <f t="shared" si="1863"/>
        <v>0</v>
      </c>
      <c r="O4126" s="39">
        <f t="shared" si="1872"/>
        <v>0</v>
      </c>
      <c r="P4126" s="39">
        <f t="shared" si="1873"/>
        <v>0</v>
      </c>
      <c r="Q4126" s="39">
        <f t="shared" si="1874"/>
        <v>0</v>
      </c>
      <c r="R4126" s="39">
        <f t="shared" si="1875"/>
        <v>0</v>
      </c>
      <c r="S4126" s="39">
        <f t="shared" si="1876"/>
        <v>0</v>
      </c>
      <c r="T4126" s="39"/>
      <c r="U4126" s="39">
        <f t="shared" si="1877"/>
        <v>1200000</v>
      </c>
      <c r="V4126" s="39"/>
      <c r="W4126" s="39"/>
      <c r="X4126" s="39">
        <f t="shared" si="1866"/>
        <v>98.562628336755651</v>
      </c>
      <c r="Y4126" s="39">
        <f t="shared" si="1867"/>
        <v>3000</v>
      </c>
      <c r="Z4126" s="41">
        <f t="shared" si="1868"/>
        <v>39129.363449691991</v>
      </c>
      <c r="AA4126" s="41">
        <v>3055.4414784394248</v>
      </c>
      <c r="AB4126" s="41">
        <v>-82.404300392652999</v>
      </c>
      <c r="AC4126" s="41">
        <f t="shared" si="1878"/>
        <v>2973.0371780467717</v>
      </c>
      <c r="AD4126" s="42">
        <f t="shared" si="1879"/>
        <v>36073.921971252566</v>
      </c>
      <c r="AE4126" s="41">
        <f t="shared" si="1880"/>
        <v>39046.959149299335</v>
      </c>
      <c r="AF4126" s="42">
        <f t="shared" si="1881"/>
        <v>1160953.0408507006</v>
      </c>
      <c r="AG4126" s="43">
        <f t="shared" si="1887"/>
        <v>400</v>
      </c>
      <c r="AH4126" s="44">
        <f t="shared" si="1882"/>
        <v>386.95687885010267</v>
      </c>
      <c r="AI4126" s="36">
        <f t="shared" si="1883"/>
        <v>13.043121149897331</v>
      </c>
      <c r="AJ4126" s="36">
        <f t="shared" si="1884"/>
        <v>397</v>
      </c>
      <c r="AK4126" s="45">
        <v>45657</v>
      </c>
    </row>
    <row r="4127" spans="1:37" s="79" customFormat="1" ht="38.25" customHeight="1" x14ac:dyDescent="0.25">
      <c r="A4127" s="36">
        <v>4121</v>
      </c>
      <c r="B4127" s="45">
        <v>45260</v>
      </c>
      <c r="C4127" s="36" t="s">
        <v>721</v>
      </c>
      <c r="D4127" s="36"/>
      <c r="E4127" s="36">
        <v>12003</v>
      </c>
      <c r="F4127" s="36" t="s">
        <v>1688</v>
      </c>
      <c r="G4127" s="38" t="s">
        <v>322</v>
      </c>
      <c r="H4127" s="61">
        <v>3</v>
      </c>
      <c r="I4127" s="48">
        <v>270000</v>
      </c>
      <c r="J4127" s="39">
        <f t="shared" si="1869"/>
        <v>0</v>
      </c>
      <c r="K4127" s="39">
        <f t="shared" si="1870"/>
        <v>270000</v>
      </c>
      <c r="L4127" s="39">
        <f t="shared" si="1871"/>
        <v>0</v>
      </c>
      <c r="M4127" s="39">
        <f>IF(C4127=12006,H4127,IF(C4127&lt;&gt;12006,0))</f>
        <v>0</v>
      </c>
      <c r="N4127" s="39">
        <f t="shared" si="1863"/>
        <v>0</v>
      </c>
      <c r="O4127" s="39">
        <f t="shared" si="1872"/>
        <v>0</v>
      </c>
      <c r="P4127" s="39">
        <f t="shared" si="1873"/>
        <v>0</v>
      </c>
      <c r="Q4127" s="39">
        <f t="shared" si="1874"/>
        <v>0</v>
      </c>
      <c r="R4127" s="39">
        <f t="shared" si="1875"/>
        <v>0</v>
      </c>
      <c r="S4127" s="39">
        <f t="shared" si="1876"/>
        <v>0</v>
      </c>
      <c r="T4127" s="39"/>
      <c r="U4127" s="39">
        <f t="shared" si="1877"/>
        <v>0</v>
      </c>
      <c r="V4127" s="39"/>
      <c r="W4127" s="39"/>
      <c r="X4127" s="39">
        <f t="shared" si="1866"/>
        <v>22.17659137577002</v>
      </c>
      <c r="Y4127" s="39">
        <f t="shared" si="1867"/>
        <v>675</v>
      </c>
      <c r="Z4127" s="41">
        <f t="shared" si="1868"/>
        <v>8804.1067761806989</v>
      </c>
      <c r="AA4127" s="41">
        <v>687.47433264887059</v>
      </c>
      <c r="AB4127" s="41">
        <v>0</v>
      </c>
      <c r="AC4127" s="41">
        <f t="shared" si="1878"/>
        <v>687.47433264887059</v>
      </c>
      <c r="AD4127" s="42">
        <f t="shared" si="1879"/>
        <v>8116.6324435318284</v>
      </c>
      <c r="AE4127" s="41">
        <f t="shared" si="1880"/>
        <v>8804.1067761806989</v>
      </c>
      <c r="AF4127" s="42">
        <f t="shared" si="1881"/>
        <v>261195.89322381929</v>
      </c>
      <c r="AG4127" s="43">
        <f t="shared" si="1887"/>
        <v>400</v>
      </c>
      <c r="AH4127" s="44">
        <f t="shared" si="1882"/>
        <v>386.95687885010267</v>
      </c>
      <c r="AI4127" s="36">
        <f t="shared" si="1883"/>
        <v>13.043121149897331</v>
      </c>
      <c r="AJ4127" s="36">
        <f t="shared" si="1884"/>
        <v>397</v>
      </c>
      <c r="AK4127" s="45">
        <v>45657</v>
      </c>
    </row>
    <row r="4128" spans="1:37" s="79" customFormat="1" ht="38.25" customHeight="1" x14ac:dyDescent="0.25">
      <c r="A4128" s="36">
        <v>4122</v>
      </c>
      <c r="B4128" s="45">
        <v>45260</v>
      </c>
      <c r="C4128" s="36" t="s">
        <v>721</v>
      </c>
      <c r="D4128" s="36"/>
      <c r="E4128" s="36">
        <v>12003</v>
      </c>
      <c r="F4128" s="36" t="s">
        <v>1688</v>
      </c>
      <c r="G4128" s="38" t="s">
        <v>322</v>
      </c>
      <c r="H4128" s="61">
        <v>2</v>
      </c>
      <c r="I4128" s="48">
        <v>180000</v>
      </c>
      <c r="J4128" s="39">
        <f t="shared" si="1869"/>
        <v>0</v>
      </c>
      <c r="K4128" s="39">
        <f t="shared" si="1870"/>
        <v>180000</v>
      </c>
      <c r="L4128" s="39">
        <f t="shared" si="1871"/>
        <v>0</v>
      </c>
      <c r="M4128" s="39">
        <f>IF(C4128=12006,H4128,IF(C4128&lt;&gt;12006,0))</f>
        <v>0</v>
      </c>
      <c r="N4128" s="39">
        <f t="shared" ref="N4128:N4139" si="1888">IF(E4128=12006,I4128,IF(E4128&lt;&gt;12006,0))</f>
        <v>0</v>
      </c>
      <c r="O4128" s="39">
        <f t="shared" si="1872"/>
        <v>0</v>
      </c>
      <c r="P4128" s="39">
        <f t="shared" si="1873"/>
        <v>0</v>
      </c>
      <c r="Q4128" s="39">
        <f t="shared" si="1874"/>
        <v>0</v>
      </c>
      <c r="R4128" s="39">
        <f t="shared" si="1875"/>
        <v>0</v>
      </c>
      <c r="S4128" s="39">
        <f t="shared" si="1876"/>
        <v>0</v>
      </c>
      <c r="T4128" s="39"/>
      <c r="U4128" s="39">
        <f t="shared" si="1877"/>
        <v>0</v>
      </c>
      <c r="V4128" s="39"/>
      <c r="W4128" s="39"/>
      <c r="X4128" s="39">
        <f t="shared" si="1866"/>
        <v>14.784394250513348</v>
      </c>
      <c r="Y4128" s="39">
        <f t="shared" si="1867"/>
        <v>450</v>
      </c>
      <c r="Z4128" s="41">
        <f t="shared" si="1868"/>
        <v>5869.4045174537987</v>
      </c>
      <c r="AA4128" s="41">
        <v>458.31622176591378</v>
      </c>
      <c r="AB4128" s="41">
        <v>0</v>
      </c>
      <c r="AC4128" s="41">
        <f t="shared" si="1878"/>
        <v>458.31622176591378</v>
      </c>
      <c r="AD4128" s="42">
        <f t="shared" si="1879"/>
        <v>5411.088295687885</v>
      </c>
      <c r="AE4128" s="41">
        <f t="shared" si="1880"/>
        <v>5869.4045174537987</v>
      </c>
      <c r="AF4128" s="42">
        <f t="shared" si="1881"/>
        <v>174130.5954825462</v>
      </c>
      <c r="AG4128" s="43">
        <f t="shared" si="1887"/>
        <v>400</v>
      </c>
      <c r="AH4128" s="44">
        <f t="shared" si="1882"/>
        <v>386.95687885010267</v>
      </c>
      <c r="AI4128" s="36">
        <f t="shared" si="1883"/>
        <v>13.043121149897331</v>
      </c>
      <c r="AJ4128" s="36">
        <f t="shared" si="1884"/>
        <v>397</v>
      </c>
      <c r="AK4128" s="45">
        <v>45657</v>
      </c>
    </row>
    <row r="4129" spans="1:37" s="79" customFormat="1" ht="38.25" customHeight="1" x14ac:dyDescent="0.25">
      <c r="A4129" s="36">
        <v>4123</v>
      </c>
      <c r="B4129" s="91">
        <v>45260</v>
      </c>
      <c r="C4129" s="36" t="s">
        <v>823</v>
      </c>
      <c r="D4129" s="36"/>
      <c r="E4129" s="36">
        <v>12004</v>
      </c>
      <c r="F4129" s="56" t="s">
        <v>2932</v>
      </c>
      <c r="G4129" s="38" t="s">
        <v>953</v>
      </c>
      <c r="H4129" s="61">
        <v>1</v>
      </c>
      <c r="I4129" s="50">
        <v>146620</v>
      </c>
      <c r="J4129" s="39">
        <f t="shared" si="1869"/>
        <v>0</v>
      </c>
      <c r="K4129" s="39">
        <f t="shared" si="1870"/>
        <v>0</v>
      </c>
      <c r="L4129" s="39">
        <f t="shared" si="1871"/>
        <v>146620</v>
      </c>
      <c r="M4129" s="39">
        <f>IF(C4129=12006,H4129,IF(C4129&lt;&gt;12006,0))</f>
        <v>0</v>
      </c>
      <c r="N4129" s="39">
        <f t="shared" si="1888"/>
        <v>0</v>
      </c>
      <c r="O4129" s="39">
        <f t="shared" si="1872"/>
        <v>0</v>
      </c>
      <c r="P4129" s="39">
        <f t="shared" si="1873"/>
        <v>0</v>
      </c>
      <c r="Q4129" s="39">
        <f t="shared" si="1874"/>
        <v>0</v>
      </c>
      <c r="R4129" s="39">
        <f t="shared" si="1875"/>
        <v>0</v>
      </c>
      <c r="S4129" s="39">
        <f t="shared" si="1876"/>
        <v>0</v>
      </c>
      <c r="T4129" s="39"/>
      <c r="U4129" s="39">
        <f t="shared" si="1877"/>
        <v>0</v>
      </c>
      <c r="V4129" s="39"/>
      <c r="W4129" s="39"/>
      <c r="X4129" s="39">
        <f t="shared" si="1866"/>
        <v>12.042710472279259</v>
      </c>
      <c r="Y4129" s="39">
        <f t="shared" si="1867"/>
        <v>366.54999999999995</v>
      </c>
      <c r="Z4129" s="41">
        <f t="shared" si="1868"/>
        <v>4780.9560574948664</v>
      </c>
      <c r="AA4129" s="41">
        <v>373.32402464065706</v>
      </c>
      <c r="AB4129" s="41">
        <v>0</v>
      </c>
      <c r="AC4129" s="41">
        <f t="shared" si="1878"/>
        <v>373.32402464065706</v>
      </c>
      <c r="AD4129" s="42">
        <f t="shared" si="1879"/>
        <v>4407.6320328542097</v>
      </c>
      <c r="AE4129" s="41">
        <f t="shared" si="1880"/>
        <v>4780.9560574948664</v>
      </c>
      <c r="AF4129" s="42">
        <f t="shared" si="1881"/>
        <v>141839.04394250514</v>
      </c>
      <c r="AG4129" s="43">
        <f t="shared" si="1887"/>
        <v>400</v>
      </c>
      <c r="AH4129" s="44">
        <f t="shared" si="1882"/>
        <v>386.95687885010267</v>
      </c>
      <c r="AI4129" s="36">
        <f t="shared" si="1883"/>
        <v>13.043121149897331</v>
      </c>
      <c r="AJ4129" s="36">
        <f t="shared" si="1884"/>
        <v>397</v>
      </c>
      <c r="AK4129" s="45">
        <v>45657</v>
      </c>
    </row>
    <row r="4130" spans="1:37" s="79" customFormat="1" ht="38.25" customHeight="1" x14ac:dyDescent="0.25">
      <c r="A4130" s="36">
        <v>4124</v>
      </c>
      <c r="B4130" s="91">
        <v>45260</v>
      </c>
      <c r="C4130" s="36" t="s">
        <v>823</v>
      </c>
      <c r="D4130" s="36"/>
      <c r="E4130" s="36">
        <v>12004</v>
      </c>
      <c r="F4130" s="56" t="s">
        <v>2933</v>
      </c>
      <c r="G4130" s="38" t="s">
        <v>320</v>
      </c>
      <c r="H4130" s="61">
        <v>201</v>
      </c>
      <c r="I4130" s="50">
        <v>22219000</v>
      </c>
      <c r="J4130" s="39">
        <f t="shared" si="1869"/>
        <v>0</v>
      </c>
      <c r="K4130" s="39">
        <f t="shared" si="1870"/>
        <v>0</v>
      </c>
      <c r="L4130" s="39">
        <f t="shared" si="1871"/>
        <v>22219000</v>
      </c>
      <c r="M4130" s="39">
        <f>IF(C4130=12006,H4130,IF(C4130&lt;&gt;12006,0))</f>
        <v>0</v>
      </c>
      <c r="N4130" s="39">
        <f t="shared" si="1888"/>
        <v>0</v>
      </c>
      <c r="O4130" s="39">
        <f t="shared" si="1872"/>
        <v>0</v>
      </c>
      <c r="P4130" s="39">
        <f t="shared" si="1873"/>
        <v>0</v>
      </c>
      <c r="Q4130" s="39">
        <f t="shared" si="1874"/>
        <v>0</v>
      </c>
      <c r="R4130" s="39">
        <f t="shared" si="1875"/>
        <v>0</v>
      </c>
      <c r="S4130" s="39">
        <f t="shared" si="1876"/>
        <v>0</v>
      </c>
      <c r="T4130" s="39"/>
      <c r="U4130" s="39">
        <f t="shared" si="1877"/>
        <v>0</v>
      </c>
      <c r="V4130" s="39"/>
      <c r="W4130" s="39"/>
      <c r="X4130" s="39">
        <f t="shared" si="1866"/>
        <v>1824.9691991786447</v>
      </c>
      <c r="Y4130" s="39">
        <f t="shared" si="1867"/>
        <v>55547.5</v>
      </c>
      <c r="Z4130" s="41">
        <f t="shared" si="1868"/>
        <v>724512.77207392198</v>
      </c>
      <c r="AA4130" s="41">
        <v>56574.045174537991</v>
      </c>
      <c r="AB4130" s="41">
        <v>0</v>
      </c>
      <c r="AC4130" s="41">
        <f t="shared" si="1878"/>
        <v>56574.045174537991</v>
      </c>
      <c r="AD4130" s="42">
        <f t="shared" si="1879"/>
        <v>667938.72689938394</v>
      </c>
      <c r="AE4130" s="41">
        <f t="shared" si="1880"/>
        <v>724512.77207392198</v>
      </c>
      <c r="AF4130" s="42">
        <f t="shared" si="1881"/>
        <v>21494487.227926079</v>
      </c>
      <c r="AG4130" s="43">
        <f t="shared" si="1887"/>
        <v>400</v>
      </c>
      <c r="AH4130" s="44">
        <f t="shared" si="1882"/>
        <v>386.95687885010267</v>
      </c>
      <c r="AI4130" s="36">
        <f t="shared" si="1883"/>
        <v>13.043121149897331</v>
      </c>
      <c r="AJ4130" s="36">
        <f t="shared" si="1884"/>
        <v>397</v>
      </c>
      <c r="AK4130" s="45">
        <v>45657</v>
      </c>
    </row>
    <row r="4131" spans="1:37" s="79" customFormat="1" ht="38.25" customHeight="1" x14ac:dyDescent="0.25">
      <c r="A4131" s="36">
        <v>4125</v>
      </c>
      <c r="B4131" s="45">
        <v>45260</v>
      </c>
      <c r="C4131" s="49" t="s">
        <v>265</v>
      </c>
      <c r="D4131" s="49"/>
      <c r="E4131" s="49">
        <v>12007</v>
      </c>
      <c r="F4131" s="56" t="s">
        <v>2934</v>
      </c>
      <c r="G4131" s="73" t="s">
        <v>435</v>
      </c>
      <c r="H4131" s="38">
        <v>2</v>
      </c>
      <c r="I4131" s="50">
        <v>775000</v>
      </c>
      <c r="J4131" s="39">
        <f t="shared" si="1869"/>
        <v>0</v>
      </c>
      <c r="K4131" s="39">
        <f t="shared" si="1870"/>
        <v>0</v>
      </c>
      <c r="L4131" s="39">
        <f t="shared" si="1871"/>
        <v>0</v>
      </c>
      <c r="M4131" s="39">
        <f>IF(E4131=12005,I4131,IF(E4131&lt;&gt;12005,0))</f>
        <v>0</v>
      </c>
      <c r="N4131" s="39">
        <f t="shared" si="1888"/>
        <v>0</v>
      </c>
      <c r="O4131" s="39">
        <f t="shared" si="1872"/>
        <v>775000</v>
      </c>
      <c r="P4131" s="39">
        <f t="shared" si="1873"/>
        <v>0</v>
      </c>
      <c r="Q4131" s="39">
        <f t="shared" si="1874"/>
        <v>0</v>
      </c>
      <c r="R4131" s="39">
        <f t="shared" si="1875"/>
        <v>0</v>
      </c>
      <c r="S4131" s="39">
        <f t="shared" si="1876"/>
        <v>0</v>
      </c>
      <c r="T4131" s="39"/>
      <c r="U4131" s="39">
        <f t="shared" si="1877"/>
        <v>0</v>
      </c>
      <c r="V4131" s="39"/>
      <c r="W4131" s="39">
        <f>IF(E4131=12099,I4131,IF(E4131&lt;&gt;12099,0))</f>
        <v>0</v>
      </c>
      <c r="X4131" s="39">
        <f t="shared" si="1866"/>
        <v>212.18343600273784</v>
      </c>
      <c r="Y4131" s="39">
        <f t="shared" si="1867"/>
        <v>6458.333333333333</v>
      </c>
      <c r="Z4131" s="41">
        <f t="shared" si="1868"/>
        <v>84236.824093086921</v>
      </c>
      <c r="AA4131" s="41">
        <v>6577.6865160848729</v>
      </c>
      <c r="AB4131" s="41">
        <v>0</v>
      </c>
      <c r="AC4131" s="41">
        <f t="shared" si="1878"/>
        <v>6577.6865160848729</v>
      </c>
      <c r="AD4131" s="42">
        <f t="shared" si="1879"/>
        <v>77659.137577002053</v>
      </c>
      <c r="AE4131" s="41">
        <f t="shared" si="1880"/>
        <v>84236.824093086921</v>
      </c>
      <c r="AF4131" s="42">
        <f t="shared" si="1881"/>
        <v>690763.17590691312</v>
      </c>
      <c r="AG4131" s="43">
        <f>(365.25/30.4375*(IF(E4131=12002,1/3%,IF(E4131=12003,1/3%,IF(E4131=12004,1/3%,IF(E4131=12006,1/2%,IF(E4131=12007,1/10%,IF(E4131=12008,1/3%,IF(E4131=12009,1/10%,IF(E4131=12010,1/10%,IF(E4131=12011,1/20%,IF(E4131=12012,1/3%,IF(E4131=12099,1/10%)))))))))))))</f>
        <v>120</v>
      </c>
      <c r="AH4131" s="44">
        <f t="shared" si="1882"/>
        <v>106.95687885010267</v>
      </c>
      <c r="AI4131" s="36">
        <f t="shared" si="1883"/>
        <v>13.043121149897331</v>
      </c>
      <c r="AJ4131" s="36">
        <f t="shared" si="1884"/>
        <v>397</v>
      </c>
      <c r="AK4131" s="45">
        <v>45657</v>
      </c>
    </row>
    <row r="4132" spans="1:37" s="79" customFormat="1" ht="38.25" customHeight="1" x14ac:dyDescent="0.25">
      <c r="A4132" s="36">
        <v>4126</v>
      </c>
      <c r="B4132" s="45">
        <v>45261</v>
      </c>
      <c r="C4132" s="36" t="s">
        <v>533</v>
      </c>
      <c r="D4132" s="36"/>
      <c r="E4132" s="36">
        <v>12003</v>
      </c>
      <c r="F4132" s="36" t="s">
        <v>2779</v>
      </c>
      <c r="G4132" s="36" t="s">
        <v>65</v>
      </c>
      <c r="H4132" s="38">
        <v>30</v>
      </c>
      <c r="I4132" s="48">
        <v>2850000</v>
      </c>
      <c r="J4132" s="39">
        <f t="shared" si="1869"/>
        <v>0</v>
      </c>
      <c r="K4132" s="39">
        <f t="shared" si="1870"/>
        <v>2850000</v>
      </c>
      <c r="L4132" s="39">
        <f t="shared" si="1871"/>
        <v>0</v>
      </c>
      <c r="M4132" s="39">
        <f>IF(C4132=12006,H4132,IF(C4132&lt;&gt;12006,0))</f>
        <v>0</v>
      </c>
      <c r="N4132" s="39">
        <f t="shared" si="1888"/>
        <v>0</v>
      </c>
      <c r="O4132" s="39">
        <f t="shared" si="1872"/>
        <v>0</v>
      </c>
      <c r="P4132" s="39">
        <f t="shared" si="1873"/>
        <v>0</v>
      </c>
      <c r="Q4132" s="39">
        <f t="shared" si="1874"/>
        <v>0</v>
      </c>
      <c r="R4132" s="39">
        <f t="shared" si="1875"/>
        <v>0</v>
      </c>
      <c r="S4132" s="39">
        <f t="shared" si="1876"/>
        <v>0</v>
      </c>
      <c r="T4132" s="39"/>
      <c r="U4132" s="39">
        <f t="shared" si="1877"/>
        <v>0</v>
      </c>
      <c r="V4132" s="39"/>
      <c r="W4132" s="39"/>
      <c r="X4132" s="39">
        <f t="shared" si="1866"/>
        <v>234.08624229979466</v>
      </c>
      <c r="Y4132" s="39">
        <f t="shared" si="1867"/>
        <v>7125</v>
      </c>
      <c r="Z4132" s="41">
        <f t="shared" si="1868"/>
        <v>92698.151950718675</v>
      </c>
      <c r="AA4132" s="41">
        <v>7022.5872689938396</v>
      </c>
      <c r="AB4132" s="41">
        <v>-189.39698074117828</v>
      </c>
      <c r="AC4132" s="41">
        <f t="shared" si="1878"/>
        <v>6833.190288252661</v>
      </c>
      <c r="AD4132" s="42">
        <f t="shared" si="1879"/>
        <v>85675.564681724834</v>
      </c>
      <c r="AE4132" s="41">
        <f t="shared" si="1880"/>
        <v>92508.754969977497</v>
      </c>
      <c r="AF4132" s="42">
        <f t="shared" si="1881"/>
        <v>2757491.2450300227</v>
      </c>
      <c r="AG4132" s="43">
        <f t="shared" ref="AG4132:AG4151" si="1889">(365.25/30.4375*(IF(E4132=12002,1/3%,IF(E4132=12003,1/3%,IF(E4132=12004,1/3%,IF(E4132=12006,1/2%,IF(E4132=12007,1/10%,IF(E4132=12008,1/3%,IF(E4132=12009,1/10%,IF(E4132=12010,1/10%,IF(E4132=12011,1/20%,IF(E4132=12012,1/3%))))))))))))</f>
        <v>400</v>
      </c>
      <c r="AH4132" s="44">
        <f t="shared" si="1882"/>
        <v>386.98973305954826</v>
      </c>
      <c r="AI4132" s="36">
        <f t="shared" si="1883"/>
        <v>13.010266940451745</v>
      </c>
      <c r="AJ4132" s="36">
        <f t="shared" si="1884"/>
        <v>396</v>
      </c>
      <c r="AK4132" s="45">
        <v>45657</v>
      </c>
    </row>
    <row r="4133" spans="1:37" s="79" customFormat="1" ht="38.25" customHeight="1" x14ac:dyDescent="0.25">
      <c r="A4133" s="36">
        <v>4127</v>
      </c>
      <c r="B4133" s="45">
        <v>45261</v>
      </c>
      <c r="C4133" s="36" t="s">
        <v>533</v>
      </c>
      <c r="D4133" s="36"/>
      <c r="E4133" s="36">
        <v>12003</v>
      </c>
      <c r="F4133" s="36" t="s">
        <v>2779</v>
      </c>
      <c r="G4133" s="36" t="s">
        <v>52</v>
      </c>
      <c r="H4133" s="38">
        <v>30</v>
      </c>
      <c r="I4133" s="48">
        <v>2850000</v>
      </c>
      <c r="J4133" s="39">
        <f t="shared" si="1869"/>
        <v>0</v>
      </c>
      <c r="K4133" s="39">
        <f t="shared" si="1870"/>
        <v>2850000</v>
      </c>
      <c r="L4133" s="39">
        <f t="shared" si="1871"/>
        <v>0</v>
      </c>
      <c r="M4133" s="39">
        <f>IF(C4133=12006,H4133,IF(C4133&lt;&gt;12006,0))</f>
        <v>0</v>
      </c>
      <c r="N4133" s="39">
        <f t="shared" si="1888"/>
        <v>0</v>
      </c>
      <c r="O4133" s="39">
        <f t="shared" si="1872"/>
        <v>0</v>
      </c>
      <c r="P4133" s="39">
        <f t="shared" si="1873"/>
        <v>0</v>
      </c>
      <c r="Q4133" s="39">
        <f t="shared" si="1874"/>
        <v>0</v>
      </c>
      <c r="R4133" s="39">
        <f t="shared" si="1875"/>
        <v>0</v>
      </c>
      <c r="S4133" s="39">
        <f t="shared" si="1876"/>
        <v>0</v>
      </c>
      <c r="T4133" s="39"/>
      <c r="U4133" s="39">
        <f t="shared" si="1877"/>
        <v>0</v>
      </c>
      <c r="V4133" s="39"/>
      <c r="W4133" s="39"/>
      <c r="X4133" s="39">
        <f t="shared" si="1866"/>
        <v>234.08624229979466</v>
      </c>
      <c r="Y4133" s="39">
        <f t="shared" si="1867"/>
        <v>7125</v>
      </c>
      <c r="Z4133" s="41">
        <f t="shared" si="1868"/>
        <v>92698.151950718675</v>
      </c>
      <c r="AA4133" s="41">
        <v>7022.5872689938396</v>
      </c>
      <c r="AB4133" s="41">
        <v>-189.39698074117828</v>
      </c>
      <c r="AC4133" s="41">
        <f t="shared" si="1878"/>
        <v>6833.190288252661</v>
      </c>
      <c r="AD4133" s="42">
        <f t="shared" si="1879"/>
        <v>85675.564681724834</v>
      </c>
      <c r="AE4133" s="41">
        <f t="shared" si="1880"/>
        <v>92508.754969977497</v>
      </c>
      <c r="AF4133" s="42">
        <f t="shared" si="1881"/>
        <v>2757491.2450300227</v>
      </c>
      <c r="AG4133" s="43">
        <f t="shared" si="1889"/>
        <v>400</v>
      </c>
      <c r="AH4133" s="44">
        <f t="shared" si="1882"/>
        <v>386.98973305954826</v>
      </c>
      <c r="AI4133" s="36">
        <f t="shared" si="1883"/>
        <v>13.010266940451745</v>
      </c>
      <c r="AJ4133" s="36">
        <f t="shared" si="1884"/>
        <v>396</v>
      </c>
      <c r="AK4133" s="45">
        <v>45657</v>
      </c>
    </row>
    <row r="4134" spans="1:37" s="79" customFormat="1" ht="12.75" customHeight="1" x14ac:dyDescent="0.25">
      <c r="A4134" s="36">
        <v>4128</v>
      </c>
      <c r="B4134" s="45">
        <v>45261</v>
      </c>
      <c r="C4134" s="36" t="s">
        <v>533</v>
      </c>
      <c r="D4134" s="36"/>
      <c r="E4134" s="36">
        <v>12003</v>
      </c>
      <c r="F4134" s="36" t="s">
        <v>2778</v>
      </c>
      <c r="G4134" s="36" t="s">
        <v>70</v>
      </c>
      <c r="H4134" s="38">
        <v>3</v>
      </c>
      <c r="I4134" s="48">
        <v>225000</v>
      </c>
      <c r="J4134" s="39">
        <f t="shared" si="1869"/>
        <v>0</v>
      </c>
      <c r="K4134" s="39">
        <f t="shared" si="1870"/>
        <v>225000</v>
      </c>
      <c r="L4134" s="39">
        <f t="shared" si="1871"/>
        <v>0</v>
      </c>
      <c r="M4134" s="39">
        <f>IF(C4134=12006,H4134,IF(C4134&lt;&gt;12006,0))</f>
        <v>0</v>
      </c>
      <c r="N4134" s="39">
        <f t="shared" si="1888"/>
        <v>0</v>
      </c>
      <c r="O4134" s="39">
        <f t="shared" si="1872"/>
        <v>0</v>
      </c>
      <c r="P4134" s="39">
        <f t="shared" si="1873"/>
        <v>0</v>
      </c>
      <c r="Q4134" s="39">
        <f t="shared" si="1874"/>
        <v>0</v>
      </c>
      <c r="R4134" s="39">
        <f t="shared" si="1875"/>
        <v>0</v>
      </c>
      <c r="S4134" s="39">
        <f t="shared" si="1876"/>
        <v>0</v>
      </c>
      <c r="T4134" s="39"/>
      <c r="U4134" s="39">
        <f t="shared" si="1877"/>
        <v>0</v>
      </c>
      <c r="V4134" s="39"/>
      <c r="W4134" s="39"/>
      <c r="X4134" s="39">
        <f t="shared" si="1866"/>
        <v>18.480492813141684</v>
      </c>
      <c r="Y4134" s="39">
        <f t="shared" si="1867"/>
        <v>562.5</v>
      </c>
      <c r="Z4134" s="41">
        <f t="shared" si="1868"/>
        <v>7318.2751540041063</v>
      </c>
      <c r="AA4134" s="41">
        <v>554.41478439425043</v>
      </c>
      <c r="AB4134" s="41">
        <v>-14.952393216408808</v>
      </c>
      <c r="AC4134" s="41">
        <f t="shared" si="1878"/>
        <v>539.4623911778416</v>
      </c>
      <c r="AD4134" s="42">
        <f t="shared" si="1879"/>
        <v>6763.8603696098562</v>
      </c>
      <c r="AE4134" s="41">
        <f t="shared" si="1880"/>
        <v>7303.3227607876979</v>
      </c>
      <c r="AF4134" s="42">
        <f t="shared" si="1881"/>
        <v>217696.67723921229</v>
      </c>
      <c r="AG4134" s="43">
        <f t="shared" si="1889"/>
        <v>400</v>
      </c>
      <c r="AH4134" s="44">
        <f t="shared" si="1882"/>
        <v>386.98973305954826</v>
      </c>
      <c r="AI4134" s="36">
        <f t="shared" si="1883"/>
        <v>13.010266940451745</v>
      </c>
      <c r="AJ4134" s="36">
        <f t="shared" si="1884"/>
        <v>396</v>
      </c>
      <c r="AK4134" s="45">
        <v>45657</v>
      </c>
    </row>
    <row r="4135" spans="1:37" s="79" customFormat="1" ht="12.75" customHeight="1" x14ac:dyDescent="0.25">
      <c r="A4135" s="36">
        <v>4129</v>
      </c>
      <c r="B4135" s="45">
        <v>45261</v>
      </c>
      <c r="C4135" s="49" t="s">
        <v>973</v>
      </c>
      <c r="D4135" s="49"/>
      <c r="E4135" s="49">
        <v>12006</v>
      </c>
      <c r="F4135" s="56" t="s">
        <v>2935</v>
      </c>
      <c r="G4135" s="56" t="s">
        <v>756</v>
      </c>
      <c r="H4135" s="38">
        <v>1</v>
      </c>
      <c r="I4135" s="50">
        <v>114600</v>
      </c>
      <c r="J4135" s="39">
        <f t="shared" si="1869"/>
        <v>0</v>
      </c>
      <c r="K4135" s="39">
        <f t="shared" si="1870"/>
        <v>0</v>
      </c>
      <c r="L4135" s="39">
        <f t="shared" si="1871"/>
        <v>0</v>
      </c>
      <c r="M4135" s="39">
        <f>IF(C4135=12006,H4135,IF(C4135&lt;&gt;12006,0))</f>
        <v>0</v>
      </c>
      <c r="N4135" s="39">
        <f t="shared" si="1888"/>
        <v>114600</v>
      </c>
      <c r="O4135" s="39">
        <f t="shared" si="1872"/>
        <v>0</v>
      </c>
      <c r="P4135" s="39">
        <f t="shared" si="1873"/>
        <v>0</v>
      </c>
      <c r="Q4135" s="39">
        <f t="shared" si="1874"/>
        <v>0</v>
      </c>
      <c r="R4135" s="39">
        <f t="shared" si="1875"/>
        <v>0</v>
      </c>
      <c r="S4135" s="39">
        <f t="shared" si="1876"/>
        <v>0</v>
      </c>
      <c r="T4135" s="39"/>
      <c r="U4135" s="39">
        <f t="shared" si="1877"/>
        <v>0</v>
      </c>
      <c r="V4135" s="39"/>
      <c r="W4135" s="39"/>
      <c r="X4135" s="39">
        <f t="shared" si="1866"/>
        <v>6.2751540041067759</v>
      </c>
      <c r="Y4135" s="39">
        <f t="shared" si="1867"/>
        <v>191</v>
      </c>
      <c r="Z4135" s="41">
        <f t="shared" si="1868"/>
        <v>2484.9609856262832</v>
      </c>
      <c r="AA4135" s="41">
        <v>188.25462012320327</v>
      </c>
      <c r="AB4135" s="41">
        <v>0</v>
      </c>
      <c r="AC4135" s="41">
        <f t="shared" si="1878"/>
        <v>188.25462012320327</v>
      </c>
      <c r="AD4135" s="42">
        <f t="shared" si="1879"/>
        <v>2296.7063655030797</v>
      </c>
      <c r="AE4135" s="41">
        <f t="shared" si="1880"/>
        <v>2484.9609856262832</v>
      </c>
      <c r="AF4135" s="42">
        <f t="shared" si="1881"/>
        <v>112115.03901437372</v>
      </c>
      <c r="AG4135" s="43">
        <f t="shared" si="1889"/>
        <v>600</v>
      </c>
      <c r="AH4135" s="44">
        <f t="shared" si="1882"/>
        <v>586.98973305954826</v>
      </c>
      <c r="AI4135" s="36">
        <f t="shared" si="1883"/>
        <v>13.010266940451745</v>
      </c>
      <c r="AJ4135" s="36">
        <f t="shared" si="1884"/>
        <v>396</v>
      </c>
      <c r="AK4135" s="45">
        <v>45657</v>
      </c>
    </row>
    <row r="4136" spans="1:37" s="79" customFormat="1" ht="38.25" customHeight="1" x14ac:dyDescent="0.25">
      <c r="A4136" s="36">
        <v>4130</v>
      </c>
      <c r="B4136" s="45">
        <v>45261</v>
      </c>
      <c r="C4136" s="49" t="s">
        <v>973</v>
      </c>
      <c r="D4136" s="49"/>
      <c r="E4136" s="49">
        <v>12006</v>
      </c>
      <c r="F4136" s="56" t="s">
        <v>2936</v>
      </c>
      <c r="G4136" s="56" t="s">
        <v>756</v>
      </c>
      <c r="H4136" s="38">
        <v>1</v>
      </c>
      <c r="I4136" s="50">
        <v>145000</v>
      </c>
      <c r="J4136" s="39">
        <f t="shared" si="1869"/>
        <v>0</v>
      </c>
      <c r="K4136" s="39">
        <f t="shared" si="1870"/>
        <v>0</v>
      </c>
      <c r="L4136" s="39">
        <f t="shared" si="1871"/>
        <v>0</v>
      </c>
      <c r="M4136" s="39">
        <f>IF(C4136=12006,H4136,IF(C4136&lt;&gt;12006,0))</f>
        <v>0</v>
      </c>
      <c r="N4136" s="39">
        <f t="shared" si="1888"/>
        <v>145000</v>
      </c>
      <c r="O4136" s="39">
        <f t="shared" si="1872"/>
        <v>0</v>
      </c>
      <c r="P4136" s="39">
        <f t="shared" si="1873"/>
        <v>0</v>
      </c>
      <c r="Q4136" s="39">
        <f t="shared" si="1874"/>
        <v>0</v>
      </c>
      <c r="R4136" s="39">
        <f t="shared" si="1875"/>
        <v>0</v>
      </c>
      <c r="S4136" s="39">
        <f t="shared" si="1876"/>
        <v>0</v>
      </c>
      <c r="T4136" s="39"/>
      <c r="U4136" s="39">
        <f t="shared" si="1877"/>
        <v>0</v>
      </c>
      <c r="V4136" s="39"/>
      <c r="W4136" s="39"/>
      <c r="X4136" s="39">
        <f t="shared" si="1866"/>
        <v>7.9397672826830936</v>
      </c>
      <c r="Y4136" s="39">
        <f t="shared" si="1867"/>
        <v>241.66666666666666</v>
      </c>
      <c r="Z4136" s="41">
        <f t="shared" si="1868"/>
        <v>3144.147843942505</v>
      </c>
      <c r="AA4136" s="41">
        <v>238.19301848049278</v>
      </c>
      <c r="AB4136" s="41">
        <v>0</v>
      </c>
      <c r="AC4136" s="41">
        <f t="shared" si="1878"/>
        <v>238.19301848049278</v>
      </c>
      <c r="AD4136" s="42">
        <f t="shared" si="1879"/>
        <v>2905.9548254620122</v>
      </c>
      <c r="AE4136" s="41">
        <f t="shared" si="1880"/>
        <v>3144.147843942505</v>
      </c>
      <c r="AF4136" s="42">
        <f t="shared" si="1881"/>
        <v>141855.85215605749</v>
      </c>
      <c r="AG4136" s="43">
        <f t="shared" si="1889"/>
        <v>600</v>
      </c>
      <c r="AH4136" s="44">
        <f t="shared" si="1882"/>
        <v>586.98973305954826</v>
      </c>
      <c r="AI4136" s="36">
        <f t="shared" si="1883"/>
        <v>13.010266940451745</v>
      </c>
      <c r="AJ4136" s="36">
        <f t="shared" si="1884"/>
        <v>396</v>
      </c>
      <c r="AK4136" s="45">
        <v>45657</v>
      </c>
    </row>
    <row r="4137" spans="1:37" s="79" customFormat="1" ht="38.25" customHeight="1" x14ac:dyDescent="0.25">
      <c r="A4137" s="36">
        <v>4131</v>
      </c>
      <c r="B4137" s="45">
        <v>45261</v>
      </c>
      <c r="C4137" s="49" t="s">
        <v>973</v>
      </c>
      <c r="D4137" s="49"/>
      <c r="E4137" s="49">
        <v>12006</v>
      </c>
      <c r="F4137" s="56" t="s">
        <v>2937</v>
      </c>
      <c r="G4137" s="56" t="s">
        <v>756</v>
      </c>
      <c r="H4137" s="38">
        <v>1</v>
      </c>
      <c r="I4137" s="50">
        <v>190000</v>
      </c>
      <c r="J4137" s="39">
        <f t="shared" si="1869"/>
        <v>0</v>
      </c>
      <c r="K4137" s="39">
        <f t="shared" si="1870"/>
        <v>0</v>
      </c>
      <c r="L4137" s="39">
        <f t="shared" si="1871"/>
        <v>0</v>
      </c>
      <c r="M4137" s="39">
        <f>IF(C4137=12006,H4137,IF(C4137&lt;&gt;12006,0))</f>
        <v>0</v>
      </c>
      <c r="N4137" s="39">
        <f t="shared" si="1888"/>
        <v>190000</v>
      </c>
      <c r="O4137" s="39">
        <f t="shared" si="1872"/>
        <v>0</v>
      </c>
      <c r="P4137" s="39">
        <f t="shared" si="1873"/>
        <v>0</v>
      </c>
      <c r="Q4137" s="39">
        <f t="shared" si="1874"/>
        <v>0</v>
      </c>
      <c r="R4137" s="39">
        <f t="shared" si="1875"/>
        <v>0</v>
      </c>
      <c r="S4137" s="39">
        <f t="shared" si="1876"/>
        <v>0</v>
      </c>
      <c r="T4137" s="39"/>
      <c r="U4137" s="39">
        <f t="shared" si="1877"/>
        <v>0</v>
      </c>
      <c r="V4137" s="39"/>
      <c r="W4137" s="39"/>
      <c r="X4137" s="39">
        <f t="shared" si="1866"/>
        <v>10.403832991101984</v>
      </c>
      <c r="Y4137" s="39">
        <f t="shared" si="1867"/>
        <v>316.66666666666663</v>
      </c>
      <c r="Z4137" s="41">
        <f t="shared" si="1868"/>
        <v>4119.9178644763851</v>
      </c>
      <c r="AA4137" s="41">
        <v>312.11498973305947</v>
      </c>
      <c r="AB4137" s="41">
        <v>0</v>
      </c>
      <c r="AC4137" s="41">
        <f t="shared" si="1878"/>
        <v>312.11498973305947</v>
      </c>
      <c r="AD4137" s="42">
        <f t="shared" si="1879"/>
        <v>3807.8028747433254</v>
      </c>
      <c r="AE4137" s="41">
        <f t="shared" si="1880"/>
        <v>4119.9178644763851</v>
      </c>
      <c r="AF4137" s="42">
        <f t="shared" si="1881"/>
        <v>185880.08213552361</v>
      </c>
      <c r="AG4137" s="43">
        <f t="shared" si="1889"/>
        <v>600</v>
      </c>
      <c r="AH4137" s="44">
        <f t="shared" si="1882"/>
        <v>586.98973305954826</v>
      </c>
      <c r="AI4137" s="36">
        <f t="shared" si="1883"/>
        <v>13.010266940451745</v>
      </c>
      <c r="AJ4137" s="36">
        <f t="shared" si="1884"/>
        <v>396</v>
      </c>
      <c r="AK4137" s="45">
        <v>45657</v>
      </c>
    </row>
    <row r="4138" spans="1:37" s="79" customFormat="1" ht="38.25" customHeight="1" x14ac:dyDescent="0.25">
      <c r="A4138" s="36">
        <v>4132</v>
      </c>
      <c r="B4138" s="45">
        <v>45261</v>
      </c>
      <c r="C4138" s="49" t="s">
        <v>973</v>
      </c>
      <c r="D4138" s="49"/>
      <c r="E4138" s="49">
        <v>12006</v>
      </c>
      <c r="F4138" s="56" t="s">
        <v>2938</v>
      </c>
      <c r="G4138" s="56" t="s">
        <v>756</v>
      </c>
      <c r="H4138" s="38">
        <v>1</v>
      </c>
      <c r="I4138" s="50">
        <v>468900</v>
      </c>
      <c r="J4138" s="39">
        <f t="shared" si="1869"/>
        <v>0</v>
      </c>
      <c r="K4138" s="39">
        <f t="shared" si="1870"/>
        <v>0</v>
      </c>
      <c r="L4138" s="39">
        <f t="shared" si="1871"/>
        <v>0</v>
      </c>
      <c r="M4138" s="39">
        <f>IF(C4138=12006,H4138,IF(C4138&lt;&gt;12006,0))</f>
        <v>0</v>
      </c>
      <c r="N4138" s="39">
        <f t="shared" si="1888"/>
        <v>468900</v>
      </c>
      <c r="O4138" s="39">
        <f t="shared" si="1872"/>
        <v>0</v>
      </c>
      <c r="P4138" s="39">
        <f t="shared" si="1873"/>
        <v>0</v>
      </c>
      <c r="Q4138" s="39">
        <f t="shared" si="1874"/>
        <v>0</v>
      </c>
      <c r="R4138" s="39">
        <f t="shared" si="1875"/>
        <v>0</v>
      </c>
      <c r="S4138" s="39">
        <f t="shared" si="1876"/>
        <v>0</v>
      </c>
      <c r="T4138" s="39"/>
      <c r="U4138" s="39">
        <f t="shared" si="1877"/>
        <v>0</v>
      </c>
      <c r="V4138" s="39"/>
      <c r="W4138" s="39"/>
      <c r="X4138" s="39">
        <f t="shared" si="1866"/>
        <v>25.675564681724847</v>
      </c>
      <c r="Y4138" s="39">
        <f t="shared" si="1867"/>
        <v>781.5</v>
      </c>
      <c r="Z4138" s="41">
        <f t="shared" si="1868"/>
        <v>10167.523613963038</v>
      </c>
      <c r="AA4138" s="41">
        <v>770.26694045174531</v>
      </c>
      <c r="AB4138" s="41">
        <v>0</v>
      </c>
      <c r="AC4138" s="41">
        <f t="shared" si="1878"/>
        <v>770.26694045174531</v>
      </c>
      <c r="AD4138" s="42">
        <f t="shared" si="1879"/>
        <v>9397.2566735112923</v>
      </c>
      <c r="AE4138" s="41">
        <f t="shared" si="1880"/>
        <v>10167.523613963038</v>
      </c>
      <c r="AF4138" s="42">
        <f t="shared" si="1881"/>
        <v>458732.47638603696</v>
      </c>
      <c r="AG4138" s="43">
        <f t="shared" si="1889"/>
        <v>600</v>
      </c>
      <c r="AH4138" s="44">
        <f t="shared" si="1882"/>
        <v>586.98973305954826</v>
      </c>
      <c r="AI4138" s="36">
        <f t="shared" si="1883"/>
        <v>13.010266940451745</v>
      </c>
      <c r="AJ4138" s="36">
        <f t="shared" si="1884"/>
        <v>396</v>
      </c>
      <c r="AK4138" s="45">
        <v>45657</v>
      </c>
    </row>
    <row r="4139" spans="1:37" s="79" customFormat="1" ht="38.25" customHeight="1" x14ac:dyDescent="0.25">
      <c r="A4139" s="36">
        <v>4133</v>
      </c>
      <c r="B4139" s="45">
        <v>45261</v>
      </c>
      <c r="C4139" s="49" t="s">
        <v>973</v>
      </c>
      <c r="D4139" s="49"/>
      <c r="E4139" s="49">
        <v>12006</v>
      </c>
      <c r="F4139" s="56" t="s">
        <v>2939</v>
      </c>
      <c r="G4139" s="56" t="s">
        <v>756</v>
      </c>
      <c r="H4139" s="38">
        <v>1</v>
      </c>
      <c r="I4139" s="50">
        <v>578000</v>
      </c>
      <c r="J4139" s="39">
        <f t="shared" si="1869"/>
        <v>0</v>
      </c>
      <c r="K4139" s="39">
        <f t="shared" si="1870"/>
        <v>0</v>
      </c>
      <c r="L4139" s="39">
        <f t="shared" si="1871"/>
        <v>0</v>
      </c>
      <c r="M4139" s="39">
        <f>IF(C4139=12006,H4139,IF(C4139&lt;&gt;12006,0))</f>
        <v>0</v>
      </c>
      <c r="N4139" s="39">
        <f t="shared" si="1888"/>
        <v>578000</v>
      </c>
      <c r="O4139" s="39">
        <f t="shared" si="1872"/>
        <v>0</v>
      </c>
      <c r="P4139" s="39">
        <f t="shared" si="1873"/>
        <v>0</v>
      </c>
      <c r="Q4139" s="39">
        <f t="shared" si="1874"/>
        <v>0</v>
      </c>
      <c r="R4139" s="39">
        <f t="shared" si="1875"/>
        <v>0</v>
      </c>
      <c r="S4139" s="39">
        <f t="shared" si="1876"/>
        <v>0</v>
      </c>
      <c r="T4139" s="39"/>
      <c r="U4139" s="39">
        <f t="shared" si="1877"/>
        <v>0</v>
      </c>
      <c r="V4139" s="39"/>
      <c r="W4139" s="39"/>
      <c r="X4139" s="39">
        <f t="shared" si="1866"/>
        <v>31.649555099247092</v>
      </c>
      <c r="Y4139" s="39">
        <f t="shared" si="1867"/>
        <v>963.33333333333337</v>
      </c>
      <c r="Z4139" s="41">
        <f t="shared" si="1868"/>
        <v>12533.223819301847</v>
      </c>
      <c r="AA4139" s="41">
        <v>949.48665297741275</v>
      </c>
      <c r="AB4139" s="41">
        <v>0</v>
      </c>
      <c r="AC4139" s="41">
        <f t="shared" si="1878"/>
        <v>949.48665297741275</v>
      </c>
      <c r="AD4139" s="42">
        <f t="shared" si="1879"/>
        <v>11583.737166324434</v>
      </c>
      <c r="AE4139" s="41">
        <f t="shared" si="1880"/>
        <v>12533.223819301847</v>
      </c>
      <c r="AF4139" s="42">
        <f t="shared" si="1881"/>
        <v>565466.77618069819</v>
      </c>
      <c r="AG4139" s="43">
        <f t="shared" si="1889"/>
        <v>600</v>
      </c>
      <c r="AH4139" s="44">
        <f t="shared" si="1882"/>
        <v>586.98973305954826</v>
      </c>
      <c r="AI4139" s="36">
        <f t="shared" si="1883"/>
        <v>13.010266940451745</v>
      </c>
      <c r="AJ4139" s="36">
        <f t="shared" si="1884"/>
        <v>396</v>
      </c>
      <c r="AK4139" s="45">
        <v>45657</v>
      </c>
    </row>
    <row r="4140" spans="1:37" s="79" customFormat="1" ht="38.25" customHeight="1" x14ac:dyDescent="0.25">
      <c r="A4140" s="36">
        <v>4134</v>
      </c>
      <c r="B4140" s="45">
        <v>45261</v>
      </c>
      <c r="C4140" s="49" t="s">
        <v>973</v>
      </c>
      <c r="D4140" s="49"/>
      <c r="E4140" s="49">
        <v>12006</v>
      </c>
      <c r="F4140" s="56" t="s">
        <v>2940</v>
      </c>
      <c r="G4140" s="56" t="s">
        <v>756</v>
      </c>
      <c r="H4140" s="38">
        <v>1</v>
      </c>
      <c r="I4140" s="50">
        <v>656250</v>
      </c>
      <c r="J4140" s="39">
        <f t="shared" si="1869"/>
        <v>0</v>
      </c>
      <c r="K4140" s="39">
        <f t="shared" si="1870"/>
        <v>0</v>
      </c>
      <c r="L4140" s="39">
        <f t="shared" si="1871"/>
        <v>0</v>
      </c>
      <c r="M4140" s="39">
        <f>IF(C4140=12006,H4140,IF(C4140&lt;&gt;12006,0))</f>
        <v>0</v>
      </c>
      <c r="N4140" s="39">
        <f t="shared" ref="N4140:N4151" si="1890">IF(E4140=12006,I4140,IF(E4140&lt;&gt;12006,0))</f>
        <v>656250</v>
      </c>
      <c r="O4140" s="39">
        <f t="shared" si="1872"/>
        <v>0</v>
      </c>
      <c r="P4140" s="39">
        <f t="shared" si="1873"/>
        <v>0</v>
      </c>
      <c r="Q4140" s="39">
        <f t="shared" si="1874"/>
        <v>0</v>
      </c>
      <c r="R4140" s="39">
        <f t="shared" si="1875"/>
        <v>0</v>
      </c>
      <c r="S4140" s="39">
        <f t="shared" si="1876"/>
        <v>0</v>
      </c>
      <c r="T4140" s="39"/>
      <c r="U4140" s="39">
        <f t="shared" si="1877"/>
        <v>0</v>
      </c>
      <c r="V4140" s="39"/>
      <c r="W4140" s="39"/>
      <c r="X4140" s="39">
        <f t="shared" si="1866"/>
        <v>35.93429158110883</v>
      </c>
      <c r="Y4140" s="39">
        <f t="shared" si="1867"/>
        <v>1093.75</v>
      </c>
      <c r="Z4140" s="41">
        <f t="shared" si="1868"/>
        <v>14229.979466119095</v>
      </c>
      <c r="AA4140" s="41">
        <v>1078.0287474332649</v>
      </c>
      <c r="AB4140" s="41">
        <v>0</v>
      </c>
      <c r="AC4140" s="41">
        <f t="shared" si="1878"/>
        <v>1078.0287474332649</v>
      </c>
      <c r="AD4140" s="42">
        <f t="shared" si="1879"/>
        <v>13151.95071868583</v>
      </c>
      <c r="AE4140" s="41">
        <f t="shared" si="1880"/>
        <v>14229.979466119095</v>
      </c>
      <c r="AF4140" s="42">
        <f t="shared" si="1881"/>
        <v>642020.02053388092</v>
      </c>
      <c r="AG4140" s="43">
        <f t="shared" si="1889"/>
        <v>600</v>
      </c>
      <c r="AH4140" s="44">
        <f t="shared" si="1882"/>
        <v>586.98973305954826</v>
      </c>
      <c r="AI4140" s="36">
        <f t="shared" si="1883"/>
        <v>13.010266940451745</v>
      </c>
      <c r="AJ4140" s="36">
        <f t="shared" si="1884"/>
        <v>396</v>
      </c>
      <c r="AK4140" s="45">
        <v>45657</v>
      </c>
    </row>
    <row r="4141" spans="1:37" s="79" customFormat="1" ht="38.25" customHeight="1" x14ac:dyDescent="0.25">
      <c r="A4141" s="36">
        <v>4135</v>
      </c>
      <c r="B4141" s="45">
        <v>45261</v>
      </c>
      <c r="C4141" s="36" t="s">
        <v>534</v>
      </c>
      <c r="D4141" s="36"/>
      <c r="E4141" s="36">
        <v>12008</v>
      </c>
      <c r="F4141" s="56" t="s">
        <v>2941</v>
      </c>
      <c r="G4141" s="36" t="s">
        <v>58</v>
      </c>
      <c r="H4141" s="38">
        <v>1</v>
      </c>
      <c r="I4141" s="50">
        <v>450000</v>
      </c>
      <c r="J4141" s="39">
        <f t="shared" si="1869"/>
        <v>0</v>
      </c>
      <c r="K4141" s="39">
        <f t="shared" si="1870"/>
        <v>0</v>
      </c>
      <c r="L4141" s="39">
        <f t="shared" si="1871"/>
        <v>0</v>
      </c>
      <c r="M4141" s="39">
        <f>IF(C4141=12006,H4141,IF(C4141&lt;&gt;12006,0))</f>
        <v>0</v>
      </c>
      <c r="N4141" s="39">
        <f t="shared" si="1890"/>
        <v>0</v>
      </c>
      <c r="O4141" s="39">
        <f t="shared" si="1872"/>
        <v>0</v>
      </c>
      <c r="P4141" s="39">
        <f t="shared" si="1873"/>
        <v>450000</v>
      </c>
      <c r="Q4141" s="39">
        <f t="shared" si="1874"/>
        <v>0</v>
      </c>
      <c r="R4141" s="39">
        <f t="shared" si="1875"/>
        <v>0</v>
      </c>
      <c r="S4141" s="39">
        <f t="shared" si="1876"/>
        <v>0</v>
      </c>
      <c r="T4141" s="39"/>
      <c r="U4141" s="39">
        <f t="shared" si="1877"/>
        <v>0</v>
      </c>
      <c r="V4141" s="39"/>
      <c r="W4141" s="39"/>
      <c r="X4141" s="39">
        <f t="shared" si="1866"/>
        <v>36.960985626283367</v>
      </c>
      <c r="Y4141" s="39">
        <f t="shared" si="1867"/>
        <v>1125</v>
      </c>
      <c r="Z4141" s="41">
        <f t="shared" si="1868"/>
        <v>14636.550308008213</v>
      </c>
      <c r="AA4141" s="41">
        <v>1108.8295687885009</v>
      </c>
      <c r="AB4141" s="41">
        <v>-29.904786432817616</v>
      </c>
      <c r="AC4141" s="41">
        <f t="shared" si="1878"/>
        <v>1078.9247823556832</v>
      </c>
      <c r="AD4141" s="42">
        <f t="shared" si="1879"/>
        <v>13527.720739219712</v>
      </c>
      <c r="AE4141" s="41">
        <f t="shared" si="1880"/>
        <v>14606.645521575396</v>
      </c>
      <c r="AF4141" s="42">
        <f t="shared" si="1881"/>
        <v>435393.35447842459</v>
      </c>
      <c r="AG4141" s="43">
        <f t="shared" si="1889"/>
        <v>400</v>
      </c>
      <c r="AH4141" s="44">
        <f t="shared" si="1882"/>
        <v>386.98973305954826</v>
      </c>
      <c r="AI4141" s="36">
        <f t="shared" si="1883"/>
        <v>13.010266940451745</v>
      </c>
      <c r="AJ4141" s="36">
        <f t="shared" si="1884"/>
        <v>396</v>
      </c>
      <c r="AK4141" s="45">
        <v>45657</v>
      </c>
    </row>
    <row r="4142" spans="1:37" s="79" customFormat="1" ht="38.25" customHeight="1" x14ac:dyDescent="0.25">
      <c r="A4142" s="36">
        <v>4136</v>
      </c>
      <c r="B4142" s="45">
        <v>45261</v>
      </c>
      <c r="C4142" s="49" t="s">
        <v>33</v>
      </c>
      <c r="D4142" s="49"/>
      <c r="E4142" s="49">
        <v>12012</v>
      </c>
      <c r="F4142" s="56" t="s">
        <v>2942</v>
      </c>
      <c r="G4142" s="36" t="s">
        <v>65</v>
      </c>
      <c r="H4142" s="38">
        <v>2</v>
      </c>
      <c r="I4142" s="50">
        <v>500000</v>
      </c>
      <c r="J4142" s="39">
        <f t="shared" si="1869"/>
        <v>0</v>
      </c>
      <c r="K4142" s="39">
        <f t="shared" si="1870"/>
        <v>0</v>
      </c>
      <c r="L4142" s="39">
        <f t="shared" si="1871"/>
        <v>0</v>
      </c>
      <c r="M4142" s="39">
        <f>IF(C4142=12006,H4142,IF(C4142&lt;&gt;12006,0))</f>
        <v>0</v>
      </c>
      <c r="N4142" s="39">
        <f t="shared" si="1890"/>
        <v>0</v>
      </c>
      <c r="O4142" s="39">
        <f t="shared" si="1872"/>
        <v>0</v>
      </c>
      <c r="P4142" s="39">
        <f t="shared" si="1873"/>
        <v>0</v>
      </c>
      <c r="Q4142" s="39">
        <f t="shared" si="1874"/>
        <v>0</v>
      </c>
      <c r="R4142" s="39">
        <f t="shared" si="1875"/>
        <v>0</v>
      </c>
      <c r="S4142" s="39">
        <f t="shared" si="1876"/>
        <v>0</v>
      </c>
      <c r="T4142" s="39"/>
      <c r="U4142" s="39">
        <f t="shared" si="1877"/>
        <v>500000</v>
      </c>
      <c r="V4142" s="39"/>
      <c r="W4142" s="39"/>
      <c r="X4142" s="39">
        <f t="shared" si="1866"/>
        <v>41.067761806981515</v>
      </c>
      <c r="Y4142" s="39">
        <f t="shared" si="1867"/>
        <v>1249.9999999999998</v>
      </c>
      <c r="Z4142" s="41">
        <f t="shared" si="1868"/>
        <v>16262.833675564678</v>
      </c>
      <c r="AA4142" s="41">
        <v>1232.0328542094453</v>
      </c>
      <c r="AB4142" s="41">
        <v>-33.227540480908459</v>
      </c>
      <c r="AC4142" s="41">
        <f t="shared" si="1878"/>
        <v>1198.8053137285369</v>
      </c>
      <c r="AD4142" s="42">
        <f t="shared" si="1879"/>
        <v>15030.800821355233</v>
      </c>
      <c r="AE4142" s="41">
        <f t="shared" si="1880"/>
        <v>16229.60613508377</v>
      </c>
      <c r="AF4142" s="42">
        <f t="shared" si="1881"/>
        <v>483770.39386491623</v>
      </c>
      <c r="AG4142" s="43">
        <f t="shared" si="1889"/>
        <v>400</v>
      </c>
      <c r="AH4142" s="44">
        <f t="shared" si="1882"/>
        <v>386.98973305954826</v>
      </c>
      <c r="AI4142" s="36">
        <f t="shared" si="1883"/>
        <v>13.010266940451745</v>
      </c>
      <c r="AJ4142" s="36">
        <f t="shared" si="1884"/>
        <v>396</v>
      </c>
      <c r="AK4142" s="45">
        <v>45657</v>
      </c>
    </row>
    <row r="4143" spans="1:37" s="79" customFormat="1" ht="12.75" x14ac:dyDescent="0.25">
      <c r="A4143" s="36">
        <v>4137</v>
      </c>
      <c r="B4143" s="45">
        <v>45261</v>
      </c>
      <c r="C4143" s="49" t="s">
        <v>33</v>
      </c>
      <c r="D4143" s="49"/>
      <c r="E4143" s="49">
        <v>12012</v>
      </c>
      <c r="F4143" s="56" t="s">
        <v>2943</v>
      </c>
      <c r="G4143" s="36" t="s">
        <v>65</v>
      </c>
      <c r="H4143" s="38">
        <v>1</v>
      </c>
      <c r="I4143" s="50">
        <v>265000</v>
      </c>
      <c r="J4143" s="39">
        <f t="shared" si="1869"/>
        <v>0</v>
      </c>
      <c r="K4143" s="39">
        <f t="shared" si="1870"/>
        <v>0</v>
      </c>
      <c r="L4143" s="39">
        <f t="shared" si="1871"/>
        <v>0</v>
      </c>
      <c r="M4143" s="39">
        <f>IF(C4143=12006,H4143,IF(C4143&lt;&gt;12006,0))</f>
        <v>0</v>
      </c>
      <c r="N4143" s="39">
        <f t="shared" si="1890"/>
        <v>0</v>
      </c>
      <c r="O4143" s="39">
        <f t="shared" si="1872"/>
        <v>0</v>
      </c>
      <c r="P4143" s="39">
        <f t="shared" si="1873"/>
        <v>0</v>
      </c>
      <c r="Q4143" s="39">
        <f t="shared" si="1874"/>
        <v>0</v>
      </c>
      <c r="R4143" s="39">
        <f t="shared" si="1875"/>
        <v>0</v>
      </c>
      <c r="S4143" s="39">
        <f t="shared" si="1876"/>
        <v>0</v>
      </c>
      <c r="T4143" s="39"/>
      <c r="U4143" s="39">
        <f t="shared" si="1877"/>
        <v>265000</v>
      </c>
      <c r="V4143" s="39"/>
      <c r="W4143" s="39"/>
      <c r="X4143" s="39">
        <f t="shared" si="1866"/>
        <v>21.765913757700204</v>
      </c>
      <c r="Y4143" s="39">
        <f t="shared" si="1867"/>
        <v>662.5</v>
      </c>
      <c r="Z4143" s="41">
        <f t="shared" si="1868"/>
        <v>8619.301848049281</v>
      </c>
      <c r="AA4143" s="41">
        <v>652.9774127310061</v>
      </c>
      <c r="AB4143" s="41">
        <v>-17.610596454881488</v>
      </c>
      <c r="AC4143" s="41">
        <f t="shared" si="1878"/>
        <v>635.36681627612461</v>
      </c>
      <c r="AD4143" s="42">
        <f t="shared" si="1879"/>
        <v>7966.3244353182745</v>
      </c>
      <c r="AE4143" s="41">
        <f t="shared" si="1880"/>
        <v>8601.6912515943986</v>
      </c>
      <c r="AF4143" s="42">
        <f t="shared" si="1881"/>
        <v>256398.3087484056</v>
      </c>
      <c r="AG4143" s="43">
        <f t="shared" si="1889"/>
        <v>400</v>
      </c>
      <c r="AH4143" s="44">
        <f t="shared" si="1882"/>
        <v>386.98973305954826</v>
      </c>
      <c r="AI4143" s="36">
        <f t="shared" si="1883"/>
        <v>13.010266940451745</v>
      </c>
      <c r="AJ4143" s="36">
        <f t="shared" si="1884"/>
        <v>396</v>
      </c>
      <c r="AK4143" s="45">
        <v>45657</v>
      </c>
    </row>
    <row r="4144" spans="1:37" s="79" customFormat="1" ht="38.25" customHeight="1" x14ac:dyDescent="0.25">
      <c r="A4144" s="36">
        <v>4138</v>
      </c>
      <c r="B4144" s="45">
        <v>45261</v>
      </c>
      <c r="C4144" s="49" t="s">
        <v>33</v>
      </c>
      <c r="D4144" s="49"/>
      <c r="E4144" s="49">
        <v>12012</v>
      </c>
      <c r="F4144" s="56" t="s">
        <v>2944</v>
      </c>
      <c r="G4144" s="56" t="s">
        <v>56</v>
      </c>
      <c r="H4144" s="38">
        <v>5</v>
      </c>
      <c r="I4144" s="50">
        <v>1312500</v>
      </c>
      <c r="J4144" s="39">
        <f t="shared" si="1869"/>
        <v>0</v>
      </c>
      <c r="K4144" s="39">
        <f t="shared" si="1870"/>
        <v>0</v>
      </c>
      <c r="L4144" s="39">
        <f t="shared" si="1871"/>
        <v>0</v>
      </c>
      <c r="M4144" s="39">
        <f>IF(C4144=12006,H4144,IF(C4144&lt;&gt;12006,0))</f>
        <v>0</v>
      </c>
      <c r="N4144" s="39">
        <f t="shared" si="1890"/>
        <v>0</v>
      </c>
      <c r="O4144" s="39">
        <f t="shared" si="1872"/>
        <v>0</v>
      </c>
      <c r="P4144" s="39">
        <f t="shared" si="1873"/>
        <v>0</v>
      </c>
      <c r="Q4144" s="39">
        <f t="shared" si="1874"/>
        <v>0</v>
      </c>
      <c r="R4144" s="39">
        <f t="shared" si="1875"/>
        <v>0</v>
      </c>
      <c r="S4144" s="39">
        <f t="shared" si="1876"/>
        <v>0</v>
      </c>
      <c r="T4144" s="39"/>
      <c r="U4144" s="39">
        <f t="shared" si="1877"/>
        <v>1312500</v>
      </c>
      <c r="V4144" s="39"/>
      <c r="W4144" s="39"/>
      <c r="X4144" s="39">
        <f t="shared" si="1866"/>
        <v>107.80287474332648</v>
      </c>
      <c r="Y4144" s="39">
        <f t="shared" si="1867"/>
        <v>3281.25</v>
      </c>
      <c r="Z4144" s="41">
        <f t="shared" si="1868"/>
        <v>42689.938398357284</v>
      </c>
      <c r="AA4144" s="41">
        <v>3234.0862422997943</v>
      </c>
      <c r="AB4144" s="41">
        <v>-87.222293762384723</v>
      </c>
      <c r="AC4144" s="41">
        <f t="shared" si="1878"/>
        <v>3146.8639485374097</v>
      </c>
      <c r="AD4144" s="42">
        <f t="shared" si="1879"/>
        <v>39455.852156057488</v>
      </c>
      <c r="AE4144" s="41">
        <f t="shared" si="1880"/>
        <v>42602.716104594896</v>
      </c>
      <c r="AF4144" s="42">
        <f t="shared" si="1881"/>
        <v>1269897.283895405</v>
      </c>
      <c r="AG4144" s="43">
        <f t="shared" si="1889"/>
        <v>400</v>
      </c>
      <c r="AH4144" s="44">
        <f t="shared" si="1882"/>
        <v>386.98973305954826</v>
      </c>
      <c r="AI4144" s="36">
        <f t="shared" si="1883"/>
        <v>13.010266940451745</v>
      </c>
      <c r="AJ4144" s="36">
        <f t="shared" si="1884"/>
        <v>396</v>
      </c>
      <c r="AK4144" s="45">
        <v>45657</v>
      </c>
    </row>
    <row r="4145" spans="1:37" s="79" customFormat="1" ht="38.25" customHeight="1" x14ac:dyDescent="0.25">
      <c r="A4145" s="36">
        <v>4139</v>
      </c>
      <c r="B4145" s="45">
        <v>45261</v>
      </c>
      <c r="C4145" s="36" t="s">
        <v>721</v>
      </c>
      <c r="D4145" s="36"/>
      <c r="E4145" s="36">
        <v>12003</v>
      </c>
      <c r="F4145" s="36" t="s">
        <v>2779</v>
      </c>
      <c r="G4145" s="36" t="s">
        <v>276</v>
      </c>
      <c r="H4145" s="38">
        <v>15</v>
      </c>
      <c r="I4145" s="48">
        <v>1500000</v>
      </c>
      <c r="J4145" s="39">
        <f t="shared" si="1869"/>
        <v>0</v>
      </c>
      <c r="K4145" s="39">
        <f t="shared" si="1870"/>
        <v>1500000</v>
      </c>
      <c r="L4145" s="39">
        <f t="shared" si="1871"/>
        <v>0</v>
      </c>
      <c r="M4145" s="39">
        <f>IF(C4145=12006,H4145,IF(C4145&lt;&gt;12006,0))</f>
        <v>0</v>
      </c>
      <c r="N4145" s="39">
        <f t="shared" si="1890"/>
        <v>0</v>
      </c>
      <c r="O4145" s="39">
        <f t="shared" si="1872"/>
        <v>0</v>
      </c>
      <c r="P4145" s="39">
        <f t="shared" si="1873"/>
        <v>0</v>
      </c>
      <c r="Q4145" s="39">
        <f t="shared" si="1874"/>
        <v>0</v>
      </c>
      <c r="R4145" s="39">
        <f t="shared" si="1875"/>
        <v>0</v>
      </c>
      <c r="S4145" s="39">
        <f t="shared" si="1876"/>
        <v>0</v>
      </c>
      <c r="T4145" s="39"/>
      <c r="U4145" s="39">
        <f t="shared" si="1877"/>
        <v>0</v>
      </c>
      <c r="V4145" s="39">
        <f>IF(E4145=12050,I4145,IF(E4145&lt;&gt;12050,0))</f>
        <v>0</v>
      </c>
      <c r="W4145" s="39"/>
      <c r="X4145" s="39">
        <f t="shared" si="1866"/>
        <v>123.20328542094455</v>
      </c>
      <c r="Y4145" s="39">
        <f t="shared" si="1867"/>
        <v>3750</v>
      </c>
      <c r="Z4145" s="41">
        <f t="shared" si="1868"/>
        <v>48788.501026694044</v>
      </c>
      <c r="AA4145" s="41">
        <v>3696.0985626283364</v>
      </c>
      <c r="AB4145" s="41">
        <v>0</v>
      </c>
      <c r="AC4145" s="41">
        <f t="shared" si="1878"/>
        <v>3696.0985626283364</v>
      </c>
      <c r="AD4145" s="42">
        <f t="shared" si="1879"/>
        <v>45092.402464065708</v>
      </c>
      <c r="AE4145" s="41">
        <f t="shared" si="1880"/>
        <v>48788.501026694044</v>
      </c>
      <c r="AF4145" s="42">
        <f t="shared" si="1881"/>
        <v>1451211.498973306</v>
      </c>
      <c r="AG4145" s="43">
        <f t="shared" si="1889"/>
        <v>400</v>
      </c>
      <c r="AH4145" s="44">
        <f t="shared" si="1882"/>
        <v>386.98973305954826</v>
      </c>
      <c r="AI4145" s="36">
        <f t="shared" si="1883"/>
        <v>13.010266940451745</v>
      </c>
      <c r="AJ4145" s="36">
        <f t="shared" si="1884"/>
        <v>396</v>
      </c>
      <c r="AK4145" s="45">
        <v>45657</v>
      </c>
    </row>
    <row r="4146" spans="1:37" s="79" customFormat="1" ht="38.25" customHeight="1" x14ac:dyDescent="0.25">
      <c r="A4146" s="36">
        <v>4140</v>
      </c>
      <c r="B4146" s="45">
        <v>45261</v>
      </c>
      <c r="C4146" s="36" t="s">
        <v>721</v>
      </c>
      <c r="D4146" s="36"/>
      <c r="E4146" s="36">
        <v>12003</v>
      </c>
      <c r="F4146" s="36" t="s">
        <v>2779</v>
      </c>
      <c r="G4146" s="38" t="s">
        <v>387</v>
      </c>
      <c r="H4146" s="61">
        <v>30</v>
      </c>
      <c r="I4146" s="48">
        <v>2850000</v>
      </c>
      <c r="J4146" s="39">
        <f t="shared" si="1869"/>
        <v>0</v>
      </c>
      <c r="K4146" s="39">
        <f t="shared" si="1870"/>
        <v>2850000</v>
      </c>
      <c r="L4146" s="39">
        <f t="shared" si="1871"/>
        <v>0</v>
      </c>
      <c r="M4146" s="39">
        <f>IF(C4146=12006,H4146,IF(C4146&lt;&gt;12006,0))</f>
        <v>0</v>
      </c>
      <c r="N4146" s="39">
        <f t="shared" si="1890"/>
        <v>0</v>
      </c>
      <c r="O4146" s="39">
        <f t="shared" si="1872"/>
        <v>0</v>
      </c>
      <c r="P4146" s="39">
        <f t="shared" si="1873"/>
        <v>0</v>
      </c>
      <c r="Q4146" s="39">
        <f t="shared" si="1874"/>
        <v>0</v>
      </c>
      <c r="R4146" s="39">
        <f t="shared" si="1875"/>
        <v>0</v>
      </c>
      <c r="S4146" s="39">
        <f t="shared" si="1876"/>
        <v>0</v>
      </c>
      <c r="T4146" s="39"/>
      <c r="U4146" s="39">
        <f t="shared" si="1877"/>
        <v>0</v>
      </c>
      <c r="V4146" s="39"/>
      <c r="W4146" s="39"/>
      <c r="X4146" s="39">
        <f t="shared" si="1866"/>
        <v>234.08624229979466</v>
      </c>
      <c r="Y4146" s="39">
        <f t="shared" si="1867"/>
        <v>7125</v>
      </c>
      <c r="Z4146" s="41">
        <f t="shared" si="1868"/>
        <v>92698.151950718675</v>
      </c>
      <c r="AA4146" s="41">
        <v>7022.5872689938396</v>
      </c>
      <c r="AB4146" s="41">
        <v>0</v>
      </c>
      <c r="AC4146" s="41">
        <f t="shared" si="1878"/>
        <v>7022.5872689938396</v>
      </c>
      <c r="AD4146" s="42">
        <f t="shared" si="1879"/>
        <v>85675.564681724834</v>
      </c>
      <c r="AE4146" s="41">
        <f t="shared" si="1880"/>
        <v>92698.151950718675</v>
      </c>
      <c r="AF4146" s="42">
        <f t="shared" si="1881"/>
        <v>2757301.8480492812</v>
      </c>
      <c r="AG4146" s="43">
        <f t="shared" si="1889"/>
        <v>400</v>
      </c>
      <c r="AH4146" s="44">
        <f t="shared" si="1882"/>
        <v>386.98973305954826</v>
      </c>
      <c r="AI4146" s="36">
        <f t="shared" si="1883"/>
        <v>13.010266940451745</v>
      </c>
      <c r="AJ4146" s="36">
        <f t="shared" si="1884"/>
        <v>396</v>
      </c>
      <c r="AK4146" s="45">
        <v>45657</v>
      </c>
    </row>
    <row r="4147" spans="1:37" s="79" customFormat="1" ht="38.25" customHeight="1" x14ac:dyDescent="0.25">
      <c r="A4147" s="36">
        <v>4141</v>
      </c>
      <c r="B4147" s="45">
        <v>45261</v>
      </c>
      <c r="C4147" s="36" t="s">
        <v>721</v>
      </c>
      <c r="D4147" s="36"/>
      <c r="E4147" s="36">
        <v>12003</v>
      </c>
      <c r="F4147" s="36" t="s">
        <v>2779</v>
      </c>
      <c r="G4147" s="38" t="s">
        <v>322</v>
      </c>
      <c r="H4147" s="61">
        <v>15</v>
      </c>
      <c r="I4147" s="48">
        <v>1500000</v>
      </c>
      <c r="J4147" s="39">
        <f t="shared" si="1869"/>
        <v>0</v>
      </c>
      <c r="K4147" s="39">
        <f t="shared" si="1870"/>
        <v>1500000</v>
      </c>
      <c r="L4147" s="39">
        <f t="shared" si="1871"/>
        <v>0</v>
      </c>
      <c r="M4147" s="39">
        <f>IF(C4147=12006,H4147,IF(C4147&lt;&gt;12006,0))</f>
        <v>0</v>
      </c>
      <c r="N4147" s="39">
        <f t="shared" si="1890"/>
        <v>0</v>
      </c>
      <c r="O4147" s="39">
        <f t="shared" si="1872"/>
        <v>0</v>
      </c>
      <c r="P4147" s="39">
        <f t="shared" si="1873"/>
        <v>0</v>
      </c>
      <c r="Q4147" s="39">
        <f t="shared" si="1874"/>
        <v>0</v>
      </c>
      <c r="R4147" s="39">
        <f t="shared" si="1875"/>
        <v>0</v>
      </c>
      <c r="S4147" s="39">
        <f t="shared" si="1876"/>
        <v>0</v>
      </c>
      <c r="T4147" s="39"/>
      <c r="U4147" s="39">
        <f t="shared" si="1877"/>
        <v>0</v>
      </c>
      <c r="V4147" s="39"/>
      <c r="W4147" s="39"/>
      <c r="X4147" s="39">
        <f t="shared" si="1866"/>
        <v>123.20328542094455</v>
      </c>
      <c r="Y4147" s="39">
        <f t="shared" si="1867"/>
        <v>3750</v>
      </c>
      <c r="Z4147" s="41">
        <f t="shared" si="1868"/>
        <v>48788.501026694044</v>
      </c>
      <c r="AA4147" s="41">
        <v>3696.0985626283364</v>
      </c>
      <c r="AB4147" s="41">
        <v>0</v>
      </c>
      <c r="AC4147" s="41">
        <f t="shared" si="1878"/>
        <v>3696.0985626283364</v>
      </c>
      <c r="AD4147" s="42">
        <f t="shared" si="1879"/>
        <v>45092.402464065708</v>
      </c>
      <c r="AE4147" s="41">
        <f t="shared" si="1880"/>
        <v>48788.501026694044</v>
      </c>
      <c r="AF4147" s="42">
        <f t="shared" si="1881"/>
        <v>1451211.498973306</v>
      </c>
      <c r="AG4147" s="43">
        <f t="shared" si="1889"/>
        <v>400</v>
      </c>
      <c r="AH4147" s="44">
        <f t="shared" si="1882"/>
        <v>386.98973305954826</v>
      </c>
      <c r="AI4147" s="36">
        <f t="shared" si="1883"/>
        <v>13.010266940451745</v>
      </c>
      <c r="AJ4147" s="36">
        <f t="shared" si="1884"/>
        <v>396</v>
      </c>
      <c r="AK4147" s="45">
        <v>45657</v>
      </c>
    </row>
    <row r="4148" spans="1:37" s="79" customFormat="1" ht="38.25" customHeight="1" x14ac:dyDescent="0.25">
      <c r="A4148" s="36">
        <v>4142</v>
      </c>
      <c r="B4148" s="114">
        <v>45261</v>
      </c>
      <c r="C4148" s="56" t="s">
        <v>272</v>
      </c>
      <c r="D4148" s="56"/>
      <c r="E4148" s="56">
        <v>12010</v>
      </c>
      <c r="F4148" s="56" t="s">
        <v>2945</v>
      </c>
      <c r="G4148" s="38" t="s">
        <v>322</v>
      </c>
      <c r="H4148" s="63">
        <v>1</v>
      </c>
      <c r="I4148" s="59">
        <v>195000</v>
      </c>
      <c r="J4148" s="39">
        <f t="shared" si="1869"/>
        <v>0</v>
      </c>
      <c r="K4148" s="39">
        <f t="shared" si="1870"/>
        <v>0</v>
      </c>
      <c r="L4148" s="39">
        <f t="shared" si="1871"/>
        <v>0</v>
      </c>
      <c r="M4148" s="39">
        <f>IF(C4148=12006,H4148,IF(C4148&lt;&gt;12006,0))</f>
        <v>0</v>
      </c>
      <c r="N4148" s="39">
        <f t="shared" si="1890"/>
        <v>0</v>
      </c>
      <c r="O4148" s="39">
        <f t="shared" si="1872"/>
        <v>0</v>
      </c>
      <c r="P4148" s="39">
        <f t="shared" si="1873"/>
        <v>0</v>
      </c>
      <c r="Q4148" s="39">
        <f t="shared" si="1874"/>
        <v>0</v>
      </c>
      <c r="R4148" s="39">
        <f t="shared" si="1875"/>
        <v>195000</v>
      </c>
      <c r="S4148" s="39">
        <f t="shared" si="1876"/>
        <v>0</v>
      </c>
      <c r="T4148" s="39"/>
      <c r="U4148" s="39">
        <f t="shared" si="1877"/>
        <v>0</v>
      </c>
      <c r="V4148" s="39"/>
      <c r="W4148" s="39"/>
      <c r="X4148" s="39">
        <f t="shared" si="1866"/>
        <v>53.388090349075974</v>
      </c>
      <c r="Y4148" s="39">
        <f t="shared" si="1867"/>
        <v>1625</v>
      </c>
      <c r="Z4148" s="41">
        <f t="shared" si="1868"/>
        <v>21141.683778234084</v>
      </c>
      <c r="AA4148" s="41">
        <v>1601.6427104722791</v>
      </c>
      <c r="AB4148" s="41">
        <v>0</v>
      </c>
      <c r="AC4148" s="41">
        <f t="shared" si="1878"/>
        <v>1601.6427104722791</v>
      </c>
      <c r="AD4148" s="42">
        <f t="shared" si="1879"/>
        <v>19540.041067761806</v>
      </c>
      <c r="AE4148" s="41">
        <f t="shared" si="1880"/>
        <v>21141.683778234084</v>
      </c>
      <c r="AF4148" s="42">
        <f t="shared" si="1881"/>
        <v>173858.31622176591</v>
      </c>
      <c r="AG4148" s="43">
        <f t="shared" si="1889"/>
        <v>120</v>
      </c>
      <c r="AH4148" s="44">
        <f t="shared" si="1882"/>
        <v>106.98973305954826</v>
      </c>
      <c r="AI4148" s="36">
        <f t="shared" si="1883"/>
        <v>13.010266940451745</v>
      </c>
      <c r="AJ4148" s="36">
        <f t="shared" si="1884"/>
        <v>396</v>
      </c>
      <c r="AK4148" s="45">
        <v>45657</v>
      </c>
    </row>
    <row r="4149" spans="1:37" s="79" customFormat="1" ht="15.75" customHeight="1" x14ac:dyDescent="0.25">
      <c r="A4149" s="36">
        <v>4143</v>
      </c>
      <c r="B4149" s="45">
        <v>45261</v>
      </c>
      <c r="C4149" s="36" t="s">
        <v>823</v>
      </c>
      <c r="D4149" s="36"/>
      <c r="E4149" s="36">
        <v>12004</v>
      </c>
      <c r="F4149" s="56" t="s">
        <v>2946</v>
      </c>
      <c r="G4149" s="38" t="s">
        <v>953</v>
      </c>
      <c r="H4149" s="61">
        <v>1</v>
      </c>
      <c r="I4149" s="50">
        <v>7601076.5279999999</v>
      </c>
      <c r="J4149" s="39">
        <f t="shared" si="1869"/>
        <v>0</v>
      </c>
      <c r="K4149" s="39">
        <f t="shared" si="1870"/>
        <v>0</v>
      </c>
      <c r="L4149" s="39">
        <f t="shared" si="1871"/>
        <v>7601076.5279999999</v>
      </c>
      <c r="M4149" s="39">
        <f>IF(C4149=12006,H4149,IF(C4149&lt;&gt;12006,0))</f>
        <v>0</v>
      </c>
      <c r="N4149" s="39">
        <f t="shared" si="1890"/>
        <v>0</v>
      </c>
      <c r="O4149" s="39">
        <f t="shared" si="1872"/>
        <v>0</v>
      </c>
      <c r="P4149" s="39">
        <f t="shared" si="1873"/>
        <v>0</v>
      </c>
      <c r="Q4149" s="39">
        <f t="shared" si="1874"/>
        <v>0</v>
      </c>
      <c r="R4149" s="39">
        <f t="shared" si="1875"/>
        <v>0</v>
      </c>
      <c r="S4149" s="39">
        <f t="shared" si="1876"/>
        <v>0</v>
      </c>
      <c r="T4149" s="39"/>
      <c r="U4149" s="39">
        <f t="shared" si="1877"/>
        <v>0</v>
      </c>
      <c r="V4149" s="39"/>
      <c r="W4149" s="39"/>
      <c r="X4149" s="39">
        <f t="shared" si="1866"/>
        <v>624.31840065708411</v>
      </c>
      <c r="Y4149" s="39">
        <f t="shared" si="1867"/>
        <v>19002.691319999998</v>
      </c>
      <c r="Z4149" s="41">
        <f t="shared" si="1868"/>
        <v>247230.0866602053</v>
      </c>
      <c r="AA4149" s="41">
        <v>18729.552019712522</v>
      </c>
      <c r="AB4149" s="41">
        <v>0</v>
      </c>
      <c r="AC4149" s="41">
        <f t="shared" si="1878"/>
        <v>18729.552019712522</v>
      </c>
      <c r="AD4149" s="42">
        <f t="shared" si="1879"/>
        <v>228500.53464049278</v>
      </c>
      <c r="AE4149" s="41">
        <f t="shared" si="1880"/>
        <v>247230.0866602053</v>
      </c>
      <c r="AF4149" s="42">
        <f t="shared" si="1881"/>
        <v>7353846.4413397945</v>
      </c>
      <c r="AG4149" s="43">
        <f t="shared" si="1889"/>
        <v>400</v>
      </c>
      <c r="AH4149" s="44">
        <f t="shared" si="1882"/>
        <v>386.98973305954826</v>
      </c>
      <c r="AI4149" s="36">
        <f t="shared" si="1883"/>
        <v>13.010266940451745</v>
      </c>
      <c r="AJ4149" s="36">
        <f t="shared" si="1884"/>
        <v>396</v>
      </c>
      <c r="AK4149" s="45">
        <v>45657</v>
      </c>
    </row>
    <row r="4150" spans="1:37" s="79" customFormat="1" ht="15.75" customHeight="1" x14ac:dyDescent="0.25">
      <c r="A4150" s="36">
        <v>4144</v>
      </c>
      <c r="B4150" s="45">
        <v>45261</v>
      </c>
      <c r="C4150" s="36" t="s">
        <v>823</v>
      </c>
      <c r="D4150" s="36"/>
      <c r="E4150" s="36">
        <v>12004</v>
      </c>
      <c r="F4150" s="56" t="s">
        <v>2947</v>
      </c>
      <c r="G4150" s="38" t="s">
        <v>953</v>
      </c>
      <c r="H4150" s="61">
        <v>1</v>
      </c>
      <c r="I4150" s="50">
        <v>5775000</v>
      </c>
      <c r="J4150" s="39">
        <f t="shared" si="1869"/>
        <v>0</v>
      </c>
      <c r="K4150" s="39">
        <f t="shared" si="1870"/>
        <v>0</v>
      </c>
      <c r="L4150" s="39">
        <f t="shared" si="1871"/>
        <v>5775000</v>
      </c>
      <c r="M4150" s="39">
        <f>IF(C4150=12006,H4150,IF(C4150&lt;&gt;12006,0))</f>
        <v>0</v>
      </c>
      <c r="N4150" s="39">
        <f t="shared" si="1890"/>
        <v>0</v>
      </c>
      <c r="O4150" s="39">
        <f t="shared" si="1872"/>
        <v>0</v>
      </c>
      <c r="P4150" s="39">
        <f t="shared" si="1873"/>
        <v>0</v>
      </c>
      <c r="Q4150" s="39">
        <f t="shared" si="1874"/>
        <v>0</v>
      </c>
      <c r="R4150" s="39">
        <f t="shared" si="1875"/>
        <v>0</v>
      </c>
      <c r="S4150" s="39">
        <f t="shared" si="1876"/>
        <v>0</v>
      </c>
      <c r="T4150" s="39"/>
      <c r="U4150" s="39">
        <f t="shared" si="1877"/>
        <v>0</v>
      </c>
      <c r="V4150" s="39"/>
      <c r="W4150" s="39"/>
      <c r="X4150" s="39">
        <f t="shared" si="1866"/>
        <v>474.33264887063655</v>
      </c>
      <c r="Y4150" s="39">
        <f t="shared" si="1867"/>
        <v>14437.5</v>
      </c>
      <c r="Z4150" s="41">
        <f t="shared" si="1868"/>
        <v>187835.72895277207</v>
      </c>
      <c r="AA4150" s="41">
        <v>14229.979466119095</v>
      </c>
      <c r="AB4150" s="41">
        <v>0</v>
      </c>
      <c r="AC4150" s="41">
        <f t="shared" si="1878"/>
        <v>14229.979466119095</v>
      </c>
      <c r="AD4150" s="42">
        <f t="shared" si="1879"/>
        <v>173605.74948665299</v>
      </c>
      <c r="AE4150" s="41">
        <f t="shared" si="1880"/>
        <v>187835.72895277207</v>
      </c>
      <c r="AF4150" s="42">
        <f t="shared" si="1881"/>
        <v>5587164.271047228</v>
      </c>
      <c r="AG4150" s="43">
        <f t="shared" si="1889"/>
        <v>400</v>
      </c>
      <c r="AH4150" s="44">
        <f t="shared" si="1882"/>
        <v>386.98973305954826</v>
      </c>
      <c r="AI4150" s="36">
        <f t="shared" si="1883"/>
        <v>13.010266940451745</v>
      </c>
      <c r="AJ4150" s="36">
        <f t="shared" si="1884"/>
        <v>396</v>
      </c>
      <c r="AK4150" s="45">
        <v>45657</v>
      </c>
    </row>
    <row r="4151" spans="1:37" s="79" customFormat="1" ht="12.75" customHeight="1" x14ac:dyDescent="0.25">
      <c r="A4151" s="36">
        <v>4145</v>
      </c>
      <c r="B4151" s="45">
        <v>45261</v>
      </c>
      <c r="C4151" s="36" t="s">
        <v>823</v>
      </c>
      <c r="D4151" s="36"/>
      <c r="E4151" s="36">
        <v>12004</v>
      </c>
      <c r="F4151" s="56" t="s">
        <v>2946</v>
      </c>
      <c r="G4151" s="38" t="s">
        <v>953</v>
      </c>
      <c r="H4151" s="61">
        <v>1</v>
      </c>
      <c r="I4151" s="50">
        <v>7601076.5279999999</v>
      </c>
      <c r="J4151" s="39">
        <f t="shared" si="1869"/>
        <v>0</v>
      </c>
      <c r="K4151" s="39">
        <f t="shared" si="1870"/>
        <v>0</v>
      </c>
      <c r="L4151" s="39">
        <f t="shared" si="1871"/>
        <v>7601076.5279999999</v>
      </c>
      <c r="M4151" s="39">
        <f>IF(C4151=12006,H4151,IF(C4151&lt;&gt;12006,0))</f>
        <v>0</v>
      </c>
      <c r="N4151" s="39">
        <f t="shared" si="1890"/>
        <v>0</v>
      </c>
      <c r="O4151" s="39">
        <f t="shared" si="1872"/>
        <v>0</v>
      </c>
      <c r="P4151" s="39">
        <f t="shared" si="1873"/>
        <v>0</v>
      </c>
      <c r="Q4151" s="39">
        <f t="shared" si="1874"/>
        <v>0</v>
      </c>
      <c r="R4151" s="39">
        <f t="shared" si="1875"/>
        <v>0</v>
      </c>
      <c r="S4151" s="39">
        <f t="shared" si="1876"/>
        <v>0</v>
      </c>
      <c r="T4151" s="39"/>
      <c r="U4151" s="39">
        <f t="shared" si="1877"/>
        <v>0</v>
      </c>
      <c r="V4151" s="39"/>
      <c r="W4151" s="39"/>
      <c r="X4151" s="39">
        <f t="shared" si="1866"/>
        <v>624.31840065708411</v>
      </c>
      <c r="Y4151" s="39">
        <f t="shared" si="1867"/>
        <v>19002.691319999998</v>
      </c>
      <c r="Z4151" s="41">
        <f t="shared" si="1868"/>
        <v>247230.0866602053</v>
      </c>
      <c r="AA4151" s="41">
        <v>18729.552019712522</v>
      </c>
      <c r="AB4151" s="41">
        <v>0</v>
      </c>
      <c r="AC4151" s="41">
        <f t="shared" si="1878"/>
        <v>18729.552019712522</v>
      </c>
      <c r="AD4151" s="42">
        <f t="shared" si="1879"/>
        <v>228500.53464049278</v>
      </c>
      <c r="AE4151" s="41">
        <f t="shared" si="1880"/>
        <v>247230.0866602053</v>
      </c>
      <c r="AF4151" s="42">
        <f t="shared" si="1881"/>
        <v>7353846.4413397945</v>
      </c>
      <c r="AG4151" s="43">
        <f t="shared" si="1889"/>
        <v>400</v>
      </c>
      <c r="AH4151" s="44">
        <f t="shared" si="1882"/>
        <v>386.98973305954826</v>
      </c>
      <c r="AI4151" s="36">
        <f t="shared" si="1883"/>
        <v>13.010266940451745</v>
      </c>
      <c r="AJ4151" s="36">
        <f t="shared" si="1884"/>
        <v>396</v>
      </c>
      <c r="AK4151" s="45">
        <v>45657</v>
      </c>
    </row>
    <row r="4152" spans="1:37" s="79" customFormat="1" ht="12.75" customHeight="1" x14ac:dyDescent="0.25">
      <c r="A4152" s="36">
        <v>4146</v>
      </c>
      <c r="B4152" s="91">
        <v>45261</v>
      </c>
      <c r="C4152" s="49" t="s">
        <v>272</v>
      </c>
      <c r="D4152" s="49"/>
      <c r="E4152" s="49">
        <v>12010</v>
      </c>
      <c r="F4152" s="56" t="s">
        <v>2948</v>
      </c>
      <c r="G4152" s="56" t="s">
        <v>435</v>
      </c>
      <c r="H4152" s="38">
        <v>3</v>
      </c>
      <c r="I4152" s="50">
        <v>239259.72859708642</v>
      </c>
      <c r="J4152" s="39">
        <f t="shared" si="1869"/>
        <v>0</v>
      </c>
      <c r="K4152" s="39">
        <f t="shared" si="1870"/>
        <v>0</v>
      </c>
      <c r="L4152" s="39">
        <f t="shared" si="1871"/>
        <v>0</v>
      </c>
      <c r="M4152" s="39">
        <f t="shared" ref="M4152:M4158" si="1891">IF(E4152=12005,I4152,IF(E4152&lt;&gt;12005,0))</f>
        <v>0</v>
      </c>
      <c r="N4152" s="39">
        <f t="shared" ref="N4152:N4158" si="1892">IF(E4152=12006,I4152,IF(E4152&lt;&gt;12006,0))</f>
        <v>0</v>
      </c>
      <c r="O4152" s="39">
        <f t="shared" si="1872"/>
        <v>0</v>
      </c>
      <c r="P4152" s="39">
        <f t="shared" si="1873"/>
        <v>0</v>
      </c>
      <c r="Q4152" s="39">
        <f t="shared" si="1874"/>
        <v>0</v>
      </c>
      <c r="R4152" s="39">
        <f t="shared" si="1875"/>
        <v>239259.72859708642</v>
      </c>
      <c r="S4152" s="39">
        <f t="shared" si="1876"/>
        <v>0</v>
      </c>
      <c r="T4152" s="39"/>
      <c r="U4152" s="39">
        <f t="shared" si="1877"/>
        <v>0</v>
      </c>
      <c r="V4152" s="39"/>
      <c r="W4152" s="39">
        <f t="shared" ref="W4152:W4158" si="1893">IF(E4152=12099,I4152,IF(E4152&lt;&gt;12099,0))</f>
        <v>0</v>
      </c>
      <c r="X4152" s="39">
        <f t="shared" si="1866"/>
        <v>65.505743626854596</v>
      </c>
      <c r="Y4152" s="39">
        <f t="shared" si="1867"/>
        <v>1993.8310716423869</v>
      </c>
      <c r="Z4152" s="41">
        <f t="shared" si="1868"/>
        <v>25940.274476234419</v>
      </c>
      <c r="AA4152" s="41">
        <v>1965.1723088056378</v>
      </c>
      <c r="AB4152" s="41">
        <v>0</v>
      </c>
      <c r="AC4152" s="41">
        <f t="shared" si="1878"/>
        <v>1965.1723088056378</v>
      </c>
      <c r="AD4152" s="42">
        <f t="shared" si="1879"/>
        <v>23975.10216742878</v>
      </c>
      <c r="AE4152" s="41">
        <f t="shared" si="1880"/>
        <v>25940.274476234419</v>
      </c>
      <c r="AF4152" s="42">
        <f t="shared" si="1881"/>
        <v>213319.45412085199</v>
      </c>
      <c r="AG4152" s="43">
        <f t="shared" ref="AG4152:AG4158" si="1894">(365.25/30.4375*(IF(E4152=12002,1/3%,IF(E4152=12003,1/3%,IF(E4152=12004,1/3%,IF(E4152=12006,1/2%,IF(E4152=12007,1/10%,IF(E4152=12008,1/3%,IF(E4152=12009,1/10%,IF(E4152=12010,1/10%,IF(E4152=12011,1/20%,IF(E4152=12012,1/3%,IF(E4152=12099,1/10%)))))))))))))</f>
        <v>120</v>
      </c>
      <c r="AH4152" s="44">
        <f t="shared" si="1882"/>
        <v>106.98973305954826</v>
      </c>
      <c r="AI4152" s="36">
        <f t="shared" si="1883"/>
        <v>13.010266940451745</v>
      </c>
      <c r="AJ4152" s="36">
        <f t="shared" si="1884"/>
        <v>396</v>
      </c>
      <c r="AK4152" s="45">
        <v>45657</v>
      </c>
    </row>
    <row r="4153" spans="1:37" s="79" customFormat="1" ht="38.25" customHeight="1" x14ac:dyDescent="0.25">
      <c r="A4153" s="36">
        <v>4147</v>
      </c>
      <c r="B4153" s="91">
        <v>45261</v>
      </c>
      <c r="C4153" s="49" t="s">
        <v>272</v>
      </c>
      <c r="D4153" s="49"/>
      <c r="E4153" s="49">
        <v>12010</v>
      </c>
      <c r="F4153" s="56" t="s">
        <v>2949</v>
      </c>
      <c r="G4153" s="56" t="s">
        <v>435</v>
      </c>
      <c r="H4153" s="38">
        <v>1</v>
      </c>
      <c r="I4153" s="50">
        <v>335268.40949910198</v>
      </c>
      <c r="J4153" s="39">
        <f t="shared" si="1869"/>
        <v>0</v>
      </c>
      <c r="K4153" s="39">
        <f t="shared" si="1870"/>
        <v>0</v>
      </c>
      <c r="L4153" s="39">
        <f t="shared" si="1871"/>
        <v>0</v>
      </c>
      <c r="M4153" s="39">
        <f t="shared" si="1891"/>
        <v>0</v>
      </c>
      <c r="N4153" s="39">
        <f t="shared" si="1892"/>
        <v>0</v>
      </c>
      <c r="O4153" s="39">
        <f t="shared" si="1872"/>
        <v>0</v>
      </c>
      <c r="P4153" s="39">
        <f t="shared" si="1873"/>
        <v>0</v>
      </c>
      <c r="Q4153" s="39">
        <f t="shared" si="1874"/>
        <v>0</v>
      </c>
      <c r="R4153" s="39">
        <f t="shared" si="1875"/>
        <v>335268.40949910198</v>
      </c>
      <c r="S4153" s="39">
        <f t="shared" si="1876"/>
        <v>0</v>
      </c>
      <c r="T4153" s="39"/>
      <c r="U4153" s="39">
        <f t="shared" si="1877"/>
        <v>0</v>
      </c>
      <c r="V4153" s="39"/>
      <c r="W4153" s="39">
        <f t="shared" si="1893"/>
        <v>0</v>
      </c>
      <c r="X4153" s="39">
        <f t="shared" si="1866"/>
        <v>91.791487884764408</v>
      </c>
      <c r="Y4153" s="39">
        <f t="shared" si="1867"/>
        <v>2793.9034124925165</v>
      </c>
      <c r="Z4153" s="41">
        <f t="shared" si="1868"/>
        <v>36349.4292023667</v>
      </c>
      <c r="AA4153" s="41">
        <v>2753.7446365429319</v>
      </c>
      <c r="AB4153" s="41">
        <v>0</v>
      </c>
      <c r="AC4153" s="41">
        <f t="shared" si="1878"/>
        <v>2753.7446365429319</v>
      </c>
      <c r="AD4153" s="42">
        <f t="shared" si="1879"/>
        <v>33595.684565823765</v>
      </c>
      <c r="AE4153" s="41">
        <f t="shared" si="1880"/>
        <v>36349.4292023667</v>
      </c>
      <c r="AF4153" s="42">
        <f t="shared" si="1881"/>
        <v>298918.9802967353</v>
      </c>
      <c r="AG4153" s="43">
        <f t="shared" si="1894"/>
        <v>120</v>
      </c>
      <c r="AH4153" s="44">
        <f t="shared" si="1882"/>
        <v>106.98973305954826</v>
      </c>
      <c r="AI4153" s="36">
        <f t="shared" si="1883"/>
        <v>13.010266940451745</v>
      </c>
      <c r="AJ4153" s="36">
        <f t="shared" si="1884"/>
        <v>396</v>
      </c>
      <c r="AK4153" s="45">
        <v>45657</v>
      </c>
    </row>
    <row r="4154" spans="1:37" s="79" customFormat="1" ht="38.25" customHeight="1" x14ac:dyDescent="0.25">
      <c r="A4154" s="36">
        <v>4148</v>
      </c>
      <c r="B4154" s="91">
        <v>45261</v>
      </c>
      <c r="C4154" s="49" t="s">
        <v>272</v>
      </c>
      <c r="D4154" s="49"/>
      <c r="E4154" s="49">
        <v>12010</v>
      </c>
      <c r="F4154" s="56" t="s">
        <v>2950</v>
      </c>
      <c r="G4154" s="56" t="s">
        <v>435</v>
      </c>
      <c r="H4154" s="38">
        <v>1</v>
      </c>
      <c r="I4154" s="50">
        <v>370827.18020355218</v>
      </c>
      <c r="J4154" s="39">
        <f t="shared" si="1869"/>
        <v>0</v>
      </c>
      <c r="K4154" s="39">
        <f t="shared" si="1870"/>
        <v>0</v>
      </c>
      <c r="L4154" s="39">
        <f t="shared" si="1871"/>
        <v>0</v>
      </c>
      <c r="M4154" s="39">
        <f t="shared" si="1891"/>
        <v>0</v>
      </c>
      <c r="N4154" s="39">
        <f t="shared" si="1892"/>
        <v>0</v>
      </c>
      <c r="O4154" s="39">
        <f t="shared" si="1872"/>
        <v>0</v>
      </c>
      <c r="P4154" s="39">
        <f t="shared" si="1873"/>
        <v>0</v>
      </c>
      <c r="Q4154" s="39">
        <f t="shared" si="1874"/>
        <v>0</v>
      </c>
      <c r="R4154" s="39">
        <f t="shared" si="1875"/>
        <v>370827.18020355218</v>
      </c>
      <c r="S4154" s="39">
        <f t="shared" si="1876"/>
        <v>0</v>
      </c>
      <c r="T4154" s="39"/>
      <c r="U4154" s="39">
        <f t="shared" si="1877"/>
        <v>0</v>
      </c>
      <c r="V4154" s="39"/>
      <c r="W4154" s="39">
        <f t="shared" si="1893"/>
        <v>0</v>
      </c>
      <c r="X4154" s="39">
        <f t="shared" si="1866"/>
        <v>101.5269487210273</v>
      </c>
      <c r="Y4154" s="39">
        <f t="shared" si="1867"/>
        <v>3090.2265016962683</v>
      </c>
      <c r="Z4154" s="41">
        <f t="shared" si="1868"/>
        <v>40204.671693526805</v>
      </c>
      <c r="AA4154" s="41">
        <v>3045.8084616308188</v>
      </c>
      <c r="AB4154" s="41">
        <v>0</v>
      </c>
      <c r="AC4154" s="41">
        <f t="shared" si="1878"/>
        <v>3045.8084616308188</v>
      </c>
      <c r="AD4154" s="42">
        <f t="shared" si="1879"/>
        <v>37158.863231895986</v>
      </c>
      <c r="AE4154" s="41">
        <f t="shared" si="1880"/>
        <v>40204.671693526805</v>
      </c>
      <c r="AF4154" s="42">
        <f t="shared" si="1881"/>
        <v>330622.50851002539</v>
      </c>
      <c r="AG4154" s="43">
        <f t="shared" si="1894"/>
        <v>120</v>
      </c>
      <c r="AH4154" s="44">
        <f t="shared" si="1882"/>
        <v>106.98973305954826</v>
      </c>
      <c r="AI4154" s="36">
        <f t="shared" si="1883"/>
        <v>13.010266940451745</v>
      </c>
      <c r="AJ4154" s="36">
        <f t="shared" si="1884"/>
        <v>396</v>
      </c>
      <c r="AK4154" s="45">
        <v>45657</v>
      </c>
    </row>
    <row r="4155" spans="1:37" s="79" customFormat="1" ht="38.25" customHeight="1" x14ac:dyDescent="0.25">
      <c r="A4155" s="36">
        <v>4149</v>
      </c>
      <c r="B4155" s="45">
        <v>45261</v>
      </c>
      <c r="C4155" s="49" t="s">
        <v>431</v>
      </c>
      <c r="D4155" s="49"/>
      <c r="E4155" s="49">
        <v>12009</v>
      </c>
      <c r="F4155" s="56" t="s">
        <v>2951</v>
      </c>
      <c r="G4155" s="56" t="s">
        <v>435</v>
      </c>
      <c r="H4155" s="38">
        <v>1</v>
      </c>
      <c r="I4155" s="48">
        <v>498000</v>
      </c>
      <c r="J4155" s="39">
        <f t="shared" si="1869"/>
        <v>0</v>
      </c>
      <c r="K4155" s="39">
        <f t="shared" si="1870"/>
        <v>0</v>
      </c>
      <c r="L4155" s="39">
        <f t="shared" si="1871"/>
        <v>0</v>
      </c>
      <c r="M4155" s="39">
        <f t="shared" si="1891"/>
        <v>0</v>
      </c>
      <c r="N4155" s="39">
        <f t="shared" si="1892"/>
        <v>0</v>
      </c>
      <c r="O4155" s="39">
        <f t="shared" si="1872"/>
        <v>0</v>
      </c>
      <c r="P4155" s="39">
        <f t="shared" si="1873"/>
        <v>0</v>
      </c>
      <c r="Q4155" s="39">
        <f t="shared" si="1874"/>
        <v>498000</v>
      </c>
      <c r="R4155" s="39">
        <f t="shared" si="1875"/>
        <v>0</v>
      </c>
      <c r="S4155" s="39">
        <f t="shared" si="1876"/>
        <v>0</v>
      </c>
      <c r="T4155" s="39"/>
      <c r="U4155" s="39">
        <f t="shared" si="1877"/>
        <v>0</v>
      </c>
      <c r="V4155" s="39"/>
      <c r="W4155" s="39">
        <f t="shared" si="1893"/>
        <v>0</v>
      </c>
      <c r="X4155" s="39">
        <f t="shared" si="1866"/>
        <v>136.34496919917865</v>
      </c>
      <c r="Y4155" s="39">
        <f t="shared" si="1867"/>
        <v>4150</v>
      </c>
      <c r="Z4155" s="41">
        <f t="shared" si="1868"/>
        <v>53992.607802874743</v>
      </c>
      <c r="AA4155" s="41">
        <v>4090.349075975359</v>
      </c>
      <c r="AB4155" s="41">
        <v>0</v>
      </c>
      <c r="AC4155" s="41">
        <f t="shared" si="1878"/>
        <v>4090.349075975359</v>
      </c>
      <c r="AD4155" s="42">
        <f t="shared" si="1879"/>
        <v>49902.258726899381</v>
      </c>
      <c r="AE4155" s="41">
        <f t="shared" si="1880"/>
        <v>53992.607802874743</v>
      </c>
      <c r="AF4155" s="42">
        <f t="shared" si="1881"/>
        <v>444007.39219712524</v>
      </c>
      <c r="AG4155" s="43">
        <f t="shared" si="1894"/>
        <v>120</v>
      </c>
      <c r="AH4155" s="44">
        <f t="shared" si="1882"/>
        <v>106.98973305954826</v>
      </c>
      <c r="AI4155" s="36">
        <f t="shared" si="1883"/>
        <v>13.010266940451745</v>
      </c>
      <c r="AJ4155" s="36">
        <f t="shared" si="1884"/>
        <v>396</v>
      </c>
      <c r="AK4155" s="45">
        <v>45657</v>
      </c>
    </row>
    <row r="4156" spans="1:37" s="79" customFormat="1" ht="38.25" customHeight="1" x14ac:dyDescent="0.25">
      <c r="A4156" s="36">
        <v>4150</v>
      </c>
      <c r="B4156" s="91">
        <v>45261</v>
      </c>
      <c r="C4156" s="49" t="s">
        <v>272</v>
      </c>
      <c r="D4156" s="49"/>
      <c r="E4156" s="49">
        <v>12010</v>
      </c>
      <c r="F4156" s="56" t="s">
        <v>2952</v>
      </c>
      <c r="G4156" s="56" t="s">
        <v>435</v>
      </c>
      <c r="H4156" s="38">
        <v>1</v>
      </c>
      <c r="I4156" s="50">
        <v>740000</v>
      </c>
      <c r="J4156" s="39">
        <f t="shared" si="1869"/>
        <v>0</v>
      </c>
      <c r="K4156" s="39">
        <f t="shared" si="1870"/>
        <v>0</v>
      </c>
      <c r="L4156" s="39">
        <f t="shared" si="1871"/>
        <v>0</v>
      </c>
      <c r="M4156" s="39">
        <f t="shared" si="1891"/>
        <v>0</v>
      </c>
      <c r="N4156" s="39">
        <f t="shared" si="1892"/>
        <v>0</v>
      </c>
      <c r="O4156" s="39">
        <f t="shared" si="1872"/>
        <v>0</v>
      </c>
      <c r="P4156" s="39">
        <f t="shared" si="1873"/>
        <v>0</v>
      </c>
      <c r="Q4156" s="39">
        <f t="shared" si="1874"/>
        <v>0</v>
      </c>
      <c r="R4156" s="39">
        <f t="shared" si="1875"/>
        <v>740000</v>
      </c>
      <c r="S4156" s="39">
        <f t="shared" si="1876"/>
        <v>0</v>
      </c>
      <c r="T4156" s="39"/>
      <c r="U4156" s="39">
        <f t="shared" si="1877"/>
        <v>0</v>
      </c>
      <c r="V4156" s="39"/>
      <c r="W4156" s="39">
        <f t="shared" si="1893"/>
        <v>0</v>
      </c>
      <c r="X4156" s="39">
        <f t="shared" si="1866"/>
        <v>202.60095824777548</v>
      </c>
      <c r="Y4156" s="39">
        <f t="shared" si="1867"/>
        <v>6166.6666666666661</v>
      </c>
      <c r="Z4156" s="41">
        <f t="shared" si="1868"/>
        <v>80229.979466119083</v>
      </c>
      <c r="AA4156" s="41">
        <v>6078.0287474332636</v>
      </c>
      <c r="AB4156" s="41">
        <v>0</v>
      </c>
      <c r="AC4156" s="41">
        <f t="shared" si="1878"/>
        <v>6078.0287474332636</v>
      </c>
      <c r="AD4156" s="42">
        <f t="shared" si="1879"/>
        <v>74151.950718685825</v>
      </c>
      <c r="AE4156" s="41">
        <f t="shared" si="1880"/>
        <v>80229.979466119083</v>
      </c>
      <c r="AF4156" s="42">
        <f t="shared" si="1881"/>
        <v>659770.02053388092</v>
      </c>
      <c r="AG4156" s="43">
        <f t="shared" si="1894"/>
        <v>120</v>
      </c>
      <c r="AH4156" s="44">
        <f t="shared" si="1882"/>
        <v>106.98973305954826</v>
      </c>
      <c r="AI4156" s="36">
        <f t="shared" si="1883"/>
        <v>13.010266940451745</v>
      </c>
      <c r="AJ4156" s="36">
        <f t="shared" si="1884"/>
        <v>396</v>
      </c>
      <c r="AK4156" s="45">
        <v>45657</v>
      </c>
    </row>
    <row r="4157" spans="1:37" s="79" customFormat="1" ht="38.25" customHeight="1" x14ac:dyDescent="0.25">
      <c r="A4157" s="36">
        <v>4151</v>
      </c>
      <c r="B4157" s="91">
        <v>45261</v>
      </c>
      <c r="C4157" s="49" t="s">
        <v>272</v>
      </c>
      <c r="D4157" s="49"/>
      <c r="E4157" s="49">
        <v>12010</v>
      </c>
      <c r="F4157" s="56" t="s">
        <v>2953</v>
      </c>
      <c r="G4157" s="56" t="s">
        <v>435</v>
      </c>
      <c r="H4157" s="38">
        <v>3</v>
      </c>
      <c r="I4157" s="50">
        <v>1600144.6817002594</v>
      </c>
      <c r="J4157" s="39">
        <f t="shared" si="1869"/>
        <v>0</v>
      </c>
      <c r="K4157" s="39">
        <f t="shared" si="1870"/>
        <v>0</v>
      </c>
      <c r="L4157" s="39">
        <f t="shared" si="1871"/>
        <v>0</v>
      </c>
      <c r="M4157" s="39">
        <f t="shared" si="1891"/>
        <v>0</v>
      </c>
      <c r="N4157" s="39">
        <f t="shared" si="1892"/>
        <v>0</v>
      </c>
      <c r="O4157" s="39">
        <f t="shared" si="1872"/>
        <v>0</v>
      </c>
      <c r="P4157" s="39">
        <f t="shared" si="1873"/>
        <v>0</v>
      </c>
      <c r="Q4157" s="39">
        <f t="shared" si="1874"/>
        <v>0</v>
      </c>
      <c r="R4157" s="39">
        <f t="shared" si="1875"/>
        <v>1600144.6817002594</v>
      </c>
      <c r="S4157" s="39">
        <f t="shared" si="1876"/>
        <v>0</v>
      </c>
      <c r="T4157" s="39"/>
      <c r="U4157" s="39">
        <f t="shared" si="1877"/>
        <v>0</v>
      </c>
      <c r="V4157" s="39"/>
      <c r="W4157" s="39">
        <f t="shared" si="1893"/>
        <v>0</v>
      </c>
      <c r="X4157" s="39">
        <f t="shared" si="1866"/>
        <v>438.09573763183016</v>
      </c>
      <c r="Y4157" s="39">
        <f t="shared" si="1867"/>
        <v>13334.539014168831</v>
      </c>
      <c r="Z4157" s="41">
        <f t="shared" si="1868"/>
        <v>173485.91210220475</v>
      </c>
      <c r="AA4157" s="41">
        <v>13142.872128954905</v>
      </c>
      <c r="AB4157" s="41">
        <v>0</v>
      </c>
      <c r="AC4157" s="41">
        <f t="shared" si="1878"/>
        <v>13142.872128954905</v>
      </c>
      <c r="AD4157" s="42">
        <f t="shared" si="1879"/>
        <v>160343.03997324983</v>
      </c>
      <c r="AE4157" s="41">
        <f t="shared" si="1880"/>
        <v>173485.91210220475</v>
      </c>
      <c r="AF4157" s="42">
        <f t="shared" si="1881"/>
        <v>1426658.7695980547</v>
      </c>
      <c r="AG4157" s="43">
        <f t="shared" si="1894"/>
        <v>120</v>
      </c>
      <c r="AH4157" s="44">
        <f t="shared" si="1882"/>
        <v>106.98973305954826</v>
      </c>
      <c r="AI4157" s="36">
        <f t="shared" si="1883"/>
        <v>13.010266940451745</v>
      </c>
      <c r="AJ4157" s="36">
        <f t="shared" si="1884"/>
        <v>396</v>
      </c>
      <c r="AK4157" s="45">
        <v>45657</v>
      </c>
    </row>
    <row r="4158" spans="1:37" s="79" customFormat="1" ht="38.25" customHeight="1" x14ac:dyDescent="0.25">
      <c r="A4158" s="36">
        <v>4152</v>
      </c>
      <c r="B4158" s="91">
        <v>45261</v>
      </c>
      <c r="C4158" s="49" t="s">
        <v>272</v>
      </c>
      <c r="D4158" s="49"/>
      <c r="E4158" s="49">
        <v>12010</v>
      </c>
      <c r="F4158" s="56" t="s">
        <v>2954</v>
      </c>
      <c r="G4158" s="56" t="s">
        <v>435</v>
      </c>
      <c r="H4158" s="38">
        <v>2</v>
      </c>
      <c r="I4158" s="50">
        <v>1620000</v>
      </c>
      <c r="J4158" s="39">
        <f t="shared" si="1869"/>
        <v>0</v>
      </c>
      <c r="K4158" s="39">
        <f t="shared" si="1870"/>
        <v>0</v>
      </c>
      <c r="L4158" s="39">
        <f t="shared" si="1871"/>
        <v>0</v>
      </c>
      <c r="M4158" s="39">
        <f t="shared" si="1891"/>
        <v>0</v>
      </c>
      <c r="N4158" s="39">
        <f t="shared" si="1892"/>
        <v>0</v>
      </c>
      <c r="O4158" s="39">
        <f t="shared" si="1872"/>
        <v>0</v>
      </c>
      <c r="P4158" s="39">
        <f t="shared" si="1873"/>
        <v>0</v>
      </c>
      <c r="Q4158" s="39">
        <f t="shared" si="1874"/>
        <v>0</v>
      </c>
      <c r="R4158" s="39">
        <f t="shared" si="1875"/>
        <v>1620000</v>
      </c>
      <c r="S4158" s="39">
        <f t="shared" si="1876"/>
        <v>0</v>
      </c>
      <c r="T4158" s="39"/>
      <c r="U4158" s="39">
        <f t="shared" si="1877"/>
        <v>0</v>
      </c>
      <c r="V4158" s="39"/>
      <c r="W4158" s="39">
        <f t="shared" si="1893"/>
        <v>0</v>
      </c>
      <c r="X4158" s="39">
        <f t="shared" si="1866"/>
        <v>443.53182751540038</v>
      </c>
      <c r="Y4158" s="39">
        <f t="shared" si="1867"/>
        <v>13499.999999999998</v>
      </c>
      <c r="Z4158" s="41">
        <f t="shared" si="1868"/>
        <v>175638.60369609852</v>
      </c>
      <c r="AA4158" s="41">
        <v>13305.954825462009</v>
      </c>
      <c r="AB4158" s="41">
        <v>0</v>
      </c>
      <c r="AC4158" s="41">
        <f t="shared" si="1878"/>
        <v>13305.954825462009</v>
      </c>
      <c r="AD4158" s="42">
        <f t="shared" si="1879"/>
        <v>162332.64887063651</v>
      </c>
      <c r="AE4158" s="41">
        <f t="shared" si="1880"/>
        <v>175638.60369609852</v>
      </c>
      <c r="AF4158" s="42">
        <f t="shared" si="1881"/>
        <v>1444361.3963039014</v>
      </c>
      <c r="AG4158" s="43">
        <f t="shared" si="1894"/>
        <v>120</v>
      </c>
      <c r="AH4158" s="44">
        <f t="shared" si="1882"/>
        <v>106.98973305954826</v>
      </c>
      <c r="AI4158" s="36">
        <f t="shared" si="1883"/>
        <v>13.010266940451745</v>
      </c>
      <c r="AJ4158" s="36">
        <f t="shared" si="1884"/>
        <v>396</v>
      </c>
      <c r="AK4158" s="45">
        <v>45657</v>
      </c>
    </row>
    <row r="4159" spans="1:37" s="79" customFormat="1" ht="12.75" customHeight="1" x14ac:dyDescent="0.25">
      <c r="A4159" s="36">
        <v>4153</v>
      </c>
      <c r="B4159" s="37">
        <v>45261</v>
      </c>
      <c r="C4159" s="37" t="s">
        <v>533</v>
      </c>
      <c r="D4159" s="37"/>
      <c r="E4159" s="36">
        <v>12003</v>
      </c>
      <c r="F4159" s="53" t="s">
        <v>2779</v>
      </c>
      <c r="G4159" s="36" t="s">
        <v>491</v>
      </c>
      <c r="H4159" s="49">
        <v>15</v>
      </c>
      <c r="I4159" s="39">
        <v>1500000</v>
      </c>
      <c r="J4159" s="39"/>
      <c r="K4159" s="39">
        <v>1500000</v>
      </c>
      <c r="L4159" s="39"/>
      <c r="M4159" s="39"/>
      <c r="N4159" s="39"/>
      <c r="O4159" s="39"/>
      <c r="P4159" s="39"/>
      <c r="Q4159" s="39"/>
      <c r="R4159" s="39"/>
      <c r="S4159" s="39"/>
      <c r="T4159" s="39"/>
      <c r="U4159" s="39"/>
      <c r="V4159" s="39"/>
      <c r="W4159" s="39"/>
      <c r="X4159" s="39">
        <f t="shared" si="1866"/>
        <v>123.20328542094455</v>
      </c>
      <c r="Y4159" s="39">
        <f t="shared" si="1867"/>
        <v>3750</v>
      </c>
      <c r="Z4159" s="41">
        <f t="shared" si="1868"/>
        <v>48788.501026694044</v>
      </c>
      <c r="AA4159" s="41">
        <v>3696.0985626283364</v>
      </c>
      <c r="AB4159" s="41">
        <v>0</v>
      </c>
      <c r="AC4159" s="41">
        <f t="shared" si="1878"/>
        <v>3696.0985626283364</v>
      </c>
      <c r="AD4159" s="42">
        <f t="shared" si="1879"/>
        <v>45092.402464065708</v>
      </c>
      <c r="AE4159" s="41">
        <f t="shared" si="1880"/>
        <v>48788.501026694044</v>
      </c>
      <c r="AF4159" s="42">
        <f t="shared" si="1881"/>
        <v>1451211.498973306</v>
      </c>
      <c r="AG4159" s="43">
        <f t="shared" ref="AG4159:AG4201" si="1895">(365.25/30.4375*(IF(E4159=12002,1/3%,IF(E4159=12003,1/3%,IF(E4159=12004,1/3%,IF(E4159=12006,1/2%,IF(E4159=12007,1/10%,IF(E4159=12008,1/3%,IF(E4159=12009,1/10%,IF(E4159=12010,1/10%,IF(E4159=12011,1/20%,IF(E4159=12012,1/3%))))))))))))</f>
        <v>400</v>
      </c>
      <c r="AH4159" s="44">
        <f t="shared" si="1882"/>
        <v>386.98973305954826</v>
      </c>
      <c r="AI4159" s="36">
        <f t="shared" si="1883"/>
        <v>13.010266940451745</v>
      </c>
      <c r="AJ4159" s="36">
        <f t="shared" si="1884"/>
        <v>396</v>
      </c>
      <c r="AK4159" s="45">
        <v>45657</v>
      </c>
    </row>
    <row r="4160" spans="1:37" s="79" customFormat="1" ht="12.75" customHeight="1" x14ac:dyDescent="0.25">
      <c r="A4160" s="36">
        <v>4154</v>
      </c>
      <c r="B4160" s="55">
        <v>45261</v>
      </c>
      <c r="C4160" s="37" t="s">
        <v>272</v>
      </c>
      <c r="D4160" s="37"/>
      <c r="E4160" s="36">
        <v>12010</v>
      </c>
      <c r="F4160" s="53" t="s">
        <v>2955</v>
      </c>
      <c r="G4160" s="36" t="s">
        <v>491</v>
      </c>
      <c r="H4160" s="49">
        <v>1</v>
      </c>
      <c r="I4160" s="39">
        <v>790000</v>
      </c>
      <c r="J4160" s="39"/>
      <c r="K4160" s="39"/>
      <c r="L4160" s="39"/>
      <c r="M4160" s="39"/>
      <c r="N4160" s="39"/>
      <c r="O4160" s="39"/>
      <c r="P4160" s="39"/>
      <c r="Q4160" s="39"/>
      <c r="R4160" s="39">
        <v>790000</v>
      </c>
      <c r="S4160" s="39"/>
      <c r="T4160" s="39"/>
      <c r="U4160" s="39"/>
      <c r="V4160" s="39"/>
      <c r="W4160" s="39"/>
      <c r="X4160" s="39">
        <f t="shared" si="1866"/>
        <v>216.29021218343601</v>
      </c>
      <c r="Y4160" s="39">
        <f t="shared" si="1867"/>
        <v>6583.3333333333339</v>
      </c>
      <c r="Z4160" s="41">
        <f t="shared" si="1868"/>
        <v>85650.924024640655</v>
      </c>
      <c r="AA4160" s="41">
        <v>6488.7063655030806</v>
      </c>
      <c r="AB4160" s="41">
        <v>1469.1779003236684</v>
      </c>
      <c r="AC4160" s="41">
        <f t="shared" si="1878"/>
        <v>7957.8842658267495</v>
      </c>
      <c r="AD4160" s="42">
        <f t="shared" si="1879"/>
        <v>79162.217659137576</v>
      </c>
      <c r="AE4160" s="41">
        <f t="shared" si="1880"/>
        <v>87120.101924964329</v>
      </c>
      <c r="AF4160" s="42">
        <f t="shared" si="1881"/>
        <v>702879.89807503566</v>
      </c>
      <c r="AG4160" s="43">
        <f t="shared" si="1895"/>
        <v>120</v>
      </c>
      <c r="AH4160" s="44">
        <f t="shared" si="1882"/>
        <v>106.98973305954826</v>
      </c>
      <c r="AI4160" s="36">
        <f t="shared" si="1883"/>
        <v>13.010266940451745</v>
      </c>
      <c r="AJ4160" s="36">
        <f t="shared" si="1884"/>
        <v>396</v>
      </c>
      <c r="AK4160" s="45">
        <v>45657</v>
      </c>
    </row>
    <row r="4161" spans="1:37" s="79" customFormat="1" ht="38.25" customHeight="1" x14ac:dyDescent="0.25">
      <c r="A4161" s="36">
        <v>4155</v>
      </c>
      <c r="B4161" s="45">
        <v>45261</v>
      </c>
      <c r="C4161" s="53" t="s">
        <v>533</v>
      </c>
      <c r="D4161" s="53"/>
      <c r="E4161" s="36">
        <v>12003</v>
      </c>
      <c r="F4161" s="36" t="s">
        <v>2779</v>
      </c>
      <c r="G4161" s="36" t="s">
        <v>540</v>
      </c>
      <c r="H4161" s="38">
        <v>30</v>
      </c>
      <c r="I4161" s="48">
        <v>2850000</v>
      </c>
      <c r="J4161" s="39">
        <f t="shared" ref="J4161:J4207" si="1896">IF(E4161=12002,I4161,IF(E4161&lt;&gt;12002,0))</f>
        <v>0</v>
      </c>
      <c r="K4161" s="39">
        <f t="shared" ref="K4161:K4207" si="1897">IF(E4161=12003,I4161,IF(E4161&lt;&gt;12003,0))</f>
        <v>2850000</v>
      </c>
      <c r="L4161" s="39">
        <f t="shared" ref="L4161:L4207" si="1898">IF(E4161=12004,I4161,IF(E4161&lt;&gt;12004,0))</f>
        <v>0</v>
      </c>
      <c r="M4161" s="39">
        <f>IF(C4161=12006,H4161,IF(C4161&lt;&gt;12006,0))</f>
        <v>0</v>
      </c>
      <c r="N4161" s="39">
        <f t="shared" ref="N4161:N4168" si="1899">IF(E4161=12006,I4161,IF(E4161&lt;&gt;12006,0))</f>
        <v>0</v>
      </c>
      <c r="O4161" s="39">
        <f t="shared" ref="O4161:O4168" si="1900">IF(E4161=12007,I4161,IF(E4161&lt;&gt;12007,0))</f>
        <v>0</v>
      </c>
      <c r="P4161" s="39">
        <f t="shared" ref="P4161:P4168" si="1901">IF(E4161=12008,I4161,IF(E4161&lt;&gt;12008,0))</f>
        <v>0</v>
      </c>
      <c r="Q4161" s="39">
        <f t="shared" ref="Q4161:Q4168" si="1902">IF(E4161=12009,I4161,IF(E4161&lt;&gt;12009,0))</f>
        <v>0</v>
      </c>
      <c r="R4161" s="39">
        <f t="shared" ref="R4161:R4168" si="1903">IF(E4161=12010,I4161,IF(E4161&lt;&gt;12010,0))</f>
        <v>0</v>
      </c>
      <c r="S4161" s="39">
        <f t="shared" ref="S4161:S4168" si="1904">IF(E4161=12011,I4161,IF(E4161&lt;&gt;12011,0))</f>
        <v>0</v>
      </c>
      <c r="T4161" s="39"/>
      <c r="U4161" s="39">
        <f t="shared" ref="U4161:U4168" si="1905">IF(E4161=12012,I4161,IF(E4161&lt;&gt;12012,0))</f>
        <v>0</v>
      </c>
      <c r="V4161" s="39"/>
      <c r="W4161" s="39"/>
      <c r="X4161" s="39">
        <f t="shared" si="1866"/>
        <v>234.08624229979466</v>
      </c>
      <c r="Y4161" s="39">
        <f t="shared" si="1867"/>
        <v>7125</v>
      </c>
      <c r="Z4161" s="41">
        <f t="shared" si="1868"/>
        <v>92698.151950718675</v>
      </c>
      <c r="AA4161" s="41">
        <v>0</v>
      </c>
      <c r="AB4161" s="41">
        <v>0</v>
      </c>
      <c r="AC4161" s="41"/>
      <c r="AD4161" s="42">
        <f t="shared" si="1879"/>
        <v>92698.151950718675</v>
      </c>
      <c r="AE4161" s="41">
        <f t="shared" si="1880"/>
        <v>92698.151950718675</v>
      </c>
      <c r="AF4161" s="42">
        <f t="shared" si="1881"/>
        <v>2757301.8480492812</v>
      </c>
      <c r="AG4161" s="43">
        <f t="shared" si="1895"/>
        <v>400</v>
      </c>
      <c r="AH4161" s="44">
        <f t="shared" si="1882"/>
        <v>386.98973305954826</v>
      </c>
      <c r="AI4161" s="36">
        <f t="shared" si="1883"/>
        <v>13.010266940451745</v>
      </c>
      <c r="AJ4161" s="36">
        <f t="shared" si="1884"/>
        <v>396</v>
      </c>
      <c r="AK4161" s="45">
        <v>45657</v>
      </c>
    </row>
    <row r="4162" spans="1:37" s="79" customFormat="1" ht="38.25" customHeight="1" x14ac:dyDescent="0.25">
      <c r="A4162" s="36">
        <v>4156</v>
      </c>
      <c r="B4162" s="45">
        <v>45291</v>
      </c>
      <c r="C4162" s="36" t="s">
        <v>533</v>
      </c>
      <c r="D4162" s="36"/>
      <c r="E4162" s="36">
        <v>12003</v>
      </c>
      <c r="F4162" s="56" t="s">
        <v>2956</v>
      </c>
      <c r="G4162" s="36" t="s">
        <v>58</v>
      </c>
      <c r="H4162" s="38">
        <v>1</v>
      </c>
      <c r="I4162" s="48">
        <v>452000</v>
      </c>
      <c r="J4162" s="39">
        <f t="shared" si="1896"/>
        <v>0</v>
      </c>
      <c r="K4162" s="39">
        <f t="shared" si="1897"/>
        <v>452000</v>
      </c>
      <c r="L4162" s="39">
        <f t="shared" si="1898"/>
        <v>0</v>
      </c>
      <c r="M4162" s="39">
        <f>IF(C4162=12006,H4162,IF(C4162&lt;&gt;12006,0))</f>
        <v>0</v>
      </c>
      <c r="N4162" s="39">
        <f t="shared" si="1899"/>
        <v>0</v>
      </c>
      <c r="O4162" s="39">
        <f t="shared" si="1900"/>
        <v>0</v>
      </c>
      <c r="P4162" s="39">
        <f t="shared" si="1901"/>
        <v>0</v>
      </c>
      <c r="Q4162" s="39">
        <f t="shared" si="1902"/>
        <v>0</v>
      </c>
      <c r="R4162" s="39">
        <f t="shared" si="1903"/>
        <v>0</v>
      </c>
      <c r="S4162" s="39">
        <f t="shared" si="1904"/>
        <v>0</v>
      </c>
      <c r="T4162" s="39"/>
      <c r="U4162" s="39">
        <f t="shared" si="1905"/>
        <v>0</v>
      </c>
      <c r="V4162" s="39"/>
      <c r="W4162" s="39"/>
      <c r="X4162" s="39">
        <f t="shared" si="1866"/>
        <v>37.125256673511295</v>
      </c>
      <c r="Y4162" s="39">
        <f t="shared" si="1867"/>
        <v>1130</v>
      </c>
      <c r="Z4162" s="41">
        <f t="shared" si="1868"/>
        <v>13587.843942505135</v>
      </c>
      <c r="AA4162" s="41">
        <v>0</v>
      </c>
      <c r="AB4162" s="41">
        <v>0</v>
      </c>
      <c r="AC4162" s="41">
        <f t="shared" ref="AC4162:AC4211" si="1906">AA4162+AB4162</f>
        <v>0</v>
      </c>
      <c r="AD4162" s="42">
        <f t="shared" si="1879"/>
        <v>13587.843942505135</v>
      </c>
      <c r="AE4162" s="41">
        <f t="shared" si="1880"/>
        <v>13587.843942505135</v>
      </c>
      <c r="AF4162" s="42">
        <f t="shared" si="1881"/>
        <v>438412.15605749487</v>
      </c>
      <c r="AG4162" s="43">
        <f t="shared" si="1895"/>
        <v>400</v>
      </c>
      <c r="AH4162" s="44">
        <f t="shared" si="1882"/>
        <v>387.97535934291579</v>
      </c>
      <c r="AI4162" s="36">
        <f t="shared" si="1883"/>
        <v>12.024640657084189</v>
      </c>
      <c r="AJ4162" s="36">
        <f t="shared" si="1884"/>
        <v>366</v>
      </c>
      <c r="AK4162" s="45">
        <v>45657</v>
      </c>
    </row>
    <row r="4163" spans="1:37" s="79" customFormat="1" ht="38.25" customHeight="1" x14ac:dyDescent="0.25">
      <c r="A4163" s="36">
        <v>4157</v>
      </c>
      <c r="B4163" s="45">
        <v>45291</v>
      </c>
      <c r="C4163" s="36" t="s">
        <v>34</v>
      </c>
      <c r="D4163" s="36"/>
      <c r="E4163" s="36">
        <v>12050</v>
      </c>
      <c r="F4163" s="36" t="s">
        <v>2957</v>
      </c>
      <c r="G4163" s="36" t="s">
        <v>52</v>
      </c>
      <c r="H4163" s="38">
        <v>1</v>
      </c>
      <c r="I4163" s="50">
        <v>31020568</v>
      </c>
      <c r="J4163" s="39">
        <f t="shared" si="1896"/>
        <v>0</v>
      </c>
      <c r="K4163" s="39">
        <f t="shared" si="1897"/>
        <v>0</v>
      </c>
      <c r="L4163" s="39">
        <f t="shared" si="1898"/>
        <v>0</v>
      </c>
      <c r="M4163" s="39">
        <f>IF(C4163=12006,H4163,IF(C4163&lt;&gt;12006,0))</f>
        <v>0</v>
      </c>
      <c r="N4163" s="39">
        <f t="shared" si="1899"/>
        <v>0</v>
      </c>
      <c r="O4163" s="39">
        <f t="shared" si="1900"/>
        <v>0</v>
      </c>
      <c r="P4163" s="39">
        <f t="shared" si="1901"/>
        <v>0</v>
      </c>
      <c r="Q4163" s="39">
        <f t="shared" si="1902"/>
        <v>0</v>
      </c>
      <c r="R4163" s="39">
        <f t="shared" si="1903"/>
        <v>0</v>
      </c>
      <c r="S4163" s="39">
        <f t="shared" si="1904"/>
        <v>0</v>
      </c>
      <c r="T4163" s="39"/>
      <c r="U4163" s="39">
        <f t="shared" si="1905"/>
        <v>0</v>
      </c>
      <c r="V4163" s="39">
        <f>IF(E4163=12050,I4163,IF(E4163&lt;&gt;12050,0))</f>
        <v>31020568</v>
      </c>
      <c r="W4163" s="39"/>
      <c r="X4163" s="39">
        <f t="shared" si="1866"/>
        <v>0</v>
      </c>
      <c r="Y4163" s="39">
        <f t="shared" si="1867"/>
        <v>0</v>
      </c>
      <c r="Z4163" s="41">
        <f t="shared" si="1868"/>
        <v>0</v>
      </c>
      <c r="AA4163" s="41">
        <v>0</v>
      </c>
      <c r="AB4163" s="41">
        <v>31020568</v>
      </c>
      <c r="AC4163" s="41">
        <f t="shared" si="1906"/>
        <v>31020568</v>
      </c>
      <c r="AD4163" s="42">
        <f t="shared" si="1879"/>
        <v>0</v>
      </c>
      <c r="AE4163" s="41">
        <f t="shared" si="1880"/>
        <v>31020568</v>
      </c>
      <c r="AF4163" s="42">
        <f t="shared" si="1881"/>
        <v>0</v>
      </c>
      <c r="AG4163" s="43">
        <f t="shared" si="1895"/>
        <v>0</v>
      </c>
      <c r="AH4163" s="44">
        <f t="shared" si="1882"/>
        <v>0</v>
      </c>
      <c r="AI4163" s="36">
        <f t="shared" si="1883"/>
        <v>12.024640657084189</v>
      </c>
      <c r="AJ4163" s="36">
        <f t="shared" si="1884"/>
        <v>366</v>
      </c>
      <c r="AK4163" s="45">
        <v>45657</v>
      </c>
    </row>
    <row r="4164" spans="1:37" s="79" customFormat="1" ht="38.25" customHeight="1" x14ac:dyDescent="0.25">
      <c r="A4164" s="36">
        <v>4158</v>
      </c>
      <c r="B4164" s="45">
        <v>45291</v>
      </c>
      <c r="C4164" s="36" t="s">
        <v>34</v>
      </c>
      <c r="D4164" s="36"/>
      <c r="E4164" s="36">
        <v>12050</v>
      </c>
      <c r="F4164" s="36" t="s">
        <v>2957</v>
      </c>
      <c r="G4164" s="36" t="s">
        <v>56</v>
      </c>
      <c r="H4164" s="38">
        <v>1</v>
      </c>
      <c r="I4164" s="50">
        <v>31810000</v>
      </c>
      <c r="J4164" s="39">
        <f t="shared" si="1896"/>
        <v>0</v>
      </c>
      <c r="K4164" s="39">
        <f t="shared" si="1897"/>
        <v>0</v>
      </c>
      <c r="L4164" s="39">
        <f t="shared" si="1898"/>
        <v>0</v>
      </c>
      <c r="M4164" s="39">
        <f>IF(C4164=12006,H4164,IF(C4164&lt;&gt;12006,0))</f>
        <v>0</v>
      </c>
      <c r="N4164" s="39">
        <f t="shared" si="1899"/>
        <v>0</v>
      </c>
      <c r="O4164" s="39">
        <f t="shared" si="1900"/>
        <v>0</v>
      </c>
      <c r="P4164" s="39">
        <f t="shared" si="1901"/>
        <v>0</v>
      </c>
      <c r="Q4164" s="39">
        <f t="shared" si="1902"/>
        <v>0</v>
      </c>
      <c r="R4164" s="39">
        <f t="shared" si="1903"/>
        <v>0</v>
      </c>
      <c r="S4164" s="39">
        <f t="shared" si="1904"/>
        <v>0</v>
      </c>
      <c r="T4164" s="39"/>
      <c r="U4164" s="39">
        <f t="shared" si="1905"/>
        <v>0</v>
      </c>
      <c r="V4164" s="39">
        <f>IF(E4164=12050,I4164,IF(E4164&lt;&gt;12050,0))</f>
        <v>31810000</v>
      </c>
      <c r="W4164" s="39"/>
      <c r="X4164" s="39">
        <f t="shared" si="1866"/>
        <v>0</v>
      </c>
      <c r="Y4164" s="39">
        <f t="shared" si="1867"/>
        <v>0</v>
      </c>
      <c r="Z4164" s="41">
        <f t="shared" si="1868"/>
        <v>0</v>
      </c>
      <c r="AA4164" s="41">
        <v>0</v>
      </c>
      <c r="AB4164" s="41">
        <v>31810000</v>
      </c>
      <c r="AC4164" s="41">
        <f t="shared" si="1906"/>
        <v>31810000</v>
      </c>
      <c r="AD4164" s="42">
        <f t="shared" si="1879"/>
        <v>0</v>
      </c>
      <c r="AE4164" s="41">
        <f t="shared" si="1880"/>
        <v>31810000</v>
      </c>
      <c r="AF4164" s="42">
        <f t="shared" si="1881"/>
        <v>0</v>
      </c>
      <c r="AG4164" s="43">
        <f t="shared" si="1895"/>
        <v>0</v>
      </c>
      <c r="AH4164" s="44">
        <f t="shared" si="1882"/>
        <v>0</v>
      </c>
      <c r="AI4164" s="36">
        <f t="shared" si="1883"/>
        <v>12.024640657084189</v>
      </c>
      <c r="AJ4164" s="36">
        <f t="shared" si="1884"/>
        <v>366</v>
      </c>
      <c r="AK4164" s="45">
        <v>45657</v>
      </c>
    </row>
    <row r="4165" spans="1:37" s="79" customFormat="1" ht="38.25" customHeight="1" x14ac:dyDescent="0.25">
      <c r="A4165" s="36">
        <v>4159</v>
      </c>
      <c r="B4165" s="45">
        <v>45291</v>
      </c>
      <c r="C4165" s="36" t="s">
        <v>34</v>
      </c>
      <c r="D4165" s="36"/>
      <c r="E4165" s="36">
        <v>12050</v>
      </c>
      <c r="F4165" s="36" t="s">
        <v>2957</v>
      </c>
      <c r="G4165" s="36" t="s">
        <v>58</v>
      </c>
      <c r="H4165" s="38">
        <v>1</v>
      </c>
      <c r="I4165" s="50">
        <v>67178500</v>
      </c>
      <c r="J4165" s="39">
        <f t="shared" si="1896"/>
        <v>0</v>
      </c>
      <c r="K4165" s="39">
        <f t="shared" si="1897"/>
        <v>0</v>
      </c>
      <c r="L4165" s="39">
        <f t="shared" si="1898"/>
        <v>0</v>
      </c>
      <c r="M4165" s="39">
        <f>IF(C4165=12006,H4165,IF(C4165&lt;&gt;12006,0))</f>
        <v>0</v>
      </c>
      <c r="N4165" s="39">
        <f t="shared" si="1899"/>
        <v>0</v>
      </c>
      <c r="O4165" s="39">
        <f t="shared" si="1900"/>
        <v>0</v>
      </c>
      <c r="P4165" s="39">
        <f t="shared" si="1901"/>
        <v>0</v>
      </c>
      <c r="Q4165" s="39">
        <f t="shared" si="1902"/>
        <v>0</v>
      </c>
      <c r="R4165" s="39">
        <f t="shared" si="1903"/>
        <v>0</v>
      </c>
      <c r="S4165" s="39">
        <f t="shared" si="1904"/>
        <v>0</v>
      </c>
      <c r="T4165" s="39"/>
      <c r="U4165" s="39">
        <f t="shared" si="1905"/>
        <v>0</v>
      </c>
      <c r="V4165" s="39">
        <f>IF(E4165=12050,I4165,IF(E4165&lt;&gt;12050,0))</f>
        <v>67178500</v>
      </c>
      <c r="W4165" s="39"/>
      <c r="X4165" s="39">
        <f t="shared" si="1866"/>
        <v>0</v>
      </c>
      <c r="Y4165" s="39">
        <f t="shared" si="1867"/>
        <v>0</v>
      </c>
      <c r="Z4165" s="41">
        <f t="shared" si="1868"/>
        <v>0</v>
      </c>
      <c r="AA4165" s="41">
        <v>0</v>
      </c>
      <c r="AB4165" s="41">
        <v>67178500</v>
      </c>
      <c r="AC4165" s="41">
        <f t="shared" si="1906"/>
        <v>67178500</v>
      </c>
      <c r="AD4165" s="42">
        <f t="shared" si="1879"/>
        <v>0</v>
      </c>
      <c r="AE4165" s="41">
        <f t="shared" si="1880"/>
        <v>67178500</v>
      </c>
      <c r="AF4165" s="42">
        <f t="shared" si="1881"/>
        <v>0</v>
      </c>
      <c r="AG4165" s="43">
        <f t="shared" si="1895"/>
        <v>0</v>
      </c>
      <c r="AH4165" s="44">
        <f t="shared" si="1882"/>
        <v>0</v>
      </c>
      <c r="AI4165" s="36">
        <f t="shared" si="1883"/>
        <v>12.024640657084189</v>
      </c>
      <c r="AJ4165" s="36">
        <f t="shared" si="1884"/>
        <v>366</v>
      </c>
      <c r="AK4165" s="45">
        <v>45657</v>
      </c>
    </row>
    <row r="4166" spans="1:37" s="79" customFormat="1" ht="38.25" customHeight="1" x14ac:dyDescent="0.25">
      <c r="A4166" s="36">
        <v>4160</v>
      </c>
      <c r="B4166" s="45">
        <v>45291</v>
      </c>
      <c r="C4166" s="36" t="s">
        <v>34</v>
      </c>
      <c r="D4166" s="36"/>
      <c r="E4166" s="36">
        <v>12050</v>
      </c>
      <c r="F4166" s="36" t="s">
        <v>2957</v>
      </c>
      <c r="G4166" s="36" t="s">
        <v>65</v>
      </c>
      <c r="H4166" s="38">
        <v>1</v>
      </c>
      <c r="I4166" s="50">
        <v>57550000</v>
      </c>
      <c r="J4166" s="39">
        <f t="shared" si="1896"/>
        <v>0</v>
      </c>
      <c r="K4166" s="39">
        <f t="shared" si="1897"/>
        <v>0</v>
      </c>
      <c r="L4166" s="39">
        <f t="shared" si="1898"/>
        <v>0</v>
      </c>
      <c r="M4166" s="39">
        <f>IF(C4166=12006,H4166,IF(C4166&lt;&gt;12006,0))</f>
        <v>0</v>
      </c>
      <c r="N4166" s="39">
        <f t="shared" si="1899"/>
        <v>0</v>
      </c>
      <c r="O4166" s="39">
        <f t="shared" si="1900"/>
        <v>0</v>
      </c>
      <c r="P4166" s="39">
        <f t="shared" si="1901"/>
        <v>0</v>
      </c>
      <c r="Q4166" s="39">
        <f t="shared" si="1902"/>
        <v>0</v>
      </c>
      <c r="R4166" s="39">
        <f t="shared" si="1903"/>
        <v>0</v>
      </c>
      <c r="S4166" s="39">
        <f t="shared" si="1904"/>
        <v>0</v>
      </c>
      <c r="T4166" s="39"/>
      <c r="U4166" s="39">
        <f t="shared" si="1905"/>
        <v>0</v>
      </c>
      <c r="V4166" s="39">
        <f>IF(E4166=12050,I4166,IF(E4166&lt;&gt;12050,0))</f>
        <v>57550000</v>
      </c>
      <c r="W4166" s="39"/>
      <c r="X4166" s="39">
        <f t="shared" si="1866"/>
        <v>0</v>
      </c>
      <c r="Y4166" s="39">
        <f t="shared" si="1867"/>
        <v>0</v>
      </c>
      <c r="Z4166" s="41">
        <f t="shared" si="1868"/>
        <v>0</v>
      </c>
      <c r="AA4166" s="41">
        <v>0</v>
      </c>
      <c r="AB4166" s="41">
        <v>57550000</v>
      </c>
      <c r="AC4166" s="41">
        <f t="shared" si="1906"/>
        <v>57550000</v>
      </c>
      <c r="AD4166" s="42">
        <f t="shared" si="1879"/>
        <v>0</v>
      </c>
      <c r="AE4166" s="41">
        <f t="shared" si="1880"/>
        <v>57550000</v>
      </c>
      <c r="AF4166" s="42">
        <f t="shared" si="1881"/>
        <v>0</v>
      </c>
      <c r="AG4166" s="43">
        <f t="shared" si="1895"/>
        <v>0</v>
      </c>
      <c r="AH4166" s="44">
        <f t="shared" si="1882"/>
        <v>0</v>
      </c>
      <c r="AI4166" s="36">
        <f t="shared" si="1883"/>
        <v>12.024640657084189</v>
      </c>
      <c r="AJ4166" s="36">
        <f t="shared" si="1884"/>
        <v>366</v>
      </c>
      <c r="AK4166" s="45">
        <v>45657</v>
      </c>
    </row>
    <row r="4167" spans="1:37" s="79" customFormat="1" ht="38.25" customHeight="1" x14ac:dyDescent="0.25">
      <c r="A4167" s="36">
        <v>4161</v>
      </c>
      <c r="B4167" s="45">
        <v>45291</v>
      </c>
      <c r="C4167" s="36" t="s">
        <v>34</v>
      </c>
      <c r="D4167" s="36"/>
      <c r="E4167" s="36">
        <v>12050</v>
      </c>
      <c r="F4167" s="36" t="s">
        <v>2957</v>
      </c>
      <c r="G4167" s="36" t="s">
        <v>70</v>
      </c>
      <c r="H4167" s="38">
        <v>1</v>
      </c>
      <c r="I4167" s="50">
        <v>38817583</v>
      </c>
      <c r="J4167" s="39">
        <f t="shared" si="1896"/>
        <v>0</v>
      </c>
      <c r="K4167" s="39">
        <f t="shared" si="1897"/>
        <v>0</v>
      </c>
      <c r="L4167" s="39">
        <f t="shared" si="1898"/>
        <v>0</v>
      </c>
      <c r="M4167" s="39">
        <f>IF(C4167=12006,H4167,IF(C4167&lt;&gt;12006,0))</f>
        <v>0</v>
      </c>
      <c r="N4167" s="39">
        <f t="shared" si="1899"/>
        <v>0</v>
      </c>
      <c r="O4167" s="39">
        <f t="shared" si="1900"/>
        <v>0</v>
      </c>
      <c r="P4167" s="39">
        <f t="shared" si="1901"/>
        <v>0</v>
      </c>
      <c r="Q4167" s="39">
        <f t="shared" si="1902"/>
        <v>0</v>
      </c>
      <c r="R4167" s="39">
        <f t="shared" si="1903"/>
        <v>0</v>
      </c>
      <c r="S4167" s="39">
        <f t="shared" si="1904"/>
        <v>0</v>
      </c>
      <c r="T4167" s="39"/>
      <c r="U4167" s="39">
        <f t="shared" si="1905"/>
        <v>0</v>
      </c>
      <c r="V4167" s="39">
        <f>IF(E4167=12050,I4167,IF(E4167&lt;&gt;12050,0))</f>
        <v>38817583</v>
      </c>
      <c r="W4167" s="39"/>
      <c r="X4167" s="39">
        <f t="shared" ref="X4167:X4230" si="1907">IF(I4167&lt;0,0,IF(I4167&gt;0,((1/365.25*(IF(E4167=12002,I4167*3%,IF(E4167=12003,I4167*3%,IF(E4167=12004,I4167*3%,IF(E4167=12006,I4167*2%,IF(E4167=12007,I4167*10%,IF(E4167=12008,I4167*3%,IF(E4167=12009,I4167*10%,IF(E4167=12010,I4167*10%,IF(E4167=12011,I4167*20%,IF(E4167=12012,I4167*3%,IF(E4167=12099,I4167*10%))))))))))))))))</f>
        <v>0</v>
      </c>
      <c r="Y4167" s="39">
        <f t="shared" ref="Y4167:Y4230" si="1908">X4167*30.4375</f>
        <v>0</v>
      </c>
      <c r="Z4167" s="41">
        <f t="shared" ref="Z4167:Z4230" si="1909">IF(I4167&lt;0,0,IF(I4167&gt;0,(IF(AI4167*Y4167&lt;=I4167,Y4167*AI4167,IF(Y4167*AI4167&gt;I4167,I4167,IF(AI4167*Y4167=I4167,I4167))))))</f>
        <v>0</v>
      </c>
      <c r="AA4167" s="41">
        <v>0</v>
      </c>
      <c r="AB4167" s="41">
        <v>38817583</v>
      </c>
      <c r="AC4167" s="41">
        <f t="shared" si="1906"/>
        <v>38817583</v>
      </c>
      <c r="AD4167" s="42">
        <f t="shared" si="1879"/>
        <v>0</v>
      </c>
      <c r="AE4167" s="41">
        <f t="shared" si="1880"/>
        <v>38817583</v>
      </c>
      <c r="AF4167" s="42">
        <f t="shared" si="1881"/>
        <v>0</v>
      </c>
      <c r="AG4167" s="43">
        <f t="shared" si="1895"/>
        <v>0</v>
      </c>
      <c r="AH4167" s="44">
        <f t="shared" si="1882"/>
        <v>0</v>
      </c>
      <c r="AI4167" s="36">
        <f t="shared" si="1883"/>
        <v>12.024640657084189</v>
      </c>
      <c r="AJ4167" s="36">
        <f t="shared" si="1884"/>
        <v>366</v>
      </c>
      <c r="AK4167" s="45">
        <v>45657</v>
      </c>
    </row>
    <row r="4168" spans="1:37" s="79" customFormat="1" ht="12.75" x14ac:dyDescent="0.25">
      <c r="A4168" s="36">
        <v>4162</v>
      </c>
      <c r="B4168" s="45">
        <v>45291</v>
      </c>
      <c r="C4168" s="36" t="s">
        <v>533</v>
      </c>
      <c r="D4168" s="36"/>
      <c r="E4168" s="36">
        <v>12003</v>
      </c>
      <c r="F4168" s="56" t="s">
        <v>2958</v>
      </c>
      <c r="G4168" s="36" t="s">
        <v>58</v>
      </c>
      <c r="H4168" s="38">
        <v>1</v>
      </c>
      <c r="I4168" s="48">
        <v>741800</v>
      </c>
      <c r="J4168" s="39">
        <f t="shared" si="1896"/>
        <v>0</v>
      </c>
      <c r="K4168" s="39">
        <f t="shared" si="1897"/>
        <v>741800</v>
      </c>
      <c r="L4168" s="39">
        <f t="shared" si="1898"/>
        <v>0</v>
      </c>
      <c r="M4168" s="39">
        <f>IF(C4168=12006,H4168,IF(C4168&lt;&gt;12006,0))</f>
        <v>0</v>
      </c>
      <c r="N4168" s="39">
        <f t="shared" si="1899"/>
        <v>0</v>
      </c>
      <c r="O4168" s="39">
        <f t="shared" si="1900"/>
        <v>0</v>
      </c>
      <c r="P4168" s="39">
        <f t="shared" si="1901"/>
        <v>0</v>
      </c>
      <c r="Q4168" s="39">
        <f t="shared" si="1902"/>
        <v>0</v>
      </c>
      <c r="R4168" s="39">
        <f t="shared" si="1903"/>
        <v>0</v>
      </c>
      <c r="S4168" s="39">
        <f t="shared" si="1904"/>
        <v>0</v>
      </c>
      <c r="T4168" s="39"/>
      <c r="U4168" s="39">
        <f t="shared" si="1905"/>
        <v>0</v>
      </c>
      <c r="V4168" s="39"/>
      <c r="W4168" s="39"/>
      <c r="X4168" s="39">
        <f t="shared" si="1907"/>
        <v>60.928131416837779</v>
      </c>
      <c r="Y4168" s="39">
        <f t="shared" si="1908"/>
        <v>1854.5</v>
      </c>
      <c r="Z4168" s="41">
        <f t="shared" si="1909"/>
        <v>22299.696098562628</v>
      </c>
      <c r="AA4168" s="41">
        <v>0</v>
      </c>
      <c r="AB4168" s="41">
        <v>0</v>
      </c>
      <c r="AC4168" s="41">
        <f t="shared" si="1906"/>
        <v>0</v>
      </c>
      <c r="AD4168" s="42">
        <f t="shared" si="1879"/>
        <v>22299.696098562628</v>
      </c>
      <c r="AE4168" s="41">
        <f t="shared" si="1880"/>
        <v>22299.696098562628</v>
      </c>
      <c r="AF4168" s="42">
        <f t="shared" si="1881"/>
        <v>719500.30390143732</v>
      </c>
      <c r="AG4168" s="43">
        <f t="shared" si="1895"/>
        <v>400</v>
      </c>
      <c r="AH4168" s="44">
        <f t="shared" si="1882"/>
        <v>387.97535934291579</v>
      </c>
      <c r="AI4168" s="36">
        <f t="shared" si="1883"/>
        <v>12.024640657084189</v>
      </c>
      <c r="AJ4168" s="36">
        <f t="shared" si="1884"/>
        <v>366</v>
      </c>
      <c r="AK4168" s="45">
        <v>45657</v>
      </c>
    </row>
    <row r="4169" spans="1:37" s="79" customFormat="1" ht="38.25" customHeight="1" x14ac:dyDescent="0.25">
      <c r="A4169" s="36">
        <v>4163</v>
      </c>
      <c r="B4169" s="45">
        <v>45291</v>
      </c>
      <c r="C4169" s="36" t="s">
        <v>32</v>
      </c>
      <c r="D4169" s="36"/>
      <c r="E4169" s="36">
        <v>12014</v>
      </c>
      <c r="F4169" s="36" t="s">
        <v>2959</v>
      </c>
      <c r="G4169" s="36" t="s">
        <v>52</v>
      </c>
      <c r="H4169" s="38">
        <v>1</v>
      </c>
      <c r="I4169" s="50">
        <v>185036432.98430881</v>
      </c>
      <c r="J4169" s="39">
        <f t="shared" si="1896"/>
        <v>0</v>
      </c>
      <c r="K4169" s="39">
        <f t="shared" si="1897"/>
        <v>0</v>
      </c>
      <c r="L4169" s="39">
        <f t="shared" si="1898"/>
        <v>0</v>
      </c>
      <c r="M4169" s="39">
        <f t="shared" ref="M4169:M4174" si="1910">IF(E4169=12006,I4169,IF(E4169&lt;&gt;12006,0))</f>
        <v>0</v>
      </c>
      <c r="N4169" s="39">
        <f t="shared" ref="N4169:N4174" si="1911">IF(E4169=12007,I4169,IF(E4169&lt;&gt;12007,0))</f>
        <v>0</v>
      </c>
      <c r="O4169" s="39">
        <f t="shared" ref="O4169:O4174" si="1912">IF(E4169=12008,I4169,IF(E4169&lt;&gt;12008,0))</f>
        <v>0</v>
      </c>
      <c r="P4169" s="39">
        <f t="shared" ref="P4169:P4174" si="1913">IF(E4169=12009,I4169,IF(E4169&lt;&gt;12009,0))</f>
        <v>0</v>
      </c>
      <c r="Q4169" s="39">
        <f t="shared" ref="Q4169:Q4174" si="1914">IF(E4169=12010,I4169,IF(E4169&lt;&gt;12010,0))</f>
        <v>0</v>
      </c>
      <c r="R4169" s="39">
        <f t="shared" ref="R4169:R4174" si="1915">IF(E4169=12011,I4169,IF(E4169&lt;&gt;12011,0))</f>
        <v>0</v>
      </c>
      <c r="S4169" s="39"/>
      <c r="T4169" s="39">
        <v>185036432.98430881</v>
      </c>
      <c r="U4169" s="39">
        <f t="shared" ref="U4169:U4174" si="1916">IF(E4169=12050,I4169,IF(E4169&lt;&gt;12050,0))</f>
        <v>0</v>
      </c>
      <c r="V4169" s="36"/>
      <c r="W4169" s="36"/>
      <c r="X4169" s="39">
        <f t="shared" si="1907"/>
        <v>0</v>
      </c>
      <c r="Y4169" s="39">
        <f t="shared" si="1908"/>
        <v>0</v>
      </c>
      <c r="Z4169" s="41">
        <f t="shared" si="1909"/>
        <v>0</v>
      </c>
      <c r="AA4169" s="41">
        <v>0</v>
      </c>
      <c r="AB4169" s="41">
        <v>173933487.09729248</v>
      </c>
      <c r="AC4169" s="41">
        <f t="shared" si="1906"/>
        <v>173933487.09729248</v>
      </c>
      <c r="AD4169" s="42">
        <f t="shared" si="1879"/>
        <v>0</v>
      </c>
      <c r="AE4169" s="41">
        <f t="shared" si="1880"/>
        <v>173933487.09729248</v>
      </c>
      <c r="AF4169" s="42">
        <f t="shared" si="1881"/>
        <v>11102945.887016326</v>
      </c>
      <c r="AG4169" s="43">
        <f t="shared" si="1895"/>
        <v>0</v>
      </c>
      <c r="AH4169" s="44">
        <f t="shared" si="1882"/>
        <v>0</v>
      </c>
      <c r="AI4169" s="36">
        <f t="shared" si="1883"/>
        <v>12.024640657084189</v>
      </c>
      <c r="AJ4169" s="36">
        <f t="shared" si="1884"/>
        <v>366</v>
      </c>
      <c r="AK4169" s="45">
        <v>45657</v>
      </c>
    </row>
    <row r="4170" spans="1:37" s="79" customFormat="1" ht="38.25" customHeight="1" x14ac:dyDescent="0.25">
      <c r="A4170" s="36">
        <v>4164</v>
      </c>
      <c r="B4170" s="45">
        <v>45291</v>
      </c>
      <c r="C4170" s="36" t="s">
        <v>32</v>
      </c>
      <c r="D4170" s="36"/>
      <c r="E4170" s="36">
        <v>12014</v>
      </c>
      <c r="F4170" s="36" t="s">
        <v>2959</v>
      </c>
      <c r="G4170" s="36" t="s">
        <v>56</v>
      </c>
      <c r="H4170" s="38">
        <v>1</v>
      </c>
      <c r="I4170" s="50">
        <v>65571370.354763605</v>
      </c>
      <c r="J4170" s="39">
        <f t="shared" si="1896"/>
        <v>0</v>
      </c>
      <c r="K4170" s="39">
        <f t="shared" si="1897"/>
        <v>0</v>
      </c>
      <c r="L4170" s="39">
        <f t="shared" si="1898"/>
        <v>0</v>
      </c>
      <c r="M4170" s="39">
        <f t="shared" si="1910"/>
        <v>0</v>
      </c>
      <c r="N4170" s="39">
        <f t="shared" si="1911"/>
        <v>0</v>
      </c>
      <c r="O4170" s="39">
        <f t="shared" si="1912"/>
        <v>0</v>
      </c>
      <c r="P4170" s="39">
        <f t="shared" si="1913"/>
        <v>0</v>
      </c>
      <c r="Q4170" s="39">
        <f t="shared" si="1914"/>
        <v>0</v>
      </c>
      <c r="R4170" s="39">
        <f t="shared" si="1915"/>
        <v>0</v>
      </c>
      <c r="S4170" s="39"/>
      <c r="T4170" s="39">
        <v>65571370.354763605</v>
      </c>
      <c r="U4170" s="39">
        <f t="shared" si="1916"/>
        <v>0</v>
      </c>
      <c r="V4170" s="36"/>
      <c r="W4170" s="36"/>
      <c r="X4170" s="39">
        <f t="shared" si="1907"/>
        <v>0</v>
      </c>
      <c r="Y4170" s="39">
        <f t="shared" si="1908"/>
        <v>0</v>
      </c>
      <c r="Z4170" s="41">
        <f t="shared" si="1909"/>
        <v>0</v>
      </c>
      <c r="AA4170" s="41">
        <v>0</v>
      </c>
      <c r="AB4170" s="41">
        <v>61636818.844855361</v>
      </c>
      <c r="AC4170" s="41">
        <f t="shared" si="1906"/>
        <v>61636818.844855361</v>
      </c>
      <c r="AD4170" s="42">
        <f t="shared" ref="AD4170:AD4233" si="1917">Z4170-AA4170</f>
        <v>0</v>
      </c>
      <c r="AE4170" s="41">
        <f t="shared" ref="AE4170:AE4233" si="1918">AC4170+AD4170</f>
        <v>61636818.844855361</v>
      </c>
      <c r="AF4170" s="42">
        <f t="shared" ref="AF4170:AF4233" si="1919">I4170-AE4170</f>
        <v>3934551.509908244</v>
      </c>
      <c r="AG4170" s="43">
        <f t="shared" si="1895"/>
        <v>0</v>
      </c>
      <c r="AH4170" s="44">
        <f t="shared" ref="AH4170:AH4233" si="1920">IF(AG4170&gt;AI4170,AG4170-AI4170,IF(AG4170&lt;=AI4170,0))</f>
        <v>0</v>
      </c>
      <c r="AI4170" s="36">
        <f t="shared" ref="AI4170:AI4233" si="1921">AJ4170/30.4375</f>
        <v>12.024640657084189</v>
      </c>
      <c r="AJ4170" s="36">
        <f t="shared" ref="AJ4170:AJ4233" si="1922">AK4170-B4170</f>
        <v>366</v>
      </c>
      <c r="AK4170" s="45">
        <v>45657</v>
      </c>
    </row>
    <row r="4171" spans="1:37" s="79" customFormat="1" ht="38.25" customHeight="1" x14ac:dyDescent="0.25">
      <c r="A4171" s="36">
        <v>4165</v>
      </c>
      <c r="B4171" s="45">
        <v>45291</v>
      </c>
      <c r="C4171" s="36" t="s">
        <v>32</v>
      </c>
      <c r="D4171" s="36"/>
      <c r="E4171" s="36">
        <v>12014</v>
      </c>
      <c r="F4171" s="36" t="s">
        <v>2959</v>
      </c>
      <c r="G4171" s="36" t="s">
        <v>58</v>
      </c>
      <c r="H4171" s="38">
        <v>1</v>
      </c>
      <c r="I4171" s="50">
        <v>108952213.73476239</v>
      </c>
      <c r="J4171" s="39">
        <f t="shared" si="1896"/>
        <v>0</v>
      </c>
      <c r="K4171" s="39">
        <f t="shared" si="1897"/>
        <v>0</v>
      </c>
      <c r="L4171" s="39">
        <f t="shared" si="1898"/>
        <v>0</v>
      </c>
      <c r="M4171" s="39">
        <f t="shared" si="1910"/>
        <v>0</v>
      </c>
      <c r="N4171" s="39">
        <f t="shared" si="1911"/>
        <v>0</v>
      </c>
      <c r="O4171" s="39">
        <f t="shared" si="1912"/>
        <v>0</v>
      </c>
      <c r="P4171" s="39">
        <f t="shared" si="1913"/>
        <v>0</v>
      </c>
      <c r="Q4171" s="39">
        <f t="shared" si="1914"/>
        <v>0</v>
      </c>
      <c r="R4171" s="39">
        <f t="shared" si="1915"/>
        <v>0</v>
      </c>
      <c r="S4171" s="39"/>
      <c r="T4171" s="39">
        <v>108952213.73476239</v>
      </c>
      <c r="U4171" s="39">
        <f t="shared" si="1916"/>
        <v>0</v>
      </c>
      <c r="V4171" s="36"/>
      <c r="W4171" s="36"/>
      <c r="X4171" s="39">
        <f t="shared" si="1907"/>
        <v>0</v>
      </c>
      <c r="Y4171" s="39">
        <f t="shared" si="1908"/>
        <v>0</v>
      </c>
      <c r="Z4171" s="41">
        <f t="shared" si="1909"/>
        <v>0</v>
      </c>
      <c r="AA4171" s="41">
        <v>0</v>
      </c>
      <c r="AB4171" s="41">
        <v>102414633.46552813</v>
      </c>
      <c r="AC4171" s="41">
        <f t="shared" si="1906"/>
        <v>102414633.46552813</v>
      </c>
      <c r="AD4171" s="42">
        <f t="shared" si="1917"/>
        <v>0</v>
      </c>
      <c r="AE4171" s="41">
        <f t="shared" si="1918"/>
        <v>102414633.46552813</v>
      </c>
      <c r="AF4171" s="42">
        <f t="shared" si="1919"/>
        <v>6537580.269234255</v>
      </c>
      <c r="AG4171" s="43">
        <f t="shared" si="1895"/>
        <v>0</v>
      </c>
      <c r="AH4171" s="44">
        <f t="shared" si="1920"/>
        <v>0</v>
      </c>
      <c r="AI4171" s="36">
        <f t="shared" si="1921"/>
        <v>12.024640657084189</v>
      </c>
      <c r="AJ4171" s="36">
        <f t="shared" si="1922"/>
        <v>366</v>
      </c>
      <c r="AK4171" s="45">
        <v>45657</v>
      </c>
    </row>
    <row r="4172" spans="1:37" s="79" customFormat="1" ht="38.25" customHeight="1" x14ac:dyDescent="0.25">
      <c r="A4172" s="36">
        <v>4166</v>
      </c>
      <c r="B4172" s="45">
        <v>45291</v>
      </c>
      <c r="C4172" s="36" t="s">
        <v>32</v>
      </c>
      <c r="D4172" s="36"/>
      <c r="E4172" s="36">
        <v>12014</v>
      </c>
      <c r="F4172" s="36" t="s">
        <v>2959</v>
      </c>
      <c r="G4172" s="36" t="s">
        <v>62</v>
      </c>
      <c r="H4172" s="38">
        <v>1</v>
      </c>
      <c r="I4172" s="50">
        <v>146637566.640403</v>
      </c>
      <c r="J4172" s="39">
        <f t="shared" si="1896"/>
        <v>0</v>
      </c>
      <c r="K4172" s="39">
        <f t="shared" si="1897"/>
        <v>0</v>
      </c>
      <c r="L4172" s="39">
        <f t="shared" si="1898"/>
        <v>0</v>
      </c>
      <c r="M4172" s="39">
        <f t="shared" si="1910"/>
        <v>0</v>
      </c>
      <c r="N4172" s="39">
        <f t="shared" si="1911"/>
        <v>0</v>
      </c>
      <c r="O4172" s="39">
        <f t="shared" si="1912"/>
        <v>0</v>
      </c>
      <c r="P4172" s="39">
        <f t="shared" si="1913"/>
        <v>0</v>
      </c>
      <c r="Q4172" s="39">
        <f t="shared" si="1914"/>
        <v>0</v>
      </c>
      <c r="R4172" s="39">
        <f t="shared" si="1915"/>
        <v>0</v>
      </c>
      <c r="S4172" s="39"/>
      <c r="T4172" s="39">
        <v>146637566.640403</v>
      </c>
      <c r="U4172" s="39">
        <f t="shared" si="1916"/>
        <v>0</v>
      </c>
      <c r="V4172" s="36"/>
      <c r="W4172" s="36"/>
      <c r="X4172" s="39">
        <f t="shared" si="1907"/>
        <v>0</v>
      </c>
      <c r="Y4172" s="39">
        <f t="shared" si="1908"/>
        <v>0</v>
      </c>
      <c r="Z4172" s="41">
        <f t="shared" si="1909"/>
        <v>0</v>
      </c>
      <c r="AA4172" s="41">
        <v>0</v>
      </c>
      <c r="AB4172" s="41">
        <v>137838710.43055481</v>
      </c>
      <c r="AC4172" s="41">
        <f t="shared" si="1906"/>
        <v>137838710.43055481</v>
      </c>
      <c r="AD4172" s="42">
        <f t="shared" si="1917"/>
        <v>0</v>
      </c>
      <c r="AE4172" s="41">
        <f t="shared" si="1918"/>
        <v>137838710.43055481</v>
      </c>
      <c r="AF4172" s="42">
        <f t="shared" si="1919"/>
        <v>8798856.2098481953</v>
      </c>
      <c r="AG4172" s="43">
        <f t="shared" si="1895"/>
        <v>0</v>
      </c>
      <c r="AH4172" s="44">
        <f t="shared" si="1920"/>
        <v>0</v>
      </c>
      <c r="AI4172" s="36">
        <f t="shared" si="1921"/>
        <v>12.024640657084189</v>
      </c>
      <c r="AJ4172" s="36">
        <f t="shared" si="1922"/>
        <v>366</v>
      </c>
      <c r="AK4172" s="45">
        <v>45657</v>
      </c>
    </row>
    <row r="4173" spans="1:37" s="79" customFormat="1" ht="38.25" customHeight="1" x14ac:dyDescent="0.25">
      <c r="A4173" s="36">
        <v>4167</v>
      </c>
      <c r="B4173" s="45">
        <v>45291</v>
      </c>
      <c r="C4173" s="36" t="s">
        <v>32</v>
      </c>
      <c r="D4173" s="36"/>
      <c r="E4173" s="36">
        <v>12014</v>
      </c>
      <c r="F4173" s="36" t="s">
        <v>2959</v>
      </c>
      <c r="G4173" s="36" t="s">
        <v>65</v>
      </c>
      <c r="H4173" s="38">
        <v>1</v>
      </c>
      <c r="I4173" s="50">
        <v>263980160.43865651</v>
      </c>
      <c r="J4173" s="39">
        <f t="shared" si="1896"/>
        <v>0</v>
      </c>
      <c r="K4173" s="39">
        <f t="shared" si="1897"/>
        <v>0</v>
      </c>
      <c r="L4173" s="39">
        <f t="shared" si="1898"/>
        <v>0</v>
      </c>
      <c r="M4173" s="39">
        <f t="shared" si="1910"/>
        <v>0</v>
      </c>
      <c r="N4173" s="39">
        <f t="shared" si="1911"/>
        <v>0</v>
      </c>
      <c r="O4173" s="39">
        <f t="shared" si="1912"/>
        <v>0</v>
      </c>
      <c r="P4173" s="39">
        <f t="shared" si="1913"/>
        <v>0</v>
      </c>
      <c r="Q4173" s="39">
        <f t="shared" si="1914"/>
        <v>0</v>
      </c>
      <c r="R4173" s="39">
        <f t="shared" si="1915"/>
        <v>0</v>
      </c>
      <c r="S4173" s="39"/>
      <c r="T4173" s="39">
        <v>263980160.43865651</v>
      </c>
      <c r="U4173" s="39">
        <f t="shared" si="1916"/>
        <v>0</v>
      </c>
      <c r="V4173" s="36"/>
      <c r="W4173" s="36"/>
      <c r="X4173" s="39">
        <f t="shared" si="1907"/>
        <v>0</v>
      </c>
      <c r="Y4173" s="39">
        <f t="shared" si="1908"/>
        <v>0</v>
      </c>
      <c r="Z4173" s="41">
        <f t="shared" si="1909"/>
        <v>0</v>
      </c>
      <c r="AA4173" s="41">
        <v>0</v>
      </c>
      <c r="AB4173" s="41">
        <v>248140266.69813654</v>
      </c>
      <c r="AC4173" s="41">
        <f t="shared" si="1906"/>
        <v>248140266.69813654</v>
      </c>
      <c r="AD4173" s="42">
        <f t="shared" si="1917"/>
        <v>0</v>
      </c>
      <c r="AE4173" s="41">
        <f t="shared" si="1918"/>
        <v>248140266.69813654</v>
      </c>
      <c r="AF4173" s="42">
        <f t="shared" si="1919"/>
        <v>15839893.740519971</v>
      </c>
      <c r="AG4173" s="43">
        <f t="shared" si="1895"/>
        <v>0</v>
      </c>
      <c r="AH4173" s="44">
        <f t="shared" si="1920"/>
        <v>0</v>
      </c>
      <c r="AI4173" s="36">
        <f t="shared" si="1921"/>
        <v>12.024640657084189</v>
      </c>
      <c r="AJ4173" s="36">
        <f t="shared" si="1922"/>
        <v>366</v>
      </c>
      <c r="AK4173" s="45">
        <v>45657</v>
      </c>
    </row>
    <row r="4174" spans="1:37" s="79" customFormat="1" ht="15.75" customHeight="1" x14ac:dyDescent="0.25">
      <c r="A4174" s="36">
        <v>4168</v>
      </c>
      <c r="B4174" s="45">
        <v>45291</v>
      </c>
      <c r="C4174" s="36" t="s">
        <v>32</v>
      </c>
      <c r="D4174" s="36"/>
      <c r="E4174" s="36">
        <v>12014</v>
      </c>
      <c r="F4174" s="36" t="s">
        <v>2959</v>
      </c>
      <c r="G4174" s="36" t="s">
        <v>70</v>
      </c>
      <c r="H4174" s="38">
        <v>1</v>
      </c>
      <c r="I4174" s="50">
        <v>122317264.41194198</v>
      </c>
      <c r="J4174" s="39">
        <f t="shared" si="1896"/>
        <v>0</v>
      </c>
      <c r="K4174" s="39">
        <f t="shared" si="1897"/>
        <v>0</v>
      </c>
      <c r="L4174" s="39">
        <f t="shared" si="1898"/>
        <v>0</v>
      </c>
      <c r="M4174" s="39">
        <f t="shared" si="1910"/>
        <v>0</v>
      </c>
      <c r="N4174" s="39">
        <f t="shared" si="1911"/>
        <v>0</v>
      </c>
      <c r="O4174" s="39">
        <f t="shared" si="1912"/>
        <v>0</v>
      </c>
      <c r="P4174" s="39">
        <f t="shared" si="1913"/>
        <v>0</v>
      </c>
      <c r="Q4174" s="39">
        <f t="shared" si="1914"/>
        <v>0</v>
      </c>
      <c r="R4174" s="39">
        <f t="shared" si="1915"/>
        <v>0</v>
      </c>
      <c r="S4174" s="39"/>
      <c r="T4174" s="39">
        <v>122317264.41194198</v>
      </c>
      <c r="U4174" s="39">
        <f t="shared" si="1916"/>
        <v>0</v>
      </c>
      <c r="V4174" s="36"/>
      <c r="W4174" s="36"/>
      <c r="X4174" s="39">
        <f t="shared" si="1907"/>
        <v>0</v>
      </c>
      <c r="Y4174" s="39">
        <f t="shared" si="1908"/>
        <v>0</v>
      </c>
      <c r="Z4174" s="41">
        <f t="shared" si="1909"/>
        <v>0</v>
      </c>
      <c r="AA4174" s="41">
        <v>0</v>
      </c>
      <c r="AB4174" s="41">
        <v>114977726.21446264</v>
      </c>
      <c r="AC4174" s="41">
        <f t="shared" si="1906"/>
        <v>114977726.21446264</v>
      </c>
      <c r="AD4174" s="42">
        <f t="shared" si="1917"/>
        <v>0</v>
      </c>
      <c r="AE4174" s="41">
        <f t="shared" si="1918"/>
        <v>114977726.21446264</v>
      </c>
      <c r="AF4174" s="42">
        <f t="shared" si="1919"/>
        <v>7339538.1974793375</v>
      </c>
      <c r="AG4174" s="43">
        <f t="shared" si="1895"/>
        <v>0</v>
      </c>
      <c r="AH4174" s="44">
        <f t="shared" si="1920"/>
        <v>0</v>
      </c>
      <c r="AI4174" s="36">
        <f t="shared" si="1921"/>
        <v>12.024640657084189</v>
      </c>
      <c r="AJ4174" s="36">
        <f t="shared" si="1922"/>
        <v>366</v>
      </c>
      <c r="AK4174" s="45">
        <v>45657</v>
      </c>
    </row>
    <row r="4175" spans="1:37" s="79" customFormat="1" ht="15.75" customHeight="1" x14ac:dyDescent="0.25">
      <c r="A4175" s="36">
        <v>4169</v>
      </c>
      <c r="B4175" s="45">
        <v>45291</v>
      </c>
      <c r="C4175" s="36" t="s">
        <v>34</v>
      </c>
      <c r="D4175" s="36"/>
      <c r="E4175" s="36">
        <v>12050</v>
      </c>
      <c r="F4175" s="36" t="s">
        <v>2960</v>
      </c>
      <c r="G4175" s="36" t="s">
        <v>276</v>
      </c>
      <c r="H4175" s="38">
        <v>1</v>
      </c>
      <c r="I4175" s="50">
        <v>255585</v>
      </c>
      <c r="J4175" s="39">
        <f t="shared" si="1896"/>
        <v>0</v>
      </c>
      <c r="K4175" s="39">
        <f t="shared" si="1897"/>
        <v>0</v>
      </c>
      <c r="L4175" s="39">
        <f t="shared" si="1898"/>
        <v>0</v>
      </c>
      <c r="M4175" s="39">
        <f>IF(C4175=12006,H4175,IF(C4175&lt;&gt;12006,0))</f>
        <v>0</v>
      </c>
      <c r="N4175" s="39">
        <f>IF(E4175=12006,I4175,IF(E4175&lt;&gt;12006,0))</f>
        <v>0</v>
      </c>
      <c r="O4175" s="39">
        <f>IF(E4175=12007,I4175,IF(E4175&lt;&gt;12007,0))</f>
        <v>0</v>
      </c>
      <c r="P4175" s="39">
        <f>IF(E4175=12008,I4175,IF(E4175&lt;&gt;12008,0))</f>
        <v>0</v>
      </c>
      <c r="Q4175" s="39">
        <f>IF(E4175=12009,I4175,IF(E4175&lt;&gt;12009,0))</f>
        <v>0</v>
      </c>
      <c r="R4175" s="39">
        <f>IF(E4175=12010,I4175,IF(E4175&lt;&gt;12010,0))</f>
        <v>0</v>
      </c>
      <c r="S4175" s="39">
        <f>IF(E4175=12011,I4175,IF(E4175&lt;&gt;12011,0))</f>
        <v>0</v>
      </c>
      <c r="T4175" s="39"/>
      <c r="U4175" s="39">
        <f>IF(E4175=12012,I4175,IF(E4175&lt;&gt;12012,0))</f>
        <v>0</v>
      </c>
      <c r="V4175" s="39">
        <f>IF(E4175=12050,I4175,IF(E4175&lt;&gt;12050,0))</f>
        <v>255585</v>
      </c>
      <c r="W4175" s="39"/>
      <c r="X4175" s="39">
        <f t="shared" si="1907"/>
        <v>0</v>
      </c>
      <c r="Y4175" s="39">
        <f t="shared" si="1908"/>
        <v>0</v>
      </c>
      <c r="Z4175" s="41">
        <f t="shared" si="1909"/>
        <v>0</v>
      </c>
      <c r="AA4175" s="41">
        <v>0</v>
      </c>
      <c r="AB4175" s="41">
        <v>255585</v>
      </c>
      <c r="AC4175" s="41">
        <f t="shared" si="1906"/>
        <v>255585</v>
      </c>
      <c r="AD4175" s="42">
        <f t="shared" si="1917"/>
        <v>0</v>
      </c>
      <c r="AE4175" s="41">
        <f t="shared" si="1918"/>
        <v>255585</v>
      </c>
      <c r="AF4175" s="42">
        <f t="shared" si="1919"/>
        <v>0</v>
      </c>
      <c r="AG4175" s="43">
        <f t="shared" si="1895"/>
        <v>0</v>
      </c>
      <c r="AH4175" s="44">
        <f t="shared" si="1920"/>
        <v>0</v>
      </c>
      <c r="AI4175" s="36">
        <f t="shared" si="1921"/>
        <v>12.024640657084189</v>
      </c>
      <c r="AJ4175" s="36">
        <f t="shared" si="1922"/>
        <v>366</v>
      </c>
      <c r="AK4175" s="45">
        <v>45657</v>
      </c>
    </row>
    <row r="4176" spans="1:37" s="79" customFormat="1" ht="12.75" customHeight="1" x14ac:dyDescent="0.25">
      <c r="A4176" s="36">
        <v>4170</v>
      </c>
      <c r="B4176" s="45">
        <v>45291</v>
      </c>
      <c r="C4176" s="36" t="s">
        <v>32</v>
      </c>
      <c r="D4176" s="36"/>
      <c r="E4176" s="36">
        <v>12014</v>
      </c>
      <c r="F4176" s="36" t="s">
        <v>2959</v>
      </c>
      <c r="G4176" s="36" t="s">
        <v>276</v>
      </c>
      <c r="H4176" s="38">
        <v>1</v>
      </c>
      <c r="I4176" s="50">
        <v>111152928.14871587</v>
      </c>
      <c r="J4176" s="39">
        <f t="shared" si="1896"/>
        <v>0</v>
      </c>
      <c r="K4176" s="39">
        <f t="shared" si="1897"/>
        <v>0</v>
      </c>
      <c r="L4176" s="39">
        <f t="shared" si="1898"/>
        <v>0</v>
      </c>
      <c r="M4176" s="39">
        <f>IF(E4176=12006,I4176,IF(E4176&lt;&gt;12006,0))</f>
        <v>0</v>
      </c>
      <c r="N4176" s="39">
        <f>IF(E4176=12007,I4176,IF(E4176&lt;&gt;12007,0))</f>
        <v>0</v>
      </c>
      <c r="O4176" s="39">
        <f>IF(E4176=12008,I4176,IF(E4176&lt;&gt;12008,0))</f>
        <v>0</v>
      </c>
      <c r="P4176" s="39">
        <f>IF(E4176=12009,I4176,IF(E4176&lt;&gt;12009,0))</f>
        <v>0</v>
      </c>
      <c r="Q4176" s="39">
        <f>IF(E4176=12010,I4176,IF(E4176&lt;&gt;12010,0))</f>
        <v>0</v>
      </c>
      <c r="R4176" s="39">
        <f>IF(E4176=12011,I4176,IF(E4176&lt;&gt;12011,0))</f>
        <v>0</v>
      </c>
      <c r="S4176" s="39"/>
      <c r="T4176" s="39">
        <v>111152928.14871587</v>
      </c>
      <c r="U4176" s="39">
        <f>IF(E4176=12050,I4176,IF(E4176&lt;&gt;12050,0))</f>
        <v>0</v>
      </c>
      <c r="V4176" s="36"/>
      <c r="W4176" s="36"/>
      <c r="X4176" s="39">
        <f t="shared" si="1907"/>
        <v>0</v>
      </c>
      <c r="Y4176" s="39">
        <f t="shared" si="1908"/>
        <v>0</v>
      </c>
      <c r="Z4176" s="41">
        <f t="shared" si="1909"/>
        <v>0</v>
      </c>
      <c r="AA4176" s="41">
        <v>0</v>
      </c>
      <c r="AB4176" s="41">
        <v>103209737.03207077</v>
      </c>
      <c r="AC4176" s="41">
        <f t="shared" si="1906"/>
        <v>103209737.03207077</v>
      </c>
      <c r="AD4176" s="42">
        <f t="shared" si="1917"/>
        <v>0</v>
      </c>
      <c r="AE4176" s="41">
        <f t="shared" si="1918"/>
        <v>103209737.03207077</v>
      </c>
      <c r="AF4176" s="42">
        <f t="shared" si="1919"/>
        <v>7943191.1166450977</v>
      </c>
      <c r="AG4176" s="43">
        <f t="shared" si="1895"/>
        <v>0</v>
      </c>
      <c r="AH4176" s="44">
        <f t="shared" si="1920"/>
        <v>0</v>
      </c>
      <c r="AI4176" s="36">
        <f t="shared" si="1921"/>
        <v>12.024640657084189</v>
      </c>
      <c r="AJ4176" s="36">
        <f t="shared" si="1922"/>
        <v>366</v>
      </c>
      <c r="AK4176" s="45">
        <v>45657</v>
      </c>
    </row>
    <row r="4177" spans="1:37" s="79" customFormat="1" ht="12.75" customHeight="1" x14ac:dyDescent="0.25">
      <c r="A4177" s="36">
        <v>4171</v>
      </c>
      <c r="B4177" s="91">
        <v>45291</v>
      </c>
      <c r="C4177" s="36" t="s">
        <v>823</v>
      </c>
      <c r="D4177" s="36"/>
      <c r="E4177" s="36">
        <v>12004</v>
      </c>
      <c r="F4177" s="56" t="s">
        <v>2961</v>
      </c>
      <c r="G4177" s="38" t="s">
        <v>953</v>
      </c>
      <c r="H4177" s="61">
        <v>1</v>
      </c>
      <c r="I4177" s="50">
        <v>672600</v>
      </c>
      <c r="J4177" s="39">
        <f t="shared" si="1896"/>
        <v>0</v>
      </c>
      <c r="K4177" s="39">
        <f t="shared" si="1897"/>
        <v>0</v>
      </c>
      <c r="L4177" s="39">
        <f t="shared" si="1898"/>
        <v>672600</v>
      </c>
      <c r="M4177" s="39">
        <f>IF(C4177=12006,H4177,IF(C4177&lt;&gt;12006,0))</f>
        <v>0</v>
      </c>
      <c r="N4177" s="39">
        <f t="shared" ref="N4177:N4197" si="1923">IF(E4177=12006,I4177,IF(E4177&lt;&gt;12006,0))</f>
        <v>0</v>
      </c>
      <c r="O4177" s="39">
        <f t="shared" ref="O4177:O4197" si="1924">IF(E4177=12007,I4177,IF(E4177&lt;&gt;12007,0))</f>
        <v>0</v>
      </c>
      <c r="P4177" s="39">
        <f t="shared" ref="P4177:P4197" si="1925">IF(E4177=12008,I4177,IF(E4177&lt;&gt;12008,0))</f>
        <v>0</v>
      </c>
      <c r="Q4177" s="39">
        <f t="shared" ref="Q4177:Q4197" si="1926">IF(E4177=12009,I4177,IF(E4177&lt;&gt;12009,0))</f>
        <v>0</v>
      </c>
      <c r="R4177" s="39">
        <f t="shared" ref="R4177:R4197" si="1927">IF(E4177=12010,I4177,IF(E4177&lt;&gt;12010,0))</f>
        <v>0</v>
      </c>
      <c r="S4177" s="39">
        <f t="shared" ref="S4177:S4197" si="1928">IF(E4177=12011,I4177,IF(E4177&lt;&gt;12011,0))</f>
        <v>0</v>
      </c>
      <c r="T4177" s="39"/>
      <c r="U4177" s="39">
        <f t="shared" ref="U4177:U4197" si="1929">IF(E4177=12012,I4177,IF(E4177&lt;&gt;12012,0))</f>
        <v>0</v>
      </c>
      <c r="V4177" s="39"/>
      <c r="W4177" s="39"/>
      <c r="X4177" s="39">
        <f t="shared" si="1907"/>
        <v>55.244353182751539</v>
      </c>
      <c r="Y4177" s="39">
        <f t="shared" si="1908"/>
        <v>1681.5</v>
      </c>
      <c r="Z4177" s="41">
        <f t="shared" si="1909"/>
        <v>20219.433264887066</v>
      </c>
      <c r="AA4177" s="41">
        <v>0</v>
      </c>
      <c r="AB4177" s="41">
        <v>0</v>
      </c>
      <c r="AC4177" s="41">
        <f t="shared" si="1906"/>
        <v>0</v>
      </c>
      <c r="AD4177" s="42">
        <f t="shared" si="1917"/>
        <v>20219.433264887066</v>
      </c>
      <c r="AE4177" s="41">
        <f t="shared" si="1918"/>
        <v>20219.433264887066</v>
      </c>
      <c r="AF4177" s="42">
        <f t="shared" si="1919"/>
        <v>652380.56673511292</v>
      </c>
      <c r="AG4177" s="43">
        <f t="shared" si="1895"/>
        <v>400</v>
      </c>
      <c r="AH4177" s="44">
        <f t="shared" si="1920"/>
        <v>387.97535934291579</v>
      </c>
      <c r="AI4177" s="36">
        <f t="shared" si="1921"/>
        <v>12.024640657084189</v>
      </c>
      <c r="AJ4177" s="36">
        <f t="shared" si="1922"/>
        <v>366</v>
      </c>
      <c r="AK4177" s="45">
        <v>45657</v>
      </c>
    </row>
    <row r="4178" spans="1:37" s="79" customFormat="1" ht="12.75" customHeight="1" x14ac:dyDescent="0.25">
      <c r="A4178" s="36">
        <v>4172</v>
      </c>
      <c r="B4178" s="91">
        <v>45291</v>
      </c>
      <c r="C4178" s="36" t="s">
        <v>823</v>
      </c>
      <c r="D4178" s="36"/>
      <c r="E4178" s="36">
        <v>12004</v>
      </c>
      <c r="F4178" s="56" t="s">
        <v>2962</v>
      </c>
      <c r="G4178" s="38" t="s">
        <v>320</v>
      </c>
      <c r="H4178" s="61">
        <v>1</v>
      </c>
      <c r="I4178" s="50">
        <v>29189000</v>
      </c>
      <c r="J4178" s="39">
        <f t="shared" si="1896"/>
        <v>0</v>
      </c>
      <c r="K4178" s="39">
        <f t="shared" si="1897"/>
        <v>0</v>
      </c>
      <c r="L4178" s="39">
        <f t="shared" si="1898"/>
        <v>29189000</v>
      </c>
      <c r="M4178" s="39">
        <f>IF(C4178=12006,H4178,IF(C4178&lt;&gt;12006,0))</f>
        <v>0</v>
      </c>
      <c r="N4178" s="39">
        <f t="shared" si="1923"/>
        <v>0</v>
      </c>
      <c r="O4178" s="39">
        <f t="shared" si="1924"/>
        <v>0</v>
      </c>
      <c r="P4178" s="39">
        <f t="shared" si="1925"/>
        <v>0</v>
      </c>
      <c r="Q4178" s="39">
        <f t="shared" si="1926"/>
        <v>0</v>
      </c>
      <c r="R4178" s="39">
        <f t="shared" si="1927"/>
        <v>0</v>
      </c>
      <c r="S4178" s="39">
        <f t="shared" si="1928"/>
        <v>0</v>
      </c>
      <c r="T4178" s="39"/>
      <c r="U4178" s="39">
        <f t="shared" si="1929"/>
        <v>0</v>
      </c>
      <c r="V4178" s="39"/>
      <c r="W4178" s="39"/>
      <c r="X4178" s="39">
        <f t="shared" si="1907"/>
        <v>2397.4537987679673</v>
      </c>
      <c r="Y4178" s="39">
        <f t="shared" si="1908"/>
        <v>72972.5</v>
      </c>
      <c r="Z4178" s="41">
        <f t="shared" si="1909"/>
        <v>877468.09034907597</v>
      </c>
      <c r="AA4178" s="41">
        <v>0</v>
      </c>
      <c r="AB4178" s="41">
        <v>0</v>
      </c>
      <c r="AC4178" s="41">
        <f t="shared" si="1906"/>
        <v>0</v>
      </c>
      <c r="AD4178" s="42">
        <f t="shared" si="1917"/>
        <v>877468.09034907597</v>
      </c>
      <c r="AE4178" s="41">
        <f t="shared" si="1918"/>
        <v>877468.09034907597</v>
      </c>
      <c r="AF4178" s="42">
        <f t="shared" si="1919"/>
        <v>28311531.909650926</v>
      </c>
      <c r="AG4178" s="43">
        <f t="shared" si="1895"/>
        <v>400</v>
      </c>
      <c r="AH4178" s="44">
        <f t="shared" si="1920"/>
        <v>387.97535934291579</v>
      </c>
      <c r="AI4178" s="36">
        <f t="shared" si="1921"/>
        <v>12.024640657084189</v>
      </c>
      <c r="AJ4178" s="36">
        <f t="shared" si="1922"/>
        <v>366</v>
      </c>
      <c r="AK4178" s="45">
        <v>45657</v>
      </c>
    </row>
    <row r="4179" spans="1:37" s="79" customFormat="1" ht="12.75" customHeight="1" x14ac:dyDescent="0.25">
      <c r="A4179" s="36">
        <v>4173</v>
      </c>
      <c r="B4179" s="114">
        <v>45291</v>
      </c>
      <c r="C4179" s="56" t="s">
        <v>2963</v>
      </c>
      <c r="D4179" s="56"/>
      <c r="E4179" s="56">
        <v>12050</v>
      </c>
      <c r="F4179" s="56" t="s">
        <v>2964</v>
      </c>
      <c r="G4179" s="38" t="s">
        <v>322</v>
      </c>
      <c r="H4179" s="63">
        <v>1</v>
      </c>
      <c r="I4179" s="48">
        <v>325797</v>
      </c>
      <c r="J4179" s="39">
        <f t="shared" si="1896"/>
        <v>0</v>
      </c>
      <c r="K4179" s="39">
        <f t="shared" si="1897"/>
        <v>0</v>
      </c>
      <c r="L4179" s="39">
        <f t="shared" si="1898"/>
        <v>0</v>
      </c>
      <c r="M4179" s="39">
        <f>IF(C4179=12006,H4179,IF(C4179&lt;&gt;12006,0))</f>
        <v>0</v>
      </c>
      <c r="N4179" s="39">
        <f t="shared" si="1923"/>
        <v>0</v>
      </c>
      <c r="O4179" s="39">
        <f t="shared" si="1924"/>
        <v>0</v>
      </c>
      <c r="P4179" s="39">
        <f t="shared" si="1925"/>
        <v>0</v>
      </c>
      <c r="Q4179" s="39">
        <f t="shared" si="1926"/>
        <v>0</v>
      </c>
      <c r="R4179" s="39">
        <f t="shared" si="1927"/>
        <v>0</v>
      </c>
      <c r="S4179" s="39">
        <f t="shared" si="1928"/>
        <v>0</v>
      </c>
      <c r="T4179" s="39"/>
      <c r="U4179" s="39">
        <f t="shared" si="1929"/>
        <v>0</v>
      </c>
      <c r="V4179" s="39">
        <f>IF(E4179=12050,I4179,IF(E4179&lt;&gt;12050,0))</f>
        <v>325797</v>
      </c>
      <c r="W4179" s="39">
        <f>IF(F4179=12050,J4179,IF(F4179&lt;&gt;12050,0))</f>
        <v>0</v>
      </c>
      <c r="X4179" s="39">
        <f t="shared" si="1907"/>
        <v>0</v>
      </c>
      <c r="Y4179" s="39">
        <f t="shared" si="1908"/>
        <v>0</v>
      </c>
      <c r="Z4179" s="41">
        <f t="shared" si="1909"/>
        <v>0</v>
      </c>
      <c r="AA4179" s="41">
        <v>0</v>
      </c>
      <c r="AB4179" s="41">
        <v>325797</v>
      </c>
      <c r="AC4179" s="41">
        <f t="shared" si="1906"/>
        <v>325797</v>
      </c>
      <c r="AD4179" s="42">
        <f t="shared" si="1917"/>
        <v>0</v>
      </c>
      <c r="AE4179" s="41">
        <f t="shared" si="1918"/>
        <v>325797</v>
      </c>
      <c r="AF4179" s="42">
        <f t="shared" si="1919"/>
        <v>0</v>
      </c>
      <c r="AG4179" s="43">
        <f t="shared" si="1895"/>
        <v>0</v>
      </c>
      <c r="AH4179" s="44">
        <f t="shared" si="1920"/>
        <v>0</v>
      </c>
      <c r="AI4179" s="36">
        <f t="shared" si="1921"/>
        <v>12.024640657084189</v>
      </c>
      <c r="AJ4179" s="36">
        <f t="shared" si="1922"/>
        <v>366</v>
      </c>
      <c r="AK4179" s="45">
        <v>45657</v>
      </c>
    </row>
    <row r="4180" spans="1:37" s="79" customFormat="1" ht="12.75" customHeight="1" x14ac:dyDescent="0.25">
      <c r="A4180" s="36">
        <v>4174</v>
      </c>
      <c r="B4180" s="91">
        <v>45291</v>
      </c>
      <c r="C4180" s="36" t="s">
        <v>823</v>
      </c>
      <c r="D4180" s="36"/>
      <c r="E4180" s="36">
        <v>12004</v>
      </c>
      <c r="F4180" s="56" t="s">
        <v>2965</v>
      </c>
      <c r="G4180" s="38" t="s">
        <v>335</v>
      </c>
      <c r="H4180" s="61">
        <v>7</v>
      </c>
      <c r="I4180" s="50">
        <v>26321842.105263155</v>
      </c>
      <c r="J4180" s="39">
        <f t="shared" si="1896"/>
        <v>0</v>
      </c>
      <c r="K4180" s="39">
        <f t="shared" si="1897"/>
        <v>0</v>
      </c>
      <c r="L4180" s="39">
        <f t="shared" si="1898"/>
        <v>26321842.105263155</v>
      </c>
      <c r="M4180" s="39">
        <f>IF(C4180=12006,H4180,IF(C4180&lt;&gt;12006,0))</f>
        <v>0</v>
      </c>
      <c r="N4180" s="39">
        <f t="shared" si="1923"/>
        <v>0</v>
      </c>
      <c r="O4180" s="39">
        <f t="shared" si="1924"/>
        <v>0</v>
      </c>
      <c r="P4180" s="39">
        <f t="shared" si="1925"/>
        <v>0</v>
      </c>
      <c r="Q4180" s="39">
        <f t="shared" si="1926"/>
        <v>0</v>
      </c>
      <c r="R4180" s="39">
        <f t="shared" si="1927"/>
        <v>0</v>
      </c>
      <c r="S4180" s="39">
        <f t="shared" si="1928"/>
        <v>0</v>
      </c>
      <c r="T4180" s="39"/>
      <c r="U4180" s="39">
        <f t="shared" si="1929"/>
        <v>0</v>
      </c>
      <c r="V4180" s="39"/>
      <c r="W4180" s="39"/>
      <c r="X4180" s="39">
        <f t="shared" si="1907"/>
        <v>2161.9582837998482</v>
      </c>
      <c r="Y4180" s="39">
        <f t="shared" si="1908"/>
        <v>65804.605263157879</v>
      </c>
      <c r="Z4180" s="41">
        <f t="shared" si="1909"/>
        <v>791276.73187074449</v>
      </c>
      <c r="AA4180" s="41">
        <v>0</v>
      </c>
      <c r="AB4180" s="41">
        <v>0</v>
      </c>
      <c r="AC4180" s="41">
        <f t="shared" si="1906"/>
        <v>0</v>
      </c>
      <c r="AD4180" s="42">
        <f t="shared" si="1917"/>
        <v>791276.73187074449</v>
      </c>
      <c r="AE4180" s="41">
        <f t="shared" si="1918"/>
        <v>791276.73187074449</v>
      </c>
      <c r="AF4180" s="42">
        <f t="shared" si="1919"/>
        <v>25530565.373392411</v>
      </c>
      <c r="AG4180" s="43">
        <f t="shared" si="1895"/>
        <v>400</v>
      </c>
      <c r="AH4180" s="44">
        <f t="shared" si="1920"/>
        <v>387.97535934291579</v>
      </c>
      <c r="AI4180" s="36">
        <f t="shared" si="1921"/>
        <v>12.024640657084189</v>
      </c>
      <c r="AJ4180" s="36">
        <f t="shared" si="1922"/>
        <v>366</v>
      </c>
      <c r="AK4180" s="45">
        <v>45657</v>
      </c>
    </row>
    <row r="4181" spans="1:37" s="79" customFormat="1" ht="12.75" customHeight="1" x14ac:dyDescent="0.25">
      <c r="A4181" s="36">
        <v>4175</v>
      </c>
      <c r="B4181" s="91">
        <v>45291</v>
      </c>
      <c r="C4181" s="36" t="s">
        <v>823</v>
      </c>
      <c r="D4181" s="36"/>
      <c r="E4181" s="36">
        <v>12004</v>
      </c>
      <c r="F4181" s="56" t="s">
        <v>2966</v>
      </c>
      <c r="G4181" s="38" t="s">
        <v>335</v>
      </c>
      <c r="H4181" s="61">
        <v>1</v>
      </c>
      <c r="I4181" s="50">
        <v>3760263.1578947366</v>
      </c>
      <c r="J4181" s="39">
        <f t="shared" si="1896"/>
        <v>0</v>
      </c>
      <c r="K4181" s="39">
        <f t="shared" si="1897"/>
        <v>0</v>
      </c>
      <c r="L4181" s="39">
        <f t="shared" si="1898"/>
        <v>3760263.1578947366</v>
      </c>
      <c r="M4181" s="39">
        <f>IF(C4181=12006,H4181,IF(C4181&lt;&gt;12006,0))</f>
        <v>0</v>
      </c>
      <c r="N4181" s="39">
        <f t="shared" si="1923"/>
        <v>0</v>
      </c>
      <c r="O4181" s="39">
        <f t="shared" si="1924"/>
        <v>0</v>
      </c>
      <c r="P4181" s="39">
        <f t="shared" si="1925"/>
        <v>0</v>
      </c>
      <c r="Q4181" s="39">
        <f t="shared" si="1926"/>
        <v>0</v>
      </c>
      <c r="R4181" s="39">
        <f t="shared" si="1927"/>
        <v>0</v>
      </c>
      <c r="S4181" s="39">
        <f t="shared" si="1928"/>
        <v>0</v>
      </c>
      <c r="T4181" s="39"/>
      <c r="U4181" s="39">
        <f t="shared" si="1929"/>
        <v>0</v>
      </c>
      <c r="V4181" s="39"/>
      <c r="W4181" s="39"/>
      <c r="X4181" s="39">
        <f t="shared" si="1907"/>
        <v>308.85118339997837</v>
      </c>
      <c r="Y4181" s="39">
        <f t="shared" si="1908"/>
        <v>9400.6578947368416</v>
      </c>
      <c r="Z4181" s="41">
        <f t="shared" si="1909"/>
        <v>113039.5331243921</v>
      </c>
      <c r="AA4181" s="41">
        <v>0</v>
      </c>
      <c r="AB4181" s="41">
        <v>0</v>
      </c>
      <c r="AC4181" s="41">
        <f t="shared" si="1906"/>
        <v>0</v>
      </c>
      <c r="AD4181" s="42">
        <f t="shared" si="1917"/>
        <v>113039.5331243921</v>
      </c>
      <c r="AE4181" s="41">
        <f t="shared" si="1918"/>
        <v>113039.5331243921</v>
      </c>
      <c r="AF4181" s="42">
        <f t="shared" si="1919"/>
        <v>3647223.6247703447</v>
      </c>
      <c r="AG4181" s="43">
        <f t="shared" si="1895"/>
        <v>400</v>
      </c>
      <c r="AH4181" s="44">
        <f t="shared" si="1920"/>
        <v>387.97535934291579</v>
      </c>
      <c r="AI4181" s="36">
        <f t="shared" si="1921"/>
        <v>12.024640657084189</v>
      </c>
      <c r="AJ4181" s="36">
        <f t="shared" si="1922"/>
        <v>366</v>
      </c>
      <c r="AK4181" s="45">
        <v>45657</v>
      </c>
    </row>
    <row r="4182" spans="1:37" s="79" customFormat="1" ht="12.75" customHeight="1" x14ac:dyDescent="0.25">
      <c r="A4182" s="36">
        <v>4176</v>
      </c>
      <c r="B4182" s="91">
        <v>45291</v>
      </c>
      <c r="C4182" s="36" t="s">
        <v>823</v>
      </c>
      <c r="D4182" s="36"/>
      <c r="E4182" s="36">
        <v>12004</v>
      </c>
      <c r="F4182" s="56" t="s">
        <v>2967</v>
      </c>
      <c r="G4182" s="38" t="s">
        <v>335</v>
      </c>
      <c r="H4182" s="61">
        <v>1</v>
      </c>
      <c r="I4182" s="50">
        <v>3760263.1578947366</v>
      </c>
      <c r="J4182" s="39">
        <f t="shared" si="1896"/>
        <v>0</v>
      </c>
      <c r="K4182" s="39">
        <f t="shared" si="1897"/>
        <v>0</v>
      </c>
      <c r="L4182" s="39">
        <f t="shared" si="1898"/>
        <v>3760263.1578947366</v>
      </c>
      <c r="M4182" s="39">
        <f>IF(C4182=12006,H4182,IF(C4182&lt;&gt;12006,0))</f>
        <v>0</v>
      </c>
      <c r="N4182" s="39">
        <f t="shared" si="1923"/>
        <v>0</v>
      </c>
      <c r="O4182" s="39">
        <f t="shared" si="1924"/>
        <v>0</v>
      </c>
      <c r="P4182" s="39">
        <f t="shared" si="1925"/>
        <v>0</v>
      </c>
      <c r="Q4182" s="39">
        <f t="shared" si="1926"/>
        <v>0</v>
      </c>
      <c r="R4182" s="39">
        <f t="shared" si="1927"/>
        <v>0</v>
      </c>
      <c r="S4182" s="39">
        <f t="shared" si="1928"/>
        <v>0</v>
      </c>
      <c r="T4182" s="39"/>
      <c r="U4182" s="39">
        <f t="shared" si="1929"/>
        <v>0</v>
      </c>
      <c r="V4182" s="39"/>
      <c r="W4182" s="39"/>
      <c r="X4182" s="39">
        <f t="shared" si="1907"/>
        <v>308.85118339997837</v>
      </c>
      <c r="Y4182" s="39">
        <f t="shared" si="1908"/>
        <v>9400.6578947368416</v>
      </c>
      <c r="Z4182" s="41">
        <f t="shared" si="1909"/>
        <v>113039.5331243921</v>
      </c>
      <c r="AA4182" s="41">
        <v>0</v>
      </c>
      <c r="AB4182" s="41">
        <v>0</v>
      </c>
      <c r="AC4182" s="41">
        <f t="shared" si="1906"/>
        <v>0</v>
      </c>
      <c r="AD4182" s="42">
        <f t="shared" si="1917"/>
        <v>113039.5331243921</v>
      </c>
      <c r="AE4182" s="41">
        <f t="shared" si="1918"/>
        <v>113039.5331243921</v>
      </c>
      <c r="AF4182" s="42">
        <f t="shared" si="1919"/>
        <v>3647223.6247703447</v>
      </c>
      <c r="AG4182" s="43">
        <f t="shared" si="1895"/>
        <v>400</v>
      </c>
      <c r="AH4182" s="44">
        <f t="shared" si="1920"/>
        <v>387.97535934291579</v>
      </c>
      <c r="AI4182" s="36">
        <f t="shared" si="1921"/>
        <v>12.024640657084189</v>
      </c>
      <c r="AJ4182" s="36">
        <f t="shared" si="1922"/>
        <v>366</v>
      </c>
      <c r="AK4182" s="45">
        <v>45657</v>
      </c>
    </row>
    <row r="4183" spans="1:37" s="79" customFormat="1" ht="12.75" customHeight="1" x14ac:dyDescent="0.25">
      <c r="A4183" s="36">
        <v>4177</v>
      </c>
      <c r="B4183" s="91">
        <v>45291</v>
      </c>
      <c r="C4183" s="36" t="s">
        <v>823</v>
      </c>
      <c r="D4183" s="36"/>
      <c r="E4183" s="36">
        <v>12004</v>
      </c>
      <c r="F4183" s="56" t="s">
        <v>2968</v>
      </c>
      <c r="G4183" s="38" t="s">
        <v>335</v>
      </c>
      <c r="H4183" s="61">
        <v>1</v>
      </c>
      <c r="I4183" s="50">
        <v>3760263.1578947366</v>
      </c>
      <c r="J4183" s="39">
        <f t="shared" si="1896"/>
        <v>0</v>
      </c>
      <c r="K4183" s="39">
        <f t="shared" si="1897"/>
        <v>0</v>
      </c>
      <c r="L4183" s="39">
        <f t="shared" si="1898"/>
        <v>3760263.1578947366</v>
      </c>
      <c r="M4183" s="39">
        <f>IF(C4183=12006,H4183,IF(C4183&lt;&gt;12006,0))</f>
        <v>0</v>
      </c>
      <c r="N4183" s="39">
        <f t="shared" si="1923"/>
        <v>0</v>
      </c>
      <c r="O4183" s="39">
        <f t="shared" si="1924"/>
        <v>0</v>
      </c>
      <c r="P4183" s="39">
        <f t="shared" si="1925"/>
        <v>0</v>
      </c>
      <c r="Q4183" s="39">
        <f t="shared" si="1926"/>
        <v>0</v>
      </c>
      <c r="R4183" s="39">
        <f t="shared" si="1927"/>
        <v>0</v>
      </c>
      <c r="S4183" s="39">
        <f t="shared" si="1928"/>
        <v>0</v>
      </c>
      <c r="T4183" s="39"/>
      <c r="U4183" s="39">
        <f t="shared" si="1929"/>
        <v>0</v>
      </c>
      <c r="V4183" s="39"/>
      <c r="W4183" s="39"/>
      <c r="X4183" s="39">
        <f t="shared" si="1907"/>
        <v>308.85118339997837</v>
      </c>
      <c r="Y4183" s="39">
        <f t="shared" si="1908"/>
        <v>9400.6578947368416</v>
      </c>
      <c r="Z4183" s="41">
        <f t="shared" si="1909"/>
        <v>113039.5331243921</v>
      </c>
      <c r="AA4183" s="41">
        <v>0</v>
      </c>
      <c r="AB4183" s="41">
        <v>0</v>
      </c>
      <c r="AC4183" s="41">
        <f t="shared" si="1906"/>
        <v>0</v>
      </c>
      <c r="AD4183" s="42">
        <f t="shared" si="1917"/>
        <v>113039.5331243921</v>
      </c>
      <c r="AE4183" s="41">
        <f t="shared" si="1918"/>
        <v>113039.5331243921</v>
      </c>
      <c r="AF4183" s="42">
        <f t="shared" si="1919"/>
        <v>3647223.6247703447</v>
      </c>
      <c r="AG4183" s="43">
        <f t="shared" si="1895"/>
        <v>400</v>
      </c>
      <c r="AH4183" s="44">
        <f t="shared" si="1920"/>
        <v>387.97535934291579</v>
      </c>
      <c r="AI4183" s="36">
        <f t="shared" si="1921"/>
        <v>12.024640657084189</v>
      </c>
      <c r="AJ4183" s="36">
        <f t="shared" si="1922"/>
        <v>366</v>
      </c>
      <c r="AK4183" s="45">
        <v>45657</v>
      </c>
    </row>
    <row r="4184" spans="1:37" s="79" customFormat="1" ht="25.5" customHeight="1" x14ac:dyDescent="0.25">
      <c r="A4184" s="36">
        <v>4178</v>
      </c>
      <c r="B4184" s="91">
        <v>45291</v>
      </c>
      <c r="C4184" s="36" t="s">
        <v>823</v>
      </c>
      <c r="D4184" s="36"/>
      <c r="E4184" s="36">
        <v>12004</v>
      </c>
      <c r="F4184" s="56" t="s">
        <v>2969</v>
      </c>
      <c r="G4184" s="38" t="s">
        <v>335</v>
      </c>
      <c r="H4184" s="61">
        <v>410</v>
      </c>
      <c r="I4184" s="50">
        <v>28201973.684210524</v>
      </c>
      <c r="J4184" s="39">
        <f t="shared" si="1896"/>
        <v>0</v>
      </c>
      <c r="K4184" s="39">
        <f t="shared" si="1897"/>
        <v>0</v>
      </c>
      <c r="L4184" s="39">
        <f t="shared" si="1898"/>
        <v>28201973.684210524</v>
      </c>
      <c r="M4184" s="39">
        <f>IF(C4184=12006,H4184,IF(C4184&lt;&gt;12006,0))</f>
        <v>0</v>
      </c>
      <c r="N4184" s="39">
        <f t="shared" si="1923"/>
        <v>0</v>
      </c>
      <c r="O4184" s="39">
        <f t="shared" si="1924"/>
        <v>0</v>
      </c>
      <c r="P4184" s="39">
        <f t="shared" si="1925"/>
        <v>0</v>
      </c>
      <c r="Q4184" s="39">
        <f t="shared" si="1926"/>
        <v>0</v>
      </c>
      <c r="R4184" s="39">
        <f t="shared" si="1927"/>
        <v>0</v>
      </c>
      <c r="S4184" s="39">
        <f t="shared" si="1928"/>
        <v>0</v>
      </c>
      <c r="T4184" s="39"/>
      <c r="U4184" s="39">
        <f t="shared" si="1929"/>
        <v>0</v>
      </c>
      <c r="V4184" s="39"/>
      <c r="W4184" s="39"/>
      <c r="X4184" s="39">
        <f t="shared" si="1907"/>
        <v>2316.3838754998378</v>
      </c>
      <c r="Y4184" s="39">
        <f t="shared" si="1908"/>
        <v>70504.93421052632</v>
      </c>
      <c r="Z4184" s="41">
        <f t="shared" si="1909"/>
        <v>847796.4984329408</v>
      </c>
      <c r="AA4184" s="41">
        <v>0</v>
      </c>
      <c r="AB4184" s="41">
        <v>0</v>
      </c>
      <c r="AC4184" s="41">
        <f t="shared" si="1906"/>
        <v>0</v>
      </c>
      <c r="AD4184" s="42">
        <f t="shared" si="1917"/>
        <v>847796.4984329408</v>
      </c>
      <c r="AE4184" s="41">
        <f t="shared" si="1918"/>
        <v>847796.4984329408</v>
      </c>
      <c r="AF4184" s="42">
        <f t="shared" si="1919"/>
        <v>27354177.185777582</v>
      </c>
      <c r="AG4184" s="43">
        <f t="shared" si="1895"/>
        <v>400</v>
      </c>
      <c r="AH4184" s="44">
        <f t="shared" si="1920"/>
        <v>387.97535934291579</v>
      </c>
      <c r="AI4184" s="36">
        <f t="shared" si="1921"/>
        <v>12.024640657084189</v>
      </c>
      <c r="AJ4184" s="36">
        <f t="shared" si="1922"/>
        <v>366</v>
      </c>
      <c r="AK4184" s="45">
        <v>45657</v>
      </c>
    </row>
    <row r="4185" spans="1:37" s="79" customFormat="1" ht="12.75" customHeight="1" x14ac:dyDescent="0.25">
      <c r="A4185" s="36">
        <v>4179</v>
      </c>
      <c r="B4185" s="91">
        <v>45291</v>
      </c>
      <c r="C4185" s="36" t="s">
        <v>823</v>
      </c>
      <c r="D4185" s="36"/>
      <c r="E4185" s="36">
        <v>12004</v>
      </c>
      <c r="F4185" s="56" t="s">
        <v>2970</v>
      </c>
      <c r="G4185" s="38" t="s">
        <v>953</v>
      </c>
      <c r="H4185" s="61">
        <v>4</v>
      </c>
      <c r="I4185" s="50">
        <v>17696000</v>
      </c>
      <c r="J4185" s="39">
        <f t="shared" si="1896"/>
        <v>0</v>
      </c>
      <c r="K4185" s="39">
        <f t="shared" si="1897"/>
        <v>0</v>
      </c>
      <c r="L4185" s="39">
        <f t="shared" si="1898"/>
        <v>17696000</v>
      </c>
      <c r="M4185" s="39">
        <f>IF(C4185=12006,H4185,IF(C4185&lt;&gt;12006,0))</f>
        <v>0</v>
      </c>
      <c r="N4185" s="39">
        <f t="shared" si="1923"/>
        <v>0</v>
      </c>
      <c r="O4185" s="39">
        <f t="shared" si="1924"/>
        <v>0</v>
      </c>
      <c r="P4185" s="39">
        <f t="shared" si="1925"/>
        <v>0</v>
      </c>
      <c r="Q4185" s="39">
        <f t="shared" si="1926"/>
        <v>0</v>
      </c>
      <c r="R4185" s="39">
        <f t="shared" si="1927"/>
        <v>0</v>
      </c>
      <c r="S4185" s="39">
        <f t="shared" si="1928"/>
        <v>0</v>
      </c>
      <c r="T4185" s="39"/>
      <c r="U4185" s="39">
        <f t="shared" si="1929"/>
        <v>0</v>
      </c>
      <c r="V4185" s="39"/>
      <c r="W4185" s="39"/>
      <c r="X4185" s="39">
        <f t="shared" si="1907"/>
        <v>1453.47022587269</v>
      </c>
      <c r="Y4185" s="39">
        <f t="shared" si="1908"/>
        <v>44240</v>
      </c>
      <c r="Z4185" s="41">
        <f t="shared" si="1909"/>
        <v>531970.10266940459</v>
      </c>
      <c r="AA4185" s="41">
        <v>0</v>
      </c>
      <c r="AB4185" s="41">
        <v>0</v>
      </c>
      <c r="AC4185" s="41">
        <f t="shared" si="1906"/>
        <v>0</v>
      </c>
      <c r="AD4185" s="42">
        <f t="shared" si="1917"/>
        <v>531970.10266940459</v>
      </c>
      <c r="AE4185" s="41">
        <f t="shared" si="1918"/>
        <v>531970.10266940459</v>
      </c>
      <c r="AF4185" s="42">
        <f t="shared" si="1919"/>
        <v>17164029.897330597</v>
      </c>
      <c r="AG4185" s="43">
        <f t="shared" si="1895"/>
        <v>400</v>
      </c>
      <c r="AH4185" s="44">
        <f t="shared" si="1920"/>
        <v>387.97535934291579</v>
      </c>
      <c r="AI4185" s="36">
        <f t="shared" si="1921"/>
        <v>12.024640657084189</v>
      </c>
      <c r="AJ4185" s="36">
        <f t="shared" si="1922"/>
        <v>366</v>
      </c>
      <c r="AK4185" s="45">
        <v>45657</v>
      </c>
    </row>
    <row r="4186" spans="1:37" s="79" customFormat="1" ht="12.75" customHeight="1" x14ac:dyDescent="0.25">
      <c r="A4186" s="36">
        <v>4180</v>
      </c>
      <c r="B4186" s="91">
        <v>45291</v>
      </c>
      <c r="C4186" s="36" t="s">
        <v>823</v>
      </c>
      <c r="D4186" s="36"/>
      <c r="E4186" s="36">
        <v>12004</v>
      </c>
      <c r="F4186" s="56" t="s">
        <v>2971</v>
      </c>
      <c r="G4186" s="38" t="s">
        <v>953</v>
      </c>
      <c r="H4186" s="61">
        <v>2</v>
      </c>
      <c r="I4186" s="50">
        <v>8848000</v>
      </c>
      <c r="J4186" s="39">
        <f t="shared" si="1896"/>
        <v>0</v>
      </c>
      <c r="K4186" s="39">
        <f t="shared" si="1897"/>
        <v>0</v>
      </c>
      <c r="L4186" s="39">
        <f t="shared" si="1898"/>
        <v>8848000</v>
      </c>
      <c r="M4186" s="39">
        <f>IF(C4186=12006,H4186,IF(C4186&lt;&gt;12006,0))</f>
        <v>0</v>
      </c>
      <c r="N4186" s="39">
        <f t="shared" si="1923"/>
        <v>0</v>
      </c>
      <c r="O4186" s="39">
        <f t="shared" si="1924"/>
        <v>0</v>
      </c>
      <c r="P4186" s="39">
        <f t="shared" si="1925"/>
        <v>0</v>
      </c>
      <c r="Q4186" s="39">
        <f t="shared" si="1926"/>
        <v>0</v>
      </c>
      <c r="R4186" s="39">
        <f t="shared" si="1927"/>
        <v>0</v>
      </c>
      <c r="S4186" s="39">
        <f t="shared" si="1928"/>
        <v>0</v>
      </c>
      <c r="T4186" s="39"/>
      <c r="U4186" s="39">
        <f t="shared" si="1929"/>
        <v>0</v>
      </c>
      <c r="V4186" s="39"/>
      <c r="W4186" s="39"/>
      <c r="X4186" s="39">
        <f t="shared" si="1907"/>
        <v>726.73511293634499</v>
      </c>
      <c r="Y4186" s="39">
        <f t="shared" si="1908"/>
        <v>22120</v>
      </c>
      <c r="Z4186" s="41">
        <f t="shared" si="1909"/>
        <v>265985.05133470229</v>
      </c>
      <c r="AA4186" s="41">
        <v>0</v>
      </c>
      <c r="AB4186" s="41">
        <v>0</v>
      </c>
      <c r="AC4186" s="41">
        <f t="shared" si="1906"/>
        <v>0</v>
      </c>
      <c r="AD4186" s="42">
        <f t="shared" si="1917"/>
        <v>265985.05133470229</v>
      </c>
      <c r="AE4186" s="41">
        <f t="shared" si="1918"/>
        <v>265985.05133470229</v>
      </c>
      <c r="AF4186" s="42">
        <f t="shared" si="1919"/>
        <v>8582014.9486652985</v>
      </c>
      <c r="AG4186" s="43">
        <f t="shared" si="1895"/>
        <v>400</v>
      </c>
      <c r="AH4186" s="44">
        <f t="shared" si="1920"/>
        <v>387.97535934291579</v>
      </c>
      <c r="AI4186" s="36">
        <f t="shared" si="1921"/>
        <v>12.024640657084189</v>
      </c>
      <c r="AJ4186" s="36">
        <f t="shared" si="1922"/>
        <v>366</v>
      </c>
      <c r="AK4186" s="45">
        <v>45657</v>
      </c>
    </row>
    <row r="4187" spans="1:37" s="79" customFormat="1" ht="12.75" customHeight="1" x14ac:dyDescent="0.25">
      <c r="A4187" s="36">
        <v>4181</v>
      </c>
      <c r="B4187" s="45">
        <v>45291</v>
      </c>
      <c r="C4187" s="36" t="s">
        <v>823</v>
      </c>
      <c r="D4187" s="36"/>
      <c r="E4187" s="36">
        <v>12004</v>
      </c>
      <c r="F4187" s="56" t="s">
        <v>2972</v>
      </c>
      <c r="G4187" s="38" t="s">
        <v>953</v>
      </c>
      <c r="H4187" s="61">
        <v>20</v>
      </c>
      <c r="I4187" s="50">
        <v>17108932.5</v>
      </c>
      <c r="J4187" s="39">
        <f t="shared" si="1896"/>
        <v>0</v>
      </c>
      <c r="K4187" s="39">
        <f t="shared" si="1897"/>
        <v>0</v>
      </c>
      <c r="L4187" s="39">
        <f t="shared" si="1898"/>
        <v>17108932.5</v>
      </c>
      <c r="M4187" s="39">
        <f>IF(C4187=12006,H4187,IF(C4187&lt;&gt;12006,0))</f>
        <v>0</v>
      </c>
      <c r="N4187" s="39">
        <f t="shared" si="1923"/>
        <v>0</v>
      </c>
      <c r="O4187" s="39">
        <f t="shared" si="1924"/>
        <v>0</v>
      </c>
      <c r="P4187" s="39">
        <f t="shared" si="1925"/>
        <v>0</v>
      </c>
      <c r="Q4187" s="39">
        <f t="shared" si="1926"/>
        <v>0</v>
      </c>
      <c r="R4187" s="39">
        <f t="shared" si="1927"/>
        <v>0</v>
      </c>
      <c r="S4187" s="39">
        <f t="shared" si="1928"/>
        <v>0</v>
      </c>
      <c r="T4187" s="39"/>
      <c r="U4187" s="39">
        <f t="shared" si="1929"/>
        <v>0</v>
      </c>
      <c r="V4187" s="39"/>
      <c r="W4187" s="39"/>
      <c r="X4187" s="39">
        <f t="shared" si="1907"/>
        <v>1405.2511293634495</v>
      </c>
      <c r="Y4187" s="39">
        <f t="shared" si="1908"/>
        <v>42772.331249999996</v>
      </c>
      <c r="Z4187" s="41">
        <f t="shared" si="1909"/>
        <v>514321.91334702255</v>
      </c>
      <c r="AA4187" s="41">
        <v>0</v>
      </c>
      <c r="AB4187" s="41">
        <v>0</v>
      </c>
      <c r="AC4187" s="41">
        <f t="shared" si="1906"/>
        <v>0</v>
      </c>
      <c r="AD4187" s="42">
        <f t="shared" si="1917"/>
        <v>514321.91334702255</v>
      </c>
      <c r="AE4187" s="41">
        <f t="shared" si="1918"/>
        <v>514321.91334702255</v>
      </c>
      <c r="AF4187" s="42">
        <f t="shared" si="1919"/>
        <v>16594610.586652977</v>
      </c>
      <c r="AG4187" s="43">
        <f t="shared" si="1895"/>
        <v>400</v>
      </c>
      <c r="AH4187" s="44">
        <f t="shared" si="1920"/>
        <v>387.97535934291579</v>
      </c>
      <c r="AI4187" s="36">
        <f t="shared" si="1921"/>
        <v>12.024640657084189</v>
      </c>
      <c r="AJ4187" s="36">
        <f t="shared" si="1922"/>
        <v>366</v>
      </c>
      <c r="AK4187" s="45">
        <v>45657</v>
      </c>
    </row>
    <row r="4188" spans="1:37" s="79" customFormat="1" ht="12.75" customHeight="1" x14ac:dyDescent="0.25">
      <c r="A4188" s="36">
        <v>4182</v>
      </c>
      <c r="B4188" s="45">
        <v>45291</v>
      </c>
      <c r="C4188" s="36" t="s">
        <v>823</v>
      </c>
      <c r="D4188" s="36"/>
      <c r="E4188" s="36">
        <v>12004</v>
      </c>
      <c r="F4188" s="56" t="s">
        <v>2973</v>
      </c>
      <c r="G4188" s="38" t="s">
        <v>335</v>
      </c>
      <c r="H4188" s="61">
        <v>20</v>
      </c>
      <c r="I4188" s="50">
        <v>23888409.075000003</v>
      </c>
      <c r="J4188" s="39">
        <f t="shared" si="1896"/>
        <v>0</v>
      </c>
      <c r="K4188" s="39">
        <f t="shared" si="1897"/>
        <v>0</v>
      </c>
      <c r="L4188" s="39">
        <f t="shared" si="1898"/>
        <v>23888409.075000003</v>
      </c>
      <c r="M4188" s="39">
        <f>IF(C4188=12006,H4188,IF(C4188&lt;&gt;12006,0))</f>
        <v>0</v>
      </c>
      <c r="N4188" s="39">
        <f t="shared" si="1923"/>
        <v>0</v>
      </c>
      <c r="O4188" s="39">
        <f t="shared" si="1924"/>
        <v>0</v>
      </c>
      <c r="P4188" s="39">
        <f t="shared" si="1925"/>
        <v>0</v>
      </c>
      <c r="Q4188" s="39">
        <f t="shared" si="1926"/>
        <v>0</v>
      </c>
      <c r="R4188" s="39">
        <f t="shared" si="1927"/>
        <v>0</v>
      </c>
      <c r="S4188" s="39">
        <f t="shared" si="1928"/>
        <v>0</v>
      </c>
      <c r="T4188" s="39"/>
      <c r="U4188" s="39">
        <f t="shared" si="1929"/>
        <v>0</v>
      </c>
      <c r="V4188" s="39"/>
      <c r="W4188" s="39"/>
      <c r="X4188" s="39">
        <f t="shared" si="1907"/>
        <v>1962.0869876796714</v>
      </c>
      <c r="Y4188" s="39">
        <f t="shared" si="1908"/>
        <v>59721.022687500001</v>
      </c>
      <c r="Z4188" s="41">
        <f t="shared" si="1909"/>
        <v>718123.83749075979</v>
      </c>
      <c r="AA4188" s="41">
        <v>0</v>
      </c>
      <c r="AB4188" s="41">
        <v>0</v>
      </c>
      <c r="AC4188" s="41">
        <f t="shared" si="1906"/>
        <v>0</v>
      </c>
      <c r="AD4188" s="42">
        <f t="shared" si="1917"/>
        <v>718123.83749075979</v>
      </c>
      <c r="AE4188" s="41">
        <f t="shared" si="1918"/>
        <v>718123.83749075979</v>
      </c>
      <c r="AF4188" s="42">
        <f t="shared" si="1919"/>
        <v>23170285.237509243</v>
      </c>
      <c r="AG4188" s="43">
        <f t="shared" si="1895"/>
        <v>400</v>
      </c>
      <c r="AH4188" s="44">
        <f t="shared" si="1920"/>
        <v>387.97535934291579</v>
      </c>
      <c r="AI4188" s="36">
        <f t="shared" si="1921"/>
        <v>12.024640657084189</v>
      </c>
      <c r="AJ4188" s="36">
        <f t="shared" si="1922"/>
        <v>366</v>
      </c>
      <c r="AK4188" s="45">
        <v>45657</v>
      </c>
    </row>
    <row r="4189" spans="1:37" s="79" customFormat="1" ht="12.75" customHeight="1" x14ac:dyDescent="0.25">
      <c r="A4189" s="36">
        <v>4183</v>
      </c>
      <c r="B4189" s="91">
        <v>45291</v>
      </c>
      <c r="C4189" s="36" t="s">
        <v>823</v>
      </c>
      <c r="D4189" s="36"/>
      <c r="E4189" s="36">
        <v>12004</v>
      </c>
      <c r="F4189" s="56" t="s">
        <v>2974</v>
      </c>
      <c r="G4189" s="38" t="s">
        <v>335</v>
      </c>
      <c r="H4189" s="61">
        <v>15</v>
      </c>
      <c r="I4189" s="50">
        <v>17916306.806250002</v>
      </c>
      <c r="J4189" s="39">
        <f t="shared" si="1896"/>
        <v>0</v>
      </c>
      <c r="K4189" s="39">
        <f t="shared" si="1897"/>
        <v>0</v>
      </c>
      <c r="L4189" s="39">
        <f t="shared" si="1898"/>
        <v>17916306.806250002</v>
      </c>
      <c r="M4189" s="39">
        <f>IF(C4189=12006,H4189,IF(C4189&lt;&gt;12006,0))</f>
        <v>0</v>
      </c>
      <c r="N4189" s="39">
        <f t="shared" si="1923"/>
        <v>0</v>
      </c>
      <c r="O4189" s="39">
        <f t="shared" si="1924"/>
        <v>0</v>
      </c>
      <c r="P4189" s="39">
        <f t="shared" si="1925"/>
        <v>0</v>
      </c>
      <c r="Q4189" s="39">
        <f t="shared" si="1926"/>
        <v>0</v>
      </c>
      <c r="R4189" s="39">
        <f t="shared" si="1927"/>
        <v>0</v>
      </c>
      <c r="S4189" s="39">
        <f t="shared" si="1928"/>
        <v>0</v>
      </c>
      <c r="T4189" s="39"/>
      <c r="U4189" s="39">
        <f t="shared" si="1929"/>
        <v>0</v>
      </c>
      <c r="V4189" s="39"/>
      <c r="W4189" s="39"/>
      <c r="X4189" s="39">
        <f t="shared" si="1907"/>
        <v>1471.5652407597538</v>
      </c>
      <c r="Y4189" s="39">
        <f t="shared" si="1908"/>
        <v>44790.76701562501</v>
      </c>
      <c r="Z4189" s="41">
        <f t="shared" si="1909"/>
        <v>538592.87811806996</v>
      </c>
      <c r="AA4189" s="41">
        <v>0</v>
      </c>
      <c r="AB4189" s="41">
        <v>0</v>
      </c>
      <c r="AC4189" s="41">
        <f t="shared" si="1906"/>
        <v>0</v>
      </c>
      <c r="AD4189" s="42">
        <f t="shared" si="1917"/>
        <v>538592.87811806996</v>
      </c>
      <c r="AE4189" s="41">
        <f t="shared" si="1918"/>
        <v>538592.87811806996</v>
      </c>
      <c r="AF4189" s="42">
        <f t="shared" si="1919"/>
        <v>17377713.928131931</v>
      </c>
      <c r="AG4189" s="43">
        <f t="shared" si="1895"/>
        <v>400</v>
      </c>
      <c r="AH4189" s="44">
        <f t="shared" si="1920"/>
        <v>387.97535934291579</v>
      </c>
      <c r="AI4189" s="36">
        <f t="shared" si="1921"/>
        <v>12.024640657084189</v>
      </c>
      <c r="AJ4189" s="36">
        <f t="shared" si="1922"/>
        <v>366</v>
      </c>
      <c r="AK4189" s="45">
        <v>45657</v>
      </c>
    </row>
    <row r="4190" spans="1:37" s="79" customFormat="1" ht="12.75" customHeight="1" x14ac:dyDescent="0.25">
      <c r="A4190" s="36">
        <v>4184</v>
      </c>
      <c r="B4190" s="91">
        <v>45291</v>
      </c>
      <c r="C4190" s="36" t="s">
        <v>823</v>
      </c>
      <c r="D4190" s="36"/>
      <c r="E4190" s="36">
        <v>12004</v>
      </c>
      <c r="F4190" s="56" t="s">
        <v>2974</v>
      </c>
      <c r="G4190" s="38" t="s">
        <v>955</v>
      </c>
      <c r="H4190" s="61">
        <v>13</v>
      </c>
      <c r="I4190" s="50">
        <v>17191122.974999998</v>
      </c>
      <c r="J4190" s="39">
        <f t="shared" si="1896"/>
        <v>0</v>
      </c>
      <c r="K4190" s="39">
        <f t="shared" si="1897"/>
        <v>0</v>
      </c>
      <c r="L4190" s="39">
        <f t="shared" si="1898"/>
        <v>17191122.974999998</v>
      </c>
      <c r="M4190" s="39">
        <f>IF(C4190=12006,H4190,IF(C4190&lt;&gt;12006,0))</f>
        <v>0</v>
      </c>
      <c r="N4190" s="39">
        <f t="shared" si="1923"/>
        <v>0</v>
      </c>
      <c r="O4190" s="39">
        <f t="shared" si="1924"/>
        <v>0</v>
      </c>
      <c r="P4190" s="39">
        <f t="shared" si="1925"/>
        <v>0</v>
      </c>
      <c r="Q4190" s="39">
        <f t="shared" si="1926"/>
        <v>0</v>
      </c>
      <c r="R4190" s="39">
        <f t="shared" si="1927"/>
        <v>0</v>
      </c>
      <c r="S4190" s="39">
        <f t="shared" si="1928"/>
        <v>0</v>
      </c>
      <c r="T4190" s="39"/>
      <c r="U4190" s="39">
        <f t="shared" si="1929"/>
        <v>0</v>
      </c>
      <c r="V4190" s="39"/>
      <c r="W4190" s="39"/>
      <c r="X4190" s="39">
        <f t="shared" si="1907"/>
        <v>1412.0018870636547</v>
      </c>
      <c r="Y4190" s="39">
        <f t="shared" si="1908"/>
        <v>42977.807437499992</v>
      </c>
      <c r="Z4190" s="41">
        <f t="shared" si="1909"/>
        <v>516792.69066529768</v>
      </c>
      <c r="AA4190" s="41">
        <v>0</v>
      </c>
      <c r="AB4190" s="41">
        <v>0</v>
      </c>
      <c r="AC4190" s="41">
        <f t="shared" si="1906"/>
        <v>0</v>
      </c>
      <c r="AD4190" s="42">
        <f t="shared" si="1917"/>
        <v>516792.69066529768</v>
      </c>
      <c r="AE4190" s="41">
        <f t="shared" si="1918"/>
        <v>516792.69066529768</v>
      </c>
      <c r="AF4190" s="42">
        <f t="shared" si="1919"/>
        <v>16674330.284334701</v>
      </c>
      <c r="AG4190" s="43">
        <f t="shared" si="1895"/>
        <v>400</v>
      </c>
      <c r="AH4190" s="44">
        <f t="shared" si="1920"/>
        <v>387.97535934291579</v>
      </c>
      <c r="AI4190" s="36">
        <f t="shared" si="1921"/>
        <v>12.024640657084189</v>
      </c>
      <c r="AJ4190" s="36">
        <f t="shared" si="1922"/>
        <v>366</v>
      </c>
      <c r="AK4190" s="45">
        <v>45657</v>
      </c>
    </row>
    <row r="4191" spans="1:37" s="79" customFormat="1" ht="12.75" customHeight="1" x14ac:dyDescent="0.25">
      <c r="A4191" s="36">
        <v>4185</v>
      </c>
      <c r="B4191" s="91">
        <v>45291</v>
      </c>
      <c r="C4191" s="36" t="s">
        <v>823</v>
      </c>
      <c r="D4191" s="36"/>
      <c r="E4191" s="36">
        <v>12004</v>
      </c>
      <c r="F4191" s="56" t="s">
        <v>2975</v>
      </c>
      <c r="G4191" s="38" t="s">
        <v>955</v>
      </c>
      <c r="H4191" s="61">
        <v>3</v>
      </c>
      <c r="I4191" s="50">
        <v>4407628.8375000004</v>
      </c>
      <c r="J4191" s="39">
        <f t="shared" si="1896"/>
        <v>0</v>
      </c>
      <c r="K4191" s="39">
        <f t="shared" si="1897"/>
        <v>0</v>
      </c>
      <c r="L4191" s="39">
        <f t="shared" si="1898"/>
        <v>4407628.8375000004</v>
      </c>
      <c r="M4191" s="39">
        <f>IF(C4191=12006,H4191,IF(C4191&lt;&gt;12006,0))</f>
        <v>0</v>
      </c>
      <c r="N4191" s="39">
        <f t="shared" si="1923"/>
        <v>0</v>
      </c>
      <c r="O4191" s="39">
        <f t="shared" si="1924"/>
        <v>0</v>
      </c>
      <c r="P4191" s="39">
        <f t="shared" si="1925"/>
        <v>0</v>
      </c>
      <c r="Q4191" s="39">
        <f t="shared" si="1926"/>
        <v>0</v>
      </c>
      <c r="R4191" s="39">
        <f t="shared" si="1927"/>
        <v>0</v>
      </c>
      <c r="S4191" s="39">
        <f t="shared" si="1928"/>
        <v>0</v>
      </c>
      <c r="T4191" s="39"/>
      <c r="U4191" s="39">
        <f t="shared" si="1929"/>
        <v>0</v>
      </c>
      <c r="V4191" s="39"/>
      <c r="W4191" s="39"/>
      <c r="X4191" s="39">
        <f t="shared" si="1907"/>
        <v>362.02290246406574</v>
      </c>
      <c r="Y4191" s="39">
        <f t="shared" si="1908"/>
        <v>11019.072093750001</v>
      </c>
      <c r="Z4191" s="41">
        <f t="shared" si="1909"/>
        <v>132500.38230184806</v>
      </c>
      <c r="AA4191" s="41">
        <v>0</v>
      </c>
      <c r="AB4191" s="41">
        <v>0</v>
      </c>
      <c r="AC4191" s="41">
        <f t="shared" si="1906"/>
        <v>0</v>
      </c>
      <c r="AD4191" s="42">
        <f t="shared" si="1917"/>
        <v>132500.38230184806</v>
      </c>
      <c r="AE4191" s="41">
        <f t="shared" si="1918"/>
        <v>132500.38230184806</v>
      </c>
      <c r="AF4191" s="42">
        <f t="shared" si="1919"/>
        <v>4275128.455198152</v>
      </c>
      <c r="AG4191" s="43">
        <f t="shared" si="1895"/>
        <v>400</v>
      </c>
      <c r="AH4191" s="44">
        <f t="shared" si="1920"/>
        <v>387.97535934291579</v>
      </c>
      <c r="AI4191" s="36">
        <f t="shared" si="1921"/>
        <v>12.024640657084189</v>
      </c>
      <c r="AJ4191" s="36">
        <f t="shared" si="1922"/>
        <v>366</v>
      </c>
      <c r="AK4191" s="45">
        <v>45657</v>
      </c>
    </row>
    <row r="4192" spans="1:37" s="79" customFormat="1" ht="12.75" customHeight="1" x14ac:dyDescent="0.25">
      <c r="A4192" s="36">
        <v>4186</v>
      </c>
      <c r="B4192" s="91">
        <v>45291</v>
      </c>
      <c r="C4192" s="36" t="s">
        <v>823</v>
      </c>
      <c r="D4192" s="36"/>
      <c r="E4192" s="36">
        <v>12004</v>
      </c>
      <c r="F4192" s="56" t="s">
        <v>2976</v>
      </c>
      <c r="G4192" s="38" t="s">
        <v>953</v>
      </c>
      <c r="H4192" s="61">
        <v>1</v>
      </c>
      <c r="I4192" s="50">
        <v>749935.72</v>
      </c>
      <c r="J4192" s="39">
        <f t="shared" si="1896"/>
        <v>0</v>
      </c>
      <c r="K4192" s="39">
        <f t="shared" si="1897"/>
        <v>0</v>
      </c>
      <c r="L4192" s="39">
        <f t="shared" si="1898"/>
        <v>749935.72</v>
      </c>
      <c r="M4192" s="39">
        <f>IF(C4192=12006,H4192,IF(C4192&lt;&gt;12006,0))</f>
        <v>0</v>
      </c>
      <c r="N4192" s="39">
        <f t="shared" si="1923"/>
        <v>0</v>
      </c>
      <c r="O4192" s="39">
        <f t="shared" si="1924"/>
        <v>0</v>
      </c>
      <c r="P4192" s="39">
        <f t="shared" si="1925"/>
        <v>0</v>
      </c>
      <c r="Q4192" s="39">
        <f t="shared" si="1926"/>
        <v>0</v>
      </c>
      <c r="R4192" s="39">
        <f t="shared" si="1927"/>
        <v>0</v>
      </c>
      <c r="S4192" s="39">
        <f t="shared" si="1928"/>
        <v>0</v>
      </c>
      <c r="T4192" s="39"/>
      <c r="U4192" s="39">
        <f t="shared" si="1929"/>
        <v>0</v>
      </c>
      <c r="V4192" s="39"/>
      <c r="W4192" s="39"/>
      <c r="X4192" s="39">
        <f t="shared" si="1907"/>
        <v>61.596363039014371</v>
      </c>
      <c r="Y4192" s="39">
        <f t="shared" si="1908"/>
        <v>1874.8392999999999</v>
      </c>
      <c r="Z4192" s="41">
        <f t="shared" si="1909"/>
        <v>22544.268872279259</v>
      </c>
      <c r="AA4192" s="41">
        <v>0</v>
      </c>
      <c r="AB4192" s="41">
        <v>0</v>
      </c>
      <c r="AC4192" s="41">
        <f t="shared" si="1906"/>
        <v>0</v>
      </c>
      <c r="AD4192" s="42">
        <f t="shared" si="1917"/>
        <v>22544.268872279259</v>
      </c>
      <c r="AE4192" s="41">
        <f t="shared" si="1918"/>
        <v>22544.268872279259</v>
      </c>
      <c r="AF4192" s="42">
        <f t="shared" si="1919"/>
        <v>727391.45112772076</v>
      </c>
      <c r="AG4192" s="43">
        <f t="shared" si="1895"/>
        <v>400</v>
      </c>
      <c r="AH4192" s="44">
        <f t="shared" si="1920"/>
        <v>387.97535934291579</v>
      </c>
      <c r="AI4192" s="36">
        <f t="shared" si="1921"/>
        <v>12.024640657084189</v>
      </c>
      <c r="AJ4192" s="36">
        <f t="shared" si="1922"/>
        <v>366</v>
      </c>
      <c r="AK4192" s="45">
        <v>45657</v>
      </c>
    </row>
    <row r="4193" spans="1:37" s="79" customFormat="1" ht="25.5" customHeight="1" x14ac:dyDescent="0.25">
      <c r="A4193" s="36">
        <v>4187</v>
      </c>
      <c r="B4193" s="91">
        <v>45291</v>
      </c>
      <c r="C4193" s="36" t="s">
        <v>823</v>
      </c>
      <c r="D4193" s="36"/>
      <c r="E4193" s="36">
        <v>12004</v>
      </c>
      <c r="F4193" s="56" t="s">
        <v>2977</v>
      </c>
      <c r="G4193" s="38" t="s">
        <v>953</v>
      </c>
      <c r="H4193" s="61">
        <v>1</v>
      </c>
      <c r="I4193" s="50">
        <v>749935.72</v>
      </c>
      <c r="J4193" s="39">
        <f t="shared" si="1896"/>
        <v>0</v>
      </c>
      <c r="K4193" s="39">
        <f t="shared" si="1897"/>
        <v>0</v>
      </c>
      <c r="L4193" s="39">
        <f t="shared" si="1898"/>
        <v>749935.72</v>
      </c>
      <c r="M4193" s="39">
        <f>IF(C4193=12006,H4193,IF(C4193&lt;&gt;12006,0))</f>
        <v>0</v>
      </c>
      <c r="N4193" s="39">
        <f t="shared" si="1923"/>
        <v>0</v>
      </c>
      <c r="O4193" s="39">
        <f t="shared" si="1924"/>
        <v>0</v>
      </c>
      <c r="P4193" s="39">
        <f t="shared" si="1925"/>
        <v>0</v>
      </c>
      <c r="Q4193" s="39">
        <f t="shared" si="1926"/>
        <v>0</v>
      </c>
      <c r="R4193" s="39">
        <f t="shared" si="1927"/>
        <v>0</v>
      </c>
      <c r="S4193" s="39">
        <f t="shared" si="1928"/>
        <v>0</v>
      </c>
      <c r="T4193" s="39"/>
      <c r="U4193" s="39">
        <f t="shared" si="1929"/>
        <v>0</v>
      </c>
      <c r="V4193" s="39"/>
      <c r="W4193" s="39"/>
      <c r="X4193" s="39">
        <f t="shared" si="1907"/>
        <v>61.596363039014371</v>
      </c>
      <c r="Y4193" s="39">
        <f t="shared" si="1908"/>
        <v>1874.8392999999999</v>
      </c>
      <c r="Z4193" s="41">
        <f t="shared" si="1909"/>
        <v>22544.268872279259</v>
      </c>
      <c r="AA4193" s="41">
        <v>0</v>
      </c>
      <c r="AB4193" s="41">
        <v>0</v>
      </c>
      <c r="AC4193" s="41">
        <f t="shared" si="1906"/>
        <v>0</v>
      </c>
      <c r="AD4193" s="42">
        <f t="shared" si="1917"/>
        <v>22544.268872279259</v>
      </c>
      <c r="AE4193" s="41">
        <f t="shared" si="1918"/>
        <v>22544.268872279259</v>
      </c>
      <c r="AF4193" s="42">
        <f t="shared" si="1919"/>
        <v>727391.45112772076</v>
      </c>
      <c r="AG4193" s="43">
        <f t="shared" si="1895"/>
        <v>400</v>
      </c>
      <c r="AH4193" s="44">
        <f t="shared" si="1920"/>
        <v>387.97535934291579</v>
      </c>
      <c r="AI4193" s="36">
        <f t="shared" si="1921"/>
        <v>12.024640657084189</v>
      </c>
      <c r="AJ4193" s="36">
        <f t="shared" si="1922"/>
        <v>366</v>
      </c>
      <c r="AK4193" s="45">
        <v>45657</v>
      </c>
    </row>
    <row r="4194" spans="1:37" s="79" customFormat="1" ht="25.5" customHeight="1" x14ac:dyDescent="0.25">
      <c r="A4194" s="36">
        <v>4188</v>
      </c>
      <c r="B4194" s="45">
        <v>45291</v>
      </c>
      <c r="C4194" s="36" t="s">
        <v>721</v>
      </c>
      <c r="D4194" s="36"/>
      <c r="E4194" s="36">
        <v>12003</v>
      </c>
      <c r="F4194" s="56" t="s">
        <v>2206</v>
      </c>
      <c r="G4194" s="38" t="s">
        <v>318</v>
      </c>
      <c r="H4194" s="61">
        <v>3</v>
      </c>
      <c r="I4194" s="48">
        <v>399000</v>
      </c>
      <c r="J4194" s="39">
        <f t="shared" si="1896"/>
        <v>0</v>
      </c>
      <c r="K4194" s="39">
        <f t="shared" si="1897"/>
        <v>399000</v>
      </c>
      <c r="L4194" s="39">
        <f t="shared" si="1898"/>
        <v>0</v>
      </c>
      <c r="M4194" s="39">
        <f>IF(C4194=12006,H4194,IF(C4194&lt;&gt;12006,0))</f>
        <v>0</v>
      </c>
      <c r="N4194" s="39">
        <f t="shared" si="1923"/>
        <v>0</v>
      </c>
      <c r="O4194" s="39">
        <f t="shared" si="1924"/>
        <v>0</v>
      </c>
      <c r="P4194" s="39">
        <f t="shared" si="1925"/>
        <v>0</v>
      </c>
      <c r="Q4194" s="39">
        <f t="shared" si="1926"/>
        <v>0</v>
      </c>
      <c r="R4194" s="39">
        <f t="shared" si="1927"/>
        <v>0</v>
      </c>
      <c r="S4194" s="39">
        <f t="shared" si="1928"/>
        <v>0</v>
      </c>
      <c r="T4194" s="39"/>
      <c r="U4194" s="39">
        <f t="shared" si="1929"/>
        <v>0</v>
      </c>
      <c r="V4194" s="39"/>
      <c r="W4194" s="39"/>
      <c r="X4194" s="39">
        <f t="shared" si="1907"/>
        <v>32.772073921971256</v>
      </c>
      <c r="Y4194" s="39">
        <f t="shared" si="1908"/>
        <v>997.50000000000011</v>
      </c>
      <c r="Z4194" s="41">
        <f t="shared" si="1909"/>
        <v>11994.57905544148</v>
      </c>
      <c r="AA4194" s="41">
        <v>0</v>
      </c>
      <c r="AB4194" s="41">
        <v>0</v>
      </c>
      <c r="AC4194" s="41">
        <f t="shared" si="1906"/>
        <v>0</v>
      </c>
      <c r="AD4194" s="42">
        <f t="shared" si="1917"/>
        <v>11994.57905544148</v>
      </c>
      <c r="AE4194" s="41">
        <f t="shared" si="1918"/>
        <v>11994.57905544148</v>
      </c>
      <c r="AF4194" s="42">
        <f t="shared" si="1919"/>
        <v>387005.42094455851</v>
      </c>
      <c r="AG4194" s="43">
        <f t="shared" si="1895"/>
        <v>400</v>
      </c>
      <c r="AH4194" s="44">
        <f t="shared" si="1920"/>
        <v>387.97535934291579</v>
      </c>
      <c r="AI4194" s="36">
        <f t="shared" si="1921"/>
        <v>12.024640657084189</v>
      </c>
      <c r="AJ4194" s="36">
        <f t="shared" si="1922"/>
        <v>366</v>
      </c>
      <c r="AK4194" s="45">
        <v>45657</v>
      </c>
    </row>
    <row r="4195" spans="1:37" s="79" customFormat="1" ht="12.75" customHeight="1" x14ac:dyDescent="0.25">
      <c r="A4195" s="36">
        <v>4189</v>
      </c>
      <c r="B4195" s="45">
        <v>45291</v>
      </c>
      <c r="C4195" s="36" t="s">
        <v>721</v>
      </c>
      <c r="D4195" s="36"/>
      <c r="E4195" s="36">
        <v>12003</v>
      </c>
      <c r="F4195" s="56" t="s">
        <v>2206</v>
      </c>
      <c r="G4195" s="38" t="s">
        <v>318</v>
      </c>
      <c r="H4195" s="61">
        <v>1</v>
      </c>
      <c r="I4195" s="48">
        <v>105000</v>
      </c>
      <c r="J4195" s="39">
        <f t="shared" si="1896"/>
        <v>0</v>
      </c>
      <c r="K4195" s="39">
        <f t="shared" si="1897"/>
        <v>105000</v>
      </c>
      <c r="L4195" s="39">
        <f t="shared" si="1898"/>
        <v>0</v>
      </c>
      <c r="M4195" s="39">
        <f>IF(C4195=12006,H4195,IF(C4195&lt;&gt;12006,0))</f>
        <v>0</v>
      </c>
      <c r="N4195" s="39">
        <f t="shared" si="1923"/>
        <v>0</v>
      </c>
      <c r="O4195" s="39">
        <f t="shared" si="1924"/>
        <v>0</v>
      </c>
      <c r="P4195" s="39">
        <f t="shared" si="1925"/>
        <v>0</v>
      </c>
      <c r="Q4195" s="39">
        <f t="shared" si="1926"/>
        <v>0</v>
      </c>
      <c r="R4195" s="39">
        <f t="shared" si="1927"/>
        <v>0</v>
      </c>
      <c r="S4195" s="39">
        <f t="shared" si="1928"/>
        <v>0</v>
      </c>
      <c r="T4195" s="39"/>
      <c r="U4195" s="39">
        <f t="shared" si="1929"/>
        <v>0</v>
      </c>
      <c r="V4195" s="39"/>
      <c r="W4195" s="39"/>
      <c r="X4195" s="39">
        <f t="shared" si="1907"/>
        <v>8.6242299794661186</v>
      </c>
      <c r="Y4195" s="39">
        <f t="shared" si="1908"/>
        <v>262.5</v>
      </c>
      <c r="Z4195" s="41">
        <f t="shared" si="1909"/>
        <v>3156.4681724845996</v>
      </c>
      <c r="AA4195" s="41">
        <v>0</v>
      </c>
      <c r="AB4195" s="41">
        <v>0</v>
      </c>
      <c r="AC4195" s="41">
        <f t="shared" si="1906"/>
        <v>0</v>
      </c>
      <c r="AD4195" s="42">
        <f t="shared" si="1917"/>
        <v>3156.4681724845996</v>
      </c>
      <c r="AE4195" s="41">
        <f t="shared" si="1918"/>
        <v>3156.4681724845996</v>
      </c>
      <c r="AF4195" s="42">
        <f t="shared" si="1919"/>
        <v>101843.5318275154</v>
      </c>
      <c r="AG4195" s="43">
        <f t="shared" si="1895"/>
        <v>400</v>
      </c>
      <c r="AH4195" s="44">
        <f t="shared" si="1920"/>
        <v>387.97535934291579</v>
      </c>
      <c r="AI4195" s="36">
        <f t="shared" si="1921"/>
        <v>12.024640657084189</v>
      </c>
      <c r="AJ4195" s="36">
        <f t="shared" si="1922"/>
        <v>366</v>
      </c>
      <c r="AK4195" s="45">
        <v>45657</v>
      </c>
    </row>
    <row r="4196" spans="1:37" s="79" customFormat="1" ht="12.75" customHeight="1" x14ac:dyDescent="0.25">
      <c r="A4196" s="36">
        <v>4190</v>
      </c>
      <c r="B4196" s="45">
        <v>45291</v>
      </c>
      <c r="C4196" s="36" t="s">
        <v>721</v>
      </c>
      <c r="D4196" s="36"/>
      <c r="E4196" s="36">
        <v>12003</v>
      </c>
      <c r="F4196" s="56" t="s">
        <v>2978</v>
      </c>
      <c r="G4196" s="38" t="s">
        <v>318</v>
      </c>
      <c r="H4196" s="61">
        <v>1</v>
      </c>
      <c r="I4196" s="48">
        <v>120000</v>
      </c>
      <c r="J4196" s="39">
        <f t="shared" si="1896"/>
        <v>0</v>
      </c>
      <c r="K4196" s="39">
        <f t="shared" si="1897"/>
        <v>120000</v>
      </c>
      <c r="L4196" s="39">
        <f t="shared" si="1898"/>
        <v>0</v>
      </c>
      <c r="M4196" s="39">
        <f>IF(C4196=12006,H4196,IF(C4196&lt;&gt;12006,0))</f>
        <v>0</v>
      </c>
      <c r="N4196" s="39">
        <f t="shared" si="1923"/>
        <v>0</v>
      </c>
      <c r="O4196" s="39">
        <f t="shared" si="1924"/>
        <v>0</v>
      </c>
      <c r="P4196" s="39">
        <f t="shared" si="1925"/>
        <v>0</v>
      </c>
      <c r="Q4196" s="39">
        <f t="shared" si="1926"/>
        <v>0</v>
      </c>
      <c r="R4196" s="39">
        <f t="shared" si="1927"/>
        <v>0</v>
      </c>
      <c r="S4196" s="39">
        <f t="shared" si="1928"/>
        <v>0</v>
      </c>
      <c r="T4196" s="39"/>
      <c r="U4196" s="39">
        <f t="shared" si="1929"/>
        <v>0</v>
      </c>
      <c r="V4196" s="39"/>
      <c r="W4196" s="39"/>
      <c r="X4196" s="39">
        <f t="shared" si="1907"/>
        <v>9.8562628336755651</v>
      </c>
      <c r="Y4196" s="39">
        <f t="shared" si="1908"/>
        <v>300</v>
      </c>
      <c r="Z4196" s="41">
        <f t="shared" si="1909"/>
        <v>3607.3921971252566</v>
      </c>
      <c r="AA4196" s="41">
        <v>0</v>
      </c>
      <c r="AB4196" s="41">
        <v>0</v>
      </c>
      <c r="AC4196" s="41">
        <f t="shared" si="1906"/>
        <v>0</v>
      </c>
      <c r="AD4196" s="42">
        <f t="shared" si="1917"/>
        <v>3607.3921971252566</v>
      </c>
      <c r="AE4196" s="41">
        <f t="shared" si="1918"/>
        <v>3607.3921971252566</v>
      </c>
      <c r="AF4196" s="42">
        <f t="shared" si="1919"/>
        <v>116392.60780287474</v>
      </c>
      <c r="AG4196" s="43">
        <f t="shared" si="1895"/>
        <v>400</v>
      </c>
      <c r="AH4196" s="44">
        <f t="shared" si="1920"/>
        <v>387.97535934291579</v>
      </c>
      <c r="AI4196" s="36">
        <f t="shared" si="1921"/>
        <v>12.024640657084189</v>
      </c>
      <c r="AJ4196" s="36">
        <f t="shared" si="1922"/>
        <v>366</v>
      </c>
      <c r="AK4196" s="45">
        <v>45657</v>
      </c>
    </row>
    <row r="4197" spans="1:37" s="79" customFormat="1" ht="12.75" customHeight="1" x14ac:dyDescent="0.25">
      <c r="A4197" s="36">
        <v>4191</v>
      </c>
      <c r="B4197" s="45">
        <v>45291</v>
      </c>
      <c r="C4197" s="36" t="s">
        <v>721</v>
      </c>
      <c r="D4197" s="36"/>
      <c r="E4197" s="36">
        <v>12003</v>
      </c>
      <c r="F4197" s="56" t="s">
        <v>2978</v>
      </c>
      <c r="G4197" s="38" t="s">
        <v>318</v>
      </c>
      <c r="H4197" s="61">
        <v>18</v>
      </c>
      <c r="I4197" s="48">
        <v>2880000</v>
      </c>
      <c r="J4197" s="39">
        <f t="shared" si="1896"/>
        <v>0</v>
      </c>
      <c r="K4197" s="39">
        <f t="shared" si="1897"/>
        <v>2880000</v>
      </c>
      <c r="L4197" s="39">
        <f t="shared" si="1898"/>
        <v>0</v>
      </c>
      <c r="M4197" s="39">
        <f>IF(C4197=12006,H4197,IF(C4197&lt;&gt;12006,0))</f>
        <v>0</v>
      </c>
      <c r="N4197" s="39">
        <f t="shared" si="1923"/>
        <v>0</v>
      </c>
      <c r="O4197" s="39">
        <f t="shared" si="1924"/>
        <v>0</v>
      </c>
      <c r="P4197" s="39">
        <f t="shared" si="1925"/>
        <v>0</v>
      </c>
      <c r="Q4197" s="39">
        <f t="shared" si="1926"/>
        <v>0</v>
      </c>
      <c r="R4197" s="39">
        <f t="shared" si="1927"/>
        <v>0</v>
      </c>
      <c r="S4197" s="39">
        <f t="shared" si="1928"/>
        <v>0</v>
      </c>
      <c r="T4197" s="39"/>
      <c r="U4197" s="39">
        <f t="shared" si="1929"/>
        <v>0</v>
      </c>
      <c r="V4197" s="39"/>
      <c r="W4197" s="39"/>
      <c r="X4197" s="39">
        <f t="shared" si="1907"/>
        <v>236.55030800821356</v>
      </c>
      <c r="Y4197" s="39">
        <f t="shared" si="1908"/>
        <v>7200</v>
      </c>
      <c r="Z4197" s="41">
        <f t="shared" si="1909"/>
        <v>86577.412731006159</v>
      </c>
      <c r="AA4197" s="41">
        <v>0</v>
      </c>
      <c r="AB4197" s="41">
        <v>0</v>
      </c>
      <c r="AC4197" s="41">
        <f t="shared" si="1906"/>
        <v>0</v>
      </c>
      <c r="AD4197" s="42">
        <f t="shared" si="1917"/>
        <v>86577.412731006159</v>
      </c>
      <c r="AE4197" s="41">
        <f t="shared" si="1918"/>
        <v>86577.412731006159</v>
      </c>
      <c r="AF4197" s="42">
        <f t="shared" si="1919"/>
        <v>2793422.5872689937</v>
      </c>
      <c r="AG4197" s="43">
        <f t="shared" si="1895"/>
        <v>400</v>
      </c>
      <c r="AH4197" s="44">
        <f t="shared" si="1920"/>
        <v>387.97535934291579</v>
      </c>
      <c r="AI4197" s="36">
        <f t="shared" si="1921"/>
        <v>12.024640657084189</v>
      </c>
      <c r="AJ4197" s="36">
        <f t="shared" si="1922"/>
        <v>366</v>
      </c>
      <c r="AK4197" s="45">
        <v>45657</v>
      </c>
    </row>
    <row r="4198" spans="1:37" s="79" customFormat="1" ht="12.75" customHeight="1" x14ac:dyDescent="0.25">
      <c r="A4198" s="36">
        <v>4192</v>
      </c>
      <c r="B4198" s="45">
        <v>45291</v>
      </c>
      <c r="C4198" s="36" t="s">
        <v>32</v>
      </c>
      <c r="D4198" s="36"/>
      <c r="E4198" s="36">
        <v>12014</v>
      </c>
      <c r="F4198" s="36" t="s">
        <v>2959</v>
      </c>
      <c r="G4198" s="38" t="s">
        <v>318</v>
      </c>
      <c r="H4198" s="38">
        <v>4</v>
      </c>
      <c r="I4198" s="50">
        <v>40711595.940031357</v>
      </c>
      <c r="J4198" s="39">
        <f t="shared" si="1896"/>
        <v>0</v>
      </c>
      <c r="K4198" s="39">
        <f t="shared" si="1897"/>
        <v>0</v>
      </c>
      <c r="L4198" s="39">
        <f t="shared" si="1898"/>
        <v>0</v>
      </c>
      <c r="M4198" s="39">
        <f>IF(E4198=12006,I4198,IF(E4198&lt;&gt;12006,0))</f>
        <v>0</v>
      </c>
      <c r="N4198" s="39">
        <f>IF(E4198=12007,I4198,IF(E4198&lt;&gt;12007,0))</f>
        <v>0</v>
      </c>
      <c r="O4198" s="39">
        <f>IF(E4198=12008,I4198,IF(E4198&lt;&gt;12008,0))</f>
        <v>0</v>
      </c>
      <c r="P4198" s="39">
        <f>IF(E4198=12009,I4198,IF(E4198&lt;&gt;12009,0))</f>
        <v>0</v>
      </c>
      <c r="Q4198" s="39">
        <f>IF(E4198=12010,I4198,IF(E4198&lt;&gt;12010,0))</f>
        <v>0</v>
      </c>
      <c r="R4198" s="39">
        <f>IF(E4198=12011,I4198,IF(E4198&lt;&gt;12011,0))</f>
        <v>0</v>
      </c>
      <c r="S4198" s="39"/>
      <c r="T4198" s="39">
        <v>40711595.940031357</v>
      </c>
      <c r="U4198" s="39">
        <f>IF(E4198=12050,I4198,IF(E4198&lt;&gt;12050,0))</f>
        <v>0</v>
      </c>
      <c r="V4198" s="36"/>
      <c r="W4198" s="36"/>
      <c r="X4198" s="39">
        <f t="shared" si="1907"/>
        <v>0</v>
      </c>
      <c r="Y4198" s="39">
        <f t="shared" si="1908"/>
        <v>0</v>
      </c>
      <c r="Z4198" s="41">
        <f t="shared" si="1909"/>
        <v>0</v>
      </c>
      <c r="AA4198" s="41">
        <v>0</v>
      </c>
      <c r="AB4198" s="41">
        <v>38000665.86971762</v>
      </c>
      <c r="AC4198" s="41">
        <f t="shared" si="1906"/>
        <v>38000665.86971762</v>
      </c>
      <c r="AD4198" s="42">
        <f t="shared" si="1917"/>
        <v>0</v>
      </c>
      <c r="AE4198" s="41">
        <f t="shared" si="1918"/>
        <v>38000665.86971762</v>
      </c>
      <c r="AF4198" s="42">
        <f t="shared" si="1919"/>
        <v>2710930.0703137368</v>
      </c>
      <c r="AG4198" s="43">
        <f t="shared" si="1895"/>
        <v>0</v>
      </c>
      <c r="AH4198" s="44">
        <f t="shared" si="1920"/>
        <v>0</v>
      </c>
      <c r="AI4198" s="36">
        <f t="shared" si="1921"/>
        <v>12.024640657084189</v>
      </c>
      <c r="AJ4198" s="36">
        <f t="shared" si="1922"/>
        <v>366</v>
      </c>
      <c r="AK4198" s="45">
        <v>45657</v>
      </c>
    </row>
    <row r="4199" spans="1:37" s="79" customFormat="1" ht="12.75" customHeight="1" x14ac:dyDescent="0.25">
      <c r="A4199" s="36">
        <v>4193</v>
      </c>
      <c r="B4199" s="45">
        <v>45291</v>
      </c>
      <c r="C4199" s="36" t="s">
        <v>32</v>
      </c>
      <c r="D4199" s="36"/>
      <c r="E4199" s="36">
        <v>12014</v>
      </c>
      <c r="F4199" s="36" t="s">
        <v>2959</v>
      </c>
      <c r="G4199" s="38" t="s">
        <v>320</v>
      </c>
      <c r="H4199" s="38">
        <v>4</v>
      </c>
      <c r="I4199" s="50">
        <v>102576039.51089895</v>
      </c>
      <c r="J4199" s="39">
        <f t="shared" si="1896"/>
        <v>0</v>
      </c>
      <c r="K4199" s="39">
        <f t="shared" si="1897"/>
        <v>0</v>
      </c>
      <c r="L4199" s="39">
        <f t="shared" si="1898"/>
        <v>0</v>
      </c>
      <c r="M4199" s="39">
        <f>IF(E4199=12006,I4199,IF(E4199&lt;&gt;12006,0))</f>
        <v>0</v>
      </c>
      <c r="N4199" s="39">
        <f>IF(E4199=12007,I4199,IF(E4199&lt;&gt;12007,0))</f>
        <v>0</v>
      </c>
      <c r="O4199" s="39">
        <f>IF(E4199=12008,I4199,IF(E4199&lt;&gt;12008,0))</f>
        <v>0</v>
      </c>
      <c r="P4199" s="39">
        <f>IF(E4199=12009,I4199,IF(E4199&lt;&gt;12009,0))</f>
        <v>0</v>
      </c>
      <c r="Q4199" s="39">
        <f>IF(E4199=12010,I4199,IF(E4199&lt;&gt;12010,0))</f>
        <v>0</v>
      </c>
      <c r="R4199" s="39">
        <f>IF(E4199=12011,I4199,IF(E4199&lt;&gt;12011,0))</f>
        <v>0</v>
      </c>
      <c r="S4199" s="39"/>
      <c r="T4199" s="39">
        <v>102576039.51089895</v>
      </c>
      <c r="U4199" s="39">
        <f>IF(E4199=12050,I4199,IF(E4199&lt;&gt;12050,0))</f>
        <v>0</v>
      </c>
      <c r="V4199" s="36"/>
      <c r="W4199" s="36"/>
      <c r="X4199" s="39">
        <f t="shared" si="1907"/>
        <v>0</v>
      </c>
      <c r="Y4199" s="39">
        <f t="shared" si="1908"/>
        <v>0</v>
      </c>
      <c r="Z4199" s="41">
        <f t="shared" si="1909"/>
        <v>0</v>
      </c>
      <c r="AA4199" s="41">
        <v>0</v>
      </c>
      <c r="AB4199" s="41">
        <v>95745639.877010971</v>
      </c>
      <c r="AC4199" s="41">
        <f t="shared" si="1906"/>
        <v>95745639.877010971</v>
      </c>
      <c r="AD4199" s="42">
        <f t="shared" si="1917"/>
        <v>0</v>
      </c>
      <c r="AE4199" s="41">
        <f t="shared" si="1918"/>
        <v>95745639.877010971</v>
      </c>
      <c r="AF4199" s="42">
        <f t="shared" si="1919"/>
        <v>6830399.6338879764</v>
      </c>
      <c r="AG4199" s="43">
        <f t="shared" si="1895"/>
        <v>0</v>
      </c>
      <c r="AH4199" s="44">
        <f t="shared" si="1920"/>
        <v>0</v>
      </c>
      <c r="AI4199" s="36">
        <f t="shared" si="1921"/>
        <v>12.024640657084189</v>
      </c>
      <c r="AJ4199" s="36">
        <f t="shared" si="1922"/>
        <v>366</v>
      </c>
      <c r="AK4199" s="45">
        <v>45657</v>
      </c>
    </row>
    <row r="4200" spans="1:37" s="79" customFormat="1" ht="12.75" customHeight="1" x14ac:dyDescent="0.25">
      <c r="A4200" s="36">
        <v>4194</v>
      </c>
      <c r="B4200" s="45">
        <v>45291</v>
      </c>
      <c r="C4200" s="36" t="s">
        <v>32</v>
      </c>
      <c r="D4200" s="36"/>
      <c r="E4200" s="36">
        <v>12014</v>
      </c>
      <c r="F4200" s="36" t="s">
        <v>2959</v>
      </c>
      <c r="G4200" s="38" t="s">
        <v>322</v>
      </c>
      <c r="H4200" s="38">
        <v>4</v>
      </c>
      <c r="I4200" s="50">
        <v>20368654.458785277</v>
      </c>
      <c r="J4200" s="39">
        <f t="shared" si="1896"/>
        <v>0</v>
      </c>
      <c r="K4200" s="39">
        <f t="shared" si="1897"/>
        <v>0</v>
      </c>
      <c r="L4200" s="39">
        <f t="shared" si="1898"/>
        <v>0</v>
      </c>
      <c r="M4200" s="39">
        <f>IF(E4200=12006,I4200,IF(E4200&lt;&gt;12006,0))</f>
        <v>0</v>
      </c>
      <c r="N4200" s="39">
        <f>IF(E4200=12007,I4200,IF(E4200&lt;&gt;12007,0))</f>
        <v>0</v>
      </c>
      <c r="O4200" s="39">
        <f>IF(E4200=12008,I4200,IF(E4200&lt;&gt;12008,0))</f>
        <v>0</v>
      </c>
      <c r="P4200" s="39">
        <f>IF(E4200=12009,I4200,IF(E4200&lt;&gt;12009,0))</f>
        <v>0</v>
      </c>
      <c r="Q4200" s="39">
        <f>IF(E4200=12010,I4200,IF(E4200&lt;&gt;12010,0))</f>
        <v>0</v>
      </c>
      <c r="R4200" s="39">
        <f>IF(E4200=12011,I4200,IF(E4200&lt;&gt;12011,0))</f>
        <v>0</v>
      </c>
      <c r="S4200" s="39"/>
      <c r="T4200" s="39">
        <v>20368654.458785277</v>
      </c>
      <c r="U4200" s="39">
        <f>IF(E4200=12050,I4200,IF(E4200&lt;&gt;12050,0))</f>
        <v>0</v>
      </c>
      <c r="V4200" s="36"/>
      <c r="W4200" s="36"/>
      <c r="X4200" s="39">
        <f t="shared" si="1907"/>
        <v>0</v>
      </c>
      <c r="Y4200" s="39">
        <f t="shared" si="1908"/>
        <v>0</v>
      </c>
      <c r="Z4200" s="41">
        <f t="shared" si="1909"/>
        <v>0</v>
      </c>
      <c r="AA4200" s="41">
        <v>0</v>
      </c>
      <c r="AB4200" s="41">
        <v>19012333.32744256</v>
      </c>
      <c r="AC4200" s="41">
        <f t="shared" si="1906"/>
        <v>19012333.32744256</v>
      </c>
      <c r="AD4200" s="42">
        <f t="shared" si="1917"/>
        <v>0</v>
      </c>
      <c r="AE4200" s="41">
        <f t="shared" si="1918"/>
        <v>19012333.32744256</v>
      </c>
      <c r="AF4200" s="42">
        <f t="shared" si="1919"/>
        <v>1356321.1313427165</v>
      </c>
      <c r="AG4200" s="43">
        <f t="shared" si="1895"/>
        <v>0</v>
      </c>
      <c r="AH4200" s="44">
        <f t="shared" si="1920"/>
        <v>0</v>
      </c>
      <c r="AI4200" s="36">
        <f t="shared" si="1921"/>
        <v>12.024640657084189</v>
      </c>
      <c r="AJ4200" s="36">
        <f t="shared" si="1922"/>
        <v>366</v>
      </c>
      <c r="AK4200" s="45">
        <v>45657</v>
      </c>
    </row>
    <row r="4201" spans="1:37" s="79" customFormat="1" ht="12.75" customHeight="1" x14ac:dyDescent="0.25">
      <c r="A4201" s="36">
        <v>4195</v>
      </c>
      <c r="B4201" s="45">
        <v>45291</v>
      </c>
      <c r="C4201" s="36" t="s">
        <v>32</v>
      </c>
      <c r="D4201" s="36"/>
      <c r="E4201" s="36">
        <v>12014</v>
      </c>
      <c r="F4201" s="36" t="s">
        <v>2959</v>
      </c>
      <c r="G4201" s="38" t="s">
        <v>335</v>
      </c>
      <c r="H4201" s="38">
        <v>4</v>
      </c>
      <c r="I4201" s="50">
        <v>225973169.76274416</v>
      </c>
      <c r="J4201" s="39">
        <f t="shared" si="1896"/>
        <v>0</v>
      </c>
      <c r="K4201" s="39">
        <f t="shared" si="1897"/>
        <v>0</v>
      </c>
      <c r="L4201" s="39">
        <f t="shared" si="1898"/>
        <v>0</v>
      </c>
      <c r="M4201" s="39">
        <f>IF(E4201=12006,I4201,IF(E4201&lt;&gt;12006,0))</f>
        <v>0</v>
      </c>
      <c r="N4201" s="39">
        <f>IF(E4201=12007,I4201,IF(E4201&lt;&gt;12007,0))</f>
        <v>0</v>
      </c>
      <c r="O4201" s="39">
        <f>IF(E4201=12008,I4201,IF(E4201&lt;&gt;12008,0))</f>
        <v>0</v>
      </c>
      <c r="P4201" s="39">
        <f>IF(E4201=12009,I4201,IF(E4201&lt;&gt;12009,0))</f>
        <v>0</v>
      </c>
      <c r="Q4201" s="39">
        <f>IF(E4201=12010,I4201,IF(E4201&lt;&gt;12010,0))</f>
        <v>0</v>
      </c>
      <c r="R4201" s="39">
        <f>IF(E4201=12011,I4201,IF(E4201&lt;&gt;12011,0))</f>
        <v>0</v>
      </c>
      <c r="S4201" s="39"/>
      <c r="T4201" s="39">
        <v>225973169.76274416</v>
      </c>
      <c r="U4201" s="39">
        <f>IF(E4201=12050,I4201,IF(E4201&lt;&gt;12050,0))</f>
        <v>0</v>
      </c>
      <c r="V4201" s="36"/>
      <c r="W4201" s="36"/>
      <c r="X4201" s="39">
        <f t="shared" si="1907"/>
        <v>0</v>
      </c>
      <c r="Y4201" s="39">
        <f t="shared" si="1908"/>
        <v>0</v>
      </c>
      <c r="Z4201" s="41">
        <f t="shared" si="1909"/>
        <v>0</v>
      </c>
      <c r="AA4201" s="41">
        <v>0</v>
      </c>
      <c r="AB4201" s="41">
        <v>210925922.24397096</v>
      </c>
      <c r="AC4201" s="41">
        <f t="shared" si="1906"/>
        <v>210925922.24397096</v>
      </c>
      <c r="AD4201" s="42">
        <f t="shared" si="1917"/>
        <v>0</v>
      </c>
      <c r="AE4201" s="41">
        <f t="shared" si="1918"/>
        <v>210925922.24397096</v>
      </c>
      <c r="AF4201" s="42">
        <f t="shared" si="1919"/>
        <v>15047247.518773198</v>
      </c>
      <c r="AG4201" s="43">
        <f t="shared" si="1895"/>
        <v>0</v>
      </c>
      <c r="AH4201" s="44">
        <f t="shared" si="1920"/>
        <v>0</v>
      </c>
      <c r="AI4201" s="36">
        <f t="shared" si="1921"/>
        <v>12.024640657084189</v>
      </c>
      <c r="AJ4201" s="36">
        <f t="shared" si="1922"/>
        <v>366</v>
      </c>
      <c r="AK4201" s="45">
        <v>45657</v>
      </c>
    </row>
    <row r="4202" spans="1:37" s="79" customFormat="1" ht="12.75" customHeight="1" x14ac:dyDescent="0.25">
      <c r="A4202" s="36">
        <v>4196</v>
      </c>
      <c r="B4202" s="45">
        <v>45291</v>
      </c>
      <c r="C4202" s="36" t="s">
        <v>33</v>
      </c>
      <c r="D4202" s="36"/>
      <c r="E4202" s="36">
        <v>12012</v>
      </c>
      <c r="F4202" s="36" t="s">
        <v>2979</v>
      </c>
      <c r="G4202" s="50" t="s">
        <v>435</v>
      </c>
      <c r="H4202" s="38">
        <v>1</v>
      </c>
      <c r="I4202" s="50">
        <v>-11362263.93</v>
      </c>
      <c r="J4202" s="39">
        <f t="shared" si="1896"/>
        <v>0</v>
      </c>
      <c r="K4202" s="39">
        <f t="shared" si="1897"/>
        <v>0</v>
      </c>
      <c r="L4202" s="39">
        <f t="shared" si="1898"/>
        <v>0</v>
      </c>
      <c r="M4202" s="39">
        <f t="shared" ref="M4202:M4207" si="1930">IF(E4202=12005,I4202,IF(E4202&lt;&gt;12005,0))</f>
        <v>0</v>
      </c>
      <c r="N4202" s="39">
        <f t="shared" ref="N4202:N4207" si="1931">IF(E4202=12006,I4202,IF(E4202&lt;&gt;12006,0))</f>
        <v>0</v>
      </c>
      <c r="O4202" s="39">
        <f t="shared" ref="O4202:O4207" si="1932">IF(E4202=12007,I4202,IF(E4202&lt;&gt;12007,0))</f>
        <v>0</v>
      </c>
      <c r="P4202" s="39">
        <f t="shared" ref="P4202:P4207" si="1933">IF(E4202=12008,I4202,IF(E4202&lt;&gt;12008,0))</f>
        <v>0</v>
      </c>
      <c r="Q4202" s="39">
        <f>IF(E4202=12009,I4202,IF(E4202&lt;&gt;12009,0))</f>
        <v>0</v>
      </c>
      <c r="R4202" s="39">
        <f>IF(E4202=12010,I4202,IF(E4202&lt;&gt;12010,0))</f>
        <v>0</v>
      </c>
      <c r="S4202" s="39">
        <f>IF(E4202=12011,I4202,IF(E4202&lt;&gt;12011,0))</f>
        <v>0</v>
      </c>
      <c r="T4202" s="39"/>
      <c r="U4202" s="39">
        <f>IF(E4202=12012,I4202,IF(E4202&lt;&gt;12012,0))</f>
        <v>-11362263.93</v>
      </c>
      <c r="V4202" s="39"/>
      <c r="W4202" s="39">
        <f>IF(E4202=12099,I4202,IF(E4202&lt;&gt;12099,0))</f>
        <v>0</v>
      </c>
      <c r="X4202" s="39">
        <f t="shared" si="1907"/>
        <v>0</v>
      </c>
      <c r="Y4202" s="39">
        <f t="shared" si="1908"/>
        <v>0</v>
      </c>
      <c r="Z4202" s="41">
        <f t="shared" si="1909"/>
        <v>0</v>
      </c>
      <c r="AA4202" s="41">
        <v>0</v>
      </c>
      <c r="AB4202" s="41">
        <v>0</v>
      </c>
      <c r="AC4202" s="41">
        <f t="shared" si="1906"/>
        <v>0</v>
      </c>
      <c r="AD4202" s="42">
        <f t="shared" si="1917"/>
        <v>0</v>
      </c>
      <c r="AE4202" s="41">
        <f t="shared" si="1918"/>
        <v>0</v>
      </c>
      <c r="AF4202" s="42">
        <f t="shared" si="1919"/>
        <v>-11362263.93</v>
      </c>
      <c r="AG4202" s="43">
        <f t="shared" ref="AG4202:AG4207" si="1934">(365.25/30.4375*(IF(E4202=12002,1/3%,IF(E4202=12003,1/3%,IF(E4202=12004,1/3%,IF(E4202=12006,1/2%,IF(E4202=12007,1/10%,IF(E4202=12008,1/3%,IF(E4202=12009,1/10%,IF(E4202=12010,1/10%,IF(E4202=12011,1/20%,IF(E4202=12012,1/3%,IF(E4202=12099,1/10%)))))))))))))</f>
        <v>400</v>
      </c>
      <c r="AH4202" s="44">
        <f t="shared" si="1920"/>
        <v>387.97535934291579</v>
      </c>
      <c r="AI4202" s="36">
        <f t="shared" si="1921"/>
        <v>12.024640657084189</v>
      </c>
      <c r="AJ4202" s="36">
        <f t="shared" si="1922"/>
        <v>366</v>
      </c>
      <c r="AK4202" s="45">
        <v>45657</v>
      </c>
    </row>
    <row r="4203" spans="1:37" s="79" customFormat="1" ht="12.75" customHeight="1" x14ac:dyDescent="0.25">
      <c r="A4203" s="36">
        <v>4197</v>
      </c>
      <c r="B4203" s="45">
        <v>45291</v>
      </c>
      <c r="C4203" s="49" t="s">
        <v>265</v>
      </c>
      <c r="D4203" s="49"/>
      <c r="E4203" s="49">
        <v>12007</v>
      </c>
      <c r="F4203" s="56" t="s">
        <v>2979</v>
      </c>
      <c r="G4203" s="73" t="s">
        <v>435</v>
      </c>
      <c r="H4203" s="38">
        <v>1</v>
      </c>
      <c r="I4203" s="50">
        <v>-1295053.46</v>
      </c>
      <c r="J4203" s="39">
        <f t="shared" si="1896"/>
        <v>0</v>
      </c>
      <c r="K4203" s="39">
        <f t="shared" si="1897"/>
        <v>0</v>
      </c>
      <c r="L4203" s="39">
        <f t="shared" si="1898"/>
        <v>0</v>
      </c>
      <c r="M4203" s="39">
        <f t="shared" si="1930"/>
        <v>0</v>
      </c>
      <c r="N4203" s="39">
        <f t="shared" si="1931"/>
        <v>0</v>
      </c>
      <c r="O4203" s="39">
        <f t="shared" si="1932"/>
        <v>-1295053.46</v>
      </c>
      <c r="P4203" s="39">
        <f t="shared" si="1933"/>
        <v>0</v>
      </c>
      <c r="Q4203" s="39">
        <f>IF(E4203=12009,I4203,IF(E4203&lt;&gt;12009,0))</f>
        <v>0</v>
      </c>
      <c r="R4203" s="39">
        <f>IF(E4203=12010,I4203,IF(E4203&lt;&gt;12010,0))</f>
        <v>0</v>
      </c>
      <c r="S4203" s="39">
        <f>IF(E4203=12011,I4203,IF(E4203&lt;&gt;12011,0))</f>
        <v>0</v>
      </c>
      <c r="T4203" s="39"/>
      <c r="U4203" s="39">
        <f>IF(E4203=12012,I4203,IF(E4203&lt;&gt;12012,0))</f>
        <v>0</v>
      </c>
      <c r="V4203" s="39"/>
      <c r="W4203" s="39">
        <f>IF(E4203=12099,I4203,IF(E4203&lt;&gt;12099,0))</f>
        <v>0</v>
      </c>
      <c r="X4203" s="39">
        <f t="shared" si="1907"/>
        <v>0</v>
      </c>
      <c r="Y4203" s="39">
        <f t="shared" si="1908"/>
        <v>0</v>
      </c>
      <c r="Z4203" s="41">
        <f t="shared" si="1909"/>
        <v>0</v>
      </c>
      <c r="AA4203" s="41">
        <v>0</v>
      </c>
      <c r="AB4203" s="41">
        <v>0</v>
      </c>
      <c r="AC4203" s="41">
        <f t="shared" si="1906"/>
        <v>0</v>
      </c>
      <c r="AD4203" s="42">
        <f t="shared" si="1917"/>
        <v>0</v>
      </c>
      <c r="AE4203" s="41">
        <f t="shared" si="1918"/>
        <v>0</v>
      </c>
      <c r="AF4203" s="42">
        <f t="shared" si="1919"/>
        <v>-1295053.46</v>
      </c>
      <c r="AG4203" s="43">
        <f t="shared" si="1934"/>
        <v>120</v>
      </c>
      <c r="AH4203" s="44">
        <f t="shared" si="1920"/>
        <v>107.97535934291581</v>
      </c>
      <c r="AI4203" s="36">
        <f t="shared" si="1921"/>
        <v>12.024640657084189</v>
      </c>
      <c r="AJ4203" s="36">
        <f t="shared" si="1922"/>
        <v>366</v>
      </c>
      <c r="AK4203" s="45">
        <v>45657</v>
      </c>
    </row>
    <row r="4204" spans="1:37" s="79" customFormat="1" ht="12.75" customHeight="1" x14ac:dyDescent="0.25">
      <c r="A4204" s="36">
        <v>4198</v>
      </c>
      <c r="B4204" s="45">
        <v>45291</v>
      </c>
      <c r="C4204" s="36" t="s">
        <v>34</v>
      </c>
      <c r="D4204" s="36"/>
      <c r="E4204" s="36">
        <v>12050</v>
      </c>
      <c r="F4204" s="36" t="s">
        <v>2957</v>
      </c>
      <c r="G4204" s="36" t="s">
        <v>435</v>
      </c>
      <c r="H4204" s="38">
        <v>1</v>
      </c>
      <c r="I4204" s="119">
        <f>106694314+57135640</f>
        <v>163829954</v>
      </c>
      <c r="J4204" s="39">
        <f t="shared" si="1896"/>
        <v>0</v>
      </c>
      <c r="K4204" s="39">
        <f t="shared" si="1897"/>
        <v>0</v>
      </c>
      <c r="L4204" s="39">
        <f t="shared" si="1898"/>
        <v>0</v>
      </c>
      <c r="M4204" s="39">
        <f t="shared" si="1930"/>
        <v>0</v>
      </c>
      <c r="N4204" s="39">
        <f t="shared" si="1931"/>
        <v>0</v>
      </c>
      <c r="O4204" s="39">
        <f t="shared" si="1932"/>
        <v>0</v>
      </c>
      <c r="P4204" s="39">
        <f t="shared" si="1933"/>
        <v>0</v>
      </c>
      <c r="Q4204" s="39">
        <f>IF(E4204=12010,I4204,IF(E4204&lt;&gt;12010,0))</f>
        <v>0</v>
      </c>
      <c r="R4204" s="39">
        <f>IF(E4204=12011,I4204,IF(E4204&lt;&gt;12011,0))</f>
        <v>0</v>
      </c>
      <c r="S4204" s="39"/>
      <c r="T4204" s="39">
        <f>IF(E4204=12012,I4204,IF(E4204&lt;&gt;12012,0))</f>
        <v>0</v>
      </c>
      <c r="U4204" s="39">
        <f>IF(E4204=12012,I4204,IF(E4204&lt;&gt;12012,0))</f>
        <v>0</v>
      </c>
      <c r="V4204" s="39">
        <f>IF(E4204=12050,I4204,IF(E4204&lt;&gt;12050,0))</f>
        <v>163829954</v>
      </c>
      <c r="W4204" s="36"/>
      <c r="X4204" s="39">
        <f t="shared" si="1907"/>
        <v>0</v>
      </c>
      <c r="Y4204" s="39">
        <f t="shared" si="1908"/>
        <v>0</v>
      </c>
      <c r="Z4204" s="41">
        <f t="shared" si="1909"/>
        <v>0</v>
      </c>
      <c r="AA4204" s="41">
        <v>0</v>
      </c>
      <c r="AB4204" s="41">
        <v>163829954</v>
      </c>
      <c r="AC4204" s="41">
        <f t="shared" si="1906"/>
        <v>163829954</v>
      </c>
      <c r="AD4204" s="42">
        <f t="shared" si="1917"/>
        <v>0</v>
      </c>
      <c r="AE4204" s="41">
        <f t="shared" si="1918"/>
        <v>163829954</v>
      </c>
      <c r="AF4204" s="42">
        <f t="shared" si="1919"/>
        <v>0</v>
      </c>
      <c r="AG4204" s="43">
        <f t="shared" si="1934"/>
        <v>0</v>
      </c>
      <c r="AH4204" s="44">
        <f t="shared" si="1920"/>
        <v>0</v>
      </c>
      <c r="AI4204" s="36">
        <f t="shared" si="1921"/>
        <v>12.024640657084189</v>
      </c>
      <c r="AJ4204" s="36">
        <f t="shared" si="1922"/>
        <v>366</v>
      </c>
      <c r="AK4204" s="45">
        <v>45657</v>
      </c>
    </row>
    <row r="4205" spans="1:37" s="79" customFormat="1" ht="12.75" customHeight="1" x14ac:dyDescent="0.25">
      <c r="A4205" s="36">
        <v>4199</v>
      </c>
      <c r="B4205" s="45">
        <v>45291</v>
      </c>
      <c r="C4205" s="36" t="s">
        <v>32</v>
      </c>
      <c r="D4205" s="36"/>
      <c r="E4205" s="36">
        <v>12014</v>
      </c>
      <c r="F4205" s="36" t="s">
        <v>2959</v>
      </c>
      <c r="G4205" s="36" t="s">
        <v>435</v>
      </c>
      <c r="H4205" s="38">
        <v>1</v>
      </c>
      <c r="I4205" s="50">
        <v>517084158.90800977</v>
      </c>
      <c r="J4205" s="39">
        <f t="shared" si="1896"/>
        <v>0</v>
      </c>
      <c r="K4205" s="39">
        <f t="shared" si="1897"/>
        <v>0</v>
      </c>
      <c r="L4205" s="39">
        <f t="shared" si="1898"/>
        <v>0</v>
      </c>
      <c r="M4205" s="39">
        <f t="shared" si="1930"/>
        <v>0</v>
      </c>
      <c r="N4205" s="39">
        <f t="shared" si="1931"/>
        <v>0</v>
      </c>
      <c r="O4205" s="39">
        <f t="shared" si="1932"/>
        <v>0</v>
      </c>
      <c r="P4205" s="39">
        <f t="shared" si="1933"/>
        <v>0</v>
      </c>
      <c r="Q4205" s="39">
        <f>IF(E4205=12010,I4205,IF(E4205&lt;&gt;12010,0))</f>
        <v>0</v>
      </c>
      <c r="R4205" s="39">
        <f>IF(E4205=12011,I4205,IF(E4205&lt;&gt;12011,0))</f>
        <v>0</v>
      </c>
      <c r="S4205" s="39"/>
      <c r="T4205" s="39">
        <v>517084158.90800977</v>
      </c>
      <c r="U4205" s="39">
        <f>IF(E4205=12050,I4205,IF(E4205&lt;&gt;12050,0))</f>
        <v>0</v>
      </c>
      <c r="V4205" s="36"/>
      <c r="W4205" s="36"/>
      <c r="X4205" s="39">
        <f t="shared" si="1907"/>
        <v>0</v>
      </c>
      <c r="Y4205" s="39">
        <f t="shared" si="1908"/>
        <v>0</v>
      </c>
      <c r="Z4205" s="41">
        <f t="shared" si="1909"/>
        <v>0</v>
      </c>
      <c r="AA4205" s="41">
        <v>0</v>
      </c>
      <c r="AB4205" s="41">
        <v>411029076.81980669</v>
      </c>
      <c r="AC4205" s="41">
        <f t="shared" si="1906"/>
        <v>411029076.81980669</v>
      </c>
      <c r="AD4205" s="42">
        <f t="shared" si="1917"/>
        <v>0</v>
      </c>
      <c r="AE4205" s="41">
        <f t="shared" si="1918"/>
        <v>411029076.81980669</v>
      </c>
      <c r="AF4205" s="42">
        <f t="shared" si="1919"/>
        <v>106055082.08820307</v>
      </c>
      <c r="AG4205" s="43">
        <f t="shared" si="1934"/>
        <v>0</v>
      </c>
      <c r="AH4205" s="44">
        <f t="shared" si="1920"/>
        <v>0</v>
      </c>
      <c r="AI4205" s="36">
        <f t="shared" si="1921"/>
        <v>12.024640657084189</v>
      </c>
      <c r="AJ4205" s="36">
        <f t="shared" si="1922"/>
        <v>366</v>
      </c>
      <c r="AK4205" s="45">
        <v>45657</v>
      </c>
    </row>
    <row r="4206" spans="1:37" s="79" customFormat="1" ht="12.75" customHeight="1" x14ac:dyDescent="0.25">
      <c r="A4206" s="36">
        <v>4200</v>
      </c>
      <c r="B4206" s="45">
        <v>45291</v>
      </c>
      <c r="C4206" s="49" t="s">
        <v>431</v>
      </c>
      <c r="D4206" s="49"/>
      <c r="E4206" s="49">
        <v>12009</v>
      </c>
      <c r="F4206" s="56" t="s">
        <v>2979</v>
      </c>
      <c r="G4206" s="56" t="s">
        <v>435</v>
      </c>
      <c r="H4206" s="38">
        <v>1</v>
      </c>
      <c r="I4206" s="50">
        <v>-885928</v>
      </c>
      <c r="J4206" s="39">
        <f t="shared" si="1896"/>
        <v>0</v>
      </c>
      <c r="K4206" s="39">
        <f t="shared" si="1897"/>
        <v>0</v>
      </c>
      <c r="L4206" s="39">
        <f t="shared" si="1898"/>
        <v>0</v>
      </c>
      <c r="M4206" s="39">
        <f t="shared" si="1930"/>
        <v>0</v>
      </c>
      <c r="N4206" s="39">
        <f t="shared" si="1931"/>
        <v>0</v>
      </c>
      <c r="O4206" s="39">
        <f t="shared" si="1932"/>
        <v>0</v>
      </c>
      <c r="P4206" s="39">
        <f t="shared" si="1933"/>
        <v>0</v>
      </c>
      <c r="Q4206" s="39">
        <f>IF(E4206=12009,I4206,IF(E4206&lt;&gt;12009,0))</f>
        <v>-885928</v>
      </c>
      <c r="R4206" s="39">
        <f>IF(E4206=12010,I4206,IF(E4206&lt;&gt;12010,0))</f>
        <v>0</v>
      </c>
      <c r="S4206" s="39">
        <f>IF(E4206=12011,I4206,IF(E4206&lt;&gt;12011,0))</f>
        <v>0</v>
      </c>
      <c r="T4206" s="39"/>
      <c r="U4206" s="39">
        <f>IF(E4206=12012,I4206,IF(E4206&lt;&gt;12012,0))</f>
        <v>0</v>
      </c>
      <c r="V4206" s="39"/>
      <c r="W4206" s="39">
        <f>IF(E4206=12099,I4206,IF(E4206&lt;&gt;12099,0))</f>
        <v>0</v>
      </c>
      <c r="X4206" s="39">
        <f t="shared" si="1907"/>
        <v>0</v>
      </c>
      <c r="Y4206" s="39">
        <f t="shared" si="1908"/>
        <v>0</v>
      </c>
      <c r="Z4206" s="41">
        <f t="shared" si="1909"/>
        <v>0</v>
      </c>
      <c r="AA4206" s="41">
        <v>0</v>
      </c>
      <c r="AB4206" s="41">
        <v>0</v>
      </c>
      <c r="AC4206" s="41">
        <f t="shared" si="1906"/>
        <v>0</v>
      </c>
      <c r="AD4206" s="42">
        <f t="shared" si="1917"/>
        <v>0</v>
      </c>
      <c r="AE4206" s="41">
        <f t="shared" si="1918"/>
        <v>0</v>
      </c>
      <c r="AF4206" s="42">
        <f t="shared" si="1919"/>
        <v>-885928</v>
      </c>
      <c r="AG4206" s="43">
        <f t="shared" si="1934"/>
        <v>120</v>
      </c>
      <c r="AH4206" s="44">
        <f t="shared" si="1920"/>
        <v>107.97535934291581</v>
      </c>
      <c r="AI4206" s="36">
        <f t="shared" si="1921"/>
        <v>12.024640657084189</v>
      </c>
      <c r="AJ4206" s="36">
        <f t="shared" si="1922"/>
        <v>366</v>
      </c>
      <c r="AK4206" s="45">
        <v>45657</v>
      </c>
    </row>
    <row r="4207" spans="1:37" s="79" customFormat="1" ht="12.75" customHeight="1" x14ac:dyDescent="0.25">
      <c r="A4207" s="36">
        <v>4201</v>
      </c>
      <c r="B4207" s="45">
        <v>45291</v>
      </c>
      <c r="C4207" s="49" t="s">
        <v>272</v>
      </c>
      <c r="D4207" s="49"/>
      <c r="E4207" s="49">
        <v>12010</v>
      </c>
      <c r="F4207" s="56" t="s">
        <v>2979</v>
      </c>
      <c r="G4207" s="56" t="s">
        <v>435</v>
      </c>
      <c r="H4207" s="38">
        <v>1</v>
      </c>
      <c r="I4207" s="50">
        <v>-721513.41</v>
      </c>
      <c r="J4207" s="39">
        <f t="shared" si="1896"/>
        <v>0</v>
      </c>
      <c r="K4207" s="39">
        <f t="shared" si="1897"/>
        <v>0</v>
      </c>
      <c r="L4207" s="39">
        <f t="shared" si="1898"/>
        <v>0</v>
      </c>
      <c r="M4207" s="39">
        <f t="shared" si="1930"/>
        <v>0</v>
      </c>
      <c r="N4207" s="39">
        <f t="shared" si="1931"/>
        <v>0</v>
      </c>
      <c r="O4207" s="39">
        <f t="shared" si="1932"/>
        <v>0</v>
      </c>
      <c r="P4207" s="39">
        <f t="shared" si="1933"/>
        <v>0</v>
      </c>
      <c r="Q4207" s="39">
        <f>IF(E4207=12009,I4207,IF(E4207&lt;&gt;12009,0))</f>
        <v>0</v>
      </c>
      <c r="R4207" s="39">
        <f>IF(E4207=12010,I4207,IF(E4207&lt;&gt;12010,0))</f>
        <v>-721513.41</v>
      </c>
      <c r="S4207" s="39">
        <f>IF(E4207=12011,I4207,IF(E4207&lt;&gt;12011,0))</f>
        <v>0</v>
      </c>
      <c r="T4207" s="39"/>
      <c r="U4207" s="39">
        <f>IF(E4207=12012,I4207,IF(E4207&lt;&gt;12012,0))</f>
        <v>0</v>
      </c>
      <c r="V4207" s="39"/>
      <c r="W4207" s="39">
        <f>IF(E4207=12099,I4207,IF(E4207&lt;&gt;12099,0))</f>
        <v>0</v>
      </c>
      <c r="X4207" s="39">
        <f t="shared" si="1907"/>
        <v>0</v>
      </c>
      <c r="Y4207" s="39">
        <f t="shared" si="1908"/>
        <v>0</v>
      </c>
      <c r="Z4207" s="41">
        <f t="shared" si="1909"/>
        <v>0</v>
      </c>
      <c r="AA4207" s="41">
        <v>0</v>
      </c>
      <c r="AB4207" s="41">
        <v>0</v>
      </c>
      <c r="AC4207" s="41">
        <f t="shared" si="1906"/>
        <v>0</v>
      </c>
      <c r="AD4207" s="42">
        <f t="shared" si="1917"/>
        <v>0</v>
      </c>
      <c r="AE4207" s="41">
        <f t="shared" si="1918"/>
        <v>0</v>
      </c>
      <c r="AF4207" s="42">
        <f t="shared" si="1919"/>
        <v>-721513.41</v>
      </c>
      <c r="AG4207" s="43">
        <f t="shared" si="1934"/>
        <v>120</v>
      </c>
      <c r="AH4207" s="44">
        <f t="shared" si="1920"/>
        <v>107.97535934291581</v>
      </c>
      <c r="AI4207" s="36">
        <f t="shared" si="1921"/>
        <v>12.024640657084189</v>
      </c>
      <c r="AJ4207" s="36">
        <f t="shared" si="1922"/>
        <v>366</v>
      </c>
      <c r="AK4207" s="45">
        <v>45657</v>
      </c>
    </row>
    <row r="4208" spans="1:37" s="79" customFormat="1" ht="12.75" customHeight="1" x14ac:dyDescent="0.25">
      <c r="A4208" s="36">
        <v>4202</v>
      </c>
      <c r="B4208" s="37">
        <v>45291</v>
      </c>
      <c r="C4208" s="37" t="s">
        <v>2964</v>
      </c>
      <c r="D4208" s="37"/>
      <c r="E4208" s="36">
        <v>12050</v>
      </c>
      <c r="F4208" s="36" t="s">
        <v>2964</v>
      </c>
      <c r="G4208" s="120" t="s">
        <v>491</v>
      </c>
      <c r="H4208" s="120"/>
      <c r="I4208" s="39">
        <v>4292232</v>
      </c>
      <c r="J4208" s="39"/>
      <c r="K4208" s="39"/>
      <c r="L4208" s="39"/>
      <c r="M4208" s="39"/>
      <c r="N4208" s="39"/>
      <c r="O4208" s="39"/>
      <c r="P4208" s="39"/>
      <c r="Q4208" s="39"/>
      <c r="R4208" s="39"/>
      <c r="S4208" s="39"/>
      <c r="T4208" s="39"/>
      <c r="U4208" s="39"/>
      <c r="V4208" s="39">
        <v>4292232</v>
      </c>
      <c r="W4208" s="39"/>
      <c r="X4208" s="39">
        <f t="shared" si="1907"/>
        <v>0</v>
      </c>
      <c r="Y4208" s="39">
        <f t="shared" si="1908"/>
        <v>0</v>
      </c>
      <c r="Z4208" s="41">
        <f t="shared" si="1909"/>
        <v>0</v>
      </c>
      <c r="AA4208" s="41">
        <v>0</v>
      </c>
      <c r="AB4208" s="41">
        <v>4292232</v>
      </c>
      <c r="AC4208" s="41">
        <f t="shared" si="1906"/>
        <v>4292232</v>
      </c>
      <c r="AD4208" s="42">
        <f t="shared" si="1917"/>
        <v>0</v>
      </c>
      <c r="AE4208" s="41">
        <f t="shared" si="1918"/>
        <v>4292232</v>
      </c>
      <c r="AF4208" s="42">
        <f t="shared" si="1919"/>
        <v>0</v>
      </c>
      <c r="AG4208" s="43">
        <f t="shared" ref="AG4208:AG4221" si="1935">(365.25/30.4375*(IF(E4208=12002,1/3%,IF(E4208=12003,1/3%,IF(E4208=12004,1/3%,IF(E4208=12006,1/2%,IF(E4208=12007,1/10%,IF(E4208=12008,1/3%,IF(E4208=12009,1/10%,IF(E4208=12010,1/10%,IF(E4208=12011,1/20%,IF(E4208=12012,1/3%))))))))))))</f>
        <v>0</v>
      </c>
      <c r="AH4208" s="44">
        <f t="shared" si="1920"/>
        <v>0</v>
      </c>
      <c r="AI4208" s="36">
        <f t="shared" si="1921"/>
        <v>12.024640657084189</v>
      </c>
      <c r="AJ4208" s="36">
        <f t="shared" si="1922"/>
        <v>366</v>
      </c>
      <c r="AK4208" s="45">
        <v>45657</v>
      </c>
    </row>
    <row r="4209" spans="1:37" s="79" customFormat="1" ht="12.75" customHeight="1" x14ac:dyDescent="0.25">
      <c r="A4209" s="36">
        <v>4203</v>
      </c>
      <c r="B4209" s="37">
        <v>45291</v>
      </c>
      <c r="C4209" s="37" t="s">
        <v>823</v>
      </c>
      <c r="D4209" s="37"/>
      <c r="E4209" s="36">
        <v>12004</v>
      </c>
      <c r="F4209" s="53" t="s">
        <v>2980</v>
      </c>
      <c r="G4209" s="36" t="s">
        <v>491</v>
      </c>
      <c r="H4209" s="49">
        <v>1333</v>
      </c>
      <c r="I4209" s="39">
        <v>113236716.24454287</v>
      </c>
      <c r="J4209" s="39"/>
      <c r="K4209" s="39"/>
      <c r="L4209" s="39">
        <v>113236716.24454287</v>
      </c>
      <c r="M4209" s="39"/>
      <c r="N4209" s="39"/>
      <c r="O4209" s="39"/>
      <c r="P4209" s="39"/>
      <c r="Q4209" s="39"/>
      <c r="R4209" s="39"/>
      <c r="S4209" s="39"/>
      <c r="T4209" s="39"/>
      <c r="U4209" s="39"/>
      <c r="V4209" s="39"/>
      <c r="W4209" s="39"/>
      <c r="X4209" s="39">
        <f t="shared" si="1907"/>
        <v>9300.756981071283</v>
      </c>
      <c r="Y4209" s="39">
        <f t="shared" si="1908"/>
        <v>283091.7906113572</v>
      </c>
      <c r="Z4209" s="41">
        <f t="shared" si="1909"/>
        <v>3404077.0550720901</v>
      </c>
      <c r="AA4209" s="41">
        <v>0</v>
      </c>
      <c r="AB4209" s="41">
        <v>0</v>
      </c>
      <c r="AC4209" s="41">
        <f t="shared" si="1906"/>
        <v>0</v>
      </c>
      <c r="AD4209" s="42">
        <f t="shared" si="1917"/>
        <v>3404077.0550720901</v>
      </c>
      <c r="AE4209" s="41">
        <f t="shared" si="1918"/>
        <v>3404077.0550720901</v>
      </c>
      <c r="AF4209" s="42">
        <f t="shared" si="1919"/>
        <v>109832639.18947078</v>
      </c>
      <c r="AG4209" s="43">
        <f t="shared" si="1935"/>
        <v>400</v>
      </c>
      <c r="AH4209" s="44">
        <f t="shared" si="1920"/>
        <v>387.97535934291579</v>
      </c>
      <c r="AI4209" s="36">
        <f t="shared" si="1921"/>
        <v>12.024640657084189</v>
      </c>
      <c r="AJ4209" s="36">
        <f t="shared" si="1922"/>
        <v>366</v>
      </c>
      <c r="AK4209" s="45">
        <v>45657</v>
      </c>
    </row>
    <row r="4210" spans="1:37" s="79" customFormat="1" ht="12.75" customHeight="1" x14ac:dyDescent="0.25">
      <c r="A4210" s="36">
        <v>4204</v>
      </c>
      <c r="B4210" s="37">
        <v>45291</v>
      </c>
      <c r="C4210" s="37" t="s">
        <v>823</v>
      </c>
      <c r="D4210" s="37"/>
      <c r="E4210" s="36">
        <v>12004</v>
      </c>
      <c r="F4210" s="53" t="s">
        <v>2981</v>
      </c>
      <c r="G4210" s="36" t="s">
        <v>491</v>
      </c>
      <c r="H4210" s="49">
        <v>288</v>
      </c>
      <c r="I4210" s="39">
        <v>39550286.568273328</v>
      </c>
      <c r="J4210" s="39"/>
      <c r="K4210" s="39"/>
      <c r="L4210" s="39">
        <v>39550286.568273328</v>
      </c>
      <c r="M4210" s="39"/>
      <c r="N4210" s="39"/>
      <c r="O4210" s="39"/>
      <c r="P4210" s="39"/>
      <c r="Q4210" s="39"/>
      <c r="R4210" s="39"/>
      <c r="S4210" s="39"/>
      <c r="T4210" s="39"/>
      <c r="U4210" s="39"/>
      <c r="V4210" s="39"/>
      <c r="W4210" s="39"/>
      <c r="X4210" s="39">
        <f t="shared" si="1907"/>
        <v>3248.4834963674189</v>
      </c>
      <c r="Y4210" s="39">
        <f t="shared" si="1908"/>
        <v>98875.716420683311</v>
      </c>
      <c r="Z4210" s="41">
        <f t="shared" si="1909"/>
        <v>1188944.9596704755</v>
      </c>
      <c r="AA4210" s="41">
        <v>0</v>
      </c>
      <c r="AB4210" s="41">
        <v>0</v>
      </c>
      <c r="AC4210" s="41">
        <f t="shared" si="1906"/>
        <v>0</v>
      </c>
      <c r="AD4210" s="42">
        <f t="shared" si="1917"/>
        <v>1188944.9596704755</v>
      </c>
      <c r="AE4210" s="41">
        <f t="shared" si="1918"/>
        <v>1188944.9596704755</v>
      </c>
      <c r="AF4210" s="42">
        <f t="shared" si="1919"/>
        <v>38361341.608602852</v>
      </c>
      <c r="AG4210" s="43">
        <f t="shared" si="1935"/>
        <v>400</v>
      </c>
      <c r="AH4210" s="44">
        <f t="shared" si="1920"/>
        <v>387.97535934291579</v>
      </c>
      <c r="AI4210" s="36">
        <f t="shared" si="1921"/>
        <v>12.024640657084189</v>
      </c>
      <c r="AJ4210" s="36">
        <f t="shared" si="1922"/>
        <v>366</v>
      </c>
      <c r="AK4210" s="45">
        <v>45657</v>
      </c>
    </row>
    <row r="4211" spans="1:37" s="79" customFormat="1" ht="12.75" customHeight="1" x14ac:dyDescent="0.25">
      <c r="A4211" s="36">
        <v>4205</v>
      </c>
      <c r="B4211" s="37">
        <v>45291</v>
      </c>
      <c r="C4211" s="37" t="s">
        <v>823</v>
      </c>
      <c r="D4211" s="37"/>
      <c r="E4211" s="36">
        <v>12004</v>
      </c>
      <c r="F4211" s="53" t="s">
        <v>2982</v>
      </c>
      <c r="G4211" s="36" t="s">
        <v>491</v>
      </c>
      <c r="H4211" s="49">
        <v>31</v>
      </c>
      <c r="I4211" s="39">
        <v>17003072.859640531</v>
      </c>
      <c r="J4211" s="39"/>
      <c r="K4211" s="39"/>
      <c r="L4211" s="39">
        <v>17003072.859640531</v>
      </c>
      <c r="M4211" s="39"/>
      <c r="N4211" s="39"/>
      <c r="O4211" s="39"/>
      <c r="P4211" s="39"/>
      <c r="Q4211" s="39"/>
      <c r="R4211" s="39"/>
      <c r="S4211" s="39"/>
      <c r="T4211" s="39"/>
      <c r="U4211" s="39"/>
      <c r="V4211" s="39"/>
      <c r="W4211" s="39"/>
      <c r="X4211" s="39">
        <f t="shared" si="1907"/>
        <v>1396.5562923729387</v>
      </c>
      <c r="Y4211" s="39">
        <f t="shared" si="1908"/>
        <v>42507.682149101325</v>
      </c>
      <c r="Z4211" s="41">
        <f t="shared" si="1909"/>
        <v>511139.60300849564</v>
      </c>
      <c r="AA4211" s="41">
        <v>0</v>
      </c>
      <c r="AB4211" s="41">
        <v>0</v>
      </c>
      <c r="AC4211" s="41">
        <f t="shared" si="1906"/>
        <v>0</v>
      </c>
      <c r="AD4211" s="42">
        <f t="shared" si="1917"/>
        <v>511139.60300849564</v>
      </c>
      <c r="AE4211" s="41">
        <f t="shared" si="1918"/>
        <v>511139.60300849564</v>
      </c>
      <c r="AF4211" s="42">
        <f t="shared" si="1919"/>
        <v>16491933.256632036</v>
      </c>
      <c r="AG4211" s="43">
        <f t="shared" si="1935"/>
        <v>400</v>
      </c>
      <c r="AH4211" s="44">
        <f t="shared" si="1920"/>
        <v>387.97535934291579</v>
      </c>
      <c r="AI4211" s="36">
        <f t="shared" si="1921"/>
        <v>12.024640657084189</v>
      </c>
      <c r="AJ4211" s="36">
        <f t="shared" si="1922"/>
        <v>366</v>
      </c>
      <c r="AK4211" s="45">
        <v>45657</v>
      </c>
    </row>
    <row r="4212" spans="1:37" s="79" customFormat="1" ht="12.75" customHeight="1" x14ac:dyDescent="0.25">
      <c r="A4212" s="36">
        <v>4206</v>
      </c>
      <c r="B4212" s="45">
        <v>45292</v>
      </c>
      <c r="C4212" s="36" t="s">
        <v>533</v>
      </c>
      <c r="D4212" s="36"/>
      <c r="E4212" s="36">
        <v>12003</v>
      </c>
      <c r="F4212" s="56" t="s">
        <v>2206</v>
      </c>
      <c r="G4212" s="36" t="s">
        <v>56</v>
      </c>
      <c r="H4212" s="38">
        <v>1</v>
      </c>
      <c r="I4212" s="48">
        <v>100000</v>
      </c>
      <c r="J4212" s="39">
        <f t="shared" ref="J4212:J4275" si="1936">IF(E4212=12002,I4212,IF(E4212&lt;&gt;12002,0))</f>
        <v>0</v>
      </c>
      <c r="K4212" s="39">
        <f t="shared" ref="K4212:K4275" si="1937">IF(E4212=12003,I4212,IF(E4212&lt;&gt;12003,0))</f>
        <v>100000</v>
      </c>
      <c r="L4212" s="39">
        <f t="shared" ref="L4212:L4275" si="1938">IF(E4212=12004,I4212,IF(E4212&lt;&gt;12004,0))</f>
        <v>0</v>
      </c>
      <c r="M4212" s="39">
        <f>IF(C4212=12006,H4212,IF(C4212&lt;&gt;12006,0))</f>
        <v>0</v>
      </c>
      <c r="N4212" s="39">
        <f t="shared" ref="N4212:N4227" si="1939">IF(E4212=12006,I4212,IF(E4212&lt;&gt;12006,0))</f>
        <v>0</v>
      </c>
      <c r="O4212" s="39">
        <f t="shared" ref="O4212:O4275" si="1940">IF(E4212=12007,I4212,IF(E4212&lt;&gt;12007,0))</f>
        <v>0</v>
      </c>
      <c r="P4212" s="39">
        <f t="shared" ref="P4212:P4275" si="1941">IF(E4212=12008,I4212,IF(E4212&lt;&gt;12008,0))</f>
        <v>0</v>
      </c>
      <c r="Q4212" s="39">
        <f t="shared" ref="Q4212:Q4275" si="1942">IF(E4212=12009,I4212,IF(E4212&lt;&gt;12009,0))</f>
        <v>0</v>
      </c>
      <c r="R4212" s="39">
        <f t="shared" ref="R4212:R4275" si="1943">IF(E4212=12010,I4212,IF(E4212&lt;&gt;12010,0))</f>
        <v>0</v>
      </c>
      <c r="S4212" s="39">
        <f t="shared" ref="S4212:S4275" si="1944">IF(E4212=12011,I4212,IF(E4212&lt;&gt;12011,0))</f>
        <v>0</v>
      </c>
      <c r="T4212" s="39"/>
      <c r="U4212" s="39">
        <f t="shared" ref="U4212:U4275" si="1945">IF(E4212=12012,I4212,IF(E4212&lt;&gt;12012,0))</f>
        <v>0</v>
      </c>
      <c r="V4212" s="39"/>
      <c r="W4212" s="39">
        <f t="shared" ref="W4212:W4275" si="1946">IF(E4212=12099,I4212,IF(E4212&lt;&gt;12099,0))</f>
        <v>0</v>
      </c>
      <c r="X4212" s="39">
        <f t="shared" si="1907"/>
        <v>8.2135523613963031</v>
      </c>
      <c r="Y4212" s="39">
        <f t="shared" si="1908"/>
        <v>249.99999999999997</v>
      </c>
      <c r="Z4212" s="41">
        <f t="shared" si="1909"/>
        <v>2997.9466119096505</v>
      </c>
      <c r="AA4212" s="41"/>
      <c r="AB4212" s="41"/>
      <c r="AC4212" s="41"/>
      <c r="AD4212" s="42">
        <f t="shared" si="1917"/>
        <v>2997.9466119096505</v>
      </c>
      <c r="AE4212" s="41">
        <f t="shared" si="1918"/>
        <v>2997.9466119096505</v>
      </c>
      <c r="AF4212" s="42">
        <f t="shared" si="1919"/>
        <v>97002.053388090353</v>
      </c>
      <c r="AG4212" s="43">
        <f t="shared" si="1935"/>
        <v>400</v>
      </c>
      <c r="AH4212" s="44">
        <f t="shared" si="1920"/>
        <v>388.00821355236138</v>
      </c>
      <c r="AI4212" s="36">
        <f t="shared" si="1921"/>
        <v>11.991786447638603</v>
      </c>
      <c r="AJ4212" s="36">
        <f t="shared" si="1922"/>
        <v>365</v>
      </c>
      <c r="AK4212" s="45">
        <v>45657</v>
      </c>
    </row>
    <row r="4213" spans="1:37" s="79" customFormat="1" ht="12.75" customHeight="1" x14ac:dyDescent="0.25">
      <c r="A4213" s="36">
        <v>4207</v>
      </c>
      <c r="B4213" s="45">
        <v>45292</v>
      </c>
      <c r="C4213" s="36" t="s">
        <v>533</v>
      </c>
      <c r="D4213" s="36"/>
      <c r="E4213" s="36">
        <v>12003</v>
      </c>
      <c r="F4213" s="56" t="s">
        <v>2983</v>
      </c>
      <c r="G4213" s="36" t="s">
        <v>52</v>
      </c>
      <c r="H4213" s="38">
        <v>2</v>
      </c>
      <c r="I4213" s="48">
        <v>340000</v>
      </c>
      <c r="J4213" s="39">
        <f t="shared" si="1936"/>
        <v>0</v>
      </c>
      <c r="K4213" s="39">
        <f t="shared" si="1937"/>
        <v>340000</v>
      </c>
      <c r="L4213" s="39">
        <f t="shared" si="1938"/>
        <v>0</v>
      </c>
      <c r="M4213" s="39">
        <f>IF(C4213=12006,H4213,IF(C4213&lt;&gt;12006,0))</f>
        <v>0</v>
      </c>
      <c r="N4213" s="39">
        <f t="shared" si="1939"/>
        <v>0</v>
      </c>
      <c r="O4213" s="39">
        <f t="shared" si="1940"/>
        <v>0</v>
      </c>
      <c r="P4213" s="39">
        <f t="shared" si="1941"/>
        <v>0</v>
      </c>
      <c r="Q4213" s="39">
        <f t="shared" si="1942"/>
        <v>0</v>
      </c>
      <c r="R4213" s="39">
        <f t="shared" si="1943"/>
        <v>0</v>
      </c>
      <c r="S4213" s="39">
        <f t="shared" si="1944"/>
        <v>0</v>
      </c>
      <c r="T4213" s="39"/>
      <c r="U4213" s="39">
        <f t="shared" si="1945"/>
        <v>0</v>
      </c>
      <c r="V4213" s="39"/>
      <c r="W4213" s="39">
        <f t="shared" si="1946"/>
        <v>0</v>
      </c>
      <c r="X4213" s="39">
        <f t="shared" si="1907"/>
        <v>27.926078028747433</v>
      </c>
      <c r="Y4213" s="39">
        <f t="shared" si="1908"/>
        <v>850</v>
      </c>
      <c r="Z4213" s="41">
        <f t="shared" si="1909"/>
        <v>10193.018480492812</v>
      </c>
      <c r="AA4213" s="41"/>
      <c r="AB4213" s="41"/>
      <c r="AC4213" s="41"/>
      <c r="AD4213" s="42">
        <f t="shared" si="1917"/>
        <v>10193.018480492812</v>
      </c>
      <c r="AE4213" s="41">
        <f t="shared" si="1918"/>
        <v>10193.018480492812</v>
      </c>
      <c r="AF4213" s="42">
        <f t="shared" si="1919"/>
        <v>329806.98151950719</v>
      </c>
      <c r="AG4213" s="43">
        <f t="shared" si="1935"/>
        <v>400</v>
      </c>
      <c r="AH4213" s="44">
        <f t="shared" si="1920"/>
        <v>388.00821355236138</v>
      </c>
      <c r="AI4213" s="36">
        <f t="shared" si="1921"/>
        <v>11.991786447638603</v>
      </c>
      <c r="AJ4213" s="36">
        <f t="shared" si="1922"/>
        <v>365</v>
      </c>
      <c r="AK4213" s="45">
        <v>45657</v>
      </c>
    </row>
    <row r="4214" spans="1:37" s="79" customFormat="1" ht="12.75" customHeight="1" x14ac:dyDescent="0.25">
      <c r="A4214" s="36">
        <v>4208</v>
      </c>
      <c r="B4214" s="45">
        <v>45292</v>
      </c>
      <c r="C4214" s="49" t="s">
        <v>265</v>
      </c>
      <c r="D4214" s="49"/>
      <c r="E4214" s="49">
        <v>12007</v>
      </c>
      <c r="F4214" s="56" t="s">
        <v>2984</v>
      </c>
      <c r="G4214" s="56" t="s">
        <v>52</v>
      </c>
      <c r="H4214" s="38">
        <v>1</v>
      </c>
      <c r="I4214" s="50">
        <v>914300</v>
      </c>
      <c r="J4214" s="39">
        <f t="shared" si="1936"/>
        <v>0</v>
      </c>
      <c r="K4214" s="39">
        <f t="shared" si="1937"/>
        <v>0</v>
      </c>
      <c r="L4214" s="39">
        <f t="shared" si="1938"/>
        <v>0</v>
      </c>
      <c r="M4214" s="39">
        <f>IF(C4214=12006,H4214,IF(C4214&lt;&gt;12006,0))</f>
        <v>0</v>
      </c>
      <c r="N4214" s="39">
        <f t="shared" si="1939"/>
        <v>0</v>
      </c>
      <c r="O4214" s="39">
        <f t="shared" si="1940"/>
        <v>914300</v>
      </c>
      <c r="P4214" s="39">
        <f t="shared" si="1941"/>
        <v>0</v>
      </c>
      <c r="Q4214" s="39">
        <f t="shared" si="1942"/>
        <v>0</v>
      </c>
      <c r="R4214" s="39">
        <f t="shared" si="1943"/>
        <v>0</v>
      </c>
      <c r="S4214" s="39">
        <f t="shared" si="1944"/>
        <v>0</v>
      </c>
      <c r="T4214" s="39"/>
      <c r="U4214" s="39">
        <f t="shared" si="1945"/>
        <v>0</v>
      </c>
      <c r="V4214" s="39">
        <v>0</v>
      </c>
      <c r="W4214" s="39">
        <f t="shared" si="1946"/>
        <v>0</v>
      </c>
      <c r="X4214" s="39">
        <f t="shared" si="1907"/>
        <v>250.32169746748801</v>
      </c>
      <c r="Y4214" s="39">
        <f t="shared" si="1908"/>
        <v>7619.1666666666661</v>
      </c>
      <c r="Z4214" s="41">
        <f t="shared" si="1909"/>
        <v>91367.419575633117</v>
      </c>
      <c r="AA4214" s="41"/>
      <c r="AB4214" s="41"/>
      <c r="AC4214" s="41"/>
      <c r="AD4214" s="42">
        <f t="shared" si="1917"/>
        <v>91367.419575633117</v>
      </c>
      <c r="AE4214" s="41">
        <f t="shared" si="1918"/>
        <v>91367.419575633117</v>
      </c>
      <c r="AF4214" s="42">
        <f t="shared" si="1919"/>
        <v>822932.58042436687</v>
      </c>
      <c r="AG4214" s="43">
        <f t="shared" si="1935"/>
        <v>120</v>
      </c>
      <c r="AH4214" s="44">
        <f t="shared" si="1920"/>
        <v>108.0082135523614</v>
      </c>
      <c r="AI4214" s="36">
        <f t="shared" si="1921"/>
        <v>11.991786447638603</v>
      </c>
      <c r="AJ4214" s="36">
        <f t="shared" si="1922"/>
        <v>365</v>
      </c>
      <c r="AK4214" s="45">
        <v>45657</v>
      </c>
    </row>
    <row r="4215" spans="1:37" s="79" customFormat="1" ht="12.75" customHeight="1" x14ac:dyDescent="0.25">
      <c r="A4215" s="36">
        <v>4209</v>
      </c>
      <c r="B4215" s="45">
        <v>45292</v>
      </c>
      <c r="C4215" s="49" t="s">
        <v>272</v>
      </c>
      <c r="D4215" s="49"/>
      <c r="E4215" s="49">
        <v>12010</v>
      </c>
      <c r="F4215" s="56" t="s">
        <v>2985</v>
      </c>
      <c r="G4215" s="56" t="s">
        <v>62</v>
      </c>
      <c r="H4215" s="38">
        <v>1</v>
      </c>
      <c r="I4215" s="48">
        <v>245000</v>
      </c>
      <c r="J4215" s="39">
        <f t="shared" si="1936"/>
        <v>0</v>
      </c>
      <c r="K4215" s="39">
        <f t="shared" si="1937"/>
        <v>0</v>
      </c>
      <c r="L4215" s="39">
        <f t="shared" si="1938"/>
        <v>0</v>
      </c>
      <c r="M4215" s="39">
        <f>IF(C4215=12006,H4215,IF(C4215&lt;&gt;12006,0))</f>
        <v>0</v>
      </c>
      <c r="N4215" s="39">
        <f t="shared" si="1939"/>
        <v>0</v>
      </c>
      <c r="O4215" s="39">
        <f t="shared" si="1940"/>
        <v>0</v>
      </c>
      <c r="P4215" s="39">
        <f t="shared" si="1941"/>
        <v>0</v>
      </c>
      <c r="Q4215" s="39">
        <f t="shared" si="1942"/>
        <v>0</v>
      </c>
      <c r="R4215" s="39">
        <f t="shared" si="1943"/>
        <v>245000</v>
      </c>
      <c r="S4215" s="39">
        <f t="shared" si="1944"/>
        <v>0</v>
      </c>
      <c r="T4215" s="39"/>
      <c r="U4215" s="39">
        <f t="shared" si="1945"/>
        <v>0</v>
      </c>
      <c r="V4215" s="39"/>
      <c r="W4215" s="39">
        <f t="shared" si="1946"/>
        <v>0</v>
      </c>
      <c r="X4215" s="39">
        <f t="shared" si="1907"/>
        <v>67.077344284736483</v>
      </c>
      <c r="Y4215" s="39">
        <f t="shared" si="1908"/>
        <v>2041.6666666666667</v>
      </c>
      <c r="Z4215" s="41">
        <f t="shared" si="1909"/>
        <v>24483.230663928814</v>
      </c>
      <c r="AA4215" s="41"/>
      <c r="AB4215" s="41"/>
      <c r="AC4215" s="41"/>
      <c r="AD4215" s="42">
        <f t="shared" si="1917"/>
        <v>24483.230663928814</v>
      </c>
      <c r="AE4215" s="41">
        <f t="shared" si="1918"/>
        <v>24483.230663928814</v>
      </c>
      <c r="AF4215" s="42">
        <f t="shared" si="1919"/>
        <v>220516.76933607119</v>
      </c>
      <c r="AG4215" s="43">
        <f t="shared" si="1935"/>
        <v>120</v>
      </c>
      <c r="AH4215" s="44">
        <f t="shared" si="1920"/>
        <v>108.0082135523614</v>
      </c>
      <c r="AI4215" s="36">
        <f t="shared" si="1921"/>
        <v>11.991786447638603</v>
      </c>
      <c r="AJ4215" s="36">
        <f t="shared" si="1922"/>
        <v>365</v>
      </c>
      <c r="AK4215" s="45">
        <v>45657</v>
      </c>
    </row>
    <row r="4216" spans="1:37" s="79" customFormat="1" ht="12.75" customHeight="1" x14ac:dyDescent="0.25">
      <c r="A4216" s="36">
        <v>4210</v>
      </c>
      <c r="B4216" s="45">
        <v>45292</v>
      </c>
      <c r="C4216" s="49" t="s">
        <v>33</v>
      </c>
      <c r="D4216" s="49"/>
      <c r="E4216" s="49">
        <v>12012</v>
      </c>
      <c r="F4216" s="56" t="s">
        <v>2986</v>
      </c>
      <c r="G4216" s="56" t="s">
        <v>58</v>
      </c>
      <c r="H4216" s="38">
        <v>1</v>
      </c>
      <c r="I4216" s="50">
        <v>150000</v>
      </c>
      <c r="J4216" s="39">
        <f t="shared" si="1936"/>
        <v>0</v>
      </c>
      <c r="K4216" s="39">
        <f t="shared" si="1937"/>
        <v>0</v>
      </c>
      <c r="L4216" s="39">
        <f t="shared" si="1938"/>
        <v>0</v>
      </c>
      <c r="M4216" s="39">
        <f>IF(C4216=12006,H4216,IF(C4216&lt;&gt;12006,0))</f>
        <v>0</v>
      </c>
      <c r="N4216" s="39">
        <f t="shared" si="1939"/>
        <v>0</v>
      </c>
      <c r="O4216" s="39">
        <f t="shared" si="1940"/>
        <v>0</v>
      </c>
      <c r="P4216" s="39">
        <f t="shared" si="1941"/>
        <v>0</v>
      </c>
      <c r="Q4216" s="39">
        <f t="shared" si="1942"/>
        <v>0</v>
      </c>
      <c r="R4216" s="39">
        <f t="shared" si="1943"/>
        <v>0</v>
      </c>
      <c r="S4216" s="39">
        <f t="shared" si="1944"/>
        <v>0</v>
      </c>
      <c r="T4216" s="39"/>
      <c r="U4216" s="39">
        <f t="shared" si="1945"/>
        <v>150000</v>
      </c>
      <c r="V4216" s="39"/>
      <c r="W4216" s="39">
        <f t="shared" si="1946"/>
        <v>0</v>
      </c>
      <c r="X4216" s="39">
        <f t="shared" si="1907"/>
        <v>12.320328542094456</v>
      </c>
      <c r="Y4216" s="39">
        <f t="shared" si="1908"/>
        <v>375</v>
      </c>
      <c r="Z4216" s="41">
        <f t="shared" si="1909"/>
        <v>4496.9199178644758</v>
      </c>
      <c r="AA4216" s="41"/>
      <c r="AB4216" s="41"/>
      <c r="AC4216" s="41"/>
      <c r="AD4216" s="42">
        <f t="shared" si="1917"/>
        <v>4496.9199178644758</v>
      </c>
      <c r="AE4216" s="41">
        <f t="shared" si="1918"/>
        <v>4496.9199178644758</v>
      </c>
      <c r="AF4216" s="42">
        <f t="shared" si="1919"/>
        <v>145503.08008213554</v>
      </c>
      <c r="AG4216" s="43">
        <f t="shared" si="1935"/>
        <v>400</v>
      </c>
      <c r="AH4216" s="44">
        <f t="shared" si="1920"/>
        <v>388.00821355236138</v>
      </c>
      <c r="AI4216" s="36">
        <f t="shared" si="1921"/>
        <v>11.991786447638603</v>
      </c>
      <c r="AJ4216" s="36">
        <f t="shared" si="1922"/>
        <v>365</v>
      </c>
      <c r="AK4216" s="45">
        <v>45657</v>
      </c>
    </row>
    <row r="4217" spans="1:37" s="79" customFormat="1" ht="12.75" customHeight="1" x14ac:dyDescent="0.2">
      <c r="A4217" s="36">
        <v>4211</v>
      </c>
      <c r="B4217" s="69">
        <v>45292</v>
      </c>
      <c r="C4217" s="36" t="s">
        <v>823</v>
      </c>
      <c r="D4217" s="36"/>
      <c r="E4217" s="36">
        <v>12004</v>
      </c>
      <c r="F4217" s="92" t="s">
        <v>2987</v>
      </c>
      <c r="G4217" s="38" t="s">
        <v>335</v>
      </c>
      <c r="H4217" s="61">
        <v>1</v>
      </c>
      <c r="I4217" s="39">
        <v>2820197.3684210526</v>
      </c>
      <c r="J4217" s="39">
        <f t="shared" si="1936"/>
        <v>0</v>
      </c>
      <c r="K4217" s="39">
        <f t="shared" si="1937"/>
        <v>0</v>
      </c>
      <c r="L4217" s="39">
        <f t="shared" si="1938"/>
        <v>2820197.3684210526</v>
      </c>
      <c r="M4217" s="39">
        <f>IF(C4217=12006,H4217,IF(C4217&lt;&gt;12006,0))</f>
        <v>0</v>
      </c>
      <c r="N4217" s="39">
        <f t="shared" si="1939"/>
        <v>0</v>
      </c>
      <c r="O4217" s="39">
        <f t="shared" si="1940"/>
        <v>0</v>
      </c>
      <c r="P4217" s="39">
        <f t="shared" si="1941"/>
        <v>0</v>
      </c>
      <c r="Q4217" s="39">
        <f t="shared" si="1942"/>
        <v>0</v>
      </c>
      <c r="R4217" s="39">
        <f t="shared" si="1943"/>
        <v>0</v>
      </c>
      <c r="S4217" s="39">
        <f t="shared" si="1944"/>
        <v>0</v>
      </c>
      <c r="T4217" s="39"/>
      <c r="U4217" s="39">
        <f t="shared" si="1945"/>
        <v>0</v>
      </c>
      <c r="V4217" s="39"/>
      <c r="W4217" s="39">
        <f t="shared" si="1946"/>
        <v>0</v>
      </c>
      <c r="X4217" s="39">
        <f t="shared" si="1907"/>
        <v>231.63838754998378</v>
      </c>
      <c r="Y4217" s="39">
        <f t="shared" si="1908"/>
        <v>7050.4934210526308</v>
      </c>
      <c r="Z4217" s="41">
        <f t="shared" si="1909"/>
        <v>84548.011455744068</v>
      </c>
      <c r="AA4217" s="41"/>
      <c r="AB4217" s="41"/>
      <c r="AC4217" s="41">
        <f t="shared" ref="AC4217:AC4225" si="1947">AA4217+AB4217</f>
        <v>0</v>
      </c>
      <c r="AD4217" s="42">
        <f t="shared" si="1917"/>
        <v>84548.011455744068</v>
      </c>
      <c r="AE4217" s="41">
        <f t="shared" si="1918"/>
        <v>84548.011455744068</v>
      </c>
      <c r="AF4217" s="42">
        <f t="shared" si="1919"/>
        <v>2735649.3569653085</v>
      </c>
      <c r="AG4217" s="43">
        <f t="shared" si="1935"/>
        <v>400</v>
      </c>
      <c r="AH4217" s="44">
        <f t="shared" si="1920"/>
        <v>388.00821355236138</v>
      </c>
      <c r="AI4217" s="36">
        <f t="shared" si="1921"/>
        <v>11.991786447638603</v>
      </c>
      <c r="AJ4217" s="36">
        <f t="shared" si="1922"/>
        <v>365</v>
      </c>
      <c r="AK4217" s="45">
        <v>45657</v>
      </c>
    </row>
    <row r="4218" spans="1:37" s="79" customFormat="1" ht="12.75" customHeight="1" x14ac:dyDescent="0.2">
      <c r="A4218" s="36">
        <v>4212</v>
      </c>
      <c r="B4218" s="69">
        <v>45292</v>
      </c>
      <c r="C4218" s="36" t="s">
        <v>823</v>
      </c>
      <c r="D4218" s="36"/>
      <c r="E4218" s="36">
        <v>12004</v>
      </c>
      <c r="F4218" s="92" t="s">
        <v>2988</v>
      </c>
      <c r="G4218" s="38" t="s">
        <v>335</v>
      </c>
      <c r="H4218" s="61">
        <v>1</v>
      </c>
      <c r="I4218" s="39">
        <v>2820197.3684210526</v>
      </c>
      <c r="J4218" s="39">
        <f t="shared" si="1936"/>
        <v>0</v>
      </c>
      <c r="K4218" s="39">
        <f t="shared" si="1937"/>
        <v>0</v>
      </c>
      <c r="L4218" s="39">
        <f t="shared" si="1938"/>
        <v>2820197.3684210526</v>
      </c>
      <c r="M4218" s="39">
        <f>IF(C4218=12006,H4218,IF(C4218&lt;&gt;12006,0))</f>
        <v>0</v>
      </c>
      <c r="N4218" s="39">
        <f t="shared" si="1939"/>
        <v>0</v>
      </c>
      <c r="O4218" s="39">
        <f t="shared" si="1940"/>
        <v>0</v>
      </c>
      <c r="P4218" s="39">
        <f t="shared" si="1941"/>
        <v>0</v>
      </c>
      <c r="Q4218" s="39">
        <f t="shared" si="1942"/>
        <v>0</v>
      </c>
      <c r="R4218" s="39">
        <f t="shared" si="1943"/>
        <v>0</v>
      </c>
      <c r="S4218" s="39">
        <f t="shared" si="1944"/>
        <v>0</v>
      </c>
      <c r="T4218" s="39"/>
      <c r="U4218" s="39">
        <f t="shared" si="1945"/>
        <v>0</v>
      </c>
      <c r="V4218" s="39"/>
      <c r="W4218" s="39">
        <f t="shared" si="1946"/>
        <v>0</v>
      </c>
      <c r="X4218" s="39">
        <f t="shared" si="1907"/>
        <v>231.63838754998378</v>
      </c>
      <c r="Y4218" s="39">
        <f t="shared" si="1908"/>
        <v>7050.4934210526308</v>
      </c>
      <c r="Z4218" s="41">
        <f t="shared" si="1909"/>
        <v>84548.011455744068</v>
      </c>
      <c r="AA4218" s="41"/>
      <c r="AB4218" s="41"/>
      <c r="AC4218" s="41">
        <f t="shared" si="1947"/>
        <v>0</v>
      </c>
      <c r="AD4218" s="42">
        <f t="shared" si="1917"/>
        <v>84548.011455744068</v>
      </c>
      <c r="AE4218" s="41">
        <f t="shared" si="1918"/>
        <v>84548.011455744068</v>
      </c>
      <c r="AF4218" s="42">
        <f t="shared" si="1919"/>
        <v>2735649.3569653085</v>
      </c>
      <c r="AG4218" s="43">
        <f t="shared" si="1935"/>
        <v>400</v>
      </c>
      <c r="AH4218" s="44">
        <f t="shared" si="1920"/>
        <v>388.00821355236138</v>
      </c>
      <c r="AI4218" s="36">
        <f t="shared" si="1921"/>
        <v>11.991786447638603</v>
      </c>
      <c r="AJ4218" s="36">
        <f t="shared" si="1922"/>
        <v>365</v>
      </c>
      <c r="AK4218" s="45">
        <v>45657</v>
      </c>
    </row>
    <row r="4219" spans="1:37" s="79" customFormat="1" ht="12.75" customHeight="1" x14ac:dyDescent="0.2">
      <c r="A4219" s="36">
        <v>4213</v>
      </c>
      <c r="B4219" s="69">
        <v>45292</v>
      </c>
      <c r="C4219" s="36" t="s">
        <v>823</v>
      </c>
      <c r="D4219" s="36"/>
      <c r="E4219" s="36">
        <v>12004</v>
      </c>
      <c r="F4219" s="92" t="s">
        <v>2966</v>
      </c>
      <c r="G4219" s="38" t="s">
        <v>320</v>
      </c>
      <c r="H4219" s="61">
        <v>1</v>
      </c>
      <c r="I4219" s="39">
        <v>3760263.1578947366</v>
      </c>
      <c r="J4219" s="39">
        <f t="shared" si="1936"/>
        <v>0</v>
      </c>
      <c r="K4219" s="39">
        <f t="shared" si="1937"/>
        <v>0</v>
      </c>
      <c r="L4219" s="39">
        <f t="shared" si="1938"/>
        <v>3760263.1578947366</v>
      </c>
      <c r="M4219" s="39">
        <f>IF(C4219=12006,H4219,IF(C4219&lt;&gt;12006,0))</f>
        <v>0</v>
      </c>
      <c r="N4219" s="39">
        <f t="shared" si="1939"/>
        <v>0</v>
      </c>
      <c r="O4219" s="39">
        <f t="shared" si="1940"/>
        <v>0</v>
      </c>
      <c r="P4219" s="39">
        <f t="shared" si="1941"/>
        <v>0</v>
      </c>
      <c r="Q4219" s="39">
        <f t="shared" si="1942"/>
        <v>0</v>
      </c>
      <c r="R4219" s="39">
        <f t="shared" si="1943"/>
        <v>0</v>
      </c>
      <c r="S4219" s="39">
        <f t="shared" si="1944"/>
        <v>0</v>
      </c>
      <c r="T4219" s="39"/>
      <c r="U4219" s="39">
        <f t="shared" si="1945"/>
        <v>0</v>
      </c>
      <c r="V4219" s="39"/>
      <c r="W4219" s="39">
        <f t="shared" si="1946"/>
        <v>0</v>
      </c>
      <c r="X4219" s="39">
        <f t="shared" si="1907"/>
        <v>308.85118339997837</v>
      </c>
      <c r="Y4219" s="39">
        <f t="shared" si="1908"/>
        <v>9400.6578947368416</v>
      </c>
      <c r="Z4219" s="41">
        <f t="shared" si="1909"/>
        <v>112730.6819409921</v>
      </c>
      <c r="AA4219" s="41"/>
      <c r="AB4219" s="41"/>
      <c r="AC4219" s="41">
        <f t="shared" si="1947"/>
        <v>0</v>
      </c>
      <c r="AD4219" s="42">
        <f t="shared" si="1917"/>
        <v>112730.6819409921</v>
      </c>
      <c r="AE4219" s="41">
        <f t="shared" si="1918"/>
        <v>112730.6819409921</v>
      </c>
      <c r="AF4219" s="42">
        <f t="shared" si="1919"/>
        <v>3647532.4759537447</v>
      </c>
      <c r="AG4219" s="43">
        <f t="shared" si="1935"/>
        <v>400</v>
      </c>
      <c r="AH4219" s="44">
        <f t="shared" si="1920"/>
        <v>388.00821355236138</v>
      </c>
      <c r="AI4219" s="36">
        <f t="shared" si="1921"/>
        <v>11.991786447638603</v>
      </c>
      <c r="AJ4219" s="36">
        <f t="shared" si="1922"/>
        <v>365</v>
      </c>
      <c r="AK4219" s="45">
        <v>45657</v>
      </c>
    </row>
    <row r="4220" spans="1:37" s="79" customFormat="1" ht="12.75" customHeight="1" x14ac:dyDescent="0.2">
      <c r="A4220" s="36">
        <v>4214</v>
      </c>
      <c r="B4220" s="69">
        <v>45292</v>
      </c>
      <c r="C4220" s="36" t="s">
        <v>823</v>
      </c>
      <c r="D4220" s="36"/>
      <c r="E4220" s="36">
        <v>12004</v>
      </c>
      <c r="F4220" s="92" t="s">
        <v>2967</v>
      </c>
      <c r="G4220" s="38" t="s">
        <v>335</v>
      </c>
      <c r="H4220" s="61">
        <v>1</v>
      </c>
      <c r="I4220" s="39">
        <v>3760263.1578947366</v>
      </c>
      <c r="J4220" s="39">
        <f t="shared" si="1936"/>
        <v>0</v>
      </c>
      <c r="K4220" s="39">
        <f t="shared" si="1937"/>
        <v>0</v>
      </c>
      <c r="L4220" s="39">
        <f t="shared" si="1938"/>
        <v>3760263.1578947366</v>
      </c>
      <c r="M4220" s="39">
        <f>IF(C4220=12006,H4220,IF(C4220&lt;&gt;12006,0))</f>
        <v>0</v>
      </c>
      <c r="N4220" s="39">
        <f t="shared" si="1939"/>
        <v>0</v>
      </c>
      <c r="O4220" s="39">
        <f t="shared" si="1940"/>
        <v>0</v>
      </c>
      <c r="P4220" s="39">
        <f t="shared" si="1941"/>
        <v>0</v>
      </c>
      <c r="Q4220" s="39">
        <f t="shared" si="1942"/>
        <v>0</v>
      </c>
      <c r="R4220" s="39">
        <f t="shared" si="1943"/>
        <v>0</v>
      </c>
      <c r="S4220" s="39">
        <f t="shared" si="1944"/>
        <v>0</v>
      </c>
      <c r="T4220" s="39"/>
      <c r="U4220" s="39">
        <f t="shared" si="1945"/>
        <v>0</v>
      </c>
      <c r="V4220" s="39"/>
      <c r="W4220" s="39">
        <f t="shared" si="1946"/>
        <v>0</v>
      </c>
      <c r="X4220" s="39">
        <f t="shared" si="1907"/>
        <v>308.85118339997837</v>
      </c>
      <c r="Y4220" s="39">
        <f t="shared" si="1908"/>
        <v>9400.6578947368416</v>
      </c>
      <c r="Z4220" s="41">
        <f t="shared" si="1909"/>
        <v>112730.6819409921</v>
      </c>
      <c r="AA4220" s="41"/>
      <c r="AB4220" s="41"/>
      <c r="AC4220" s="41">
        <f t="shared" si="1947"/>
        <v>0</v>
      </c>
      <c r="AD4220" s="42">
        <f t="shared" si="1917"/>
        <v>112730.6819409921</v>
      </c>
      <c r="AE4220" s="41">
        <f t="shared" si="1918"/>
        <v>112730.6819409921</v>
      </c>
      <c r="AF4220" s="42">
        <f t="shared" si="1919"/>
        <v>3647532.4759537447</v>
      </c>
      <c r="AG4220" s="43">
        <f t="shared" si="1935"/>
        <v>400</v>
      </c>
      <c r="AH4220" s="44">
        <f t="shared" si="1920"/>
        <v>388.00821355236138</v>
      </c>
      <c r="AI4220" s="36">
        <f t="shared" si="1921"/>
        <v>11.991786447638603</v>
      </c>
      <c r="AJ4220" s="36">
        <f t="shared" si="1922"/>
        <v>365</v>
      </c>
      <c r="AK4220" s="45">
        <v>45657</v>
      </c>
    </row>
    <row r="4221" spans="1:37" s="79" customFormat="1" ht="12.75" customHeight="1" x14ac:dyDescent="0.2">
      <c r="A4221" s="36">
        <v>4215</v>
      </c>
      <c r="B4221" s="69">
        <v>45292</v>
      </c>
      <c r="C4221" s="36" t="s">
        <v>823</v>
      </c>
      <c r="D4221" s="36"/>
      <c r="E4221" s="36">
        <v>12004</v>
      </c>
      <c r="F4221" s="92" t="s">
        <v>2968</v>
      </c>
      <c r="G4221" s="38" t="s">
        <v>320</v>
      </c>
      <c r="H4221" s="61">
        <v>1</v>
      </c>
      <c r="I4221" s="39">
        <v>3760263.1578947366</v>
      </c>
      <c r="J4221" s="39">
        <f t="shared" si="1936"/>
        <v>0</v>
      </c>
      <c r="K4221" s="39">
        <f t="shared" si="1937"/>
        <v>0</v>
      </c>
      <c r="L4221" s="39">
        <f t="shared" si="1938"/>
        <v>3760263.1578947366</v>
      </c>
      <c r="M4221" s="39">
        <f>IF(C4221=12006,H4221,IF(C4221&lt;&gt;12006,0))</f>
        <v>0</v>
      </c>
      <c r="N4221" s="39">
        <f t="shared" si="1939"/>
        <v>0</v>
      </c>
      <c r="O4221" s="39">
        <f t="shared" si="1940"/>
        <v>0</v>
      </c>
      <c r="P4221" s="39">
        <f t="shared" si="1941"/>
        <v>0</v>
      </c>
      <c r="Q4221" s="39">
        <f t="shared" si="1942"/>
        <v>0</v>
      </c>
      <c r="R4221" s="39">
        <f t="shared" si="1943"/>
        <v>0</v>
      </c>
      <c r="S4221" s="39">
        <f t="shared" si="1944"/>
        <v>0</v>
      </c>
      <c r="T4221" s="39"/>
      <c r="U4221" s="39">
        <f t="shared" si="1945"/>
        <v>0</v>
      </c>
      <c r="V4221" s="39"/>
      <c r="W4221" s="39">
        <f t="shared" si="1946"/>
        <v>0</v>
      </c>
      <c r="X4221" s="39">
        <f t="shared" si="1907"/>
        <v>308.85118339997837</v>
      </c>
      <c r="Y4221" s="39">
        <f t="shared" si="1908"/>
        <v>9400.6578947368416</v>
      </c>
      <c r="Z4221" s="41">
        <f t="shared" si="1909"/>
        <v>112730.6819409921</v>
      </c>
      <c r="AA4221" s="41"/>
      <c r="AB4221" s="41"/>
      <c r="AC4221" s="41">
        <f t="shared" si="1947"/>
        <v>0</v>
      </c>
      <c r="AD4221" s="42">
        <f t="shared" si="1917"/>
        <v>112730.6819409921</v>
      </c>
      <c r="AE4221" s="41">
        <f t="shared" si="1918"/>
        <v>112730.6819409921</v>
      </c>
      <c r="AF4221" s="42">
        <f t="shared" si="1919"/>
        <v>3647532.4759537447</v>
      </c>
      <c r="AG4221" s="43">
        <f t="shared" si="1935"/>
        <v>400</v>
      </c>
      <c r="AH4221" s="44">
        <f t="shared" si="1920"/>
        <v>388.00821355236138</v>
      </c>
      <c r="AI4221" s="36">
        <f t="shared" si="1921"/>
        <v>11.991786447638603</v>
      </c>
      <c r="AJ4221" s="36">
        <f t="shared" si="1922"/>
        <v>365</v>
      </c>
      <c r="AK4221" s="45">
        <v>45657</v>
      </c>
    </row>
    <row r="4222" spans="1:37" s="79" customFormat="1" ht="12.75" customHeight="1" x14ac:dyDescent="0.25">
      <c r="A4222" s="36">
        <v>4216</v>
      </c>
      <c r="B4222" s="45">
        <v>45292</v>
      </c>
      <c r="C4222" s="49" t="s">
        <v>431</v>
      </c>
      <c r="D4222" s="49"/>
      <c r="E4222" s="49">
        <v>12009</v>
      </c>
      <c r="F4222" s="56" t="s">
        <v>1872</v>
      </c>
      <c r="G4222" s="56" t="s">
        <v>435</v>
      </c>
      <c r="H4222" s="38">
        <v>2</v>
      </c>
      <c r="I4222" s="48">
        <v>274000</v>
      </c>
      <c r="J4222" s="39">
        <f t="shared" si="1936"/>
        <v>0</v>
      </c>
      <c r="K4222" s="39">
        <f t="shared" si="1937"/>
        <v>0</v>
      </c>
      <c r="L4222" s="39">
        <f t="shared" si="1938"/>
        <v>0</v>
      </c>
      <c r="M4222" s="39">
        <f>IF(C4222=12006,H4222,IF(C4222&lt;&gt;12006,0))</f>
        <v>0</v>
      </c>
      <c r="N4222" s="39">
        <f t="shared" si="1939"/>
        <v>0</v>
      </c>
      <c r="O4222" s="39">
        <f t="shared" si="1940"/>
        <v>0</v>
      </c>
      <c r="P4222" s="39">
        <f t="shared" si="1941"/>
        <v>0</v>
      </c>
      <c r="Q4222" s="39">
        <f t="shared" si="1942"/>
        <v>274000</v>
      </c>
      <c r="R4222" s="39">
        <f t="shared" si="1943"/>
        <v>0</v>
      </c>
      <c r="S4222" s="39">
        <f t="shared" si="1944"/>
        <v>0</v>
      </c>
      <c r="T4222" s="39"/>
      <c r="U4222" s="39">
        <f t="shared" si="1945"/>
        <v>0</v>
      </c>
      <c r="V4222" s="39"/>
      <c r="W4222" s="39">
        <f t="shared" si="1946"/>
        <v>0</v>
      </c>
      <c r="X4222" s="39">
        <f t="shared" si="1907"/>
        <v>75.017111567419576</v>
      </c>
      <c r="Y4222" s="39">
        <f t="shared" si="1908"/>
        <v>2283.3333333333335</v>
      </c>
      <c r="Z4222" s="41">
        <f t="shared" si="1909"/>
        <v>27381.245722108146</v>
      </c>
      <c r="AA4222" s="41"/>
      <c r="AB4222" s="41"/>
      <c r="AC4222" s="41">
        <f t="shared" si="1947"/>
        <v>0</v>
      </c>
      <c r="AD4222" s="42">
        <f t="shared" si="1917"/>
        <v>27381.245722108146</v>
      </c>
      <c r="AE4222" s="41">
        <f t="shared" si="1918"/>
        <v>27381.245722108146</v>
      </c>
      <c r="AF4222" s="42">
        <f t="shared" si="1919"/>
        <v>246618.75427789186</v>
      </c>
      <c r="AG4222" s="43">
        <f>(365.25/30.4375*(IF(E4222=12002,1/3%,IF(E4222=12003,1/3%,IF(E4222=12004,1/3%,IF(E4222=12006,1/2%,IF(E4222=12007,1/10%,IF(E4222=12008,1/3%,IF(E4222=12009,1/10%,IF(E4222=12010,1/10%,IF(E4222=12011,1/20%,IF(E4222=12012,1/3%,IF(E4222=12099,1/10%)))))))))))))</f>
        <v>120</v>
      </c>
      <c r="AH4222" s="44">
        <f t="shared" si="1920"/>
        <v>108.0082135523614</v>
      </c>
      <c r="AI4222" s="36">
        <f t="shared" si="1921"/>
        <v>11.991786447638603</v>
      </c>
      <c r="AJ4222" s="36">
        <f t="shared" si="1922"/>
        <v>365</v>
      </c>
      <c r="AK4222" s="45">
        <v>45657</v>
      </c>
    </row>
    <row r="4223" spans="1:37" s="79" customFormat="1" ht="12.75" customHeight="1" x14ac:dyDescent="0.25">
      <c r="A4223" s="36">
        <v>4217</v>
      </c>
      <c r="B4223" s="45">
        <v>45292</v>
      </c>
      <c r="C4223" s="49" t="s">
        <v>272</v>
      </c>
      <c r="D4223" s="49"/>
      <c r="E4223" s="49">
        <v>12010</v>
      </c>
      <c r="F4223" s="56" t="s">
        <v>2989</v>
      </c>
      <c r="G4223" s="56" t="s">
        <v>435</v>
      </c>
      <c r="H4223" s="38">
        <v>4</v>
      </c>
      <c r="I4223" s="48">
        <v>300000</v>
      </c>
      <c r="J4223" s="39">
        <f t="shared" si="1936"/>
        <v>0</v>
      </c>
      <c r="K4223" s="39">
        <f t="shared" si="1937"/>
        <v>0</v>
      </c>
      <c r="L4223" s="39">
        <f t="shared" si="1938"/>
        <v>0</v>
      </c>
      <c r="M4223" s="39">
        <f>IF(C4223=12006,H4223,IF(C4223&lt;&gt;12006,0))</f>
        <v>0</v>
      </c>
      <c r="N4223" s="39">
        <f t="shared" si="1939"/>
        <v>0</v>
      </c>
      <c r="O4223" s="39">
        <f t="shared" si="1940"/>
        <v>0</v>
      </c>
      <c r="P4223" s="39">
        <f t="shared" si="1941"/>
        <v>0</v>
      </c>
      <c r="Q4223" s="39">
        <f t="shared" si="1942"/>
        <v>0</v>
      </c>
      <c r="R4223" s="39">
        <f t="shared" si="1943"/>
        <v>300000</v>
      </c>
      <c r="S4223" s="39">
        <f t="shared" si="1944"/>
        <v>0</v>
      </c>
      <c r="T4223" s="39"/>
      <c r="U4223" s="39">
        <f t="shared" si="1945"/>
        <v>0</v>
      </c>
      <c r="V4223" s="39"/>
      <c r="W4223" s="39">
        <f t="shared" si="1946"/>
        <v>0</v>
      </c>
      <c r="X4223" s="39">
        <f t="shared" si="1907"/>
        <v>82.135523613963031</v>
      </c>
      <c r="Y4223" s="39">
        <f t="shared" si="1908"/>
        <v>2499.9999999999995</v>
      </c>
      <c r="Z4223" s="41">
        <f t="shared" si="1909"/>
        <v>29979.466119096502</v>
      </c>
      <c r="AA4223" s="41"/>
      <c r="AB4223" s="41"/>
      <c r="AC4223" s="41">
        <f t="shared" si="1947"/>
        <v>0</v>
      </c>
      <c r="AD4223" s="42">
        <f t="shared" si="1917"/>
        <v>29979.466119096502</v>
      </c>
      <c r="AE4223" s="41">
        <f t="shared" si="1918"/>
        <v>29979.466119096502</v>
      </c>
      <c r="AF4223" s="42">
        <f t="shared" si="1919"/>
        <v>270020.5338809035</v>
      </c>
      <c r="AG4223" s="43">
        <f>(365.25/30.4375*(IF(E4223=12002,1/3%,IF(E4223=12003,1/3%,IF(E4223=12004,1/3%,IF(E4223=12006,1/2%,IF(E4223=12007,1/10%,IF(E4223=12008,1/3%,IF(E4223=12009,1/10%,IF(E4223=12010,1/10%,IF(E4223=12011,1/20%,IF(E4223=12012,1/3%,IF(E4223=12099,1/10%)))))))))))))</f>
        <v>120</v>
      </c>
      <c r="AH4223" s="44">
        <f t="shared" si="1920"/>
        <v>108.0082135523614</v>
      </c>
      <c r="AI4223" s="36">
        <f t="shared" si="1921"/>
        <v>11.991786447638603</v>
      </c>
      <c r="AJ4223" s="36">
        <f t="shared" si="1922"/>
        <v>365</v>
      </c>
      <c r="AK4223" s="45">
        <v>45657</v>
      </c>
    </row>
    <row r="4224" spans="1:37" s="79" customFormat="1" ht="12.75" customHeight="1" x14ac:dyDescent="0.25">
      <c r="A4224" s="36">
        <v>4218</v>
      </c>
      <c r="B4224" s="45">
        <v>45292</v>
      </c>
      <c r="C4224" s="49" t="s">
        <v>272</v>
      </c>
      <c r="D4224" s="49"/>
      <c r="E4224" s="49">
        <v>12010</v>
      </c>
      <c r="F4224" s="56" t="s">
        <v>2990</v>
      </c>
      <c r="G4224" s="56" t="s">
        <v>435</v>
      </c>
      <c r="H4224" s="38">
        <v>2</v>
      </c>
      <c r="I4224" s="48">
        <v>510000</v>
      </c>
      <c r="J4224" s="39">
        <f t="shared" si="1936"/>
        <v>0</v>
      </c>
      <c r="K4224" s="39">
        <f t="shared" si="1937"/>
        <v>0</v>
      </c>
      <c r="L4224" s="39">
        <f t="shared" si="1938"/>
        <v>0</v>
      </c>
      <c r="M4224" s="39">
        <f>IF(C4224=12006,H4224,IF(C4224&lt;&gt;12006,0))</f>
        <v>0</v>
      </c>
      <c r="N4224" s="39">
        <f t="shared" si="1939"/>
        <v>0</v>
      </c>
      <c r="O4224" s="39">
        <f t="shared" si="1940"/>
        <v>0</v>
      </c>
      <c r="P4224" s="39">
        <f t="shared" si="1941"/>
        <v>0</v>
      </c>
      <c r="Q4224" s="39">
        <f t="shared" si="1942"/>
        <v>0</v>
      </c>
      <c r="R4224" s="39">
        <f t="shared" si="1943"/>
        <v>510000</v>
      </c>
      <c r="S4224" s="39">
        <f t="shared" si="1944"/>
        <v>0</v>
      </c>
      <c r="T4224" s="39"/>
      <c r="U4224" s="39">
        <f t="shared" si="1945"/>
        <v>0</v>
      </c>
      <c r="V4224" s="39"/>
      <c r="W4224" s="39">
        <f t="shared" si="1946"/>
        <v>0</v>
      </c>
      <c r="X4224" s="39">
        <f t="shared" si="1907"/>
        <v>139.63039014373717</v>
      </c>
      <c r="Y4224" s="39">
        <f t="shared" si="1908"/>
        <v>4250</v>
      </c>
      <c r="Z4224" s="41">
        <f t="shared" si="1909"/>
        <v>50965.092402464063</v>
      </c>
      <c r="AA4224" s="41"/>
      <c r="AB4224" s="41"/>
      <c r="AC4224" s="41">
        <f t="shared" si="1947"/>
        <v>0</v>
      </c>
      <c r="AD4224" s="42">
        <f t="shared" si="1917"/>
        <v>50965.092402464063</v>
      </c>
      <c r="AE4224" s="41">
        <f t="shared" si="1918"/>
        <v>50965.092402464063</v>
      </c>
      <c r="AF4224" s="42">
        <f t="shared" si="1919"/>
        <v>459034.90759753593</v>
      </c>
      <c r="AG4224" s="43">
        <f>(365.25/30.4375*(IF(E4224=12002,1/3%,IF(E4224=12003,1/3%,IF(E4224=12004,1/3%,IF(E4224=12006,1/2%,IF(E4224=12007,1/10%,IF(E4224=12008,1/3%,IF(E4224=12009,1/10%,IF(E4224=12010,1/10%,IF(E4224=12011,1/20%,IF(E4224=12012,1/3%,IF(E4224=12099,1/10%)))))))))))))</f>
        <v>120</v>
      </c>
      <c r="AH4224" s="44">
        <f t="shared" si="1920"/>
        <v>108.0082135523614</v>
      </c>
      <c r="AI4224" s="36">
        <f t="shared" si="1921"/>
        <v>11.991786447638603</v>
      </c>
      <c r="AJ4224" s="36">
        <f t="shared" si="1922"/>
        <v>365</v>
      </c>
      <c r="AK4224" s="45">
        <v>45657</v>
      </c>
    </row>
    <row r="4225" spans="1:37" s="79" customFormat="1" ht="12.75" customHeight="1" x14ac:dyDescent="0.25">
      <c r="A4225" s="36">
        <v>4219</v>
      </c>
      <c r="B4225" s="37">
        <v>45292</v>
      </c>
      <c r="C4225" s="37" t="s">
        <v>272</v>
      </c>
      <c r="D4225" s="37"/>
      <c r="E4225" s="36">
        <v>12010</v>
      </c>
      <c r="F4225" s="53" t="s">
        <v>2991</v>
      </c>
      <c r="G4225" s="36" t="s">
        <v>491</v>
      </c>
      <c r="H4225" s="78">
        <v>1</v>
      </c>
      <c r="I4225" s="39">
        <v>395000</v>
      </c>
      <c r="J4225" s="39">
        <f t="shared" si="1936"/>
        <v>0</v>
      </c>
      <c r="K4225" s="39">
        <f t="shared" si="1937"/>
        <v>0</v>
      </c>
      <c r="L4225" s="39">
        <f t="shared" si="1938"/>
        <v>0</v>
      </c>
      <c r="M4225" s="39">
        <f>IF(C4225=12006,H4225,IF(C4225&lt;&gt;12006,0))</f>
        <v>0</v>
      </c>
      <c r="N4225" s="39">
        <f t="shared" si="1939"/>
        <v>0</v>
      </c>
      <c r="O4225" s="39">
        <f t="shared" si="1940"/>
        <v>0</v>
      </c>
      <c r="P4225" s="39">
        <f t="shared" si="1941"/>
        <v>0</v>
      </c>
      <c r="Q4225" s="39">
        <f t="shared" si="1942"/>
        <v>0</v>
      </c>
      <c r="R4225" s="39">
        <f t="shared" si="1943"/>
        <v>395000</v>
      </c>
      <c r="S4225" s="39">
        <f t="shared" si="1944"/>
        <v>0</v>
      </c>
      <c r="T4225" s="39"/>
      <c r="U4225" s="39">
        <f t="shared" si="1945"/>
        <v>0</v>
      </c>
      <c r="V4225" s="39"/>
      <c r="W4225" s="39">
        <f t="shared" si="1946"/>
        <v>0</v>
      </c>
      <c r="X4225" s="39">
        <f t="shared" si="1907"/>
        <v>108.14510609171801</v>
      </c>
      <c r="Y4225" s="39">
        <f t="shared" si="1908"/>
        <v>3291.666666666667</v>
      </c>
      <c r="Z4225" s="41">
        <f t="shared" si="1909"/>
        <v>39472.963723477071</v>
      </c>
      <c r="AA4225" s="41">
        <v>0</v>
      </c>
      <c r="AB4225" s="41"/>
      <c r="AC4225" s="41">
        <f t="shared" si="1947"/>
        <v>0</v>
      </c>
      <c r="AD4225" s="42">
        <f t="shared" si="1917"/>
        <v>39472.963723477071</v>
      </c>
      <c r="AE4225" s="41">
        <f t="shared" si="1918"/>
        <v>39472.963723477071</v>
      </c>
      <c r="AF4225" s="42">
        <f t="shared" si="1919"/>
        <v>355527.03627652291</v>
      </c>
      <c r="AG4225" s="43">
        <f t="shared" ref="AG4225:AG4231" si="1948">(365.25/30.4375*(IF(E4225=12002,1/3%,IF(E4225=12003,1/3%,IF(E4225=12004,1/3%,IF(E4225=12006,1/2%,IF(E4225=12007,1/10%,IF(E4225=12008,1/3%,IF(E4225=12009,1/10%,IF(E4225=12010,1/10%,IF(E4225=12011,1/20%,IF(E4225=12012,1/3%))))))))))))</f>
        <v>120</v>
      </c>
      <c r="AH4225" s="44">
        <f t="shared" si="1920"/>
        <v>108.0082135523614</v>
      </c>
      <c r="AI4225" s="36">
        <f t="shared" si="1921"/>
        <v>11.991786447638603</v>
      </c>
      <c r="AJ4225" s="36">
        <f t="shared" si="1922"/>
        <v>365</v>
      </c>
      <c r="AK4225" s="45">
        <v>45657</v>
      </c>
    </row>
    <row r="4226" spans="1:37" s="79" customFormat="1" ht="12.75" customHeight="1" x14ac:dyDescent="0.25">
      <c r="A4226" s="36">
        <v>4220</v>
      </c>
      <c r="B4226" s="45">
        <v>45322</v>
      </c>
      <c r="C4226" s="36" t="s">
        <v>823</v>
      </c>
      <c r="D4226" s="36"/>
      <c r="E4226" s="36">
        <v>12004</v>
      </c>
      <c r="F4226" s="56" t="s">
        <v>2992</v>
      </c>
      <c r="G4226" s="56" t="s">
        <v>1480</v>
      </c>
      <c r="H4226" s="38">
        <v>2</v>
      </c>
      <c r="I4226" s="50">
        <v>1264232.55</v>
      </c>
      <c r="J4226" s="39">
        <f t="shared" si="1936"/>
        <v>0</v>
      </c>
      <c r="K4226" s="39">
        <f t="shared" si="1937"/>
        <v>0</v>
      </c>
      <c r="L4226" s="39">
        <f t="shared" si="1938"/>
        <v>1264232.55</v>
      </c>
      <c r="M4226" s="39">
        <f>IF(C4226=12006,H4226,IF(C4226&lt;&gt;12006,0))</f>
        <v>0</v>
      </c>
      <c r="N4226" s="39">
        <f t="shared" si="1939"/>
        <v>0</v>
      </c>
      <c r="O4226" s="39">
        <f t="shared" si="1940"/>
        <v>0</v>
      </c>
      <c r="P4226" s="39">
        <f t="shared" si="1941"/>
        <v>0</v>
      </c>
      <c r="Q4226" s="39">
        <f t="shared" si="1942"/>
        <v>0</v>
      </c>
      <c r="R4226" s="39">
        <f t="shared" si="1943"/>
        <v>0</v>
      </c>
      <c r="S4226" s="39">
        <f t="shared" si="1944"/>
        <v>0</v>
      </c>
      <c r="T4226" s="39"/>
      <c r="U4226" s="39">
        <f t="shared" si="1945"/>
        <v>0</v>
      </c>
      <c r="V4226" s="39"/>
      <c r="W4226" s="39">
        <f t="shared" si="1946"/>
        <v>0</v>
      </c>
      <c r="X4226" s="39">
        <f t="shared" si="1907"/>
        <v>103.83840246406569</v>
      </c>
      <c r="Y4226" s="39">
        <f t="shared" si="1908"/>
        <v>3160.5813749999998</v>
      </c>
      <c r="Z4226" s="41">
        <f t="shared" si="1909"/>
        <v>34785.864825462013</v>
      </c>
      <c r="AA4226" s="41"/>
      <c r="AB4226" s="41"/>
      <c r="AC4226" s="41"/>
      <c r="AD4226" s="42">
        <f t="shared" si="1917"/>
        <v>34785.864825462013</v>
      </c>
      <c r="AE4226" s="41">
        <f t="shared" si="1918"/>
        <v>34785.864825462013</v>
      </c>
      <c r="AF4226" s="42">
        <f t="shared" si="1919"/>
        <v>1229446.6851745381</v>
      </c>
      <c r="AG4226" s="43">
        <f t="shared" si="1948"/>
        <v>400</v>
      </c>
      <c r="AH4226" s="44">
        <f t="shared" si="1920"/>
        <v>388.99383983572898</v>
      </c>
      <c r="AI4226" s="36">
        <f t="shared" si="1921"/>
        <v>11.006160164271048</v>
      </c>
      <c r="AJ4226" s="36">
        <f t="shared" si="1922"/>
        <v>335</v>
      </c>
      <c r="AK4226" s="45">
        <v>45657</v>
      </c>
    </row>
    <row r="4227" spans="1:37" s="79" customFormat="1" ht="38.25" customHeight="1" x14ac:dyDescent="0.25">
      <c r="A4227" s="36">
        <v>4221</v>
      </c>
      <c r="B4227" s="45">
        <v>45322</v>
      </c>
      <c r="C4227" s="49" t="s">
        <v>272</v>
      </c>
      <c r="D4227" s="49"/>
      <c r="E4227" s="49">
        <v>12010</v>
      </c>
      <c r="F4227" s="56" t="s">
        <v>2993</v>
      </c>
      <c r="G4227" s="36" t="s">
        <v>70</v>
      </c>
      <c r="H4227" s="38">
        <v>1</v>
      </c>
      <c r="I4227" s="48">
        <v>123500</v>
      </c>
      <c r="J4227" s="39">
        <f t="shared" si="1936"/>
        <v>0</v>
      </c>
      <c r="K4227" s="39">
        <f t="shared" si="1937"/>
        <v>0</v>
      </c>
      <c r="L4227" s="39">
        <f t="shared" si="1938"/>
        <v>0</v>
      </c>
      <c r="M4227" s="39">
        <f>IF(C4227=12006,H4227,IF(C4227&lt;&gt;12006,0))</f>
        <v>0</v>
      </c>
      <c r="N4227" s="39">
        <f t="shared" si="1939"/>
        <v>0</v>
      </c>
      <c r="O4227" s="39">
        <f t="shared" si="1940"/>
        <v>0</v>
      </c>
      <c r="P4227" s="39">
        <f t="shared" si="1941"/>
        <v>0</v>
      </c>
      <c r="Q4227" s="39">
        <f t="shared" si="1942"/>
        <v>0</v>
      </c>
      <c r="R4227" s="39">
        <f t="shared" si="1943"/>
        <v>123500</v>
      </c>
      <c r="S4227" s="39">
        <f t="shared" si="1944"/>
        <v>0</v>
      </c>
      <c r="T4227" s="39"/>
      <c r="U4227" s="39">
        <f t="shared" si="1945"/>
        <v>0</v>
      </c>
      <c r="V4227" s="39"/>
      <c r="W4227" s="39">
        <f t="shared" si="1946"/>
        <v>0</v>
      </c>
      <c r="X4227" s="39">
        <f t="shared" si="1907"/>
        <v>33.812457221081452</v>
      </c>
      <c r="Y4227" s="39">
        <f t="shared" si="1908"/>
        <v>1029.1666666666667</v>
      </c>
      <c r="Z4227" s="41">
        <f t="shared" si="1909"/>
        <v>11327.173169062287</v>
      </c>
      <c r="AA4227" s="41"/>
      <c r="AB4227" s="41"/>
      <c r="AC4227" s="41"/>
      <c r="AD4227" s="42">
        <f t="shared" si="1917"/>
        <v>11327.173169062287</v>
      </c>
      <c r="AE4227" s="41">
        <f t="shared" si="1918"/>
        <v>11327.173169062287</v>
      </c>
      <c r="AF4227" s="42">
        <f t="shared" si="1919"/>
        <v>112172.82683093772</v>
      </c>
      <c r="AG4227" s="43">
        <f t="shared" si="1948"/>
        <v>120</v>
      </c>
      <c r="AH4227" s="44">
        <f t="shared" si="1920"/>
        <v>108.99383983572895</v>
      </c>
      <c r="AI4227" s="36">
        <f t="shared" si="1921"/>
        <v>11.006160164271048</v>
      </c>
      <c r="AJ4227" s="36">
        <f t="shared" si="1922"/>
        <v>335</v>
      </c>
      <c r="AK4227" s="45">
        <v>45657</v>
      </c>
    </row>
    <row r="4228" spans="1:37" s="79" customFormat="1" ht="38.25" customHeight="1" x14ac:dyDescent="0.25">
      <c r="A4228" s="36">
        <v>4222</v>
      </c>
      <c r="B4228" s="45">
        <v>45322</v>
      </c>
      <c r="C4228" s="49" t="s">
        <v>272</v>
      </c>
      <c r="D4228" s="49"/>
      <c r="E4228" s="49">
        <v>12010</v>
      </c>
      <c r="F4228" s="56" t="s">
        <v>2920</v>
      </c>
      <c r="G4228" s="36" t="s">
        <v>58</v>
      </c>
      <c r="H4228" s="38">
        <v>1</v>
      </c>
      <c r="I4228" s="48">
        <v>265000</v>
      </c>
      <c r="J4228" s="39">
        <f t="shared" si="1936"/>
        <v>0</v>
      </c>
      <c r="K4228" s="39">
        <f t="shared" si="1937"/>
        <v>0</v>
      </c>
      <c r="L4228" s="39">
        <f t="shared" si="1938"/>
        <v>0</v>
      </c>
      <c r="M4228" s="39">
        <f>IF(C4228=12006,H4228,IF(C4228&lt;&gt;12006,0))</f>
        <v>0</v>
      </c>
      <c r="N4228" s="39">
        <f t="shared" ref="N4228:N4291" si="1949">IF(E4228=12006,I4228,IF(E4228&lt;&gt;12006,0))</f>
        <v>0</v>
      </c>
      <c r="O4228" s="39">
        <f t="shared" si="1940"/>
        <v>0</v>
      </c>
      <c r="P4228" s="39">
        <f t="shared" si="1941"/>
        <v>0</v>
      </c>
      <c r="Q4228" s="39">
        <f t="shared" si="1942"/>
        <v>0</v>
      </c>
      <c r="R4228" s="39">
        <f t="shared" si="1943"/>
        <v>265000</v>
      </c>
      <c r="S4228" s="39">
        <f t="shared" si="1944"/>
        <v>0</v>
      </c>
      <c r="T4228" s="39"/>
      <c r="U4228" s="39">
        <f t="shared" si="1945"/>
        <v>0</v>
      </c>
      <c r="V4228" s="39"/>
      <c r="W4228" s="39">
        <f t="shared" si="1946"/>
        <v>0</v>
      </c>
      <c r="X4228" s="39">
        <f t="shared" si="1907"/>
        <v>72.55304585900069</v>
      </c>
      <c r="Y4228" s="39">
        <f t="shared" si="1908"/>
        <v>2208.3333333333335</v>
      </c>
      <c r="Z4228" s="41">
        <f t="shared" si="1909"/>
        <v>24305.270362765234</v>
      </c>
      <c r="AA4228" s="41"/>
      <c r="AB4228" s="41"/>
      <c r="AC4228" s="41"/>
      <c r="AD4228" s="42">
        <f t="shared" si="1917"/>
        <v>24305.270362765234</v>
      </c>
      <c r="AE4228" s="41">
        <f t="shared" si="1918"/>
        <v>24305.270362765234</v>
      </c>
      <c r="AF4228" s="42">
        <f t="shared" si="1919"/>
        <v>240694.72963723476</v>
      </c>
      <c r="AG4228" s="43">
        <f t="shared" si="1948"/>
        <v>120</v>
      </c>
      <c r="AH4228" s="44">
        <f t="shared" si="1920"/>
        <v>108.99383983572895</v>
      </c>
      <c r="AI4228" s="36">
        <f t="shared" si="1921"/>
        <v>11.006160164271048</v>
      </c>
      <c r="AJ4228" s="36">
        <f t="shared" si="1922"/>
        <v>335</v>
      </c>
      <c r="AK4228" s="45">
        <v>45657</v>
      </c>
    </row>
    <row r="4229" spans="1:37" s="79" customFormat="1" ht="38.25" customHeight="1" x14ac:dyDescent="0.25">
      <c r="A4229" s="36">
        <v>4223</v>
      </c>
      <c r="B4229" s="45">
        <v>45322</v>
      </c>
      <c r="C4229" s="36" t="s">
        <v>823</v>
      </c>
      <c r="D4229" s="36"/>
      <c r="E4229" s="36">
        <v>12004</v>
      </c>
      <c r="F4229" s="56" t="s">
        <v>2994</v>
      </c>
      <c r="G4229" s="38" t="s">
        <v>320</v>
      </c>
      <c r="H4229" s="61">
        <v>1</v>
      </c>
      <c r="I4229" s="50">
        <v>20955000</v>
      </c>
      <c r="J4229" s="39">
        <f t="shared" si="1936"/>
        <v>0</v>
      </c>
      <c r="K4229" s="39">
        <f t="shared" si="1937"/>
        <v>0</v>
      </c>
      <c r="L4229" s="39">
        <f t="shared" si="1938"/>
        <v>20955000</v>
      </c>
      <c r="M4229" s="39">
        <f>IF(C4229=12006,H4229,IF(C4229&lt;&gt;12006,0))</f>
        <v>0</v>
      </c>
      <c r="N4229" s="39">
        <f t="shared" si="1949"/>
        <v>0</v>
      </c>
      <c r="O4229" s="39">
        <f t="shared" si="1940"/>
        <v>0</v>
      </c>
      <c r="P4229" s="39">
        <f t="shared" si="1941"/>
        <v>0</v>
      </c>
      <c r="Q4229" s="39">
        <f t="shared" si="1942"/>
        <v>0</v>
      </c>
      <c r="R4229" s="39">
        <f t="shared" si="1943"/>
        <v>0</v>
      </c>
      <c r="S4229" s="39">
        <f t="shared" si="1944"/>
        <v>0</v>
      </c>
      <c r="T4229" s="39"/>
      <c r="U4229" s="39">
        <f t="shared" si="1945"/>
        <v>0</v>
      </c>
      <c r="V4229" s="39"/>
      <c r="W4229" s="39">
        <f t="shared" si="1946"/>
        <v>0</v>
      </c>
      <c r="X4229" s="39">
        <f t="shared" si="1907"/>
        <v>1721.1498973305954</v>
      </c>
      <c r="Y4229" s="39">
        <f t="shared" si="1908"/>
        <v>52387.5</v>
      </c>
      <c r="Z4229" s="41">
        <f t="shared" si="1909"/>
        <v>576585.21560574952</v>
      </c>
      <c r="AA4229" s="41"/>
      <c r="AB4229" s="41"/>
      <c r="AC4229" s="41">
        <f>AA4229+AB4229</f>
        <v>0</v>
      </c>
      <c r="AD4229" s="42">
        <f t="shared" si="1917"/>
        <v>576585.21560574952</v>
      </c>
      <c r="AE4229" s="41">
        <f t="shared" si="1918"/>
        <v>576585.21560574952</v>
      </c>
      <c r="AF4229" s="42">
        <f t="shared" si="1919"/>
        <v>20378414.784394249</v>
      </c>
      <c r="AG4229" s="43">
        <f t="shared" si="1948"/>
        <v>400</v>
      </c>
      <c r="AH4229" s="44">
        <f t="shared" si="1920"/>
        <v>388.99383983572898</v>
      </c>
      <c r="AI4229" s="36">
        <f t="shared" si="1921"/>
        <v>11.006160164271048</v>
      </c>
      <c r="AJ4229" s="36">
        <f t="shared" si="1922"/>
        <v>335</v>
      </c>
      <c r="AK4229" s="45">
        <v>45657</v>
      </c>
    </row>
    <row r="4230" spans="1:37" s="79" customFormat="1" ht="38.25" customHeight="1" x14ac:dyDescent="0.25">
      <c r="A4230" s="36">
        <v>4224</v>
      </c>
      <c r="B4230" s="45">
        <v>45322</v>
      </c>
      <c r="C4230" s="36" t="s">
        <v>823</v>
      </c>
      <c r="D4230" s="36"/>
      <c r="E4230" s="36">
        <v>12004</v>
      </c>
      <c r="F4230" s="56" t="s">
        <v>2995</v>
      </c>
      <c r="G4230" s="38" t="s">
        <v>953</v>
      </c>
      <c r="H4230" s="61">
        <v>1</v>
      </c>
      <c r="I4230" s="50">
        <v>300000</v>
      </c>
      <c r="J4230" s="39">
        <f t="shared" si="1936"/>
        <v>0</v>
      </c>
      <c r="K4230" s="39">
        <f t="shared" si="1937"/>
        <v>0</v>
      </c>
      <c r="L4230" s="39">
        <f t="shared" si="1938"/>
        <v>300000</v>
      </c>
      <c r="M4230" s="39">
        <f>IF(C4230=12006,H4230,IF(C4230&lt;&gt;12006,0))</f>
        <v>0</v>
      </c>
      <c r="N4230" s="39">
        <f t="shared" si="1949"/>
        <v>0</v>
      </c>
      <c r="O4230" s="39">
        <f t="shared" si="1940"/>
        <v>0</v>
      </c>
      <c r="P4230" s="39">
        <f t="shared" si="1941"/>
        <v>0</v>
      </c>
      <c r="Q4230" s="39">
        <f t="shared" si="1942"/>
        <v>0</v>
      </c>
      <c r="R4230" s="39">
        <f t="shared" si="1943"/>
        <v>0</v>
      </c>
      <c r="S4230" s="39">
        <f t="shared" si="1944"/>
        <v>0</v>
      </c>
      <c r="T4230" s="39"/>
      <c r="U4230" s="39">
        <f t="shared" si="1945"/>
        <v>0</v>
      </c>
      <c r="V4230" s="39"/>
      <c r="W4230" s="39">
        <f t="shared" si="1946"/>
        <v>0</v>
      </c>
      <c r="X4230" s="39">
        <f t="shared" si="1907"/>
        <v>24.640657084188913</v>
      </c>
      <c r="Y4230" s="39">
        <f t="shared" si="1908"/>
        <v>750</v>
      </c>
      <c r="Z4230" s="41">
        <f t="shared" si="1909"/>
        <v>8254.6201232032854</v>
      </c>
      <c r="AA4230" s="41"/>
      <c r="AB4230" s="41"/>
      <c r="AC4230" s="41">
        <f>AA4230+AB4230</f>
        <v>0</v>
      </c>
      <c r="AD4230" s="42">
        <f t="shared" si="1917"/>
        <v>8254.6201232032854</v>
      </c>
      <c r="AE4230" s="41">
        <f t="shared" si="1918"/>
        <v>8254.6201232032854</v>
      </c>
      <c r="AF4230" s="42">
        <f t="shared" si="1919"/>
        <v>291745.37987679674</v>
      </c>
      <c r="AG4230" s="43">
        <f t="shared" si="1948"/>
        <v>400</v>
      </c>
      <c r="AH4230" s="44">
        <f t="shared" si="1920"/>
        <v>388.99383983572898</v>
      </c>
      <c r="AI4230" s="36">
        <f t="shared" si="1921"/>
        <v>11.006160164271048</v>
      </c>
      <c r="AJ4230" s="36">
        <f t="shared" si="1922"/>
        <v>335</v>
      </c>
      <c r="AK4230" s="45">
        <v>45657</v>
      </c>
    </row>
    <row r="4231" spans="1:37" s="79" customFormat="1" ht="38.25" customHeight="1" x14ac:dyDescent="0.25">
      <c r="A4231" s="36">
        <v>4225</v>
      </c>
      <c r="B4231" s="45">
        <v>45322</v>
      </c>
      <c r="C4231" s="36" t="s">
        <v>721</v>
      </c>
      <c r="D4231" s="36"/>
      <c r="E4231" s="36">
        <v>12003</v>
      </c>
      <c r="F4231" s="56" t="s">
        <v>2206</v>
      </c>
      <c r="G4231" s="38" t="s">
        <v>318</v>
      </c>
      <c r="H4231" s="61">
        <v>2</v>
      </c>
      <c r="I4231" s="50">
        <v>399000</v>
      </c>
      <c r="J4231" s="39">
        <f t="shared" si="1936"/>
        <v>0</v>
      </c>
      <c r="K4231" s="39">
        <f t="shared" si="1937"/>
        <v>399000</v>
      </c>
      <c r="L4231" s="39">
        <f t="shared" si="1938"/>
        <v>0</v>
      </c>
      <c r="M4231" s="39">
        <f>IF(C4231=12006,H4231,IF(C4231&lt;&gt;12006,0))</f>
        <v>0</v>
      </c>
      <c r="N4231" s="39">
        <f t="shared" si="1949"/>
        <v>0</v>
      </c>
      <c r="O4231" s="39">
        <f t="shared" si="1940"/>
        <v>0</v>
      </c>
      <c r="P4231" s="39">
        <f t="shared" si="1941"/>
        <v>0</v>
      </c>
      <c r="Q4231" s="39">
        <f t="shared" si="1942"/>
        <v>0</v>
      </c>
      <c r="R4231" s="39">
        <f t="shared" si="1943"/>
        <v>0</v>
      </c>
      <c r="S4231" s="39">
        <f t="shared" si="1944"/>
        <v>0</v>
      </c>
      <c r="T4231" s="39"/>
      <c r="U4231" s="39">
        <f t="shared" si="1945"/>
        <v>0</v>
      </c>
      <c r="V4231" s="39"/>
      <c r="W4231" s="39">
        <f t="shared" si="1946"/>
        <v>0</v>
      </c>
      <c r="X4231" s="39">
        <f t="shared" ref="X4231:X4294" si="1950">IF(I4231&lt;0,0,IF(I4231&gt;0,((1/365.25*(IF(E4231=12002,I4231*3%,IF(E4231=12003,I4231*3%,IF(E4231=12004,I4231*3%,IF(E4231=12006,I4231*2%,IF(E4231=12007,I4231*10%,IF(E4231=12008,I4231*3%,IF(E4231=12009,I4231*10%,IF(E4231=12010,I4231*10%,IF(E4231=12011,I4231*20%,IF(E4231=12012,I4231*3%,IF(E4231=12099,I4231*10%))))))))))))))))</f>
        <v>32.772073921971256</v>
      </c>
      <c r="Y4231" s="39">
        <f t="shared" ref="Y4231:Y4294" si="1951">X4231*30.4375</f>
        <v>997.50000000000011</v>
      </c>
      <c r="Z4231" s="41">
        <f t="shared" ref="Z4231:Z4294" si="1952">IF(I4231&lt;0,0,IF(I4231&gt;0,(IF(AI4231*Y4231&lt;=I4231,Y4231*AI4231,IF(Y4231*AI4231&gt;I4231,I4231,IF(AI4231*Y4231=I4231,I4231))))))</f>
        <v>10978.644763860371</v>
      </c>
      <c r="AA4231" s="41"/>
      <c r="AB4231" s="41"/>
      <c r="AC4231" s="41">
        <f>AA4231+AB4231</f>
        <v>0</v>
      </c>
      <c r="AD4231" s="42">
        <f t="shared" si="1917"/>
        <v>10978.644763860371</v>
      </c>
      <c r="AE4231" s="41">
        <f t="shared" si="1918"/>
        <v>10978.644763860371</v>
      </c>
      <c r="AF4231" s="42">
        <f t="shared" si="1919"/>
        <v>388021.35523613961</v>
      </c>
      <c r="AG4231" s="43">
        <f t="shared" si="1948"/>
        <v>400</v>
      </c>
      <c r="AH4231" s="44">
        <f t="shared" si="1920"/>
        <v>388.99383983572898</v>
      </c>
      <c r="AI4231" s="36">
        <f t="shared" si="1921"/>
        <v>11.006160164271048</v>
      </c>
      <c r="AJ4231" s="36">
        <f t="shared" si="1922"/>
        <v>335</v>
      </c>
      <c r="AK4231" s="45">
        <v>45657</v>
      </c>
    </row>
    <row r="4232" spans="1:37" s="79" customFormat="1" ht="25.5" customHeight="1" x14ac:dyDescent="0.25">
      <c r="A4232" s="36">
        <v>4226</v>
      </c>
      <c r="B4232" s="45">
        <v>45322</v>
      </c>
      <c r="C4232" s="49" t="s">
        <v>265</v>
      </c>
      <c r="D4232" s="49"/>
      <c r="E4232" s="49">
        <v>12007</v>
      </c>
      <c r="F4232" s="56" t="s">
        <v>2996</v>
      </c>
      <c r="G4232" s="73" t="s">
        <v>435</v>
      </c>
      <c r="H4232" s="38">
        <v>1</v>
      </c>
      <c r="I4232" s="50">
        <v>306000</v>
      </c>
      <c r="J4232" s="39">
        <f t="shared" si="1936"/>
        <v>0</v>
      </c>
      <c r="K4232" s="39">
        <f t="shared" si="1937"/>
        <v>0</v>
      </c>
      <c r="L4232" s="39">
        <f t="shared" si="1938"/>
        <v>0</v>
      </c>
      <c r="M4232" s="39">
        <f>IF(C4232=12006,H4232,IF(C4232&lt;&gt;12006,0))</f>
        <v>0</v>
      </c>
      <c r="N4232" s="39">
        <f t="shared" si="1949"/>
        <v>0</v>
      </c>
      <c r="O4232" s="39">
        <f t="shared" si="1940"/>
        <v>306000</v>
      </c>
      <c r="P4232" s="39">
        <f t="shared" si="1941"/>
        <v>0</v>
      </c>
      <c r="Q4232" s="39">
        <f t="shared" si="1942"/>
        <v>0</v>
      </c>
      <c r="R4232" s="39">
        <f t="shared" si="1943"/>
        <v>0</v>
      </c>
      <c r="S4232" s="39">
        <f t="shared" si="1944"/>
        <v>0</v>
      </c>
      <c r="T4232" s="39"/>
      <c r="U4232" s="39">
        <f t="shared" si="1945"/>
        <v>0</v>
      </c>
      <c r="V4232" s="39"/>
      <c r="W4232" s="39">
        <f t="shared" si="1946"/>
        <v>0</v>
      </c>
      <c r="X4232" s="39">
        <f t="shared" si="1950"/>
        <v>83.778234086242293</v>
      </c>
      <c r="Y4232" s="39">
        <f t="shared" si="1951"/>
        <v>2550</v>
      </c>
      <c r="Z4232" s="41">
        <f t="shared" si="1952"/>
        <v>28065.708418891172</v>
      </c>
      <c r="AA4232" s="41"/>
      <c r="AB4232" s="41"/>
      <c r="AC4232" s="41">
        <f>AA4232+AB4232</f>
        <v>0</v>
      </c>
      <c r="AD4232" s="42">
        <f t="shared" si="1917"/>
        <v>28065.708418891172</v>
      </c>
      <c r="AE4232" s="41">
        <f t="shared" si="1918"/>
        <v>28065.708418891172</v>
      </c>
      <c r="AF4232" s="42">
        <f t="shared" si="1919"/>
        <v>277934.29158110882</v>
      </c>
      <c r="AG4232" s="43">
        <f>(365.25/30.4375*(IF(E4232=12002,1/3%,IF(E4232=12003,1/3%,IF(E4232=12004,1/3%,IF(E4232=12006,1/2%,IF(E4232=12007,1/10%,IF(E4232=12008,1/3%,IF(E4232=12009,1/10%,IF(E4232=12010,1/10%,IF(E4232=12011,1/20%,IF(E4232=12012,1/3%,IF(E4232=12099,1/10%)))))))))))))</f>
        <v>120</v>
      </c>
      <c r="AH4232" s="44">
        <f t="shared" si="1920"/>
        <v>108.99383983572895</v>
      </c>
      <c r="AI4232" s="36">
        <f t="shared" si="1921"/>
        <v>11.006160164271048</v>
      </c>
      <c r="AJ4232" s="36">
        <f t="shared" si="1922"/>
        <v>335</v>
      </c>
      <c r="AK4232" s="45">
        <v>45657</v>
      </c>
    </row>
    <row r="4233" spans="1:37" s="79" customFormat="1" ht="25.5" customHeight="1" x14ac:dyDescent="0.25">
      <c r="A4233" s="36">
        <v>4227</v>
      </c>
      <c r="B4233" s="45">
        <v>45322</v>
      </c>
      <c r="C4233" s="49" t="s">
        <v>272</v>
      </c>
      <c r="D4233" s="49"/>
      <c r="E4233" s="49">
        <v>12010</v>
      </c>
      <c r="F4233" s="56" t="s">
        <v>2997</v>
      </c>
      <c r="G4233" s="56" t="s">
        <v>435</v>
      </c>
      <c r="H4233" s="38">
        <v>2</v>
      </c>
      <c r="I4233" s="48">
        <v>2000000</v>
      </c>
      <c r="J4233" s="39">
        <f t="shared" si="1936"/>
        <v>0</v>
      </c>
      <c r="K4233" s="39">
        <f t="shared" si="1937"/>
        <v>0</v>
      </c>
      <c r="L4233" s="39">
        <f t="shared" si="1938"/>
        <v>0</v>
      </c>
      <c r="M4233" s="39">
        <f>IF(C4233=12006,H4233,IF(C4233&lt;&gt;12006,0))</f>
        <v>0</v>
      </c>
      <c r="N4233" s="39">
        <f t="shared" si="1949"/>
        <v>0</v>
      </c>
      <c r="O4233" s="39">
        <f t="shared" si="1940"/>
        <v>0</v>
      </c>
      <c r="P4233" s="39">
        <f t="shared" si="1941"/>
        <v>0</v>
      </c>
      <c r="Q4233" s="39">
        <f t="shared" si="1942"/>
        <v>0</v>
      </c>
      <c r="R4233" s="39">
        <f t="shared" si="1943"/>
        <v>2000000</v>
      </c>
      <c r="S4233" s="39">
        <f t="shared" si="1944"/>
        <v>0</v>
      </c>
      <c r="T4233" s="39"/>
      <c r="U4233" s="39">
        <f t="shared" si="1945"/>
        <v>0</v>
      </c>
      <c r="V4233" s="39"/>
      <c r="W4233" s="39">
        <f t="shared" si="1946"/>
        <v>0</v>
      </c>
      <c r="X4233" s="39">
        <f t="shared" si="1950"/>
        <v>547.57015742642022</v>
      </c>
      <c r="Y4233" s="39">
        <f t="shared" si="1951"/>
        <v>16666.666666666664</v>
      </c>
      <c r="Z4233" s="41">
        <f t="shared" si="1952"/>
        <v>183436.00273785077</v>
      </c>
      <c r="AA4233" s="41"/>
      <c r="AB4233" s="41"/>
      <c r="AC4233" s="41">
        <f>AA4233+AB4233</f>
        <v>0</v>
      </c>
      <c r="AD4233" s="42">
        <f t="shared" si="1917"/>
        <v>183436.00273785077</v>
      </c>
      <c r="AE4233" s="41">
        <f t="shared" si="1918"/>
        <v>183436.00273785077</v>
      </c>
      <c r="AF4233" s="42">
        <f t="shared" si="1919"/>
        <v>1816563.9972621491</v>
      </c>
      <c r="AG4233" s="43">
        <f>(365.25/30.4375*(IF(E4233=12002,1/3%,IF(E4233=12003,1/3%,IF(E4233=12004,1/3%,IF(E4233=12006,1/2%,IF(E4233=12007,1/10%,IF(E4233=12008,1/3%,IF(E4233=12009,1/10%,IF(E4233=12010,1/10%,IF(E4233=12011,1/20%,IF(E4233=12012,1/3%,IF(E4233=12099,1/10%)))))))))))))</f>
        <v>120</v>
      </c>
      <c r="AH4233" s="44">
        <f t="shared" si="1920"/>
        <v>108.99383983572895</v>
      </c>
      <c r="AI4233" s="36">
        <f t="shared" si="1921"/>
        <v>11.006160164271048</v>
      </c>
      <c r="AJ4233" s="36">
        <f t="shared" si="1922"/>
        <v>335</v>
      </c>
      <c r="AK4233" s="45">
        <v>45657</v>
      </c>
    </row>
    <row r="4234" spans="1:37" s="79" customFormat="1" ht="25.5" customHeight="1" x14ac:dyDescent="0.25">
      <c r="A4234" s="36">
        <v>4228</v>
      </c>
      <c r="B4234" s="45">
        <v>45323</v>
      </c>
      <c r="C4234" s="49" t="s">
        <v>33</v>
      </c>
      <c r="D4234" s="49"/>
      <c r="E4234" s="36">
        <v>12012</v>
      </c>
      <c r="F4234" s="36" t="s">
        <v>2998</v>
      </c>
      <c r="G4234" s="36" t="s">
        <v>65</v>
      </c>
      <c r="H4234" s="38">
        <v>4</v>
      </c>
      <c r="I4234" s="50">
        <v>1100000</v>
      </c>
      <c r="J4234" s="39">
        <f t="shared" si="1936"/>
        <v>0</v>
      </c>
      <c r="K4234" s="39">
        <f t="shared" si="1937"/>
        <v>0</v>
      </c>
      <c r="L4234" s="39">
        <f t="shared" si="1938"/>
        <v>0</v>
      </c>
      <c r="M4234" s="39">
        <f>IF(C4234=12006,H4234,IF(C4234&lt;&gt;12006,0))</f>
        <v>0</v>
      </c>
      <c r="N4234" s="39">
        <f t="shared" si="1949"/>
        <v>0</v>
      </c>
      <c r="O4234" s="39">
        <f t="shared" si="1940"/>
        <v>0</v>
      </c>
      <c r="P4234" s="39">
        <f t="shared" si="1941"/>
        <v>0</v>
      </c>
      <c r="Q4234" s="39">
        <f t="shared" si="1942"/>
        <v>0</v>
      </c>
      <c r="R4234" s="39">
        <f t="shared" si="1943"/>
        <v>0</v>
      </c>
      <c r="S4234" s="39">
        <f t="shared" si="1944"/>
        <v>0</v>
      </c>
      <c r="T4234" s="39"/>
      <c r="U4234" s="39">
        <f t="shared" si="1945"/>
        <v>1100000</v>
      </c>
      <c r="V4234" s="39"/>
      <c r="W4234" s="39">
        <f t="shared" si="1946"/>
        <v>0</v>
      </c>
      <c r="X4234" s="39">
        <f t="shared" si="1950"/>
        <v>90.349075975359341</v>
      </c>
      <c r="Y4234" s="39">
        <f t="shared" si="1951"/>
        <v>2750</v>
      </c>
      <c r="Z4234" s="41">
        <f t="shared" si="1952"/>
        <v>30176.591375770018</v>
      </c>
      <c r="AA4234" s="41"/>
      <c r="AB4234" s="41"/>
      <c r="AC4234" s="41"/>
      <c r="AD4234" s="42">
        <f t="shared" ref="AD4234:AD4297" si="1953">Z4234-AA4234</f>
        <v>30176.591375770018</v>
      </c>
      <c r="AE4234" s="41">
        <f t="shared" ref="AE4234:AE4297" si="1954">AC4234+AD4234</f>
        <v>30176.591375770018</v>
      </c>
      <c r="AF4234" s="42">
        <f t="shared" ref="AF4234:AF4297" si="1955">I4234-AE4234</f>
        <v>1069823.40862423</v>
      </c>
      <c r="AG4234" s="43">
        <f t="shared" ref="AG4234:AG4249" si="1956">(365.25/30.4375*(IF(E4234=12002,1/3%,IF(E4234=12003,1/3%,IF(E4234=12004,1/3%,IF(E4234=12006,1/2%,IF(E4234=12007,1/10%,IF(E4234=12008,1/3%,IF(E4234=12009,1/10%,IF(E4234=12010,1/10%,IF(E4234=12011,1/20%,IF(E4234=12012,1/3%))))))))))))</f>
        <v>400</v>
      </c>
      <c r="AH4234" s="44">
        <f t="shared" ref="AH4234:AH4297" si="1957">IF(AG4234&gt;AI4234,AG4234-AI4234,IF(AG4234&lt;=AI4234,0))</f>
        <v>389.02669404517457</v>
      </c>
      <c r="AI4234" s="36">
        <f t="shared" ref="AI4234:AI4297" si="1958">AJ4234/30.4375</f>
        <v>10.973305954825461</v>
      </c>
      <c r="AJ4234" s="36">
        <f t="shared" ref="AJ4234:AJ4297" si="1959">AK4234-B4234</f>
        <v>334</v>
      </c>
      <c r="AK4234" s="45">
        <v>45657</v>
      </c>
    </row>
    <row r="4235" spans="1:37" s="79" customFormat="1" ht="25.5" customHeight="1" x14ac:dyDescent="0.25">
      <c r="A4235" s="36">
        <v>4229</v>
      </c>
      <c r="B4235" s="45">
        <v>45323</v>
      </c>
      <c r="C4235" s="36" t="s">
        <v>533</v>
      </c>
      <c r="D4235" s="36"/>
      <c r="E4235" s="36">
        <v>12003</v>
      </c>
      <c r="F4235" s="56" t="s">
        <v>2376</v>
      </c>
      <c r="G4235" s="36" t="s">
        <v>52</v>
      </c>
      <c r="H4235" s="38">
        <v>2</v>
      </c>
      <c r="I4235" s="48">
        <v>240000</v>
      </c>
      <c r="J4235" s="39">
        <f t="shared" si="1936"/>
        <v>0</v>
      </c>
      <c r="K4235" s="39">
        <f t="shared" si="1937"/>
        <v>240000</v>
      </c>
      <c r="L4235" s="39">
        <f t="shared" si="1938"/>
        <v>0</v>
      </c>
      <c r="M4235" s="39">
        <f>IF(C4235=12006,H4235,IF(C4235&lt;&gt;12006,0))</f>
        <v>0</v>
      </c>
      <c r="N4235" s="39">
        <f t="shared" si="1949"/>
        <v>0</v>
      </c>
      <c r="O4235" s="39">
        <f t="shared" si="1940"/>
        <v>0</v>
      </c>
      <c r="P4235" s="39">
        <f t="shared" si="1941"/>
        <v>0</v>
      </c>
      <c r="Q4235" s="39">
        <f t="shared" si="1942"/>
        <v>0</v>
      </c>
      <c r="R4235" s="39">
        <f t="shared" si="1943"/>
        <v>0</v>
      </c>
      <c r="S4235" s="39">
        <f t="shared" si="1944"/>
        <v>0</v>
      </c>
      <c r="T4235" s="39"/>
      <c r="U4235" s="39">
        <f t="shared" si="1945"/>
        <v>0</v>
      </c>
      <c r="V4235" s="39"/>
      <c r="W4235" s="39">
        <f t="shared" si="1946"/>
        <v>0</v>
      </c>
      <c r="X4235" s="39">
        <f t="shared" si="1950"/>
        <v>19.71252566735113</v>
      </c>
      <c r="Y4235" s="39">
        <f t="shared" si="1951"/>
        <v>600</v>
      </c>
      <c r="Z4235" s="41">
        <f t="shared" si="1952"/>
        <v>6583.9835728952767</v>
      </c>
      <c r="AA4235" s="41"/>
      <c r="AB4235" s="41"/>
      <c r="AC4235" s="41"/>
      <c r="AD4235" s="42">
        <f t="shared" si="1953"/>
        <v>6583.9835728952767</v>
      </c>
      <c r="AE4235" s="41">
        <f t="shared" si="1954"/>
        <v>6583.9835728952767</v>
      </c>
      <c r="AF4235" s="42">
        <f t="shared" si="1955"/>
        <v>233416.01642710471</v>
      </c>
      <c r="AG4235" s="43">
        <f t="shared" si="1956"/>
        <v>400</v>
      </c>
      <c r="AH4235" s="44">
        <f t="shared" si="1957"/>
        <v>389.02669404517457</v>
      </c>
      <c r="AI4235" s="36">
        <f t="shared" si="1958"/>
        <v>10.973305954825461</v>
      </c>
      <c r="AJ4235" s="36">
        <f t="shared" si="1959"/>
        <v>334</v>
      </c>
      <c r="AK4235" s="45">
        <v>45657</v>
      </c>
    </row>
    <row r="4236" spans="1:37" s="79" customFormat="1" ht="38.25" customHeight="1" x14ac:dyDescent="0.25">
      <c r="A4236" s="36">
        <v>4230</v>
      </c>
      <c r="B4236" s="45">
        <v>45323</v>
      </c>
      <c r="C4236" s="36" t="s">
        <v>533</v>
      </c>
      <c r="D4236" s="36"/>
      <c r="E4236" s="36">
        <v>12003</v>
      </c>
      <c r="F4236" s="56" t="s">
        <v>2206</v>
      </c>
      <c r="G4236" s="36" t="s">
        <v>56</v>
      </c>
      <c r="H4236" s="38">
        <v>1</v>
      </c>
      <c r="I4236" s="48">
        <v>120000</v>
      </c>
      <c r="J4236" s="39">
        <f t="shared" si="1936"/>
        <v>0</v>
      </c>
      <c r="K4236" s="39">
        <f t="shared" si="1937"/>
        <v>120000</v>
      </c>
      <c r="L4236" s="39">
        <f t="shared" si="1938"/>
        <v>0</v>
      </c>
      <c r="M4236" s="39">
        <f>IF(C4236=12006,H4236,IF(C4236&lt;&gt;12006,0))</f>
        <v>0</v>
      </c>
      <c r="N4236" s="39">
        <f t="shared" si="1949"/>
        <v>0</v>
      </c>
      <c r="O4236" s="39">
        <f t="shared" si="1940"/>
        <v>0</v>
      </c>
      <c r="P4236" s="39">
        <f t="shared" si="1941"/>
        <v>0</v>
      </c>
      <c r="Q4236" s="39">
        <f t="shared" si="1942"/>
        <v>0</v>
      </c>
      <c r="R4236" s="39">
        <f t="shared" si="1943"/>
        <v>0</v>
      </c>
      <c r="S4236" s="39">
        <f t="shared" si="1944"/>
        <v>0</v>
      </c>
      <c r="T4236" s="39"/>
      <c r="U4236" s="39">
        <f t="shared" si="1945"/>
        <v>0</v>
      </c>
      <c r="V4236" s="39"/>
      <c r="W4236" s="39">
        <f t="shared" si="1946"/>
        <v>0</v>
      </c>
      <c r="X4236" s="39">
        <f t="shared" si="1950"/>
        <v>9.8562628336755651</v>
      </c>
      <c r="Y4236" s="39">
        <f t="shared" si="1951"/>
        <v>300</v>
      </c>
      <c r="Z4236" s="41">
        <f t="shared" si="1952"/>
        <v>3291.9917864476383</v>
      </c>
      <c r="AA4236" s="41"/>
      <c r="AB4236" s="41"/>
      <c r="AC4236" s="41"/>
      <c r="AD4236" s="42">
        <f t="shared" si="1953"/>
        <v>3291.9917864476383</v>
      </c>
      <c r="AE4236" s="41">
        <f t="shared" si="1954"/>
        <v>3291.9917864476383</v>
      </c>
      <c r="AF4236" s="42">
        <f t="shared" si="1955"/>
        <v>116708.00821355236</v>
      </c>
      <c r="AG4236" s="43">
        <f t="shared" si="1956"/>
        <v>400</v>
      </c>
      <c r="AH4236" s="44">
        <f t="shared" si="1957"/>
        <v>389.02669404517457</v>
      </c>
      <c r="AI4236" s="36">
        <f t="shared" si="1958"/>
        <v>10.973305954825461</v>
      </c>
      <c r="AJ4236" s="36">
        <f t="shared" si="1959"/>
        <v>334</v>
      </c>
      <c r="AK4236" s="45">
        <v>45657</v>
      </c>
    </row>
    <row r="4237" spans="1:37" s="79" customFormat="1" ht="38.25" customHeight="1" x14ac:dyDescent="0.25">
      <c r="A4237" s="36">
        <v>4231</v>
      </c>
      <c r="B4237" s="45">
        <v>45323</v>
      </c>
      <c r="C4237" s="36" t="s">
        <v>533</v>
      </c>
      <c r="D4237" s="36"/>
      <c r="E4237" s="36">
        <v>12003</v>
      </c>
      <c r="F4237" s="56" t="s">
        <v>2206</v>
      </c>
      <c r="G4237" s="36" t="s">
        <v>56</v>
      </c>
      <c r="H4237" s="38">
        <v>2</v>
      </c>
      <c r="I4237" s="48">
        <v>280000</v>
      </c>
      <c r="J4237" s="39">
        <f t="shared" si="1936"/>
        <v>0</v>
      </c>
      <c r="K4237" s="39">
        <f t="shared" si="1937"/>
        <v>280000</v>
      </c>
      <c r="L4237" s="39">
        <f t="shared" si="1938"/>
        <v>0</v>
      </c>
      <c r="M4237" s="39">
        <f>IF(C4237=12006,H4237,IF(C4237&lt;&gt;12006,0))</f>
        <v>0</v>
      </c>
      <c r="N4237" s="39">
        <f t="shared" si="1949"/>
        <v>0</v>
      </c>
      <c r="O4237" s="39">
        <f t="shared" si="1940"/>
        <v>0</v>
      </c>
      <c r="P4237" s="39">
        <f t="shared" si="1941"/>
        <v>0</v>
      </c>
      <c r="Q4237" s="39">
        <f t="shared" si="1942"/>
        <v>0</v>
      </c>
      <c r="R4237" s="39">
        <f t="shared" si="1943"/>
        <v>0</v>
      </c>
      <c r="S4237" s="39">
        <f t="shared" si="1944"/>
        <v>0</v>
      </c>
      <c r="T4237" s="39"/>
      <c r="U4237" s="39">
        <f t="shared" si="1945"/>
        <v>0</v>
      </c>
      <c r="V4237" s="39"/>
      <c r="W4237" s="39">
        <f t="shared" si="1946"/>
        <v>0</v>
      </c>
      <c r="X4237" s="39">
        <f t="shared" si="1950"/>
        <v>22.997946611909651</v>
      </c>
      <c r="Y4237" s="39">
        <f t="shared" si="1951"/>
        <v>700</v>
      </c>
      <c r="Z4237" s="41">
        <f t="shared" si="1952"/>
        <v>7681.3141683778231</v>
      </c>
      <c r="AA4237" s="41"/>
      <c r="AB4237" s="41"/>
      <c r="AC4237" s="41"/>
      <c r="AD4237" s="42">
        <f t="shared" si="1953"/>
        <v>7681.3141683778231</v>
      </c>
      <c r="AE4237" s="41">
        <f t="shared" si="1954"/>
        <v>7681.3141683778231</v>
      </c>
      <c r="AF4237" s="42">
        <f t="shared" si="1955"/>
        <v>272318.68583162216</v>
      </c>
      <c r="AG4237" s="43">
        <f t="shared" si="1956"/>
        <v>400</v>
      </c>
      <c r="AH4237" s="44">
        <f t="shared" si="1957"/>
        <v>389.02669404517457</v>
      </c>
      <c r="AI4237" s="36">
        <f t="shared" si="1958"/>
        <v>10.973305954825461</v>
      </c>
      <c r="AJ4237" s="36">
        <f t="shared" si="1959"/>
        <v>334</v>
      </c>
      <c r="AK4237" s="45">
        <v>45657</v>
      </c>
    </row>
    <row r="4238" spans="1:37" s="79" customFormat="1" ht="12.75" customHeight="1" x14ac:dyDescent="0.25">
      <c r="A4238" s="36">
        <v>4232</v>
      </c>
      <c r="B4238" s="45">
        <v>45323</v>
      </c>
      <c r="C4238" s="36" t="s">
        <v>533</v>
      </c>
      <c r="D4238" s="36"/>
      <c r="E4238" s="36">
        <v>12003</v>
      </c>
      <c r="F4238" s="56" t="s">
        <v>2978</v>
      </c>
      <c r="G4238" s="36" t="s">
        <v>70</v>
      </c>
      <c r="H4238" s="38">
        <v>1</v>
      </c>
      <c r="I4238" s="48">
        <v>140000</v>
      </c>
      <c r="J4238" s="39">
        <f t="shared" si="1936"/>
        <v>0</v>
      </c>
      <c r="K4238" s="39">
        <f t="shared" si="1937"/>
        <v>140000</v>
      </c>
      <c r="L4238" s="39">
        <f t="shared" si="1938"/>
        <v>0</v>
      </c>
      <c r="M4238" s="39">
        <f>IF(C4238=12006,H4238,IF(C4238&lt;&gt;12006,0))</f>
        <v>0</v>
      </c>
      <c r="N4238" s="39">
        <f t="shared" si="1949"/>
        <v>0</v>
      </c>
      <c r="O4238" s="39">
        <f t="shared" si="1940"/>
        <v>0</v>
      </c>
      <c r="P4238" s="39">
        <f t="shared" si="1941"/>
        <v>0</v>
      </c>
      <c r="Q4238" s="39">
        <f t="shared" si="1942"/>
        <v>0</v>
      </c>
      <c r="R4238" s="39">
        <f t="shared" si="1943"/>
        <v>0</v>
      </c>
      <c r="S4238" s="39">
        <f t="shared" si="1944"/>
        <v>0</v>
      </c>
      <c r="T4238" s="39"/>
      <c r="U4238" s="39">
        <f t="shared" si="1945"/>
        <v>0</v>
      </c>
      <c r="V4238" s="39"/>
      <c r="W4238" s="39">
        <f t="shared" si="1946"/>
        <v>0</v>
      </c>
      <c r="X4238" s="39">
        <f t="shared" si="1950"/>
        <v>11.498973305954825</v>
      </c>
      <c r="Y4238" s="39">
        <f t="shared" si="1951"/>
        <v>350</v>
      </c>
      <c r="Z4238" s="41">
        <f t="shared" si="1952"/>
        <v>3840.6570841889115</v>
      </c>
      <c r="AA4238" s="41"/>
      <c r="AB4238" s="41"/>
      <c r="AC4238" s="41"/>
      <c r="AD4238" s="42">
        <f t="shared" si="1953"/>
        <v>3840.6570841889115</v>
      </c>
      <c r="AE4238" s="41">
        <f t="shared" si="1954"/>
        <v>3840.6570841889115</v>
      </c>
      <c r="AF4238" s="42">
        <f t="shared" si="1955"/>
        <v>136159.34291581108</v>
      </c>
      <c r="AG4238" s="43">
        <f t="shared" si="1956"/>
        <v>400</v>
      </c>
      <c r="AH4238" s="44">
        <f t="shared" si="1957"/>
        <v>389.02669404517457</v>
      </c>
      <c r="AI4238" s="36">
        <f t="shared" si="1958"/>
        <v>10.973305954825461</v>
      </c>
      <c r="AJ4238" s="36">
        <f t="shared" si="1959"/>
        <v>334</v>
      </c>
      <c r="AK4238" s="45">
        <v>45657</v>
      </c>
    </row>
    <row r="4239" spans="1:37" s="79" customFormat="1" ht="38.25" customHeight="1" x14ac:dyDescent="0.25">
      <c r="A4239" s="36">
        <v>4233</v>
      </c>
      <c r="B4239" s="45">
        <v>45323</v>
      </c>
      <c r="C4239" s="36" t="s">
        <v>533</v>
      </c>
      <c r="D4239" s="36"/>
      <c r="E4239" s="36">
        <v>12003</v>
      </c>
      <c r="F4239" s="56" t="s">
        <v>2978</v>
      </c>
      <c r="G4239" s="36" t="s">
        <v>70</v>
      </c>
      <c r="H4239" s="38">
        <v>3</v>
      </c>
      <c r="I4239" s="48">
        <v>420000</v>
      </c>
      <c r="J4239" s="39">
        <f t="shared" si="1936"/>
        <v>0</v>
      </c>
      <c r="K4239" s="39">
        <f t="shared" si="1937"/>
        <v>420000</v>
      </c>
      <c r="L4239" s="39">
        <f t="shared" si="1938"/>
        <v>0</v>
      </c>
      <c r="M4239" s="39">
        <f>IF(C4239=12006,H4239,IF(C4239&lt;&gt;12006,0))</f>
        <v>0</v>
      </c>
      <c r="N4239" s="39">
        <f t="shared" si="1949"/>
        <v>0</v>
      </c>
      <c r="O4239" s="39">
        <f t="shared" si="1940"/>
        <v>0</v>
      </c>
      <c r="P4239" s="39">
        <f t="shared" si="1941"/>
        <v>0</v>
      </c>
      <c r="Q4239" s="39">
        <f t="shared" si="1942"/>
        <v>0</v>
      </c>
      <c r="R4239" s="39">
        <f t="shared" si="1943"/>
        <v>0</v>
      </c>
      <c r="S4239" s="39">
        <f t="shared" si="1944"/>
        <v>0</v>
      </c>
      <c r="T4239" s="39"/>
      <c r="U4239" s="39">
        <f t="shared" si="1945"/>
        <v>0</v>
      </c>
      <c r="V4239" s="39"/>
      <c r="W4239" s="39">
        <f t="shared" si="1946"/>
        <v>0</v>
      </c>
      <c r="X4239" s="39">
        <f t="shared" si="1950"/>
        <v>34.496919917864474</v>
      </c>
      <c r="Y4239" s="39">
        <f t="shared" si="1951"/>
        <v>1050</v>
      </c>
      <c r="Z4239" s="41">
        <f t="shared" si="1952"/>
        <v>11521.971252566735</v>
      </c>
      <c r="AA4239" s="41"/>
      <c r="AB4239" s="41"/>
      <c r="AC4239" s="41"/>
      <c r="AD4239" s="42">
        <f t="shared" si="1953"/>
        <v>11521.971252566735</v>
      </c>
      <c r="AE4239" s="41">
        <f t="shared" si="1954"/>
        <v>11521.971252566735</v>
      </c>
      <c r="AF4239" s="42">
        <f t="shared" si="1955"/>
        <v>408478.02874743327</v>
      </c>
      <c r="AG4239" s="43">
        <f t="shared" si="1956"/>
        <v>400</v>
      </c>
      <c r="AH4239" s="44">
        <f t="shared" si="1957"/>
        <v>389.02669404517457</v>
      </c>
      <c r="AI4239" s="36">
        <f t="shared" si="1958"/>
        <v>10.973305954825461</v>
      </c>
      <c r="AJ4239" s="36">
        <f t="shared" si="1959"/>
        <v>334</v>
      </c>
      <c r="AK4239" s="45">
        <v>45657</v>
      </c>
    </row>
    <row r="4240" spans="1:37" s="79" customFormat="1" ht="12.75" x14ac:dyDescent="0.25">
      <c r="A4240" s="36">
        <v>4234</v>
      </c>
      <c r="B4240" s="45">
        <v>45323</v>
      </c>
      <c r="C4240" s="36" t="s">
        <v>533</v>
      </c>
      <c r="D4240" s="36"/>
      <c r="E4240" s="36">
        <v>12003</v>
      </c>
      <c r="F4240" s="56" t="s">
        <v>2978</v>
      </c>
      <c r="G4240" s="36" t="s">
        <v>70</v>
      </c>
      <c r="H4240" s="38">
        <v>3</v>
      </c>
      <c r="I4240" s="48">
        <v>420000</v>
      </c>
      <c r="J4240" s="39">
        <f t="shared" si="1936"/>
        <v>0</v>
      </c>
      <c r="K4240" s="39">
        <f t="shared" si="1937"/>
        <v>420000</v>
      </c>
      <c r="L4240" s="39">
        <f t="shared" si="1938"/>
        <v>0</v>
      </c>
      <c r="M4240" s="39">
        <f>IF(C4240=12006,H4240,IF(C4240&lt;&gt;12006,0))</f>
        <v>0</v>
      </c>
      <c r="N4240" s="39">
        <f t="shared" si="1949"/>
        <v>0</v>
      </c>
      <c r="O4240" s="39">
        <f t="shared" si="1940"/>
        <v>0</v>
      </c>
      <c r="P4240" s="39">
        <f t="shared" si="1941"/>
        <v>0</v>
      </c>
      <c r="Q4240" s="39">
        <f t="shared" si="1942"/>
        <v>0</v>
      </c>
      <c r="R4240" s="39">
        <f t="shared" si="1943"/>
        <v>0</v>
      </c>
      <c r="S4240" s="39">
        <f t="shared" si="1944"/>
        <v>0</v>
      </c>
      <c r="T4240" s="39"/>
      <c r="U4240" s="39">
        <f t="shared" si="1945"/>
        <v>0</v>
      </c>
      <c r="V4240" s="39"/>
      <c r="W4240" s="39">
        <f t="shared" si="1946"/>
        <v>0</v>
      </c>
      <c r="X4240" s="39">
        <f t="shared" si="1950"/>
        <v>34.496919917864474</v>
      </c>
      <c r="Y4240" s="39">
        <f t="shared" si="1951"/>
        <v>1050</v>
      </c>
      <c r="Z4240" s="41">
        <f t="shared" si="1952"/>
        <v>11521.971252566735</v>
      </c>
      <c r="AA4240" s="41"/>
      <c r="AB4240" s="41"/>
      <c r="AC4240" s="41"/>
      <c r="AD4240" s="42">
        <f t="shared" si="1953"/>
        <v>11521.971252566735</v>
      </c>
      <c r="AE4240" s="41">
        <f t="shared" si="1954"/>
        <v>11521.971252566735</v>
      </c>
      <c r="AF4240" s="42">
        <f t="shared" si="1955"/>
        <v>408478.02874743327</v>
      </c>
      <c r="AG4240" s="43">
        <f t="shared" si="1956"/>
        <v>400</v>
      </c>
      <c r="AH4240" s="44">
        <f t="shared" si="1957"/>
        <v>389.02669404517457</v>
      </c>
      <c r="AI4240" s="36">
        <f t="shared" si="1958"/>
        <v>10.973305954825461</v>
      </c>
      <c r="AJ4240" s="36">
        <f t="shared" si="1959"/>
        <v>334</v>
      </c>
      <c r="AK4240" s="45">
        <v>45657</v>
      </c>
    </row>
    <row r="4241" spans="1:37" s="79" customFormat="1" ht="12.75" x14ac:dyDescent="0.25">
      <c r="A4241" s="36">
        <v>4235</v>
      </c>
      <c r="B4241" s="45">
        <v>45323</v>
      </c>
      <c r="C4241" s="49" t="s">
        <v>973</v>
      </c>
      <c r="D4241" s="49"/>
      <c r="E4241" s="49">
        <v>12006</v>
      </c>
      <c r="F4241" s="56" t="s">
        <v>2999</v>
      </c>
      <c r="G4241" s="56" t="s">
        <v>756</v>
      </c>
      <c r="H4241" s="38">
        <v>1</v>
      </c>
      <c r="I4241" s="50">
        <v>345200</v>
      </c>
      <c r="J4241" s="39">
        <f t="shared" si="1936"/>
        <v>0</v>
      </c>
      <c r="K4241" s="39">
        <f t="shared" si="1937"/>
        <v>0</v>
      </c>
      <c r="L4241" s="39">
        <f t="shared" si="1938"/>
        <v>0</v>
      </c>
      <c r="M4241" s="39">
        <f>IF(C4241=12006,H4241,IF(C4241&lt;&gt;12006,0))</f>
        <v>0</v>
      </c>
      <c r="N4241" s="39">
        <f t="shared" si="1949"/>
        <v>345200</v>
      </c>
      <c r="O4241" s="39">
        <f t="shared" si="1940"/>
        <v>0</v>
      </c>
      <c r="P4241" s="39">
        <f t="shared" si="1941"/>
        <v>0</v>
      </c>
      <c r="Q4241" s="39">
        <f t="shared" si="1942"/>
        <v>0</v>
      </c>
      <c r="R4241" s="39">
        <f t="shared" si="1943"/>
        <v>0</v>
      </c>
      <c r="S4241" s="39">
        <f t="shared" si="1944"/>
        <v>0</v>
      </c>
      <c r="T4241" s="39"/>
      <c r="U4241" s="39">
        <f t="shared" si="1945"/>
        <v>0</v>
      </c>
      <c r="V4241" s="39"/>
      <c r="W4241" s="39">
        <f t="shared" si="1946"/>
        <v>0</v>
      </c>
      <c r="X4241" s="39">
        <f t="shared" si="1950"/>
        <v>18.902121834360027</v>
      </c>
      <c r="Y4241" s="39">
        <f t="shared" si="1951"/>
        <v>575.33333333333337</v>
      </c>
      <c r="Z4241" s="41">
        <f t="shared" si="1952"/>
        <v>6313.3086926762489</v>
      </c>
      <c r="AA4241" s="41"/>
      <c r="AB4241" s="41"/>
      <c r="AC4241" s="41"/>
      <c r="AD4241" s="42">
        <f t="shared" si="1953"/>
        <v>6313.3086926762489</v>
      </c>
      <c r="AE4241" s="41">
        <f t="shared" si="1954"/>
        <v>6313.3086926762489</v>
      </c>
      <c r="AF4241" s="42">
        <f t="shared" si="1955"/>
        <v>338886.69130732375</v>
      </c>
      <c r="AG4241" s="43">
        <f t="shared" si="1956"/>
        <v>600</v>
      </c>
      <c r="AH4241" s="44">
        <f t="shared" si="1957"/>
        <v>589.02669404517451</v>
      </c>
      <c r="AI4241" s="36">
        <f t="shared" si="1958"/>
        <v>10.973305954825461</v>
      </c>
      <c r="AJ4241" s="36">
        <f t="shared" si="1959"/>
        <v>334</v>
      </c>
      <c r="AK4241" s="45">
        <v>45657</v>
      </c>
    </row>
    <row r="4242" spans="1:37" s="79" customFormat="1" ht="15.75" customHeight="1" x14ac:dyDescent="0.25">
      <c r="A4242" s="36">
        <v>4236</v>
      </c>
      <c r="B4242" s="45">
        <v>45323</v>
      </c>
      <c r="C4242" s="49" t="s">
        <v>973</v>
      </c>
      <c r="D4242" s="49"/>
      <c r="E4242" s="49">
        <v>12006</v>
      </c>
      <c r="F4242" s="56" t="s">
        <v>2999</v>
      </c>
      <c r="G4242" s="56" t="s">
        <v>756</v>
      </c>
      <c r="H4242" s="38">
        <v>1</v>
      </c>
      <c r="I4242" s="50">
        <v>1754100</v>
      </c>
      <c r="J4242" s="39">
        <f t="shared" si="1936"/>
        <v>0</v>
      </c>
      <c r="K4242" s="39">
        <f t="shared" si="1937"/>
        <v>0</v>
      </c>
      <c r="L4242" s="39">
        <f t="shared" si="1938"/>
        <v>0</v>
      </c>
      <c r="M4242" s="39">
        <f>IF(C4242=12006,H4242,IF(C4242&lt;&gt;12006,0))</f>
        <v>0</v>
      </c>
      <c r="N4242" s="39">
        <f t="shared" si="1949"/>
        <v>1754100</v>
      </c>
      <c r="O4242" s="39">
        <f t="shared" si="1940"/>
        <v>0</v>
      </c>
      <c r="P4242" s="39">
        <f t="shared" si="1941"/>
        <v>0</v>
      </c>
      <c r="Q4242" s="39">
        <f t="shared" si="1942"/>
        <v>0</v>
      </c>
      <c r="R4242" s="39">
        <f t="shared" si="1943"/>
        <v>0</v>
      </c>
      <c r="S4242" s="39">
        <f t="shared" si="1944"/>
        <v>0</v>
      </c>
      <c r="T4242" s="39"/>
      <c r="U4242" s="39">
        <f t="shared" si="1945"/>
        <v>0</v>
      </c>
      <c r="V4242" s="39"/>
      <c r="W4242" s="39">
        <f t="shared" si="1946"/>
        <v>0</v>
      </c>
      <c r="X4242" s="39">
        <f t="shared" si="1950"/>
        <v>96.049281314168383</v>
      </c>
      <c r="Y4242" s="39">
        <f t="shared" si="1951"/>
        <v>2923.5</v>
      </c>
      <c r="Z4242" s="41">
        <f t="shared" si="1952"/>
        <v>32080.459958932235</v>
      </c>
      <c r="AA4242" s="41"/>
      <c r="AB4242" s="41"/>
      <c r="AC4242" s="41"/>
      <c r="AD4242" s="42">
        <f t="shared" si="1953"/>
        <v>32080.459958932235</v>
      </c>
      <c r="AE4242" s="41">
        <f t="shared" si="1954"/>
        <v>32080.459958932235</v>
      </c>
      <c r="AF4242" s="42">
        <f t="shared" si="1955"/>
        <v>1722019.5400410679</v>
      </c>
      <c r="AG4242" s="43">
        <f t="shared" si="1956"/>
        <v>600</v>
      </c>
      <c r="AH4242" s="44">
        <f t="shared" si="1957"/>
        <v>589.02669404517451</v>
      </c>
      <c r="AI4242" s="36">
        <f t="shared" si="1958"/>
        <v>10.973305954825461</v>
      </c>
      <c r="AJ4242" s="36">
        <f t="shared" si="1959"/>
        <v>334</v>
      </c>
      <c r="AK4242" s="45">
        <v>45657</v>
      </c>
    </row>
    <row r="4243" spans="1:37" s="79" customFormat="1" ht="38.25" customHeight="1" x14ac:dyDescent="0.25">
      <c r="A4243" s="36">
        <v>4237</v>
      </c>
      <c r="B4243" s="45">
        <v>45323</v>
      </c>
      <c r="C4243" s="49" t="s">
        <v>272</v>
      </c>
      <c r="D4243" s="49"/>
      <c r="E4243" s="49">
        <v>12010</v>
      </c>
      <c r="F4243" s="56" t="s">
        <v>3000</v>
      </c>
      <c r="G4243" s="56" t="s">
        <v>70</v>
      </c>
      <c r="H4243" s="38">
        <v>1</v>
      </c>
      <c r="I4243" s="48">
        <v>122000</v>
      </c>
      <c r="J4243" s="39">
        <f t="shared" si="1936"/>
        <v>0</v>
      </c>
      <c r="K4243" s="39">
        <f t="shared" si="1937"/>
        <v>0</v>
      </c>
      <c r="L4243" s="39">
        <f t="shared" si="1938"/>
        <v>0</v>
      </c>
      <c r="M4243" s="39">
        <f>IF(C4243=12006,H4243,IF(C4243&lt;&gt;12006,0))</f>
        <v>0</v>
      </c>
      <c r="N4243" s="39">
        <f t="shared" si="1949"/>
        <v>0</v>
      </c>
      <c r="O4243" s="39">
        <f t="shared" si="1940"/>
        <v>0</v>
      </c>
      <c r="P4243" s="39">
        <f t="shared" si="1941"/>
        <v>0</v>
      </c>
      <c r="Q4243" s="39">
        <f t="shared" si="1942"/>
        <v>0</v>
      </c>
      <c r="R4243" s="39">
        <f t="shared" si="1943"/>
        <v>122000</v>
      </c>
      <c r="S4243" s="39">
        <f t="shared" si="1944"/>
        <v>0</v>
      </c>
      <c r="T4243" s="39"/>
      <c r="U4243" s="39">
        <f t="shared" si="1945"/>
        <v>0</v>
      </c>
      <c r="V4243" s="39"/>
      <c r="W4243" s="39">
        <f t="shared" si="1946"/>
        <v>0</v>
      </c>
      <c r="X4243" s="39">
        <f t="shared" si="1950"/>
        <v>33.401779603011633</v>
      </c>
      <c r="Y4243" s="39">
        <f t="shared" si="1951"/>
        <v>1016.6666666666666</v>
      </c>
      <c r="Z4243" s="41">
        <f t="shared" si="1952"/>
        <v>11156.194387405885</v>
      </c>
      <c r="AA4243" s="41"/>
      <c r="AB4243" s="41"/>
      <c r="AC4243" s="41"/>
      <c r="AD4243" s="42">
        <f t="shared" si="1953"/>
        <v>11156.194387405885</v>
      </c>
      <c r="AE4243" s="41">
        <f t="shared" si="1954"/>
        <v>11156.194387405885</v>
      </c>
      <c r="AF4243" s="42">
        <f t="shared" si="1955"/>
        <v>110843.80561259412</v>
      </c>
      <c r="AG4243" s="43">
        <f t="shared" si="1956"/>
        <v>120</v>
      </c>
      <c r="AH4243" s="44">
        <f t="shared" si="1957"/>
        <v>109.02669404517454</v>
      </c>
      <c r="AI4243" s="36">
        <f t="shared" si="1958"/>
        <v>10.973305954825461</v>
      </c>
      <c r="AJ4243" s="36">
        <f t="shared" si="1959"/>
        <v>334</v>
      </c>
      <c r="AK4243" s="45">
        <v>45657</v>
      </c>
    </row>
    <row r="4244" spans="1:37" s="79" customFormat="1" ht="12.75" customHeight="1" x14ac:dyDescent="0.25">
      <c r="A4244" s="36">
        <v>4238</v>
      </c>
      <c r="B4244" s="45">
        <v>45323</v>
      </c>
      <c r="C4244" s="49" t="s">
        <v>33</v>
      </c>
      <c r="D4244" s="49"/>
      <c r="E4244" s="49">
        <v>12012</v>
      </c>
      <c r="F4244" s="56" t="s">
        <v>3001</v>
      </c>
      <c r="G4244" s="36" t="s">
        <v>65</v>
      </c>
      <c r="H4244" s="38">
        <v>1</v>
      </c>
      <c r="I4244" s="50">
        <v>265000</v>
      </c>
      <c r="J4244" s="39">
        <f t="shared" si="1936"/>
        <v>0</v>
      </c>
      <c r="K4244" s="39">
        <f t="shared" si="1937"/>
        <v>0</v>
      </c>
      <c r="L4244" s="39">
        <f t="shared" si="1938"/>
        <v>0</v>
      </c>
      <c r="M4244" s="39">
        <f>IF(C4244=12006,H4244,IF(C4244&lt;&gt;12006,0))</f>
        <v>0</v>
      </c>
      <c r="N4244" s="39">
        <f t="shared" si="1949"/>
        <v>0</v>
      </c>
      <c r="O4244" s="39">
        <f t="shared" si="1940"/>
        <v>0</v>
      </c>
      <c r="P4244" s="39">
        <f t="shared" si="1941"/>
        <v>0</v>
      </c>
      <c r="Q4244" s="39">
        <f t="shared" si="1942"/>
        <v>0</v>
      </c>
      <c r="R4244" s="39">
        <f t="shared" si="1943"/>
        <v>0</v>
      </c>
      <c r="S4244" s="39">
        <f t="shared" si="1944"/>
        <v>0</v>
      </c>
      <c r="T4244" s="39"/>
      <c r="U4244" s="39">
        <f t="shared" si="1945"/>
        <v>265000</v>
      </c>
      <c r="V4244" s="39"/>
      <c r="W4244" s="39">
        <f t="shared" si="1946"/>
        <v>0</v>
      </c>
      <c r="X4244" s="39">
        <f t="shared" si="1950"/>
        <v>21.765913757700204</v>
      </c>
      <c r="Y4244" s="39">
        <f t="shared" si="1951"/>
        <v>662.5</v>
      </c>
      <c r="Z4244" s="41">
        <f t="shared" si="1952"/>
        <v>7269.8151950718684</v>
      </c>
      <c r="AA4244" s="41"/>
      <c r="AB4244" s="41"/>
      <c r="AC4244" s="41"/>
      <c r="AD4244" s="42">
        <f t="shared" si="1953"/>
        <v>7269.8151950718684</v>
      </c>
      <c r="AE4244" s="41">
        <f t="shared" si="1954"/>
        <v>7269.8151950718684</v>
      </c>
      <c r="AF4244" s="42">
        <f t="shared" si="1955"/>
        <v>257730.18480492814</v>
      </c>
      <c r="AG4244" s="43">
        <f t="shared" si="1956"/>
        <v>400</v>
      </c>
      <c r="AH4244" s="44">
        <f t="shared" si="1957"/>
        <v>389.02669404517457</v>
      </c>
      <c r="AI4244" s="36">
        <f t="shared" si="1958"/>
        <v>10.973305954825461</v>
      </c>
      <c r="AJ4244" s="36">
        <f t="shared" si="1959"/>
        <v>334</v>
      </c>
      <c r="AK4244" s="45">
        <v>45657</v>
      </c>
    </row>
    <row r="4245" spans="1:37" s="79" customFormat="1" ht="12.75" x14ac:dyDescent="0.25">
      <c r="A4245" s="36">
        <v>4239</v>
      </c>
      <c r="B4245" s="45">
        <v>45323</v>
      </c>
      <c r="C4245" s="49" t="s">
        <v>33</v>
      </c>
      <c r="D4245" s="49"/>
      <c r="E4245" s="49">
        <v>12012</v>
      </c>
      <c r="F4245" s="56" t="s">
        <v>3002</v>
      </c>
      <c r="G4245" s="56" t="s">
        <v>70</v>
      </c>
      <c r="H4245" s="38">
        <v>1</v>
      </c>
      <c r="I4245" s="50">
        <v>550000</v>
      </c>
      <c r="J4245" s="39">
        <f t="shared" si="1936"/>
        <v>0</v>
      </c>
      <c r="K4245" s="39">
        <f t="shared" si="1937"/>
        <v>0</v>
      </c>
      <c r="L4245" s="39">
        <f t="shared" si="1938"/>
        <v>0</v>
      </c>
      <c r="M4245" s="39">
        <f>IF(C4245=12006,H4245,IF(C4245&lt;&gt;12006,0))</f>
        <v>0</v>
      </c>
      <c r="N4245" s="39">
        <f t="shared" si="1949"/>
        <v>0</v>
      </c>
      <c r="O4245" s="39">
        <f t="shared" si="1940"/>
        <v>0</v>
      </c>
      <c r="P4245" s="39">
        <f t="shared" si="1941"/>
        <v>0</v>
      </c>
      <c r="Q4245" s="39">
        <f t="shared" si="1942"/>
        <v>0</v>
      </c>
      <c r="R4245" s="39">
        <f t="shared" si="1943"/>
        <v>0</v>
      </c>
      <c r="S4245" s="39">
        <f t="shared" si="1944"/>
        <v>0</v>
      </c>
      <c r="T4245" s="39"/>
      <c r="U4245" s="39">
        <f t="shared" si="1945"/>
        <v>550000</v>
      </c>
      <c r="V4245" s="39"/>
      <c r="W4245" s="39">
        <f t="shared" si="1946"/>
        <v>0</v>
      </c>
      <c r="X4245" s="39">
        <f t="shared" si="1950"/>
        <v>45.17453798767967</v>
      </c>
      <c r="Y4245" s="39">
        <f t="shared" si="1951"/>
        <v>1375</v>
      </c>
      <c r="Z4245" s="41">
        <f t="shared" si="1952"/>
        <v>15088.295687885009</v>
      </c>
      <c r="AA4245" s="41"/>
      <c r="AB4245" s="41"/>
      <c r="AC4245" s="41"/>
      <c r="AD4245" s="42">
        <f t="shared" si="1953"/>
        <v>15088.295687885009</v>
      </c>
      <c r="AE4245" s="41">
        <f t="shared" si="1954"/>
        <v>15088.295687885009</v>
      </c>
      <c r="AF4245" s="42">
        <f t="shared" si="1955"/>
        <v>534911.70431211498</v>
      </c>
      <c r="AG4245" s="43">
        <f t="shared" si="1956"/>
        <v>400</v>
      </c>
      <c r="AH4245" s="44">
        <f t="shared" si="1957"/>
        <v>389.02669404517457</v>
      </c>
      <c r="AI4245" s="36">
        <f t="shared" si="1958"/>
        <v>10.973305954825461</v>
      </c>
      <c r="AJ4245" s="36">
        <f t="shared" si="1959"/>
        <v>334</v>
      </c>
      <c r="AK4245" s="45">
        <v>45657</v>
      </c>
    </row>
    <row r="4246" spans="1:37" s="79" customFormat="1" ht="38.25" customHeight="1" x14ac:dyDescent="0.25">
      <c r="A4246" s="36">
        <v>4240</v>
      </c>
      <c r="B4246" s="45">
        <v>45323</v>
      </c>
      <c r="C4246" s="36" t="s">
        <v>721</v>
      </c>
      <c r="D4246" s="36"/>
      <c r="E4246" s="36">
        <v>12003</v>
      </c>
      <c r="F4246" s="56" t="s">
        <v>2206</v>
      </c>
      <c r="G4246" s="38" t="s">
        <v>318</v>
      </c>
      <c r="H4246" s="61">
        <v>1</v>
      </c>
      <c r="I4246" s="50">
        <v>105000</v>
      </c>
      <c r="J4246" s="39">
        <f t="shared" si="1936"/>
        <v>0</v>
      </c>
      <c r="K4246" s="39">
        <f t="shared" si="1937"/>
        <v>105000</v>
      </c>
      <c r="L4246" s="39">
        <f t="shared" si="1938"/>
        <v>0</v>
      </c>
      <c r="M4246" s="39">
        <f>IF(C4246=12006,H4246,IF(C4246&lt;&gt;12006,0))</f>
        <v>0</v>
      </c>
      <c r="N4246" s="39">
        <f t="shared" si="1949"/>
        <v>0</v>
      </c>
      <c r="O4246" s="39">
        <f t="shared" si="1940"/>
        <v>0</v>
      </c>
      <c r="P4246" s="39">
        <f t="shared" si="1941"/>
        <v>0</v>
      </c>
      <c r="Q4246" s="39">
        <f t="shared" si="1942"/>
        <v>0</v>
      </c>
      <c r="R4246" s="39">
        <f t="shared" si="1943"/>
        <v>0</v>
      </c>
      <c r="S4246" s="39">
        <f t="shared" si="1944"/>
        <v>0</v>
      </c>
      <c r="T4246" s="39"/>
      <c r="U4246" s="39">
        <f t="shared" si="1945"/>
        <v>0</v>
      </c>
      <c r="V4246" s="39"/>
      <c r="W4246" s="39">
        <f t="shared" si="1946"/>
        <v>0</v>
      </c>
      <c r="X4246" s="39">
        <f t="shared" si="1950"/>
        <v>8.6242299794661186</v>
      </c>
      <c r="Y4246" s="39">
        <f t="shared" si="1951"/>
        <v>262.5</v>
      </c>
      <c r="Z4246" s="41">
        <f t="shared" si="1952"/>
        <v>2880.4928131416837</v>
      </c>
      <c r="AA4246" s="41"/>
      <c r="AB4246" s="41"/>
      <c r="AC4246" s="41">
        <f t="shared" ref="AC4246:AC4251" si="1960">AA4246+AB4246</f>
        <v>0</v>
      </c>
      <c r="AD4246" s="42">
        <f t="shared" si="1953"/>
        <v>2880.4928131416837</v>
      </c>
      <c r="AE4246" s="41">
        <f t="shared" si="1954"/>
        <v>2880.4928131416837</v>
      </c>
      <c r="AF4246" s="42">
        <f t="shared" si="1955"/>
        <v>102119.50718685832</v>
      </c>
      <c r="AG4246" s="43">
        <f t="shared" si="1956"/>
        <v>400</v>
      </c>
      <c r="AH4246" s="44">
        <f t="shared" si="1957"/>
        <v>389.02669404517457</v>
      </c>
      <c r="AI4246" s="36">
        <f t="shared" si="1958"/>
        <v>10.973305954825461</v>
      </c>
      <c r="AJ4246" s="36">
        <f t="shared" si="1959"/>
        <v>334</v>
      </c>
      <c r="AK4246" s="45">
        <v>45657</v>
      </c>
    </row>
    <row r="4247" spans="1:37" s="79" customFormat="1" ht="12.75" x14ac:dyDescent="0.25">
      <c r="A4247" s="36">
        <v>4241</v>
      </c>
      <c r="B4247" s="45">
        <v>45323</v>
      </c>
      <c r="C4247" s="36" t="s">
        <v>272</v>
      </c>
      <c r="D4247" s="36"/>
      <c r="E4247" s="36">
        <v>12010</v>
      </c>
      <c r="F4247" s="56" t="s">
        <v>3003</v>
      </c>
      <c r="G4247" s="38" t="s">
        <v>335</v>
      </c>
      <c r="H4247" s="61">
        <v>1</v>
      </c>
      <c r="I4247" s="50">
        <v>450000</v>
      </c>
      <c r="J4247" s="39">
        <f t="shared" si="1936"/>
        <v>0</v>
      </c>
      <c r="K4247" s="39">
        <f t="shared" si="1937"/>
        <v>0</v>
      </c>
      <c r="L4247" s="39">
        <f t="shared" si="1938"/>
        <v>0</v>
      </c>
      <c r="M4247" s="39">
        <f>IF(C4247=12006,H4247,IF(C4247&lt;&gt;12006,0))</f>
        <v>0</v>
      </c>
      <c r="N4247" s="39">
        <f t="shared" si="1949"/>
        <v>0</v>
      </c>
      <c r="O4247" s="39">
        <f t="shared" si="1940"/>
        <v>0</v>
      </c>
      <c r="P4247" s="39">
        <f t="shared" si="1941"/>
        <v>0</v>
      </c>
      <c r="Q4247" s="39">
        <f t="shared" si="1942"/>
        <v>0</v>
      </c>
      <c r="R4247" s="39">
        <f t="shared" si="1943"/>
        <v>450000</v>
      </c>
      <c r="S4247" s="39">
        <f t="shared" si="1944"/>
        <v>0</v>
      </c>
      <c r="T4247" s="39"/>
      <c r="U4247" s="39">
        <f t="shared" si="1945"/>
        <v>0</v>
      </c>
      <c r="V4247" s="39"/>
      <c r="W4247" s="39">
        <f t="shared" si="1946"/>
        <v>0</v>
      </c>
      <c r="X4247" s="39">
        <f t="shared" si="1950"/>
        <v>123.20328542094455</v>
      </c>
      <c r="Y4247" s="39">
        <f t="shared" si="1951"/>
        <v>3750</v>
      </c>
      <c r="Z4247" s="41">
        <f t="shared" si="1952"/>
        <v>41149.897330595479</v>
      </c>
      <c r="AA4247" s="41"/>
      <c r="AB4247" s="41"/>
      <c r="AC4247" s="41">
        <f t="shared" si="1960"/>
        <v>0</v>
      </c>
      <c r="AD4247" s="42">
        <f t="shared" si="1953"/>
        <v>41149.897330595479</v>
      </c>
      <c r="AE4247" s="41">
        <f t="shared" si="1954"/>
        <v>41149.897330595479</v>
      </c>
      <c r="AF4247" s="42">
        <f t="shared" si="1955"/>
        <v>408850.10266940453</v>
      </c>
      <c r="AG4247" s="43">
        <f t="shared" si="1956"/>
        <v>120</v>
      </c>
      <c r="AH4247" s="44">
        <f t="shared" si="1957"/>
        <v>109.02669404517454</v>
      </c>
      <c r="AI4247" s="36">
        <f t="shared" si="1958"/>
        <v>10.973305954825461</v>
      </c>
      <c r="AJ4247" s="36">
        <f t="shared" si="1959"/>
        <v>334</v>
      </c>
      <c r="AK4247" s="45">
        <v>45657</v>
      </c>
    </row>
    <row r="4248" spans="1:37" s="79" customFormat="1" ht="38.25" customHeight="1" x14ac:dyDescent="0.2">
      <c r="A4248" s="36">
        <v>4242</v>
      </c>
      <c r="B4248" s="69">
        <v>45323</v>
      </c>
      <c r="C4248" s="36" t="s">
        <v>823</v>
      </c>
      <c r="D4248" s="36"/>
      <c r="E4248" s="36">
        <v>12004</v>
      </c>
      <c r="F4248" s="92" t="s">
        <v>3004</v>
      </c>
      <c r="G4248" s="38" t="s">
        <v>322</v>
      </c>
      <c r="H4248" s="61">
        <v>1</v>
      </c>
      <c r="I4248" s="39">
        <f>632116.275</f>
        <v>632116.27500000002</v>
      </c>
      <c r="J4248" s="39">
        <f t="shared" si="1936"/>
        <v>0</v>
      </c>
      <c r="K4248" s="39">
        <f t="shared" si="1937"/>
        <v>0</v>
      </c>
      <c r="L4248" s="39">
        <f t="shared" si="1938"/>
        <v>632116.27500000002</v>
      </c>
      <c r="M4248" s="39">
        <f>IF(C4248=12006,H4248,IF(C4248&lt;&gt;12006,0))</f>
        <v>0</v>
      </c>
      <c r="N4248" s="39">
        <f t="shared" si="1949"/>
        <v>0</v>
      </c>
      <c r="O4248" s="39">
        <f t="shared" si="1940"/>
        <v>0</v>
      </c>
      <c r="P4248" s="39">
        <f t="shared" si="1941"/>
        <v>0</v>
      </c>
      <c r="Q4248" s="39">
        <f t="shared" si="1942"/>
        <v>0</v>
      </c>
      <c r="R4248" s="39">
        <f t="shared" si="1943"/>
        <v>0</v>
      </c>
      <c r="S4248" s="39">
        <f t="shared" si="1944"/>
        <v>0</v>
      </c>
      <c r="T4248" s="39"/>
      <c r="U4248" s="39">
        <f t="shared" si="1945"/>
        <v>0</v>
      </c>
      <c r="V4248" s="39"/>
      <c r="W4248" s="39">
        <f t="shared" si="1946"/>
        <v>0</v>
      </c>
      <c r="X4248" s="39">
        <f t="shared" si="1950"/>
        <v>51.919201232032847</v>
      </c>
      <c r="Y4248" s="39">
        <f t="shared" si="1951"/>
        <v>1580.2906874999999</v>
      </c>
      <c r="Z4248" s="41">
        <f t="shared" si="1952"/>
        <v>17341.013211498972</v>
      </c>
      <c r="AA4248" s="41"/>
      <c r="AB4248" s="41"/>
      <c r="AC4248" s="41">
        <f t="shared" si="1960"/>
        <v>0</v>
      </c>
      <c r="AD4248" s="42">
        <f t="shared" si="1953"/>
        <v>17341.013211498972</v>
      </c>
      <c r="AE4248" s="41">
        <f t="shared" si="1954"/>
        <v>17341.013211498972</v>
      </c>
      <c r="AF4248" s="42">
        <f t="shared" si="1955"/>
        <v>614775.26178850105</v>
      </c>
      <c r="AG4248" s="43">
        <f t="shared" si="1956"/>
        <v>400</v>
      </c>
      <c r="AH4248" s="44">
        <f t="shared" si="1957"/>
        <v>389.02669404517457</v>
      </c>
      <c r="AI4248" s="36">
        <f t="shared" si="1958"/>
        <v>10.973305954825461</v>
      </c>
      <c r="AJ4248" s="36">
        <f t="shared" si="1959"/>
        <v>334</v>
      </c>
      <c r="AK4248" s="45">
        <v>45657</v>
      </c>
    </row>
    <row r="4249" spans="1:37" s="79" customFormat="1" ht="38.25" customHeight="1" x14ac:dyDescent="0.2">
      <c r="A4249" s="36">
        <v>4243</v>
      </c>
      <c r="B4249" s="69">
        <v>45323</v>
      </c>
      <c r="C4249" s="36" t="s">
        <v>823</v>
      </c>
      <c r="D4249" s="36"/>
      <c r="E4249" s="36">
        <v>12004</v>
      </c>
      <c r="F4249" s="92" t="s">
        <v>2971</v>
      </c>
      <c r="G4249" s="38" t="s">
        <v>335</v>
      </c>
      <c r="H4249" s="61">
        <v>2</v>
      </c>
      <c r="I4249" s="39">
        <v>8848000</v>
      </c>
      <c r="J4249" s="39">
        <f t="shared" si="1936"/>
        <v>0</v>
      </c>
      <c r="K4249" s="39">
        <f t="shared" si="1937"/>
        <v>0</v>
      </c>
      <c r="L4249" s="39">
        <f t="shared" si="1938"/>
        <v>8848000</v>
      </c>
      <c r="M4249" s="39">
        <f>IF(C4249=12006,H4249,IF(C4249&lt;&gt;12006,0))</f>
        <v>0</v>
      </c>
      <c r="N4249" s="39">
        <f t="shared" si="1949"/>
        <v>0</v>
      </c>
      <c r="O4249" s="39">
        <f t="shared" si="1940"/>
        <v>0</v>
      </c>
      <c r="P4249" s="39">
        <f t="shared" si="1941"/>
        <v>0</v>
      </c>
      <c r="Q4249" s="39">
        <f t="shared" si="1942"/>
        <v>0</v>
      </c>
      <c r="R4249" s="39">
        <f t="shared" si="1943"/>
        <v>0</v>
      </c>
      <c r="S4249" s="39">
        <f t="shared" si="1944"/>
        <v>0</v>
      </c>
      <c r="T4249" s="39"/>
      <c r="U4249" s="39">
        <f t="shared" si="1945"/>
        <v>0</v>
      </c>
      <c r="V4249" s="39"/>
      <c r="W4249" s="39">
        <f t="shared" si="1946"/>
        <v>0</v>
      </c>
      <c r="X4249" s="39">
        <f t="shared" si="1950"/>
        <v>726.73511293634499</v>
      </c>
      <c r="Y4249" s="39">
        <f t="shared" si="1951"/>
        <v>22120</v>
      </c>
      <c r="Z4249" s="41">
        <f t="shared" si="1952"/>
        <v>242729.52772073919</v>
      </c>
      <c r="AA4249" s="41"/>
      <c r="AB4249" s="41"/>
      <c r="AC4249" s="41">
        <f t="shared" si="1960"/>
        <v>0</v>
      </c>
      <c r="AD4249" s="42">
        <f t="shared" si="1953"/>
        <v>242729.52772073919</v>
      </c>
      <c r="AE4249" s="41">
        <f t="shared" si="1954"/>
        <v>242729.52772073919</v>
      </c>
      <c r="AF4249" s="42">
        <f t="shared" si="1955"/>
        <v>8605270.4722792599</v>
      </c>
      <c r="AG4249" s="43">
        <f t="shared" si="1956"/>
        <v>400</v>
      </c>
      <c r="AH4249" s="44">
        <f t="shared" si="1957"/>
        <v>389.02669404517457</v>
      </c>
      <c r="AI4249" s="36">
        <f t="shared" si="1958"/>
        <v>10.973305954825461</v>
      </c>
      <c r="AJ4249" s="36">
        <f t="shared" si="1959"/>
        <v>334</v>
      </c>
      <c r="AK4249" s="45">
        <v>45657</v>
      </c>
    </row>
    <row r="4250" spans="1:37" s="79" customFormat="1" ht="12.75" customHeight="1" x14ac:dyDescent="0.25">
      <c r="A4250" s="36">
        <v>4244</v>
      </c>
      <c r="B4250" s="45">
        <v>45323</v>
      </c>
      <c r="C4250" s="49" t="s">
        <v>272</v>
      </c>
      <c r="D4250" s="49"/>
      <c r="E4250" s="49">
        <v>12010</v>
      </c>
      <c r="F4250" s="56" t="s">
        <v>2989</v>
      </c>
      <c r="G4250" s="56" t="s">
        <v>435</v>
      </c>
      <c r="H4250" s="38">
        <v>1</v>
      </c>
      <c r="I4250" s="48">
        <v>388000</v>
      </c>
      <c r="J4250" s="39">
        <f t="shared" si="1936"/>
        <v>0</v>
      </c>
      <c r="K4250" s="39">
        <f t="shared" si="1937"/>
        <v>0</v>
      </c>
      <c r="L4250" s="39">
        <f t="shared" si="1938"/>
        <v>0</v>
      </c>
      <c r="M4250" s="39">
        <f>IF(C4250=12006,H4250,IF(C4250&lt;&gt;12006,0))</f>
        <v>0</v>
      </c>
      <c r="N4250" s="39">
        <f t="shared" si="1949"/>
        <v>0</v>
      </c>
      <c r="O4250" s="39">
        <f t="shared" si="1940"/>
        <v>0</v>
      </c>
      <c r="P4250" s="39">
        <f t="shared" si="1941"/>
        <v>0</v>
      </c>
      <c r="Q4250" s="39">
        <f t="shared" si="1942"/>
        <v>0</v>
      </c>
      <c r="R4250" s="39">
        <f t="shared" si="1943"/>
        <v>388000</v>
      </c>
      <c r="S4250" s="39">
        <f t="shared" si="1944"/>
        <v>0</v>
      </c>
      <c r="T4250" s="39"/>
      <c r="U4250" s="39">
        <f t="shared" si="1945"/>
        <v>0</v>
      </c>
      <c r="V4250" s="39"/>
      <c r="W4250" s="39">
        <f t="shared" si="1946"/>
        <v>0</v>
      </c>
      <c r="X4250" s="39">
        <f t="shared" si="1950"/>
        <v>106.22861054072553</v>
      </c>
      <c r="Y4250" s="39">
        <f t="shared" si="1951"/>
        <v>3233.333333333333</v>
      </c>
      <c r="Z4250" s="41">
        <f t="shared" si="1952"/>
        <v>35480.35592060232</v>
      </c>
      <c r="AA4250" s="41"/>
      <c r="AB4250" s="41"/>
      <c r="AC4250" s="41">
        <f t="shared" si="1960"/>
        <v>0</v>
      </c>
      <c r="AD4250" s="42">
        <f t="shared" si="1953"/>
        <v>35480.35592060232</v>
      </c>
      <c r="AE4250" s="41">
        <f t="shared" si="1954"/>
        <v>35480.35592060232</v>
      </c>
      <c r="AF4250" s="42">
        <f t="shared" si="1955"/>
        <v>352519.64407939767</v>
      </c>
      <c r="AG4250" s="43">
        <f>(365.25/30.4375*(IF(E4250=12002,1/3%,IF(E4250=12003,1/3%,IF(E4250=12004,1/3%,IF(E4250=12006,1/2%,IF(E4250=12007,1/10%,IF(E4250=12008,1/3%,IF(E4250=12009,1/10%,IF(E4250=12010,1/10%,IF(E4250=12011,1/20%,IF(E4250=12012,1/3%,IF(E4250=12099,1/10%)))))))))))))</f>
        <v>120</v>
      </c>
      <c r="AH4250" s="44">
        <f t="shared" si="1957"/>
        <v>109.02669404517454</v>
      </c>
      <c r="AI4250" s="36">
        <f t="shared" si="1958"/>
        <v>10.973305954825461</v>
      </c>
      <c r="AJ4250" s="36">
        <f t="shared" si="1959"/>
        <v>334</v>
      </c>
      <c r="AK4250" s="45">
        <v>45657</v>
      </c>
    </row>
    <row r="4251" spans="1:37" s="79" customFormat="1" ht="12.75" customHeight="1" x14ac:dyDescent="0.25">
      <c r="A4251" s="36">
        <v>4245</v>
      </c>
      <c r="B4251" s="45">
        <v>45323</v>
      </c>
      <c r="C4251" s="49" t="s">
        <v>272</v>
      </c>
      <c r="D4251" s="49"/>
      <c r="E4251" s="49">
        <v>12010</v>
      </c>
      <c r="F4251" s="56" t="s">
        <v>3005</v>
      </c>
      <c r="G4251" s="56" t="s">
        <v>435</v>
      </c>
      <c r="H4251" s="38">
        <v>2</v>
      </c>
      <c r="I4251" s="48">
        <v>1830000</v>
      </c>
      <c r="J4251" s="39">
        <f t="shared" si="1936"/>
        <v>0</v>
      </c>
      <c r="K4251" s="39">
        <f t="shared" si="1937"/>
        <v>0</v>
      </c>
      <c r="L4251" s="39">
        <f t="shared" si="1938"/>
        <v>0</v>
      </c>
      <c r="M4251" s="39">
        <f>IF(C4251=12006,H4251,IF(C4251&lt;&gt;12006,0))</f>
        <v>0</v>
      </c>
      <c r="N4251" s="39">
        <f t="shared" si="1949"/>
        <v>0</v>
      </c>
      <c r="O4251" s="39">
        <f t="shared" si="1940"/>
        <v>0</v>
      </c>
      <c r="P4251" s="39">
        <f t="shared" si="1941"/>
        <v>0</v>
      </c>
      <c r="Q4251" s="39">
        <f t="shared" si="1942"/>
        <v>0</v>
      </c>
      <c r="R4251" s="39">
        <f t="shared" si="1943"/>
        <v>1830000</v>
      </c>
      <c r="S4251" s="39">
        <f t="shared" si="1944"/>
        <v>0</v>
      </c>
      <c r="T4251" s="39"/>
      <c r="U4251" s="39">
        <f t="shared" si="1945"/>
        <v>0</v>
      </c>
      <c r="V4251" s="39"/>
      <c r="W4251" s="39">
        <f t="shared" si="1946"/>
        <v>0</v>
      </c>
      <c r="X4251" s="39">
        <f t="shared" si="1950"/>
        <v>501.02669404517451</v>
      </c>
      <c r="Y4251" s="39">
        <f t="shared" si="1951"/>
        <v>15250</v>
      </c>
      <c r="Z4251" s="41">
        <f t="shared" si="1952"/>
        <v>167342.91581108829</v>
      </c>
      <c r="AA4251" s="41"/>
      <c r="AB4251" s="41"/>
      <c r="AC4251" s="41">
        <f t="shared" si="1960"/>
        <v>0</v>
      </c>
      <c r="AD4251" s="42">
        <f t="shared" si="1953"/>
        <v>167342.91581108829</v>
      </c>
      <c r="AE4251" s="41">
        <f t="shared" si="1954"/>
        <v>167342.91581108829</v>
      </c>
      <c r="AF4251" s="42">
        <f t="shared" si="1955"/>
        <v>1662657.0841889116</v>
      </c>
      <c r="AG4251" s="43">
        <f>(365.25/30.4375*(IF(E4251=12002,1/3%,IF(E4251=12003,1/3%,IF(E4251=12004,1/3%,IF(E4251=12006,1/2%,IF(E4251=12007,1/10%,IF(E4251=12008,1/3%,IF(E4251=12009,1/10%,IF(E4251=12010,1/10%,IF(E4251=12011,1/20%,IF(E4251=12012,1/3%,IF(E4251=12099,1/10%)))))))))))))</f>
        <v>120</v>
      </c>
      <c r="AH4251" s="44">
        <f t="shared" si="1957"/>
        <v>109.02669404517454</v>
      </c>
      <c r="AI4251" s="36">
        <f t="shared" si="1958"/>
        <v>10.973305954825461</v>
      </c>
      <c r="AJ4251" s="36">
        <f t="shared" si="1959"/>
        <v>334</v>
      </c>
      <c r="AK4251" s="45">
        <v>45657</v>
      </c>
    </row>
    <row r="4252" spans="1:37" s="79" customFormat="1" ht="12.75" customHeight="1" x14ac:dyDescent="0.25">
      <c r="A4252" s="36">
        <v>4246</v>
      </c>
      <c r="B4252" s="45">
        <v>45323</v>
      </c>
      <c r="C4252" s="53" t="s">
        <v>823</v>
      </c>
      <c r="D4252" s="53"/>
      <c r="E4252" s="36">
        <v>12004</v>
      </c>
      <c r="F4252" s="56" t="s">
        <v>3006</v>
      </c>
      <c r="G4252" s="38" t="s">
        <v>544</v>
      </c>
      <c r="H4252" s="61">
        <v>1</v>
      </c>
      <c r="I4252" s="50">
        <v>632116.27500000002</v>
      </c>
      <c r="J4252" s="39">
        <f t="shared" si="1936"/>
        <v>0</v>
      </c>
      <c r="K4252" s="39">
        <f t="shared" si="1937"/>
        <v>0</v>
      </c>
      <c r="L4252" s="39">
        <f t="shared" si="1938"/>
        <v>632116.27500000002</v>
      </c>
      <c r="M4252" s="39">
        <f>IF(C4252=12006,H4252,IF(C4252&lt;&gt;12006,0))</f>
        <v>0</v>
      </c>
      <c r="N4252" s="39">
        <f t="shared" si="1949"/>
        <v>0</v>
      </c>
      <c r="O4252" s="39">
        <f t="shared" si="1940"/>
        <v>0</v>
      </c>
      <c r="P4252" s="39">
        <f t="shared" si="1941"/>
        <v>0</v>
      </c>
      <c r="Q4252" s="39">
        <f t="shared" si="1942"/>
        <v>0</v>
      </c>
      <c r="R4252" s="39">
        <f t="shared" si="1943"/>
        <v>0</v>
      </c>
      <c r="S4252" s="39">
        <f t="shared" si="1944"/>
        <v>0</v>
      </c>
      <c r="T4252" s="39"/>
      <c r="U4252" s="39">
        <f t="shared" si="1945"/>
        <v>0</v>
      </c>
      <c r="V4252" s="39"/>
      <c r="W4252" s="39">
        <f t="shared" si="1946"/>
        <v>0</v>
      </c>
      <c r="X4252" s="39">
        <f t="shared" si="1950"/>
        <v>51.919201232032847</v>
      </c>
      <c r="Y4252" s="39">
        <f t="shared" si="1951"/>
        <v>1580.2906874999999</v>
      </c>
      <c r="Z4252" s="41">
        <f t="shared" si="1952"/>
        <v>17341.013211498972</v>
      </c>
      <c r="AA4252" s="41"/>
      <c r="AB4252" s="41"/>
      <c r="AC4252" s="41"/>
      <c r="AD4252" s="42">
        <f t="shared" si="1953"/>
        <v>17341.013211498972</v>
      </c>
      <c r="AE4252" s="41">
        <f t="shared" si="1954"/>
        <v>17341.013211498972</v>
      </c>
      <c r="AF4252" s="42">
        <f t="shared" si="1955"/>
        <v>614775.26178850105</v>
      </c>
      <c r="AG4252" s="43">
        <f>(365.25/30.4375*(IF(E4252=12002,1/3%,IF(E4252=12003,1/3%,IF(E4252=12004,1/3%,IF(E4252=12006,1/2%,IF(E4252=12007,1/10%,IF(E4252=12008,1/3%,IF(E4252=12009,1/10%,IF(E4252=12010,1/10%,IF(E4252=12011,1/20%,IF(E4252=12012,1/3%))))))))))))</f>
        <v>400</v>
      </c>
      <c r="AH4252" s="44">
        <f t="shared" si="1957"/>
        <v>389.02669404517457</v>
      </c>
      <c r="AI4252" s="36">
        <f t="shared" si="1958"/>
        <v>10.973305954825461</v>
      </c>
      <c r="AJ4252" s="36">
        <f t="shared" si="1959"/>
        <v>334</v>
      </c>
      <c r="AK4252" s="45">
        <v>45657</v>
      </c>
    </row>
    <row r="4253" spans="1:37" s="79" customFormat="1" ht="12.75" customHeight="1" x14ac:dyDescent="0.25">
      <c r="A4253" s="36">
        <v>4247</v>
      </c>
      <c r="B4253" s="45">
        <v>45323</v>
      </c>
      <c r="C4253" s="53" t="s">
        <v>533</v>
      </c>
      <c r="D4253" s="53"/>
      <c r="E4253" s="36">
        <v>12003</v>
      </c>
      <c r="F4253" s="56" t="s">
        <v>2146</v>
      </c>
      <c r="G4253" s="36" t="s">
        <v>540</v>
      </c>
      <c r="H4253" s="38">
        <v>2</v>
      </c>
      <c r="I4253" s="48">
        <v>510000</v>
      </c>
      <c r="J4253" s="39">
        <f t="shared" si="1936"/>
        <v>0</v>
      </c>
      <c r="K4253" s="39">
        <f t="shared" si="1937"/>
        <v>510000</v>
      </c>
      <c r="L4253" s="39">
        <f t="shared" si="1938"/>
        <v>0</v>
      </c>
      <c r="M4253" s="39">
        <f>IF(C4253=12006,H4253,IF(C4253&lt;&gt;12006,0))</f>
        <v>0</v>
      </c>
      <c r="N4253" s="39">
        <f t="shared" si="1949"/>
        <v>0</v>
      </c>
      <c r="O4253" s="39">
        <f t="shared" si="1940"/>
        <v>0</v>
      </c>
      <c r="P4253" s="39">
        <f t="shared" si="1941"/>
        <v>0</v>
      </c>
      <c r="Q4253" s="39">
        <f t="shared" si="1942"/>
        <v>0</v>
      </c>
      <c r="R4253" s="39">
        <f t="shared" si="1943"/>
        <v>0</v>
      </c>
      <c r="S4253" s="39">
        <f t="shared" si="1944"/>
        <v>0</v>
      </c>
      <c r="T4253" s="39"/>
      <c r="U4253" s="39">
        <f t="shared" si="1945"/>
        <v>0</v>
      </c>
      <c r="V4253" s="39"/>
      <c r="W4253" s="39">
        <f t="shared" si="1946"/>
        <v>0</v>
      </c>
      <c r="X4253" s="39">
        <f t="shared" si="1950"/>
        <v>41.889117043121146</v>
      </c>
      <c r="Y4253" s="39">
        <f t="shared" si="1951"/>
        <v>1275</v>
      </c>
      <c r="Z4253" s="41">
        <f t="shared" si="1952"/>
        <v>13990.965092402463</v>
      </c>
      <c r="AA4253" s="41"/>
      <c r="AB4253" s="41"/>
      <c r="AC4253" s="41"/>
      <c r="AD4253" s="42">
        <f t="shared" si="1953"/>
        <v>13990.965092402463</v>
      </c>
      <c r="AE4253" s="41">
        <f t="shared" si="1954"/>
        <v>13990.965092402463</v>
      </c>
      <c r="AF4253" s="42">
        <f t="shared" si="1955"/>
        <v>496009.03490759752</v>
      </c>
      <c r="AG4253" s="43">
        <f>(365.25/30.4375*(IF(E4253=12002,1/3%,IF(E4253=12003,1/3%,IF(E4253=12004,1/3%,IF(E4253=12006,1/2%,IF(E4253=12007,1/10%,IF(E4253=12008,1/3%,IF(E4253=12009,1/10%,IF(E4253=12010,1/10%,IF(E4253=12011,1/20%,IF(E4253=12012,1/3%))))))))))))</f>
        <v>400</v>
      </c>
      <c r="AH4253" s="44">
        <f t="shared" si="1957"/>
        <v>389.02669404517457</v>
      </c>
      <c r="AI4253" s="36">
        <f t="shared" si="1958"/>
        <v>10.973305954825461</v>
      </c>
      <c r="AJ4253" s="36">
        <f t="shared" si="1959"/>
        <v>334</v>
      </c>
      <c r="AK4253" s="45">
        <v>45657</v>
      </c>
    </row>
    <row r="4254" spans="1:37" s="79" customFormat="1" ht="12.75" customHeight="1" x14ac:dyDescent="0.25">
      <c r="A4254" s="36">
        <v>4248</v>
      </c>
      <c r="B4254" s="45">
        <v>45351</v>
      </c>
      <c r="C4254" s="36" t="s">
        <v>823</v>
      </c>
      <c r="D4254" s="36"/>
      <c r="E4254" s="36">
        <v>12004</v>
      </c>
      <c r="F4254" s="56" t="s">
        <v>3007</v>
      </c>
      <c r="G4254" s="36" t="s">
        <v>1480</v>
      </c>
      <c r="H4254" s="38">
        <v>100</v>
      </c>
      <c r="I4254" s="50">
        <v>13970000</v>
      </c>
      <c r="J4254" s="39">
        <f t="shared" si="1936"/>
        <v>0</v>
      </c>
      <c r="K4254" s="39">
        <f t="shared" si="1937"/>
        <v>0</v>
      </c>
      <c r="L4254" s="39">
        <f t="shared" si="1938"/>
        <v>13970000</v>
      </c>
      <c r="M4254" s="39">
        <f>IF(C4254=12006,H4254,IF(C4254&lt;&gt;12006,0))</f>
        <v>0</v>
      </c>
      <c r="N4254" s="39">
        <f t="shared" si="1949"/>
        <v>0</v>
      </c>
      <c r="O4254" s="39">
        <f t="shared" si="1940"/>
        <v>0</v>
      </c>
      <c r="P4254" s="39">
        <f t="shared" si="1941"/>
        <v>0</v>
      </c>
      <c r="Q4254" s="39">
        <f t="shared" si="1942"/>
        <v>0</v>
      </c>
      <c r="R4254" s="39">
        <f t="shared" si="1943"/>
        <v>0</v>
      </c>
      <c r="S4254" s="39">
        <f t="shared" si="1944"/>
        <v>0</v>
      </c>
      <c r="T4254" s="39"/>
      <c r="U4254" s="39">
        <f t="shared" si="1945"/>
        <v>0</v>
      </c>
      <c r="V4254" s="39"/>
      <c r="W4254" s="39">
        <f t="shared" si="1946"/>
        <v>0</v>
      </c>
      <c r="X4254" s="39">
        <f t="shared" si="1950"/>
        <v>1147.4332648870636</v>
      </c>
      <c r="Y4254" s="39">
        <f t="shared" si="1951"/>
        <v>34925</v>
      </c>
      <c r="Z4254" s="41">
        <f t="shared" si="1952"/>
        <v>351114.57905544149</v>
      </c>
      <c r="AA4254" s="41"/>
      <c r="AB4254" s="41"/>
      <c r="AC4254" s="41"/>
      <c r="AD4254" s="42">
        <f t="shared" si="1953"/>
        <v>351114.57905544149</v>
      </c>
      <c r="AE4254" s="41">
        <f t="shared" si="1954"/>
        <v>351114.57905544149</v>
      </c>
      <c r="AF4254" s="42">
        <f t="shared" si="1955"/>
        <v>13618885.420944558</v>
      </c>
      <c r="AG4254" s="43">
        <f>(365.25/30.4375*(IF(E4254=12002,1/3%,IF(E4254=12003,1/3%,IF(E4254=12004,1/3%,IF(E4254=12006,1/2%,IF(E4254=12007,1/10%,IF(E4254=12008,1/3%,IF(E4254=12009,1/10%,IF(E4254=12010,1/10%,IF(E4254=12011,1/20%,IF(E4254=12012,1/3%))))))))))))</f>
        <v>400</v>
      </c>
      <c r="AH4254" s="44">
        <f t="shared" si="1957"/>
        <v>389.94661190965093</v>
      </c>
      <c r="AI4254" s="36">
        <f t="shared" si="1958"/>
        <v>10.053388090349076</v>
      </c>
      <c r="AJ4254" s="36">
        <f t="shared" si="1959"/>
        <v>306</v>
      </c>
      <c r="AK4254" s="45">
        <v>45657</v>
      </c>
    </row>
    <row r="4255" spans="1:37" s="79" customFormat="1" ht="25.5" customHeight="1" x14ac:dyDescent="0.25">
      <c r="A4255" s="36">
        <v>4249</v>
      </c>
      <c r="B4255" s="45">
        <v>45351</v>
      </c>
      <c r="C4255" s="36" t="s">
        <v>823</v>
      </c>
      <c r="D4255" s="36"/>
      <c r="E4255" s="36">
        <v>12004</v>
      </c>
      <c r="F4255" s="56" t="s">
        <v>3008</v>
      </c>
      <c r="G4255" s="38" t="s">
        <v>953</v>
      </c>
      <c r="H4255" s="61">
        <v>1</v>
      </c>
      <c r="I4255" s="50">
        <v>450000</v>
      </c>
      <c r="J4255" s="39">
        <f t="shared" si="1936"/>
        <v>0</v>
      </c>
      <c r="K4255" s="39">
        <f t="shared" si="1937"/>
        <v>0</v>
      </c>
      <c r="L4255" s="39">
        <f t="shared" si="1938"/>
        <v>450000</v>
      </c>
      <c r="M4255" s="39">
        <f>IF(C4255=12006,H4255,IF(C4255&lt;&gt;12006,0))</f>
        <v>0</v>
      </c>
      <c r="N4255" s="39">
        <f t="shared" si="1949"/>
        <v>0</v>
      </c>
      <c r="O4255" s="39">
        <f t="shared" si="1940"/>
        <v>0</v>
      </c>
      <c r="P4255" s="39">
        <f t="shared" si="1941"/>
        <v>0</v>
      </c>
      <c r="Q4255" s="39">
        <f t="shared" si="1942"/>
        <v>0</v>
      </c>
      <c r="R4255" s="39">
        <f t="shared" si="1943"/>
        <v>0</v>
      </c>
      <c r="S4255" s="39">
        <f t="shared" si="1944"/>
        <v>0</v>
      </c>
      <c r="T4255" s="39"/>
      <c r="U4255" s="39">
        <f t="shared" si="1945"/>
        <v>0</v>
      </c>
      <c r="V4255" s="39"/>
      <c r="W4255" s="39">
        <f t="shared" si="1946"/>
        <v>0</v>
      </c>
      <c r="X4255" s="39">
        <f t="shared" si="1950"/>
        <v>36.960985626283367</v>
      </c>
      <c r="Y4255" s="39">
        <f t="shared" si="1951"/>
        <v>1125</v>
      </c>
      <c r="Z4255" s="41">
        <f t="shared" si="1952"/>
        <v>11310.06160164271</v>
      </c>
      <c r="AA4255" s="41"/>
      <c r="AB4255" s="41"/>
      <c r="AC4255" s="41">
        <f>AA4255+AB4255</f>
        <v>0</v>
      </c>
      <c r="AD4255" s="42">
        <f t="shared" si="1953"/>
        <v>11310.06160164271</v>
      </c>
      <c r="AE4255" s="41">
        <f t="shared" si="1954"/>
        <v>11310.06160164271</v>
      </c>
      <c r="AF4255" s="42">
        <f t="shared" si="1955"/>
        <v>438689.93839835731</v>
      </c>
      <c r="AG4255" s="43">
        <f>(365.25/30.4375*(IF(E4255=12002,1/3%,IF(E4255=12003,1/3%,IF(E4255=12004,1/3%,IF(E4255=12006,1/2%,IF(E4255=12007,1/10%,IF(E4255=12008,1/3%,IF(E4255=12009,1/10%,IF(E4255=12010,1/10%,IF(E4255=12011,1/20%,IF(E4255=12012,1/3%))))))))))))</f>
        <v>400</v>
      </c>
      <c r="AH4255" s="44">
        <f t="shared" si="1957"/>
        <v>389.94661190965093</v>
      </c>
      <c r="AI4255" s="36">
        <f t="shared" si="1958"/>
        <v>10.053388090349076</v>
      </c>
      <c r="AJ4255" s="36">
        <f t="shared" si="1959"/>
        <v>306</v>
      </c>
      <c r="AK4255" s="45">
        <v>45657</v>
      </c>
    </row>
    <row r="4256" spans="1:37" s="79" customFormat="1" ht="25.5" customHeight="1" x14ac:dyDescent="0.25">
      <c r="A4256" s="36">
        <v>4250</v>
      </c>
      <c r="B4256" s="45">
        <v>45351</v>
      </c>
      <c r="C4256" s="49" t="s">
        <v>482</v>
      </c>
      <c r="D4256" s="49"/>
      <c r="E4256" s="49">
        <v>12099</v>
      </c>
      <c r="F4256" s="56" t="s">
        <v>3009</v>
      </c>
      <c r="G4256" s="56" t="s">
        <v>435</v>
      </c>
      <c r="H4256" s="38">
        <v>1</v>
      </c>
      <c r="I4256" s="50">
        <v>800000000</v>
      </c>
      <c r="J4256" s="39">
        <f t="shared" si="1936"/>
        <v>0</v>
      </c>
      <c r="K4256" s="39">
        <f t="shared" si="1937"/>
        <v>0</v>
      </c>
      <c r="L4256" s="39">
        <f t="shared" si="1938"/>
        <v>0</v>
      </c>
      <c r="M4256" s="39">
        <f>IF(C4256=12006,H4256,IF(C4256&lt;&gt;12006,0))</f>
        <v>0</v>
      </c>
      <c r="N4256" s="39">
        <f t="shared" si="1949"/>
        <v>0</v>
      </c>
      <c r="O4256" s="39">
        <f t="shared" si="1940"/>
        <v>0</v>
      </c>
      <c r="P4256" s="39">
        <f t="shared" si="1941"/>
        <v>0</v>
      </c>
      <c r="Q4256" s="39">
        <f t="shared" si="1942"/>
        <v>0</v>
      </c>
      <c r="R4256" s="39">
        <f t="shared" si="1943"/>
        <v>0</v>
      </c>
      <c r="S4256" s="39">
        <f t="shared" si="1944"/>
        <v>0</v>
      </c>
      <c r="T4256" s="39"/>
      <c r="U4256" s="39">
        <f t="shared" si="1945"/>
        <v>0</v>
      </c>
      <c r="V4256" s="39"/>
      <c r="W4256" s="39">
        <f t="shared" si="1946"/>
        <v>800000000</v>
      </c>
      <c r="X4256" s="39">
        <f t="shared" si="1950"/>
        <v>219028.06297056811</v>
      </c>
      <c r="Y4256" s="39">
        <f t="shared" si="1951"/>
        <v>6666666.666666667</v>
      </c>
      <c r="Z4256" s="41">
        <f t="shared" si="1952"/>
        <v>67022587.26899384</v>
      </c>
      <c r="AA4256" s="41"/>
      <c r="AB4256" s="41"/>
      <c r="AC4256" s="41">
        <f>AA4256+AB4256</f>
        <v>0</v>
      </c>
      <c r="AD4256" s="42">
        <f>Z4256-AA4256</f>
        <v>67022587.26899384</v>
      </c>
      <c r="AE4256" s="41">
        <f t="shared" si="1954"/>
        <v>67022587.26899384</v>
      </c>
      <c r="AF4256" s="42">
        <f t="shared" si="1955"/>
        <v>732977412.73100615</v>
      </c>
      <c r="AG4256" s="43">
        <f>(365.25/30.4375*(IF(E4256=12002,1/3%,IF(E4256=12003,1/3%,IF(E4256=12004,1/3%,IF(E4256=12006,1/2%,IF(E4256=12007,1/10%,IF(E4256=12008,1/3%,IF(E4256=12009,1/10%,IF(E4256=12010,1/10%,IF(E4256=12011,1/20%,IF(E4256=12012,1/3%,IF(E4256=12099,1/10%)))))))))))))</f>
        <v>120</v>
      </c>
      <c r="AH4256" s="44">
        <f t="shared" si="1957"/>
        <v>109.94661190965093</v>
      </c>
      <c r="AI4256" s="36">
        <f t="shared" si="1958"/>
        <v>10.053388090349076</v>
      </c>
      <c r="AJ4256" s="36">
        <f t="shared" si="1959"/>
        <v>306</v>
      </c>
      <c r="AK4256" s="45">
        <v>45657</v>
      </c>
    </row>
    <row r="4257" spans="1:37" s="79" customFormat="1" ht="38.25" customHeight="1" x14ac:dyDescent="0.25">
      <c r="A4257" s="36">
        <v>4251</v>
      </c>
      <c r="B4257" s="45">
        <v>45352</v>
      </c>
      <c r="C4257" s="36" t="s">
        <v>533</v>
      </c>
      <c r="D4257" s="36"/>
      <c r="E4257" s="36">
        <v>12003</v>
      </c>
      <c r="F4257" s="56" t="s">
        <v>3010</v>
      </c>
      <c r="G4257" s="36" t="s">
        <v>70</v>
      </c>
      <c r="H4257" s="38">
        <v>1</v>
      </c>
      <c r="I4257" s="48">
        <v>125000</v>
      </c>
      <c r="J4257" s="39">
        <f t="shared" si="1936"/>
        <v>0</v>
      </c>
      <c r="K4257" s="39">
        <f t="shared" si="1937"/>
        <v>125000</v>
      </c>
      <c r="L4257" s="39">
        <f t="shared" si="1938"/>
        <v>0</v>
      </c>
      <c r="M4257" s="39">
        <f>IF(C4257=12006,H4257,IF(C4257&lt;&gt;12006,0))</f>
        <v>0</v>
      </c>
      <c r="N4257" s="39">
        <f t="shared" si="1949"/>
        <v>0</v>
      </c>
      <c r="O4257" s="39">
        <f t="shared" si="1940"/>
        <v>0</v>
      </c>
      <c r="P4257" s="39">
        <f t="shared" si="1941"/>
        <v>0</v>
      </c>
      <c r="Q4257" s="39">
        <f t="shared" si="1942"/>
        <v>0</v>
      </c>
      <c r="R4257" s="39">
        <f t="shared" si="1943"/>
        <v>0</v>
      </c>
      <c r="S4257" s="39">
        <f t="shared" si="1944"/>
        <v>0</v>
      </c>
      <c r="T4257" s="39"/>
      <c r="U4257" s="39">
        <f t="shared" si="1945"/>
        <v>0</v>
      </c>
      <c r="V4257" s="39"/>
      <c r="W4257" s="39">
        <f t="shared" si="1946"/>
        <v>0</v>
      </c>
      <c r="X4257" s="39">
        <f t="shared" si="1950"/>
        <v>10.266940451745379</v>
      </c>
      <c r="Y4257" s="39">
        <f t="shared" si="1951"/>
        <v>312.49999999999994</v>
      </c>
      <c r="Z4257" s="41">
        <f t="shared" si="1952"/>
        <v>3131.4168377823403</v>
      </c>
      <c r="AA4257" s="41"/>
      <c r="AB4257" s="41"/>
      <c r="AC4257" s="41"/>
      <c r="AD4257" s="42">
        <f t="shared" si="1953"/>
        <v>3131.4168377823403</v>
      </c>
      <c r="AE4257" s="41">
        <f t="shared" si="1954"/>
        <v>3131.4168377823403</v>
      </c>
      <c r="AF4257" s="42">
        <f t="shared" si="1955"/>
        <v>121868.58316221766</v>
      </c>
      <c r="AG4257" s="43">
        <f t="shared" ref="AG4257:AG4320" si="1961">(365.25/30.4375*(IF(E4257=12002,1/3%,IF(E4257=12003,1/3%,IF(E4257=12004,1/3%,IF(E4257=12006,1/2%,IF(E4257=12007,1/10%,IF(E4257=12008,1/3%,IF(E4257=12009,1/10%,IF(E4257=12010,1/10%,IF(E4257=12011,1/20%,IF(E4257=12012,1/3%))))))))))))</f>
        <v>400</v>
      </c>
      <c r="AH4257" s="44">
        <f t="shared" si="1957"/>
        <v>389.97946611909651</v>
      </c>
      <c r="AI4257" s="36">
        <f t="shared" si="1958"/>
        <v>10.020533880903491</v>
      </c>
      <c r="AJ4257" s="36">
        <f t="shared" si="1959"/>
        <v>305</v>
      </c>
      <c r="AK4257" s="45">
        <v>45657</v>
      </c>
    </row>
    <row r="4258" spans="1:37" s="79" customFormat="1" ht="12.75" customHeight="1" x14ac:dyDescent="0.25">
      <c r="A4258" s="36">
        <v>4252</v>
      </c>
      <c r="B4258" s="45">
        <v>45352</v>
      </c>
      <c r="C4258" s="49" t="s">
        <v>973</v>
      </c>
      <c r="D4258" s="49"/>
      <c r="E4258" s="49">
        <v>12006</v>
      </c>
      <c r="F4258" s="56" t="s">
        <v>3011</v>
      </c>
      <c r="G4258" s="56" t="s">
        <v>756</v>
      </c>
      <c r="H4258" s="38">
        <v>1</v>
      </c>
      <c r="I4258" s="50">
        <v>2653010</v>
      </c>
      <c r="J4258" s="39">
        <f t="shared" si="1936"/>
        <v>0</v>
      </c>
      <c r="K4258" s="39">
        <f t="shared" si="1937"/>
        <v>0</v>
      </c>
      <c r="L4258" s="39">
        <f t="shared" si="1938"/>
        <v>0</v>
      </c>
      <c r="M4258" s="39">
        <f>IF(C4258=12006,H4258,IF(C4258&lt;&gt;12006,0))</f>
        <v>0</v>
      </c>
      <c r="N4258" s="39">
        <f t="shared" si="1949"/>
        <v>2653010</v>
      </c>
      <c r="O4258" s="39">
        <f t="shared" si="1940"/>
        <v>0</v>
      </c>
      <c r="P4258" s="39">
        <f t="shared" si="1941"/>
        <v>0</v>
      </c>
      <c r="Q4258" s="39">
        <f t="shared" si="1942"/>
        <v>0</v>
      </c>
      <c r="R4258" s="39">
        <f t="shared" si="1943"/>
        <v>0</v>
      </c>
      <c r="S4258" s="39">
        <f t="shared" si="1944"/>
        <v>0</v>
      </c>
      <c r="T4258" s="39"/>
      <c r="U4258" s="39">
        <f t="shared" si="1945"/>
        <v>0</v>
      </c>
      <c r="V4258" s="39"/>
      <c r="W4258" s="39">
        <f t="shared" si="1946"/>
        <v>0</v>
      </c>
      <c r="X4258" s="39">
        <f t="shared" si="1950"/>
        <v>145.27091033538673</v>
      </c>
      <c r="Y4258" s="39">
        <f t="shared" si="1951"/>
        <v>4421.6833333333334</v>
      </c>
      <c r="Z4258" s="41">
        <f t="shared" si="1952"/>
        <v>44307.627652292955</v>
      </c>
      <c r="AA4258" s="41"/>
      <c r="AB4258" s="41"/>
      <c r="AC4258" s="41"/>
      <c r="AD4258" s="42">
        <f t="shared" si="1953"/>
        <v>44307.627652292955</v>
      </c>
      <c r="AE4258" s="41">
        <f t="shared" si="1954"/>
        <v>44307.627652292955</v>
      </c>
      <c r="AF4258" s="42">
        <f t="shared" si="1955"/>
        <v>2608702.3723477069</v>
      </c>
      <c r="AG4258" s="43">
        <f t="shared" si="1961"/>
        <v>600</v>
      </c>
      <c r="AH4258" s="44">
        <f t="shared" si="1957"/>
        <v>589.97946611909651</v>
      </c>
      <c r="AI4258" s="36">
        <f t="shared" si="1958"/>
        <v>10.020533880903491</v>
      </c>
      <c r="AJ4258" s="36">
        <f t="shared" si="1959"/>
        <v>305</v>
      </c>
      <c r="AK4258" s="45">
        <v>45657</v>
      </c>
    </row>
    <row r="4259" spans="1:37" s="79" customFormat="1" ht="12.75" customHeight="1" x14ac:dyDescent="0.25">
      <c r="A4259" s="36">
        <v>4253</v>
      </c>
      <c r="B4259" s="45">
        <v>45352</v>
      </c>
      <c r="C4259" s="49" t="s">
        <v>265</v>
      </c>
      <c r="D4259" s="49"/>
      <c r="E4259" s="49">
        <v>12007</v>
      </c>
      <c r="F4259" s="56" t="s">
        <v>3012</v>
      </c>
      <c r="G4259" s="56" t="s">
        <v>56</v>
      </c>
      <c r="H4259" s="38">
        <v>1</v>
      </c>
      <c r="I4259" s="50">
        <v>100000</v>
      </c>
      <c r="J4259" s="39">
        <f t="shared" si="1936"/>
        <v>0</v>
      </c>
      <c r="K4259" s="39">
        <f t="shared" si="1937"/>
        <v>0</v>
      </c>
      <c r="L4259" s="39">
        <f t="shared" si="1938"/>
        <v>0</v>
      </c>
      <c r="M4259" s="39">
        <f>IF(C4259=12006,H4259,IF(C4259&lt;&gt;12006,0))</f>
        <v>0</v>
      </c>
      <c r="N4259" s="39">
        <f t="shared" si="1949"/>
        <v>0</v>
      </c>
      <c r="O4259" s="39">
        <f t="shared" si="1940"/>
        <v>100000</v>
      </c>
      <c r="P4259" s="39">
        <f t="shared" si="1941"/>
        <v>0</v>
      </c>
      <c r="Q4259" s="39">
        <f t="shared" si="1942"/>
        <v>0</v>
      </c>
      <c r="R4259" s="39">
        <f t="shared" si="1943"/>
        <v>0</v>
      </c>
      <c r="S4259" s="39">
        <f t="shared" si="1944"/>
        <v>0</v>
      </c>
      <c r="T4259" s="39"/>
      <c r="U4259" s="39">
        <f t="shared" si="1945"/>
        <v>0</v>
      </c>
      <c r="V4259" s="39"/>
      <c r="W4259" s="39">
        <f t="shared" si="1946"/>
        <v>0</v>
      </c>
      <c r="X4259" s="39">
        <f t="shared" si="1950"/>
        <v>27.378507871321013</v>
      </c>
      <c r="Y4259" s="39">
        <f t="shared" si="1951"/>
        <v>833.33333333333337</v>
      </c>
      <c r="Z4259" s="41">
        <f t="shared" si="1952"/>
        <v>8350.4449007529092</v>
      </c>
      <c r="AA4259" s="41"/>
      <c r="AB4259" s="41"/>
      <c r="AC4259" s="41"/>
      <c r="AD4259" s="42">
        <f t="shared" si="1953"/>
        <v>8350.4449007529092</v>
      </c>
      <c r="AE4259" s="41">
        <f t="shared" si="1954"/>
        <v>8350.4449007529092</v>
      </c>
      <c r="AF4259" s="42">
        <f t="shared" si="1955"/>
        <v>91649.555099247096</v>
      </c>
      <c r="AG4259" s="43">
        <f t="shared" si="1961"/>
        <v>120</v>
      </c>
      <c r="AH4259" s="44">
        <f t="shared" si="1957"/>
        <v>109.97946611909651</v>
      </c>
      <c r="AI4259" s="36">
        <f t="shared" si="1958"/>
        <v>10.020533880903491</v>
      </c>
      <c r="AJ4259" s="36">
        <f t="shared" si="1959"/>
        <v>305</v>
      </c>
      <c r="AK4259" s="45">
        <v>45657</v>
      </c>
    </row>
    <row r="4260" spans="1:37" s="79" customFormat="1" ht="12.75" customHeight="1" x14ac:dyDescent="0.25">
      <c r="A4260" s="36">
        <v>4254</v>
      </c>
      <c r="B4260" s="45">
        <v>45352</v>
      </c>
      <c r="C4260" s="49" t="s">
        <v>265</v>
      </c>
      <c r="D4260" s="49"/>
      <c r="E4260" s="49">
        <v>12007</v>
      </c>
      <c r="F4260" s="56" t="s">
        <v>3013</v>
      </c>
      <c r="G4260" s="36" t="s">
        <v>70</v>
      </c>
      <c r="H4260" s="38">
        <v>1</v>
      </c>
      <c r="I4260" s="48">
        <v>627020</v>
      </c>
      <c r="J4260" s="39">
        <f t="shared" si="1936"/>
        <v>0</v>
      </c>
      <c r="K4260" s="39">
        <f t="shared" si="1937"/>
        <v>0</v>
      </c>
      <c r="L4260" s="39">
        <f t="shared" si="1938"/>
        <v>0</v>
      </c>
      <c r="M4260" s="39">
        <f>IF(C4260=12006,H4260,IF(C4260&lt;&gt;12006,0))</f>
        <v>0</v>
      </c>
      <c r="N4260" s="39">
        <f t="shared" si="1949"/>
        <v>0</v>
      </c>
      <c r="O4260" s="39">
        <f t="shared" si="1940"/>
        <v>627020</v>
      </c>
      <c r="P4260" s="39">
        <f t="shared" si="1941"/>
        <v>0</v>
      </c>
      <c r="Q4260" s="39">
        <f t="shared" si="1942"/>
        <v>0</v>
      </c>
      <c r="R4260" s="39">
        <f t="shared" si="1943"/>
        <v>0</v>
      </c>
      <c r="S4260" s="39">
        <f t="shared" si="1944"/>
        <v>0</v>
      </c>
      <c r="T4260" s="39"/>
      <c r="U4260" s="39">
        <f t="shared" si="1945"/>
        <v>0</v>
      </c>
      <c r="V4260" s="39"/>
      <c r="W4260" s="39">
        <f t="shared" si="1946"/>
        <v>0</v>
      </c>
      <c r="X4260" s="39">
        <f t="shared" si="1950"/>
        <v>171.66872005475702</v>
      </c>
      <c r="Y4260" s="39">
        <f t="shared" si="1951"/>
        <v>5225.166666666667</v>
      </c>
      <c r="Z4260" s="41">
        <f t="shared" si="1952"/>
        <v>52358.959616700893</v>
      </c>
      <c r="AA4260" s="41"/>
      <c r="AB4260" s="41"/>
      <c r="AC4260" s="41"/>
      <c r="AD4260" s="42">
        <f t="shared" si="1953"/>
        <v>52358.959616700893</v>
      </c>
      <c r="AE4260" s="41">
        <f t="shared" si="1954"/>
        <v>52358.959616700893</v>
      </c>
      <c r="AF4260" s="42">
        <f t="shared" si="1955"/>
        <v>574661.04038329911</v>
      </c>
      <c r="AG4260" s="43">
        <f t="shared" si="1961"/>
        <v>120</v>
      </c>
      <c r="AH4260" s="44">
        <f t="shared" si="1957"/>
        <v>109.97946611909651</v>
      </c>
      <c r="AI4260" s="36">
        <f t="shared" si="1958"/>
        <v>10.020533880903491</v>
      </c>
      <c r="AJ4260" s="36">
        <f t="shared" si="1959"/>
        <v>305</v>
      </c>
      <c r="AK4260" s="45">
        <v>45657</v>
      </c>
    </row>
    <row r="4261" spans="1:37" s="79" customFormat="1" ht="12.75" customHeight="1" x14ac:dyDescent="0.25">
      <c r="A4261" s="36">
        <v>4255</v>
      </c>
      <c r="B4261" s="45">
        <v>45352</v>
      </c>
      <c r="C4261" s="49" t="s">
        <v>265</v>
      </c>
      <c r="D4261" s="49"/>
      <c r="E4261" s="49">
        <v>12007</v>
      </c>
      <c r="F4261" s="56" t="s">
        <v>3014</v>
      </c>
      <c r="G4261" s="36" t="s">
        <v>70</v>
      </c>
      <c r="H4261" s="38">
        <v>3</v>
      </c>
      <c r="I4261" s="48">
        <v>1238160</v>
      </c>
      <c r="J4261" s="39">
        <f t="shared" si="1936"/>
        <v>0</v>
      </c>
      <c r="K4261" s="39">
        <f t="shared" si="1937"/>
        <v>0</v>
      </c>
      <c r="L4261" s="39">
        <f t="shared" si="1938"/>
        <v>0</v>
      </c>
      <c r="M4261" s="39">
        <f>IF(C4261=12006,H4261,IF(C4261&lt;&gt;12006,0))</f>
        <v>0</v>
      </c>
      <c r="N4261" s="39">
        <f t="shared" si="1949"/>
        <v>0</v>
      </c>
      <c r="O4261" s="39">
        <f t="shared" si="1940"/>
        <v>1238160</v>
      </c>
      <c r="P4261" s="39">
        <f t="shared" si="1941"/>
        <v>0</v>
      </c>
      <c r="Q4261" s="39">
        <f t="shared" si="1942"/>
        <v>0</v>
      </c>
      <c r="R4261" s="39">
        <f t="shared" si="1943"/>
        <v>0</v>
      </c>
      <c r="S4261" s="39">
        <f t="shared" si="1944"/>
        <v>0</v>
      </c>
      <c r="T4261" s="39"/>
      <c r="U4261" s="39">
        <f t="shared" si="1945"/>
        <v>0</v>
      </c>
      <c r="V4261" s="39"/>
      <c r="W4261" s="39">
        <f t="shared" si="1946"/>
        <v>0</v>
      </c>
      <c r="X4261" s="39">
        <f t="shared" si="1950"/>
        <v>338.98973305954826</v>
      </c>
      <c r="Y4261" s="39">
        <f t="shared" si="1951"/>
        <v>10318</v>
      </c>
      <c r="Z4261" s="41">
        <f t="shared" si="1952"/>
        <v>103391.86858316221</v>
      </c>
      <c r="AA4261" s="41"/>
      <c r="AB4261" s="41"/>
      <c r="AC4261" s="41"/>
      <c r="AD4261" s="42">
        <f t="shared" si="1953"/>
        <v>103391.86858316221</v>
      </c>
      <c r="AE4261" s="41">
        <f t="shared" si="1954"/>
        <v>103391.86858316221</v>
      </c>
      <c r="AF4261" s="42">
        <f t="shared" si="1955"/>
        <v>1134768.1314168377</v>
      </c>
      <c r="AG4261" s="43">
        <f t="shared" si="1961"/>
        <v>120</v>
      </c>
      <c r="AH4261" s="44">
        <f t="shared" si="1957"/>
        <v>109.97946611909651</v>
      </c>
      <c r="AI4261" s="36">
        <f t="shared" si="1958"/>
        <v>10.020533880903491</v>
      </c>
      <c r="AJ4261" s="36">
        <f t="shared" si="1959"/>
        <v>305</v>
      </c>
      <c r="AK4261" s="45">
        <v>45657</v>
      </c>
    </row>
    <row r="4262" spans="1:37" s="79" customFormat="1" ht="38.25" customHeight="1" x14ac:dyDescent="0.25">
      <c r="A4262" s="36">
        <v>4256</v>
      </c>
      <c r="B4262" s="45">
        <v>45352</v>
      </c>
      <c r="C4262" s="49" t="s">
        <v>272</v>
      </c>
      <c r="D4262" s="49"/>
      <c r="E4262" s="49">
        <v>12010</v>
      </c>
      <c r="F4262" s="56" t="s">
        <v>3015</v>
      </c>
      <c r="G4262" s="56" t="s">
        <v>56</v>
      </c>
      <c r="H4262" s="38">
        <v>1</v>
      </c>
      <c r="I4262" s="50">
        <v>150000</v>
      </c>
      <c r="J4262" s="39">
        <f t="shared" si="1936"/>
        <v>0</v>
      </c>
      <c r="K4262" s="39">
        <f t="shared" si="1937"/>
        <v>0</v>
      </c>
      <c r="L4262" s="39">
        <f t="shared" si="1938"/>
        <v>0</v>
      </c>
      <c r="M4262" s="39">
        <f>IF(C4262=12006,H4262,IF(C4262&lt;&gt;12006,0))</f>
        <v>0</v>
      </c>
      <c r="N4262" s="39">
        <f t="shared" si="1949"/>
        <v>0</v>
      </c>
      <c r="O4262" s="39">
        <f t="shared" si="1940"/>
        <v>0</v>
      </c>
      <c r="P4262" s="39">
        <f t="shared" si="1941"/>
        <v>0</v>
      </c>
      <c r="Q4262" s="39">
        <f t="shared" si="1942"/>
        <v>0</v>
      </c>
      <c r="R4262" s="39">
        <f t="shared" si="1943"/>
        <v>150000</v>
      </c>
      <c r="S4262" s="39">
        <f t="shared" si="1944"/>
        <v>0</v>
      </c>
      <c r="T4262" s="39"/>
      <c r="U4262" s="39">
        <f t="shared" si="1945"/>
        <v>0</v>
      </c>
      <c r="V4262" s="39"/>
      <c r="W4262" s="39">
        <f t="shared" si="1946"/>
        <v>0</v>
      </c>
      <c r="X4262" s="39">
        <f t="shared" si="1950"/>
        <v>41.067761806981515</v>
      </c>
      <c r="Y4262" s="39">
        <f t="shared" si="1951"/>
        <v>1249.9999999999998</v>
      </c>
      <c r="Z4262" s="41">
        <f t="shared" si="1952"/>
        <v>12525.667351129361</v>
      </c>
      <c r="AA4262" s="41"/>
      <c r="AB4262" s="41"/>
      <c r="AC4262" s="41"/>
      <c r="AD4262" s="42">
        <f t="shared" si="1953"/>
        <v>12525.667351129361</v>
      </c>
      <c r="AE4262" s="41">
        <f t="shared" si="1954"/>
        <v>12525.667351129361</v>
      </c>
      <c r="AF4262" s="42">
        <f t="shared" si="1955"/>
        <v>137474.33264887065</v>
      </c>
      <c r="AG4262" s="43">
        <f t="shared" si="1961"/>
        <v>120</v>
      </c>
      <c r="AH4262" s="44">
        <f t="shared" si="1957"/>
        <v>109.97946611909651</v>
      </c>
      <c r="AI4262" s="36">
        <f t="shared" si="1958"/>
        <v>10.020533880903491</v>
      </c>
      <c r="AJ4262" s="36">
        <f t="shared" si="1959"/>
        <v>305</v>
      </c>
      <c r="AK4262" s="45">
        <v>45657</v>
      </c>
    </row>
    <row r="4263" spans="1:37" s="79" customFormat="1" ht="38.25" customHeight="1" x14ac:dyDescent="0.25">
      <c r="A4263" s="36">
        <v>4257</v>
      </c>
      <c r="B4263" s="45">
        <v>45352</v>
      </c>
      <c r="C4263" s="49" t="s">
        <v>33</v>
      </c>
      <c r="D4263" s="49"/>
      <c r="E4263" s="49">
        <v>12012</v>
      </c>
      <c r="F4263" s="56" t="s">
        <v>3016</v>
      </c>
      <c r="G4263" s="36" t="s">
        <v>65</v>
      </c>
      <c r="H4263" s="38">
        <v>1</v>
      </c>
      <c r="I4263" s="50">
        <v>5250000</v>
      </c>
      <c r="J4263" s="39">
        <f t="shared" si="1936"/>
        <v>0</v>
      </c>
      <c r="K4263" s="39">
        <f t="shared" si="1937"/>
        <v>0</v>
      </c>
      <c r="L4263" s="39">
        <f t="shared" si="1938"/>
        <v>0</v>
      </c>
      <c r="M4263" s="39">
        <f>IF(C4263=12006,H4263,IF(C4263&lt;&gt;12006,0))</f>
        <v>0</v>
      </c>
      <c r="N4263" s="39">
        <f t="shared" si="1949"/>
        <v>0</v>
      </c>
      <c r="O4263" s="39">
        <f t="shared" si="1940"/>
        <v>0</v>
      </c>
      <c r="P4263" s="39">
        <f t="shared" si="1941"/>
        <v>0</v>
      </c>
      <c r="Q4263" s="39">
        <f t="shared" si="1942"/>
        <v>0</v>
      </c>
      <c r="R4263" s="39">
        <f t="shared" si="1943"/>
        <v>0</v>
      </c>
      <c r="S4263" s="39">
        <f t="shared" si="1944"/>
        <v>0</v>
      </c>
      <c r="T4263" s="39"/>
      <c r="U4263" s="39">
        <f t="shared" si="1945"/>
        <v>5250000</v>
      </c>
      <c r="V4263" s="39"/>
      <c r="W4263" s="39">
        <f t="shared" si="1946"/>
        <v>0</v>
      </c>
      <c r="X4263" s="39">
        <f t="shared" si="1950"/>
        <v>431.21149897330594</v>
      </c>
      <c r="Y4263" s="39">
        <f t="shared" si="1951"/>
        <v>13125</v>
      </c>
      <c r="Z4263" s="41">
        <f t="shared" si="1952"/>
        <v>131519.50718685833</v>
      </c>
      <c r="AA4263" s="41"/>
      <c r="AB4263" s="41"/>
      <c r="AC4263" s="41"/>
      <c r="AD4263" s="42">
        <f t="shared" si="1953"/>
        <v>131519.50718685833</v>
      </c>
      <c r="AE4263" s="41">
        <f t="shared" si="1954"/>
        <v>131519.50718685833</v>
      </c>
      <c r="AF4263" s="42">
        <f t="shared" si="1955"/>
        <v>5118480.492813142</v>
      </c>
      <c r="AG4263" s="43">
        <f t="shared" si="1961"/>
        <v>400</v>
      </c>
      <c r="AH4263" s="44">
        <f t="shared" si="1957"/>
        <v>389.97946611909651</v>
      </c>
      <c r="AI4263" s="36">
        <f t="shared" si="1958"/>
        <v>10.020533880903491</v>
      </c>
      <c r="AJ4263" s="36">
        <f t="shared" si="1959"/>
        <v>305</v>
      </c>
      <c r="AK4263" s="45">
        <v>45657</v>
      </c>
    </row>
    <row r="4264" spans="1:37" s="79" customFormat="1" ht="38.25" customHeight="1" x14ac:dyDescent="0.25">
      <c r="A4264" s="36">
        <v>4258</v>
      </c>
      <c r="B4264" s="45">
        <v>45382</v>
      </c>
      <c r="C4264" s="36" t="s">
        <v>823</v>
      </c>
      <c r="D4264" s="36"/>
      <c r="E4264" s="36">
        <v>12004</v>
      </c>
      <c r="F4264" s="56" t="s">
        <v>3017</v>
      </c>
      <c r="G4264" s="36" t="s">
        <v>1480</v>
      </c>
      <c r="H4264" s="38">
        <v>400</v>
      </c>
      <c r="I4264" s="50">
        <v>55880000</v>
      </c>
      <c r="J4264" s="39">
        <f t="shared" si="1936"/>
        <v>0</v>
      </c>
      <c r="K4264" s="39">
        <f t="shared" si="1937"/>
        <v>0</v>
      </c>
      <c r="L4264" s="39">
        <f t="shared" si="1938"/>
        <v>55880000</v>
      </c>
      <c r="M4264" s="39">
        <f>IF(C4264=12006,H4264,IF(C4264&lt;&gt;12006,0))</f>
        <v>0</v>
      </c>
      <c r="N4264" s="39">
        <f t="shared" si="1949"/>
        <v>0</v>
      </c>
      <c r="O4264" s="39">
        <f t="shared" si="1940"/>
        <v>0</v>
      </c>
      <c r="P4264" s="39">
        <f t="shared" si="1941"/>
        <v>0</v>
      </c>
      <c r="Q4264" s="39">
        <f t="shared" si="1942"/>
        <v>0</v>
      </c>
      <c r="R4264" s="39">
        <f t="shared" si="1943"/>
        <v>0</v>
      </c>
      <c r="S4264" s="39">
        <f t="shared" si="1944"/>
        <v>0</v>
      </c>
      <c r="T4264" s="39"/>
      <c r="U4264" s="39">
        <f t="shared" si="1945"/>
        <v>0</v>
      </c>
      <c r="V4264" s="39"/>
      <c r="W4264" s="39">
        <f t="shared" si="1946"/>
        <v>0</v>
      </c>
      <c r="X4264" s="39">
        <f t="shared" si="1950"/>
        <v>4589.7330595482545</v>
      </c>
      <c r="Y4264" s="39">
        <f t="shared" si="1951"/>
        <v>139700</v>
      </c>
      <c r="Z4264" s="41">
        <f t="shared" si="1952"/>
        <v>1262176.59137577</v>
      </c>
      <c r="AA4264" s="41"/>
      <c r="AB4264" s="41"/>
      <c r="AC4264" s="41"/>
      <c r="AD4264" s="42">
        <f t="shared" si="1953"/>
        <v>1262176.59137577</v>
      </c>
      <c r="AE4264" s="41">
        <f t="shared" si="1954"/>
        <v>1262176.59137577</v>
      </c>
      <c r="AF4264" s="42">
        <f t="shared" si="1955"/>
        <v>54617823.408624232</v>
      </c>
      <c r="AG4264" s="43">
        <f t="shared" si="1961"/>
        <v>400</v>
      </c>
      <c r="AH4264" s="44">
        <f t="shared" si="1957"/>
        <v>390.96509240246405</v>
      </c>
      <c r="AI4264" s="36">
        <f t="shared" si="1958"/>
        <v>9.0349075975359341</v>
      </c>
      <c r="AJ4264" s="36">
        <f t="shared" si="1959"/>
        <v>275</v>
      </c>
      <c r="AK4264" s="45">
        <v>45657</v>
      </c>
    </row>
    <row r="4265" spans="1:37" s="79" customFormat="1" ht="51" customHeight="1" x14ac:dyDescent="0.25">
      <c r="A4265" s="36">
        <v>4259</v>
      </c>
      <c r="B4265" s="45">
        <v>45382</v>
      </c>
      <c r="C4265" s="36" t="s">
        <v>823</v>
      </c>
      <c r="D4265" s="36"/>
      <c r="E4265" s="36">
        <v>12004</v>
      </c>
      <c r="F4265" s="56" t="s">
        <v>3018</v>
      </c>
      <c r="G4265" s="38" t="s">
        <v>953</v>
      </c>
      <c r="H4265" s="61">
        <v>1</v>
      </c>
      <c r="I4265" s="50">
        <v>300000</v>
      </c>
      <c r="J4265" s="39">
        <f t="shared" si="1936"/>
        <v>0</v>
      </c>
      <c r="K4265" s="39">
        <f t="shared" si="1937"/>
        <v>0</v>
      </c>
      <c r="L4265" s="39">
        <f t="shared" si="1938"/>
        <v>300000</v>
      </c>
      <c r="M4265" s="39">
        <f>IF(C4265=12006,H4265,IF(C4265&lt;&gt;12006,0))</f>
        <v>0</v>
      </c>
      <c r="N4265" s="39">
        <f t="shared" si="1949"/>
        <v>0</v>
      </c>
      <c r="O4265" s="39">
        <f t="shared" si="1940"/>
        <v>0</v>
      </c>
      <c r="P4265" s="39">
        <f t="shared" si="1941"/>
        <v>0</v>
      </c>
      <c r="Q4265" s="39">
        <f t="shared" si="1942"/>
        <v>0</v>
      </c>
      <c r="R4265" s="39">
        <f t="shared" si="1943"/>
        <v>0</v>
      </c>
      <c r="S4265" s="39">
        <f t="shared" si="1944"/>
        <v>0</v>
      </c>
      <c r="T4265" s="39"/>
      <c r="U4265" s="39">
        <f t="shared" si="1945"/>
        <v>0</v>
      </c>
      <c r="V4265" s="39"/>
      <c r="W4265" s="39">
        <f t="shared" si="1946"/>
        <v>0</v>
      </c>
      <c r="X4265" s="39">
        <f t="shared" si="1950"/>
        <v>24.640657084188913</v>
      </c>
      <c r="Y4265" s="39">
        <f t="shared" si="1951"/>
        <v>750</v>
      </c>
      <c r="Z4265" s="41">
        <f t="shared" si="1952"/>
        <v>6776.1806981519503</v>
      </c>
      <c r="AA4265" s="41"/>
      <c r="AB4265" s="41"/>
      <c r="AC4265" s="41">
        <f>AA4265+AB4265</f>
        <v>0</v>
      </c>
      <c r="AD4265" s="42">
        <f t="shared" si="1953"/>
        <v>6776.1806981519503</v>
      </c>
      <c r="AE4265" s="41">
        <f t="shared" si="1954"/>
        <v>6776.1806981519503</v>
      </c>
      <c r="AF4265" s="42">
        <f t="shared" si="1955"/>
        <v>293223.81930184807</v>
      </c>
      <c r="AG4265" s="43">
        <f t="shared" si="1961"/>
        <v>400</v>
      </c>
      <c r="AH4265" s="44">
        <f t="shared" si="1957"/>
        <v>390.96509240246405</v>
      </c>
      <c r="AI4265" s="36">
        <f t="shared" si="1958"/>
        <v>9.0349075975359341</v>
      </c>
      <c r="AJ4265" s="36">
        <f t="shared" si="1959"/>
        <v>275</v>
      </c>
      <c r="AK4265" s="45">
        <v>45657</v>
      </c>
    </row>
    <row r="4266" spans="1:37" s="79" customFormat="1" ht="12.75" x14ac:dyDescent="0.25">
      <c r="A4266" s="36">
        <v>4260</v>
      </c>
      <c r="B4266" s="45">
        <v>45383</v>
      </c>
      <c r="C4266" s="36" t="s">
        <v>533</v>
      </c>
      <c r="D4266" s="36"/>
      <c r="E4266" s="36">
        <v>12003</v>
      </c>
      <c r="F4266" s="56" t="s">
        <v>2376</v>
      </c>
      <c r="G4266" s="36" t="s">
        <v>52</v>
      </c>
      <c r="H4266" s="38">
        <v>6</v>
      </c>
      <c r="I4266" s="48">
        <v>840000</v>
      </c>
      <c r="J4266" s="39">
        <f t="shared" si="1936"/>
        <v>0</v>
      </c>
      <c r="K4266" s="39">
        <f t="shared" si="1937"/>
        <v>840000</v>
      </c>
      <c r="L4266" s="39">
        <f t="shared" si="1938"/>
        <v>0</v>
      </c>
      <c r="M4266" s="39">
        <f>IF(C4266=12006,H4266,IF(C4266&lt;&gt;12006,0))</f>
        <v>0</v>
      </c>
      <c r="N4266" s="39">
        <f t="shared" si="1949"/>
        <v>0</v>
      </c>
      <c r="O4266" s="39">
        <f t="shared" si="1940"/>
        <v>0</v>
      </c>
      <c r="P4266" s="39">
        <f t="shared" si="1941"/>
        <v>0</v>
      </c>
      <c r="Q4266" s="39">
        <f t="shared" si="1942"/>
        <v>0</v>
      </c>
      <c r="R4266" s="39">
        <f t="shared" si="1943"/>
        <v>0</v>
      </c>
      <c r="S4266" s="39">
        <f t="shared" si="1944"/>
        <v>0</v>
      </c>
      <c r="T4266" s="39"/>
      <c r="U4266" s="39">
        <f t="shared" si="1945"/>
        <v>0</v>
      </c>
      <c r="V4266" s="39"/>
      <c r="W4266" s="39">
        <f t="shared" si="1946"/>
        <v>0</v>
      </c>
      <c r="X4266" s="39">
        <f t="shared" si="1950"/>
        <v>68.993839835728949</v>
      </c>
      <c r="Y4266" s="39">
        <f t="shared" si="1951"/>
        <v>2100</v>
      </c>
      <c r="Z4266" s="41">
        <f t="shared" si="1952"/>
        <v>18904.312114989734</v>
      </c>
      <c r="AA4266" s="41"/>
      <c r="AB4266" s="41"/>
      <c r="AC4266" s="41"/>
      <c r="AD4266" s="42">
        <f t="shared" si="1953"/>
        <v>18904.312114989734</v>
      </c>
      <c r="AE4266" s="41">
        <f t="shared" si="1954"/>
        <v>18904.312114989734</v>
      </c>
      <c r="AF4266" s="42">
        <f t="shared" si="1955"/>
        <v>821095.68788501027</v>
      </c>
      <c r="AG4266" s="43">
        <f t="shared" si="1961"/>
        <v>400</v>
      </c>
      <c r="AH4266" s="44">
        <f t="shared" si="1957"/>
        <v>390.99794661190964</v>
      </c>
      <c r="AI4266" s="36">
        <f t="shared" si="1958"/>
        <v>9.0020533880903493</v>
      </c>
      <c r="AJ4266" s="36">
        <f t="shared" si="1959"/>
        <v>274</v>
      </c>
      <c r="AK4266" s="45">
        <v>45657</v>
      </c>
    </row>
    <row r="4267" spans="1:37" s="79" customFormat="1" ht="51" customHeight="1" x14ac:dyDescent="0.25">
      <c r="A4267" s="36">
        <v>4261</v>
      </c>
      <c r="B4267" s="45">
        <v>45383</v>
      </c>
      <c r="C4267" s="36" t="s">
        <v>533</v>
      </c>
      <c r="D4267" s="36"/>
      <c r="E4267" s="36">
        <v>12003</v>
      </c>
      <c r="F4267" s="56" t="s">
        <v>3019</v>
      </c>
      <c r="G4267" s="36" t="s">
        <v>70</v>
      </c>
      <c r="H4267" s="38">
        <v>3</v>
      </c>
      <c r="I4267" s="48">
        <v>480000</v>
      </c>
      <c r="J4267" s="39">
        <f t="shared" si="1936"/>
        <v>0</v>
      </c>
      <c r="K4267" s="39">
        <f t="shared" si="1937"/>
        <v>480000</v>
      </c>
      <c r="L4267" s="39">
        <f t="shared" si="1938"/>
        <v>0</v>
      </c>
      <c r="M4267" s="39">
        <f>IF(C4267=12006,H4267,IF(C4267&lt;&gt;12006,0))</f>
        <v>0</v>
      </c>
      <c r="N4267" s="39">
        <f t="shared" si="1949"/>
        <v>0</v>
      </c>
      <c r="O4267" s="39">
        <f t="shared" si="1940"/>
        <v>0</v>
      </c>
      <c r="P4267" s="39">
        <f t="shared" si="1941"/>
        <v>0</v>
      </c>
      <c r="Q4267" s="39">
        <f t="shared" si="1942"/>
        <v>0</v>
      </c>
      <c r="R4267" s="39">
        <f t="shared" si="1943"/>
        <v>0</v>
      </c>
      <c r="S4267" s="39">
        <f t="shared" si="1944"/>
        <v>0</v>
      </c>
      <c r="T4267" s="39"/>
      <c r="U4267" s="39">
        <f t="shared" si="1945"/>
        <v>0</v>
      </c>
      <c r="V4267" s="39"/>
      <c r="W4267" s="39">
        <f t="shared" si="1946"/>
        <v>0</v>
      </c>
      <c r="X4267" s="39">
        <f t="shared" si="1950"/>
        <v>39.42505133470226</v>
      </c>
      <c r="Y4267" s="39">
        <f t="shared" si="1951"/>
        <v>1200</v>
      </c>
      <c r="Z4267" s="41">
        <f t="shared" si="1952"/>
        <v>10802.464065708418</v>
      </c>
      <c r="AA4267" s="41"/>
      <c r="AB4267" s="41"/>
      <c r="AC4267" s="41"/>
      <c r="AD4267" s="42">
        <f t="shared" si="1953"/>
        <v>10802.464065708418</v>
      </c>
      <c r="AE4267" s="41">
        <f t="shared" si="1954"/>
        <v>10802.464065708418</v>
      </c>
      <c r="AF4267" s="42">
        <f t="shared" si="1955"/>
        <v>469197.53593429161</v>
      </c>
      <c r="AG4267" s="43">
        <f t="shared" si="1961"/>
        <v>400</v>
      </c>
      <c r="AH4267" s="44">
        <f t="shared" si="1957"/>
        <v>390.99794661190964</v>
      </c>
      <c r="AI4267" s="36">
        <f t="shared" si="1958"/>
        <v>9.0020533880903493</v>
      </c>
      <c r="AJ4267" s="36">
        <f t="shared" si="1959"/>
        <v>274</v>
      </c>
      <c r="AK4267" s="45">
        <v>45657</v>
      </c>
    </row>
    <row r="4268" spans="1:37" s="79" customFormat="1" ht="63.75" customHeight="1" x14ac:dyDescent="0.25">
      <c r="A4268" s="36">
        <v>4262</v>
      </c>
      <c r="B4268" s="45">
        <v>45383</v>
      </c>
      <c r="C4268" s="49" t="s">
        <v>431</v>
      </c>
      <c r="D4268" s="49"/>
      <c r="E4268" s="49">
        <v>12009</v>
      </c>
      <c r="F4268" s="56" t="s">
        <v>3020</v>
      </c>
      <c r="G4268" s="36" t="s">
        <v>70</v>
      </c>
      <c r="H4268" s="38">
        <v>1</v>
      </c>
      <c r="I4268" s="48">
        <v>250000</v>
      </c>
      <c r="J4268" s="39">
        <f t="shared" si="1936"/>
        <v>0</v>
      </c>
      <c r="K4268" s="39">
        <f t="shared" si="1937"/>
        <v>0</v>
      </c>
      <c r="L4268" s="39">
        <f t="shared" si="1938"/>
        <v>0</v>
      </c>
      <c r="M4268" s="39">
        <f>IF(C4268=12006,H4268,IF(C4268&lt;&gt;12006,0))</f>
        <v>0</v>
      </c>
      <c r="N4268" s="39">
        <f t="shared" si="1949"/>
        <v>0</v>
      </c>
      <c r="O4268" s="39">
        <f t="shared" si="1940"/>
        <v>0</v>
      </c>
      <c r="P4268" s="39">
        <f t="shared" si="1941"/>
        <v>0</v>
      </c>
      <c r="Q4268" s="39">
        <f t="shared" si="1942"/>
        <v>250000</v>
      </c>
      <c r="R4268" s="39">
        <f t="shared" si="1943"/>
        <v>0</v>
      </c>
      <c r="S4268" s="39">
        <f t="shared" si="1944"/>
        <v>0</v>
      </c>
      <c r="T4268" s="39"/>
      <c r="U4268" s="39">
        <f t="shared" si="1945"/>
        <v>0</v>
      </c>
      <c r="V4268" s="39"/>
      <c r="W4268" s="39">
        <f t="shared" si="1946"/>
        <v>0</v>
      </c>
      <c r="X4268" s="39">
        <f t="shared" si="1950"/>
        <v>68.446269678302528</v>
      </c>
      <c r="Y4268" s="39">
        <f t="shared" si="1951"/>
        <v>2083.333333333333</v>
      </c>
      <c r="Z4268" s="41">
        <f t="shared" si="1952"/>
        <v>18754.27789185489</v>
      </c>
      <c r="AA4268" s="41"/>
      <c r="AB4268" s="41"/>
      <c r="AC4268" s="41"/>
      <c r="AD4268" s="42">
        <f t="shared" si="1953"/>
        <v>18754.27789185489</v>
      </c>
      <c r="AE4268" s="41">
        <f t="shared" si="1954"/>
        <v>18754.27789185489</v>
      </c>
      <c r="AF4268" s="42">
        <f t="shared" si="1955"/>
        <v>231245.7221081451</v>
      </c>
      <c r="AG4268" s="43">
        <f t="shared" si="1961"/>
        <v>120</v>
      </c>
      <c r="AH4268" s="44">
        <f t="shared" si="1957"/>
        <v>110.99794661190965</v>
      </c>
      <c r="AI4268" s="36">
        <f t="shared" si="1958"/>
        <v>9.0020533880903493</v>
      </c>
      <c r="AJ4268" s="36">
        <f t="shared" si="1959"/>
        <v>274</v>
      </c>
      <c r="AK4268" s="45">
        <v>45657</v>
      </c>
    </row>
    <row r="4269" spans="1:37" s="79" customFormat="1" ht="12.75" customHeight="1" x14ac:dyDescent="0.25">
      <c r="A4269" s="36">
        <v>4263</v>
      </c>
      <c r="B4269" s="45">
        <v>45383</v>
      </c>
      <c r="C4269" s="49" t="s">
        <v>33</v>
      </c>
      <c r="D4269" s="49"/>
      <c r="E4269" s="49">
        <v>12012</v>
      </c>
      <c r="F4269" s="56" t="s">
        <v>3021</v>
      </c>
      <c r="G4269" s="56" t="s">
        <v>56</v>
      </c>
      <c r="H4269" s="38">
        <v>1</v>
      </c>
      <c r="I4269" s="50">
        <v>180000</v>
      </c>
      <c r="J4269" s="39">
        <f t="shared" si="1936"/>
        <v>0</v>
      </c>
      <c r="K4269" s="39">
        <f t="shared" si="1937"/>
        <v>0</v>
      </c>
      <c r="L4269" s="39">
        <f t="shared" si="1938"/>
        <v>0</v>
      </c>
      <c r="M4269" s="39">
        <f>IF(C4269=12006,H4269,IF(C4269&lt;&gt;12006,0))</f>
        <v>0</v>
      </c>
      <c r="N4269" s="39">
        <f t="shared" si="1949"/>
        <v>0</v>
      </c>
      <c r="O4269" s="39">
        <f t="shared" si="1940"/>
        <v>0</v>
      </c>
      <c r="P4269" s="39">
        <f t="shared" si="1941"/>
        <v>0</v>
      </c>
      <c r="Q4269" s="39">
        <f t="shared" si="1942"/>
        <v>0</v>
      </c>
      <c r="R4269" s="39">
        <f t="shared" si="1943"/>
        <v>0</v>
      </c>
      <c r="S4269" s="39">
        <f t="shared" si="1944"/>
        <v>0</v>
      </c>
      <c r="T4269" s="39"/>
      <c r="U4269" s="39">
        <f t="shared" si="1945"/>
        <v>180000</v>
      </c>
      <c r="V4269" s="39"/>
      <c r="W4269" s="39">
        <f t="shared" si="1946"/>
        <v>0</v>
      </c>
      <c r="X4269" s="39">
        <f t="shared" si="1950"/>
        <v>14.784394250513348</v>
      </c>
      <c r="Y4269" s="39">
        <f t="shared" si="1951"/>
        <v>450</v>
      </c>
      <c r="Z4269" s="41">
        <f t="shared" si="1952"/>
        <v>4050.9240246406571</v>
      </c>
      <c r="AA4269" s="41"/>
      <c r="AB4269" s="41"/>
      <c r="AC4269" s="41"/>
      <c r="AD4269" s="42">
        <f t="shared" si="1953"/>
        <v>4050.9240246406571</v>
      </c>
      <c r="AE4269" s="41">
        <f t="shared" si="1954"/>
        <v>4050.9240246406571</v>
      </c>
      <c r="AF4269" s="42">
        <f t="shared" si="1955"/>
        <v>175949.07597535933</v>
      </c>
      <c r="AG4269" s="43">
        <f t="shared" si="1961"/>
        <v>400</v>
      </c>
      <c r="AH4269" s="44">
        <f t="shared" si="1957"/>
        <v>390.99794661190964</v>
      </c>
      <c r="AI4269" s="36">
        <f t="shared" si="1958"/>
        <v>9.0020533880903493</v>
      </c>
      <c r="AJ4269" s="36">
        <f t="shared" si="1959"/>
        <v>274</v>
      </c>
      <c r="AK4269" s="45">
        <v>45657</v>
      </c>
    </row>
    <row r="4270" spans="1:37" s="79" customFormat="1" ht="12.75" customHeight="1" x14ac:dyDescent="0.25">
      <c r="A4270" s="36">
        <v>4264</v>
      </c>
      <c r="B4270" s="45">
        <v>45383</v>
      </c>
      <c r="C4270" s="36" t="s">
        <v>721</v>
      </c>
      <c r="D4270" s="36"/>
      <c r="E4270" s="36">
        <v>12003</v>
      </c>
      <c r="F4270" s="56" t="s">
        <v>2206</v>
      </c>
      <c r="G4270" s="38" t="s">
        <v>318</v>
      </c>
      <c r="H4270" s="61">
        <v>1</v>
      </c>
      <c r="I4270" s="48">
        <v>147200</v>
      </c>
      <c r="J4270" s="39">
        <f t="shared" si="1936"/>
        <v>0</v>
      </c>
      <c r="K4270" s="39">
        <f t="shared" si="1937"/>
        <v>147200</v>
      </c>
      <c r="L4270" s="39">
        <f t="shared" si="1938"/>
        <v>0</v>
      </c>
      <c r="M4270" s="39">
        <f>IF(C4270=12006,H4270,IF(C4270&lt;&gt;12006,0))</f>
        <v>0</v>
      </c>
      <c r="N4270" s="39">
        <f t="shared" si="1949"/>
        <v>0</v>
      </c>
      <c r="O4270" s="39">
        <f t="shared" si="1940"/>
        <v>0</v>
      </c>
      <c r="P4270" s="39">
        <f t="shared" si="1941"/>
        <v>0</v>
      </c>
      <c r="Q4270" s="39">
        <f t="shared" si="1942"/>
        <v>0</v>
      </c>
      <c r="R4270" s="39">
        <f t="shared" si="1943"/>
        <v>0</v>
      </c>
      <c r="S4270" s="39">
        <f t="shared" si="1944"/>
        <v>0</v>
      </c>
      <c r="T4270" s="39"/>
      <c r="U4270" s="39">
        <f t="shared" si="1945"/>
        <v>0</v>
      </c>
      <c r="V4270" s="39"/>
      <c r="W4270" s="39">
        <f t="shared" si="1946"/>
        <v>0</v>
      </c>
      <c r="X4270" s="39">
        <f t="shared" si="1950"/>
        <v>12.090349075975359</v>
      </c>
      <c r="Y4270" s="39">
        <f t="shared" si="1951"/>
        <v>368</v>
      </c>
      <c r="Z4270" s="41">
        <f t="shared" si="1952"/>
        <v>3312.7556468172484</v>
      </c>
      <c r="AA4270" s="41"/>
      <c r="AB4270" s="41"/>
      <c r="AC4270" s="41">
        <f>AA4270+AB4270</f>
        <v>0</v>
      </c>
      <c r="AD4270" s="42">
        <f>Z4270-AA4270</f>
        <v>3312.7556468172484</v>
      </c>
      <c r="AE4270" s="41">
        <f t="shared" si="1954"/>
        <v>3312.7556468172484</v>
      </c>
      <c r="AF4270" s="42">
        <f t="shared" si="1955"/>
        <v>143887.24435318276</v>
      </c>
      <c r="AG4270" s="43">
        <f t="shared" si="1961"/>
        <v>400</v>
      </c>
      <c r="AH4270" s="44">
        <f t="shared" si="1957"/>
        <v>390.99794661190964</v>
      </c>
      <c r="AI4270" s="36">
        <f t="shared" si="1958"/>
        <v>9.0020533880903493</v>
      </c>
      <c r="AJ4270" s="36">
        <f t="shared" si="1959"/>
        <v>274</v>
      </c>
      <c r="AK4270" s="45">
        <v>45657</v>
      </c>
    </row>
    <row r="4271" spans="1:37" s="79" customFormat="1" ht="38.25" customHeight="1" x14ac:dyDescent="0.25">
      <c r="A4271" s="36">
        <v>4265</v>
      </c>
      <c r="B4271" s="45">
        <v>45413</v>
      </c>
      <c r="C4271" s="36" t="s">
        <v>533</v>
      </c>
      <c r="D4271" s="36"/>
      <c r="E4271" s="36">
        <v>12003</v>
      </c>
      <c r="F4271" s="56" t="s">
        <v>3022</v>
      </c>
      <c r="G4271" s="36" t="s">
        <v>70</v>
      </c>
      <c r="H4271" s="38">
        <v>1</v>
      </c>
      <c r="I4271" s="48">
        <v>130000</v>
      </c>
      <c r="J4271" s="39">
        <f t="shared" si="1936"/>
        <v>0</v>
      </c>
      <c r="K4271" s="39">
        <f t="shared" si="1937"/>
        <v>130000</v>
      </c>
      <c r="L4271" s="39">
        <f t="shared" si="1938"/>
        <v>0</v>
      </c>
      <c r="M4271" s="39">
        <f>IF(C4271=12006,H4271,IF(C4271&lt;&gt;12006,0))</f>
        <v>0</v>
      </c>
      <c r="N4271" s="39">
        <f t="shared" si="1949"/>
        <v>0</v>
      </c>
      <c r="O4271" s="39">
        <f t="shared" si="1940"/>
        <v>0</v>
      </c>
      <c r="P4271" s="39">
        <f t="shared" si="1941"/>
        <v>0</v>
      </c>
      <c r="Q4271" s="39">
        <f t="shared" si="1942"/>
        <v>0</v>
      </c>
      <c r="R4271" s="39">
        <f t="shared" si="1943"/>
        <v>0</v>
      </c>
      <c r="S4271" s="39">
        <f t="shared" si="1944"/>
        <v>0</v>
      </c>
      <c r="T4271" s="39"/>
      <c r="U4271" s="39">
        <f t="shared" si="1945"/>
        <v>0</v>
      </c>
      <c r="V4271" s="39"/>
      <c r="W4271" s="39">
        <f t="shared" si="1946"/>
        <v>0</v>
      </c>
      <c r="X4271" s="39">
        <f t="shared" si="1950"/>
        <v>10.677618069815194</v>
      </c>
      <c r="Y4271" s="39">
        <f t="shared" si="1951"/>
        <v>325</v>
      </c>
      <c r="Z4271" s="41">
        <f t="shared" si="1952"/>
        <v>2605.3388090349076</v>
      </c>
      <c r="AA4271" s="41"/>
      <c r="AB4271" s="41"/>
      <c r="AC4271" s="41"/>
      <c r="AD4271" s="42">
        <f t="shared" si="1953"/>
        <v>2605.3388090349076</v>
      </c>
      <c r="AE4271" s="41">
        <f t="shared" si="1954"/>
        <v>2605.3388090349076</v>
      </c>
      <c r="AF4271" s="42">
        <f t="shared" si="1955"/>
        <v>127394.6611909651</v>
      </c>
      <c r="AG4271" s="43">
        <f t="shared" si="1961"/>
        <v>400</v>
      </c>
      <c r="AH4271" s="44">
        <f t="shared" si="1957"/>
        <v>391.98357289527723</v>
      </c>
      <c r="AI4271" s="36">
        <f t="shared" si="1958"/>
        <v>8.0164271047227924</v>
      </c>
      <c r="AJ4271" s="36">
        <f t="shared" si="1959"/>
        <v>244</v>
      </c>
      <c r="AK4271" s="45">
        <v>45657</v>
      </c>
    </row>
    <row r="4272" spans="1:37" s="79" customFormat="1" ht="38.25" customHeight="1" x14ac:dyDescent="0.25">
      <c r="A4272" s="36">
        <v>4266</v>
      </c>
      <c r="B4272" s="45">
        <v>45413</v>
      </c>
      <c r="C4272" s="36" t="s">
        <v>533</v>
      </c>
      <c r="D4272" s="36"/>
      <c r="E4272" s="36">
        <v>12003</v>
      </c>
      <c r="F4272" s="56" t="s">
        <v>2978</v>
      </c>
      <c r="G4272" s="36" t="s">
        <v>70</v>
      </c>
      <c r="H4272" s="38">
        <v>2</v>
      </c>
      <c r="I4272" s="48">
        <v>280000</v>
      </c>
      <c r="J4272" s="39">
        <f t="shared" si="1936"/>
        <v>0</v>
      </c>
      <c r="K4272" s="39">
        <f t="shared" si="1937"/>
        <v>280000</v>
      </c>
      <c r="L4272" s="39">
        <f t="shared" si="1938"/>
        <v>0</v>
      </c>
      <c r="M4272" s="39">
        <f>IF(C4272=12006,H4272,IF(C4272&lt;&gt;12006,0))</f>
        <v>0</v>
      </c>
      <c r="N4272" s="39">
        <f t="shared" si="1949"/>
        <v>0</v>
      </c>
      <c r="O4272" s="39">
        <f t="shared" si="1940"/>
        <v>0</v>
      </c>
      <c r="P4272" s="39">
        <f t="shared" si="1941"/>
        <v>0</v>
      </c>
      <c r="Q4272" s="39">
        <f t="shared" si="1942"/>
        <v>0</v>
      </c>
      <c r="R4272" s="39">
        <f t="shared" si="1943"/>
        <v>0</v>
      </c>
      <c r="S4272" s="39">
        <f t="shared" si="1944"/>
        <v>0</v>
      </c>
      <c r="T4272" s="39"/>
      <c r="U4272" s="39">
        <f t="shared" si="1945"/>
        <v>0</v>
      </c>
      <c r="V4272" s="39"/>
      <c r="W4272" s="39">
        <f t="shared" si="1946"/>
        <v>0</v>
      </c>
      <c r="X4272" s="39">
        <f t="shared" si="1950"/>
        <v>22.997946611909651</v>
      </c>
      <c r="Y4272" s="39">
        <f t="shared" si="1951"/>
        <v>700</v>
      </c>
      <c r="Z4272" s="41">
        <f t="shared" si="1952"/>
        <v>5611.4989733059547</v>
      </c>
      <c r="AA4272" s="41"/>
      <c r="AB4272" s="41"/>
      <c r="AC4272" s="41"/>
      <c r="AD4272" s="42">
        <f t="shared" si="1953"/>
        <v>5611.4989733059547</v>
      </c>
      <c r="AE4272" s="41">
        <f t="shared" si="1954"/>
        <v>5611.4989733059547</v>
      </c>
      <c r="AF4272" s="42">
        <f t="shared" si="1955"/>
        <v>274388.50102669402</v>
      </c>
      <c r="AG4272" s="43">
        <f t="shared" si="1961"/>
        <v>400</v>
      </c>
      <c r="AH4272" s="44">
        <f t="shared" si="1957"/>
        <v>391.98357289527723</v>
      </c>
      <c r="AI4272" s="36">
        <f t="shared" si="1958"/>
        <v>8.0164271047227924</v>
      </c>
      <c r="AJ4272" s="36">
        <f t="shared" si="1959"/>
        <v>244</v>
      </c>
      <c r="AK4272" s="45">
        <v>45657</v>
      </c>
    </row>
    <row r="4273" spans="1:37" s="79" customFormat="1" ht="12.75" x14ac:dyDescent="0.25">
      <c r="A4273" s="36">
        <v>4267</v>
      </c>
      <c r="B4273" s="45">
        <v>45413</v>
      </c>
      <c r="C4273" s="36" t="s">
        <v>533</v>
      </c>
      <c r="D4273" s="36"/>
      <c r="E4273" s="36">
        <v>12003</v>
      </c>
      <c r="F4273" s="56" t="s">
        <v>3010</v>
      </c>
      <c r="G4273" s="36" t="s">
        <v>52</v>
      </c>
      <c r="H4273" s="38">
        <v>4</v>
      </c>
      <c r="I4273" s="48">
        <v>560000</v>
      </c>
      <c r="J4273" s="39">
        <f t="shared" si="1936"/>
        <v>0</v>
      </c>
      <c r="K4273" s="39">
        <f t="shared" si="1937"/>
        <v>560000</v>
      </c>
      <c r="L4273" s="39">
        <f t="shared" si="1938"/>
        <v>0</v>
      </c>
      <c r="M4273" s="39">
        <f>IF(C4273=12006,H4273,IF(C4273&lt;&gt;12006,0))</f>
        <v>0</v>
      </c>
      <c r="N4273" s="39">
        <f t="shared" si="1949"/>
        <v>0</v>
      </c>
      <c r="O4273" s="39">
        <f t="shared" si="1940"/>
        <v>0</v>
      </c>
      <c r="P4273" s="39">
        <f t="shared" si="1941"/>
        <v>0</v>
      </c>
      <c r="Q4273" s="39">
        <f t="shared" si="1942"/>
        <v>0</v>
      </c>
      <c r="R4273" s="39">
        <f t="shared" si="1943"/>
        <v>0</v>
      </c>
      <c r="S4273" s="39">
        <f t="shared" si="1944"/>
        <v>0</v>
      </c>
      <c r="T4273" s="39"/>
      <c r="U4273" s="39">
        <f t="shared" si="1945"/>
        <v>0</v>
      </c>
      <c r="V4273" s="39"/>
      <c r="W4273" s="39">
        <f t="shared" si="1946"/>
        <v>0</v>
      </c>
      <c r="X4273" s="39">
        <f t="shared" si="1950"/>
        <v>45.995893223819301</v>
      </c>
      <c r="Y4273" s="39">
        <f t="shared" si="1951"/>
        <v>1400</v>
      </c>
      <c r="Z4273" s="41">
        <f t="shared" si="1952"/>
        <v>11222.997946611909</v>
      </c>
      <c r="AA4273" s="41"/>
      <c r="AB4273" s="41"/>
      <c r="AC4273" s="41"/>
      <c r="AD4273" s="42">
        <f t="shared" si="1953"/>
        <v>11222.997946611909</v>
      </c>
      <c r="AE4273" s="41">
        <f t="shared" si="1954"/>
        <v>11222.997946611909</v>
      </c>
      <c r="AF4273" s="42">
        <f t="shared" si="1955"/>
        <v>548777.00205338805</v>
      </c>
      <c r="AG4273" s="43">
        <f t="shared" si="1961"/>
        <v>400</v>
      </c>
      <c r="AH4273" s="44">
        <f t="shared" si="1957"/>
        <v>391.98357289527723</v>
      </c>
      <c r="AI4273" s="36">
        <f t="shared" si="1958"/>
        <v>8.0164271047227924</v>
      </c>
      <c r="AJ4273" s="36">
        <f t="shared" si="1959"/>
        <v>244</v>
      </c>
      <c r="AK4273" s="45">
        <v>45657</v>
      </c>
    </row>
    <row r="4274" spans="1:37" s="79" customFormat="1" ht="38.25" customHeight="1" x14ac:dyDescent="0.25">
      <c r="A4274" s="36">
        <v>4268</v>
      </c>
      <c r="B4274" s="45">
        <v>45413</v>
      </c>
      <c r="C4274" s="36" t="s">
        <v>533</v>
      </c>
      <c r="D4274" s="36"/>
      <c r="E4274" s="36">
        <v>12003</v>
      </c>
      <c r="F4274" s="56" t="s">
        <v>3010</v>
      </c>
      <c r="G4274" s="36" t="s">
        <v>52</v>
      </c>
      <c r="H4274" s="38">
        <v>2</v>
      </c>
      <c r="I4274" s="48">
        <v>280000</v>
      </c>
      <c r="J4274" s="39">
        <f t="shared" si="1936"/>
        <v>0</v>
      </c>
      <c r="K4274" s="39">
        <f t="shared" si="1937"/>
        <v>280000</v>
      </c>
      <c r="L4274" s="39">
        <f t="shared" si="1938"/>
        <v>0</v>
      </c>
      <c r="M4274" s="39">
        <f>IF(C4274=12006,H4274,IF(C4274&lt;&gt;12006,0))</f>
        <v>0</v>
      </c>
      <c r="N4274" s="39">
        <f t="shared" si="1949"/>
        <v>0</v>
      </c>
      <c r="O4274" s="39">
        <f t="shared" si="1940"/>
        <v>0</v>
      </c>
      <c r="P4274" s="39">
        <f t="shared" si="1941"/>
        <v>0</v>
      </c>
      <c r="Q4274" s="39">
        <f t="shared" si="1942"/>
        <v>0</v>
      </c>
      <c r="R4274" s="39">
        <f t="shared" si="1943"/>
        <v>0</v>
      </c>
      <c r="S4274" s="39">
        <f t="shared" si="1944"/>
        <v>0</v>
      </c>
      <c r="T4274" s="39"/>
      <c r="U4274" s="39">
        <f t="shared" si="1945"/>
        <v>0</v>
      </c>
      <c r="V4274" s="39"/>
      <c r="W4274" s="39">
        <f t="shared" si="1946"/>
        <v>0</v>
      </c>
      <c r="X4274" s="39">
        <f t="shared" si="1950"/>
        <v>22.997946611909651</v>
      </c>
      <c r="Y4274" s="39">
        <f t="shared" si="1951"/>
        <v>700</v>
      </c>
      <c r="Z4274" s="41">
        <f t="shared" si="1952"/>
        <v>5611.4989733059547</v>
      </c>
      <c r="AA4274" s="41"/>
      <c r="AB4274" s="41"/>
      <c r="AC4274" s="41"/>
      <c r="AD4274" s="42">
        <f>Z4274-AA4274</f>
        <v>5611.4989733059547</v>
      </c>
      <c r="AE4274" s="41">
        <f t="shared" si="1954"/>
        <v>5611.4989733059547</v>
      </c>
      <c r="AF4274" s="42">
        <f t="shared" si="1955"/>
        <v>274388.50102669402</v>
      </c>
      <c r="AG4274" s="43">
        <f t="shared" si="1961"/>
        <v>400</v>
      </c>
      <c r="AH4274" s="44">
        <f t="shared" si="1957"/>
        <v>391.98357289527723</v>
      </c>
      <c r="AI4274" s="36">
        <f t="shared" si="1958"/>
        <v>8.0164271047227924</v>
      </c>
      <c r="AJ4274" s="36">
        <f t="shared" si="1959"/>
        <v>244</v>
      </c>
      <c r="AK4274" s="45">
        <v>45657</v>
      </c>
    </row>
    <row r="4275" spans="1:37" s="79" customFormat="1" ht="38.25" customHeight="1" x14ac:dyDescent="0.25">
      <c r="A4275" s="36">
        <v>4269</v>
      </c>
      <c r="B4275" s="45">
        <v>45413</v>
      </c>
      <c r="C4275" s="49" t="s">
        <v>272</v>
      </c>
      <c r="D4275" s="49"/>
      <c r="E4275" s="49">
        <v>12010</v>
      </c>
      <c r="F4275" s="56" t="s">
        <v>3023</v>
      </c>
      <c r="G4275" s="56" t="s">
        <v>756</v>
      </c>
      <c r="H4275" s="38">
        <v>1</v>
      </c>
      <c r="I4275" s="48">
        <v>162000</v>
      </c>
      <c r="J4275" s="39">
        <f t="shared" si="1936"/>
        <v>0</v>
      </c>
      <c r="K4275" s="39">
        <f t="shared" si="1937"/>
        <v>0</v>
      </c>
      <c r="L4275" s="39">
        <f t="shared" si="1938"/>
        <v>0</v>
      </c>
      <c r="M4275" s="39">
        <f>IF(C4275=12006,H4275,IF(C4275&lt;&gt;12006,0))</f>
        <v>0</v>
      </c>
      <c r="N4275" s="39">
        <f t="shared" si="1949"/>
        <v>0</v>
      </c>
      <c r="O4275" s="39">
        <f t="shared" si="1940"/>
        <v>0</v>
      </c>
      <c r="P4275" s="39">
        <f t="shared" si="1941"/>
        <v>0</v>
      </c>
      <c r="Q4275" s="39">
        <f t="shared" si="1942"/>
        <v>0</v>
      </c>
      <c r="R4275" s="39">
        <f t="shared" si="1943"/>
        <v>162000</v>
      </c>
      <c r="S4275" s="39">
        <f t="shared" si="1944"/>
        <v>0</v>
      </c>
      <c r="T4275" s="39"/>
      <c r="U4275" s="39">
        <f t="shared" si="1945"/>
        <v>0</v>
      </c>
      <c r="V4275" s="39"/>
      <c r="W4275" s="39">
        <f t="shared" si="1946"/>
        <v>0</v>
      </c>
      <c r="X4275" s="39">
        <f t="shared" si="1950"/>
        <v>44.353182751540039</v>
      </c>
      <c r="Y4275" s="39">
        <f t="shared" si="1951"/>
        <v>1350</v>
      </c>
      <c r="Z4275" s="41">
        <f t="shared" si="1952"/>
        <v>10822.17659137577</v>
      </c>
      <c r="AA4275" s="41"/>
      <c r="AB4275" s="41"/>
      <c r="AC4275" s="41"/>
      <c r="AD4275" s="42">
        <f t="shared" si="1953"/>
        <v>10822.17659137577</v>
      </c>
      <c r="AE4275" s="41">
        <f t="shared" si="1954"/>
        <v>10822.17659137577</v>
      </c>
      <c r="AF4275" s="42">
        <f t="shared" si="1955"/>
        <v>151177.82340862422</v>
      </c>
      <c r="AG4275" s="43">
        <f t="shared" si="1961"/>
        <v>120</v>
      </c>
      <c r="AH4275" s="44">
        <f t="shared" si="1957"/>
        <v>111.98357289527721</v>
      </c>
      <c r="AI4275" s="36">
        <f t="shared" si="1958"/>
        <v>8.0164271047227924</v>
      </c>
      <c r="AJ4275" s="36">
        <f t="shared" si="1959"/>
        <v>244</v>
      </c>
      <c r="AK4275" s="45">
        <v>45657</v>
      </c>
    </row>
    <row r="4276" spans="1:37" s="79" customFormat="1" ht="12.75" x14ac:dyDescent="0.25">
      <c r="A4276" s="36">
        <v>4270</v>
      </c>
      <c r="B4276" s="45">
        <v>45413</v>
      </c>
      <c r="C4276" s="49" t="s">
        <v>272</v>
      </c>
      <c r="D4276" s="49"/>
      <c r="E4276" s="49">
        <v>12010</v>
      </c>
      <c r="F4276" s="56" t="s">
        <v>3024</v>
      </c>
      <c r="G4276" s="56" t="s">
        <v>756</v>
      </c>
      <c r="H4276" s="38">
        <v>1</v>
      </c>
      <c r="I4276" s="50">
        <v>1215000</v>
      </c>
      <c r="J4276" s="39">
        <f t="shared" ref="J4276:J4339" si="1962">IF(E4276=12002,I4276,IF(E4276&lt;&gt;12002,0))</f>
        <v>0</v>
      </c>
      <c r="K4276" s="39">
        <f t="shared" ref="K4276:K4339" si="1963">IF(E4276=12003,I4276,IF(E4276&lt;&gt;12003,0))</f>
        <v>0</v>
      </c>
      <c r="L4276" s="39">
        <f t="shared" ref="L4276:L4339" si="1964">IF(E4276=12004,I4276,IF(E4276&lt;&gt;12004,0))</f>
        <v>0</v>
      </c>
      <c r="M4276" s="39">
        <f>IF(C4276=12006,H4276,IF(C4276&lt;&gt;12006,0))</f>
        <v>0</v>
      </c>
      <c r="N4276" s="39">
        <f t="shared" si="1949"/>
        <v>0</v>
      </c>
      <c r="O4276" s="39">
        <f t="shared" ref="O4276:O4339" si="1965">IF(E4276=12007,I4276,IF(E4276&lt;&gt;12007,0))</f>
        <v>0</v>
      </c>
      <c r="P4276" s="39">
        <f t="shared" ref="P4276:P4339" si="1966">IF(E4276=12008,I4276,IF(E4276&lt;&gt;12008,0))</f>
        <v>0</v>
      </c>
      <c r="Q4276" s="39">
        <f t="shared" ref="Q4276:Q4339" si="1967">IF(E4276=12009,I4276,IF(E4276&lt;&gt;12009,0))</f>
        <v>0</v>
      </c>
      <c r="R4276" s="39">
        <f t="shared" ref="R4276:R4339" si="1968">IF(E4276=12010,I4276,IF(E4276&lt;&gt;12010,0))</f>
        <v>1215000</v>
      </c>
      <c r="S4276" s="39">
        <f t="shared" ref="S4276:S4339" si="1969">IF(E4276=12011,I4276,IF(E4276&lt;&gt;12011,0))</f>
        <v>0</v>
      </c>
      <c r="T4276" s="39"/>
      <c r="U4276" s="39">
        <f t="shared" ref="U4276:U4339" si="1970">IF(E4276=12012,I4276,IF(E4276&lt;&gt;12012,0))</f>
        <v>0</v>
      </c>
      <c r="V4276" s="39"/>
      <c r="W4276" s="39">
        <f t="shared" ref="W4276:W4339" si="1971">IF(E4276=12099,I4276,IF(E4276&lt;&gt;12099,0))</f>
        <v>0</v>
      </c>
      <c r="X4276" s="39">
        <f t="shared" si="1950"/>
        <v>332.64887063655033</v>
      </c>
      <c r="Y4276" s="39">
        <f t="shared" si="1951"/>
        <v>10125</v>
      </c>
      <c r="Z4276" s="41">
        <f t="shared" si="1952"/>
        <v>81166.324435318267</v>
      </c>
      <c r="AA4276" s="41"/>
      <c r="AB4276" s="41"/>
      <c r="AC4276" s="41"/>
      <c r="AD4276" s="42">
        <f t="shared" si="1953"/>
        <v>81166.324435318267</v>
      </c>
      <c r="AE4276" s="41">
        <f t="shared" si="1954"/>
        <v>81166.324435318267</v>
      </c>
      <c r="AF4276" s="42">
        <f t="shared" si="1955"/>
        <v>1133833.6755646816</v>
      </c>
      <c r="AG4276" s="43">
        <f t="shared" si="1961"/>
        <v>120</v>
      </c>
      <c r="AH4276" s="44">
        <f t="shared" si="1957"/>
        <v>111.98357289527721</v>
      </c>
      <c r="AI4276" s="36">
        <f t="shared" si="1958"/>
        <v>8.0164271047227924</v>
      </c>
      <c r="AJ4276" s="36">
        <f t="shared" si="1959"/>
        <v>244</v>
      </c>
      <c r="AK4276" s="45">
        <v>45657</v>
      </c>
    </row>
    <row r="4277" spans="1:37" s="79" customFormat="1" ht="38.25" customHeight="1" x14ac:dyDescent="0.25">
      <c r="A4277" s="36">
        <v>4271</v>
      </c>
      <c r="B4277" s="45">
        <v>45413</v>
      </c>
      <c r="C4277" s="53" t="s">
        <v>533</v>
      </c>
      <c r="D4277" s="53"/>
      <c r="E4277" s="36">
        <v>12003</v>
      </c>
      <c r="F4277" s="56" t="s">
        <v>3025</v>
      </c>
      <c r="G4277" s="36" t="s">
        <v>544</v>
      </c>
      <c r="H4277" s="38">
        <v>1</v>
      </c>
      <c r="I4277" s="48">
        <v>190000</v>
      </c>
      <c r="J4277" s="39">
        <f t="shared" si="1962"/>
        <v>0</v>
      </c>
      <c r="K4277" s="39">
        <f t="shared" si="1963"/>
        <v>190000</v>
      </c>
      <c r="L4277" s="39">
        <f t="shared" si="1964"/>
        <v>0</v>
      </c>
      <c r="M4277" s="39">
        <f>IF(C4277=12006,H4277,IF(C4277&lt;&gt;12006,0))</f>
        <v>0</v>
      </c>
      <c r="N4277" s="39">
        <f t="shared" si="1949"/>
        <v>0</v>
      </c>
      <c r="O4277" s="39">
        <f t="shared" si="1965"/>
        <v>0</v>
      </c>
      <c r="P4277" s="39">
        <f t="shared" si="1966"/>
        <v>0</v>
      </c>
      <c r="Q4277" s="39">
        <f t="shared" si="1967"/>
        <v>0</v>
      </c>
      <c r="R4277" s="39">
        <f t="shared" si="1968"/>
        <v>0</v>
      </c>
      <c r="S4277" s="39">
        <f t="shared" si="1969"/>
        <v>0</v>
      </c>
      <c r="T4277" s="39"/>
      <c r="U4277" s="39">
        <f t="shared" si="1970"/>
        <v>0</v>
      </c>
      <c r="V4277" s="39"/>
      <c r="W4277" s="39">
        <f t="shared" si="1971"/>
        <v>0</v>
      </c>
      <c r="X4277" s="39">
        <f t="shared" si="1950"/>
        <v>15.605749486652977</v>
      </c>
      <c r="Y4277" s="39">
        <f t="shared" si="1951"/>
        <v>475</v>
      </c>
      <c r="Z4277" s="41">
        <f t="shared" si="1952"/>
        <v>3807.8028747433264</v>
      </c>
      <c r="AA4277" s="41"/>
      <c r="AB4277" s="41"/>
      <c r="AC4277" s="41"/>
      <c r="AD4277" s="42">
        <f t="shared" si="1953"/>
        <v>3807.8028747433264</v>
      </c>
      <c r="AE4277" s="41">
        <f t="shared" si="1954"/>
        <v>3807.8028747433264</v>
      </c>
      <c r="AF4277" s="42">
        <f t="shared" si="1955"/>
        <v>186192.19712525667</v>
      </c>
      <c r="AG4277" s="43">
        <f t="shared" si="1961"/>
        <v>400</v>
      </c>
      <c r="AH4277" s="44">
        <f t="shared" si="1957"/>
        <v>391.98357289527723</v>
      </c>
      <c r="AI4277" s="36">
        <f t="shared" si="1958"/>
        <v>8.0164271047227924</v>
      </c>
      <c r="AJ4277" s="36">
        <f t="shared" si="1959"/>
        <v>244</v>
      </c>
      <c r="AK4277" s="45">
        <v>45657</v>
      </c>
    </row>
    <row r="4278" spans="1:37" s="79" customFormat="1" ht="38.25" customHeight="1" x14ac:dyDescent="0.2">
      <c r="A4278" s="36">
        <v>4272</v>
      </c>
      <c r="B4278" s="69">
        <v>45413</v>
      </c>
      <c r="C4278" s="70" t="s">
        <v>272</v>
      </c>
      <c r="D4278" s="70"/>
      <c r="E4278" s="70">
        <v>12010</v>
      </c>
      <c r="F4278" s="92" t="s">
        <v>2920</v>
      </c>
      <c r="G4278" s="92" t="s">
        <v>692</v>
      </c>
      <c r="H4278" s="71">
        <v>1</v>
      </c>
      <c r="I4278" s="100">
        <v>295000</v>
      </c>
      <c r="J4278" s="39">
        <f t="shared" si="1962"/>
        <v>0</v>
      </c>
      <c r="K4278" s="39">
        <f t="shared" si="1963"/>
        <v>0</v>
      </c>
      <c r="L4278" s="39">
        <f t="shared" si="1964"/>
        <v>0</v>
      </c>
      <c r="M4278" s="39">
        <f>IF(C4278=12006,H4278,IF(C4278&lt;&gt;12006,0))</f>
        <v>0</v>
      </c>
      <c r="N4278" s="39">
        <f t="shared" si="1949"/>
        <v>0</v>
      </c>
      <c r="O4278" s="39">
        <f t="shared" si="1965"/>
        <v>0</v>
      </c>
      <c r="P4278" s="39">
        <f t="shared" si="1966"/>
        <v>0</v>
      </c>
      <c r="Q4278" s="39">
        <f t="shared" si="1967"/>
        <v>0</v>
      </c>
      <c r="R4278" s="39">
        <f t="shared" si="1968"/>
        <v>295000</v>
      </c>
      <c r="S4278" s="39">
        <f t="shared" si="1969"/>
        <v>0</v>
      </c>
      <c r="T4278" s="39"/>
      <c r="U4278" s="39">
        <f t="shared" si="1970"/>
        <v>0</v>
      </c>
      <c r="V4278" s="39"/>
      <c r="W4278" s="39">
        <f t="shared" si="1971"/>
        <v>0</v>
      </c>
      <c r="X4278" s="39">
        <f t="shared" si="1950"/>
        <v>80.766598220396986</v>
      </c>
      <c r="Y4278" s="39">
        <f t="shared" si="1951"/>
        <v>2458.3333333333335</v>
      </c>
      <c r="Z4278" s="41">
        <f t="shared" si="1952"/>
        <v>19707.049965776867</v>
      </c>
      <c r="AA4278" s="41"/>
      <c r="AB4278" s="41"/>
      <c r="AC4278" s="41"/>
      <c r="AD4278" s="42">
        <f t="shared" si="1953"/>
        <v>19707.049965776867</v>
      </c>
      <c r="AE4278" s="41">
        <f t="shared" si="1954"/>
        <v>19707.049965776867</v>
      </c>
      <c r="AF4278" s="42">
        <f t="shared" si="1955"/>
        <v>275292.95003422315</v>
      </c>
      <c r="AG4278" s="43">
        <f t="shared" si="1961"/>
        <v>120</v>
      </c>
      <c r="AH4278" s="44">
        <f t="shared" si="1957"/>
        <v>111.98357289527721</v>
      </c>
      <c r="AI4278" s="36">
        <f t="shared" si="1958"/>
        <v>8.0164271047227924</v>
      </c>
      <c r="AJ4278" s="36">
        <f t="shared" si="1959"/>
        <v>244</v>
      </c>
      <c r="AK4278" s="45">
        <v>45657</v>
      </c>
    </row>
    <row r="4279" spans="1:37" s="79" customFormat="1" ht="12.75" customHeight="1" x14ac:dyDescent="0.25">
      <c r="A4279" s="36">
        <v>4273</v>
      </c>
      <c r="B4279" s="45">
        <v>45443</v>
      </c>
      <c r="C4279" s="36" t="s">
        <v>823</v>
      </c>
      <c r="D4279" s="36"/>
      <c r="E4279" s="36">
        <v>12004</v>
      </c>
      <c r="F4279" s="56" t="s">
        <v>3026</v>
      </c>
      <c r="G4279" s="36" t="s">
        <v>1480</v>
      </c>
      <c r="H4279" s="38">
        <v>100</v>
      </c>
      <c r="I4279" s="50">
        <v>13970000</v>
      </c>
      <c r="J4279" s="39">
        <f t="shared" si="1962"/>
        <v>0</v>
      </c>
      <c r="K4279" s="39">
        <f t="shared" si="1963"/>
        <v>0</v>
      </c>
      <c r="L4279" s="39">
        <f t="shared" si="1964"/>
        <v>13970000</v>
      </c>
      <c r="M4279" s="39">
        <f>IF(C4279=12006,H4279,IF(C4279&lt;&gt;12006,0))</f>
        <v>0</v>
      </c>
      <c r="N4279" s="39">
        <f t="shared" si="1949"/>
        <v>0</v>
      </c>
      <c r="O4279" s="39">
        <f t="shared" si="1965"/>
        <v>0</v>
      </c>
      <c r="P4279" s="39">
        <f t="shared" si="1966"/>
        <v>0</v>
      </c>
      <c r="Q4279" s="39">
        <f t="shared" si="1967"/>
        <v>0</v>
      </c>
      <c r="R4279" s="39">
        <f t="shared" si="1968"/>
        <v>0</v>
      </c>
      <c r="S4279" s="39">
        <f t="shared" si="1969"/>
        <v>0</v>
      </c>
      <c r="T4279" s="39"/>
      <c r="U4279" s="39">
        <f t="shared" si="1970"/>
        <v>0</v>
      </c>
      <c r="V4279" s="39"/>
      <c r="W4279" s="39">
        <f t="shared" si="1971"/>
        <v>0</v>
      </c>
      <c r="X4279" s="39">
        <f t="shared" si="1950"/>
        <v>1147.4332648870636</v>
      </c>
      <c r="Y4279" s="39">
        <f t="shared" si="1951"/>
        <v>34925</v>
      </c>
      <c r="Z4279" s="41">
        <f t="shared" si="1952"/>
        <v>245550.71868583164</v>
      </c>
      <c r="AA4279" s="41"/>
      <c r="AB4279" s="41"/>
      <c r="AC4279" s="41"/>
      <c r="AD4279" s="42">
        <f t="shared" si="1953"/>
        <v>245550.71868583164</v>
      </c>
      <c r="AE4279" s="41">
        <f t="shared" si="1954"/>
        <v>245550.71868583164</v>
      </c>
      <c r="AF4279" s="42">
        <f t="shared" si="1955"/>
        <v>13724449.281314168</v>
      </c>
      <c r="AG4279" s="43">
        <f t="shared" si="1961"/>
        <v>400</v>
      </c>
      <c r="AH4279" s="44">
        <f t="shared" si="1957"/>
        <v>392.96919917864477</v>
      </c>
      <c r="AI4279" s="36">
        <f t="shared" si="1958"/>
        <v>7.0308008213552364</v>
      </c>
      <c r="AJ4279" s="36">
        <f t="shared" si="1959"/>
        <v>214</v>
      </c>
      <c r="AK4279" s="45">
        <v>45657</v>
      </c>
    </row>
    <row r="4280" spans="1:37" s="79" customFormat="1" ht="12.75" customHeight="1" x14ac:dyDescent="0.25">
      <c r="A4280" s="36">
        <v>4274</v>
      </c>
      <c r="B4280" s="45">
        <v>45443</v>
      </c>
      <c r="C4280" s="36" t="s">
        <v>823</v>
      </c>
      <c r="D4280" s="36"/>
      <c r="E4280" s="36">
        <v>12004</v>
      </c>
      <c r="F4280" s="56" t="s">
        <v>3027</v>
      </c>
      <c r="G4280" s="38" t="s">
        <v>335</v>
      </c>
      <c r="H4280" s="61">
        <v>1</v>
      </c>
      <c r="I4280" s="50">
        <v>150000</v>
      </c>
      <c r="J4280" s="39">
        <f t="shared" si="1962"/>
        <v>0</v>
      </c>
      <c r="K4280" s="39">
        <f t="shared" si="1963"/>
        <v>0</v>
      </c>
      <c r="L4280" s="39">
        <f t="shared" si="1964"/>
        <v>150000</v>
      </c>
      <c r="M4280" s="39">
        <f>IF(C4280=12006,H4280,IF(C4280&lt;&gt;12006,0))</f>
        <v>0</v>
      </c>
      <c r="N4280" s="39">
        <f t="shared" si="1949"/>
        <v>0</v>
      </c>
      <c r="O4280" s="39">
        <f t="shared" si="1965"/>
        <v>0</v>
      </c>
      <c r="P4280" s="39">
        <f t="shared" si="1966"/>
        <v>0</v>
      </c>
      <c r="Q4280" s="39">
        <f t="shared" si="1967"/>
        <v>0</v>
      </c>
      <c r="R4280" s="39">
        <f t="shared" si="1968"/>
        <v>0</v>
      </c>
      <c r="S4280" s="39">
        <f t="shared" si="1969"/>
        <v>0</v>
      </c>
      <c r="T4280" s="39"/>
      <c r="U4280" s="39">
        <f t="shared" si="1970"/>
        <v>0</v>
      </c>
      <c r="V4280" s="39"/>
      <c r="W4280" s="39">
        <f t="shared" si="1971"/>
        <v>0</v>
      </c>
      <c r="X4280" s="39">
        <f t="shared" si="1950"/>
        <v>12.320328542094456</v>
      </c>
      <c r="Y4280" s="39">
        <f t="shared" si="1951"/>
        <v>375</v>
      </c>
      <c r="Z4280" s="41">
        <f t="shared" si="1952"/>
        <v>2636.5503080082135</v>
      </c>
      <c r="AA4280" s="41"/>
      <c r="AB4280" s="41"/>
      <c r="AC4280" s="41">
        <f t="shared" ref="AC4280:AC4285" si="1972">AA4280+AB4280</f>
        <v>0</v>
      </c>
      <c r="AD4280" s="42">
        <f t="shared" si="1953"/>
        <v>2636.5503080082135</v>
      </c>
      <c r="AE4280" s="41">
        <f t="shared" si="1954"/>
        <v>2636.5503080082135</v>
      </c>
      <c r="AF4280" s="42">
        <f t="shared" si="1955"/>
        <v>147363.44969199179</v>
      </c>
      <c r="AG4280" s="43">
        <f t="shared" si="1961"/>
        <v>400</v>
      </c>
      <c r="AH4280" s="44">
        <f t="shared" si="1957"/>
        <v>392.96919917864477</v>
      </c>
      <c r="AI4280" s="36">
        <f t="shared" si="1958"/>
        <v>7.0308008213552364</v>
      </c>
      <c r="AJ4280" s="36">
        <f t="shared" si="1959"/>
        <v>214</v>
      </c>
      <c r="AK4280" s="45">
        <v>45657</v>
      </c>
    </row>
    <row r="4281" spans="1:37" s="79" customFormat="1" ht="12.75" x14ac:dyDescent="0.25">
      <c r="A4281" s="36">
        <v>4275</v>
      </c>
      <c r="B4281" s="45">
        <v>45444</v>
      </c>
      <c r="C4281" s="36" t="s">
        <v>721</v>
      </c>
      <c r="D4281" s="36"/>
      <c r="E4281" s="36">
        <v>12003</v>
      </c>
      <c r="F4281" s="56" t="s">
        <v>3022</v>
      </c>
      <c r="G4281" s="38" t="s">
        <v>318</v>
      </c>
      <c r="H4281" s="61">
        <v>10</v>
      </c>
      <c r="I4281" s="48">
        <v>1450000</v>
      </c>
      <c r="J4281" s="39">
        <f t="shared" si="1962"/>
        <v>0</v>
      </c>
      <c r="K4281" s="39">
        <f t="shared" si="1963"/>
        <v>1450000</v>
      </c>
      <c r="L4281" s="39">
        <f t="shared" si="1964"/>
        <v>0</v>
      </c>
      <c r="M4281" s="39">
        <f>IF(C4281=12006,H4281,IF(C4281&lt;&gt;12006,0))</f>
        <v>0</v>
      </c>
      <c r="N4281" s="39">
        <f t="shared" si="1949"/>
        <v>0</v>
      </c>
      <c r="O4281" s="39">
        <f t="shared" si="1965"/>
        <v>0</v>
      </c>
      <c r="P4281" s="39">
        <f t="shared" si="1966"/>
        <v>0</v>
      </c>
      <c r="Q4281" s="39">
        <f t="shared" si="1967"/>
        <v>0</v>
      </c>
      <c r="R4281" s="39">
        <f t="shared" si="1968"/>
        <v>0</v>
      </c>
      <c r="S4281" s="39">
        <f t="shared" si="1969"/>
        <v>0</v>
      </c>
      <c r="T4281" s="39"/>
      <c r="U4281" s="39">
        <f t="shared" si="1970"/>
        <v>0</v>
      </c>
      <c r="V4281" s="39"/>
      <c r="W4281" s="39">
        <f t="shared" si="1971"/>
        <v>0</v>
      </c>
      <c r="X4281" s="39">
        <f t="shared" si="1950"/>
        <v>119.09650924024641</v>
      </c>
      <c r="Y4281" s="39">
        <f t="shared" si="1951"/>
        <v>3625</v>
      </c>
      <c r="Z4281" s="41">
        <f t="shared" si="1952"/>
        <v>25367.556468172483</v>
      </c>
      <c r="AA4281" s="41"/>
      <c r="AB4281" s="41"/>
      <c r="AC4281" s="41">
        <f t="shared" si="1972"/>
        <v>0</v>
      </c>
      <c r="AD4281" s="42">
        <f t="shared" si="1953"/>
        <v>25367.556468172483</v>
      </c>
      <c r="AE4281" s="41">
        <f t="shared" si="1954"/>
        <v>25367.556468172483</v>
      </c>
      <c r="AF4281" s="42">
        <f t="shared" si="1955"/>
        <v>1424632.4435318275</v>
      </c>
      <c r="AG4281" s="43">
        <f t="shared" si="1961"/>
        <v>400</v>
      </c>
      <c r="AH4281" s="44">
        <f t="shared" si="1957"/>
        <v>393.00205338809036</v>
      </c>
      <c r="AI4281" s="36">
        <f t="shared" si="1958"/>
        <v>6.9979466119096507</v>
      </c>
      <c r="AJ4281" s="36">
        <f t="shared" si="1959"/>
        <v>213</v>
      </c>
      <c r="AK4281" s="45">
        <v>45657</v>
      </c>
    </row>
    <row r="4282" spans="1:37" s="79" customFormat="1" ht="12.75" x14ac:dyDescent="0.25">
      <c r="A4282" s="36">
        <v>4276</v>
      </c>
      <c r="B4282" s="45">
        <v>45444</v>
      </c>
      <c r="C4282" s="36" t="s">
        <v>721</v>
      </c>
      <c r="D4282" s="36"/>
      <c r="E4282" s="36">
        <v>12003</v>
      </c>
      <c r="F4282" s="56" t="s">
        <v>1776</v>
      </c>
      <c r="G4282" s="38" t="s">
        <v>322</v>
      </c>
      <c r="H4282" s="61">
        <v>2</v>
      </c>
      <c r="I4282" s="50">
        <v>240000</v>
      </c>
      <c r="J4282" s="39">
        <f t="shared" si="1962"/>
        <v>0</v>
      </c>
      <c r="K4282" s="39">
        <f t="shared" si="1963"/>
        <v>240000</v>
      </c>
      <c r="L4282" s="39">
        <f t="shared" si="1964"/>
        <v>0</v>
      </c>
      <c r="M4282" s="39">
        <f>IF(C4282=12006,H4282,IF(C4282&lt;&gt;12006,0))</f>
        <v>0</v>
      </c>
      <c r="N4282" s="39">
        <f t="shared" si="1949"/>
        <v>0</v>
      </c>
      <c r="O4282" s="39">
        <f t="shared" si="1965"/>
        <v>0</v>
      </c>
      <c r="P4282" s="39">
        <f t="shared" si="1966"/>
        <v>0</v>
      </c>
      <c r="Q4282" s="39">
        <f t="shared" si="1967"/>
        <v>0</v>
      </c>
      <c r="R4282" s="39">
        <f t="shared" si="1968"/>
        <v>0</v>
      </c>
      <c r="S4282" s="39">
        <f t="shared" si="1969"/>
        <v>0</v>
      </c>
      <c r="T4282" s="39"/>
      <c r="U4282" s="39">
        <f t="shared" si="1970"/>
        <v>0</v>
      </c>
      <c r="V4282" s="39"/>
      <c r="W4282" s="39">
        <f t="shared" si="1971"/>
        <v>0</v>
      </c>
      <c r="X4282" s="39">
        <f t="shared" si="1950"/>
        <v>19.71252566735113</v>
      </c>
      <c r="Y4282" s="39">
        <f t="shared" si="1951"/>
        <v>600</v>
      </c>
      <c r="Z4282" s="41">
        <f t="shared" si="1952"/>
        <v>4198.7679671457909</v>
      </c>
      <c r="AA4282" s="41"/>
      <c r="AB4282" s="41"/>
      <c r="AC4282" s="41">
        <f t="shared" si="1972"/>
        <v>0</v>
      </c>
      <c r="AD4282" s="42">
        <f t="shared" si="1953"/>
        <v>4198.7679671457909</v>
      </c>
      <c r="AE4282" s="41">
        <f t="shared" si="1954"/>
        <v>4198.7679671457909</v>
      </c>
      <c r="AF4282" s="42">
        <f t="shared" si="1955"/>
        <v>235801.2320328542</v>
      </c>
      <c r="AG4282" s="43">
        <f t="shared" si="1961"/>
        <v>400</v>
      </c>
      <c r="AH4282" s="44">
        <f t="shared" si="1957"/>
        <v>393.00205338809036</v>
      </c>
      <c r="AI4282" s="36">
        <f t="shared" si="1958"/>
        <v>6.9979466119096507</v>
      </c>
      <c r="AJ4282" s="36">
        <f t="shared" si="1959"/>
        <v>213</v>
      </c>
      <c r="AK4282" s="45">
        <v>45657</v>
      </c>
    </row>
    <row r="4283" spans="1:37" s="79" customFormat="1" ht="12.75" customHeight="1" x14ac:dyDescent="0.2">
      <c r="A4283" s="36">
        <v>4277</v>
      </c>
      <c r="B4283" s="69">
        <v>45444</v>
      </c>
      <c r="C4283" s="36" t="s">
        <v>823</v>
      </c>
      <c r="D4283" s="36"/>
      <c r="E4283" s="36">
        <v>12004</v>
      </c>
      <c r="F4283" s="92" t="s">
        <v>2977</v>
      </c>
      <c r="G4283" s="38" t="s">
        <v>335</v>
      </c>
      <c r="H4283" s="61">
        <v>1</v>
      </c>
      <c r="I4283" s="39">
        <v>749935.72</v>
      </c>
      <c r="J4283" s="39">
        <f t="shared" si="1962"/>
        <v>0</v>
      </c>
      <c r="K4283" s="39">
        <f t="shared" si="1963"/>
        <v>0</v>
      </c>
      <c r="L4283" s="39">
        <f t="shared" si="1964"/>
        <v>749935.72</v>
      </c>
      <c r="M4283" s="39">
        <f>IF(C4283=12006,H4283,IF(C4283&lt;&gt;12006,0))</f>
        <v>0</v>
      </c>
      <c r="N4283" s="39">
        <f t="shared" si="1949"/>
        <v>0</v>
      </c>
      <c r="O4283" s="39">
        <f t="shared" si="1965"/>
        <v>0</v>
      </c>
      <c r="P4283" s="39">
        <f t="shared" si="1966"/>
        <v>0</v>
      </c>
      <c r="Q4283" s="39">
        <f t="shared" si="1967"/>
        <v>0</v>
      </c>
      <c r="R4283" s="39">
        <f t="shared" si="1968"/>
        <v>0</v>
      </c>
      <c r="S4283" s="39">
        <f t="shared" si="1969"/>
        <v>0</v>
      </c>
      <c r="T4283" s="39"/>
      <c r="U4283" s="39">
        <f t="shared" si="1970"/>
        <v>0</v>
      </c>
      <c r="V4283" s="39"/>
      <c r="W4283" s="39">
        <f t="shared" si="1971"/>
        <v>0</v>
      </c>
      <c r="X4283" s="39">
        <f t="shared" si="1950"/>
        <v>61.596363039014371</v>
      </c>
      <c r="Y4283" s="39">
        <f t="shared" si="1951"/>
        <v>1874.8392999999999</v>
      </c>
      <c r="Z4283" s="41">
        <f t="shared" si="1952"/>
        <v>13120.025327310061</v>
      </c>
      <c r="AA4283" s="41"/>
      <c r="AB4283" s="41"/>
      <c r="AC4283" s="41">
        <f t="shared" si="1972"/>
        <v>0</v>
      </c>
      <c r="AD4283" s="42">
        <f t="shared" si="1953"/>
        <v>13120.025327310061</v>
      </c>
      <c r="AE4283" s="41">
        <f t="shared" si="1954"/>
        <v>13120.025327310061</v>
      </c>
      <c r="AF4283" s="42">
        <f t="shared" si="1955"/>
        <v>736815.69467268989</v>
      </c>
      <c r="AG4283" s="43">
        <f t="shared" si="1961"/>
        <v>400</v>
      </c>
      <c r="AH4283" s="44">
        <f t="shared" si="1957"/>
        <v>393.00205338809036</v>
      </c>
      <c r="AI4283" s="36">
        <f t="shared" si="1958"/>
        <v>6.9979466119096507</v>
      </c>
      <c r="AJ4283" s="36">
        <f t="shared" si="1959"/>
        <v>213</v>
      </c>
      <c r="AK4283" s="45">
        <v>45657</v>
      </c>
    </row>
    <row r="4284" spans="1:37" s="79" customFormat="1" ht="38.25" customHeight="1" x14ac:dyDescent="0.2">
      <c r="A4284" s="36">
        <v>4278</v>
      </c>
      <c r="B4284" s="69">
        <v>45444</v>
      </c>
      <c r="C4284" s="36" t="s">
        <v>823</v>
      </c>
      <c r="D4284" s="36"/>
      <c r="E4284" s="36">
        <v>12004</v>
      </c>
      <c r="F4284" s="92" t="s">
        <v>2975</v>
      </c>
      <c r="G4284" s="38" t="s">
        <v>320</v>
      </c>
      <c r="H4284" s="61">
        <v>3</v>
      </c>
      <c r="I4284" s="39">
        <v>4407628.8375000004</v>
      </c>
      <c r="J4284" s="39">
        <f t="shared" si="1962"/>
        <v>0</v>
      </c>
      <c r="K4284" s="39">
        <f t="shared" si="1963"/>
        <v>0</v>
      </c>
      <c r="L4284" s="39">
        <f t="shared" si="1964"/>
        <v>4407628.8375000004</v>
      </c>
      <c r="M4284" s="39">
        <f>IF(C4284=12006,H4284,IF(C4284&lt;&gt;12006,0))</f>
        <v>0</v>
      </c>
      <c r="N4284" s="39">
        <f t="shared" si="1949"/>
        <v>0</v>
      </c>
      <c r="O4284" s="39">
        <f t="shared" si="1965"/>
        <v>0</v>
      </c>
      <c r="P4284" s="39">
        <f t="shared" si="1966"/>
        <v>0</v>
      </c>
      <c r="Q4284" s="39">
        <f t="shared" si="1967"/>
        <v>0</v>
      </c>
      <c r="R4284" s="39">
        <f t="shared" si="1968"/>
        <v>0</v>
      </c>
      <c r="S4284" s="39">
        <f t="shared" si="1969"/>
        <v>0</v>
      </c>
      <c r="T4284" s="39"/>
      <c r="U4284" s="39">
        <f t="shared" si="1970"/>
        <v>0</v>
      </c>
      <c r="V4284" s="39"/>
      <c r="W4284" s="39">
        <f t="shared" si="1971"/>
        <v>0</v>
      </c>
      <c r="X4284" s="39">
        <f t="shared" si="1950"/>
        <v>362.02290246406574</v>
      </c>
      <c r="Y4284" s="39">
        <f t="shared" si="1951"/>
        <v>11019.072093750001</v>
      </c>
      <c r="Z4284" s="41">
        <f t="shared" si="1952"/>
        <v>77110.878224846005</v>
      </c>
      <c r="AA4284" s="41"/>
      <c r="AB4284" s="41"/>
      <c r="AC4284" s="41">
        <f t="shared" si="1972"/>
        <v>0</v>
      </c>
      <c r="AD4284" s="42">
        <f t="shared" si="1953"/>
        <v>77110.878224846005</v>
      </c>
      <c r="AE4284" s="41">
        <f t="shared" si="1954"/>
        <v>77110.878224846005</v>
      </c>
      <c r="AF4284" s="42">
        <f t="shared" si="1955"/>
        <v>4330517.9592751544</v>
      </c>
      <c r="AG4284" s="43">
        <f t="shared" si="1961"/>
        <v>400</v>
      </c>
      <c r="AH4284" s="44">
        <f t="shared" si="1957"/>
        <v>393.00205338809036</v>
      </c>
      <c r="AI4284" s="36">
        <f t="shared" si="1958"/>
        <v>6.9979466119096507</v>
      </c>
      <c r="AJ4284" s="36">
        <f t="shared" si="1959"/>
        <v>213</v>
      </c>
      <c r="AK4284" s="45">
        <v>45657</v>
      </c>
    </row>
    <row r="4285" spans="1:37" s="79" customFormat="1" ht="12.75" x14ac:dyDescent="0.2">
      <c r="A4285" s="36">
        <v>4279</v>
      </c>
      <c r="B4285" s="69">
        <v>45444</v>
      </c>
      <c r="C4285" s="36" t="s">
        <v>823</v>
      </c>
      <c r="D4285" s="36"/>
      <c r="E4285" s="36">
        <v>12004</v>
      </c>
      <c r="F4285" s="92" t="s">
        <v>2974</v>
      </c>
      <c r="G4285" s="38" t="s">
        <v>335</v>
      </c>
      <c r="H4285" s="61">
        <v>13</v>
      </c>
      <c r="I4285" s="39">
        <v>17191122.974999998</v>
      </c>
      <c r="J4285" s="39">
        <f t="shared" si="1962"/>
        <v>0</v>
      </c>
      <c r="K4285" s="39">
        <f t="shared" si="1963"/>
        <v>0</v>
      </c>
      <c r="L4285" s="39">
        <f t="shared" si="1964"/>
        <v>17191122.974999998</v>
      </c>
      <c r="M4285" s="39">
        <f>IF(C4285=12006,H4285,IF(C4285&lt;&gt;12006,0))</f>
        <v>0</v>
      </c>
      <c r="N4285" s="39">
        <f t="shared" si="1949"/>
        <v>0</v>
      </c>
      <c r="O4285" s="39">
        <f t="shared" si="1965"/>
        <v>0</v>
      </c>
      <c r="P4285" s="39">
        <f t="shared" si="1966"/>
        <v>0</v>
      </c>
      <c r="Q4285" s="39">
        <f t="shared" si="1967"/>
        <v>0</v>
      </c>
      <c r="R4285" s="39">
        <f t="shared" si="1968"/>
        <v>0</v>
      </c>
      <c r="S4285" s="39">
        <f t="shared" si="1969"/>
        <v>0</v>
      </c>
      <c r="T4285" s="39"/>
      <c r="U4285" s="39">
        <f t="shared" si="1970"/>
        <v>0</v>
      </c>
      <c r="V4285" s="39"/>
      <c r="W4285" s="39">
        <f t="shared" si="1971"/>
        <v>0</v>
      </c>
      <c r="X4285" s="39">
        <f t="shared" si="1950"/>
        <v>1412.0018870636547</v>
      </c>
      <c r="Y4285" s="39">
        <f t="shared" si="1951"/>
        <v>42977.807437499992</v>
      </c>
      <c r="Z4285" s="41">
        <f t="shared" si="1952"/>
        <v>300756.40194455849</v>
      </c>
      <c r="AA4285" s="41"/>
      <c r="AB4285" s="41"/>
      <c r="AC4285" s="41">
        <f t="shared" si="1972"/>
        <v>0</v>
      </c>
      <c r="AD4285" s="42">
        <f t="shared" si="1953"/>
        <v>300756.40194455849</v>
      </c>
      <c r="AE4285" s="41">
        <f t="shared" si="1954"/>
        <v>300756.40194455849</v>
      </c>
      <c r="AF4285" s="42">
        <f t="shared" si="1955"/>
        <v>16890366.573055439</v>
      </c>
      <c r="AG4285" s="43">
        <f t="shared" si="1961"/>
        <v>400</v>
      </c>
      <c r="AH4285" s="44">
        <f t="shared" si="1957"/>
        <v>393.00205338809036</v>
      </c>
      <c r="AI4285" s="36">
        <f t="shared" si="1958"/>
        <v>6.9979466119096507</v>
      </c>
      <c r="AJ4285" s="36">
        <f t="shared" si="1959"/>
        <v>213</v>
      </c>
      <c r="AK4285" s="45">
        <v>45657</v>
      </c>
    </row>
    <row r="4286" spans="1:37" s="79" customFormat="1" ht="12.75" x14ac:dyDescent="0.25">
      <c r="A4286" s="36">
        <v>4280</v>
      </c>
      <c r="B4286" s="45">
        <v>45444</v>
      </c>
      <c r="C4286" s="36" t="s">
        <v>823</v>
      </c>
      <c r="D4286" s="36"/>
      <c r="E4286" s="56">
        <v>12004</v>
      </c>
      <c r="F4286" s="56" t="s">
        <v>2975</v>
      </c>
      <c r="G4286" s="56" t="s">
        <v>544</v>
      </c>
      <c r="H4286" s="38">
        <v>10</v>
      </c>
      <c r="I4286" s="50">
        <v>13270280.4</v>
      </c>
      <c r="J4286" s="39">
        <f t="shared" si="1962"/>
        <v>0</v>
      </c>
      <c r="K4286" s="39">
        <f t="shared" si="1963"/>
        <v>0</v>
      </c>
      <c r="L4286" s="39">
        <f t="shared" si="1964"/>
        <v>13270280.4</v>
      </c>
      <c r="M4286" s="39">
        <f>IF(C4286=12006,H4286,IF(C4286&lt;&gt;12006,0))</f>
        <v>0</v>
      </c>
      <c r="N4286" s="39">
        <f t="shared" si="1949"/>
        <v>0</v>
      </c>
      <c r="O4286" s="39">
        <f t="shared" si="1965"/>
        <v>0</v>
      </c>
      <c r="P4286" s="39">
        <f t="shared" si="1966"/>
        <v>0</v>
      </c>
      <c r="Q4286" s="39">
        <f t="shared" si="1967"/>
        <v>0</v>
      </c>
      <c r="R4286" s="39">
        <f t="shared" si="1968"/>
        <v>0</v>
      </c>
      <c r="S4286" s="39">
        <f t="shared" si="1969"/>
        <v>0</v>
      </c>
      <c r="T4286" s="39"/>
      <c r="U4286" s="39">
        <f t="shared" si="1970"/>
        <v>0</v>
      </c>
      <c r="V4286" s="39"/>
      <c r="W4286" s="39">
        <f t="shared" si="1971"/>
        <v>0</v>
      </c>
      <c r="X4286" s="39">
        <f t="shared" si="1950"/>
        <v>1089.9614291581108</v>
      </c>
      <c r="Y4286" s="39">
        <f t="shared" si="1951"/>
        <v>33175.701000000001</v>
      </c>
      <c r="Z4286" s="41">
        <f t="shared" si="1952"/>
        <v>232161.78441067762</v>
      </c>
      <c r="AA4286" s="41"/>
      <c r="AB4286" s="41"/>
      <c r="AC4286" s="41"/>
      <c r="AD4286" s="42">
        <f t="shared" si="1953"/>
        <v>232161.78441067762</v>
      </c>
      <c r="AE4286" s="41">
        <f t="shared" si="1954"/>
        <v>232161.78441067762</v>
      </c>
      <c r="AF4286" s="42">
        <f t="shared" si="1955"/>
        <v>13038118.615589323</v>
      </c>
      <c r="AG4286" s="43">
        <f t="shared" si="1961"/>
        <v>400</v>
      </c>
      <c r="AH4286" s="44">
        <f t="shared" si="1957"/>
        <v>393.00205338809036</v>
      </c>
      <c r="AI4286" s="36">
        <f t="shared" si="1958"/>
        <v>6.9979466119096507</v>
      </c>
      <c r="AJ4286" s="36">
        <f t="shared" si="1959"/>
        <v>213</v>
      </c>
      <c r="AK4286" s="45">
        <v>45657</v>
      </c>
    </row>
    <row r="4287" spans="1:37" s="79" customFormat="1" ht="38.25" customHeight="1" x14ac:dyDescent="0.25">
      <c r="A4287" s="36">
        <v>4281</v>
      </c>
      <c r="B4287" s="45">
        <v>45444</v>
      </c>
      <c r="C4287" s="36" t="s">
        <v>823</v>
      </c>
      <c r="D4287" s="36"/>
      <c r="E4287" s="56">
        <v>12004</v>
      </c>
      <c r="F4287" s="56" t="s">
        <v>2972</v>
      </c>
      <c r="G4287" s="56" t="s">
        <v>544</v>
      </c>
      <c r="H4287" s="38">
        <v>5</v>
      </c>
      <c r="I4287" s="50">
        <v>4735511.3812499996</v>
      </c>
      <c r="J4287" s="39">
        <f t="shared" si="1962"/>
        <v>0</v>
      </c>
      <c r="K4287" s="39">
        <f t="shared" si="1963"/>
        <v>0</v>
      </c>
      <c r="L4287" s="39">
        <f t="shared" si="1964"/>
        <v>4735511.3812499996</v>
      </c>
      <c r="M4287" s="39">
        <f>IF(C4287=12006,H4287,IF(C4287&lt;&gt;12006,0))</f>
        <v>0</v>
      </c>
      <c r="N4287" s="39">
        <f t="shared" si="1949"/>
        <v>0</v>
      </c>
      <c r="O4287" s="39">
        <f t="shared" si="1965"/>
        <v>0</v>
      </c>
      <c r="P4287" s="39">
        <f t="shared" si="1966"/>
        <v>0</v>
      </c>
      <c r="Q4287" s="39">
        <f t="shared" si="1967"/>
        <v>0</v>
      </c>
      <c r="R4287" s="39">
        <f t="shared" si="1968"/>
        <v>0</v>
      </c>
      <c r="S4287" s="39">
        <f t="shared" si="1969"/>
        <v>0</v>
      </c>
      <c r="T4287" s="39"/>
      <c r="U4287" s="39">
        <f t="shared" si="1970"/>
        <v>0</v>
      </c>
      <c r="V4287" s="39"/>
      <c r="W4287" s="39">
        <f t="shared" si="1971"/>
        <v>0</v>
      </c>
      <c r="X4287" s="39">
        <f t="shared" si="1950"/>
        <v>388.95370687885003</v>
      </c>
      <c r="Y4287" s="39">
        <f t="shared" si="1951"/>
        <v>11838.778453124998</v>
      </c>
      <c r="Z4287" s="41">
        <f t="shared" si="1952"/>
        <v>82847.139565195059</v>
      </c>
      <c r="AA4287" s="41"/>
      <c r="AB4287" s="41"/>
      <c r="AC4287" s="41"/>
      <c r="AD4287" s="42">
        <f t="shared" si="1953"/>
        <v>82847.139565195059</v>
      </c>
      <c r="AE4287" s="41">
        <f t="shared" si="1954"/>
        <v>82847.139565195059</v>
      </c>
      <c r="AF4287" s="42">
        <f t="shared" si="1955"/>
        <v>4652664.2416848047</v>
      </c>
      <c r="AG4287" s="43">
        <f t="shared" si="1961"/>
        <v>400</v>
      </c>
      <c r="AH4287" s="44">
        <f t="shared" si="1957"/>
        <v>393.00205338809036</v>
      </c>
      <c r="AI4287" s="36">
        <f t="shared" si="1958"/>
        <v>6.9979466119096507</v>
      </c>
      <c r="AJ4287" s="36">
        <f t="shared" si="1959"/>
        <v>213</v>
      </c>
      <c r="AK4287" s="45">
        <v>45657</v>
      </c>
    </row>
    <row r="4288" spans="1:37" s="79" customFormat="1" ht="12.75" customHeight="1" x14ac:dyDescent="0.25">
      <c r="A4288" s="36">
        <v>4282</v>
      </c>
      <c r="B4288" s="45">
        <v>45444</v>
      </c>
      <c r="C4288" s="36" t="s">
        <v>823</v>
      </c>
      <c r="D4288" s="36"/>
      <c r="E4288" s="56">
        <v>12004</v>
      </c>
      <c r="F4288" s="56" t="s">
        <v>2973</v>
      </c>
      <c r="G4288" s="56" t="s">
        <v>544</v>
      </c>
      <c r="H4288" s="38">
        <v>10</v>
      </c>
      <c r="I4288" s="50">
        <v>13223940.75</v>
      </c>
      <c r="J4288" s="39">
        <f t="shared" si="1962"/>
        <v>0</v>
      </c>
      <c r="K4288" s="39">
        <f t="shared" si="1963"/>
        <v>0</v>
      </c>
      <c r="L4288" s="39">
        <f t="shared" si="1964"/>
        <v>13223940.75</v>
      </c>
      <c r="M4288" s="39">
        <f>IF(C4288=12006,H4288,IF(C4288&lt;&gt;12006,0))</f>
        <v>0</v>
      </c>
      <c r="N4288" s="39">
        <f t="shared" si="1949"/>
        <v>0</v>
      </c>
      <c r="O4288" s="39">
        <f t="shared" si="1965"/>
        <v>0</v>
      </c>
      <c r="P4288" s="39">
        <f t="shared" si="1966"/>
        <v>0</v>
      </c>
      <c r="Q4288" s="39">
        <f t="shared" si="1967"/>
        <v>0</v>
      </c>
      <c r="R4288" s="39">
        <f t="shared" si="1968"/>
        <v>0</v>
      </c>
      <c r="S4288" s="39">
        <f t="shared" si="1969"/>
        <v>0</v>
      </c>
      <c r="T4288" s="39"/>
      <c r="U4288" s="39">
        <f t="shared" si="1970"/>
        <v>0</v>
      </c>
      <c r="V4288" s="39"/>
      <c r="W4288" s="39">
        <f t="shared" si="1971"/>
        <v>0</v>
      </c>
      <c r="X4288" s="39">
        <f t="shared" si="1950"/>
        <v>1086.155297741273</v>
      </c>
      <c r="Y4288" s="39">
        <f t="shared" si="1951"/>
        <v>33059.851874999993</v>
      </c>
      <c r="Z4288" s="41">
        <f t="shared" si="1952"/>
        <v>231351.07841889112</v>
      </c>
      <c r="AA4288" s="41"/>
      <c r="AB4288" s="41"/>
      <c r="AC4288" s="41"/>
      <c r="AD4288" s="42">
        <f t="shared" si="1953"/>
        <v>231351.07841889112</v>
      </c>
      <c r="AE4288" s="41">
        <f t="shared" si="1954"/>
        <v>231351.07841889112</v>
      </c>
      <c r="AF4288" s="42">
        <f t="shared" si="1955"/>
        <v>12992589.671581108</v>
      </c>
      <c r="AG4288" s="43">
        <f t="shared" si="1961"/>
        <v>400</v>
      </c>
      <c r="AH4288" s="44">
        <f t="shared" si="1957"/>
        <v>393.00205338809036</v>
      </c>
      <c r="AI4288" s="36">
        <f t="shared" si="1958"/>
        <v>6.9979466119096507</v>
      </c>
      <c r="AJ4288" s="36">
        <f t="shared" si="1959"/>
        <v>213</v>
      </c>
      <c r="AK4288" s="45">
        <v>45657</v>
      </c>
    </row>
    <row r="4289" spans="1:37" s="79" customFormat="1" ht="38.25" customHeight="1" x14ac:dyDescent="0.25">
      <c r="A4289" s="36">
        <v>4283</v>
      </c>
      <c r="B4289" s="45">
        <v>45473</v>
      </c>
      <c r="C4289" s="36" t="s">
        <v>823</v>
      </c>
      <c r="D4289" s="36"/>
      <c r="E4289" s="36">
        <v>12004</v>
      </c>
      <c r="F4289" s="56" t="s">
        <v>3028</v>
      </c>
      <c r="G4289" s="36" t="s">
        <v>1480</v>
      </c>
      <c r="H4289" s="38">
        <v>100</v>
      </c>
      <c r="I4289" s="50">
        <v>13970000</v>
      </c>
      <c r="J4289" s="39">
        <f t="shared" si="1962"/>
        <v>0</v>
      </c>
      <c r="K4289" s="39">
        <f t="shared" si="1963"/>
        <v>0</v>
      </c>
      <c r="L4289" s="39">
        <f t="shared" si="1964"/>
        <v>13970000</v>
      </c>
      <c r="M4289" s="39">
        <f>IF(C4289=12006,H4289,IF(C4289&lt;&gt;12006,0))</f>
        <v>0</v>
      </c>
      <c r="N4289" s="39">
        <f t="shared" si="1949"/>
        <v>0</v>
      </c>
      <c r="O4289" s="39">
        <f t="shared" si="1965"/>
        <v>0</v>
      </c>
      <c r="P4289" s="39">
        <f t="shared" si="1966"/>
        <v>0</v>
      </c>
      <c r="Q4289" s="39">
        <f t="shared" si="1967"/>
        <v>0</v>
      </c>
      <c r="R4289" s="39">
        <f t="shared" si="1968"/>
        <v>0</v>
      </c>
      <c r="S4289" s="39">
        <f t="shared" si="1969"/>
        <v>0</v>
      </c>
      <c r="T4289" s="39"/>
      <c r="U4289" s="39">
        <f t="shared" si="1970"/>
        <v>0</v>
      </c>
      <c r="V4289" s="39"/>
      <c r="W4289" s="39">
        <f t="shared" si="1971"/>
        <v>0</v>
      </c>
      <c r="X4289" s="39">
        <f t="shared" si="1950"/>
        <v>1147.4332648870636</v>
      </c>
      <c r="Y4289" s="39">
        <f t="shared" si="1951"/>
        <v>34925</v>
      </c>
      <c r="Z4289" s="41">
        <f t="shared" si="1952"/>
        <v>211127.72073921972</v>
      </c>
      <c r="AA4289" s="41"/>
      <c r="AB4289" s="41"/>
      <c r="AC4289" s="41"/>
      <c r="AD4289" s="42">
        <f t="shared" si="1953"/>
        <v>211127.72073921972</v>
      </c>
      <c r="AE4289" s="41">
        <f t="shared" si="1954"/>
        <v>211127.72073921972</v>
      </c>
      <c r="AF4289" s="42">
        <f t="shared" si="1955"/>
        <v>13758872.279260781</v>
      </c>
      <c r="AG4289" s="43">
        <f t="shared" si="1961"/>
        <v>400</v>
      </c>
      <c r="AH4289" s="44">
        <f t="shared" si="1957"/>
        <v>393.95482546201231</v>
      </c>
      <c r="AI4289" s="36">
        <f t="shared" si="1958"/>
        <v>6.0451745379876796</v>
      </c>
      <c r="AJ4289" s="36">
        <f t="shared" si="1959"/>
        <v>184</v>
      </c>
      <c r="AK4289" s="45">
        <v>45657</v>
      </c>
    </row>
    <row r="4290" spans="1:37" s="79" customFormat="1" ht="12.75" customHeight="1" x14ac:dyDescent="0.25">
      <c r="A4290" s="36">
        <v>4284</v>
      </c>
      <c r="B4290" s="45">
        <v>45473</v>
      </c>
      <c r="C4290" s="36" t="s">
        <v>823</v>
      </c>
      <c r="D4290" s="36"/>
      <c r="E4290" s="36">
        <v>12004</v>
      </c>
      <c r="F4290" s="56" t="s">
        <v>3029</v>
      </c>
      <c r="G4290" s="38" t="s">
        <v>335</v>
      </c>
      <c r="H4290" s="61">
        <v>1</v>
      </c>
      <c r="I4290" s="50">
        <v>315000</v>
      </c>
      <c r="J4290" s="39">
        <f t="shared" si="1962"/>
        <v>0</v>
      </c>
      <c r="K4290" s="39">
        <f t="shared" si="1963"/>
        <v>0</v>
      </c>
      <c r="L4290" s="39">
        <f t="shared" si="1964"/>
        <v>315000</v>
      </c>
      <c r="M4290" s="39">
        <f>IF(C4290=12006,H4290,IF(C4290&lt;&gt;12006,0))</f>
        <v>0</v>
      </c>
      <c r="N4290" s="39">
        <f t="shared" si="1949"/>
        <v>0</v>
      </c>
      <c r="O4290" s="39">
        <f t="shared" si="1965"/>
        <v>0</v>
      </c>
      <c r="P4290" s="39">
        <f t="shared" si="1966"/>
        <v>0</v>
      </c>
      <c r="Q4290" s="39">
        <f t="shared" si="1967"/>
        <v>0</v>
      </c>
      <c r="R4290" s="39">
        <f t="shared" si="1968"/>
        <v>0</v>
      </c>
      <c r="S4290" s="39">
        <f t="shared" si="1969"/>
        <v>0</v>
      </c>
      <c r="T4290" s="39"/>
      <c r="U4290" s="39">
        <f t="shared" si="1970"/>
        <v>0</v>
      </c>
      <c r="V4290" s="39"/>
      <c r="W4290" s="39">
        <f t="shared" si="1971"/>
        <v>0</v>
      </c>
      <c r="X4290" s="39">
        <f t="shared" si="1950"/>
        <v>25.872689938398356</v>
      </c>
      <c r="Y4290" s="39">
        <f t="shared" si="1951"/>
        <v>787.5</v>
      </c>
      <c r="Z4290" s="41">
        <f t="shared" si="1952"/>
        <v>4760.5749486652976</v>
      </c>
      <c r="AA4290" s="41"/>
      <c r="AB4290" s="41"/>
      <c r="AC4290" s="41">
        <f>AA4290+AB4290</f>
        <v>0</v>
      </c>
      <c r="AD4290" s="42">
        <f t="shared" si="1953"/>
        <v>4760.5749486652976</v>
      </c>
      <c r="AE4290" s="41">
        <f t="shared" si="1954"/>
        <v>4760.5749486652976</v>
      </c>
      <c r="AF4290" s="42">
        <f t="shared" si="1955"/>
        <v>310239.42505133472</v>
      </c>
      <c r="AG4290" s="43">
        <f t="shared" si="1961"/>
        <v>400</v>
      </c>
      <c r="AH4290" s="44">
        <f t="shared" si="1957"/>
        <v>393.95482546201231</v>
      </c>
      <c r="AI4290" s="36">
        <f t="shared" si="1958"/>
        <v>6.0451745379876796</v>
      </c>
      <c r="AJ4290" s="36">
        <f t="shared" si="1959"/>
        <v>184</v>
      </c>
      <c r="AK4290" s="45">
        <v>45657</v>
      </c>
    </row>
    <row r="4291" spans="1:37" s="79" customFormat="1" ht="12.75" customHeight="1" x14ac:dyDescent="0.25">
      <c r="A4291" s="36">
        <v>4285</v>
      </c>
      <c r="B4291" s="45">
        <v>45473</v>
      </c>
      <c r="C4291" s="36" t="s">
        <v>823</v>
      </c>
      <c r="D4291" s="36"/>
      <c r="E4291" s="56">
        <v>12004</v>
      </c>
      <c r="F4291" s="56" t="s">
        <v>3030</v>
      </c>
      <c r="G4291" s="56" t="s">
        <v>544</v>
      </c>
      <c r="H4291" s="38">
        <v>5</v>
      </c>
      <c r="I4291" s="50">
        <v>9830590.7062500007</v>
      </c>
      <c r="J4291" s="39">
        <f t="shared" si="1962"/>
        <v>0</v>
      </c>
      <c r="K4291" s="39">
        <f t="shared" si="1963"/>
        <v>0</v>
      </c>
      <c r="L4291" s="39">
        <f t="shared" si="1964"/>
        <v>9830590.7062500007</v>
      </c>
      <c r="M4291" s="39">
        <f>IF(C4291=12006,H4291,IF(C4291&lt;&gt;12006,0))</f>
        <v>0</v>
      </c>
      <c r="N4291" s="39">
        <f t="shared" si="1949"/>
        <v>0</v>
      </c>
      <c r="O4291" s="39">
        <f t="shared" si="1965"/>
        <v>0</v>
      </c>
      <c r="P4291" s="39">
        <f t="shared" si="1966"/>
        <v>0</v>
      </c>
      <c r="Q4291" s="39">
        <f t="shared" si="1967"/>
        <v>0</v>
      </c>
      <c r="R4291" s="39">
        <f t="shared" si="1968"/>
        <v>0</v>
      </c>
      <c r="S4291" s="39">
        <f t="shared" si="1969"/>
        <v>0</v>
      </c>
      <c r="T4291" s="39"/>
      <c r="U4291" s="39">
        <f t="shared" si="1970"/>
        <v>0</v>
      </c>
      <c r="V4291" s="39"/>
      <c r="W4291" s="39">
        <f t="shared" si="1971"/>
        <v>0</v>
      </c>
      <c r="X4291" s="39">
        <f t="shared" si="1950"/>
        <v>807.44071509240246</v>
      </c>
      <c r="Y4291" s="39">
        <f t="shared" si="1951"/>
        <v>24576.476765625001</v>
      </c>
      <c r="Z4291" s="41">
        <f t="shared" si="1952"/>
        <v>148569.09157700205</v>
      </c>
      <c r="AA4291" s="41"/>
      <c r="AB4291" s="41"/>
      <c r="AC4291" s="41"/>
      <c r="AD4291" s="42">
        <f t="shared" si="1953"/>
        <v>148569.09157700205</v>
      </c>
      <c r="AE4291" s="41">
        <f t="shared" si="1954"/>
        <v>148569.09157700205</v>
      </c>
      <c r="AF4291" s="42">
        <f t="shared" si="1955"/>
        <v>9682021.614672998</v>
      </c>
      <c r="AG4291" s="43">
        <f t="shared" si="1961"/>
        <v>400</v>
      </c>
      <c r="AH4291" s="44">
        <f t="shared" si="1957"/>
        <v>393.95482546201231</v>
      </c>
      <c r="AI4291" s="36">
        <f t="shared" si="1958"/>
        <v>6.0451745379876796</v>
      </c>
      <c r="AJ4291" s="36">
        <f t="shared" si="1959"/>
        <v>184</v>
      </c>
      <c r="AK4291" s="45">
        <v>45657</v>
      </c>
    </row>
    <row r="4292" spans="1:37" s="79" customFormat="1" ht="12.75" customHeight="1" x14ac:dyDescent="0.25">
      <c r="A4292" s="36">
        <v>4286</v>
      </c>
      <c r="B4292" s="45">
        <v>45474</v>
      </c>
      <c r="C4292" s="36" t="s">
        <v>533</v>
      </c>
      <c r="D4292" s="36"/>
      <c r="E4292" s="36">
        <v>12003</v>
      </c>
      <c r="F4292" s="56" t="s">
        <v>2978</v>
      </c>
      <c r="G4292" s="36" t="s">
        <v>70</v>
      </c>
      <c r="H4292" s="38">
        <v>1</v>
      </c>
      <c r="I4292" s="48">
        <v>140000</v>
      </c>
      <c r="J4292" s="39">
        <f t="shared" si="1962"/>
        <v>0</v>
      </c>
      <c r="K4292" s="39">
        <f t="shared" si="1963"/>
        <v>140000</v>
      </c>
      <c r="L4292" s="39">
        <f t="shared" si="1964"/>
        <v>0</v>
      </c>
      <c r="M4292" s="39">
        <f>IF(C4292=12006,H4292,IF(C4292&lt;&gt;12006,0))</f>
        <v>0</v>
      </c>
      <c r="N4292" s="39">
        <f t="shared" ref="N4292:N4355" si="1973">IF(E4292=12006,I4292,IF(E4292&lt;&gt;12006,0))</f>
        <v>0</v>
      </c>
      <c r="O4292" s="39">
        <f t="shared" si="1965"/>
        <v>0</v>
      </c>
      <c r="P4292" s="39">
        <f t="shared" si="1966"/>
        <v>0</v>
      </c>
      <c r="Q4292" s="39">
        <f t="shared" si="1967"/>
        <v>0</v>
      </c>
      <c r="R4292" s="39">
        <f t="shared" si="1968"/>
        <v>0</v>
      </c>
      <c r="S4292" s="39">
        <f t="shared" si="1969"/>
        <v>0</v>
      </c>
      <c r="T4292" s="39"/>
      <c r="U4292" s="39">
        <f t="shared" si="1970"/>
        <v>0</v>
      </c>
      <c r="V4292" s="39"/>
      <c r="W4292" s="39">
        <f t="shared" si="1971"/>
        <v>0</v>
      </c>
      <c r="X4292" s="39">
        <f t="shared" si="1950"/>
        <v>11.498973305954825</v>
      </c>
      <c r="Y4292" s="39">
        <f t="shared" si="1951"/>
        <v>350</v>
      </c>
      <c r="Z4292" s="41">
        <f t="shared" si="1952"/>
        <v>2104.3121149897333</v>
      </c>
      <c r="AA4292" s="41"/>
      <c r="AB4292" s="41"/>
      <c r="AC4292" s="41"/>
      <c r="AD4292" s="42">
        <f t="shared" si="1953"/>
        <v>2104.3121149897333</v>
      </c>
      <c r="AE4292" s="41">
        <f t="shared" si="1954"/>
        <v>2104.3121149897333</v>
      </c>
      <c r="AF4292" s="42">
        <f t="shared" si="1955"/>
        <v>137895.68788501027</v>
      </c>
      <c r="AG4292" s="43">
        <f t="shared" si="1961"/>
        <v>400</v>
      </c>
      <c r="AH4292" s="44">
        <f t="shared" si="1957"/>
        <v>393.9876796714579</v>
      </c>
      <c r="AI4292" s="36">
        <f t="shared" si="1958"/>
        <v>6.0123203285420947</v>
      </c>
      <c r="AJ4292" s="36">
        <f t="shared" si="1959"/>
        <v>183</v>
      </c>
      <c r="AK4292" s="45">
        <v>45657</v>
      </c>
    </row>
    <row r="4293" spans="1:37" s="79" customFormat="1" ht="15" customHeight="1" x14ac:dyDescent="0.25">
      <c r="A4293" s="36">
        <v>4287</v>
      </c>
      <c r="B4293" s="45">
        <v>45474</v>
      </c>
      <c r="C4293" s="36" t="s">
        <v>533</v>
      </c>
      <c r="D4293" s="36"/>
      <c r="E4293" s="36">
        <v>12003</v>
      </c>
      <c r="F4293" s="56" t="s">
        <v>3022</v>
      </c>
      <c r="G4293" s="36" t="s">
        <v>70</v>
      </c>
      <c r="H4293" s="38">
        <v>1</v>
      </c>
      <c r="I4293" s="48">
        <v>130000</v>
      </c>
      <c r="J4293" s="39">
        <f t="shared" si="1962"/>
        <v>0</v>
      </c>
      <c r="K4293" s="39">
        <f t="shared" si="1963"/>
        <v>130000</v>
      </c>
      <c r="L4293" s="39">
        <f t="shared" si="1964"/>
        <v>0</v>
      </c>
      <c r="M4293" s="39">
        <f>IF(C4293=12006,H4293,IF(C4293&lt;&gt;12006,0))</f>
        <v>0</v>
      </c>
      <c r="N4293" s="39">
        <f t="shared" si="1973"/>
        <v>0</v>
      </c>
      <c r="O4293" s="39">
        <f t="shared" si="1965"/>
        <v>0</v>
      </c>
      <c r="P4293" s="39">
        <f t="shared" si="1966"/>
        <v>0</v>
      </c>
      <c r="Q4293" s="39">
        <f t="shared" si="1967"/>
        <v>0</v>
      </c>
      <c r="R4293" s="39">
        <f t="shared" si="1968"/>
        <v>0</v>
      </c>
      <c r="S4293" s="39">
        <f t="shared" si="1969"/>
        <v>0</v>
      </c>
      <c r="T4293" s="39"/>
      <c r="U4293" s="39">
        <f t="shared" si="1970"/>
        <v>0</v>
      </c>
      <c r="V4293" s="39"/>
      <c r="W4293" s="39">
        <f t="shared" si="1971"/>
        <v>0</v>
      </c>
      <c r="X4293" s="39">
        <f t="shared" si="1950"/>
        <v>10.677618069815194</v>
      </c>
      <c r="Y4293" s="39">
        <f t="shared" si="1951"/>
        <v>325</v>
      </c>
      <c r="Z4293" s="41">
        <f t="shared" si="1952"/>
        <v>1954.0041067761808</v>
      </c>
      <c r="AA4293" s="41"/>
      <c r="AB4293" s="41"/>
      <c r="AC4293" s="41"/>
      <c r="AD4293" s="42">
        <f t="shared" si="1953"/>
        <v>1954.0041067761808</v>
      </c>
      <c r="AE4293" s="41">
        <f t="shared" si="1954"/>
        <v>1954.0041067761808</v>
      </c>
      <c r="AF4293" s="42">
        <f t="shared" si="1955"/>
        <v>128045.99589322382</v>
      </c>
      <c r="AG4293" s="43">
        <f t="shared" si="1961"/>
        <v>400</v>
      </c>
      <c r="AH4293" s="44">
        <f t="shared" si="1957"/>
        <v>393.9876796714579</v>
      </c>
      <c r="AI4293" s="36">
        <f t="shared" si="1958"/>
        <v>6.0123203285420947</v>
      </c>
      <c r="AJ4293" s="36">
        <f t="shared" si="1959"/>
        <v>183</v>
      </c>
      <c r="AK4293" s="45">
        <v>45657</v>
      </c>
    </row>
    <row r="4294" spans="1:37" s="79" customFormat="1" ht="12.75" customHeight="1" x14ac:dyDescent="0.25">
      <c r="A4294" s="36">
        <v>4288</v>
      </c>
      <c r="B4294" s="45">
        <v>45474</v>
      </c>
      <c r="C4294" s="36" t="s">
        <v>533</v>
      </c>
      <c r="D4294" s="36"/>
      <c r="E4294" s="36">
        <v>12003</v>
      </c>
      <c r="F4294" s="56" t="s">
        <v>2338</v>
      </c>
      <c r="G4294" s="36" t="s">
        <v>56</v>
      </c>
      <c r="H4294" s="38">
        <v>3</v>
      </c>
      <c r="I4294" s="48">
        <v>450000</v>
      </c>
      <c r="J4294" s="39">
        <f t="shared" si="1962"/>
        <v>0</v>
      </c>
      <c r="K4294" s="39">
        <f t="shared" si="1963"/>
        <v>450000</v>
      </c>
      <c r="L4294" s="39">
        <f t="shared" si="1964"/>
        <v>0</v>
      </c>
      <c r="M4294" s="39">
        <f>IF(C4294=12006,H4294,IF(C4294&lt;&gt;12006,0))</f>
        <v>0</v>
      </c>
      <c r="N4294" s="39">
        <f t="shared" si="1973"/>
        <v>0</v>
      </c>
      <c r="O4294" s="39">
        <f t="shared" si="1965"/>
        <v>0</v>
      </c>
      <c r="P4294" s="39">
        <f t="shared" si="1966"/>
        <v>0</v>
      </c>
      <c r="Q4294" s="39">
        <f t="shared" si="1967"/>
        <v>0</v>
      </c>
      <c r="R4294" s="39">
        <f t="shared" si="1968"/>
        <v>0</v>
      </c>
      <c r="S4294" s="39">
        <f t="shared" si="1969"/>
        <v>0</v>
      </c>
      <c r="T4294" s="39"/>
      <c r="U4294" s="39">
        <f t="shared" si="1970"/>
        <v>0</v>
      </c>
      <c r="V4294" s="39"/>
      <c r="W4294" s="39">
        <f t="shared" si="1971"/>
        <v>0</v>
      </c>
      <c r="X4294" s="39">
        <f t="shared" si="1950"/>
        <v>36.960985626283367</v>
      </c>
      <c r="Y4294" s="39">
        <f t="shared" si="1951"/>
        <v>1125</v>
      </c>
      <c r="Z4294" s="41">
        <f t="shared" si="1952"/>
        <v>6763.8603696098562</v>
      </c>
      <c r="AA4294" s="41"/>
      <c r="AB4294" s="41"/>
      <c r="AC4294" s="41"/>
      <c r="AD4294" s="42">
        <f t="shared" si="1953"/>
        <v>6763.8603696098562</v>
      </c>
      <c r="AE4294" s="41">
        <f t="shared" si="1954"/>
        <v>6763.8603696098562</v>
      </c>
      <c r="AF4294" s="42">
        <f t="shared" si="1955"/>
        <v>443236.13963039016</v>
      </c>
      <c r="AG4294" s="43">
        <f t="shared" si="1961"/>
        <v>400</v>
      </c>
      <c r="AH4294" s="44">
        <f t="shared" si="1957"/>
        <v>393.9876796714579</v>
      </c>
      <c r="AI4294" s="36">
        <f t="shared" si="1958"/>
        <v>6.0123203285420947</v>
      </c>
      <c r="AJ4294" s="36">
        <f t="shared" si="1959"/>
        <v>183</v>
      </c>
      <c r="AK4294" s="45">
        <v>45657</v>
      </c>
    </row>
    <row r="4295" spans="1:37" s="79" customFormat="1" ht="12.75" customHeight="1" x14ac:dyDescent="0.25">
      <c r="A4295" s="36">
        <v>4289</v>
      </c>
      <c r="B4295" s="45">
        <v>45474</v>
      </c>
      <c r="C4295" s="49" t="s">
        <v>265</v>
      </c>
      <c r="D4295" s="49"/>
      <c r="E4295" s="49">
        <v>12007</v>
      </c>
      <c r="F4295" s="56" t="s">
        <v>3031</v>
      </c>
      <c r="G4295" s="56" t="s">
        <v>52</v>
      </c>
      <c r="H4295" s="38">
        <v>1</v>
      </c>
      <c r="I4295" s="50">
        <v>360000</v>
      </c>
      <c r="J4295" s="39">
        <f t="shared" si="1962"/>
        <v>0</v>
      </c>
      <c r="K4295" s="39">
        <f t="shared" si="1963"/>
        <v>0</v>
      </c>
      <c r="L4295" s="39">
        <f t="shared" si="1964"/>
        <v>0</v>
      </c>
      <c r="M4295" s="39">
        <f>IF(C4295=12006,H4295,IF(C4295&lt;&gt;12006,0))</f>
        <v>0</v>
      </c>
      <c r="N4295" s="39">
        <f t="shared" si="1973"/>
        <v>0</v>
      </c>
      <c r="O4295" s="39">
        <f t="shared" si="1965"/>
        <v>360000</v>
      </c>
      <c r="P4295" s="39">
        <f t="shared" si="1966"/>
        <v>0</v>
      </c>
      <c r="Q4295" s="39">
        <f t="shared" si="1967"/>
        <v>0</v>
      </c>
      <c r="R4295" s="39">
        <f t="shared" si="1968"/>
        <v>0</v>
      </c>
      <c r="S4295" s="39">
        <f t="shared" si="1969"/>
        <v>0</v>
      </c>
      <c r="T4295" s="39"/>
      <c r="U4295" s="39">
        <f t="shared" si="1970"/>
        <v>0</v>
      </c>
      <c r="V4295" s="39"/>
      <c r="W4295" s="39">
        <f t="shared" si="1971"/>
        <v>0</v>
      </c>
      <c r="X4295" s="39">
        <f t="shared" ref="X4295:X4358" si="1974">IF(I4295&lt;0,0,IF(I4295&gt;0,((1/365.25*(IF(E4295=12002,I4295*3%,IF(E4295=12003,I4295*3%,IF(E4295=12004,I4295*3%,IF(E4295=12006,I4295*2%,IF(E4295=12007,I4295*10%,IF(E4295=12008,I4295*3%,IF(E4295=12009,I4295*10%,IF(E4295=12010,I4295*10%,IF(E4295=12011,I4295*20%,IF(E4295=12012,I4295*3%,IF(E4295=12099,I4295*10%))))))))))))))))</f>
        <v>98.562628336755651</v>
      </c>
      <c r="Y4295" s="39">
        <f t="shared" ref="Y4295:Y4358" si="1975">X4295*30.4375</f>
        <v>3000</v>
      </c>
      <c r="Z4295" s="41">
        <f t="shared" ref="Z4295:Z4358" si="1976">IF(I4295&lt;0,0,IF(I4295&gt;0,(IF(AI4295*Y4295&lt;=I4295,Y4295*AI4295,IF(Y4295*AI4295&gt;I4295,I4295,IF(AI4295*Y4295=I4295,I4295))))))</f>
        <v>18036.960985626283</v>
      </c>
      <c r="AA4295" s="41"/>
      <c r="AB4295" s="41"/>
      <c r="AC4295" s="41"/>
      <c r="AD4295" s="42">
        <f t="shared" si="1953"/>
        <v>18036.960985626283</v>
      </c>
      <c r="AE4295" s="41">
        <f t="shared" si="1954"/>
        <v>18036.960985626283</v>
      </c>
      <c r="AF4295" s="42">
        <f t="shared" si="1955"/>
        <v>341963.03901437373</v>
      </c>
      <c r="AG4295" s="43">
        <f t="shared" si="1961"/>
        <v>120</v>
      </c>
      <c r="AH4295" s="44">
        <f t="shared" si="1957"/>
        <v>113.98767967145791</v>
      </c>
      <c r="AI4295" s="36">
        <f t="shared" si="1958"/>
        <v>6.0123203285420947</v>
      </c>
      <c r="AJ4295" s="36">
        <f t="shared" si="1959"/>
        <v>183</v>
      </c>
      <c r="AK4295" s="45">
        <v>45657</v>
      </c>
    </row>
    <row r="4296" spans="1:37" s="79" customFormat="1" ht="38.25" customHeight="1" x14ac:dyDescent="0.25">
      <c r="A4296" s="36">
        <v>4290</v>
      </c>
      <c r="B4296" s="45">
        <v>45474</v>
      </c>
      <c r="C4296" s="36" t="s">
        <v>823</v>
      </c>
      <c r="D4296" s="36"/>
      <c r="E4296" s="36">
        <v>12004</v>
      </c>
      <c r="F4296" s="56" t="s">
        <v>3032</v>
      </c>
      <c r="G4296" s="38" t="s">
        <v>322</v>
      </c>
      <c r="H4296" s="61">
        <v>1</v>
      </c>
      <c r="I4296" s="50">
        <v>13970000</v>
      </c>
      <c r="J4296" s="39">
        <f t="shared" si="1962"/>
        <v>0</v>
      </c>
      <c r="K4296" s="39">
        <f t="shared" si="1963"/>
        <v>0</v>
      </c>
      <c r="L4296" s="39">
        <f t="shared" si="1964"/>
        <v>13970000</v>
      </c>
      <c r="M4296" s="39">
        <f>IF(C4296=12006,H4296,IF(C4296&lt;&gt;12006,0))</f>
        <v>0</v>
      </c>
      <c r="N4296" s="39">
        <f t="shared" si="1973"/>
        <v>0</v>
      </c>
      <c r="O4296" s="39">
        <f t="shared" si="1965"/>
        <v>0</v>
      </c>
      <c r="P4296" s="39">
        <f t="shared" si="1966"/>
        <v>0</v>
      </c>
      <c r="Q4296" s="39">
        <f t="shared" si="1967"/>
        <v>0</v>
      </c>
      <c r="R4296" s="39">
        <f t="shared" si="1968"/>
        <v>0</v>
      </c>
      <c r="S4296" s="39">
        <f t="shared" si="1969"/>
        <v>0</v>
      </c>
      <c r="T4296" s="39"/>
      <c r="U4296" s="39">
        <f t="shared" si="1970"/>
        <v>0</v>
      </c>
      <c r="V4296" s="39"/>
      <c r="W4296" s="39">
        <f t="shared" si="1971"/>
        <v>0</v>
      </c>
      <c r="X4296" s="39">
        <f t="shared" si="1974"/>
        <v>1147.4332648870636</v>
      </c>
      <c r="Y4296" s="39">
        <f t="shared" si="1975"/>
        <v>34925</v>
      </c>
      <c r="Z4296" s="41">
        <f t="shared" si="1976"/>
        <v>209980.28747433267</v>
      </c>
      <c r="AA4296" s="41"/>
      <c r="AB4296" s="41"/>
      <c r="AC4296" s="41">
        <f>AA4296+AB4296</f>
        <v>0</v>
      </c>
      <c r="AD4296" s="42">
        <f t="shared" si="1953"/>
        <v>209980.28747433267</v>
      </c>
      <c r="AE4296" s="41">
        <f t="shared" si="1954"/>
        <v>209980.28747433267</v>
      </c>
      <c r="AF4296" s="42">
        <f t="shared" si="1955"/>
        <v>13760019.712525668</v>
      </c>
      <c r="AG4296" s="43">
        <f t="shared" si="1961"/>
        <v>400</v>
      </c>
      <c r="AH4296" s="44">
        <f t="shared" si="1957"/>
        <v>393.9876796714579</v>
      </c>
      <c r="AI4296" s="36">
        <f t="shared" si="1958"/>
        <v>6.0123203285420947</v>
      </c>
      <c r="AJ4296" s="36">
        <f t="shared" si="1959"/>
        <v>183</v>
      </c>
      <c r="AK4296" s="45">
        <v>45657</v>
      </c>
    </row>
    <row r="4297" spans="1:37" s="79" customFormat="1" ht="12.75" customHeight="1" x14ac:dyDescent="0.25">
      <c r="A4297" s="36">
        <v>4291</v>
      </c>
      <c r="B4297" s="45">
        <v>45474</v>
      </c>
      <c r="C4297" s="36" t="s">
        <v>823</v>
      </c>
      <c r="D4297" s="36"/>
      <c r="E4297" s="36">
        <v>12004</v>
      </c>
      <c r="F4297" s="56" t="s">
        <v>3033</v>
      </c>
      <c r="G4297" s="38" t="s">
        <v>335</v>
      </c>
      <c r="H4297" s="61">
        <v>1</v>
      </c>
      <c r="I4297" s="50">
        <v>1639000</v>
      </c>
      <c r="J4297" s="39">
        <f t="shared" si="1962"/>
        <v>0</v>
      </c>
      <c r="K4297" s="39">
        <f t="shared" si="1963"/>
        <v>0</v>
      </c>
      <c r="L4297" s="39">
        <f t="shared" si="1964"/>
        <v>1639000</v>
      </c>
      <c r="M4297" s="39">
        <f>IF(C4297=12006,H4297,IF(C4297&lt;&gt;12006,0))</f>
        <v>0</v>
      </c>
      <c r="N4297" s="39">
        <f t="shared" si="1973"/>
        <v>0</v>
      </c>
      <c r="O4297" s="39">
        <f t="shared" si="1965"/>
        <v>0</v>
      </c>
      <c r="P4297" s="39">
        <f t="shared" si="1966"/>
        <v>0</v>
      </c>
      <c r="Q4297" s="39">
        <f t="shared" si="1967"/>
        <v>0</v>
      </c>
      <c r="R4297" s="39">
        <f t="shared" si="1968"/>
        <v>0</v>
      </c>
      <c r="S4297" s="39">
        <f t="shared" si="1969"/>
        <v>0</v>
      </c>
      <c r="T4297" s="39"/>
      <c r="U4297" s="39">
        <f t="shared" si="1970"/>
        <v>0</v>
      </c>
      <c r="V4297" s="39"/>
      <c r="W4297" s="39">
        <f t="shared" si="1971"/>
        <v>0</v>
      </c>
      <c r="X4297" s="39">
        <f t="shared" si="1974"/>
        <v>134.62012320328543</v>
      </c>
      <c r="Y4297" s="39">
        <f t="shared" si="1975"/>
        <v>4097.5</v>
      </c>
      <c r="Z4297" s="41">
        <f t="shared" si="1976"/>
        <v>24635.482546201234</v>
      </c>
      <c r="AA4297" s="41"/>
      <c r="AB4297" s="41"/>
      <c r="AC4297" s="41">
        <f>AA4297+AB4297</f>
        <v>0</v>
      </c>
      <c r="AD4297" s="42">
        <f t="shared" si="1953"/>
        <v>24635.482546201234</v>
      </c>
      <c r="AE4297" s="41">
        <f t="shared" si="1954"/>
        <v>24635.482546201234</v>
      </c>
      <c r="AF4297" s="42">
        <f t="shared" si="1955"/>
        <v>1614364.5174537988</v>
      </c>
      <c r="AG4297" s="43">
        <f t="shared" si="1961"/>
        <v>400</v>
      </c>
      <c r="AH4297" s="44">
        <f t="shared" si="1957"/>
        <v>393.9876796714579</v>
      </c>
      <c r="AI4297" s="36">
        <f t="shared" si="1958"/>
        <v>6.0123203285420947</v>
      </c>
      <c r="AJ4297" s="36">
        <f t="shared" si="1959"/>
        <v>183</v>
      </c>
      <c r="AK4297" s="45">
        <v>45657</v>
      </c>
    </row>
    <row r="4298" spans="1:37" s="79" customFormat="1" ht="38.25" customHeight="1" x14ac:dyDescent="0.25">
      <c r="A4298" s="36">
        <v>4292</v>
      </c>
      <c r="B4298" s="45">
        <v>45505</v>
      </c>
      <c r="C4298" s="49" t="s">
        <v>33</v>
      </c>
      <c r="D4298" s="49"/>
      <c r="E4298" s="36">
        <v>12012</v>
      </c>
      <c r="F4298" s="36" t="s">
        <v>3034</v>
      </c>
      <c r="G4298" s="36" t="s">
        <v>58</v>
      </c>
      <c r="H4298" s="38">
        <v>2</v>
      </c>
      <c r="I4298" s="48">
        <v>1270000</v>
      </c>
      <c r="J4298" s="39">
        <f t="shared" si="1962"/>
        <v>0</v>
      </c>
      <c r="K4298" s="39">
        <f t="shared" si="1963"/>
        <v>0</v>
      </c>
      <c r="L4298" s="39">
        <f t="shared" si="1964"/>
        <v>0</v>
      </c>
      <c r="M4298" s="39">
        <f>IF(C4298=12006,H4298,IF(C4298&lt;&gt;12006,0))</f>
        <v>0</v>
      </c>
      <c r="N4298" s="39">
        <f t="shared" si="1973"/>
        <v>0</v>
      </c>
      <c r="O4298" s="39">
        <f t="shared" si="1965"/>
        <v>0</v>
      </c>
      <c r="P4298" s="39">
        <f t="shared" si="1966"/>
        <v>0</v>
      </c>
      <c r="Q4298" s="39">
        <f t="shared" si="1967"/>
        <v>0</v>
      </c>
      <c r="R4298" s="39">
        <f t="shared" si="1968"/>
        <v>0</v>
      </c>
      <c r="S4298" s="39">
        <f t="shared" si="1969"/>
        <v>0</v>
      </c>
      <c r="T4298" s="39"/>
      <c r="U4298" s="39">
        <f t="shared" si="1970"/>
        <v>1270000</v>
      </c>
      <c r="V4298" s="39"/>
      <c r="W4298" s="39">
        <f t="shared" si="1971"/>
        <v>0</v>
      </c>
      <c r="X4298" s="39">
        <f t="shared" si="1974"/>
        <v>104.31211498973306</v>
      </c>
      <c r="Y4298" s="39">
        <f t="shared" si="1975"/>
        <v>3175</v>
      </c>
      <c r="Z4298" s="41">
        <f t="shared" si="1976"/>
        <v>15855.441478439427</v>
      </c>
      <c r="AA4298" s="41"/>
      <c r="AB4298" s="41"/>
      <c r="AC4298" s="41"/>
      <c r="AD4298" s="42">
        <f t="shared" ref="AD4298:AD4361" si="1977">Z4298-AA4298</f>
        <v>15855.441478439427</v>
      </c>
      <c r="AE4298" s="41">
        <f t="shared" ref="AE4298:AE4361" si="1978">AC4298+AD4298</f>
        <v>15855.441478439427</v>
      </c>
      <c r="AF4298" s="42">
        <f t="shared" ref="AF4298:AF4361" si="1979">I4298-AE4298</f>
        <v>1254144.5585215606</v>
      </c>
      <c r="AG4298" s="43">
        <f t="shared" si="1961"/>
        <v>400</v>
      </c>
      <c r="AH4298" s="44">
        <f t="shared" ref="AH4298:AH4361" si="1980">IF(AG4298&gt;AI4298,AG4298-AI4298,IF(AG4298&lt;=AI4298,0))</f>
        <v>395.00616016427102</v>
      </c>
      <c r="AI4298" s="36">
        <f t="shared" ref="AI4298:AI4361" si="1981">AJ4298/30.4375</f>
        <v>4.9938398357289531</v>
      </c>
      <c r="AJ4298" s="36">
        <f t="shared" ref="AJ4298:AJ4361" si="1982">AK4298-B4298</f>
        <v>152</v>
      </c>
      <c r="AK4298" s="45">
        <v>45657</v>
      </c>
    </row>
    <row r="4299" spans="1:37" s="79" customFormat="1" ht="38.25" customHeight="1" x14ac:dyDescent="0.25">
      <c r="A4299" s="36">
        <v>4293</v>
      </c>
      <c r="B4299" s="45">
        <v>45505</v>
      </c>
      <c r="C4299" s="36" t="s">
        <v>823</v>
      </c>
      <c r="D4299" s="36"/>
      <c r="E4299" s="36">
        <v>12004</v>
      </c>
      <c r="F4299" s="56" t="s">
        <v>3035</v>
      </c>
      <c r="G4299" s="56" t="s">
        <v>1480</v>
      </c>
      <c r="H4299" s="38">
        <v>5</v>
      </c>
      <c r="I4299" s="50">
        <v>4277233.1238700859</v>
      </c>
      <c r="J4299" s="39">
        <f t="shared" si="1962"/>
        <v>0</v>
      </c>
      <c r="K4299" s="39">
        <f t="shared" si="1963"/>
        <v>0</v>
      </c>
      <c r="L4299" s="39">
        <f t="shared" si="1964"/>
        <v>4277233.1238700859</v>
      </c>
      <c r="M4299" s="39">
        <f>IF(C4299=12006,H4299,IF(C4299&lt;&gt;12006,0))</f>
        <v>0</v>
      </c>
      <c r="N4299" s="39">
        <f t="shared" si="1973"/>
        <v>0</v>
      </c>
      <c r="O4299" s="39">
        <f t="shared" si="1965"/>
        <v>0</v>
      </c>
      <c r="P4299" s="39">
        <f t="shared" si="1966"/>
        <v>0</v>
      </c>
      <c r="Q4299" s="39">
        <f t="shared" si="1967"/>
        <v>0</v>
      </c>
      <c r="R4299" s="39">
        <f t="shared" si="1968"/>
        <v>0</v>
      </c>
      <c r="S4299" s="39">
        <f t="shared" si="1969"/>
        <v>0</v>
      </c>
      <c r="T4299" s="39"/>
      <c r="U4299" s="39">
        <f t="shared" si="1970"/>
        <v>0</v>
      </c>
      <c r="V4299" s="39"/>
      <c r="W4299" s="39">
        <f t="shared" si="1971"/>
        <v>0</v>
      </c>
      <c r="X4299" s="39">
        <f t="shared" si="1974"/>
        <v>351.31278224805629</v>
      </c>
      <c r="Y4299" s="39">
        <f t="shared" si="1975"/>
        <v>10693.082809675214</v>
      </c>
      <c r="Z4299" s="41">
        <f t="shared" si="1976"/>
        <v>53399.542901704561</v>
      </c>
      <c r="AA4299" s="41"/>
      <c r="AB4299" s="41"/>
      <c r="AC4299" s="41"/>
      <c r="AD4299" s="42">
        <f t="shared" si="1977"/>
        <v>53399.542901704561</v>
      </c>
      <c r="AE4299" s="41">
        <f t="shared" si="1978"/>
        <v>53399.542901704561</v>
      </c>
      <c r="AF4299" s="42">
        <f t="shared" si="1979"/>
        <v>4223833.5809683809</v>
      </c>
      <c r="AG4299" s="43">
        <f t="shared" si="1961"/>
        <v>400</v>
      </c>
      <c r="AH4299" s="44">
        <f t="shared" si="1980"/>
        <v>395.00616016427102</v>
      </c>
      <c r="AI4299" s="36">
        <f t="shared" si="1981"/>
        <v>4.9938398357289531</v>
      </c>
      <c r="AJ4299" s="36">
        <f t="shared" si="1982"/>
        <v>152</v>
      </c>
      <c r="AK4299" s="45">
        <v>45657</v>
      </c>
    </row>
    <row r="4300" spans="1:37" s="79" customFormat="1" ht="12.75" customHeight="1" x14ac:dyDescent="0.25">
      <c r="A4300" s="36">
        <v>4294</v>
      </c>
      <c r="B4300" s="45">
        <v>45505</v>
      </c>
      <c r="C4300" s="49" t="s">
        <v>272</v>
      </c>
      <c r="D4300" s="49"/>
      <c r="E4300" s="49">
        <v>12010</v>
      </c>
      <c r="F4300" s="56" t="s">
        <v>3036</v>
      </c>
      <c r="G4300" s="56" t="s">
        <v>56</v>
      </c>
      <c r="H4300" s="38">
        <v>1</v>
      </c>
      <c r="I4300" s="48">
        <v>122000</v>
      </c>
      <c r="J4300" s="39">
        <f t="shared" si="1962"/>
        <v>0</v>
      </c>
      <c r="K4300" s="39">
        <f t="shared" si="1963"/>
        <v>0</v>
      </c>
      <c r="L4300" s="39">
        <f t="shared" si="1964"/>
        <v>0</v>
      </c>
      <c r="M4300" s="39">
        <f>IF(C4300=12006,H4300,IF(C4300&lt;&gt;12006,0))</f>
        <v>0</v>
      </c>
      <c r="N4300" s="39">
        <f t="shared" si="1973"/>
        <v>0</v>
      </c>
      <c r="O4300" s="39">
        <f t="shared" si="1965"/>
        <v>0</v>
      </c>
      <c r="P4300" s="39">
        <f t="shared" si="1966"/>
        <v>0</v>
      </c>
      <c r="Q4300" s="39">
        <f t="shared" si="1967"/>
        <v>0</v>
      </c>
      <c r="R4300" s="39">
        <f t="shared" si="1968"/>
        <v>122000</v>
      </c>
      <c r="S4300" s="39">
        <f t="shared" si="1969"/>
        <v>0</v>
      </c>
      <c r="T4300" s="39"/>
      <c r="U4300" s="39">
        <f t="shared" si="1970"/>
        <v>0</v>
      </c>
      <c r="V4300" s="39"/>
      <c r="W4300" s="39">
        <f t="shared" si="1971"/>
        <v>0</v>
      </c>
      <c r="X4300" s="39">
        <f t="shared" si="1974"/>
        <v>33.401779603011633</v>
      </c>
      <c r="Y4300" s="39">
        <f t="shared" si="1975"/>
        <v>1016.6666666666666</v>
      </c>
      <c r="Z4300" s="41">
        <f t="shared" si="1976"/>
        <v>5077.0704996577688</v>
      </c>
      <c r="AA4300" s="41"/>
      <c r="AB4300" s="41"/>
      <c r="AC4300" s="41"/>
      <c r="AD4300" s="42">
        <f t="shared" si="1977"/>
        <v>5077.0704996577688</v>
      </c>
      <c r="AE4300" s="41">
        <f t="shared" si="1978"/>
        <v>5077.0704996577688</v>
      </c>
      <c r="AF4300" s="42">
        <f t="shared" si="1979"/>
        <v>116922.92950034223</v>
      </c>
      <c r="AG4300" s="43">
        <f t="shared" si="1961"/>
        <v>120</v>
      </c>
      <c r="AH4300" s="44">
        <f t="shared" si="1980"/>
        <v>115.00616016427105</v>
      </c>
      <c r="AI4300" s="36">
        <f t="shared" si="1981"/>
        <v>4.9938398357289531</v>
      </c>
      <c r="AJ4300" s="36">
        <f t="shared" si="1982"/>
        <v>152</v>
      </c>
      <c r="AK4300" s="45">
        <v>45657</v>
      </c>
    </row>
    <row r="4301" spans="1:37" s="79" customFormat="1" ht="38.25" customHeight="1" x14ac:dyDescent="0.25">
      <c r="A4301" s="36">
        <v>4295</v>
      </c>
      <c r="B4301" s="45">
        <v>45505</v>
      </c>
      <c r="C4301" s="36" t="s">
        <v>272</v>
      </c>
      <c r="D4301" s="36"/>
      <c r="E4301" s="36">
        <v>12010</v>
      </c>
      <c r="F4301" s="36" t="s">
        <v>3037</v>
      </c>
      <c r="G4301" s="36" t="s">
        <v>70</v>
      </c>
      <c r="H4301" s="38">
        <v>1</v>
      </c>
      <c r="I4301" s="50">
        <v>476500</v>
      </c>
      <c r="J4301" s="39">
        <f t="shared" si="1962"/>
        <v>0</v>
      </c>
      <c r="K4301" s="39">
        <f t="shared" si="1963"/>
        <v>0</v>
      </c>
      <c r="L4301" s="39">
        <f t="shared" si="1964"/>
        <v>0</v>
      </c>
      <c r="M4301" s="39">
        <f>IF(C4301=12006,H4301,IF(C4301&lt;&gt;12006,0))</f>
        <v>0</v>
      </c>
      <c r="N4301" s="39">
        <f t="shared" si="1973"/>
        <v>0</v>
      </c>
      <c r="O4301" s="39">
        <f t="shared" si="1965"/>
        <v>0</v>
      </c>
      <c r="P4301" s="39">
        <f t="shared" si="1966"/>
        <v>0</v>
      </c>
      <c r="Q4301" s="39">
        <f t="shared" si="1967"/>
        <v>0</v>
      </c>
      <c r="R4301" s="39">
        <f t="shared" si="1968"/>
        <v>476500</v>
      </c>
      <c r="S4301" s="39">
        <f t="shared" si="1969"/>
        <v>0</v>
      </c>
      <c r="T4301" s="39"/>
      <c r="U4301" s="39">
        <f t="shared" si="1970"/>
        <v>0</v>
      </c>
      <c r="V4301" s="39">
        <f>IF(E4301=12050,I4301,IF(E4301&lt;&gt;12050,0))</f>
        <v>0</v>
      </c>
      <c r="W4301" s="39">
        <f t="shared" si="1971"/>
        <v>0</v>
      </c>
      <c r="X4301" s="39">
        <f t="shared" si="1974"/>
        <v>130.45859000684462</v>
      </c>
      <c r="Y4301" s="39">
        <f t="shared" si="1975"/>
        <v>3970.833333333333</v>
      </c>
      <c r="Z4301" s="41">
        <f t="shared" si="1976"/>
        <v>19829.705681040385</v>
      </c>
      <c r="AA4301" s="41"/>
      <c r="AB4301" s="41"/>
      <c r="AC4301" s="41"/>
      <c r="AD4301" s="42">
        <f t="shared" si="1977"/>
        <v>19829.705681040385</v>
      </c>
      <c r="AE4301" s="41">
        <f t="shared" si="1978"/>
        <v>19829.705681040385</v>
      </c>
      <c r="AF4301" s="42">
        <f t="shared" si="1979"/>
        <v>456670.29431895964</v>
      </c>
      <c r="AG4301" s="43">
        <f t="shared" si="1961"/>
        <v>120</v>
      </c>
      <c r="AH4301" s="44">
        <f t="shared" si="1980"/>
        <v>115.00616016427105</v>
      </c>
      <c r="AI4301" s="36">
        <f t="shared" si="1981"/>
        <v>4.9938398357289531</v>
      </c>
      <c r="AJ4301" s="36">
        <f t="shared" si="1982"/>
        <v>152</v>
      </c>
      <c r="AK4301" s="45">
        <v>45657</v>
      </c>
    </row>
    <row r="4302" spans="1:37" ht="15" customHeight="1" x14ac:dyDescent="0.25">
      <c r="A4302" s="36">
        <v>4296</v>
      </c>
      <c r="B4302" s="45">
        <v>45505</v>
      </c>
      <c r="C4302" s="36" t="s">
        <v>272</v>
      </c>
      <c r="D4302" s="36"/>
      <c r="E4302" s="36">
        <v>12010</v>
      </c>
      <c r="F4302" s="36" t="s">
        <v>3038</v>
      </c>
      <c r="G4302" s="36" t="s">
        <v>70</v>
      </c>
      <c r="H4302" s="38">
        <v>1</v>
      </c>
      <c r="I4302" s="50">
        <v>162000</v>
      </c>
      <c r="J4302" s="39">
        <f t="shared" si="1962"/>
        <v>0</v>
      </c>
      <c r="K4302" s="39">
        <f t="shared" si="1963"/>
        <v>0</v>
      </c>
      <c r="L4302" s="39">
        <f t="shared" si="1964"/>
        <v>0</v>
      </c>
      <c r="M4302" s="39">
        <f>IF(C4302=12006,H4302,IF(C4302&lt;&gt;12006,0))</f>
        <v>0</v>
      </c>
      <c r="N4302" s="39">
        <f t="shared" si="1973"/>
        <v>0</v>
      </c>
      <c r="O4302" s="39">
        <f t="shared" si="1965"/>
        <v>0</v>
      </c>
      <c r="P4302" s="39">
        <f t="shared" si="1966"/>
        <v>0</v>
      </c>
      <c r="Q4302" s="39">
        <f t="shared" si="1967"/>
        <v>0</v>
      </c>
      <c r="R4302" s="39">
        <f t="shared" si="1968"/>
        <v>162000</v>
      </c>
      <c r="S4302" s="39">
        <f t="shared" si="1969"/>
        <v>0</v>
      </c>
      <c r="T4302" s="39"/>
      <c r="U4302" s="39">
        <f t="shared" si="1970"/>
        <v>0</v>
      </c>
      <c r="V4302" s="39">
        <f>IF(E4302=12050,I4302,IF(E4302&lt;&gt;12050,0))</f>
        <v>0</v>
      </c>
      <c r="W4302" s="39">
        <f t="shared" si="1971"/>
        <v>0</v>
      </c>
      <c r="X4302" s="39">
        <f t="shared" si="1974"/>
        <v>44.353182751540039</v>
      </c>
      <c r="Y4302" s="39">
        <f t="shared" si="1975"/>
        <v>1350</v>
      </c>
      <c r="Z4302" s="41">
        <f t="shared" si="1976"/>
        <v>6741.6837782340863</v>
      </c>
      <c r="AA4302" s="41"/>
      <c r="AB4302" s="41"/>
      <c r="AC4302" s="41"/>
      <c r="AD4302" s="42">
        <f t="shared" si="1977"/>
        <v>6741.6837782340863</v>
      </c>
      <c r="AE4302" s="41">
        <f t="shared" si="1978"/>
        <v>6741.6837782340863</v>
      </c>
      <c r="AF4302" s="42">
        <f t="shared" si="1979"/>
        <v>155258.31622176591</v>
      </c>
      <c r="AG4302" s="43">
        <f t="shared" si="1961"/>
        <v>120</v>
      </c>
      <c r="AH4302" s="44">
        <f t="shared" si="1980"/>
        <v>115.00616016427105</v>
      </c>
      <c r="AI4302" s="36">
        <f t="shared" si="1981"/>
        <v>4.9938398357289531</v>
      </c>
      <c r="AJ4302" s="36">
        <f t="shared" si="1982"/>
        <v>152</v>
      </c>
      <c r="AK4302" s="45">
        <v>45657</v>
      </c>
    </row>
    <row r="4303" spans="1:37" ht="15" customHeight="1" x14ac:dyDescent="0.25">
      <c r="A4303" s="36">
        <v>4297</v>
      </c>
      <c r="B4303" s="45">
        <v>45505</v>
      </c>
      <c r="C4303" s="36" t="s">
        <v>823</v>
      </c>
      <c r="D4303" s="36"/>
      <c r="E4303" s="36">
        <v>12004</v>
      </c>
      <c r="F4303" s="56" t="s">
        <v>3039</v>
      </c>
      <c r="G4303" s="38" t="s">
        <v>322</v>
      </c>
      <c r="H4303" s="61">
        <v>1</v>
      </c>
      <c r="I4303" s="50">
        <v>14218840.48</v>
      </c>
      <c r="J4303" s="39">
        <f t="shared" si="1962"/>
        <v>0</v>
      </c>
      <c r="K4303" s="39">
        <f t="shared" si="1963"/>
        <v>0</v>
      </c>
      <c r="L4303" s="39">
        <f t="shared" si="1964"/>
        <v>14218840.48</v>
      </c>
      <c r="M4303" s="39">
        <f>IF(C4303=12006,H4303,IF(C4303&lt;&gt;12006,0))</f>
        <v>0</v>
      </c>
      <c r="N4303" s="39">
        <f t="shared" si="1973"/>
        <v>0</v>
      </c>
      <c r="O4303" s="39">
        <f t="shared" si="1965"/>
        <v>0</v>
      </c>
      <c r="P4303" s="39">
        <f t="shared" si="1966"/>
        <v>0</v>
      </c>
      <c r="Q4303" s="39">
        <f t="shared" si="1967"/>
        <v>0</v>
      </c>
      <c r="R4303" s="39">
        <f t="shared" si="1968"/>
        <v>0</v>
      </c>
      <c r="S4303" s="39">
        <f t="shared" si="1969"/>
        <v>0</v>
      </c>
      <c r="T4303" s="39"/>
      <c r="U4303" s="39">
        <f t="shared" si="1970"/>
        <v>0</v>
      </c>
      <c r="V4303" s="39"/>
      <c r="W4303" s="39">
        <f t="shared" si="1971"/>
        <v>0</v>
      </c>
      <c r="X4303" s="39">
        <f t="shared" si="1974"/>
        <v>1167.8719080082135</v>
      </c>
      <c r="Y4303" s="39">
        <f t="shared" si="1975"/>
        <v>35547.101199999997</v>
      </c>
      <c r="Z4303" s="41">
        <f t="shared" si="1976"/>
        <v>177516.53001724847</v>
      </c>
      <c r="AA4303" s="41"/>
      <c r="AB4303" s="41"/>
      <c r="AC4303" s="41">
        <f t="shared" ref="AC4303:AC4308" si="1983">AA4303+AB4303</f>
        <v>0</v>
      </c>
      <c r="AD4303" s="42">
        <f t="shared" si="1977"/>
        <v>177516.53001724847</v>
      </c>
      <c r="AE4303" s="41">
        <f t="shared" si="1978"/>
        <v>177516.53001724847</v>
      </c>
      <c r="AF4303" s="42">
        <f t="shared" si="1979"/>
        <v>14041323.949982751</v>
      </c>
      <c r="AG4303" s="43">
        <f t="shared" si="1961"/>
        <v>400</v>
      </c>
      <c r="AH4303" s="44">
        <f t="shared" si="1980"/>
        <v>395.00616016427102</v>
      </c>
      <c r="AI4303" s="36">
        <f t="shared" si="1981"/>
        <v>4.9938398357289531</v>
      </c>
      <c r="AJ4303" s="36">
        <f t="shared" si="1982"/>
        <v>152</v>
      </c>
      <c r="AK4303" s="45">
        <v>45657</v>
      </c>
    </row>
    <row r="4304" spans="1:37" x14ac:dyDescent="0.25">
      <c r="A4304" s="36">
        <v>4298</v>
      </c>
      <c r="B4304" s="45">
        <v>45505</v>
      </c>
      <c r="C4304" s="36" t="s">
        <v>823</v>
      </c>
      <c r="D4304" s="36"/>
      <c r="E4304" s="36">
        <v>12004</v>
      </c>
      <c r="F4304" s="56" t="s">
        <v>3040</v>
      </c>
      <c r="G4304" s="38" t="s">
        <v>335</v>
      </c>
      <c r="H4304" s="61">
        <v>1</v>
      </c>
      <c r="I4304" s="50">
        <v>390000</v>
      </c>
      <c r="J4304" s="39">
        <f t="shared" si="1962"/>
        <v>0</v>
      </c>
      <c r="K4304" s="39">
        <f t="shared" si="1963"/>
        <v>0</v>
      </c>
      <c r="L4304" s="39">
        <f t="shared" si="1964"/>
        <v>390000</v>
      </c>
      <c r="M4304" s="39">
        <f>IF(C4304=12006,H4304,IF(C4304&lt;&gt;12006,0))</f>
        <v>0</v>
      </c>
      <c r="N4304" s="39">
        <f t="shared" si="1973"/>
        <v>0</v>
      </c>
      <c r="O4304" s="39">
        <f t="shared" si="1965"/>
        <v>0</v>
      </c>
      <c r="P4304" s="39">
        <f t="shared" si="1966"/>
        <v>0</v>
      </c>
      <c r="Q4304" s="39">
        <f t="shared" si="1967"/>
        <v>0</v>
      </c>
      <c r="R4304" s="39">
        <f t="shared" si="1968"/>
        <v>0</v>
      </c>
      <c r="S4304" s="39">
        <f t="shared" si="1969"/>
        <v>0</v>
      </c>
      <c r="T4304" s="39"/>
      <c r="U4304" s="39">
        <f t="shared" si="1970"/>
        <v>0</v>
      </c>
      <c r="V4304" s="39"/>
      <c r="W4304" s="39">
        <f t="shared" si="1971"/>
        <v>0</v>
      </c>
      <c r="X4304" s="39">
        <f t="shared" si="1974"/>
        <v>32.032854209445581</v>
      </c>
      <c r="Y4304" s="39">
        <f t="shared" si="1975"/>
        <v>974.99999999999989</v>
      </c>
      <c r="Z4304" s="41">
        <f t="shared" si="1976"/>
        <v>4868.993839835729</v>
      </c>
      <c r="AA4304" s="41"/>
      <c r="AB4304" s="41"/>
      <c r="AC4304" s="41">
        <f t="shared" si="1983"/>
        <v>0</v>
      </c>
      <c r="AD4304" s="42">
        <f t="shared" si="1977"/>
        <v>4868.993839835729</v>
      </c>
      <c r="AE4304" s="41">
        <f t="shared" si="1978"/>
        <v>4868.993839835729</v>
      </c>
      <c r="AF4304" s="42">
        <f t="shared" si="1979"/>
        <v>385131.00616016425</v>
      </c>
      <c r="AG4304" s="43">
        <f t="shared" si="1961"/>
        <v>400</v>
      </c>
      <c r="AH4304" s="44">
        <f t="shared" si="1980"/>
        <v>395.00616016427102</v>
      </c>
      <c r="AI4304" s="36">
        <f t="shared" si="1981"/>
        <v>4.9938398357289531</v>
      </c>
      <c r="AJ4304" s="36">
        <f t="shared" si="1982"/>
        <v>152</v>
      </c>
      <c r="AK4304" s="45">
        <v>45657</v>
      </c>
    </row>
    <row r="4305" spans="1:37" ht="51" customHeight="1" x14ac:dyDescent="0.25">
      <c r="A4305" s="36">
        <v>4299</v>
      </c>
      <c r="B4305" s="45">
        <v>45505</v>
      </c>
      <c r="C4305" s="36" t="s">
        <v>823</v>
      </c>
      <c r="D4305" s="36"/>
      <c r="E4305" s="36">
        <v>12004</v>
      </c>
      <c r="F4305" s="56" t="s">
        <v>3041</v>
      </c>
      <c r="G4305" s="38" t="s">
        <v>953</v>
      </c>
      <c r="H4305" s="61">
        <v>5</v>
      </c>
      <c r="I4305" s="50">
        <v>5972102.2671723533</v>
      </c>
      <c r="J4305" s="39">
        <f t="shared" si="1962"/>
        <v>0</v>
      </c>
      <c r="K4305" s="39">
        <f t="shared" si="1963"/>
        <v>0</v>
      </c>
      <c r="L4305" s="39">
        <f t="shared" si="1964"/>
        <v>5972102.2671723533</v>
      </c>
      <c r="M4305" s="39">
        <f>IF(C4305=12006,H4305,IF(C4305&lt;&gt;12006,0))</f>
        <v>0</v>
      </c>
      <c r="N4305" s="39">
        <f t="shared" si="1973"/>
        <v>0</v>
      </c>
      <c r="O4305" s="39">
        <f t="shared" si="1965"/>
        <v>0</v>
      </c>
      <c r="P4305" s="39">
        <f t="shared" si="1966"/>
        <v>0</v>
      </c>
      <c r="Q4305" s="39">
        <f t="shared" si="1967"/>
        <v>0</v>
      </c>
      <c r="R4305" s="39">
        <f t="shared" si="1968"/>
        <v>0</v>
      </c>
      <c r="S4305" s="39">
        <f t="shared" si="1969"/>
        <v>0</v>
      </c>
      <c r="T4305" s="39"/>
      <c r="U4305" s="39">
        <f t="shared" si="1970"/>
        <v>0</v>
      </c>
      <c r="V4305" s="39"/>
      <c r="W4305" s="39">
        <f t="shared" si="1971"/>
        <v>0</v>
      </c>
      <c r="X4305" s="39">
        <f t="shared" si="1974"/>
        <v>490.52174679033703</v>
      </c>
      <c r="Y4305" s="39">
        <f t="shared" si="1975"/>
        <v>14930.255667930884</v>
      </c>
      <c r="Z4305" s="41">
        <f t="shared" si="1976"/>
        <v>74559.305512131235</v>
      </c>
      <c r="AA4305" s="41"/>
      <c r="AB4305" s="41"/>
      <c r="AC4305" s="41">
        <f t="shared" si="1983"/>
        <v>0</v>
      </c>
      <c r="AD4305" s="42">
        <f t="shared" si="1977"/>
        <v>74559.305512131235</v>
      </c>
      <c r="AE4305" s="41">
        <f t="shared" si="1978"/>
        <v>74559.305512131235</v>
      </c>
      <c r="AF4305" s="42">
        <f t="shared" si="1979"/>
        <v>5897542.9616602222</v>
      </c>
      <c r="AG4305" s="43">
        <f t="shared" si="1961"/>
        <v>400</v>
      </c>
      <c r="AH4305" s="44">
        <f t="shared" si="1980"/>
        <v>395.00616016427102</v>
      </c>
      <c r="AI4305" s="36">
        <f t="shared" si="1981"/>
        <v>4.9938398357289531</v>
      </c>
      <c r="AJ4305" s="36">
        <f t="shared" si="1982"/>
        <v>152</v>
      </c>
      <c r="AK4305" s="45">
        <v>45657</v>
      </c>
    </row>
    <row r="4306" spans="1:37" s="79" customFormat="1" ht="15" customHeight="1" x14ac:dyDescent="0.25">
      <c r="A4306" s="36">
        <v>4300</v>
      </c>
      <c r="B4306" s="45">
        <v>45505</v>
      </c>
      <c r="C4306" s="102" t="s">
        <v>823</v>
      </c>
      <c r="D4306" s="76"/>
      <c r="E4306" s="76">
        <v>12004</v>
      </c>
      <c r="F4306" s="56" t="s">
        <v>3042</v>
      </c>
      <c r="G4306" s="38" t="s">
        <v>953</v>
      </c>
      <c r="H4306" s="61">
        <v>1</v>
      </c>
      <c r="I4306" s="50">
        <v>749935.72105188994</v>
      </c>
      <c r="J4306" s="39">
        <f t="shared" si="1962"/>
        <v>0</v>
      </c>
      <c r="K4306" s="39">
        <f t="shared" si="1963"/>
        <v>0</v>
      </c>
      <c r="L4306" s="39">
        <f t="shared" si="1964"/>
        <v>749935.72105188994</v>
      </c>
      <c r="M4306" s="39">
        <f>IF(C4306=12006,H4306,IF(C4306&lt;&gt;12006,0))</f>
        <v>0</v>
      </c>
      <c r="N4306" s="39">
        <f t="shared" si="1973"/>
        <v>0</v>
      </c>
      <c r="O4306" s="39">
        <f t="shared" si="1965"/>
        <v>0</v>
      </c>
      <c r="P4306" s="39">
        <f t="shared" si="1966"/>
        <v>0</v>
      </c>
      <c r="Q4306" s="39">
        <f t="shared" si="1967"/>
        <v>0</v>
      </c>
      <c r="R4306" s="39">
        <f t="shared" si="1968"/>
        <v>0</v>
      </c>
      <c r="S4306" s="39">
        <f t="shared" si="1969"/>
        <v>0</v>
      </c>
      <c r="T4306" s="39"/>
      <c r="U4306" s="39">
        <f t="shared" si="1970"/>
        <v>0</v>
      </c>
      <c r="V4306" s="39"/>
      <c r="W4306" s="39">
        <f t="shared" si="1971"/>
        <v>0</v>
      </c>
      <c r="X4306" s="39">
        <f t="shared" si="1974"/>
        <v>61.596363125411898</v>
      </c>
      <c r="Y4306" s="39">
        <f t="shared" si="1975"/>
        <v>1874.8393026297247</v>
      </c>
      <c r="Z4306" s="41">
        <f t="shared" si="1976"/>
        <v>9362.6471950626092</v>
      </c>
      <c r="AA4306" s="41"/>
      <c r="AB4306" s="41"/>
      <c r="AC4306" s="41">
        <f t="shared" si="1983"/>
        <v>0</v>
      </c>
      <c r="AD4306" s="42">
        <f t="shared" si="1977"/>
        <v>9362.6471950626092</v>
      </c>
      <c r="AE4306" s="41">
        <f t="shared" si="1978"/>
        <v>9362.6471950626092</v>
      </c>
      <c r="AF4306" s="42">
        <f t="shared" si="1979"/>
        <v>740573.07385682734</v>
      </c>
      <c r="AG4306" s="43">
        <f t="shared" si="1961"/>
        <v>400</v>
      </c>
      <c r="AH4306" s="44">
        <f t="shared" si="1980"/>
        <v>395.00616016427102</v>
      </c>
      <c r="AI4306" s="36">
        <f t="shared" si="1981"/>
        <v>4.9938398357289531</v>
      </c>
      <c r="AJ4306" s="36">
        <f t="shared" si="1982"/>
        <v>152</v>
      </c>
      <c r="AK4306" s="45">
        <v>45657</v>
      </c>
    </row>
    <row r="4307" spans="1:37" s="79" customFormat="1" ht="12.75" x14ac:dyDescent="0.25">
      <c r="A4307" s="36">
        <v>4301</v>
      </c>
      <c r="B4307" s="45">
        <v>45505</v>
      </c>
      <c r="C4307" s="36" t="s">
        <v>823</v>
      </c>
      <c r="D4307" s="76"/>
      <c r="E4307" s="76">
        <v>12004</v>
      </c>
      <c r="F4307" s="56" t="s">
        <v>2976</v>
      </c>
      <c r="G4307" s="38" t="s">
        <v>953</v>
      </c>
      <c r="H4307" s="61">
        <v>3</v>
      </c>
      <c r="I4307" s="50">
        <v>2249807.1631556703</v>
      </c>
      <c r="J4307" s="39">
        <f t="shared" si="1962"/>
        <v>0</v>
      </c>
      <c r="K4307" s="39">
        <f t="shared" si="1963"/>
        <v>0</v>
      </c>
      <c r="L4307" s="39">
        <f t="shared" si="1964"/>
        <v>2249807.1631556703</v>
      </c>
      <c r="M4307" s="39">
        <f>IF(C4307=12006,H4307,IF(C4307&lt;&gt;12006,0))</f>
        <v>0</v>
      </c>
      <c r="N4307" s="39">
        <f t="shared" si="1973"/>
        <v>0</v>
      </c>
      <c r="O4307" s="39">
        <f t="shared" si="1965"/>
        <v>0</v>
      </c>
      <c r="P4307" s="39">
        <f t="shared" si="1966"/>
        <v>0</v>
      </c>
      <c r="Q4307" s="39">
        <f t="shared" si="1967"/>
        <v>0</v>
      </c>
      <c r="R4307" s="39">
        <f t="shared" si="1968"/>
        <v>0</v>
      </c>
      <c r="S4307" s="39">
        <f t="shared" si="1969"/>
        <v>0</v>
      </c>
      <c r="T4307" s="39"/>
      <c r="U4307" s="39">
        <f t="shared" si="1970"/>
        <v>0</v>
      </c>
      <c r="V4307" s="39"/>
      <c r="W4307" s="39">
        <f t="shared" si="1971"/>
        <v>0</v>
      </c>
      <c r="X4307" s="39">
        <f t="shared" si="1974"/>
        <v>184.78908937623575</v>
      </c>
      <c r="Y4307" s="39">
        <f t="shared" si="1975"/>
        <v>5624.5179078891761</v>
      </c>
      <c r="Z4307" s="41">
        <f t="shared" si="1976"/>
        <v>28087.941585187837</v>
      </c>
      <c r="AA4307" s="41"/>
      <c r="AB4307" s="41"/>
      <c r="AC4307" s="41">
        <f t="shared" si="1983"/>
        <v>0</v>
      </c>
      <c r="AD4307" s="42">
        <f t="shared" si="1977"/>
        <v>28087.941585187837</v>
      </c>
      <c r="AE4307" s="41">
        <f t="shared" si="1978"/>
        <v>28087.941585187837</v>
      </c>
      <c r="AF4307" s="42">
        <f t="shared" si="1979"/>
        <v>2221719.2215704825</v>
      </c>
      <c r="AG4307" s="43">
        <f t="shared" si="1961"/>
        <v>400</v>
      </c>
      <c r="AH4307" s="44">
        <f t="shared" si="1980"/>
        <v>395.00616016427102</v>
      </c>
      <c r="AI4307" s="36">
        <f t="shared" si="1981"/>
        <v>4.9938398357289531</v>
      </c>
      <c r="AJ4307" s="36">
        <f t="shared" si="1982"/>
        <v>152</v>
      </c>
      <c r="AK4307" s="45">
        <v>45657</v>
      </c>
    </row>
    <row r="4308" spans="1:37" s="79" customFormat="1" ht="30" customHeight="1" x14ac:dyDescent="0.2">
      <c r="A4308" s="36">
        <v>4302</v>
      </c>
      <c r="B4308" s="69">
        <v>45505</v>
      </c>
      <c r="C4308" s="36" t="s">
        <v>823</v>
      </c>
      <c r="D4308" s="76"/>
      <c r="E4308" s="76">
        <v>12004</v>
      </c>
      <c r="F4308" s="92" t="s">
        <v>3042</v>
      </c>
      <c r="G4308" s="38" t="s">
        <v>318</v>
      </c>
      <c r="H4308" s="61">
        <v>1</v>
      </c>
      <c r="I4308" s="121">
        <v>749935.72105188994</v>
      </c>
      <c r="J4308" s="39">
        <f t="shared" si="1962"/>
        <v>0</v>
      </c>
      <c r="K4308" s="39">
        <f t="shared" si="1963"/>
        <v>0</v>
      </c>
      <c r="L4308" s="39">
        <f t="shared" si="1964"/>
        <v>749935.72105188994</v>
      </c>
      <c r="M4308" s="39">
        <f>IF(C4308=12006,H4308,IF(C4308&lt;&gt;12006,0))</f>
        <v>0</v>
      </c>
      <c r="N4308" s="39">
        <f t="shared" si="1973"/>
        <v>0</v>
      </c>
      <c r="O4308" s="39">
        <f t="shared" si="1965"/>
        <v>0</v>
      </c>
      <c r="P4308" s="39">
        <f t="shared" si="1966"/>
        <v>0</v>
      </c>
      <c r="Q4308" s="39">
        <f t="shared" si="1967"/>
        <v>0</v>
      </c>
      <c r="R4308" s="39">
        <f t="shared" si="1968"/>
        <v>0</v>
      </c>
      <c r="S4308" s="39">
        <f t="shared" si="1969"/>
        <v>0</v>
      </c>
      <c r="T4308" s="39"/>
      <c r="U4308" s="39">
        <f t="shared" si="1970"/>
        <v>0</v>
      </c>
      <c r="V4308" s="39"/>
      <c r="W4308" s="39">
        <f t="shared" si="1971"/>
        <v>0</v>
      </c>
      <c r="X4308" s="39">
        <f t="shared" si="1974"/>
        <v>61.596363125411898</v>
      </c>
      <c r="Y4308" s="39">
        <f t="shared" si="1975"/>
        <v>1874.8393026297247</v>
      </c>
      <c r="Z4308" s="41">
        <f t="shared" si="1976"/>
        <v>9362.6471950626092</v>
      </c>
      <c r="AA4308" s="41"/>
      <c r="AB4308" s="41"/>
      <c r="AC4308" s="41">
        <f t="shared" si="1983"/>
        <v>0</v>
      </c>
      <c r="AD4308" s="42">
        <f t="shared" si="1977"/>
        <v>9362.6471950626092</v>
      </c>
      <c r="AE4308" s="41">
        <f t="shared" si="1978"/>
        <v>9362.6471950626092</v>
      </c>
      <c r="AF4308" s="42">
        <f t="shared" si="1979"/>
        <v>740573.07385682734</v>
      </c>
      <c r="AG4308" s="43">
        <f t="shared" si="1961"/>
        <v>400</v>
      </c>
      <c r="AH4308" s="44">
        <f t="shared" si="1980"/>
        <v>395.00616016427102</v>
      </c>
      <c r="AI4308" s="36">
        <f t="shared" si="1981"/>
        <v>4.9938398357289531</v>
      </c>
      <c r="AJ4308" s="36">
        <f t="shared" si="1982"/>
        <v>152</v>
      </c>
      <c r="AK4308" s="45">
        <v>45657</v>
      </c>
    </row>
    <row r="4309" spans="1:37" s="79" customFormat="1" ht="25.5" x14ac:dyDescent="0.25">
      <c r="A4309" s="36">
        <v>4303</v>
      </c>
      <c r="B4309" s="45">
        <v>45505</v>
      </c>
      <c r="C4309" s="53" t="s">
        <v>533</v>
      </c>
      <c r="D4309" s="53"/>
      <c r="E4309" s="36">
        <v>12003</v>
      </c>
      <c r="F4309" s="56" t="s">
        <v>2338</v>
      </c>
      <c r="G4309" s="36" t="s">
        <v>544</v>
      </c>
      <c r="H4309" s="38">
        <v>1</v>
      </c>
      <c r="I4309" s="48">
        <v>106000</v>
      </c>
      <c r="J4309" s="39">
        <f t="shared" si="1962"/>
        <v>0</v>
      </c>
      <c r="K4309" s="39">
        <f t="shared" si="1963"/>
        <v>106000</v>
      </c>
      <c r="L4309" s="39">
        <f t="shared" si="1964"/>
        <v>0</v>
      </c>
      <c r="M4309" s="39">
        <f>IF(C4309=12006,H4309,IF(C4309&lt;&gt;12006,0))</f>
        <v>0</v>
      </c>
      <c r="N4309" s="39">
        <f t="shared" si="1973"/>
        <v>0</v>
      </c>
      <c r="O4309" s="39">
        <f t="shared" si="1965"/>
        <v>0</v>
      </c>
      <c r="P4309" s="39">
        <f t="shared" si="1966"/>
        <v>0</v>
      </c>
      <c r="Q4309" s="39">
        <f t="shared" si="1967"/>
        <v>0</v>
      </c>
      <c r="R4309" s="39">
        <f t="shared" si="1968"/>
        <v>0</v>
      </c>
      <c r="S4309" s="39">
        <f t="shared" si="1969"/>
        <v>0</v>
      </c>
      <c r="T4309" s="39"/>
      <c r="U4309" s="39">
        <f t="shared" si="1970"/>
        <v>0</v>
      </c>
      <c r="V4309" s="39"/>
      <c r="W4309" s="39">
        <f t="shared" si="1971"/>
        <v>0</v>
      </c>
      <c r="X4309" s="39">
        <f t="shared" si="1974"/>
        <v>8.7063655030800824</v>
      </c>
      <c r="Y4309" s="39">
        <f t="shared" si="1975"/>
        <v>265</v>
      </c>
      <c r="Z4309" s="41">
        <f t="shared" si="1976"/>
        <v>1323.3675564681726</v>
      </c>
      <c r="AA4309" s="41"/>
      <c r="AB4309" s="41"/>
      <c r="AC4309" s="41"/>
      <c r="AD4309" s="42">
        <f t="shared" si="1977"/>
        <v>1323.3675564681726</v>
      </c>
      <c r="AE4309" s="41">
        <f t="shared" si="1978"/>
        <v>1323.3675564681726</v>
      </c>
      <c r="AF4309" s="42">
        <f t="shared" si="1979"/>
        <v>104676.63244353182</v>
      </c>
      <c r="AG4309" s="43">
        <f t="shared" si="1961"/>
        <v>400</v>
      </c>
      <c r="AH4309" s="44">
        <f t="shared" si="1980"/>
        <v>395.00616016427102</v>
      </c>
      <c r="AI4309" s="36">
        <f t="shared" si="1981"/>
        <v>4.9938398357289531</v>
      </c>
      <c r="AJ4309" s="36">
        <f t="shared" si="1982"/>
        <v>152</v>
      </c>
      <c r="AK4309" s="45">
        <v>45657</v>
      </c>
    </row>
    <row r="4310" spans="1:37" s="79" customFormat="1" ht="38.25" customHeight="1" x14ac:dyDescent="0.25">
      <c r="A4310" s="36">
        <v>4304</v>
      </c>
      <c r="B4310" s="45">
        <v>45505</v>
      </c>
      <c r="C4310" s="36" t="s">
        <v>823</v>
      </c>
      <c r="D4310" s="36"/>
      <c r="E4310" s="56">
        <v>12004</v>
      </c>
      <c r="F4310" s="56" t="s">
        <v>3043</v>
      </c>
      <c r="G4310" s="36" t="s">
        <v>558</v>
      </c>
      <c r="H4310" s="38">
        <v>1</v>
      </c>
      <c r="I4310" s="50">
        <v>7601076.5279999999</v>
      </c>
      <c r="J4310" s="39">
        <f t="shared" si="1962"/>
        <v>0</v>
      </c>
      <c r="K4310" s="39">
        <f t="shared" si="1963"/>
        <v>0</v>
      </c>
      <c r="L4310" s="39">
        <f t="shared" si="1964"/>
        <v>7601076.5279999999</v>
      </c>
      <c r="M4310" s="39">
        <f>IF(C4310=12006,H4310,IF(C4310&lt;&gt;12006,0))</f>
        <v>0</v>
      </c>
      <c r="N4310" s="39">
        <f t="shared" si="1973"/>
        <v>0</v>
      </c>
      <c r="O4310" s="39">
        <f t="shared" si="1965"/>
        <v>0</v>
      </c>
      <c r="P4310" s="39">
        <f t="shared" si="1966"/>
        <v>0</v>
      </c>
      <c r="Q4310" s="39">
        <f t="shared" si="1967"/>
        <v>0</v>
      </c>
      <c r="R4310" s="39">
        <f t="shared" si="1968"/>
        <v>0</v>
      </c>
      <c r="S4310" s="39">
        <f t="shared" si="1969"/>
        <v>0</v>
      </c>
      <c r="T4310" s="39"/>
      <c r="U4310" s="39">
        <f t="shared" si="1970"/>
        <v>0</v>
      </c>
      <c r="V4310" s="39"/>
      <c r="W4310" s="39">
        <f t="shared" si="1971"/>
        <v>0</v>
      </c>
      <c r="X4310" s="39">
        <f t="shared" si="1974"/>
        <v>624.31840065708411</v>
      </c>
      <c r="Y4310" s="39">
        <f t="shared" si="1975"/>
        <v>19002.691319999998</v>
      </c>
      <c r="Z4310" s="41">
        <f t="shared" si="1976"/>
        <v>94896.396899876796</v>
      </c>
      <c r="AA4310" s="41"/>
      <c r="AB4310" s="41"/>
      <c r="AC4310" s="41"/>
      <c r="AD4310" s="42">
        <f t="shared" si="1977"/>
        <v>94896.396899876796</v>
      </c>
      <c r="AE4310" s="41">
        <f t="shared" si="1978"/>
        <v>94896.396899876796</v>
      </c>
      <c r="AF4310" s="42">
        <f t="shared" si="1979"/>
        <v>7506180.1311001228</v>
      </c>
      <c r="AG4310" s="43">
        <f t="shared" si="1961"/>
        <v>400</v>
      </c>
      <c r="AH4310" s="44">
        <f t="shared" si="1980"/>
        <v>395.00616016427102</v>
      </c>
      <c r="AI4310" s="36">
        <f t="shared" si="1981"/>
        <v>4.9938398357289531</v>
      </c>
      <c r="AJ4310" s="36">
        <f t="shared" si="1982"/>
        <v>152</v>
      </c>
      <c r="AK4310" s="45">
        <v>45657</v>
      </c>
    </row>
    <row r="4311" spans="1:37" s="79" customFormat="1" ht="12.75" customHeight="1" x14ac:dyDescent="0.25">
      <c r="A4311" s="36">
        <v>4305</v>
      </c>
      <c r="B4311" s="45">
        <v>45505</v>
      </c>
      <c r="C4311" s="36" t="s">
        <v>823</v>
      </c>
      <c r="D4311" s="36"/>
      <c r="E4311" s="56">
        <v>12004</v>
      </c>
      <c r="F4311" s="56" t="s">
        <v>3044</v>
      </c>
      <c r="G4311" s="36" t="s">
        <v>558</v>
      </c>
      <c r="H4311" s="38">
        <v>1</v>
      </c>
      <c r="I4311" s="50">
        <v>9637500</v>
      </c>
      <c r="J4311" s="39">
        <f t="shared" si="1962"/>
        <v>0</v>
      </c>
      <c r="K4311" s="39">
        <f t="shared" si="1963"/>
        <v>0</v>
      </c>
      <c r="L4311" s="39">
        <f t="shared" si="1964"/>
        <v>9637500</v>
      </c>
      <c r="M4311" s="39">
        <f>IF(C4311=12006,H4311,IF(C4311&lt;&gt;12006,0))</f>
        <v>0</v>
      </c>
      <c r="N4311" s="39">
        <f t="shared" si="1973"/>
        <v>0</v>
      </c>
      <c r="O4311" s="39">
        <f t="shared" si="1965"/>
        <v>0</v>
      </c>
      <c r="P4311" s="39">
        <f t="shared" si="1966"/>
        <v>0</v>
      </c>
      <c r="Q4311" s="39">
        <f t="shared" si="1967"/>
        <v>0</v>
      </c>
      <c r="R4311" s="39">
        <f t="shared" si="1968"/>
        <v>0</v>
      </c>
      <c r="S4311" s="39">
        <f t="shared" si="1969"/>
        <v>0</v>
      </c>
      <c r="T4311" s="39"/>
      <c r="U4311" s="39">
        <f t="shared" si="1970"/>
        <v>0</v>
      </c>
      <c r="V4311" s="39"/>
      <c r="W4311" s="39">
        <f t="shared" si="1971"/>
        <v>0</v>
      </c>
      <c r="X4311" s="39">
        <f t="shared" si="1974"/>
        <v>791.58110882956873</v>
      </c>
      <c r="Y4311" s="39">
        <f t="shared" si="1975"/>
        <v>24093.75</v>
      </c>
      <c r="Z4311" s="41">
        <f t="shared" si="1976"/>
        <v>120320.32854209446</v>
      </c>
      <c r="AA4311" s="41"/>
      <c r="AB4311" s="41"/>
      <c r="AC4311" s="41"/>
      <c r="AD4311" s="42">
        <f t="shared" si="1977"/>
        <v>120320.32854209446</v>
      </c>
      <c r="AE4311" s="41">
        <f t="shared" si="1978"/>
        <v>120320.32854209446</v>
      </c>
      <c r="AF4311" s="42">
        <f t="shared" si="1979"/>
        <v>9517179.6714579053</v>
      </c>
      <c r="AG4311" s="43">
        <f t="shared" si="1961"/>
        <v>400</v>
      </c>
      <c r="AH4311" s="44">
        <f t="shared" si="1980"/>
        <v>395.00616016427102</v>
      </c>
      <c r="AI4311" s="36">
        <f t="shared" si="1981"/>
        <v>4.9938398357289531</v>
      </c>
      <c r="AJ4311" s="36">
        <f t="shared" si="1982"/>
        <v>152</v>
      </c>
      <c r="AK4311" s="45">
        <v>45657</v>
      </c>
    </row>
    <row r="4312" spans="1:37" s="79" customFormat="1" ht="38.25" customHeight="1" x14ac:dyDescent="0.25">
      <c r="A4312" s="36">
        <v>4306</v>
      </c>
      <c r="B4312" s="45">
        <v>45505</v>
      </c>
      <c r="C4312" s="36" t="s">
        <v>533</v>
      </c>
      <c r="D4312" s="36"/>
      <c r="E4312" s="56">
        <v>12003</v>
      </c>
      <c r="F4312" s="56" t="s">
        <v>3045</v>
      </c>
      <c r="G4312" s="36" t="s">
        <v>544</v>
      </c>
      <c r="H4312" s="38">
        <v>1</v>
      </c>
      <c r="I4312" s="50">
        <v>100000</v>
      </c>
      <c r="J4312" s="39">
        <f t="shared" si="1962"/>
        <v>0</v>
      </c>
      <c r="K4312" s="39">
        <f t="shared" si="1963"/>
        <v>100000</v>
      </c>
      <c r="L4312" s="39">
        <f t="shared" si="1964"/>
        <v>0</v>
      </c>
      <c r="M4312" s="39">
        <f>IF(C4312=12006,H4312,IF(C4312&lt;&gt;12006,0))</f>
        <v>0</v>
      </c>
      <c r="N4312" s="39">
        <f t="shared" si="1973"/>
        <v>0</v>
      </c>
      <c r="O4312" s="39">
        <f t="shared" si="1965"/>
        <v>0</v>
      </c>
      <c r="P4312" s="39">
        <f t="shared" si="1966"/>
        <v>0</v>
      </c>
      <c r="Q4312" s="39">
        <f t="shared" si="1967"/>
        <v>0</v>
      </c>
      <c r="R4312" s="39">
        <f t="shared" si="1968"/>
        <v>0</v>
      </c>
      <c r="S4312" s="39">
        <f t="shared" si="1969"/>
        <v>0</v>
      </c>
      <c r="T4312" s="39"/>
      <c r="U4312" s="39">
        <f t="shared" si="1970"/>
        <v>0</v>
      </c>
      <c r="V4312" s="39"/>
      <c r="W4312" s="39">
        <f t="shared" si="1971"/>
        <v>0</v>
      </c>
      <c r="X4312" s="39">
        <f t="shared" si="1974"/>
        <v>8.2135523613963031</v>
      </c>
      <c r="Y4312" s="39">
        <f t="shared" si="1975"/>
        <v>249.99999999999997</v>
      </c>
      <c r="Z4312" s="41">
        <f t="shared" si="1976"/>
        <v>1248.4599589322381</v>
      </c>
      <c r="AA4312" s="41"/>
      <c r="AB4312" s="41"/>
      <c r="AC4312" s="41"/>
      <c r="AD4312" s="42">
        <f t="shared" si="1977"/>
        <v>1248.4599589322381</v>
      </c>
      <c r="AE4312" s="41">
        <f t="shared" si="1978"/>
        <v>1248.4599589322381</v>
      </c>
      <c r="AF4312" s="42">
        <f t="shared" si="1979"/>
        <v>98751.540041067768</v>
      </c>
      <c r="AG4312" s="43">
        <f t="shared" si="1961"/>
        <v>400</v>
      </c>
      <c r="AH4312" s="44">
        <f t="shared" si="1980"/>
        <v>395.00616016427102</v>
      </c>
      <c r="AI4312" s="36">
        <f t="shared" si="1981"/>
        <v>4.9938398357289531</v>
      </c>
      <c r="AJ4312" s="36">
        <f t="shared" si="1982"/>
        <v>152</v>
      </c>
      <c r="AK4312" s="45">
        <v>45657</v>
      </c>
    </row>
    <row r="4313" spans="1:37" s="79" customFormat="1" ht="38.25" customHeight="1" x14ac:dyDescent="0.25">
      <c r="A4313" s="36">
        <v>4307</v>
      </c>
      <c r="B4313" s="45">
        <v>45536</v>
      </c>
      <c r="C4313" s="36" t="s">
        <v>533</v>
      </c>
      <c r="D4313" s="36"/>
      <c r="E4313" s="36">
        <v>12003</v>
      </c>
      <c r="F4313" s="56" t="s">
        <v>2978</v>
      </c>
      <c r="G4313" s="36" t="s">
        <v>70</v>
      </c>
      <c r="H4313" s="38">
        <v>1</v>
      </c>
      <c r="I4313" s="48">
        <v>140000</v>
      </c>
      <c r="J4313" s="39">
        <f t="shared" si="1962"/>
        <v>0</v>
      </c>
      <c r="K4313" s="39">
        <f t="shared" si="1963"/>
        <v>140000</v>
      </c>
      <c r="L4313" s="39">
        <f t="shared" si="1964"/>
        <v>0</v>
      </c>
      <c r="M4313" s="39">
        <f>IF(C4313=12006,H4313,IF(C4313&lt;&gt;12006,0))</f>
        <v>0</v>
      </c>
      <c r="N4313" s="39">
        <f t="shared" si="1973"/>
        <v>0</v>
      </c>
      <c r="O4313" s="39">
        <f t="shared" si="1965"/>
        <v>0</v>
      </c>
      <c r="P4313" s="39">
        <f t="shared" si="1966"/>
        <v>0</v>
      </c>
      <c r="Q4313" s="39">
        <f t="shared" si="1967"/>
        <v>0</v>
      </c>
      <c r="R4313" s="39">
        <f t="shared" si="1968"/>
        <v>0</v>
      </c>
      <c r="S4313" s="39">
        <f t="shared" si="1969"/>
        <v>0</v>
      </c>
      <c r="T4313" s="39"/>
      <c r="U4313" s="39">
        <f t="shared" si="1970"/>
        <v>0</v>
      </c>
      <c r="V4313" s="39"/>
      <c r="W4313" s="39">
        <f t="shared" si="1971"/>
        <v>0</v>
      </c>
      <c r="X4313" s="39">
        <f t="shared" si="1974"/>
        <v>11.498973305954825</v>
      </c>
      <c r="Y4313" s="39">
        <f t="shared" si="1975"/>
        <v>350</v>
      </c>
      <c r="Z4313" s="41">
        <f t="shared" si="1976"/>
        <v>1391.3757700205338</v>
      </c>
      <c r="AA4313" s="41"/>
      <c r="AB4313" s="41"/>
      <c r="AC4313" s="41"/>
      <c r="AD4313" s="42">
        <f t="shared" si="1977"/>
        <v>1391.3757700205338</v>
      </c>
      <c r="AE4313" s="41">
        <f t="shared" si="1978"/>
        <v>1391.3757700205338</v>
      </c>
      <c r="AF4313" s="42">
        <f t="shared" si="1979"/>
        <v>138608.62422997947</v>
      </c>
      <c r="AG4313" s="43">
        <f t="shared" si="1961"/>
        <v>400</v>
      </c>
      <c r="AH4313" s="44">
        <f t="shared" si="1980"/>
        <v>396.02464065708421</v>
      </c>
      <c r="AI4313" s="36">
        <f t="shared" si="1981"/>
        <v>3.9753593429158109</v>
      </c>
      <c r="AJ4313" s="36">
        <f t="shared" si="1982"/>
        <v>121</v>
      </c>
      <c r="AK4313" s="45">
        <v>45657</v>
      </c>
    </row>
    <row r="4314" spans="1:37" s="79" customFormat="1" ht="38.25" customHeight="1" x14ac:dyDescent="0.25">
      <c r="A4314" s="36">
        <v>4308</v>
      </c>
      <c r="B4314" s="45">
        <v>45536</v>
      </c>
      <c r="C4314" s="49" t="s">
        <v>272</v>
      </c>
      <c r="D4314" s="49"/>
      <c r="E4314" s="49">
        <v>12010</v>
      </c>
      <c r="F4314" s="56" t="s">
        <v>2920</v>
      </c>
      <c r="G4314" s="36" t="s">
        <v>70</v>
      </c>
      <c r="H4314" s="38">
        <v>1</v>
      </c>
      <c r="I4314" s="48">
        <v>332875</v>
      </c>
      <c r="J4314" s="39">
        <f t="shared" si="1962"/>
        <v>0</v>
      </c>
      <c r="K4314" s="39">
        <f t="shared" si="1963"/>
        <v>0</v>
      </c>
      <c r="L4314" s="39">
        <f t="shared" si="1964"/>
        <v>0</v>
      </c>
      <c r="M4314" s="39">
        <f>IF(C4314=12006,H4314,IF(C4314&lt;&gt;12006,0))</f>
        <v>0</v>
      </c>
      <c r="N4314" s="39">
        <f t="shared" si="1973"/>
        <v>0</v>
      </c>
      <c r="O4314" s="39">
        <f t="shared" si="1965"/>
        <v>0</v>
      </c>
      <c r="P4314" s="39">
        <f t="shared" si="1966"/>
        <v>0</v>
      </c>
      <c r="Q4314" s="39">
        <f t="shared" si="1967"/>
        <v>0</v>
      </c>
      <c r="R4314" s="39">
        <f t="shared" si="1968"/>
        <v>332875</v>
      </c>
      <c r="S4314" s="39">
        <f t="shared" si="1969"/>
        <v>0</v>
      </c>
      <c r="T4314" s="39"/>
      <c r="U4314" s="39">
        <f t="shared" si="1970"/>
        <v>0</v>
      </c>
      <c r="V4314" s="39"/>
      <c r="W4314" s="39">
        <f t="shared" si="1971"/>
        <v>0</v>
      </c>
      <c r="X4314" s="39">
        <f t="shared" si="1974"/>
        <v>91.136208076659827</v>
      </c>
      <c r="Y4314" s="39">
        <f t="shared" si="1975"/>
        <v>2773.9583333333335</v>
      </c>
      <c r="Z4314" s="41">
        <f t="shared" si="1976"/>
        <v>11027.481177275838</v>
      </c>
      <c r="AA4314" s="41"/>
      <c r="AB4314" s="41"/>
      <c r="AC4314" s="41"/>
      <c r="AD4314" s="42">
        <f t="shared" si="1977"/>
        <v>11027.481177275838</v>
      </c>
      <c r="AE4314" s="41">
        <f t="shared" si="1978"/>
        <v>11027.481177275838</v>
      </c>
      <c r="AF4314" s="42">
        <f t="shared" si="1979"/>
        <v>321847.51882272417</v>
      </c>
      <c r="AG4314" s="43">
        <f t="shared" si="1961"/>
        <v>120</v>
      </c>
      <c r="AH4314" s="44">
        <f t="shared" si="1980"/>
        <v>116.02464065708419</v>
      </c>
      <c r="AI4314" s="36">
        <f t="shared" si="1981"/>
        <v>3.9753593429158109</v>
      </c>
      <c r="AJ4314" s="36">
        <f t="shared" si="1982"/>
        <v>121</v>
      </c>
      <c r="AK4314" s="45">
        <v>45657</v>
      </c>
    </row>
    <row r="4315" spans="1:37" s="79" customFormat="1" ht="38.25" customHeight="1" x14ac:dyDescent="0.25">
      <c r="A4315" s="36">
        <v>4309</v>
      </c>
      <c r="B4315" s="45">
        <v>45536</v>
      </c>
      <c r="C4315" s="36" t="s">
        <v>721</v>
      </c>
      <c r="D4315" s="36"/>
      <c r="E4315" s="36">
        <v>12003</v>
      </c>
      <c r="F4315" s="56" t="s">
        <v>2978</v>
      </c>
      <c r="G4315" s="36" t="s">
        <v>70</v>
      </c>
      <c r="H4315" s="38">
        <v>1</v>
      </c>
      <c r="I4315" s="48">
        <v>140000</v>
      </c>
      <c r="J4315" s="39">
        <f t="shared" si="1962"/>
        <v>0</v>
      </c>
      <c r="K4315" s="39">
        <f t="shared" si="1963"/>
        <v>140000</v>
      </c>
      <c r="L4315" s="39">
        <f t="shared" si="1964"/>
        <v>0</v>
      </c>
      <c r="M4315" s="39">
        <f>IF(C4315=12006,H4315,IF(C4315&lt;&gt;12006,0))</f>
        <v>0</v>
      </c>
      <c r="N4315" s="39">
        <f t="shared" si="1973"/>
        <v>0</v>
      </c>
      <c r="O4315" s="39">
        <f t="shared" si="1965"/>
        <v>0</v>
      </c>
      <c r="P4315" s="39">
        <f t="shared" si="1966"/>
        <v>0</v>
      </c>
      <c r="Q4315" s="39">
        <f t="shared" si="1967"/>
        <v>0</v>
      </c>
      <c r="R4315" s="39">
        <f t="shared" si="1968"/>
        <v>0</v>
      </c>
      <c r="S4315" s="39">
        <f t="shared" si="1969"/>
        <v>0</v>
      </c>
      <c r="T4315" s="39"/>
      <c r="U4315" s="39">
        <f t="shared" si="1970"/>
        <v>0</v>
      </c>
      <c r="V4315" s="39"/>
      <c r="W4315" s="39">
        <f t="shared" si="1971"/>
        <v>0</v>
      </c>
      <c r="X4315" s="39">
        <f t="shared" si="1974"/>
        <v>11.498973305954825</v>
      </c>
      <c r="Y4315" s="39">
        <f t="shared" si="1975"/>
        <v>350</v>
      </c>
      <c r="Z4315" s="41">
        <f t="shared" si="1976"/>
        <v>1391.3757700205338</v>
      </c>
      <c r="AA4315" s="41"/>
      <c r="AB4315" s="41"/>
      <c r="AC4315" s="41"/>
      <c r="AD4315" s="42">
        <f t="shared" si="1977"/>
        <v>1391.3757700205338</v>
      </c>
      <c r="AE4315" s="41">
        <f t="shared" si="1978"/>
        <v>1391.3757700205338</v>
      </c>
      <c r="AF4315" s="42">
        <f t="shared" si="1979"/>
        <v>138608.62422997947</v>
      </c>
      <c r="AG4315" s="43">
        <f t="shared" si="1961"/>
        <v>400</v>
      </c>
      <c r="AH4315" s="44">
        <f t="shared" si="1980"/>
        <v>396.02464065708421</v>
      </c>
      <c r="AI4315" s="36">
        <f t="shared" si="1981"/>
        <v>3.9753593429158109</v>
      </c>
      <c r="AJ4315" s="36">
        <f t="shared" si="1982"/>
        <v>121</v>
      </c>
      <c r="AK4315" s="45">
        <v>45657</v>
      </c>
    </row>
    <row r="4316" spans="1:37" s="79" customFormat="1" ht="38.25" customHeight="1" x14ac:dyDescent="0.25">
      <c r="A4316" s="36">
        <v>4310</v>
      </c>
      <c r="B4316" s="45">
        <v>45536</v>
      </c>
      <c r="C4316" s="49" t="s">
        <v>721</v>
      </c>
      <c r="D4316" s="49"/>
      <c r="E4316" s="49">
        <v>12003</v>
      </c>
      <c r="F4316" s="56" t="s">
        <v>2978</v>
      </c>
      <c r="G4316" s="56" t="s">
        <v>70</v>
      </c>
      <c r="H4316" s="38">
        <v>1</v>
      </c>
      <c r="I4316" s="48">
        <v>145000</v>
      </c>
      <c r="J4316" s="39">
        <f t="shared" si="1962"/>
        <v>0</v>
      </c>
      <c r="K4316" s="39">
        <f t="shared" si="1963"/>
        <v>145000</v>
      </c>
      <c r="L4316" s="39">
        <f t="shared" si="1964"/>
        <v>0</v>
      </c>
      <c r="M4316" s="39">
        <f>IF(C4316=12006,H4316,IF(C4316&lt;&gt;12006,0))</f>
        <v>0</v>
      </c>
      <c r="N4316" s="39">
        <f t="shared" si="1973"/>
        <v>0</v>
      </c>
      <c r="O4316" s="39">
        <f t="shared" si="1965"/>
        <v>0</v>
      </c>
      <c r="P4316" s="39">
        <f t="shared" si="1966"/>
        <v>0</v>
      </c>
      <c r="Q4316" s="39">
        <f t="shared" si="1967"/>
        <v>0</v>
      </c>
      <c r="R4316" s="39">
        <f t="shared" si="1968"/>
        <v>0</v>
      </c>
      <c r="S4316" s="39">
        <f t="shared" si="1969"/>
        <v>0</v>
      </c>
      <c r="T4316" s="39"/>
      <c r="U4316" s="39">
        <f t="shared" si="1970"/>
        <v>0</v>
      </c>
      <c r="V4316" s="39"/>
      <c r="W4316" s="39">
        <f t="shared" si="1971"/>
        <v>0</v>
      </c>
      <c r="X4316" s="39">
        <f t="shared" si="1974"/>
        <v>11.909650924024641</v>
      </c>
      <c r="Y4316" s="39">
        <f t="shared" si="1975"/>
        <v>362.5</v>
      </c>
      <c r="Z4316" s="41">
        <f t="shared" si="1976"/>
        <v>1441.0677618069815</v>
      </c>
      <c r="AA4316" s="41"/>
      <c r="AB4316" s="41"/>
      <c r="AC4316" s="41"/>
      <c r="AD4316" s="42">
        <f t="shared" si="1977"/>
        <v>1441.0677618069815</v>
      </c>
      <c r="AE4316" s="41">
        <f t="shared" si="1978"/>
        <v>1441.0677618069815</v>
      </c>
      <c r="AF4316" s="42">
        <f t="shared" si="1979"/>
        <v>143558.93223819303</v>
      </c>
      <c r="AG4316" s="43">
        <f t="shared" si="1961"/>
        <v>400</v>
      </c>
      <c r="AH4316" s="44">
        <f t="shared" si="1980"/>
        <v>396.02464065708421</v>
      </c>
      <c r="AI4316" s="36">
        <f t="shared" si="1981"/>
        <v>3.9753593429158109</v>
      </c>
      <c r="AJ4316" s="36">
        <f t="shared" si="1982"/>
        <v>121</v>
      </c>
      <c r="AK4316" s="45">
        <v>45657</v>
      </c>
    </row>
    <row r="4317" spans="1:37" s="79" customFormat="1" ht="12.75" customHeight="1" x14ac:dyDescent="0.25">
      <c r="A4317" s="36">
        <v>4311</v>
      </c>
      <c r="B4317" s="45">
        <v>45536</v>
      </c>
      <c r="C4317" s="49" t="s">
        <v>721</v>
      </c>
      <c r="D4317" s="49"/>
      <c r="E4317" s="49">
        <v>12003</v>
      </c>
      <c r="F4317" s="56" t="s">
        <v>3046</v>
      </c>
      <c r="G4317" s="56" t="s">
        <v>65</v>
      </c>
      <c r="H4317" s="38">
        <v>1</v>
      </c>
      <c r="I4317" s="48">
        <v>200000</v>
      </c>
      <c r="J4317" s="39">
        <f t="shared" si="1962"/>
        <v>0</v>
      </c>
      <c r="K4317" s="39">
        <f t="shared" si="1963"/>
        <v>200000</v>
      </c>
      <c r="L4317" s="39">
        <f t="shared" si="1964"/>
        <v>0</v>
      </c>
      <c r="M4317" s="39">
        <f>IF(C4317=12006,H4317,IF(C4317&lt;&gt;12006,0))</f>
        <v>0</v>
      </c>
      <c r="N4317" s="39">
        <f t="shared" si="1973"/>
        <v>0</v>
      </c>
      <c r="O4317" s="39">
        <f t="shared" si="1965"/>
        <v>0</v>
      </c>
      <c r="P4317" s="39">
        <f t="shared" si="1966"/>
        <v>0</v>
      </c>
      <c r="Q4317" s="39">
        <f t="shared" si="1967"/>
        <v>0</v>
      </c>
      <c r="R4317" s="39">
        <f t="shared" si="1968"/>
        <v>0</v>
      </c>
      <c r="S4317" s="39">
        <f t="shared" si="1969"/>
        <v>0</v>
      </c>
      <c r="T4317" s="39"/>
      <c r="U4317" s="39">
        <f t="shared" si="1970"/>
        <v>0</v>
      </c>
      <c r="V4317" s="39"/>
      <c r="W4317" s="39">
        <f t="shared" si="1971"/>
        <v>0</v>
      </c>
      <c r="X4317" s="39">
        <f t="shared" si="1974"/>
        <v>16.427104722792606</v>
      </c>
      <c r="Y4317" s="39">
        <f t="shared" si="1975"/>
        <v>499.99999999999994</v>
      </c>
      <c r="Z4317" s="41">
        <f t="shared" si="1976"/>
        <v>1987.6796714579052</v>
      </c>
      <c r="AA4317" s="41"/>
      <c r="AB4317" s="41"/>
      <c r="AC4317" s="41"/>
      <c r="AD4317" s="42">
        <f t="shared" si="1977"/>
        <v>1987.6796714579052</v>
      </c>
      <c r="AE4317" s="41">
        <f t="shared" si="1978"/>
        <v>1987.6796714579052</v>
      </c>
      <c r="AF4317" s="42">
        <f t="shared" si="1979"/>
        <v>198012.32032854209</v>
      </c>
      <c r="AG4317" s="43">
        <f t="shared" si="1961"/>
        <v>400</v>
      </c>
      <c r="AH4317" s="44">
        <f t="shared" si="1980"/>
        <v>396.02464065708421</v>
      </c>
      <c r="AI4317" s="36">
        <f t="shared" si="1981"/>
        <v>3.9753593429158109</v>
      </c>
      <c r="AJ4317" s="36">
        <f t="shared" si="1982"/>
        <v>121</v>
      </c>
      <c r="AK4317" s="45">
        <v>45657</v>
      </c>
    </row>
    <row r="4318" spans="1:37" s="79" customFormat="1" ht="12.75" x14ac:dyDescent="0.25">
      <c r="A4318" s="36">
        <v>4312</v>
      </c>
      <c r="B4318" s="45">
        <v>45536</v>
      </c>
      <c r="C4318" s="36" t="s">
        <v>721</v>
      </c>
      <c r="D4318" s="36"/>
      <c r="E4318" s="36">
        <v>12003</v>
      </c>
      <c r="F4318" s="56" t="s">
        <v>3047</v>
      </c>
      <c r="G4318" s="36" t="s">
        <v>65</v>
      </c>
      <c r="H4318" s="38">
        <v>1</v>
      </c>
      <c r="I4318" s="48">
        <v>170000</v>
      </c>
      <c r="J4318" s="39">
        <f t="shared" si="1962"/>
        <v>0</v>
      </c>
      <c r="K4318" s="39">
        <f t="shared" si="1963"/>
        <v>170000</v>
      </c>
      <c r="L4318" s="39">
        <f t="shared" si="1964"/>
        <v>0</v>
      </c>
      <c r="M4318" s="39">
        <f>IF(C4318=12006,H4318,IF(C4318&lt;&gt;12006,0))</f>
        <v>0</v>
      </c>
      <c r="N4318" s="39">
        <f t="shared" si="1973"/>
        <v>0</v>
      </c>
      <c r="O4318" s="39">
        <f t="shared" si="1965"/>
        <v>0</v>
      </c>
      <c r="P4318" s="39">
        <f t="shared" si="1966"/>
        <v>0</v>
      </c>
      <c r="Q4318" s="39">
        <f t="shared" si="1967"/>
        <v>0</v>
      </c>
      <c r="R4318" s="39">
        <f t="shared" si="1968"/>
        <v>0</v>
      </c>
      <c r="S4318" s="39">
        <f t="shared" si="1969"/>
        <v>0</v>
      </c>
      <c r="T4318" s="39"/>
      <c r="U4318" s="39">
        <f t="shared" si="1970"/>
        <v>0</v>
      </c>
      <c r="V4318" s="39"/>
      <c r="W4318" s="39">
        <f t="shared" si="1971"/>
        <v>0</v>
      </c>
      <c r="X4318" s="39">
        <f t="shared" si="1974"/>
        <v>13.963039014373717</v>
      </c>
      <c r="Y4318" s="39">
        <f t="shared" si="1975"/>
        <v>425</v>
      </c>
      <c r="Z4318" s="41">
        <f t="shared" si="1976"/>
        <v>1689.5277207392196</v>
      </c>
      <c r="AA4318" s="41"/>
      <c r="AB4318" s="41"/>
      <c r="AC4318" s="41"/>
      <c r="AD4318" s="42">
        <f t="shared" si="1977"/>
        <v>1689.5277207392196</v>
      </c>
      <c r="AE4318" s="41">
        <f t="shared" si="1978"/>
        <v>1689.5277207392196</v>
      </c>
      <c r="AF4318" s="42">
        <f t="shared" si="1979"/>
        <v>168310.47227926078</v>
      </c>
      <c r="AG4318" s="43">
        <f t="shared" si="1961"/>
        <v>400</v>
      </c>
      <c r="AH4318" s="44">
        <f t="shared" si="1980"/>
        <v>396.02464065708421</v>
      </c>
      <c r="AI4318" s="36">
        <f t="shared" si="1981"/>
        <v>3.9753593429158109</v>
      </c>
      <c r="AJ4318" s="36">
        <f t="shared" si="1982"/>
        <v>121</v>
      </c>
      <c r="AK4318" s="45">
        <v>45657</v>
      </c>
    </row>
    <row r="4319" spans="1:37" s="79" customFormat="1" ht="38.25" customHeight="1" x14ac:dyDescent="0.25">
      <c r="A4319" s="36">
        <v>4313</v>
      </c>
      <c r="B4319" s="45">
        <v>45536</v>
      </c>
      <c r="C4319" s="36" t="s">
        <v>272</v>
      </c>
      <c r="D4319" s="36"/>
      <c r="E4319" s="36">
        <v>12010</v>
      </c>
      <c r="F4319" s="56" t="s">
        <v>3048</v>
      </c>
      <c r="G4319" s="56" t="s">
        <v>70</v>
      </c>
      <c r="H4319" s="38">
        <v>1</v>
      </c>
      <c r="I4319" s="50">
        <v>151500</v>
      </c>
      <c r="J4319" s="39">
        <f t="shared" si="1962"/>
        <v>0</v>
      </c>
      <c r="K4319" s="39">
        <f t="shared" si="1963"/>
        <v>0</v>
      </c>
      <c r="L4319" s="39">
        <f t="shared" si="1964"/>
        <v>0</v>
      </c>
      <c r="M4319" s="39">
        <f>IF(C4319=12006,H4319,IF(C4319&lt;&gt;12006,0))</f>
        <v>0</v>
      </c>
      <c r="N4319" s="39">
        <f t="shared" si="1973"/>
        <v>0</v>
      </c>
      <c r="O4319" s="39">
        <f t="shared" si="1965"/>
        <v>0</v>
      </c>
      <c r="P4319" s="39">
        <f t="shared" si="1966"/>
        <v>0</v>
      </c>
      <c r="Q4319" s="39">
        <f t="shared" si="1967"/>
        <v>0</v>
      </c>
      <c r="R4319" s="39">
        <f t="shared" si="1968"/>
        <v>151500</v>
      </c>
      <c r="S4319" s="39">
        <f t="shared" si="1969"/>
        <v>0</v>
      </c>
      <c r="T4319" s="39"/>
      <c r="U4319" s="39">
        <f t="shared" si="1970"/>
        <v>0</v>
      </c>
      <c r="V4319" s="39"/>
      <c r="W4319" s="39">
        <f t="shared" si="1971"/>
        <v>0</v>
      </c>
      <c r="X4319" s="39">
        <f t="shared" si="1974"/>
        <v>41.478439425051334</v>
      </c>
      <c r="Y4319" s="39">
        <f t="shared" si="1975"/>
        <v>1262.5</v>
      </c>
      <c r="Z4319" s="41">
        <f t="shared" si="1976"/>
        <v>5018.8911704312113</v>
      </c>
      <c r="AA4319" s="41"/>
      <c r="AB4319" s="41"/>
      <c r="AC4319" s="41"/>
      <c r="AD4319" s="42">
        <f t="shared" si="1977"/>
        <v>5018.8911704312113</v>
      </c>
      <c r="AE4319" s="41">
        <f t="shared" si="1978"/>
        <v>5018.8911704312113</v>
      </c>
      <c r="AF4319" s="42">
        <f t="shared" si="1979"/>
        <v>146481.10882956878</v>
      </c>
      <c r="AG4319" s="43">
        <f t="shared" si="1961"/>
        <v>120</v>
      </c>
      <c r="AH4319" s="44">
        <f t="shared" si="1980"/>
        <v>116.02464065708419</v>
      </c>
      <c r="AI4319" s="36">
        <f t="shared" si="1981"/>
        <v>3.9753593429158109</v>
      </c>
      <c r="AJ4319" s="36">
        <f t="shared" si="1982"/>
        <v>121</v>
      </c>
      <c r="AK4319" s="45">
        <v>45657</v>
      </c>
    </row>
    <row r="4320" spans="1:37" s="79" customFormat="1" ht="25.5" customHeight="1" x14ac:dyDescent="0.25">
      <c r="A4320" s="36">
        <v>4314</v>
      </c>
      <c r="B4320" s="45">
        <v>45536</v>
      </c>
      <c r="C4320" s="36" t="s">
        <v>823</v>
      </c>
      <c r="D4320" s="36"/>
      <c r="E4320" s="36">
        <v>12004</v>
      </c>
      <c r="F4320" s="56" t="s">
        <v>3049</v>
      </c>
      <c r="G4320" s="38" t="s">
        <v>322</v>
      </c>
      <c r="H4320" s="61">
        <v>801</v>
      </c>
      <c r="I4320" s="50">
        <v>42204807.189999998</v>
      </c>
      <c r="J4320" s="39">
        <f t="shared" si="1962"/>
        <v>0</v>
      </c>
      <c r="K4320" s="39">
        <f t="shared" si="1963"/>
        <v>0</v>
      </c>
      <c r="L4320" s="39">
        <f t="shared" si="1964"/>
        <v>42204807.189999998</v>
      </c>
      <c r="M4320" s="39">
        <f>IF(C4320=12006,H4320,IF(C4320&lt;&gt;12006,0))</f>
        <v>0</v>
      </c>
      <c r="N4320" s="39">
        <f t="shared" si="1973"/>
        <v>0</v>
      </c>
      <c r="O4320" s="39">
        <f t="shared" si="1965"/>
        <v>0</v>
      </c>
      <c r="P4320" s="39">
        <f t="shared" si="1966"/>
        <v>0</v>
      </c>
      <c r="Q4320" s="39">
        <f t="shared" si="1967"/>
        <v>0</v>
      </c>
      <c r="R4320" s="39">
        <f t="shared" si="1968"/>
        <v>0</v>
      </c>
      <c r="S4320" s="39">
        <f t="shared" si="1969"/>
        <v>0</v>
      </c>
      <c r="T4320" s="39"/>
      <c r="U4320" s="39">
        <f t="shared" si="1970"/>
        <v>0</v>
      </c>
      <c r="V4320" s="39"/>
      <c r="W4320" s="39">
        <f t="shared" si="1971"/>
        <v>0</v>
      </c>
      <c r="X4320" s="39">
        <f t="shared" si="1974"/>
        <v>3466.5139375770013</v>
      </c>
      <c r="Y4320" s="39">
        <f t="shared" si="1975"/>
        <v>105512.01797499998</v>
      </c>
      <c r="Z4320" s="41">
        <f t="shared" si="1976"/>
        <v>419448.18644681718</v>
      </c>
      <c r="AA4320" s="41"/>
      <c r="AB4320" s="41"/>
      <c r="AC4320" s="41">
        <f>AA4320+AB4320</f>
        <v>0</v>
      </c>
      <c r="AD4320" s="42">
        <f t="shared" si="1977"/>
        <v>419448.18644681718</v>
      </c>
      <c r="AE4320" s="41">
        <f t="shared" si="1978"/>
        <v>419448.18644681718</v>
      </c>
      <c r="AF4320" s="42">
        <f t="shared" si="1979"/>
        <v>41785359.003553182</v>
      </c>
      <c r="AG4320" s="43">
        <f t="shared" si="1961"/>
        <v>400</v>
      </c>
      <c r="AH4320" s="44">
        <f t="shared" si="1980"/>
        <v>396.02464065708421</v>
      </c>
      <c r="AI4320" s="36">
        <f t="shared" si="1981"/>
        <v>3.9753593429158109</v>
      </c>
      <c r="AJ4320" s="36">
        <f t="shared" si="1982"/>
        <v>121</v>
      </c>
      <c r="AK4320" s="45">
        <v>45657</v>
      </c>
    </row>
    <row r="4321" spans="1:37" s="79" customFormat="1" ht="12.75" x14ac:dyDescent="0.25">
      <c r="A4321" s="36">
        <v>4315</v>
      </c>
      <c r="B4321" s="45">
        <v>45536</v>
      </c>
      <c r="C4321" s="36" t="s">
        <v>823</v>
      </c>
      <c r="D4321" s="36"/>
      <c r="E4321" s="36">
        <v>12004</v>
      </c>
      <c r="F4321" s="56" t="s">
        <v>3050</v>
      </c>
      <c r="G4321" s="38" t="s">
        <v>335</v>
      </c>
      <c r="H4321" s="61">
        <v>1</v>
      </c>
      <c r="I4321" s="50">
        <v>465000</v>
      </c>
      <c r="J4321" s="39">
        <f t="shared" si="1962"/>
        <v>0</v>
      </c>
      <c r="K4321" s="39">
        <f t="shared" si="1963"/>
        <v>0</v>
      </c>
      <c r="L4321" s="39">
        <f t="shared" si="1964"/>
        <v>465000</v>
      </c>
      <c r="M4321" s="39">
        <f>IF(C4321=12006,H4321,IF(C4321&lt;&gt;12006,0))</f>
        <v>0</v>
      </c>
      <c r="N4321" s="39">
        <f t="shared" si="1973"/>
        <v>0</v>
      </c>
      <c r="O4321" s="39">
        <f t="shared" si="1965"/>
        <v>0</v>
      </c>
      <c r="P4321" s="39">
        <f t="shared" si="1966"/>
        <v>0</v>
      </c>
      <c r="Q4321" s="39">
        <f t="shared" si="1967"/>
        <v>0</v>
      </c>
      <c r="R4321" s="39">
        <f t="shared" si="1968"/>
        <v>0</v>
      </c>
      <c r="S4321" s="39">
        <f t="shared" si="1969"/>
        <v>0</v>
      </c>
      <c r="T4321" s="39"/>
      <c r="U4321" s="39">
        <f t="shared" si="1970"/>
        <v>0</v>
      </c>
      <c r="V4321" s="39"/>
      <c r="W4321" s="39">
        <f t="shared" si="1971"/>
        <v>0</v>
      </c>
      <c r="X4321" s="39">
        <f t="shared" si="1974"/>
        <v>38.19301848049281</v>
      </c>
      <c r="Y4321" s="39">
        <f t="shared" si="1975"/>
        <v>1162.5</v>
      </c>
      <c r="Z4321" s="41">
        <f t="shared" si="1976"/>
        <v>4621.3552361396305</v>
      </c>
      <c r="AA4321" s="41"/>
      <c r="AB4321" s="41"/>
      <c r="AC4321" s="41">
        <f>AA4321+AB4321</f>
        <v>0</v>
      </c>
      <c r="AD4321" s="42">
        <f t="shared" si="1977"/>
        <v>4621.3552361396305</v>
      </c>
      <c r="AE4321" s="41">
        <f t="shared" si="1978"/>
        <v>4621.3552361396305</v>
      </c>
      <c r="AF4321" s="42">
        <f t="shared" si="1979"/>
        <v>460378.64476386039</v>
      </c>
      <c r="AG4321" s="43">
        <f t="shared" ref="AG4321:AG4335" si="1984">(365.25/30.4375*(IF(E4321=12002,1/3%,IF(E4321=12003,1/3%,IF(E4321=12004,1/3%,IF(E4321=12006,1/2%,IF(E4321=12007,1/10%,IF(E4321=12008,1/3%,IF(E4321=12009,1/10%,IF(E4321=12010,1/10%,IF(E4321=12011,1/20%,IF(E4321=12012,1/3%))))))))))))</f>
        <v>400</v>
      </c>
      <c r="AH4321" s="44">
        <f t="shared" si="1980"/>
        <v>396.02464065708421</v>
      </c>
      <c r="AI4321" s="36">
        <f t="shared" si="1981"/>
        <v>3.9753593429158109</v>
      </c>
      <c r="AJ4321" s="36">
        <f t="shared" si="1982"/>
        <v>121</v>
      </c>
      <c r="AK4321" s="45">
        <v>45657</v>
      </c>
    </row>
    <row r="4322" spans="1:37" s="79" customFormat="1" ht="15" customHeight="1" x14ac:dyDescent="0.25">
      <c r="A4322" s="36">
        <v>4316</v>
      </c>
      <c r="B4322" s="45">
        <v>45536</v>
      </c>
      <c r="C4322" s="53" t="s">
        <v>533</v>
      </c>
      <c r="D4322" s="53"/>
      <c r="E4322" s="36">
        <v>12003</v>
      </c>
      <c r="F4322" s="56" t="s">
        <v>2978</v>
      </c>
      <c r="G4322" s="36" t="s">
        <v>544</v>
      </c>
      <c r="H4322" s="38">
        <v>3</v>
      </c>
      <c r="I4322" s="48">
        <v>450000</v>
      </c>
      <c r="J4322" s="39">
        <f t="shared" si="1962"/>
        <v>0</v>
      </c>
      <c r="K4322" s="39">
        <f t="shared" si="1963"/>
        <v>450000</v>
      </c>
      <c r="L4322" s="39">
        <f t="shared" si="1964"/>
        <v>0</v>
      </c>
      <c r="M4322" s="39">
        <f>IF(C4322=12006,H4322,IF(C4322&lt;&gt;12006,0))</f>
        <v>0</v>
      </c>
      <c r="N4322" s="39">
        <f t="shared" si="1973"/>
        <v>0</v>
      </c>
      <c r="O4322" s="39">
        <f t="shared" si="1965"/>
        <v>0</v>
      </c>
      <c r="P4322" s="39">
        <f t="shared" si="1966"/>
        <v>0</v>
      </c>
      <c r="Q4322" s="39">
        <f t="shared" si="1967"/>
        <v>0</v>
      </c>
      <c r="R4322" s="39">
        <f t="shared" si="1968"/>
        <v>0</v>
      </c>
      <c r="S4322" s="39">
        <f t="shared" si="1969"/>
        <v>0</v>
      </c>
      <c r="T4322" s="39"/>
      <c r="U4322" s="39">
        <f t="shared" si="1970"/>
        <v>0</v>
      </c>
      <c r="V4322" s="39"/>
      <c r="W4322" s="39">
        <f t="shared" si="1971"/>
        <v>0</v>
      </c>
      <c r="X4322" s="39">
        <f t="shared" si="1974"/>
        <v>36.960985626283367</v>
      </c>
      <c r="Y4322" s="39">
        <f t="shared" si="1975"/>
        <v>1125</v>
      </c>
      <c r="Z4322" s="41">
        <f t="shared" si="1976"/>
        <v>4472.2792607802876</v>
      </c>
      <c r="AA4322" s="41"/>
      <c r="AB4322" s="41"/>
      <c r="AC4322" s="41"/>
      <c r="AD4322" s="42">
        <f t="shared" si="1977"/>
        <v>4472.2792607802876</v>
      </c>
      <c r="AE4322" s="41">
        <f t="shared" si="1978"/>
        <v>4472.2792607802876</v>
      </c>
      <c r="AF4322" s="42">
        <f t="shared" si="1979"/>
        <v>445527.72073921969</v>
      </c>
      <c r="AG4322" s="43">
        <f t="shared" si="1984"/>
        <v>400</v>
      </c>
      <c r="AH4322" s="44">
        <f t="shared" si="1980"/>
        <v>396.02464065708421</v>
      </c>
      <c r="AI4322" s="36">
        <f t="shared" si="1981"/>
        <v>3.9753593429158109</v>
      </c>
      <c r="AJ4322" s="36">
        <f t="shared" si="1982"/>
        <v>121</v>
      </c>
      <c r="AK4322" s="45">
        <v>45657</v>
      </c>
    </row>
    <row r="4323" spans="1:37" s="79" customFormat="1" ht="12.75" customHeight="1" x14ac:dyDescent="0.25">
      <c r="A4323" s="36">
        <v>4317</v>
      </c>
      <c r="B4323" s="37">
        <v>45565</v>
      </c>
      <c r="C4323" s="37" t="s">
        <v>823</v>
      </c>
      <c r="D4323" s="37"/>
      <c r="E4323" s="36">
        <v>12004</v>
      </c>
      <c r="F4323" s="53" t="s">
        <v>3051</v>
      </c>
      <c r="G4323" s="36" t="s">
        <v>491</v>
      </c>
      <c r="H4323" s="49">
        <v>500</v>
      </c>
      <c r="I4323" s="39">
        <v>79799360.639363408</v>
      </c>
      <c r="J4323" s="39">
        <f t="shared" si="1962"/>
        <v>0</v>
      </c>
      <c r="K4323" s="39">
        <f t="shared" si="1963"/>
        <v>0</v>
      </c>
      <c r="L4323" s="39">
        <f t="shared" si="1964"/>
        <v>79799360.639363408</v>
      </c>
      <c r="M4323" s="39">
        <f>IF(C4323=12006,H4323,IF(C4323&lt;&gt;12006,0))</f>
        <v>0</v>
      </c>
      <c r="N4323" s="39">
        <f t="shared" si="1973"/>
        <v>0</v>
      </c>
      <c r="O4323" s="39">
        <f t="shared" si="1965"/>
        <v>0</v>
      </c>
      <c r="P4323" s="39">
        <f t="shared" si="1966"/>
        <v>0</v>
      </c>
      <c r="Q4323" s="39">
        <f t="shared" si="1967"/>
        <v>0</v>
      </c>
      <c r="R4323" s="39">
        <f t="shared" si="1968"/>
        <v>0</v>
      </c>
      <c r="S4323" s="39">
        <f t="shared" si="1969"/>
        <v>0</v>
      </c>
      <c r="T4323" s="39"/>
      <c r="U4323" s="39">
        <f t="shared" si="1970"/>
        <v>0</v>
      </c>
      <c r="V4323" s="39"/>
      <c r="W4323" s="39">
        <f t="shared" si="1971"/>
        <v>0</v>
      </c>
      <c r="X4323" s="39">
        <f t="shared" si="1974"/>
        <v>6554.3622701735858</v>
      </c>
      <c r="Y4323" s="39">
        <f t="shared" si="1975"/>
        <v>199498.40159840853</v>
      </c>
      <c r="Z4323" s="41">
        <f t="shared" si="1976"/>
        <v>603001.32885596994</v>
      </c>
      <c r="AA4323" s="41">
        <v>0</v>
      </c>
      <c r="AB4323" s="41"/>
      <c r="AC4323" s="41">
        <f>AA4323+AB4323</f>
        <v>0</v>
      </c>
      <c r="AD4323" s="42">
        <f t="shared" si="1977"/>
        <v>603001.32885596994</v>
      </c>
      <c r="AE4323" s="41">
        <f t="shared" si="1978"/>
        <v>603001.32885596994</v>
      </c>
      <c r="AF4323" s="42">
        <f t="shared" si="1979"/>
        <v>79196359.310507432</v>
      </c>
      <c r="AG4323" s="43">
        <f t="shared" si="1984"/>
        <v>400</v>
      </c>
      <c r="AH4323" s="44">
        <f t="shared" si="1980"/>
        <v>396.97741273100615</v>
      </c>
      <c r="AI4323" s="36">
        <f t="shared" si="1981"/>
        <v>3.0225872689938398</v>
      </c>
      <c r="AJ4323" s="36">
        <f t="shared" si="1982"/>
        <v>92</v>
      </c>
      <c r="AK4323" s="45">
        <v>45657</v>
      </c>
    </row>
    <row r="4324" spans="1:37" s="79" customFormat="1" ht="12.75" customHeight="1" x14ac:dyDescent="0.25">
      <c r="A4324" s="36">
        <v>4318</v>
      </c>
      <c r="B4324" s="37">
        <v>45565</v>
      </c>
      <c r="C4324" s="37" t="s">
        <v>823</v>
      </c>
      <c r="D4324" s="37"/>
      <c r="E4324" s="36">
        <v>12004</v>
      </c>
      <c r="F4324" s="53" t="s">
        <v>3052</v>
      </c>
      <c r="G4324" s="36" t="s">
        <v>491</v>
      </c>
      <c r="H4324" s="49">
        <v>192</v>
      </c>
      <c r="I4324" s="39">
        <v>48083754.48551555</v>
      </c>
      <c r="J4324" s="39">
        <f t="shared" si="1962"/>
        <v>0</v>
      </c>
      <c r="K4324" s="39">
        <f t="shared" si="1963"/>
        <v>0</v>
      </c>
      <c r="L4324" s="39">
        <f t="shared" si="1964"/>
        <v>48083754.48551555</v>
      </c>
      <c r="M4324" s="39">
        <f>IF(C4324=12006,H4324,IF(C4324&lt;&gt;12006,0))</f>
        <v>0</v>
      </c>
      <c r="N4324" s="39">
        <f t="shared" si="1973"/>
        <v>0</v>
      </c>
      <c r="O4324" s="39">
        <f t="shared" si="1965"/>
        <v>0</v>
      </c>
      <c r="P4324" s="39">
        <f t="shared" si="1966"/>
        <v>0</v>
      </c>
      <c r="Q4324" s="39">
        <f t="shared" si="1967"/>
        <v>0</v>
      </c>
      <c r="R4324" s="39">
        <f t="shared" si="1968"/>
        <v>0</v>
      </c>
      <c r="S4324" s="39">
        <f t="shared" si="1969"/>
        <v>0</v>
      </c>
      <c r="T4324" s="39"/>
      <c r="U4324" s="39">
        <f t="shared" si="1970"/>
        <v>0</v>
      </c>
      <c r="V4324" s="39"/>
      <c r="W4324" s="39">
        <f t="shared" si="1971"/>
        <v>0</v>
      </c>
      <c r="X4324" s="39">
        <f t="shared" si="1974"/>
        <v>3949.3843519930638</v>
      </c>
      <c r="Y4324" s="39">
        <f t="shared" si="1975"/>
        <v>120209.38621378888</v>
      </c>
      <c r="Z4324" s="41">
        <f t="shared" si="1976"/>
        <v>363343.36038336187</v>
      </c>
      <c r="AA4324" s="41">
        <v>0</v>
      </c>
      <c r="AB4324" s="41"/>
      <c r="AC4324" s="41">
        <f>AA4324+AB4324</f>
        <v>0</v>
      </c>
      <c r="AD4324" s="42">
        <f t="shared" si="1977"/>
        <v>363343.36038336187</v>
      </c>
      <c r="AE4324" s="41">
        <f t="shared" si="1978"/>
        <v>363343.36038336187</v>
      </c>
      <c r="AF4324" s="42">
        <f t="shared" si="1979"/>
        <v>47720411.125132188</v>
      </c>
      <c r="AG4324" s="43">
        <f t="shared" si="1984"/>
        <v>400</v>
      </c>
      <c r="AH4324" s="44">
        <f t="shared" si="1980"/>
        <v>396.97741273100615</v>
      </c>
      <c r="AI4324" s="36">
        <f t="shared" si="1981"/>
        <v>3.0225872689938398</v>
      </c>
      <c r="AJ4324" s="36">
        <f t="shared" si="1982"/>
        <v>92</v>
      </c>
      <c r="AK4324" s="45">
        <v>45657</v>
      </c>
    </row>
    <row r="4325" spans="1:37" s="79" customFormat="1" ht="25.5" x14ac:dyDescent="0.25">
      <c r="A4325" s="36">
        <v>4319</v>
      </c>
      <c r="B4325" s="37">
        <v>45565</v>
      </c>
      <c r="C4325" s="37" t="s">
        <v>823</v>
      </c>
      <c r="D4325" s="37"/>
      <c r="E4325" s="36">
        <v>12004</v>
      </c>
      <c r="F4325" s="53" t="s">
        <v>3053</v>
      </c>
      <c r="G4325" s="36" t="s">
        <v>491</v>
      </c>
      <c r="H4325" s="49">
        <v>30</v>
      </c>
      <c r="I4325" s="39">
        <v>16454586.638361804</v>
      </c>
      <c r="J4325" s="39">
        <f t="shared" si="1962"/>
        <v>0</v>
      </c>
      <c r="K4325" s="39">
        <f t="shared" si="1963"/>
        <v>0</v>
      </c>
      <c r="L4325" s="39">
        <f t="shared" si="1964"/>
        <v>16454586.638361804</v>
      </c>
      <c r="M4325" s="39">
        <f>IF(C4325=12006,H4325,IF(C4325&lt;&gt;12006,0))</f>
        <v>0</v>
      </c>
      <c r="N4325" s="39">
        <f t="shared" si="1973"/>
        <v>0</v>
      </c>
      <c r="O4325" s="39">
        <f t="shared" si="1965"/>
        <v>0</v>
      </c>
      <c r="P4325" s="39">
        <f t="shared" si="1966"/>
        <v>0</v>
      </c>
      <c r="Q4325" s="39">
        <f t="shared" si="1967"/>
        <v>0</v>
      </c>
      <c r="R4325" s="39">
        <f t="shared" si="1968"/>
        <v>0</v>
      </c>
      <c r="S4325" s="39">
        <f t="shared" si="1969"/>
        <v>0</v>
      </c>
      <c r="T4325" s="39"/>
      <c r="U4325" s="39">
        <f t="shared" si="1970"/>
        <v>0</v>
      </c>
      <c r="V4325" s="39"/>
      <c r="W4325" s="39">
        <f t="shared" si="1971"/>
        <v>0</v>
      </c>
      <c r="X4325" s="39">
        <f t="shared" si="1974"/>
        <v>1351.5060893931666</v>
      </c>
      <c r="Y4325" s="39">
        <f t="shared" si="1975"/>
        <v>41136.466595904509</v>
      </c>
      <c r="Z4325" s="41">
        <f t="shared" si="1976"/>
        <v>124338.56022417132</v>
      </c>
      <c r="AA4325" s="41">
        <v>0</v>
      </c>
      <c r="AB4325" s="41"/>
      <c r="AC4325" s="41">
        <f>AA4325+AB4325</f>
        <v>0</v>
      </c>
      <c r="AD4325" s="42">
        <f t="shared" si="1977"/>
        <v>124338.56022417132</v>
      </c>
      <c r="AE4325" s="41">
        <f t="shared" si="1978"/>
        <v>124338.56022417132</v>
      </c>
      <c r="AF4325" s="42">
        <f t="shared" si="1979"/>
        <v>16330248.078137632</v>
      </c>
      <c r="AG4325" s="43">
        <f t="shared" si="1984"/>
        <v>400</v>
      </c>
      <c r="AH4325" s="44">
        <f t="shared" si="1980"/>
        <v>396.97741273100615</v>
      </c>
      <c r="AI4325" s="36">
        <f t="shared" si="1981"/>
        <v>3.0225872689938398</v>
      </c>
      <c r="AJ4325" s="36">
        <f t="shared" si="1982"/>
        <v>92</v>
      </c>
      <c r="AK4325" s="45">
        <v>45657</v>
      </c>
    </row>
    <row r="4326" spans="1:37" s="79" customFormat="1" ht="12.75" x14ac:dyDescent="0.25">
      <c r="A4326" s="36">
        <v>4320</v>
      </c>
      <c r="B4326" s="37">
        <v>45565</v>
      </c>
      <c r="C4326" s="37" t="s">
        <v>265</v>
      </c>
      <c r="D4326" s="37"/>
      <c r="E4326" s="36">
        <v>12007</v>
      </c>
      <c r="F4326" s="53" t="s">
        <v>3054</v>
      </c>
      <c r="G4326" s="36" t="s">
        <v>491</v>
      </c>
      <c r="H4326" s="49">
        <v>1</v>
      </c>
      <c r="I4326" s="39">
        <v>390000</v>
      </c>
      <c r="J4326" s="39">
        <f t="shared" si="1962"/>
        <v>0</v>
      </c>
      <c r="K4326" s="39">
        <f t="shared" si="1963"/>
        <v>0</v>
      </c>
      <c r="L4326" s="39">
        <f t="shared" si="1964"/>
        <v>0</v>
      </c>
      <c r="M4326" s="39">
        <f>IF(C4326=12006,H4326,IF(C4326&lt;&gt;12006,0))</f>
        <v>0</v>
      </c>
      <c r="N4326" s="39">
        <f t="shared" si="1973"/>
        <v>0</v>
      </c>
      <c r="O4326" s="39">
        <f t="shared" si="1965"/>
        <v>390000</v>
      </c>
      <c r="P4326" s="39">
        <f t="shared" si="1966"/>
        <v>0</v>
      </c>
      <c r="Q4326" s="39">
        <f t="shared" si="1967"/>
        <v>0</v>
      </c>
      <c r="R4326" s="39">
        <f t="shared" si="1968"/>
        <v>0</v>
      </c>
      <c r="S4326" s="39">
        <f t="shared" si="1969"/>
        <v>0</v>
      </c>
      <c r="T4326" s="39"/>
      <c r="U4326" s="39">
        <f t="shared" si="1970"/>
        <v>0</v>
      </c>
      <c r="V4326" s="39"/>
      <c r="W4326" s="39">
        <f t="shared" si="1971"/>
        <v>0</v>
      </c>
      <c r="X4326" s="39">
        <f t="shared" si="1974"/>
        <v>106.77618069815195</v>
      </c>
      <c r="Y4326" s="39">
        <f t="shared" si="1975"/>
        <v>3250</v>
      </c>
      <c r="Z4326" s="41">
        <f t="shared" si="1976"/>
        <v>9823.40862422998</v>
      </c>
      <c r="AA4326" s="41">
        <v>0</v>
      </c>
      <c r="AB4326" s="41"/>
      <c r="AC4326" s="41">
        <f>AA4326+AB4326</f>
        <v>0</v>
      </c>
      <c r="AD4326" s="42">
        <f t="shared" si="1977"/>
        <v>9823.40862422998</v>
      </c>
      <c r="AE4326" s="41">
        <f t="shared" si="1978"/>
        <v>9823.40862422998</v>
      </c>
      <c r="AF4326" s="42">
        <f t="shared" si="1979"/>
        <v>380176.59137577005</v>
      </c>
      <c r="AG4326" s="43">
        <f t="shared" si="1984"/>
        <v>120</v>
      </c>
      <c r="AH4326" s="44">
        <f t="shared" si="1980"/>
        <v>116.97741273100615</v>
      </c>
      <c r="AI4326" s="36">
        <f t="shared" si="1981"/>
        <v>3.0225872689938398</v>
      </c>
      <c r="AJ4326" s="36">
        <f t="shared" si="1982"/>
        <v>92</v>
      </c>
      <c r="AK4326" s="45">
        <v>45657</v>
      </c>
    </row>
    <row r="4327" spans="1:37" s="79" customFormat="1" ht="12.75" x14ac:dyDescent="0.25">
      <c r="A4327" s="36">
        <v>4321</v>
      </c>
      <c r="B4327" s="45">
        <v>45566</v>
      </c>
      <c r="C4327" s="36" t="s">
        <v>823</v>
      </c>
      <c r="D4327" s="36"/>
      <c r="E4327" s="36">
        <v>12004</v>
      </c>
      <c r="F4327" s="56" t="s">
        <v>3055</v>
      </c>
      <c r="G4327" s="56" t="s">
        <v>1480</v>
      </c>
      <c r="H4327" s="38">
        <v>200</v>
      </c>
      <c r="I4327" s="50">
        <v>27940000</v>
      </c>
      <c r="J4327" s="39">
        <f t="shared" si="1962"/>
        <v>0</v>
      </c>
      <c r="K4327" s="39">
        <f t="shared" si="1963"/>
        <v>0</v>
      </c>
      <c r="L4327" s="39">
        <f t="shared" si="1964"/>
        <v>27940000</v>
      </c>
      <c r="M4327" s="39">
        <f>IF(C4327=12006,H4327,IF(C4327&lt;&gt;12006,0))</f>
        <v>0</v>
      </c>
      <c r="N4327" s="39">
        <f t="shared" si="1973"/>
        <v>0</v>
      </c>
      <c r="O4327" s="39">
        <f t="shared" si="1965"/>
        <v>0</v>
      </c>
      <c r="P4327" s="39">
        <f t="shared" si="1966"/>
        <v>0</v>
      </c>
      <c r="Q4327" s="39">
        <f t="shared" si="1967"/>
        <v>0</v>
      </c>
      <c r="R4327" s="39">
        <f t="shared" si="1968"/>
        <v>0</v>
      </c>
      <c r="S4327" s="39">
        <f t="shared" si="1969"/>
        <v>0</v>
      </c>
      <c r="T4327" s="39"/>
      <c r="U4327" s="39">
        <f t="shared" si="1970"/>
        <v>0</v>
      </c>
      <c r="V4327" s="39"/>
      <c r="W4327" s="39">
        <f t="shared" si="1971"/>
        <v>0</v>
      </c>
      <c r="X4327" s="39">
        <f t="shared" si="1974"/>
        <v>2294.8665297741272</v>
      </c>
      <c r="Y4327" s="39">
        <f t="shared" si="1975"/>
        <v>69850</v>
      </c>
      <c r="Z4327" s="41">
        <f t="shared" si="1976"/>
        <v>208832.85420944559</v>
      </c>
      <c r="AA4327" s="41"/>
      <c r="AB4327" s="41"/>
      <c r="AC4327" s="41"/>
      <c r="AD4327" s="42">
        <f t="shared" si="1977"/>
        <v>208832.85420944559</v>
      </c>
      <c r="AE4327" s="41">
        <f t="shared" si="1978"/>
        <v>208832.85420944559</v>
      </c>
      <c r="AF4327" s="42">
        <f t="shared" si="1979"/>
        <v>27731167.145790555</v>
      </c>
      <c r="AG4327" s="43">
        <f t="shared" si="1984"/>
        <v>400</v>
      </c>
      <c r="AH4327" s="44">
        <f t="shared" si="1980"/>
        <v>397.01026694045174</v>
      </c>
      <c r="AI4327" s="36">
        <f t="shared" si="1981"/>
        <v>2.9897330595482545</v>
      </c>
      <c r="AJ4327" s="36">
        <f t="shared" si="1982"/>
        <v>91</v>
      </c>
      <c r="AK4327" s="45">
        <v>45657</v>
      </c>
    </row>
    <row r="4328" spans="1:37" s="79" customFormat="1" ht="12.75" x14ac:dyDescent="0.25">
      <c r="A4328" s="36">
        <v>4322</v>
      </c>
      <c r="B4328" s="45">
        <v>45566</v>
      </c>
      <c r="C4328" s="36" t="s">
        <v>823</v>
      </c>
      <c r="D4328" s="36"/>
      <c r="E4328" s="36">
        <v>12004</v>
      </c>
      <c r="F4328" s="56" t="s">
        <v>3056</v>
      </c>
      <c r="G4328" s="56" t="s">
        <v>1480</v>
      </c>
      <c r="H4328" s="38">
        <v>1</v>
      </c>
      <c r="I4328" s="50">
        <v>75000</v>
      </c>
      <c r="J4328" s="39">
        <f t="shared" si="1962"/>
        <v>0</v>
      </c>
      <c r="K4328" s="39">
        <f t="shared" si="1963"/>
        <v>0</v>
      </c>
      <c r="L4328" s="39">
        <f t="shared" si="1964"/>
        <v>75000</v>
      </c>
      <c r="M4328" s="39">
        <f>IF(C4328=12006,H4328,IF(C4328&lt;&gt;12006,0))</f>
        <v>0</v>
      </c>
      <c r="N4328" s="39">
        <f t="shared" si="1973"/>
        <v>0</v>
      </c>
      <c r="O4328" s="39">
        <f t="shared" si="1965"/>
        <v>0</v>
      </c>
      <c r="P4328" s="39">
        <f t="shared" si="1966"/>
        <v>0</v>
      </c>
      <c r="Q4328" s="39">
        <f t="shared" si="1967"/>
        <v>0</v>
      </c>
      <c r="R4328" s="39">
        <f t="shared" si="1968"/>
        <v>0</v>
      </c>
      <c r="S4328" s="39">
        <f t="shared" si="1969"/>
        <v>0</v>
      </c>
      <c r="T4328" s="39"/>
      <c r="U4328" s="39">
        <f t="shared" si="1970"/>
        <v>0</v>
      </c>
      <c r="V4328" s="39"/>
      <c r="W4328" s="39">
        <f t="shared" si="1971"/>
        <v>0</v>
      </c>
      <c r="X4328" s="39">
        <f t="shared" si="1974"/>
        <v>6.1601642710472282</v>
      </c>
      <c r="Y4328" s="39">
        <f t="shared" si="1975"/>
        <v>187.5</v>
      </c>
      <c r="Z4328" s="41">
        <f t="shared" si="1976"/>
        <v>560.57494866529771</v>
      </c>
      <c r="AA4328" s="41"/>
      <c r="AB4328" s="41"/>
      <c r="AC4328" s="41"/>
      <c r="AD4328" s="42">
        <f t="shared" si="1977"/>
        <v>560.57494866529771</v>
      </c>
      <c r="AE4328" s="41">
        <f t="shared" si="1978"/>
        <v>560.57494866529771</v>
      </c>
      <c r="AF4328" s="42">
        <f t="shared" si="1979"/>
        <v>74439.425051334707</v>
      </c>
      <c r="AG4328" s="43">
        <f t="shared" si="1984"/>
        <v>400</v>
      </c>
      <c r="AH4328" s="44">
        <f t="shared" si="1980"/>
        <v>397.01026694045174</v>
      </c>
      <c r="AI4328" s="36">
        <f t="shared" si="1981"/>
        <v>2.9897330595482545</v>
      </c>
      <c r="AJ4328" s="36">
        <f t="shared" si="1982"/>
        <v>91</v>
      </c>
      <c r="AK4328" s="45">
        <v>45657</v>
      </c>
    </row>
    <row r="4329" spans="1:37" s="79" customFormat="1" ht="12.75" x14ac:dyDescent="0.25">
      <c r="A4329" s="36">
        <v>4323</v>
      </c>
      <c r="B4329" s="45">
        <v>45566</v>
      </c>
      <c r="C4329" s="36" t="s">
        <v>721</v>
      </c>
      <c r="D4329" s="36"/>
      <c r="E4329" s="36">
        <v>12003</v>
      </c>
      <c r="F4329" s="56" t="s">
        <v>2978</v>
      </c>
      <c r="G4329" s="36" t="s">
        <v>70</v>
      </c>
      <c r="H4329" s="38">
        <v>2</v>
      </c>
      <c r="I4329" s="48">
        <v>300000</v>
      </c>
      <c r="J4329" s="39">
        <f t="shared" si="1962"/>
        <v>0</v>
      </c>
      <c r="K4329" s="39">
        <f t="shared" si="1963"/>
        <v>300000</v>
      </c>
      <c r="L4329" s="39">
        <f t="shared" si="1964"/>
        <v>0</v>
      </c>
      <c r="M4329" s="39">
        <f>IF(C4329=12006,H4329,IF(C4329&lt;&gt;12006,0))</f>
        <v>0</v>
      </c>
      <c r="N4329" s="39">
        <f t="shared" si="1973"/>
        <v>0</v>
      </c>
      <c r="O4329" s="39">
        <f t="shared" si="1965"/>
        <v>0</v>
      </c>
      <c r="P4329" s="39">
        <f t="shared" si="1966"/>
        <v>0</v>
      </c>
      <c r="Q4329" s="39">
        <f t="shared" si="1967"/>
        <v>0</v>
      </c>
      <c r="R4329" s="39">
        <f t="shared" si="1968"/>
        <v>0</v>
      </c>
      <c r="S4329" s="39">
        <f t="shared" si="1969"/>
        <v>0</v>
      </c>
      <c r="T4329" s="39"/>
      <c r="U4329" s="39">
        <f t="shared" si="1970"/>
        <v>0</v>
      </c>
      <c r="V4329" s="39"/>
      <c r="W4329" s="39">
        <f t="shared" si="1971"/>
        <v>0</v>
      </c>
      <c r="X4329" s="39">
        <f t="shared" si="1974"/>
        <v>24.640657084188913</v>
      </c>
      <c r="Y4329" s="39">
        <f t="shared" si="1975"/>
        <v>750</v>
      </c>
      <c r="Z4329" s="41">
        <f t="shared" si="1976"/>
        <v>2242.2997946611908</v>
      </c>
      <c r="AA4329" s="41"/>
      <c r="AB4329" s="41"/>
      <c r="AC4329" s="41"/>
      <c r="AD4329" s="42">
        <f t="shared" si="1977"/>
        <v>2242.2997946611908</v>
      </c>
      <c r="AE4329" s="41">
        <f t="shared" si="1978"/>
        <v>2242.2997946611908</v>
      </c>
      <c r="AF4329" s="42">
        <f t="shared" si="1979"/>
        <v>297757.70020533883</v>
      </c>
      <c r="AG4329" s="43">
        <f t="shared" si="1984"/>
        <v>400</v>
      </c>
      <c r="AH4329" s="44">
        <f t="shared" si="1980"/>
        <v>397.01026694045174</v>
      </c>
      <c r="AI4329" s="36">
        <f t="shared" si="1981"/>
        <v>2.9897330595482545</v>
      </c>
      <c r="AJ4329" s="36">
        <f t="shared" si="1982"/>
        <v>91</v>
      </c>
      <c r="AK4329" s="45">
        <v>45657</v>
      </c>
    </row>
    <row r="4330" spans="1:37" s="79" customFormat="1" ht="12.75" x14ac:dyDescent="0.25">
      <c r="A4330" s="36">
        <v>4324</v>
      </c>
      <c r="B4330" s="45">
        <v>45566</v>
      </c>
      <c r="C4330" s="36" t="s">
        <v>721</v>
      </c>
      <c r="D4330" s="36"/>
      <c r="E4330" s="36">
        <v>12003</v>
      </c>
      <c r="F4330" s="56" t="s">
        <v>2978</v>
      </c>
      <c r="G4330" s="36" t="s">
        <v>70</v>
      </c>
      <c r="H4330" s="38">
        <v>1</v>
      </c>
      <c r="I4330" s="48">
        <v>150000</v>
      </c>
      <c r="J4330" s="39">
        <f t="shared" si="1962"/>
        <v>0</v>
      </c>
      <c r="K4330" s="39">
        <f t="shared" si="1963"/>
        <v>150000</v>
      </c>
      <c r="L4330" s="39">
        <f t="shared" si="1964"/>
        <v>0</v>
      </c>
      <c r="M4330" s="39">
        <f>IF(C4330=12006,H4330,IF(C4330&lt;&gt;12006,0))</f>
        <v>0</v>
      </c>
      <c r="N4330" s="39">
        <f t="shared" si="1973"/>
        <v>0</v>
      </c>
      <c r="O4330" s="39">
        <f t="shared" si="1965"/>
        <v>0</v>
      </c>
      <c r="P4330" s="39">
        <f t="shared" si="1966"/>
        <v>0</v>
      </c>
      <c r="Q4330" s="39">
        <f t="shared" si="1967"/>
        <v>0</v>
      </c>
      <c r="R4330" s="39">
        <f t="shared" si="1968"/>
        <v>0</v>
      </c>
      <c r="S4330" s="39">
        <f t="shared" si="1969"/>
        <v>0</v>
      </c>
      <c r="T4330" s="39"/>
      <c r="U4330" s="39">
        <f t="shared" si="1970"/>
        <v>0</v>
      </c>
      <c r="V4330" s="39"/>
      <c r="W4330" s="39">
        <f t="shared" si="1971"/>
        <v>0</v>
      </c>
      <c r="X4330" s="39">
        <f t="shared" si="1974"/>
        <v>12.320328542094456</v>
      </c>
      <c r="Y4330" s="39">
        <f t="shared" si="1975"/>
        <v>375</v>
      </c>
      <c r="Z4330" s="41">
        <f t="shared" si="1976"/>
        <v>1121.1498973305954</v>
      </c>
      <c r="AA4330" s="41"/>
      <c r="AB4330" s="41"/>
      <c r="AC4330" s="41"/>
      <c r="AD4330" s="42">
        <f t="shared" si="1977"/>
        <v>1121.1498973305954</v>
      </c>
      <c r="AE4330" s="41">
        <f t="shared" si="1978"/>
        <v>1121.1498973305954</v>
      </c>
      <c r="AF4330" s="42">
        <f t="shared" si="1979"/>
        <v>148878.85010266941</v>
      </c>
      <c r="AG4330" s="43">
        <f t="shared" si="1984"/>
        <v>400</v>
      </c>
      <c r="AH4330" s="44">
        <f t="shared" si="1980"/>
        <v>397.01026694045174</v>
      </c>
      <c r="AI4330" s="36">
        <f t="shared" si="1981"/>
        <v>2.9897330595482545</v>
      </c>
      <c r="AJ4330" s="36">
        <f t="shared" si="1982"/>
        <v>91</v>
      </c>
      <c r="AK4330" s="45">
        <v>45657</v>
      </c>
    </row>
    <row r="4331" spans="1:37" s="79" customFormat="1" ht="12.75" x14ac:dyDescent="0.25">
      <c r="A4331" s="36">
        <v>4325</v>
      </c>
      <c r="B4331" s="45">
        <v>45566</v>
      </c>
      <c r="C4331" s="36" t="s">
        <v>33</v>
      </c>
      <c r="D4331" s="36"/>
      <c r="E4331" s="36">
        <v>12012</v>
      </c>
      <c r="F4331" s="56" t="s">
        <v>3057</v>
      </c>
      <c r="G4331" s="38" t="s">
        <v>335</v>
      </c>
      <c r="H4331" s="61">
        <v>4</v>
      </c>
      <c r="I4331" s="50">
        <v>1600000</v>
      </c>
      <c r="J4331" s="39">
        <f t="shared" si="1962"/>
        <v>0</v>
      </c>
      <c r="K4331" s="39">
        <f t="shared" si="1963"/>
        <v>0</v>
      </c>
      <c r="L4331" s="39">
        <f t="shared" si="1964"/>
        <v>0</v>
      </c>
      <c r="M4331" s="39">
        <f>IF(C4331=12006,H4331,IF(C4331&lt;&gt;12006,0))</f>
        <v>0</v>
      </c>
      <c r="N4331" s="39">
        <f t="shared" si="1973"/>
        <v>0</v>
      </c>
      <c r="O4331" s="39">
        <f t="shared" si="1965"/>
        <v>0</v>
      </c>
      <c r="P4331" s="39">
        <f t="shared" si="1966"/>
        <v>0</v>
      </c>
      <c r="Q4331" s="39">
        <f t="shared" si="1967"/>
        <v>0</v>
      </c>
      <c r="R4331" s="39">
        <f t="shared" si="1968"/>
        <v>0</v>
      </c>
      <c r="S4331" s="39">
        <f t="shared" si="1969"/>
        <v>0</v>
      </c>
      <c r="T4331" s="39"/>
      <c r="U4331" s="39">
        <f t="shared" si="1970"/>
        <v>1600000</v>
      </c>
      <c r="V4331" s="39"/>
      <c r="W4331" s="39">
        <f t="shared" si="1971"/>
        <v>0</v>
      </c>
      <c r="X4331" s="39">
        <f t="shared" si="1974"/>
        <v>131.41683778234085</v>
      </c>
      <c r="Y4331" s="39">
        <f t="shared" si="1975"/>
        <v>3999.9999999999995</v>
      </c>
      <c r="Z4331" s="41">
        <f t="shared" si="1976"/>
        <v>11958.932238193016</v>
      </c>
      <c r="AA4331" s="41"/>
      <c r="AB4331" s="41"/>
      <c r="AC4331" s="41">
        <f t="shared" ref="AC4331:AC4341" si="1985">AA4331+AB4331</f>
        <v>0</v>
      </c>
      <c r="AD4331" s="42">
        <f t="shared" si="1977"/>
        <v>11958.932238193016</v>
      </c>
      <c r="AE4331" s="41">
        <f t="shared" si="1978"/>
        <v>11958.932238193016</v>
      </c>
      <c r="AF4331" s="42">
        <f t="shared" si="1979"/>
        <v>1588041.067761807</v>
      </c>
      <c r="AG4331" s="43">
        <f t="shared" si="1984"/>
        <v>400</v>
      </c>
      <c r="AH4331" s="44">
        <f t="shared" si="1980"/>
        <v>397.01026694045174</v>
      </c>
      <c r="AI4331" s="36">
        <f t="shared" si="1981"/>
        <v>2.9897330595482545</v>
      </c>
      <c r="AJ4331" s="36">
        <f t="shared" si="1982"/>
        <v>91</v>
      </c>
      <c r="AK4331" s="45">
        <v>45657</v>
      </c>
    </row>
    <row r="4332" spans="1:37" s="79" customFormat="1" ht="12.75" x14ac:dyDescent="0.25">
      <c r="A4332" s="36">
        <v>4326</v>
      </c>
      <c r="B4332" s="45">
        <v>45566</v>
      </c>
      <c r="C4332" s="36" t="s">
        <v>823</v>
      </c>
      <c r="D4332" s="36"/>
      <c r="E4332" s="36">
        <v>12004</v>
      </c>
      <c r="F4332" s="56" t="s">
        <v>3058</v>
      </c>
      <c r="G4332" s="38" t="s">
        <v>953</v>
      </c>
      <c r="H4332" s="61">
        <v>1</v>
      </c>
      <c r="I4332" s="50">
        <v>5775000</v>
      </c>
      <c r="J4332" s="39">
        <f t="shared" si="1962"/>
        <v>0</v>
      </c>
      <c r="K4332" s="39">
        <f t="shared" si="1963"/>
        <v>0</v>
      </c>
      <c r="L4332" s="39">
        <f t="shared" si="1964"/>
        <v>5775000</v>
      </c>
      <c r="M4332" s="39">
        <f>IF(C4332=12006,H4332,IF(C4332&lt;&gt;12006,0))</f>
        <v>0</v>
      </c>
      <c r="N4332" s="39">
        <f t="shared" si="1973"/>
        <v>0</v>
      </c>
      <c r="O4332" s="39">
        <f t="shared" si="1965"/>
        <v>0</v>
      </c>
      <c r="P4332" s="39">
        <f t="shared" si="1966"/>
        <v>0</v>
      </c>
      <c r="Q4332" s="39">
        <f t="shared" si="1967"/>
        <v>0</v>
      </c>
      <c r="R4332" s="39">
        <f t="shared" si="1968"/>
        <v>0</v>
      </c>
      <c r="S4332" s="39">
        <f t="shared" si="1969"/>
        <v>0</v>
      </c>
      <c r="T4332" s="39"/>
      <c r="U4332" s="39">
        <f t="shared" si="1970"/>
        <v>0</v>
      </c>
      <c r="V4332" s="39"/>
      <c r="W4332" s="39">
        <f t="shared" si="1971"/>
        <v>0</v>
      </c>
      <c r="X4332" s="39">
        <f t="shared" si="1974"/>
        <v>474.33264887063655</v>
      </c>
      <c r="Y4332" s="39">
        <f t="shared" si="1975"/>
        <v>14437.5</v>
      </c>
      <c r="Z4332" s="41">
        <f t="shared" si="1976"/>
        <v>43164.271047227921</v>
      </c>
      <c r="AA4332" s="41"/>
      <c r="AB4332" s="41"/>
      <c r="AC4332" s="41">
        <f t="shared" si="1985"/>
        <v>0</v>
      </c>
      <c r="AD4332" s="42">
        <f t="shared" si="1977"/>
        <v>43164.271047227921</v>
      </c>
      <c r="AE4332" s="41">
        <f t="shared" si="1978"/>
        <v>43164.271047227921</v>
      </c>
      <c r="AF4332" s="42">
        <f t="shared" si="1979"/>
        <v>5731835.728952772</v>
      </c>
      <c r="AG4332" s="43">
        <f t="shared" si="1984"/>
        <v>400</v>
      </c>
      <c r="AH4332" s="44">
        <f t="shared" si="1980"/>
        <v>397.01026694045174</v>
      </c>
      <c r="AI4332" s="36">
        <f t="shared" si="1981"/>
        <v>2.9897330595482545</v>
      </c>
      <c r="AJ4332" s="36">
        <f t="shared" si="1982"/>
        <v>91</v>
      </c>
      <c r="AK4332" s="45">
        <v>45657</v>
      </c>
    </row>
    <row r="4333" spans="1:37" s="79" customFormat="1" ht="12.75" x14ac:dyDescent="0.25">
      <c r="A4333" s="36">
        <v>4327</v>
      </c>
      <c r="B4333" s="45">
        <v>45566</v>
      </c>
      <c r="C4333" s="36" t="s">
        <v>973</v>
      </c>
      <c r="D4333" s="36"/>
      <c r="E4333" s="36">
        <v>12006</v>
      </c>
      <c r="F4333" s="56" t="s">
        <v>3059</v>
      </c>
      <c r="G4333" s="38" t="s">
        <v>387</v>
      </c>
      <c r="H4333" s="61">
        <v>1</v>
      </c>
      <c r="I4333" s="50">
        <v>645000</v>
      </c>
      <c r="J4333" s="39">
        <f t="shared" si="1962"/>
        <v>0</v>
      </c>
      <c r="K4333" s="39">
        <f t="shared" si="1963"/>
        <v>0</v>
      </c>
      <c r="L4333" s="39">
        <f t="shared" si="1964"/>
        <v>0</v>
      </c>
      <c r="M4333" s="39">
        <f>IF(C4333=12006,H4333,IF(C4333&lt;&gt;12006,0))</f>
        <v>0</v>
      </c>
      <c r="N4333" s="39">
        <f t="shared" si="1973"/>
        <v>645000</v>
      </c>
      <c r="O4333" s="39">
        <f t="shared" si="1965"/>
        <v>0</v>
      </c>
      <c r="P4333" s="39">
        <f t="shared" si="1966"/>
        <v>0</v>
      </c>
      <c r="Q4333" s="39">
        <f t="shared" si="1967"/>
        <v>0</v>
      </c>
      <c r="R4333" s="39">
        <f t="shared" si="1968"/>
        <v>0</v>
      </c>
      <c r="S4333" s="39">
        <f t="shared" si="1969"/>
        <v>0</v>
      </c>
      <c r="T4333" s="39"/>
      <c r="U4333" s="39">
        <f t="shared" si="1970"/>
        <v>0</v>
      </c>
      <c r="V4333" s="39"/>
      <c r="W4333" s="39">
        <f t="shared" si="1971"/>
        <v>0</v>
      </c>
      <c r="X4333" s="39">
        <f t="shared" si="1974"/>
        <v>35.318275154004105</v>
      </c>
      <c r="Y4333" s="39">
        <f t="shared" si="1975"/>
        <v>1075</v>
      </c>
      <c r="Z4333" s="41">
        <f t="shared" si="1976"/>
        <v>3213.9630390143734</v>
      </c>
      <c r="AA4333" s="41"/>
      <c r="AB4333" s="41"/>
      <c r="AC4333" s="41">
        <f t="shared" si="1985"/>
        <v>0</v>
      </c>
      <c r="AD4333" s="42">
        <f t="shared" si="1977"/>
        <v>3213.9630390143734</v>
      </c>
      <c r="AE4333" s="41">
        <f t="shared" si="1978"/>
        <v>3213.9630390143734</v>
      </c>
      <c r="AF4333" s="42">
        <f t="shared" si="1979"/>
        <v>641786.03696098563</v>
      </c>
      <c r="AG4333" s="43">
        <f t="shared" si="1984"/>
        <v>600</v>
      </c>
      <c r="AH4333" s="44">
        <f t="shared" si="1980"/>
        <v>597.01026694045174</v>
      </c>
      <c r="AI4333" s="36">
        <f t="shared" si="1981"/>
        <v>2.9897330595482545</v>
      </c>
      <c r="AJ4333" s="36">
        <f t="shared" si="1982"/>
        <v>91</v>
      </c>
      <c r="AK4333" s="45">
        <v>45657</v>
      </c>
    </row>
    <row r="4334" spans="1:37" s="79" customFormat="1" ht="12.75" x14ac:dyDescent="0.25">
      <c r="A4334" s="36">
        <v>4328</v>
      </c>
      <c r="B4334" s="45">
        <v>45566</v>
      </c>
      <c r="C4334" s="36" t="s">
        <v>265</v>
      </c>
      <c r="D4334" s="36"/>
      <c r="E4334" s="36">
        <v>12007</v>
      </c>
      <c r="F4334" s="56" t="s">
        <v>3060</v>
      </c>
      <c r="G4334" s="38" t="s">
        <v>320</v>
      </c>
      <c r="H4334" s="61">
        <v>1</v>
      </c>
      <c r="I4334" s="50">
        <v>250000</v>
      </c>
      <c r="J4334" s="39">
        <f t="shared" si="1962"/>
        <v>0</v>
      </c>
      <c r="K4334" s="39">
        <f t="shared" si="1963"/>
        <v>0</v>
      </c>
      <c r="L4334" s="39">
        <f t="shared" si="1964"/>
        <v>0</v>
      </c>
      <c r="M4334" s="39">
        <f>IF(C4334=12006,H4334,IF(C4334&lt;&gt;12006,0))</f>
        <v>0</v>
      </c>
      <c r="N4334" s="39">
        <f t="shared" si="1973"/>
        <v>0</v>
      </c>
      <c r="O4334" s="39">
        <f t="shared" si="1965"/>
        <v>250000</v>
      </c>
      <c r="P4334" s="39">
        <f t="shared" si="1966"/>
        <v>0</v>
      </c>
      <c r="Q4334" s="39">
        <f t="shared" si="1967"/>
        <v>0</v>
      </c>
      <c r="R4334" s="39">
        <f t="shared" si="1968"/>
        <v>0</v>
      </c>
      <c r="S4334" s="39">
        <f t="shared" si="1969"/>
        <v>0</v>
      </c>
      <c r="T4334" s="39"/>
      <c r="U4334" s="39">
        <f t="shared" si="1970"/>
        <v>0</v>
      </c>
      <c r="V4334" s="39"/>
      <c r="W4334" s="39">
        <f t="shared" si="1971"/>
        <v>0</v>
      </c>
      <c r="X4334" s="39">
        <f t="shared" si="1974"/>
        <v>68.446269678302528</v>
      </c>
      <c r="Y4334" s="39">
        <f t="shared" si="1975"/>
        <v>2083.333333333333</v>
      </c>
      <c r="Z4334" s="41">
        <f t="shared" si="1976"/>
        <v>6228.6105407255291</v>
      </c>
      <c r="AA4334" s="41"/>
      <c r="AB4334" s="41"/>
      <c r="AC4334" s="41">
        <f t="shared" si="1985"/>
        <v>0</v>
      </c>
      <c r="AD4334" s="42">
        <f t="shared" si="1977"/>
        <v>6228.6105407255291</v>
      </c>
      <c r="AE4334" s="41">
        <f t="shared" si="1978"/>
        <v>6228.6105407255291</v>
      </c>
      <c r="AF4334" s="42">
        <f t="shared" si="1979"/>
        <v>243771.38945927448</v>
      </c>
      <c r="AG4334" s="43">
        <f t="shared" si="1984"/>
        <v>120</v>
      </c>
      <c r="AH4334" s="44">
        <f t="shared" si="1980"/>
        <v>117.01026694045174</v>
      </c>
      <c r="AI4334" s="36">
        <f t="shared" si="1981"/>
        <v>2.9897330595482545</v>
      </c>
      <c r="AJ4334" s="36">
        <f t="shared" si="1982"/>
        <v>91</v>
      </c>
      <c r="AK4334" s="45">
        <v>45657</v>
      </c>
    </row>
    <row r="4335" spans="1:37" s="79" customFormat="1" ht="12.75" x14ac:dyDescent="0.2">
      <c r="A4335" s="36">
        <v>4329</v>
      </c>
      <c r="B4335" s="69">
        <v>45566</v>
      </c>
      <c r="C4335" s="36" t="s">
        <v>823</v>
      </c>
      <c r="D4335" s="36"/>
      <c r="E4335" s="36">
        <v>12004</v>
      </c>
      <c r="F4335" s="92" t="s">
        <v>3043</v>
      </c>
      <c r="G4335" s="38" t="s">
        <v>335</v>
      </c>
      <c r="H4335" s="61">
        <v>1</v>
      </c>
      <c r="I4335" s="39">
        <v>7601076.5279999999</v>
      </c>
      <c r="J4335" s="39">
        <f t="shared" si="1962"/>
        <v>0</v>
      </c>
      <c r="K4335" s="39">
        <f t="shared" si="1963"/>
        <v>0</v>
      </c>
      <c r="L4335" s="39">
        <f t="shared" si="1964"/>
        <v>7601076.5279999999</v>
      </c>
      <c r="M4335" s="39">
        <f>IF(C4335=12006,H4335,IF(C4335&lt;&gt;12006,0))</f>
        <v>0</v>
      </c>
      <c r="N4335" s="39">
        <f t="shared" si="1973"/>
        <v>0</v>
      </c>
      <c r="O4335" s="39">
        <f t="shared" si="1965"/>
        <v>0</v>
      </c>
      <c r="P4335" s="39">
        <f t="shared" si="1966"/>
        <v>0</v>
      </c>
      <c r="Q4335" s="39">
        <f t="shared" si="1967"/>
        <v>0</v>
      </c>
      <c r="R4335" s="39">
        <f t="shared" si="1968"/>
        <v>0</v>
      </c>
      <c r="S4335" s="39">
        <f t="shared" si="1969"/>
        <v>0</v>
      </c>
      <c r="T4335" s="39"/>
      <c r="U4335" s="39">
        <f t="shared" si="1970"/>
        <v>0</v>
      </c>
      <c r="V4335" s="39"/>
      <c r="W4335" s="39">
        <f t="shared" si="1971"/>
        <v>0</v>
      </c>
      <c r="X4335" s="39">
        <f t="shared" si="1974"/>
        <v>624.31840065708411</v>
      </c>
      <c r="Y4335" s="39">
        <f t="shared" si="1975"/>
        <v>19002.691319999998</v>
      </c>
      <c r="Z4335" s="41">
        <f t="shared" si="1976"/>
        <v>56812.974459794656</v>
      </c>
      <c r="AA4335" s="41"/>
      <c r="AB4335" s="41"/>
      <c r="AC4335" s="41">
        <f t="shared" si="1985"/>
        <v>0</v>
      </c>
      <c r="AD4335" s="42">
        <f t="shared" si="1977"/>
        <v>56812.974459794656</v>
      </c>
      <c r="AE4335" s="41">
        <f t="shared" si="1978"/>
        <v>56812.974459794656</v>
      </c>
      <c r="AF4335" s="42">
        <f t="shared" si="1979"/>
        <v>7544263.5535402056</v>
      </c>
      <c r="AG4335" s="43">
        <f t="shared" si="1984"/>
        <v>400</v>
      </c>
      <c r="AH4335" s="44">
        <f t="shared" si="1980"/>
        <v>397.01026694045174</v>
      </c>
      <c r="AI4335" s="36">
        <f t="shared" si="1981"/>
        <v>2.9897330595482545</v>
      </c>
      <c r="AJ4335" s="36">
        <f t="shared" si="1982"/>
        <v>91</v>
      </c>
      <c r="AK4335" s="45">
        <v>45657</v>
      </c>
    </row>
    <row r="4336" spans="1:37" s="79" customFormat="1" ht="12.75" x14ac:dyDescent="0.25">
      <c r="A4336" s="36">
        <v>4330</v>
      </c>
      <c r="B4336" s="45">
        <v>45566</v>
      </c>
      <c r="C4336" s="49" t="s">
        <v>823</v>
      </c>
      <c r="D4336" s="49"/>
      <c r="E4336" s="49">
        <v>12004</v>
      </c>
      <c r="F4336" s="56" t="s">
        <v>3055</v>
      </c>
      <c r="G4336" s="56" t="s">
        <v>435</v>
      </c>
      <c r="H4336" s="38">
        <v>1</v>
      </c>
      <c r="I4336" s="48">
        <v>138759.12</v>
      </c>
      <c r="J4336" s="39">
        <f t="shared" si="1962"/>
        <v>0</v>
      </c>
      <c r="K4336" s="39">
        <f t="shared" si="1963"/>
        <v>0</v>
      </c>
      <c r="L4336" s="39">
        <f t="shared" si="1964"/>
        <v>138759.12</v>
      </c>
      <c r="M4336" s="39">
        <f>IF(C4336=12006,H4336,IF(C4336&lt;&gt;12006,0))</f>
        <v>0</v>
      </c>
      <c r="N4336" s="39">
        <f t="shared" si="1973"/>
        <v>0</v>
      </c>
      <c r="O4336" s="39">
        <f t="shared" si="1965"/>
        <v>0</v>
      </c>
      <c r="P4336" s="39">
        <f t="shared" si="1966"/>
        <v>0</v>
      </c>
      <c r="Q4336" s="39">
        <f t="shared" si="1967"/>
        <v>0</v>
      </c>
      <c r="R4336" s="39">
        <f t="shared" si="1968"/>
        <v>0</v>
      </c>
      <c r="S4336" s="39">
        <f t="shared" si="1969"/>
        <v>0</v>
      </c>
      <c r="T4336" s="39"/>
      <c r="U4336" s="39">
        <f t="shared" si="1970"/>
        <v>0</v>
      </c>
      <c r="V4336" s="39"/>
      <c r="W4336" s="39">
        <f t="shared" si="1971"/>
        <v>0</v>
      </c>
      <c r="X4336" s="39">
        <f t="shared" si="1974"/>
        <v>11.397052977412729</v>
      </c>
      <c r="Y4336" s="39">
        <f t="shared" si="1975"/>
        <v>346.89779999999996</v>
      </c>
      <c r="Z4336" s="41">
        <f t="shared" si="1976"/>
        <v>1037.1318209445583</v>
      </c>
      <c r="AA4336" s="41"/>
      <c r="AB4336" s="41"/>
      <c r="AC4336" s="41">
        <f t="shared" si="1985"/>
        <v>0</v>
      </c>
      <c r="AD4336" s="42">
        <f t="shared" si="1977"/>
        <v>1037.1318209445583</v>
      </c>
      <c r="AE4336" s="41">
        <f t="shared" si="1978"/>
        <v>1037.1318209445583</v>
      </c>
      <c r="AF4336" s="42">
        <f t="shared" si="1979"/>
        <v>137721.98817905545</v>
      </c>
      <c r="AG4336" s="43">
        <f t="shared" ref="AG4336:AG4341" si="1986">(365.25/30.4375*(IF(E4336=12002,1/3%,IF(E4336=12003,1/3%,IF(E4336=12004,1/3%,IF(E4336=12006,1/2%,IF(E4336=12007,1/10%,IF(E4336=12008,1/3%,IF(E4336=12009,1/10%,IF(E4336=12010,1/10%,IF(E4336=12011,1/20%,IF(E4336=12012,1/3%,IF(E4336=12099,1/10%)))))))))))))</f>
        <v>400</v>
      </c>
      <c r="AH4336" s="44">
        <f t="shared" si="1980"/>
        <v>397.01026694045174</v>
      </c>
      <c r="AI4336" s="36">
        <f t="shared" si="1981"/>
        <v>2.9897330595482545</v>
      </c>
      <c r="AJ4336" s="36">
        <f t="shared" si="1982"/>
        <v>91</v>
      </c>
      <c r="AK4336" s="45">
        <v>45657</v>
      </c>
    </row>
    <row r="4337" spans="1:37" s="79" customFormat="1" ht="12.75" customHeight="1" x14ac:dyDescent="0.25">
      <c r="A4337" s="36">
        <v>4331</v>
      </c>
      <c r="B4337" s="45">
        <v>45566</v>
      </c>
      <c r="C4337" s="49" t="s">
        <v>823</v>
      </c>
      <c r="D4337" s="49"/>
      <c r="E4337" s="49">
        <v>12004</v>
      </c>
      <c r="F4337" s="56" t="s">
        <v>2946</v>
      </c>
      <c r="G4337" s="73" t="s">
        <v>435</v>
      </c>
      <c r="H4337" s="38">
        <v>1</v>
      </c>
      <c r="I4337" s="50">
        <v>7601076.5279999999</v>
      </c>
      <c r="J4337" s="39">
        <f t="shared" si="1962"/>
        <v>0</v>
      </c>
      <c r="K4337" s="39">
        <f t="shared" si="1963"/>
        <v>0</v>
      </c>
      <c r="L4337" s="39">
        <f t="shared" si="1964"/>
        <v>7601076.5279999999</v>
      </c>
      <c r="M4337" s="39">
        <f>IF(C4337=12006,H4337,IF(C4337&lt;&gt;12006,0))</f>
        <v>0</v>
      </c>
      <c r="N4337" s="39">
        <f t="shared" si="1973"/>
        <v>0</v>
      </c>
      <c r="O4337" s="39">
        <f t="shared" si="1965"/>
        <v>0</v>
      </c>
      <c r="P4337" s="39">
        <f t="shared" si="1966"/>
        <v>0</v>
      </c>
      <c r="Q4337" s="39">
        <f t="shared" si="1967"/>
        <v>0</v>
      </c>
      <c r="R4337" s="39">
        <f t="shared" si="1968"/>
        <v>0</v>
      </c>
      <c r="S4337" s="39">
        <f t="shared" si="1969"/>
        <v>0</v>
      </c>
      <c r="T4337" s="39"/>
      <c r="U4337" s="39">
        <f t="shared" si="1970"/>
        <v>0</v>
      </c>
      <c r="V4337" s="39"/>
      <c r="W4337" s="39">
        <f t="shared" si="1971"/>
        <v>0</v>
      </c>
      <c r="X4337" s="39">
        <f t="shared" si="1974"/>
        <v>624.31840065708411</v>
      </c>
      <c r="Y4337" s="39">
        <f t="shared" si="1975"/>
        <v>19002.691319999998</v>
      </c>
      <c r="Z4337" s="41">
        <f t="shared" si="1976"/>
        <v>56812.974459794656</v>
      </c>
      <c r="AA4337" s="41"/>
      <c r="AB4337" s="41"/>
      <c r="AC4337" s="41">
        <f t="shared" si="1985"/>
        <v>0</v>
      </c>
      <c r="AD4337" s="42">
        <f t="shared" si="1977"/>
        <v>56812.974459794656</v>
      </c>
      <c r="AE4337" s="41">
        <f t="shared" si="1978"/>
        <v>56812.974459794656</v>
      </c>
      <c r="AF4337" s="42">
        <f t="shared" si="1979"/>
        <v>7544263.5535402056</v>
      </c>
      <c r="AG4337" s="43">
        <f t="shared" si="1986"/>
        <v>400</v>
      </c>
      <c r="AH4337" s="44">
        <f t="shared" si="1980"/>
        <v>397.01026694045174</v>
      </c>
      <c r="AI4337" s="36">
        <f t="shared" si="1981"/>
        <v>2.9897330595482545</v>
      </c>
      <c r="AJ4337" s="36">
        <f t="shared" si="1982"/>
        <v>91</v>
      </c>
      <c r="AK4337" s="45">
        <v>45657</v>
      </c>
    </row>
    <row r="4338" spans="1:37" s="79" customFormat="1" ht="38.25" customHeight="1" x14ac:dyDescent="0.25">
      <c r="A4338" s="36">
        <v>4332</v>
      </c>
      <c r="B4338" s="45">
        <v>45566</v>
      </c>
      <c r="C4338" s="49" t="s">
        <v>823</v>
      </c>
      <c r="D4338" s="49"/>
      <c r="E4338" s="49">
        <v>12004</v>
      </c>
      <c r="F4338" s="56" t="s">
        <v>3058</v>
      </c>
      <c r="G4338" s="56" t="s">
        <v>435</v>
      </c>
      <c r="H4338" s="38">
        <v>1</v>
      </c>
      <c r="I4338" s="48">
        <v>5775000</v>
      </c>
      <c r="J4338" s="39">
        <f t="shared" si="1962"/>
        <v>0</v>
      </c>
      <c r="K4338" s="39">
        <f t="shared" si="1963"/>
        <v>0</v>
      </c>
      <c r="L4338" s="39">
        <f t="shared" si="1964"/>
        <v>5775000</v>
      </c>
      <c r="M4338" s="39">
        <f>IF(C4338=12006,H4338,IF(C4338&lt;&gt;12006,0))</f>
        <v>0</v>
      </c>
      <c r="N4338" s="39">
        <f t="shared" si="1973"/>
        <v>0</v>
      </c>
      <c r="O4338" s="39">
        <f t="shared" si="1965"/>
        <v>0</v>
      </c>
      <c r="P4338" s="39">
        <f t="shared" si="1966"/>
        <v>0</v>
      </c>
      <c r="Q4338" s="39">
        <f t="shared" si="1967"/>
        <v>0</v>
      </c>
      <c r="R4338" s="39">
        <f t="shared" si="1968"/>
        <v>0</v>
      </c>
      <c r="S4338" s="39">
        <f t="shared" si="1969"/>
        <v>0</v>
      </c>
      <c r="T4338" s="39"/>
      <c r="U4338" s="39">
        <f t="shared" si="1970"/>
        <v>0</v>
      </c>
      <c r="V4338" s="39"/>
      <c r="W4338" s="39">
        <f t="shared" si="1971"/>
        <v>0</v>
      </c>
      <c r="X4338" s="39">
        <f t="shared" si="1974"/>
        <v>474.33264887063655</v>
      </c>
      <c r="Y4338" s="39">
        <f t="shared" si="1975"/>
        <v>14437.5</v>
      </c>
      <c r="Z4338" s="41">
        <f t="shared" si="1976"/>
        <v>43164.271047227921</v>
      </c>
      <c r="AA4338" s="41"/>
      <c r="AB4338" s="41"/>
      <c r="AC4338" s="41">
        <f t="shared" si="1985"/>
        <v>0</v>
      </c>
      <c r="AD4338" s="42">
        <f t="shared" si="1977"/>
        <v>43164.271047227921</v>
      </c>
      <c r="AE4338" s="41">
        <f t="shared" si="1978"/>
        <v>43164.271047227921</v>
      </c>
      <c r="AF4338" s="42">
        <f t="shared" si="1979"/>
        <v>5731835.728952772</v>
      </c>
      <c r="AG4338" s="43">
        <f t="shared" si="1986"/>
        <v>400</v>
      </c>
      <c r="AH4338" s="44">
        <f t="shared" si="1980"/>
        <v>397.01026694045174</v>
      </c>
      <c r="AI4338" s="36">
        <f t="shared" si="1981"/>
        <v>2.9897330595482545</v>
      </c>
      <c r="AJ4338" s="36">
        <f t="shared" si="1982"/>
        <v>91</v>
      </c>
      <c r="AK4338" s="45">
        <v>45657</v>
      </c>
    </row>
    <row r="4339" spans="1:37" s="79" customFormat="1" ht="12.75" customHeight="1" x14ac:dyDescent="0.25">
      <c r="A4339" s="36">
        <v>4333</v>
      </c>
      <c r="B4339" s="45">
        <v>45566</v>
      </c>
      <c r="C4339" s="49" t="s">
        <v>823</v>
      </c>
      <c r="D4339" s="49"/>
      <c r="E4339" s="49">
        <v>12004</v>
      </c>
      <c r="F4339" s="56" t="s">
        <v>3058</v>
      </c>
      <c r="G4339" s="56" t="s">
        <v>435</v>
      </c>
      <c r="H4339" s="38">
        <v>1</v>
      </c>
      <c r="I4339" s="48">
        <v>7601076.5279999999</v>
      </c>
      <c r="J4339" s="39">
        <f t="shared" si="1962"/>
        <v>0</v>
      </c>
      <c r="K4339" s="39">
        <f t="shared" si="1963"/>
        <v>0</v>
      </c>
      <c r="L4339" s="39">
        <f t="shared" si="1964"/>
        <v>7601076.5279999999</v>
      </c>
      <c r="M4339" s="39">
        <f>IF(C4339=12006,H4339,IF(C4339&lt;&gt;12006,0))</f>
        <v>0</v>
      </c>
      <c r="N4339" s="39">
        <f t="shared" si="1973"/>
        <v>0</v>
      </c>
      <c r="O4339" s="39">
        <f t="shared" si="1965"/>
        <v>0</v>
      </c>
      <c r="P4339" s="39">
        <f t="shared" si="1966"/>
        <v>0</v>
      </c>
      <c r="Q4339" s="39">
        <f t="shared" si="1967"/>
        <v>0</v>
      </c>
      <c r="R4339" s="39">
        <f t="shared" si="1968"/>
        <v>0</v>
      </c>
      <c r="S4339" s="39">
        <f t="shared" si="1969"/>
        <v>0</v>
      </c>
      <c r="T4339" s="39"/>
      <c r="U4339" s="39">
        <f t="shared" si="1970"/>
        <v>0</v>
      </c>
      <c r="V4339" s="39"/>
      <c r="W4339" s="39">
        <f t="shared" si="1971"/>
        <v>0</v>
      </c>
      <c r="X4339" s="39">
        <f t="shared" si="1974"/>
        <v>624.31840065708411</v>
      </c>
      <c r="Y4339" s="39">
        <f t="shared" si="1975"/>
        <v>19002.691319999998</v>
      </c>
      <c r="Z4339" s="41">
        <f t="shared" si="1976"/>
        <v>56812.974459794656</v>
      </c>
      <c r="AA4339" s="41"/>
      <c r="AB4339" s="41"/>
      <c r="AC4339" s="41">
        <f t="shared" si="1985"/>
        <v>0</v>
      </c>
      <c r="AD4339" s="42">
        <f t="shared" si="1977"/>
        <v>56812.974459794656</v>
      </c>
      <c r="AE4339" s="41">
        <f t="shared" si="1978"/>
        <v>56812.974459794656</v>
      </c>
      <c r="AF4339" s="42">
        <f t="shared" si="1979"/>
        <v>7544263.5535402056</v>
      </c>
      <c r="AG4339" s="43">
        <f t="shared" si="1986"/>
        <v>400</v>
      </c>
      <c r="AH4339" s="44">
        <f t="shared" si="1980"/>
        <v>397.01026694045174</v>
      </c>
      <c r="AI4339" s="36">
        <f t="shared" si="1981"/>
        <v>2.9897330595482545</v>
      </c>
      <c r="AJ4339" s="36">
        <f t="shared" si="1982"/>
        <v>91</v>
      </c>
      <c r="AK4339" s="45">
        <v>45657</v>
      </c>
    </row>
    <row r="4340" spans="1:37" s="79" customFormat="1" ht="51" customHeight="1" x14ac:dyDescent="0.25">
      <c r="A4340" s="36">
        <v>4334</v>
      </c>
      <c r="B4340" s="45">
        <v>45566</v>
      </c>
      <c r="C4340" s="49" t="s">
        <v>823</v>
      </c>
      <c r="D4340" s="49"/>
      <c r="E4340" s="49">
        <v>12004</v>
      </c>
      <c r="F4340" s="56" t="s">
        <v>3043</v>
      </c>
      <c r="G4340" s="56" t="s">
        <v>435</v>
      </c>
      <c r="H4340" s="38">
        <v>1</v>
      </c>
      <c r="I4340" s="48">
        <v>7601076.5279999999</v>
      </c>
      <c r="J4340" s="39">
        <f t="shared" ref="J4340:J4383" si="1987">IF(E4340=12002,I4340,IF(E4340&lt;&gt;12002,0))</f>
        <v>0</v>
      </c>
      <c r="K4340" s="39">
        <f t="shared" ref="K4340:K4383" si="1988">IF(E4340=12003,I4340,IF(E4340&lt;&gt;12003,0))</f>
        <v>0</v>
      </c>
      <c r="L4340" s="39">
        <f t="shared" ref="L4340:L4383" si="1989">IF(E4340=12004,I4340,IF(E4340&lt;&gt;12004,0))</f>
        <v>7601076.5279999999</v>
      </c>
      <c r="M4340" s="39">
        <f>IF(C4340=12006,H4340,IF(C4340&lt;&gt;12006,0))</f>
        <v>0</v>
      </c>
      <c r="N4340" s="39">
        <f t="shared" si="1973"/>
        <v>0</v>
      </c>
      <c r="O4340" s="39">
        <f t="shared" ref="O4340:O4383" si="1990">IF(E4340=12007,I4340,IF(E4340&lt;&gt;12007,0))</f>
        <v>0</v>
      </c>
      <c r="P4340" s="39">
        <f t="shared" ref="P4340:P4383" si="1991">IF(E4340=12008,I4340,IF(E4340&lt;&gt;12008,0))</f>
        <v>0</v>
      </c>
      <c r="Q4340" s="39">
        <f t="shared" ref="Q4340:Q4383" si="1992">IF(E4340=12009,I4340,IF(E4340&lt;&gt;12009,0))</f>
        <v>0</v>
      </c>
      <c r="R4340" s="39">
        <f t="shared" ref="R4340:R4383" si="1993">IF(E4340=12010,I4340,IF(E4340&lt;&gt;12010,0))</f>
        <v>0</v>
      </c>
      <c r="S4340" s="39">
        <f t="shared" ref="S4340:S4383" si="1994">IF(E4340=12011,I4340,IF(E4340&lt;&gt;12011,0))</f>
        <v>0</v>
      </c>
      <c r="T4340" s="39"/>
      <c r="U4340" s="39">
        <f t="shared" ref="U4340:U4383" si="1995">IF(E4340=12012,I4340,IF(E4340&lt;&gt;12012,0))</f>
        <v>0</v>
      </c>
      <c r="V4340" s="39"/>
      <c r="W4340" s="39">
        <f t="shared" ref="W4340:W4383" si="1996">IF(E4340=12099,I4340,IF(E4340&lt;&gt;12099,0))</f>
        <v>0</v>
      </c>
      <c r="X4340" s="39">
        <f t="shared" si="1974"/>
        <v>624.31840065708411</v>
      </c>
      <c r="Y4340" s="39">
        <f t="shared" si="1975"/>
        <v>19002.691319999998</v>
      </c>
      <c r="Z4340" s="41">
        <f t="shared" si="1976"/>
        <v>56812.974459794656</v>
      </c>
      <c r="AA4340" s="41"/>
      <c r="AB4340" s="41"/>
      <c r="AC4340" s="41">
        <f t="shared" si="1985"/>
        <v>0</v>
      </c>
      <c r="AD4340" s="42">
        <f t="shared" si="1977"/>
        <v>56812.974459794656</v>
      </c>
      <c r="AE4340" s="41">
        <f t="shared" si="1978"/>
        <v>56812.974459794656</v>
      </c>
      <c r="AF4340" s="42">
        <f t="shared" si="1979"/>
        <v>7544263.5535402056</v>
      </c>
      <c r="AG4340" s="43">
        <f t="shared" si="1986"/>
        <v>400</v>
      </c>
      <c r="AH4340" s="44">
        <f t="shared" si="1980"/>
        <v>397.01026694045174</v>
      </c>
      <c r="AI4340" s="36">
        <f t="shared" si="1981"/>
        <v>2.9897330595482545</v>
      </c>
      <c r="AJ4340" s="36">
        <f t="shared" si="1982"/>
        <v>91</v>
      </c>
      <c r="AK4340" s="45">
        <v>45657</v>
      </c>
    </row>
    <row r="4341" spans="1:37" s="79" customFormat="1" ht="15.75" customHeight="1" x14ac:dyDescent="0.25">
      <c r="A4341" s="36">
        <v>4335</v>
      </c>
      <c r="B4341" s="45">
        <v>45566</v>
      </c>
      <c r="C4341" s="49" t="s">
        <v>823</v>
      </c>
      <c r="D4341" s="49"/>
      <c r="E4341" s="49">
        <v>12004</v>
      </c>
      <c r="F4341" s="56" t="s">
        <v>3061</v>
      </c>
      <c r="G4341" s="56" t="s">
        <v>435</v>
      </c>
      <c r="H4341" s="38">
        <v>1</v>
      </c>
      <c r="I4341" s="50">
        <v>4424000</v>
      </c>
      <c r="J4341" s="39">
        <f t="shared" si="1987"/>
        <v>0</v>
      </c>
      <c r="K4341" s="39">
        <f t="shared" si="1988"/>
        <v>0</v>
      </c>
      <c r="L4341" s="39">
        <f t="shared" si="1989"/>
        <v>4424000</v>
      </c>
      <c r="M4341" s="39">
        <f>IF(C4341=12006,H4341,IF(C4341&lt;&gt;12006,0))</f>
        <v>0</v>
      </c>
      <c r="N4341" s="39">
        <f t="shared" si="1973"/>
        <v>0</v>
      </c>
      <c r="O4341" s="39">
        <f t="shared" si="1990"/>
        <v>0</v>
      </c>
      <c r="P4341" s="39">
        <f t="shared" si="1991"/>
        <v>0</v>
      </c>
      <c r="Q4341" s="39">
        <f t="shared" si="1992"/>
        <v>0</v>
      </c>
      <c r="R4341" s="39">
        <f t="shared" si="1993"/>
        <v>0</v>
      </c>
      <c r="S4341" s="39">
        <f t="shared" si="1994"/>
        <v>0</v>
      </c>
      <c r="T4341" s="39"/>
      <c r="U4341" s="39">
        <f t="shared" si="1995"/>
        <v>0</v>
      </c>
      <c r="V4341" s="39"/>
      <c r="W4341" s="39">
        <f t="shared" si="1996"/>
        <v>0</v>
      </c>
      <c r="X4341" s="39">
        <f t="shared" si="1974"/>
        <v>363.36755646817249</v>
      </c>
      <c r="Y4341" s="39">
        <f t="shared" si="1975"/>
        <v>11060</v>
      </c>
      <c r="Z4341" s="41">
        <f t="shared" si="1976"/>
        <v>33066.447638603699</v>
      </c>
      <c r="AA4341" s="41"/>
      <c r="AB4341" s="41"/>
      <c r="AC4341" s="41">
        <f t="shared" si="1985"/>
        <v>0</v>
      </c>
      <c r="AD4341" s="42">
        <f t="shared" si="1977"/>
        <v>33066.447638603699</v>
      </c>
      <c r="AE4341" s="41">
        <f t="shared" si="1978"/>
        <v>33066.447638603699</v>
      </c>
      <c r="AF4341" s="42">
        <f t="shared" si="1979"/>
        <v>4390933.5523613961</v>
      </c>
      <c r="AG4341" s="43">
        <f t="shared" si="1986"/>
        <v>400</v>
      </c>
      <c r="AH4341" s="44">
        <f t="shared" si="1980"/>
        <v>397.01026694045174</v>
      </c>
      <c r="AI4341" s="36">
        <f t="shared" si="1981"/>
        <v>2.9897330595482545</v>
      </c>
      <c r="AJ4341" s="36">
        <f t="shared" si="1982"/>
        <v>91</v>
      </c>
      <c r="AK4341" s="45">
        <v>45657</v>
      </c>
    </row>
    <row r="4342" spans="1:37" s="79" customFormat="1" ht="15.75" customHeight="1" x14ac:dyDescent="0.25">
      <c r="A4342" s="36">
        <v>4336</v>
      </c>
      <c r="B4342" s="45">
        <v>45566</v>
      </c>
      <c r="C4342" s="36" t="s">
        <v>823</v>
      </c>
      <c r="D4342" s="36"/>
      <c r="E4342" s="56">
        <v>12004</v>
      </c>
      <c r="F4342" s="56" t="s">
        <v>3058</v>
      </c>
      <c r="G4342" s="36" t="s">
        <v>558</v>
      </c>
      <c r="H4342" s="38">
        <v>1</v>
      </c>
      <c r="I4342" s="50">
        <v>7667743.1946666669</v>
      </c>
      <c r="J4342" s="39">
        <f t="shared" si="1987"/>
        <v>0</v>
      </c>
      <c r="K4342" s="39">
        <f t="shared" si="1988"/>
        <v>0</v>
      </c>
      <c r="L4342" s="39">
        <f t="shared" si="1989"/>
        <v>7667743.1946666669</v>
      </c>
      <c r="M4342" s="39">
        <f>IF(C4342=12006,H4342,IF(C4342&lt;&gt;12006,0))</f>
        <v>0</v>
      </c>
      <c r="N4342" s="39">
        <f t="shared" si="1973"/>
        <v>0</v>
      </c>
      <c r="O4342" s="39">
        <f t="shared" si="1990"/>
        <v>0</v>
      </c>
      <c r="P4342" s="39">
        <f t="shared" si="1991"/>
        <v>0</v>
      </c>
      <c r="Q4342" s="39">
        <f t="shared" si="1992"/>
        <v>0</v>
      </c>
      <c r="R4342" s="39">
        <f t="shared" si="1993"/>
        <v>0</v>
      </c>
      <c r="S4342" s="39">
        <f t="shared" si="1994"/>
        <v>0</v>
      </c>
      <c r="T4342" s="39"/>
      <c r="U4342" s="39">
        <f t="shared" si="1995"/>
        <v>0</v>
      </c>
      <c r="V4342" s="39"/>
      <c r="W4342" s="39">
        <f t="shared" si="1996"/>
        <v>0</v>
      </c>
      <c r="X4342" s="39">
        <f t="shared" si="1974"/>
        <v>629.79410223134835</v>
      </c>
      <c r="Y4342" s="39">
        <f t="shared" si="1975"/>
        <v>19169.357986666666</v>
      </c>
      <c r="Z4342" s="41">
        <f t="shared" si="1976"/>
        <v>57311.263303052699</v>
      </c>
      <c r="AA4342" s="41"/>
      <c r="AB4342" s="41"/>
      <c r="AC4342" s="41"/>
      <c r="AD4342" s="42">
        <f t="shared" si="1977"/>
        <v>57311.263303052699</v>
      </c>
      <c r="AE4342" s="41">
        <f t="shared" si="1978"/>
        <v>57311.263303052699</v>
      </c>
      <c r="AF4342" s="42">
        <f t="shared" si="1979"/>
        <v>7610431.9313636143</v>
      </c>
      <c r="AG4342" s="43">
        <f>(365.25/30.4375*(IF(E4342=12002,1/3%,IF(E4342=12003,1/3%,IF(E4342=12004,1/3%,IF(E4342=12006,1/2%,IF(E4342=12007,1/10%,IF(E4342=12008,1/3%,IF(E4342=12009,1/10%,IF(E4342=12010,1/10%,IF(E4342=12011,1/20%,IF(E4342=12012,1/3%))))))))))))</f>
        <v>400</v>
      </c>
      <c r="AH4342" s="44">
        <f t="shared" si="1980"/>
        <v>397.01026694045174</v>
      </c>
      <c r="AI4342" s="36">
        <f t="shared" si="1981"/>
        <v>2.9897330595482545</v>
      </c>
      <c r="AJ4342" s="36">
        <f t="shared" si="1982"/>
        <v>91</v>
      </c>
      <c r="AK4342" s="45">
        <v>45657</v>
      </c>
    </row>
    <row r="4343" spans="1:37" s="79" customFormat="1" ht="51" customHeight="1" x14ac:dyDescent="0.25">
      <c r="A4343" s="36">
        <v>4337</v>
      </c>
      <c r="B4343" s="45">
        <v>45566</v>
      </c>
      <c r="C4343" s="36" t="s">
        <v>823</v>
      </c>
      <c r="D4343" s="36"/>
      <c r="E4343" s="56">
        <v>12004</v>
      </c>
      <c r="F4343" s="56" t="s">
        <v>3061</v>
      </c>
      <c r="G4343" s="36" t="s">
        <v>558</v>
      </c>
      <c r="H4343" s="38">
        <v>1</v>
      </c>
      <c r="I4343" s="50">
        <v>7667743.1946666669</v>
      </c>
      <c r="J4343" s="39">
        <f t="shared" si="1987"/>
        <v>0</v>
      </c>
      <c r="K4343" s="39">
        <f t="shared" si="1988"/>
        <v>0</v>
      </c>
      <c r="L4343" s="39">
        <f t="shared" si="1989"/>
        <v>7667743.1946666669</v>
      </c>
      <c r="M4343" s="39">
        <f>IF(C4343=12006,H4343,IF(C4343&lt;&gt;12006,0))</f>
        <v>0</v>
      </c>
      <c r="N4343" s="39">
        <f t="shared" si="1973"/>
        <v>0</v>
      </c>
      <c r="O4343" s="39">
        <f t="shared" si="1990"/>
        <v>0</v>
      </c>
      <c r="P4343" s="39">
        <f t="shared" si="1991"/>
        <v>0</v>
      </c>
      <c r="Q4343" s="39">
        <f t="shared" si="1992"/>
        <v>0</v>
      </c>
      <c r="R4343" s="39">
        <f t="shared" si="1993"/>
        <v>0</v>
      </c>
      <c r="S4343" s="39">
        <f t="shared" si="1994"/>
        <v>0</v>
      </c>
      <c r="T4343" s="39"/>
      <c r="U4343" s="39">
        <f t="shared" si="1995"/>
        <v>0</v>
      </c>
      <c r="V4343" s="39"/>
      <c r="W4343" s="39">
        <f t="shared" si="1996"/>
        <v>0</v>
      </c>
      <c r="X4343" s="39">
        <f t="shared" si="1974"/>
        <v>629.79410223134835</v>
      </c>
      <c r="Y4343" s="39">
        <f t="shared" si="1975"/>
        <v>19169.357986666666</v>
      </c>
      <c r="Z4343" s="41">
        <f t="shared" si="1976"/>
        <v>57311.263303052699</v>
      </c>
      <c r="AA4343" s="41"/>
      <c r="AB4343" s="41"/>
      <c r="AC4343" s="41"/>
      <c r="AD4343" s="42">
        <f t="shared" si="1977"/>
        <v>57311.263303052699</v>
      </c>
      <c r="AE4343" s="41">
        <f t="shared" si="1978"/>
        <v>57311.263303052699</v>
      </c>
      <c r="AF4343" s="42">
        <f t="shared" si="1979"/>
        <v>7610431.9313636143</v>
      </c>
      <c r="AG4343" s="43">
        <f>(365.25/30.4375*(IF(E4343=12002,1/3%,IF(E4343=12003,1/3%,IF(E4343=12004,1/3%,IF(E4343=12006,1/2%,IF(E4343=12007,1/10%,IF(E4343=12008,1/3%,IF(E4343=12009,1/10%,IF(E4343=12010,1/10%,IF(E4343=12011,1/20%,IF(E4343=12012,1/3%))))))))))))</f>
        <v>400</v>
      </c>
      <c r="AH4343" s="44">
        <f t="shared" si="1980"/>
        <v>397.01026694045174</v>
      </c>
      <c r="AI4343" s="36">
        <f t="shared" si="1981"/>
        <v>2.9897330595482545</v>
      </c>
      <c r="AJ4343" s="36">
        <f t="shared" si="1982"/>
        <v>91</v>
      </c>
      <c r="AK4343" s="45">
        <v>45657</v>
      </c>
    </row>
    <row r="4344" spans="1:37" s="79" customFormat="1" ht="51" customHeight="1" x14ac:dyDescent="0.25">
      <c r="A4344" s="36">
        <v>4338</v>
      </c>
      <c r="B4344" s="45">
        <v>45566</v>
      </c>
      <c r="C4344" s="36" t="s">
        <v>823</v>
      </c>
      <c r="D4344" s="36"/>
      <c r="E4344" s="56">
        <v>12004</v>
      </c>
      <c r="F4344" s="56" t="s">
        <v>3062</v>
      </c>
      <c r="G4344" s="36" t="s">
        <v>558</v>
      </c>
      <c r="H4344" s="38">
        <v>1</v>
      </c>
      <c r="I4344" s="50">
        <v>5841666.666666667</v>
      </c>
      <c r="J4344" s="39">
        <f t="shared" si="1987"/>
        <v>0</v>
      </c>
      <c r="K4344" s="39">
        <f t="shared" si="1988"/>
        <v>0</v>
      </c>
      <c r="L4344" s="39">
        <f t="shared" si="1989"/>
        <v>5841666.666666667</v>
      </c>
      <c r="M4344" s="39">
        <f>IF(C4344=12006,H4344,IF(C4344&lt;&gt;12006,0))</f>
        <v>0</v>
      </c>
      <c r="N4344" s="39">
        <f t="shared" si="1973"/>
        <v>0</v>
      </c>
      <c r="O4344" s="39">
        <f t="shared" si="1990"/>
        <v>0</v>
      </c>
      <c r="P4344" s="39">
        <f t="shared" si="1991"/>
        <v>0</v>
      </c>
      <c r="Q4344" s="39">
        <f t="shared" si="1992"/>
        <v>0</v>
      </c>
      <c r="R4344" s="39">
        <f t="shared" si="1993"/>
        <v>0</v>
      </c>
      <c r="S4344" s="39">
        <f t="shared" si="1994"/>
        <v>0</v>
      </c>
      <c r="T4344" s="39"/>
      <c r="U4344" s="39">
        <f t="shared" si="1995"/>
        <v>0</v>
      </c>
      <c r="V4344" s="39"/>
      <c r="W4344" s="39">
        <f t="shared" si="1996"/>
        <v>0</v>
      </c>
      <c r="X4344" s="39">
        <f t="shared" si="1974"/>
        <v>479.80835044490073</v>
      </c>
      <c r="Y4344" s="39">
        <f t="shared" si="1975"/>
        <v>14604.166666666666</v>
      </c>
      <c r="Z4344" s="41">
        <f t="shared" si="1976"/>
        <v>43662.559890485965</v>
      </c>
      <c r="AA4344" s="41"/>
      <c r="AB4344" s="41"/>
      <c r="AC4344" s="41"/>
      <c r="AD4344" s="42">
        <f t="shared" si="1977"/>
        <v>43662.559890485965</v>
      </c>
      <c r="AE4344" s="41">
        <f t="shared" si="1978"/>
        <v>43662.559890485965</v>
      </c>
      <c r="AF4344" s="42">
        <f t="shared" si="1979"/>
        <v>5798004.1067761807</v>
      </c>
      <c r="AG4344" s="43">
        <f>(365.25/30.4375*(IF(E4344=12002,1/3%,IF(E4344=12003,1/3%,IF(E4344=12004,1/3%,IF(E4344=12006,1/2%,IF(E4344=12007,1/10%,IF(E4344=12008,1/3%,IF(E4344=12009,1/10%,IF(E4344=12010,1/10%,IF(E4344=12011,1/20%,IF(E4344=12012,1/3%))))))))))))</f>
        <v>400</v>
      </c>
      <c r="AH4344" s="44">
        <f t="shared" si="1980"/>
        <v>397.01026694045174</v>
      </c>
      <c r="AI4344" s="36">
        <f t="shared" si="1981"/>
        <v>2.9897330595482545</v>
      </c>
      <c r="AJ4344" s="36">
        <f t="shared" si="1982"/>
        <v>91</v>
      </c>
      <c r="AK4344" s="45">
        <v>45657</v>
      </c>
    </row>
    <row r="4345" spans="1:37" s="79" customFormat="1" ht="51" customHeight="1" x14ac:dyDescent="0.25">
      <c r="A4345" s="36">
        <v>4339</v>
      </c>
      <c r="B4345" s="45">
        <v>45596</v>
      </c>
      <c r="C4345" s="36" t="s">
        <v>265</v>
      </c>
      <c r="D4345" s="36"/>
      <c r="E4345" s="36">
        <v>12007</v>
      </c>
      <c r="F4345" s="36" t="s">
        <v>3063</v>
      </c>
      <c r="G4345" s="38" t="s">
        <v>320</v>
      </c>
      <c r="H4345" s="38">
        <v>1</v>
      </c>
      <c r="I4345" s="50">
        <v>250000</v>
      </c>
      <c r="J4345" s="39">
        <f t="shared" si="1987"/>
        <v>0</v>
      </c>
      <c r="K4345" s="39">
        <f t="shared" si="1988"/>
        <v>0</v>
      </c>
      <c r="L4345" s="39">
        <f t="shared" si="1989"/>
        <v>0</v>
      </c>
      <c r="M4345" s="39">
        <f>IF(C4345=12006,H4345,IF(C4345&lt;&gt;12006,0))</f>
        <v>0</v>
      </c>
      <c r="N4345" s="39">
        <f t="shared" si="1973"/>
        <v>0</v>
      </c>
      <c r="O4345" s="39">
        <f t="shared" si="1990"/>
        <v>250000</v>
      </c>
      <c r="P4345" s="39">
        <f t="shared" si="1991"/>
        <v>0</v>
      </c>
      <c r="Q4345" s="39">
        <f t="shared" si="1992"/>
        <v>0</v>
      </c>
      <c r="R4345" s="39">
        <f t="shared" si="1993"/>
        <v>0</v>
      </c>
      <c r="S4345" s="39">
        <f t="shared" si="1994"/>
        <v>0</v>
      </c>
      <c r="T4345" s="39"/>
      <c r="U4345" s="39">
        <f t="shared" si="1995"/>
        <v>0</v>
      </c>
      <c r="V4345" s="39">
        <f>IF(E4345=12050,I4345,IF(E4345&lt;&gt;12050,0))</f>
        <v>0</v>
      </c>
      <c r="W4345" s="39">
        <f t="shared" si="1996"/>
        <v>0</v>
      </c>
      <c r="X4345" s="39">
        <f t="shared" si="1974"/>
        <v>68.446269678302528</v>
      </c>
      <c r="Y4345" s="39">
        <f t="shared" si="1975"/>
        <v>2083.333333333333</v>
      </c>
      <c r="Z4345" s="41">
        <f t="shared" si="1976"/>
        <v>4175.2224503764537</v>
      </c>
      <c r="AA4345" s="41"/>
      <c r="AB4345" s="41"/>
      <c r="AC4345" s="41">
        <f>AA4345+AB4345</f>
        <v>0</v>
      </c>
      <c r="AD4345" s="42">
        <f t="shared" si="1977"/>
        <v>4175.2224503764537</v>
      </c>
      <c r="AE4345" s="41">
        <f t="shared" si="1978"/>
        <v>4175.2224503764537</v>
      </c>
      <c r="AF4345" s="42">
        <f t="shared" si="1979"/>
        <v>245824.77754962354</v>
      </c>
      <c r="AG4345" s="43">
        <f>(365.25/30.4375*(IF(E4345=12002,1/3%,IF(E4345=12003,1/3%,IF(E4345=12004,1/3%,IF(E4345=12006,1/2%,IF(E4345=12007,1/10%,IF(E4345=12008,1/3%,IF(E4345=12009,1/10%,IF(E4345=12010,1/10%,IF(E4345=12011,1/20%,IF(E4345=12012,1/3%))))))))))))</f>
        <v>120</v>
      </c>
      <c r="AH4345" s="44">
        <f t="shared" si="1980"/>
        <v>117.99589322381931</v>
      </c>
      <c r="AI4345" s="36">
        <f t="shared" si="1981"/>
        <v>2.0041067761806981</v>
      </c>
      <c r="AJ4345" s="36">
        <f t="shared" si="1982"/>
        <v>61</v>
      </c>
      <c r="AK4345" s="45">
        <v>45657</v>
      </c>
    </row>
    <row r="4346" spans="1:37" s="79" customFormat="1" ht="38.25" customHeight="1" x14ac:dyDescent="0.25">
      <c r="A4346" s="36">
        <v>4340</v>
      </c>
      <c r="B4346" s="45">
        <v>45597</v>
      </c>
      <c r="C4346" s="49" t="s">
        <v>721</v>
      </c>
      <c r="D4346" s="49"/>
      <c r="E4346" s="49">
        <v>12003</v>
      </c>
      <c r="F4346" s="56" t="s">
        <v>2206</v>
      </c>
      <c r="G4346" s="56" t="s">
        <v>56</v>
      </c>
      <c r="H4346" s="38">
        <v>1</v>
      </c>
      <c r="I4346" s="50">
        <v>170000</v>
      </c>
      <c r="J4346" s="39">
        <f t="shared" si="1987"/>
        <v>0</v>
      </c>
      <c r="K4346" s="39">
        <f t="shared" si="1988"/>
        <v>170000</v>
      </c>
      <c r="L4346" s="39">
        <f t="shared" si="1989"/>
        <v>0</v>
      </c>
      <c r="M4346" s="39">
        <f>IF(C4346=12006,H4346,IF(C4346&lt;&gt;12006,0))</f>
        <v>0</v>
      </c>
      <c r="N4346" s="39">
        <f t="shared" si="1973"/>
        <v>0</v>
      </c>
      <c r="O4346" s="39">
        <f t="shared" si="1990"/>
        <v>0</v>
      </c>
      <c r="P4346" s="39">
        <f t="shared" si="1991"/>
        <v>0</v>
      </c>
      <c r="Q4346" s="39">
        <f t="shared" si="1992"/>
        <v>0</v>
      </c>
      <c r="R4346" s="39">
        <f t="shared" si="1993"/>
        <v>0</v>
      </c>
      <c r="S4346" s="39">
        <f t="shared" si="1994"/>
        <v>0</v>
      </c>
      <c r="T4346" s="39"/>
      <c r="U4346" s="39">
        <f t="shared" si="1995"/>
        <v>0</v>
      </c>
      <c r="V4346" s="39"/>
      <c r="W4346" s="39">
        <f t="shared" si="1996"/>
        <v>0</v>
      </c>
      <c r="X4346" s="39">
        <f t="shared" si="1974"/>
        <v>13.963039014373717</v>
      </c>
      <c r="Y4346" s="39">
        <f t="shared" si="1975"/>
        <v>425</v>
      </c>
      <c r="Z4346" s="41">
        <f t="shared" si="1976"/>
        <v>837.78234086242298</v>
      </c>
      <c r="AA4346" s="41"/>
      <c r="AB4346" s="41"/>
      <c r="AC4346" s="41"/>
      <c r="AD4346" s="42">
        <f t="shared" si="1977"/>
        <v>837.78234086242298</v>
      </c>
      <c r="AE4346" s="41">
        <f t="shared" si="1978"/>
        <v>837.78234086242298</v>
      </c>
      <c r="AF4346" s="42">
        <f t="shared" si="1979"/>
        <v>169162.21765913759</v>
      </c>
      <c r="AG4346" s="43">
        <f t="shared" ref="AG4346:AG4353" si="1997">(365.25/30.4375*(IF(E4346=12002,1/3%,IF(E4346=12003,1/3%,IF(E4346=12004,1/3%,IF(E4346=12006,1/2%,IF(E4346=12007,1/10%,IF(E4346=12008,1/3%,IF(E4346=12009,1/10%,IF(E4346=12010,1/10%,IF(E4346=12011,1/20%,IF(E4346=12012,1/3%))))))))))))</f>
        <v>400</v>
      </c>
      <c r="AH4346" s="44">
        <f t="shared" si="1980"/>
        <v>398.02874743326487</v>
      </c>
      <c r="AI4346" s="36">
        <f t="shared" si="1981"/>
        <v>1.9712525667351128</v>
      </c>
      <c r="AJ4346" s="36">
        <f t="shared" si="1982"/>
        <v>60</v>
      </c>
      <c r="AK4346" s="45">
        <v>45657</v>
      </c>
    </row>
    <row r="4347" spans="1:37" s="79" customFormat="1" ht="51" customHeight="1" x14ac:dyDescent="0.25">
      <c r="A4347" s="36">
        <v>4341</v>
      </c>
      <c r="B4347" s="45">
        <v>45597</v>
      </c>
      <c r="C4347" s="36" t="s">
        <v>721</v>
      </c>
      <c r="D4347" s="36"/>
      <c r="E4347" s="36">
        <v>12003</v>
      </c>
      <c r="F4347" s="56" t="s">
        <v>3025</v>
      </c>
      <c r="G4347" s="36" t="s">
        <v>52</v>
      </c>
      <c r="H4347" s="38">
        <v>2</v>
      </c>
      <c r="I4347" s="50">
        <v>390000</v>
      </c>
      <c r="J4347" s="39">
        <f t="shared" si="1987"/>
        <v>0</v>
      </c>
      <c r="K4347" s="39">
        <f t="shared" si="1988"/>
        <v>390000</v>
      </c>
      <c r="L4347" s="39">
        <f t="shared" si="1989"/>
        <v>0</v>
      </c>
      <c r="M4347" s="39">
        <f>IF(C4347=12006,H4347,IF(C4347&lt;&gt;12006,0))</f>
        <v>0</v>
      </c>
      <c r="N4347" s="39">
        <f t="shared" si="1973"/>
        <v>0</v>
      </c>
      <c r="O4347" s="39">
        <f t="shared" si="1990"/>
        <v>0</v>
      </c>
      <c r="P4347" s="39">
        <f t="shared" si="1991"/>
        <v>0</v>
      </c>
      <c r="Q4347" s="39">
        <f t="shared" si="1992"/>
        <v>0</v>
      </c>
      <c r="R4347" s="39">
        <f t="shared" si="1993"/>
        <v>0</v>
      </c>
      <c r="S4347" s="39">
        <f t="shared" si="1994"/>
        <v>0</v>
      </c>
      <c r="T4347" s="39"/>
      <c r="U4347" s="39">
        <f t="shared" si="1995"/>
        <v>0</v>
      </c>
      <c r="V4347" s="39"/>
      <c r="W4347" s="39">
        <f t="shared" si="1996"/>
        <v>0</v>
      </c>
      <c r="X4347" s="39">
        <f t="shared" si="1974"/>
        <v>32.032854209445581</v>
      </c>
      <c r="Y4347" s="39">
        <f t="shared" si="1975"/>
        <v>974.99999999999989</v>
      </c>
      <c r="Z4347" s="41">
        <f t="shared" si="1976"/>
        <v>1921.9712525667348</v>
      </c>
      <c r="AA4347" s="41"/>
      <c r="AB4347" s="41"/>
      <c r="AC4347" s="41"/>
      <c r="AD4347" s="42">
        <f t="shared" si="1977"/>
        <v>1921.9712525667348</v>
      </c>
      <c r="AE4347" s="41">
        <f t="shared" si="1978"/>
        <v>1921.9712525667348</v>
      </c>
      <c r="AF4347" s="42">
        <f t="shared" si="1979"/>
        <v>388078.02874743327</v>
      </c>
      <c r="AG4347" s="43">
        <f t="shared" si="1997"/>
        <v>400</v>
      </c>
      <c r="AH4347" s="44">
        <f t="shared" si="1980"/>
        <v>398.02874743326487</v>
      </c>
      <c r="AI4347" s="36">
        <f t="shared" si="1981"/>
        <v>1.9712525667351128</v>
      </c>
      <c r="AJ4347" s="36">
        <f t="shared" si="1982"/>
        <v>60</v>
      </c>
      <c r="AK4347" s="45">
        <v>45657</v>
      </c>
    </row>
    <row r="4348" spans="1:37" s="79" customFormat="1" ht="51" customHeight="1" x14ac:dyDescent="0.25">
      <c r="A4348" s="36">
        <v>4342</v>
      </c>
      <c r="B4348" s="45">
        <v>45597</v>
      </c>
      <c r="C4348" s="36" t="s">
        <v>721</v>
      </c>
      <c r="D4348" s="36"/>
      <c r="E4348" s="36">
        <v>12003</v>
      </c>
      <c r="F4348" s="56" t="s">
        <v>2978</v>
      </c>
      <c r="G4348" s="36" t="s">
        <v>70</v>
      </c>
      <c r="H4348" s="38">
        <v>1</v>
      </c>
      <c r="I4348" s="50">
        <v>150000</v>
      </c>
      <c r="J4348" s="39">
        <f t="shared" si="1987"/>
        <v>0</v>
      </c>
      <c r="K4348" s="39">
        <f t="shared" si="1988"/>
        <v>150000</v>
      </c>
      <c r="L4348" s="39">
        <f t="shared" si="1989"/>
        <v>0</v>
      </c>
      <c r="M4348" s="39">
        <f>IF(C4348=12006,H4348,IF(C4348&lt;&gt;12006,0))</f>
        <v>0</v>
      </c>
      <c r="N4348" s="39">
        <f t="shared" si="1973"/>
        <v>0</v>
      </c>
      <c r="O4348" s="39">
        <f t="shared" si="1990"/>
        <v>0</v>
      </c>
      <c r="P4348" s="39">
        <f t="shared" si="1991"/>
        <v>0</v>
      </c>
      <c r="Q4348" s="39">
        <f t="shared" si="1992"/>
        <v>0</v>
      </c>
      <c r="R4348" s="39">
        <f t="shared" si="1993"/>
        <v>0</v>
      </c>
      <c r="S4348" s="39">
        <f t="shared" si="1994"/>
        <v>0</v>
      </c>
      <c r="T4348" s="39"/>
      <c r="U4348" s="39">
        <f t="shared" si="1995"/>
        <v>0</v>
      </c>
      <c r="V4348" s="39"/>
      <c r="W4348" s="39">
        <f t="shared" si="1996"/>
        <v>0</v>
      </c>
      <c r="X4348" s="39">
        <f t="shared" si="1974"/>
        <v>12.320328542094456</v>
      </c>
      <c r="Y4348" s="39">
        <f t="shared" si="1975"/>
        <v>375</v>
      </c>
      <c r="Z4348" s="41">
        <f t="shared" si="1976"/>
        <v>739.21971252566732</v>
      </c>
      <c r="AA4348" s="41"/>
      <c r="AB4348" s="41"/>
      <c r="AC4348" s="41"/>
      <c r="AD4348" s="42">
        <f t="shared" si="1977"/>
        <v>739.21971252566732</v>
      </c>
      <c r="AE4348" s="41">
        <f t="shared" si="1978"/>
        <v>739.21971252566732</v>
      </c>
      <c r="AF4348" s="42">
        <f t="shared" si="1979"/>
        <v>149260.78028747434</v>
      </c>
      <c r="AG4348" s="43">
        <f t="shared" si="1997"/>
        <v>400</v>
      </c>
      <c r="AH4348" s="44">
        <f t="shared" si="1980"/>
        <v>398.02874743326487</v>
      </c>
      <c r="AI4348" s="36">
        <f t="shared" si="1981"/>
        <v>1.9712525667351128</v>
      </c>
      <c r="AJ4348" s="36">
        <f t="shared" si="1982"/>
        <v>60</v>
      </c>
      <c r="AK4348" s="45">
        <v>45657</v>
      </c>
    </row>
    <row r="4349" spans="1:37" s="79" customFormat="1" ht="51" customHeight="1" x14ac:dyDescent="0.25">
      <c r="A4349" s="36">
        <v>4343</v>
      </c>
      <c r="B4349" s="45">
        <v>45597</v>
      </c>
      <c r="C4349" s="36" t="s">
        <v>721</v>
      </c>
      <c r="D4349" s="36"/>
      <c r="E4349" s="36">
        <v>12003</v>
      </c>
      <c r="F4349" s="56" t="s">
        <v>3025</v>
      </c>
      <c r="G4349" s="36" t="s">
        <v>70</v>
      </c>
      <c r="H4349" s="38">
        <v>1</v>
      </c>
      <c r="I4349" s="48">
        <v>230000</v>
      </c>
      <c r="J4349" s="39">
        <f t="shared" si="1987"/>
        <v>0</v>
      </c>
      <c r="K4349" s="39">
        <f t="shared" si="1988"/>
        <v>230000</v>
      </c>
      <c r="L4349" s="39">
        <f t="shared" si="1989"/>
        <v>0</v>
      </c>
      <c r="M4349" s="39">
        <f>IF(C4349=12006,H4349,IF(C4349&lt;&gt;12006,0))</f>
        <v>0</v>
      </c>
      <c r="N4349" s="39">
        <f t="shared" si="1973"/>
        <v>0</v>
      </c>
      <c r="O4349" s="39">
        <f t="shared" si="1990"/>
        <v>0</v>
      </c>
      <c r="P4349" s="39">
        <f t="shared" si="1991"/>
        <v>0</v>
      </c>
      <c r="Q4349" s="39">
        <f t="shared" si="1992"/>
        <v>0</v>
      </c>
      <c r="R4349" s="39">
        <f t="shared" si="1993"/>
        <v>0</v>
      </c>
      <c r="S4349" s="39">
        <f t="shared" si="1994"/>
        <v>0</v>
      </c>
      <c r="T4349" s="39"/>
      <c r="U4349" s="39">
        <f t="shared" si="1995"/>
        <v>0</v>
      </c>
      <c r="V4349" s="39"/>
      <c r="W4349" s="39">
        <f t="shared" si="1996"/>
        <v>0</v>
      </c>
      <c r="X4349" s="39">
        <f t="shared" si="1974"/>
        <v>18.891170431211499</v>
      </c>
      <c r="Y4349" s="39">
        <f t="shared" si="1975"/>
        <v>575</v>
      </c>
      <c r="Z4349" s="41">
        <f t="shared" si="1976"/>
        <v>1133.47022587269</v>
      </c>
      <c r="AA4349" s="41"/>
      <c r="AB4349" s="41"/>
      <c r="AC4349" s="41"/>
      <c r="AD4349" s="42">
        <f t="shared" si="1977"/>
        <v>1133.47022587269</v>
      </c>
      <c r="AE4349" s="41">
        <f t="shared" si="1978"/>
        <v>1133.47022587269</v>
      </c>
      <c r="AF4349" s="42">
        <f t="shared" si="1979"/>
        <v>228866.52977412732</v>
      </c>
      <c r="AG4349" s="43">
        <f t="shared" si="1997"/>
        <v>400</v>
      </c>
      <c r="AH4349" s="44">
        <f t="shared" si="1980"/>
        <v>398.02874743326487</v>
      </c>
      <c r="AI4349" s="36">
        <f t="shared" si="1981"/>
        <v>1.9712525667351128</v>
      </c>
      <c r="AJ4349" s="36">
        <f t="shared" si="1982"/>
        <v>60</v>
      </c>
      <c r="AK4349" s="45">
        <v>45657</v>
      </c>
    </row>
    <row r="4350" spans="1:37" s="79" customFormat="1" ht="51" customHeight="1" x14ac:dyDescent="0.25">
      <c r="A4350" s="36">
        <v>4344</v>
      </c>
      <c r="B4350" s="45">
        <v>45597</v>
      </c>
      <c r="C4350" s="36" t="s">
        <v>721</v>
      </c>
      <c r="D4350" s="36"/>
      <c r="E4350" s="36">
        <v>12003</v>
      </c>
      <c r="F4350" s="56" t="s">
        <v>2978</v>
      </c>
      <c r="G4350" s="36" t="s">
        <v>70</v>
      </c>
      <c r="H4350" s="38">
        <v>1</v>
      </c>
      <c r="I4350" s="48">
        <v>150000</v>
      </c>
      <c r="J4350" s="39">
        <f t="shared" si="1987"/>
        <v>0</v>
      </c>
      <c r="K4350" s="39">
        <f t="shared" si="1988"/>
        <v>150000</v>
      </c>
      <c r="L4350" s="39">
        <f t="shared" si="1989"/>
        <v>0</v>
      </c>
      <c r="M4350" s="39">
        <f>IF(C4350=12006,H4350,IF(C4350&lt;&gt;12006,0))</f>
        <v>0</v>
      </c>
      <c r="N4350" s="39">
        <f t="shared" si="1973"/>
        <v>0</v>
      </c>
      <c r="O4350" s="39">
        <f t="shared" si="1990"/>
        <v>0</v>
      </c>
      <c r="P4350" s="39">
        <f t="shared" si="1991"/>
        <v>0</v>
      </c>
      <c r="Q4350" s="39">
        <f t="shared" si="1992"/>
        <v>0</v>
      </c>
      <c r="R4350" s="39">
        <f t="shared" si="1993"/>
        <v>0</v>
      </c>
      <c r="S4350" s="39">
        <f t="shared" si="1994"/>
        <v>0</v>
      </c>
      <c r="T4350" s="39"/>
      <c r="U4350" s="39">
        <f t="shared" si="1995"/>
        <v>0</v>
      </c>
      <c r="V4350" s="39"/>
      <c r="W4350" s="39">
        <f t="shared" si="1996"/>
        <v>0</v>
      </c>
      <c r="X4350" s="39">
        <f t="shared" si="1974"/>
        <v>12.320328542094456</v>
      </c>
      <c r="Y4350" s="39">
        <f t="shared" si="1975"/>
        <v>375</v>
      </c>
      <c r="Z4350" s="41">
        <f t="shared" si="1976"/>
        <v>739.21971252566732</v>
      </c>
      <c r="AA4350" s="41"/>
      <c r="AB4350" s="41"/>
      <c r="AC4350" s="41"/>
      <c r="AD4350" s="42">
        <f t="shared" si="1977"/>
        <v>739.21971252566732</v>
      </c>
      <c r="AE4350" s="41">
        <f t="shared" si="1978"/>
        <v>739.21971252566732</v>
      </c>
      <c r="AF4350" s="42">
        <f t="shared" si="1979"/>
        <v>149260.78028747434</v>
      </c>
      <c r="AG4350" s="43">
        <f t="shared" si="1997"/>
        <v>400</v>
      </c>
      <c r="AH4350" s="44">
        <f t="shared" si="1980"/>
        <v>398.02874743326487</v>
      </c>
      <c r="AI4350" s="36">
        <f t="shared" si="1981"/>
        <v>1.9712525667351128</v>
      </c>
      <c r="AJ4350" s="36">
        <f t="shared" si="1982"/>
        <v>60</v>
      </c>
      <c r="AK4350" s="45">
        <v>45657</v>
      </c>
    </row>
    <row r="4351" spans="1:37" s="79" customFormat="1" ht="51" customHeight="1" x14ac:dyDescent="0.25">
      <c r="A4351" s="36">
        <v>4345</v>
      </c>
      <c r="B4351" s="45">
        <v>45597</v>
      </c>
      <c r="C4351" s="49" t="s">
        <v>721</v>
      </c>
      <c r="D4351" s="49"/>
      <c r="E4351" s="36">
        <v>12003</v>
      </c>
      <c r="F4351" s="36" t="s">
        <v>2978</v>
      </c>
      <c r="G4351" s="36" t="s">
        <v>70</v>
      </c>
      <c r="H4351" s="38">
        <v>1</v>
      </c>
      <c r="I4351" s="48">
        <v>150000</v>
      </c>
      <c r="J4351" s="39">
        <f t="shared" si="1987"/>
        <v>0</v>
      </c>
      <c r="K4351" s="39">
        <f t="shared" si="1988"/>
        <v>150000</v>
      </c>
      <c r="L4351" s="39">
        <f t="shared" si="1989"/>
        <v>0</v>
      </c>
      <c r="M4351" s="39">
        <f>IF(C4351=12006,H4351,IF(C4351&lt;&gt;12006,0))</f>
        <v>0</v>
      </c>
      <c r="N4351" s="39">
        <f t="shared" si="1973"/>
        <v>0</v>
      </c>
      <c r="O4351" s="39">
        <f t="shared" si="1990"/>
        <v>0</v>
      </c>
      <c r="P4351" s="39">
        <f t="shared" si="1991"/>
        <v>0</v>
      </c>
      <c r="Q4351" s="39">
        <f t="shared" si="1992"/>
        <v>0</v>
      </c>
      <c r="R4351" s="39">
        <f t="shared" si="1993"/>
        <v>0</v>
      </c>
      <c r="S4351" s="39">
        <f t="shared" si="1994"/>
        <v>0</v>
      </c>
      <c r="T4351" s="39"/>
      <c r="U4351" s="39">
        <f t="shared" si="1995"/>
        <v>0</v>
      </c>
      <c r="V4351" s="39"/>
      <c r="W4351" s="39">
        <f t="shared" si="1996"/>
        <v>0</v>
      </c>
      <c r="X4351" s="39">
        <f t="shared" si="1974"/>
        <v>12.320328542094456</v>
      </c>
      <c r="Y4351" s="39">
        <f t="shared" si="1975"/>
        <v>375</v>
      </c>
      <c r="Z4351" s="41">
        <f t="shared" si="1976"/>
        <v>739.21971252566732</v>
      </c>
      <c r="AA4351" s="41"/>
      <c r="AB4351" s="41"/>
      <c r="AC4351" s="41"/>
      <c r="AD4351" s="42">
        <f t="shared" si="1977"/>
        <v>739.21971252566732</v>
      </c>
      <c r="AE4351" s="41">
        <f t="shared" si="1978"/>
        <v>739.21971252566732</v>
      </c>
      <c r="AF4351" s="42">
        <f t="shared" si="1979"/>
        <v>149260.78028747434</v>
      </c>
      <c r="AG4351" s="43">
        <f t="shared" si="1997"/>
        <v>400</v>
      </c>
      <c r="AH4351" s="44">
        <f t="shared" si="1980"/>
        <v>398.02874743326487</v>
      </c>
      <c r="AI4351" s="36">
        <f t="shared" si="1981"/>
        <v>1.9712525667351128</v>
      </c>
      <c r="AJ4351" s="36">
        <f t="shared" si="1982"/>
        <v>60</v>
      </c>
      <c r="AK4351" s="45">
        <v>45657</v>
      </c>
    </row>
    <row r="4352" spans="1:37" s="79" customFormat="1" ht="12.75" customHeight="1" x14ac:dyDescent="0.25">
      <c r="A4352" s="36">
        <v>4346</v>
      </c>
      <c r="B4352" s="45">
        <v>45597</v>
      </c>
      <c r="C4352" s="36" t="s">
        <v>721</v>
      </c>
      <c r="D4352" s="36"/>
      <c r="E4352" s="36">
        <v>12003</v>
      </c>
      <c r="F4352" s="56" t="s">
        <v>2978</v>
      </c>
      <c r="G4352" s="56" t="s">
        <v>70</v>
      </c>
      <c r="H4352" s="38">
        <v>2</v>
      </c>
      <c r="I4352" s="50">
        <v>290000</v>
      </c>
      <c r="J4352" s="39">
        <f t="shared" si="1987"/>
        <v>0</v>
      </c>
      <c r="K4352" s="39">
        <f t="shared" si="1988"/>
        <v>290000</v>
      </c>
      <c r="L4352" s="39">
        <f t="shared" si="1989"/>
        <v>0</v>
      </c>
      <c r="M4352" s="39">
        <f>IF(C4352=12006,H4352,IF(C4352&lt;&gt;12006,0))</f>
        <v>0</v>
      </c>
      <c r="N4352" s="39">
        <f t="shared" si="1973"/>
        <v>0</v>
      </c>
      <c r="O4352" s="39">
        <f t="shared" si="1990"/>
        <v>0</v>
      </c>
      <c r="P4352" s="39">
        <f t="shared" si="1991"/>
        <v>0</v>
      </c>
      <c r="Q4352" s="39">
        <f t="shared" si="1992"/>
        <v>0</v>
      </c>
      <c r="R4352" s="39">
        <f t="shared" si="1993"/>
        <v>0</v>
      </c>
      <c r="S4352" s="39">
        <f t="shared" si="1994"/>
        <v>0</v>
      </c>
      <c r="T4352" s="39"/>
      <c r="U4352" s="39">
        <f t="shared" si="1995"/>
        <v>0</v>
      </c>
      <c r="V4352" s="39"/>
      <c r="W4352" s="39">
        <f t="shared" si="1996"/>
        <v>0</v>
      </c>
      <c r="X4352" s="39">
        <f t="shared" si="1974"/>
        <v>23.819301848049282</v>
      </c>
      <c r="Y4352" s="39">
        <f t="shared" si="1975"/>
        <v>725</v>
      </c>
      <c r="Z4352" s="41">
        <f t="shared" si="1976"/>
        <v>1429.1581108829569</v>
      </c>
      <c r="AA4352" s="41"/>
      <c r="AB4352" s="41"/>
      <c r="AC4352" s="41"/>
      <c r="AD4352" s="42">
        <f t="shared" si="1977"/>
        <v>1429.1581108829569</v>
      </c>
      <c r="AE4352" s="41">
        <f t="shared" si="1978"/>
        <v>1429.1581108829569</v>
      </c>
      <c r="AF4352" s="42">
        <f t="shared" si="1979"/>
        <v>288570.84188911703</v>
      </c>
      <c r="AG4352" s="43">
        <f t="shared" si="1997"/>
        <v>400</v>
      </c>
      <c r="AH4352" s="44">
        <f t="shared" si="1980"/>
        <v>398.02874743326487</v>
      </c>
      <c r="AI4352" s="36">
        <f t="shared" si="1981"/>
        <v>1.9712525667351128</v>
      </c>
      <c r="AJ4352" s="36">
        <f t="shared" si="1982"/>
        <v>60</v>
      </c>
      <c r="AK4352" s="45">
        <v>45657</v>
      </c>
    </row>
    <row r="4353" spans="1:37" s="79" customFormat="1" ht="51" customHeight="1" x14ac:dyDescent="0.25">
      <c r="A4353" s="36">
        <v>4347</v>
      </c>
      <c r="B4353" s="45">
        <v>45597</v>
      </c>
      <c r="C4353" s="36" t="s">
        <v>265</v>
      </c>
      <c r="D4353" s="36"/>
      <c r="E4353" s="36">
        <v>12007</v>
      </c>
      <c r="F4353" s="56" t="s">
        <v>3063</v>
      </c>
      <c r="G4353" s="38" t="s">
        <v>320</v>
      </c>
      <c r="H4353" s="61">
        <v>1</v>
      </c>
      <c r="I4353" s="50">
        <v>250000</v>
      </c>
      <c r="J4353" s="39">
        <f t="shared" si="1987"/>
        <v>0</v>
      </c>
      <c r="K4353" s="39">
        <f t="shared" si="1988"/>
        <v>0</v>
      </c>
      <c r="L4353" s="39">
        <f t="shared" si="1989"/>
        <v>0</v>
      </c>
      <c r="M4353" s="39">
        <f>IF(C4353=12006,H4353,IF(C4353&lt;&gt;12006,0))</f>
        <v>0</v>
      </c>
      <c r="N4353" s="39">
        <f t="shared" si="1973"/>
        <v>0</v>
      </c>
      <c r="O4353" s="39">
        <f t="shared" si="1990"/>
        <v>250000</v>
      </c>
      <c r="P4353" s="39">
        <f t="shared" si="1991"/>
        <v>0</v>
      </c>
      <c r="Q4353" s="39">
        <f t="shared" si="1992"/>
        <v>0</v>
      </c>
      <c r="R4353" s="39">
        <f t="shared" si="1993"/>
        <v>0</v>
      </c>
      <c r="S4353" s="39">
        <f t="shared" si="1994"/>
        <v>0</v>
      </c>
      <c r="T4353" s="39"/>
      <c r="U4353" s="39">
        <f t="shared" si="1995"/>
        <v>0</v>
      </c>
      <c r="V4353" s="39"/>
      <c r="W4353" s="39">
        <f t="shared" si="1996"/>
        <v>0</v>
      </c>
      <c r="X4353" s="39">
        <f t="shared" si="1974"/>
        <v>68.446269678302528</v>
      </c>
      <c r="Y4353" s="39">
        <f t="shared" si="1975"/>
        <v>2083.333333333333</v>
      </c>
      <c r="Z4353" s="41">
        <f t="shared" si="1976"/>
        <v>4106.7761806981507</v>
      </c>
      <c r="AA4353" s="41"/>
      <c r="AB4353" s="41"/>
      <c r="AC4353" s="41">
        <f>AA4353+AB4353</f>
        <v>0</v>
      </c>
      <c r="AD4353" s="42">
        <f t="shared" si="1977"/>
        <v>4106.7761806981507</v>
      </c>
      <c r="AE4353" s="41">
        <f t="shared" si="1978"/>
        <v>4106.7761806981507</v>
      </c>
      <c r="AF4353" s="42">
        <f t="shared" si="1979"/>
        <v>245893.22381930184</v>
      </c>
      <c r="AG4353" s="43">
        <f t="shared" si="1997"/>
        <v>120</v>
      </c>
      <c r="AH4353" s="44">
        <f t="shared" si="1980"/>
        <v>118.02874743326488</v>
      </c>
      <c r="AI4353" s="36">
        <f t="shared" si="1981"/>
        <v>1.9712525667351128</v>
      </c>
      <c r="AJ4353" s="36">
        <f t="shared" si="1982"/>
        <v>60</v>
      </c>
      <c r="AK4353" s="45">
        <v>45657</v>
      </c>
    </row>
    <row r="4354" spans="1:37" s="79" customFormat="1" ht="12.75" customHeight="1" x14ac:dyDescent="0.25">
      <c r="A4354" s="36">
        <v>4348</v>
      </c>
      <c r="B4354" s="45">
        <v>45597</v>
      </c>
      <c r="C4354" s="49" t="s">
        <v>3064</v>
      </c>
      <c r="D4354" s="49"/>
      <c r="E4354" s="49">
        <v>12002</v>
      </c>
      <c r="F4354" s="56" t="s">
        <v>3065</v>
      </c>
      <c r="G4354" s="56" t="s">
        <v>435</v>
      </c>
      <c r="H4354" s="38">
        <v>1</v>
      </c>
      <c r="I4354" s="50">
        <v>5415000</v>
      </c>
      <c r="J4354" s="39">
        <f t="shared" si="1987"/>
        <v>5415000</v>
      </c>
      <c r="K4354" s="39">
        <f t="shared" si="1988"/>
        <v>0</v>
      </c>
      <c r="L4354" s="39">
        <f t="shared" si="1989"/>
        <v>0</v>
      </c>
      <c r="M4354" s="39">
        <f>IF(C4354=12006,H4354,IF(C4354&lt;&gt;12006,0))</f>
        <v>0</v>
      </c>
      <c r="N4354" s="39">
        <f t="shared" si="1973"/>
        <v>0</v>
      </c>
      <c r="O4354" s="39">
        <f t="shared" si="1990"/>
        <v>0</v>
      </c>
      <c r="P4354" s="39">
        <f t="shared" si="1991"/>
        <v>0</v>
      </c>
      <c r="Q4354" s="39">
        <f t="shared" si="1992"/>
        <v>0</v>
      </c>
      <c r="R4354" s="39">
        <f t="shared" si="1993"/>
        <v>0</v>
      </c>
      <c r="S4354" s="39">
        <f t="shared" si="1994"/>
        <v>0</v>
      </c>
      <c r="T4354" s="39"/>
      <c r="U4354" s="39">
        <f t="shared" si="1995"/>
        <v>0</v>
      </c>
      <c r="V4354" s="39"/>
      <c r="W4354" s="39">
        <f t="shared" si="1996"/>
        <v>0</v>
      </c>
      <c r="X4354" s="39">
        <f t="shared" si="1974"/>
        <v>444.76386036960986</v>
      </c>
      <c r="Y4354" s="39">
        <f t="shared" si="1975"/>
        <v>13537.5</v>
      </c>
      <c r="Z4354" s="41">
        <f t="shared" si="1976"/>
        <v>26685.831622176589</v>
      </c>
      <c r="AA4354" s="41"/>
      <c r="AB4354" s="41"/>
      <c r="AC4354" s="41">
        <f>AA4354+AB4354</f>
        <v>0</v>
      </c>
      <c r="AD4354" s="42">
        <f t="shared" si="1977"/>
        <v>26685.831622176589</v>
      </c>
      <c r="AE4354" s="41">
        <f t="shared" si="1978"/>
        <v>26685.831622176589</v>
      </c>
      <c r="AF4354" s="42">
        <f t="shared" si="1979"/>
        <v>5388314.1683778232</v>
      </c>
      <c r="AG4354" s="43">
        <f>(365.25/30.4375*(IF(E4354=12002,1/3%,IF(E4354=12003,1/3%,IF(E4354=12004,1/3%,IF(E4354=12006,1/2%,IF(E4354=12007,1/10%,IF(E4354=12008,1/3%,IF(E4354=12009,1/10%,IF(E4354=12010,1/10%,IF(E4354=12011,1/20%,IF(E4354=12012,1/3%,IF(E4354=12099,1/10%)))))))))))))</f>
        <v>400</v>
      </c>
      <c r="AH4354" s="44">
        <f t="shared" si="1980"/>
        <v>398.02874743326487</v>
      </c>
      <c r="AI4354" s="36">
        <f t="shared" si="1981"/>
        <v>1.9712525667351128</v>
      </c>
      <c r="AJ4354" s="36">
        <f t="shared" si="1982"/>
        <v>60</v>
      </c>
      <c r="AK4354" s="45">
        <v>45657</v>
      </c>
    </row>
    <row r="4355" spans="1:37" s="79" customFormat="1" ht="12.75" customHeight="1" x14ac:dyDescent="0.25">
      <c r="A4355" s="36">
        <v>4349</v>
      </c>
      <c r="B4355" s="45">
        <v>45597</v>
      </c>
      <c r="C4355" s="49" t="s">
        <v>823</v>
      </c>
      <c r="D4355" s="49"/>
      <c r="E4355" s="49">
        <v>12004</v>
      </c>
      <c r="F4355" s="56" t="s">
        <v>3066</v>
      </c>
      <c r="G4355" s="56" t="s">
        <v>435</v>
      </c>
      <c r="H4355" s="38">
        <v>1</v>
      </c>
      <c r="I4355" s="48">
        <v>70062330.010000005</v>
      </c>
      <c r="J4355" s="39">
        <f t="shared" si="1987"/>
        <v>0</v>
      </c>
      <c r="K4355" s="39">
        <f t="shared" si="1988"/>
        <v>0</v>
      </c>
      <c r="L4355" s="39">
        <f t="shared" si="1989"/>
        <v>70062330.010000005</v>
      </c>
      <c r="M4355" s="39">
        <f>IF(C4355=12006,H4355,IF(C4355&lt;&gt;12006,0))</f>
        <v>0</v>
      </c>
      <c r="N4355" s="39">
        <f t="shared" si="1973"/>
        <v>0</v>
      </c>
      <c r="O4355" s="39">
        <f t="shared" si="1990"/>
        <v>0</v>
      </c>
      <c r="P4355" s="39">
        <f t="shared" si="1991"/>
        <v>0</v>
      </c>
      <c r="Q4355" s="39">
        <f t="shared" si="1992"/>
        <v>0</v>
      </c>
      <c r="R4355" s="39">
        <f t="shared" si="1993"/>
        <v>0</v>
      </c>
      <c r="S4355" s="39">
        <f t="shared" si="1994"/>
        <v>0</v>
      </c>
      <c r="T4355" s="39"/>
      <c r="U4355" s="39">
        <f t="shared" si="1995"/>
        <v>0</v>
      </c>
      <c r="V4355" s="39"/>
      <c r="W4355" s="39">
        <f t="shared" si="1996"/>
        <v>0</v>
      </c>
      <c r="X4355" s="39">
        <f t="shared" si="1974"/>
        <v>5754.606160985626</v>
      </c>
      <c r="Y4355" s="39">
        <f t="shared" si="1975"/>
        <v>175155.825025</v>
      </c>
      <c r="Z4355" s="41">
        <f t="shared" si="1976"/>
        <v>345276.36965913756</v>
      </c>
      <c r="AA4355" s="41"/>
      <c r="AB4355" s="41"/>
      <c r="AC4355" s="41">
        <f>AA4355+AB4355</f>
        <v>0</v>
      </c>
      <c r="AD4355" s="42">
        <f t="shared" si="1977"/>
        <v>345276.36965913756</v>
      </c>
      <c r="AE4355" s="41">
        <f t="shared" si="1978"/>
        <v>345276.36965913756</v>
      </c>
      <c r="AF4355" s="42">
        <f t="shared" si="1979"/>
        <v>69717053.640340865</v>
      </c>
      <c r="AG4355" s="43">
        <f>(365.25/30.4375*(IF(E4355=12002,1/3%,IF(E4355=12003,1/3%,IF(E4355=12004,1/3%,IF(E4355=12006,1/2%,IF(E4355=12007,1/10%,IF(E4355=12008,1/3%,IF(E4355=12009,1/10%,IF(E4355=12010,1/10%,IF(E4355=12011,1/20%,IF(E4355=12012,1/3%,IF(E4355=12099,1/10%)))))))))))))</f>
        <v>400</v>
      </c>
      <c r="AH4355" s="44">
        <f t="shared" si="1980"/>
        <v>398.02874743326487</v>
      </c>
      <c r="AI4355" s="36">
        <f t="shared" si="1981"/>
        <v>1.9712525667351128</v>
      </c>
      <c r="AJ4355" s="36">
        <f t="shared" si="1982"/>
        <v>60</v>
      </c>
      <c r="AK4355" s="45">
        <v>45657</v>
      </c>
    </row>
    <row r="4356" spans="1:37" s="79" customFormat="1" ht="12.75" customHeight="1" x14ac:dyDescent="0.25">
      <c r="A4356" s="36">
        <v>4350</v>
      </c>
      <c r="B4356" s="45">
        <v>45597</v>
      </c>
      <c r="C4356" s="49" t="s">
        <v>823</v>
      </c>
      <c r="D4356" s="49"/>
      <c r="E4356" s="49">
        <v>12004</v>
      </c>
      <c r="F4356" s="56" t="s">
        <v>3067</v>
      </c>
      <c r="G4356" s="56" t="s">
        <v>435</v>
      </c>
      <c r="H4356" s="38">
        <v>1</v>
      </c>
      <c r="I4356" s="48">
        <v>525000</v>
      </c>
      <c r="J4356" s="39">
        <f t="shared" si="1987"/>
        <v>0</v>
      </c>
      <c r="K4356" s="39">
        <f t="shared" si="1988"/>
        <v>0</v>
      </c>
      <c r="L4356" s="39">
        <f t="shared" si="1989"/>
        <v>525000</v>
      </c>
      <c r="M4356" s="39">
        <f>IF(C4356=12006,H4356,IF(C4356&lt;&gt;12006,0))</f>
        <v>0</v>
      </c>
      <c r="N4356" s="39">
        <f t="shared" ref="N4356:N4383" si="1998">IF(E4356=12006,I4356,IF(E4356&lt;&gt;12006,0))</f>
        <v>0</v>
      </c>
      <c r="O4356" s="39">
        <f t="shared" si="1990"/>
        <v>0</v>
      </c>
      <c r="P4356" s="39">
        <f t="shared" si="1991"/>
        <v>0</v>
      </c>
      <c r="Q4356" s="39">
        <f t="shared" si="1992"/>
        <v>0</v>
      </c>
      <c r="R4356" s="39">
        <f t="shared" si="1993"/>
        <v>0</v>
      </c>
      <c r="S4356" s="39">
        <f t="shared" si="1994"/>
        <v>0</v>
      </c>
      <c r="T4356" s="39"/>
      <c r="U4356" s="39">
        <f t="shared" si="1995"/>
        <v>0</v>
      </c>
      <c r="V4356" s="39"/>
      <c r="W4356" s="39">
        <f t="shared" si="1996"/>
        <v>0</v>
      </c>
      <c r="X4356" s="39">
        <f t="shared" si="1974"/>
        <v>43.121149897330596</v>
      </c>
      <c r="Y4356" s="39">
        <f t="shared" si="1975"/>
        <v>1312.5</v>
      </c>
      <c r="Z4356" s="41">
        <f t="shared" si="1976"/>
        <v>2587.2689938398357</v>
      </c>
      <c r="AA4356" s="41"/>
      <c r="AB4356" s="41"/>
      <c r="AC4356" s="41">
        <f>AA4356+AB4356</f>
        <v>0</v>
      </c>
      <c r="AD4356" s="42">
        <f t="shared" si="1977"/>
        <v>2587.2689938398357</v>
      </c>
      <c r="AE4356" s="41">
        <f t="shared" si="1978"/>
        <v>2587.2689938398357</v>
      </c>
      <c r="AF4356" s="42">
        <f t="shared" si="1979"/>
        <v>522412.73100616015</v>
      </c>
      <c r="AG4356" s="43">
        <f>(365.25/30.4375*(IF(E4356=12002,1/3%,IF(E4356=12003,1/3%,IF(E4356=12004,1/3%,IF(E4356=12006,1/2%,IF(E4356=12007,1/10%,IF(E4356=12008,1/3%,IF(E4356=12009,1/10%,IF(E4356=12010,1/10%,IF(E4356=12011,1/20%,IF(E4356=12012,1/3%,IF(E4356=12099,1/10%)))))))))))))</f>
        <v>400</v>
      </c>
      <c r="AH4356" s="44">
        <f t="shared" si="1980"/>
        <v>398.02874743326487</v>
      </c>
      <c r="AI4356" s="36">
        <f t="shared" si="1981"/>
        <v>1.9712525667351128</v>
      </c>
      <c r="AJ4356" s="36">
        <f t="shared" si="1982"/>
        <v>60</v>
      </c>
      <c r="AK4356" s="45">
        <v>45657</v>
      </c>
    </row>
    <row r="4357" spans="1:37" s="79" customFormat="1" ht="51" customHeight="1" x14ac:dyDescent="0.25">
      <c r="A4357" s="36">
        <v>4351</v>
      </c>
      <c r="B4357" s="45">
        <v>45597</v>
      </c>
      <c r="C4357" s="49" t="s">
        <v>823</v>
      </c>
      <c r="D4357" s="49"/>
      <c r="E4357" s="49">
        <v>12004</v>
      </c>
      <c r="F4357" s="56" t="s">
        <v>3068</v>
      </c>
      <c r="G4357" s="56" t="s">
        <v>435</v>
      </c>
      <c r="H4357" s="38">
        <v>1</v>
      </c>
      <c r="I4357" s="48">
        <v>7601076.5279999999</v>
      </c>
      <c r="J4357" s="39">
        <f t="shared" si="1987"/>
        <v>0</v>
      </c>
      <c r="K4357" s="39">
        <f t="shared" si="1988"/>
        <v>0</v>
      </c>
      <c r="L4357" s="39">
        <f t="shared" si="1989"/>
        <v>7601076.5279999999</v>
      </c>
      <c r="M4357" s="39">
        <f>IF(C4357=12006,H4357,IF(C4357&lt;&gt;12006,0))</f>
        <v>0</v>
      </c>
      <c r="N4357" s="39">
        <f t="shared" si="1998"/>
        <v>0</v>
      </c>
      <c r="O4357" s="39">
        <f t="shared" si="1990"/>
        <v>0</v>
      </c>
      <c r="P4357" s="39">
        <f t="shared" si="1991"/>
        <v>0</v>
      </c>
      <c r="Q4357" s="39">
        <f t="shared" si="1992"/>
        <v>0</v>
      </c>
      <c r="R4357" s="39">
        <f t="shared" si="1993"/>
        <v>0</v>
      </c>
      <c r="S4357" s="39">
        <f t="shared" si="1994"/>
        <v>0</v>
      </c>
      <c r="T4357" s="39"/>
      <c r="U4357" s="39">
        <f t="shared" si="1995"/>
        <v>0</v>
      </c>
      <c r="V4357" s="39"/>
      <c r="W4357" s="39">
        <f t="shared" si="1996"/>
        <v>0</v>
      </c>
      <c r="X4357" s="39">
        <f t="shared" si="1974"/>
        <v>624.31840065708411</v>
      </c>
      <c r="Y4357" s="39">
        <f t="shared" si="1975"/>
        <v>19002.691319999998</v>
      </c>
      <c r="Z4357" s="41">
        <f t="shared" si="1976"/>
        <v>37459.104039425045</v>
      </c>
      <c r="AA4357" s="41"/>
      <c r="AB4357" s="41"/>
      <c r="AC4357" s="41">
        <f>AA4357+AB4357</f>
        <v>0</v>
      </c>
      <c r="AD4357" s="42">
        <f t="shared" si="1977"/>
        <v>37459.104039425045</v>
      </c>
      <c r="AE4357" s="41">
        <f t="shared" si="1978"/>
        <v>37459.104039425045</v>
      </c>
      <c r="AF4357" s="42">
        <f t="shared" si="1979"/>
        <v>7563617.4239605749</v>
      </c>
      <c r="AG4357" s="43">
        <f>(365.25/30.4375*(IF(E4357=12002,1/3%,IF(E4357=12003,1/3%,IF(E4357=12004,1/3%,IF(E4357=12006,1/2%,IF(E4357=12007,1/10%,IF(E4357=12008,1/3%,IF(E4357=12009,1/10%,IF(E4357=12010,1/10%,IF(E4357=12011,1/20%,IF(E4357=12012,1/3%,IF(E4357=12099,1/10%)))))))))))))</f>
        <v>400</v>
      </c>
      <c r="AH4357" s="44">
        <f t="shared" si="1980"/>
        <v>398.02874743326487</v>
      </c>
      <c r="AI4357" s="36">
        <f t="shared" si="1981"/>
        <v>1.9712525667351128</v>
      </c>
      <c r="AJ4357" s="36">
        <f t="shared" si="1982"/>
        <v>60</v>
      </c>
      <c r="AK4357" s="45">
        <v>45657</v>
      </c>
    </row>
    <row r="4358" spans="1:37" s="79" customFormat="1" ht="51" customHeight="1" x14ac:dyDescent="0.25">
      <c r="A4358" s="36">
        <v>4352</v>
      </c>
      <c r="B4358" s="45">
        <v>45597</v>
      </c>
      <c r="C4358" s="36" t="s">
        <v>533</v>
      </c>
      <c r="D4358" s="36"/>
      <c r="E4358" s="56">
        <v>12003</v>
      </c>
      <c r="F4358" s="56" t="s">
        <v>1689</v>
      </c>
      <c r="G4358" s="36" t="s">
        <v>544</v>
      </c>
      <c r="H4358" s="38">
        <v>1</v>
      </c>
      <c r="I4358" s="50">
        <v>150000</v>
      </c>
      <c r="J4358" s="39">
        <f t="shared" si="1987"/>
        <v>0</v>
      </c>
      <c r="K4358" s="39">
        <f t="shared" si="1988"/>
        <v>150000</v>
      </c>
      <c r="L4358" s="39">
        <f t="shared" si="1989"/>
        <v>0</v>
      </c>
      <c r="M4358" s="39">
        <f>IF(C4358=12006,H4358,IF(C4358&lt;&gt;12006,0))</f>
        <v>0</v>
      </c>
      <c r="N4358" s="39">
        <f t="shared" si="1998"/>
        <v>0</v>
      </c>
      <c r="O4358" s="39">
        <f t="shared" si="1990"/>
        <v>0</v>
      </c>
      <c r="P4358" s="39">
        <f t="shared" si="1991"/>
        <v>0</v>
      </c>
      <c r="Q4358" s="39">
        <f t="shared" si="1992"/>
        <v>0</v>
      </c>
      <c r="R4358" s="39">
        <f t="shared" si="1993"/>
        <v>0</v>
      </c>
      <c r="S4358" s="39">
        <f t="shared" si="1994"/>
        <v>0</v>
      </c>
      <c r="T4358" s="39"/>
      <c r="U4358" s="39">
        <f t="shared" si="1995"/>
        <v>0</v>
      </c>
      <c r="V4358" s="39"/>
      <c r="W4358" s="39">
        <f t="shared" si="1996"/>
        <v>0</v>
      </c>
      <c r="X4358" s="39">
        <f t="shared" si="1974"/>
        <v>12.320328542094456</v>
      </c>
      <c r="Y4358" s="39">
        <f t="shared" si="1975"/>
        <v>375</v>
      </c>
      <c r="Z4358" s="41">
        <f t="shared" si="1976"/>
        <v>739.21971252566732</v>
      </c>
      <c r="AA4358" s="41"/>
      <c r="AB4358" s="41"/>
      <c r="AC4358" s="41"/>
      <c r="AD4358" s="42">
        <f t="shared" si="1977"/>
        <v>739.21971252566732</v>
      </c>
      <c r="AE4358" s="41">
        <f t="shared" si="1978"/>
        <v>739.21971252566732</v>
      </c>
      <c r="AF4358" s="42">
        <f t="shared" si="1979"/>
        <v>149260.78028747434</v>
      </c>
      <c r="AG4358" s="43">
        <f t="shared" ref="AG4358:AG4366" si="1999">(365.25/30.4375*(IF(E4358=12002,1/3%,IF(E4358=12003,1/3%,IF(E4358=12004,1/3%,IF(E4358=12006,1/2%,IF(E4358=12007,1/10%,IF(E4358=12008,1/3%,IF(E4358=12009,1/10%,IF(E4358=12010,1/10%,IF(E4358=12011,1/20%,IF(E4358=12012,1/3%))))))))))))</f>
        <v>400</v>
      </c>
      <c r="AH4358" s="44">
        <f t="shared" si="1980"/>
        <v>398.02874743326487</v>
      </c>
      <c r="AI4358" s="36">
        <f t="shared" si="1981"/>
        <v>1.9712525667351128</v>
      </c>
      <c r="AJ4358" s="36">
        <f t="shared" si="1982"/>
        <v>60</v>
      </c>
      <c r="AK4358" s="45">
        <v>45657</v>
      </c>
    </row>
    <row r="4359" spans="1:37" s="79" customFormat="1" ht="12.75" customHeight="1" x14ac:dyDescent="0.25">
      <c r="A4359" s="36">
        <v>4353</v>
      </c>
      <c r="B4359" s="45">
        <v>45597</v>
      </c>
      <c r="C4359" s="36" t="s">
        <v>533</v>
      </c>
      <c r="D4359" s="36"/>
      <c r="E4359" s="56">
        <v>12003</v>
      </c>
      <c r="F4359" s="56" t="s">
        <v>2978</v>
      </c>
      <c r="G4359" s="36" t="s">
        <v>544</v>
      </c>
      <c r="H4359" s="38">
        <v>1</v>
      </c>
      <c r="I4359" s="50">
        <v>134500</v>
      </c>
      <c r="J4359" s="39">
        <f t="shared" si="1987"/>
        <v>0</v>
      </c>
      <c r="K4359" s="39">
        <f t="shared" si="1988"/>
        <v>134500</v>
      </c>
      <c r="L4359" s="39">
        <f t="shared" si="1989"/>
        <v>0</v>
      </c>
      <c r="M4359" s="39">
        <f>IF(C4359=12006,H4359,IF(C4359&lt;&gt;12006,0))</f>
        <v>0</v>
      </c>
      <c r="N4359" s="39">
        <f t="shared" si="1998"/>
        <v>0</v>
      </c>
      <c r="O4359" s="39">
        <f t="shared" si="1990"/>
        <v>0</v>
      </c>
      <c r="P4359" s="39">
        <f t="shared" si="1991"/>
        <v>0</v>
      </c>
      <c r="Q4359" s="39">
        <f t="shared" si="1992"/>
        <v>0</v>
      </c>
      <c r="R4359" s="39">
        <f t="shared" si="1993"/>
        <v>0</v>
      </c>
      <c r="S4359" s="39">
        <f t="shared" si="1994"/>
        <v>0</v>
      </c>
      <c r="T4359" s="39"/>
      <c r="U4359" s="39">
        <f t="shared" si="1995"/>
        <v>0</v>
      </c>
      <c r="V4359" s="39"/>
      <c r="W4359" s="39">
        <f t="shared" si="1996"/>
        <v>0</v>
      </c>
      <c r="X4359" s="39">
        <f t="shared" ref="X4359:X4383" si="2000">IF(I4359&lt;0,0,IF(I4359&gt;0,((1/365.25*(IF(E4359=12002,I4359*3%,IF(E4359=12003,I4359*3%,IF(E4359=12004,I4359*3%,IF(E4359=12006,I4359*2%,IF(E4359=12007,I4359*10%,IF(E4359=12008,I4359*3%,IF(E4359=12009,I4359*10%,IF(E4359=12010,I4359*10%,IF(E4359=12011,I4359*20%,IF(E4359=12012,I4359*3%,IF(E4359=12099,I4359*10%))))))))))))))))</f>
        <v>11.047227926078028</v>
      </c>
      <c r="Y4359" s="39">
        <f t="shared" ref="Y4359:Y4383" si="2001">X4359*30.4375</f>
        <v>336.25</v>
      </c>
      <c r="Z4359" s="41">
        <f t="shared" ref="Z4359:Z4383" si="2002">IF(I4359&lt;0,0,IF(I4359&gt;0,(IF(AI4359*Y4359&lt;=I4359,Y4359*AI4359,IF(Y4359*AI4359&gt;I4359,I4359,IF(AI4359*Y4359=I4359,I4359))))))</f>
        <v>662.8336755646817</v>
      </c>
      <c r="AA4359" s="41"/>
      <c r="AB4359" s="41"/>
      <c r="AC4359" s="41"/>
      <c r="AD4359" s="42">
        <f t="shared" si="1977"/>
        <v>662.8336755646817</v>
      </c>
      <c r="AE4359" s="41">
        <f t="shared" si="1978"/>
        <v>662.8336755646817</v>
      </c>
      <c r="AF4359" s="42">
        <f t="shared" si="1979"/>
        <v>133837.16632443533</v>
      </c>
      <c r="AG4359" s="43">
        <f t="shared" si="1999"/>
        <v>400</v>
      </c>
      <c r="AH4359" s="44">
        <f t="shared" si="1980"/>
        <v>398.02874743326487</v>
      </c>
      <c r="AI4359" s="36">
        <f t="shared" si="1981"/>
        <v>1.9712525667351128</v>
      </c>
      <c r="AJ4359" s="36">
        <f t="shared" si="1982"/>
        <v>60</v>
      </c>
      <c r="AK4359" s="45">
        <v>45657</v>
      </c>
    </row>
    <row r="4360" spans="1:37" s="79" customFormat="1" ht="12.75" customHeight="1" x14ac:dyDescent="0.25">
      <c r="A4360" s="36">
        <v>4354</v>
      </c>
      <c r="B4360" s="45">
        <v>45597</v>
      </c>
      <c r="C4360" s="36" t="s">
        <v>533</v>
      </c>
      <c r="D4360" s="36"/>
      <c r="E4360" s="36">
        <v>12003</v>
      </c>
      <c r="F4360" s="56" t="s">
        <v>3069</v>
      </c>
      <c r="G4360" s="36" t="s">
        <v>544</v>
      </c>
      <c r="H4360" s="38">
        <v>3</v>
      </c>
      <c r="I4360" s="48">
        <v>184500</v>
      </c>
      <c r="J4360" s="39">
        <f t="shared" si="1987"/>
        <v>0</v>
      </c>
      <c r="K4360" s="39">
        <f t="shared" si="1988"/>
        <v>184500</v>
      </c>
      <c r="L4360" s="39">
        <f t="shared" si="1989"/>
        <v>0</v>
      </c>
      <c r="M4360" s="39">
        <f>IF(C4360=12006,H4360,IF(C4360&lt;&gt;12006,0))</f>
        <v>0</v>
      </c>
      <c r="N4360" s="39">
        <f t="shared" si="1998"/>
        <v>0</v>
      </c>
      <c r="O4360" s="39">
        <f t="shared" si="1990"/>
        <v>0</v>
      </c>
      <c r="P4360" s="39">
        <f t="shared" si="1991"/>
        <v>0</v>
      </c>
      <c r="Q4360" s="39">
        <f t="shared" si="1992"/>
        <v>0</v>
      </c>
      <c r="R4360" s="39">
        <f t="shared" si="1993"/>
        <v>0</v>
      </c>
      <c r="S4360" s="39">
        <f t="shared" si="1994"/>
        <v>0</v>
      </c>
      <c r="T4360" s="39"/>
      <c r="U4360" s="39">
        <f t="shared" si="1995"/>
        <v>0</v>
      </c>
      <c r="V4360" s="39"/>
      <c r="W4360" s="39">
        <f t="shared" si="1996"/>
        <v>0</v>
      </c>
      <c r="X4360" s="39">
        <f t="shared" si="2000"/>
        <v>15.154004106776181</v>
      </c>
      <c r="Y4360" s="39">
        <f t="shared" si="2001"/>
        <v>461.25</v>
      </c>
      <c r="Z4360" s="41">
        <f t="shared" si="2002"/>
        <v>909.2402464065708</v>
      </c>
      <c r="AA4360" s="41"/>
      <c r="AB4360" s="41"/>
      <c r="AC4360" s="41"/>
      <c r="AD4360" s="42">
        <f t="shared" si="1977"/>
        <v>909.2402464065708</v>
      </c>
      <c r="AE4360" s="41">
        <f t="shared" si="1978"/>
        <v>909.2402464065708</v>
      </c>
      <c r="AF4360" s="42">
        <f t="shared" si="1979"/>
        <v>183590.75975359342</v>
      </c>
      <c r="AG4360" s="43">
        <f t="shared" si="1999"/>
        <v>400</v>
      </c>
      <c r="AH4360" s="44">
        <f t="shared" si="1980"/>
        <v>398.02874743326487</v>
      </c>
      <c r="AI4360" s="36">
        <f t="shared" si="1981"/>
        <v>1.9712525667351128</v>
      </c>
      <c r="AJ4360" s="36">
        <f t="shared" si="1982"/>
        <v>60</v>
      </c>
      <c r="AK4360" s="45">
        <v>45657</v>
      </c>
    </row>
    <row r="4361" spans="1:37" s="79" customFormat="1" ht="12.75" customHeight="1" x14ac:dyDescent="0.25">
      <c r="A4361" s="36">
        <v>4355</v>
      </c>
      <c r="B4361" s="45">
        <v>45627</v>
      </c>
      <c r="C4361" s="36" t="s">
        <v>721</v>
      </c>
      <c r="D4361" s="36"/>
      <c r="E4361" s="36">
        <v>12003</v>
      </c>
      <c r="F4361" s="56" t="s">
        <v>2978</v>
      </c>
      <c r="G4361" s="36" t="s">
        <v>70</v>
      </c>
      <c r="H4361" s="38">
        <v>1</v>
      </c>
      <c r="I4361" s="48">
        <v>155000</v>
      </c>
      <c r="J4361" s="39">
        <f t="shared" si="1987"/>
        <v>0</v>
      </c>
      <c r="K4361" s="39">
        <f t="shared" si="1988"/>
        <v>155000</v>
      </c>
      <c r="L4361" s="39">
        <f t="shared" si="1989"/>
        <v>0</v>
      </c>
      <c r="M4361" s="39">
        <f>IF(C4361=12006,H4361,IF(C4361&lt;&gt;12006,0))</f>
        <v>0</v>
      </c>
      <c r="N4361" s="39">
        <f t="shared" si="1998"/>
        <v>0</v>
      </c>
      <c r="O4361" s="39">
        <f t="shared" si="1990"/>
        <v>0</v>
      </c>
      <c r="P4361" s="39">
        <f t="shared" si="1991"/>
        <v>0</v>
      </c>
      <c r="Q4361" s="39">
        <f t="shared" si="1992"/>
        <v>0</v>
      </c>
      <c r="R4361" s="39">
        <f t="shared" si="1993"/>
        <v>0</v>
      </c>
      <c r="S4361" s="39">
        <f t="shared" si="1994"/>
        <v>0</v>
      </c>
      <c r="T4361" s="39"/>
      <c r="U4361" s="39">
        <f t="shared" si="1995"/>
        <v>0</v>
      </c>
      <c r="V4361" s="39"/>
      <c r="W4361" s="39">
        <f t="shared" si="1996"/>
        <v>0</v>
      </c>
      <c r="X4361" s="39">
        <f t="shared" si="2000"/>
        <v>12.73100616016427</v>
      </c>
      <c r="Y4361" s="39">
        <f t="shared" si="2001"/>
        <v>387.5</v>
      </c>
      <c r="Z4361" s="41">
        <f t="shared" si="2002"/>
        <v>381.9301848049281</v>
      </c>
      <c r="AA4361" s="41"/>
      <c r="AB4361" s="41"/>
      <c r="AC4361" s="41"/>
      <c r="AD4361" s="42">
        <f t="shared" si="1977"/>
        <v>381.9301848049281</v>
      </c>
      <c r="AE4361" s="41">
        <f t="shared" si="1978"/>
        <v>381.9301848049281</v>
      </c>
      <c r="AF4361" s="42">
        <f t="shared" si="1979"/>
        <v>154618.06981519508</v>
      </c>
      <c r="AG4361" s="43">
        <f t="shared" si="1999"/>
        <v>400</v>
      </c>
      <c r="AH4361" s="44">
        <f t="shared" si="1980"/>
        <v>399.01437371663246</v>
      </c>
      <c r="AI4361" s="36">
        <f t="shared" si="1981"/>
        <v>0.98562628336755642</v>
      </c>
      <c r="AJ4361" s="36">
        <f t="shared" si="1982"/>
        <v>30</v>
      </c>
      <c r="AK4361" s="45">
        <v>45657</v>
      </c>
    </row>
    <row r="4362" spans="1:37" s="79" customFormat="1" ht="12.75" customHeight="1" x14ac:dyDescent="0.25">
      <c r="A4362" s="36">
        <v>4356</v>
      </c>
      <c r="B4362" s="45">
        <v>45627</v>
      </c>
      <c r="C4362" s="49" t="s">
        <v>721</v>
      </c>
      <c r="D4362" s="49"/>
      <c r="E4362" s="49">
        <v>12003</v>
      </c>
      <c r="F4362" s="56" t="s">
        <v>2978</v>
      </c>
      <c r="G4362" s="56" t="s">
        <v>70</v>
      </c>
      <c r="H4362" s="38">
        <v>1</v>
      </c>
      <c r="I4362" s="50">
        <v>155000</v>
      </c>
      <c r="J4362" s="39">
        <f t="shared" si="1987"/>
        <v>0</v>
      </c>
      <c r="K4362" s="39">
        <f t="shared" si="1988"/>
        <v>155000</v>
      </c>
      <c r="L4362" s="39">
        <f t="shared" si="1989"/>
        <v>0</v>
      </c>
      <c r="M4362" s="39">
        <f>IF(C4362=12006,H4362,IF(C4362&lt;&gt;12006,0))</f>
        <v>0</v>
      </c>
      <c r="N4362" s="39">
        <f t="shared" si="1998"/>
        <v>0</v>
      </c>
      <c r="O4362" s="39">
        <f t="shared" si="1990"/>
        <v>0</v>
      </c>
      <c r="P4362" s="39">
        <f t="shared" si="1991"/>
        <v>0</v>
      </c>
      <c r="Q4362" s="39">
        <f t="shared" si="1992"/>
        <v>0</v>
      </c>
      <c r="R4362" s="39">
        <f t="shared" si="1993"/>
        <v>0</v>
      </c>
      <c r="S4362" s="39">
        <f t="shared" si="1994"/>
        <v>0</v>
      </c>
      <c r="T4362" s="39"/>
      <c r="U4362" s="39">
        <f t="shared" si="1995"/>
        <v>0</v>
      </c>
      <c r="V4362" s="39"/>
      <c r="W4362" s="39">
        <f t="shared" si="1996"/>
        <v>0</v>
      </c>
      <c r="X4362" s="39">
        <f t="shared" si="2000"/>
        <v>12.73100616016427</v>
      </c>
      <c r="Y4362" s="39">
        <f t="shared" si="2001"/>
        <v>387.5</v>
      </c>
      <c r="Z4362" s="41">
        <f t="shared" si="2002"/>
        <v>381.9301848049281</v>
      </c>
      <c r="AA4362" s="41"/>
      <c r="AB4362" s="41"/>
      <c r="AC4362" s="41"/>
      <c r="AD4362" s="42">
        <f t="shared" ref="AD4362:AD4383" si="2003">Z4362-AA4362</f>
        <v>381.9301848049281</v>
      </c>
      <c r="AE4362" s="41">
        <f t="shared" ref="AE4362:AE4382" si="2004">AC4362+AD4362</f>
        <v>381.9301848049281</v>
      </c>
      <c r="AF4362" s="42">
        <f t="shared" ref="AF4362:AF4383" si="2005">I4362-AE4362</f>
        <v>154618.06981519508</v>
      </c>
      <c r="AG4362" s="43">
        <f t="shared" si="1999"/>
        <v>400</v>
      </c>
      <c r="AH4362" s="44">
        <f t="shared" ref="AH4362:AH4383" si="2006">IF(AG4362&gt;AI4362,AG4362-AI4362,IF(AG4362&lt;=AI4362,0))</f>
        <v>399.01437371663246</v>
      </c>
      <c r="AI4362" s="36">
        <f t="shared" ref="AI4362:AI4383" si="2007">AJ4362/30.4375</f>
        <v>0.98562628336755642</v>
      </c>
      <c r="AJ4362" s="36">
        <f t="shared" ref="AJ4362:AJ4383" si="2008">AK4362-B4362</f>
        <v>30</v>
      </c>
      <c r="AK4362" s="45">
        <v>45657</v>
      </c>
    </row>
    <row r="4363" spans="1:37" s="79" customFormat="1" ht="12.75" x14ac:dyDescent="0.25">
      <c r="A4363" s="36">
        <v>4357</v>
      </c>
      <c r="B4363" s="45">
        <v>45627</v>
      </c>
      <c r="C4363" s="49" t="s">
        <v>721</v>
      </c>
      <c r="D4363" s="49"/>
      <c r="E4363" s="49">
        <v>12003</v>
      </c>
      <c r="F4363" s="56" t="s">
        <v>3070</v>
      </c>
      <c r="G4363" s="36" t="s">
        <v>62</v>
      </c>
      <c r="H4363" s="38">
        <v>1</v>
      </c>
      <c r="I4363" s="99">
        <v>150000</v>
      </c>
      <c r="J4363" s="39">
        <f t="shared" si="1987"/>
        <v>0</v>
      </c>
      <c r="K4363" s="39">
        <f t="shared" si="1988"/>
        <v>150000</v>
      </c>
      <c r="L4363" s="39">
        <f t="shared" si="1989"/>
        <v>0</v>
      </c>
      <c r="M4363" s="39">
        <f>IF(C4363=12006,H4363,IF(C4363&lt;&gt;12006,0))</f>
        <v>0</v>
      </c>
      <c r="N4363" s="39">
        <f t="shared" si="1998"/>
        <v>0</v>
      </c>
      <c r="O4363" s="39">
        <f t="shared" si="1990"/>
        <v>0</v>
      </c>
      <c r="P4363" s="39">
        <f t="shared" si="1991"/>
        <v>0</v>
      </c>
      <c r="Q4363" s="39">
        <f t="shared" si="1992"/>
        <v>0</v>
      </c>
      <c r="R4363" s="39">
        <f t="shared" si="1993"/>
        <v>0</v>
      </c>
      <c r="S4363" s="39">
        <f t="shared" si="1994"/>
        <v>0</v>
      </c>
      <c r="T4363" s="39"/>
      <c r="U4363" s="39">
        <f t="shared" si="1995"/>
        <v>0</v>
      </c>
      <c r="V4363" s="39"/>
      <c r="W4363" s="39">
        <f t="shared" si="1996"/>
        <v>0</v>
      </c>
      <c r="X4363" s="39">
        <f t="shared" si="2000"/>
        <v>12.320328542094456</v>
      </c>
      <c r="Y4363" s="39">
        <f t="shared" si="2001"/>
        <v>375</v>
      </c>
      <c r="Z4363" s="41">
        <f t="shared" si="2002"/>
        <v>369.60985626283366</v>
      </c>
      <c r="AA4363" s="41"/>
      <c r="AB4363" s="41"/>
      <c r="AC4363" s="41"/>
      <c r="AD4363" s="42">
        <f t="shared" si="2003"/>
        <v>369.60985626283366</v>
      </c>
      <c r="AE4363" s="41">
        <f t="shared" si="2004"/>
        <v>369.60985626283366</v>
      </c>
      <c r="AF4363" s="42">
        <f t="shared" si="2005"/>
        <v>149630.39014373717</v>
      </c>
      <c r="AG4363" s="43">
        <f t="shared" si="1999"/>
        <v>400</v>
      </c>
      <c r="AH4363" s="44">
        <f t="shared" si="2006"/>
        <v>399.01437371663246</v>
      </c>
      <c r="AI4363" s="36">
        <f t="shared" si="2007"/>
        <v>0.98562628336755642</v>
      </c>
      <c r="AJ4363" s="36">
        <f t="shared" si="2008"/>
        <v>30</v>
      </c>
      <c r="AK4363" s="45">
        <v>45657</v>
      </c>
    </row>
    <row r="4364" spans="1:37" s="79" customFormat="1" ht="12.75" x14ac:dyDescent="0.25">
      <c r="A4364" s="36">
        <v>4358</v>
      </c>
      <c r="B4364" s="45">
        <v>45627</v>
      </c>
      <c r="C4364" s="36" t="s">
        <v>721</v>
      </c>
      <c r="D4364" s="36"/>
      <c r="E4364" s="36">
        <v>12003</v>
      </c>
      <c r="F4364" s="56" t="s">
        <v>3071</v>
      </c>
      <c r="G4364" s="56" t="s">
        <v>62</v>
      </c>
      <c r="H4364" s="38">
        <v>1</v>
      </c>
      <c r="I4364" s="50">
        <v>155000</v>
      </c>
      <c r="J4364" s="39">
        <f t="shared" si="1987"/>
        <v>0</v>
      </c>
      <c r="K4364" s="39">
        <f t="shared" si="1988"/>
        <v>155000</v>
      </c>
      <c r="L4364" s="39">
        <f t="shared" si="1989"/>
        <v>0</v>
      </c>
      <c r="M4364" s="39">
        <f>IF(C4364=12006,H4364,IF(C4364&lt;&gt;12006,0))</f>
        <v>0</v>
      </c>
      <c r="N4364" s="39">
        <f t="shared" si="1998"/>
        <v>0</v>
      </c>
      <c r="O4364" s="39">
        <f t="shared" si="1990"/>
        <v>0</v>
      </c>
      <c r="P4364" s="39">
        <f t="shared" si="1991"/>
        <v>0</v>
      </c>
      <c r="Q4364" s="39">
        <f t="shared" si="1992"/>
        <v>0</v>
      </c>
      <c r="R4364" s="39">
        <f t="shared" si="1993"/>
        <v>0</v>
      </c>
      <c r="S4364" s="39">
        <f t="shared" si="1994"/>
        <v>0</v>
      </c>
      <c r="T4364" s="39"/>
      <c r="U4364" s="39">
        <f t="shared" si="1995"/>
        <v>0</v>
      </c>
      <c r="V4364" s="39"/>
      <c r="W4364" s="39">
        <f t="shared" si="1996"/>
        <v>0</v>
      </c>
      <c r="X4364" s="39">
        <f t="shared" si="2000"/>
        <v>12.73100616016427</v>
      </c>
      <c r="Y4364" s="39">
        <f t="shared" si="2001"/>
        <v>387.5</v>
      </c>
      <c r="Z4364" s="41">
        <f t="shared" si="2002"/>
        <v>381.9301848049281</v>
      </c>
      <c r="AA4364" s="41"/>
      <c r="AB4364" s="41"/>
      <c r="AC4364" s="41"/>
      <c r="AD4364" s="42">
        <f t="shared" si="2003"/>
        <v>381.9301848049281</v>
      </c>
      <c r="AE4364" s="41">
        <f t="shared" si="2004"/>
        <v>381.9301848049281</v>
      </c>
      <c r="AF4364" s="42">
        <f t="shared" si="2005"/>
        <v>154618.06981519508</v>
      </c>
      <c r="AG4364" s="43">
        <f t="shared" si="1999"/>
        <v>400</v>
      </c>
      <c r="AH4364" s="44">
        <f t="shared" si="2006"/>
        <v>399.01437371663246</v>
      </c>
      <c r="AI4364" s="36">
        <f t="shared" si="2007"/>
        <v>0.98562628336755642</v>
      </c>
      <c r="AJ4364" s="36">
        <f t="shared" si="2008"/>
        <v>30</v>
      </c>
      <c r="AK4364" s="45">
        <v>45657</v>
      </c>
    </row>
    <row r="4365" spans="1:37" s="79" customFormat="1" ht="12.75" x14ac:dyDescent="0.2">
      <c r="A4365" s="36">
        <v>4359</v>
      </c>
      <c r="B4365" s="69">
        <v>45627</v>
      </c>
      <c r="C4365" s="36" t="s">
        <v>823</v>
      </c>
      <c r="D4365" s="36"/>
      <c r="E4365" s="36">
        <v>12004</v>
      </c>
      <c r="F4365" s="92" t="s">
        <v>3072</v>
      </c>
      <c r="G4365" s="38" t="s">
        <v>335</v>
      </c>
      <c r="H4365" s="61">
        <v>1</v>
      </c>
      <c r="I4365" s="39">
        <v>5775000</v>
      </c>
      <c r="J4365" s="39">
        <f t="shared" si="1987"/>
        <v>0</v>
      </c>
      <c r="K4365" s="39">
        <f t="shared" si="1988"/>
        <v>0</v>
      </c>
      <c r="L4365" s="39">
        <f t="shared" si="1989"/>
        <v>5775000</v>
      </c>
      <c r="M4365" s="39">
        <f>IF(C4365=12006,H4365,IF(C4365&lt;&gt;12006,0))</f>
        <v>0</v>
      </c>
      <c r="N4365" s="39">
        <f t="shared" si="1998"/>
        <v>0</v>
      </c>
      <c r="O4365" s="39">
        <f t="shared" si="1990"/>
        <v>0</v>
      </c>
      <c r="P4365" s="39">
        <f t="shared" si="1991"/>
        <v>0</v>
      </c>
      <c r="Q4365" s="39">
        <f t="shared" si="1992"/>
        <v>0</v>
      </c>
      <c r="R4365" s="39">
        <f t="shared" si="1993"/>
        <v>0</v>
      </c>
      <c r="S4365" s="39">
        <f t="shared" si="1994"/>
        <v>0</v>
      </c>
      <c r="T4365" s="39"/>
      <c r="U4365" s="39">
        <f t="shared" si="1995"/>
        <v>0</v>
      </c>
      <c r="V4365" s="39"/>
      <c r="W4365" s="39">
        <f t="shared" si="1996"/>
        <v>0</v>
      </c>
      <c r="X4365" s="39">
        <f t="shared" si="2000"/>
        <v>474.33264887063655</v>
      </c>
      <c r="Y4365" s="39">
        <f t="shared" si="2001"/>
        <v>14437.5</v>
      </c>
      <c r="Z4365" s="41">
        <f t="shared" si="2002"/>
        <v>14229.979466119095</v>
      </c>
      <c r="AA4365" s="41"/>
      <c r="AB4365" s="41"/>
      <c r="AC4365" s="41">
        <f t="shared" ref="AC4365:AC4370" si="2009">AA4365+AB4365</f>
        <v>0</v>
      </c>
      <c r="AD4365" s="42">
        <f t="shared" si="2003"/>
        <v>14229.979466119095</v>
      </c>
      <c r="AE4365" s="41">
        <f t="shared" si="2004"/>
        <v>14229.979466119095</v>
      </c>
      <c r="AF4365" s="42">
        <f t="shared" si="2005"/>
        <v>5760770.0205338812</v>
      </c>
      <c r="AG4365" s="43">
        <f t="shared" si="1999"/>
        <v>400</v>
      </c>
      <c r="AH4365" s="44">
        <f t="shared" si="2006"/>
        <v>399.01437371663246</v>
      </c>
      <c r="AI4365" s="36">
        <f t="shared" si="2007"/>
        <v>0.98562628336755642</v>
      </c>
      <c r="AJ4365" s="36">
        <f t="shared" si="2008"/>
        <v>30</v>
      </c>
      <c r="AK4365" s="45">
        <v>45657</v>
      </c>
    </row>
    <row r="4366" spans="1:37" s="79" customFormat="1" ht="12.75" x14ac:dyDescent="0.2">
      <c r="A4366" s="36">
        <v>4360</v>
      </c>
      <c r="B4366" s="69">
        <v>45627</v>
      </c>
      <c r="C4366" s="36" t="s">
        <v>823</v>
      </c>
      <c r="D4366" s="36"/>
      <c r="E4366" s="36">
        <v>12004</v>
      </c>
      <c r="F4366" s="92" t="s">
        <v>3068</v>
      </c>
      <c r="G4366" s="38" t="s">
        <v>335</v>
      </c>
      <c r="H4366" s="61">
        <v>1</v>
      </c>
      <c r="I4366" s="39">
        <v>7601076.5279999999</v>
      </c>
      <c r="J4366" s="39">
        <f t="shared" si="1987"/>
        <v>0</v>
      </c>
      <c r="K4366" s="39">
        <f t="shared" si="1988"/>
        <v>0</v>
      </c>
      <c r="L4366" s="39">
        <f t="shared" si="1989"/>
        <v>7601076.5279999999</v>
      </c>
      <c r="M4366" s="39">
        <f>IF(C4366=12006,H4366,IF(C4366&lt;&gt;12006,0))</f>
        <v>0</v>
      </c>
      <c r="N4366" s="39">
        <f t="shared" si="1998"/>
        <v>0</v>
      </c>
      <c r="O4366" s="39">
        <f t="shared" si="1990"/>
        <v>0</v>
      </c>
      <c r="P4366" s="39">
        <f t="shared" si="1991"/>
        <v>0</v>
      </c>
      <c r="Q4366" s="39">
        <f t="shared" si="1992"/>
        <v>0</v>
      </c>
      <c r="R4366" s="39">
        <f t="shared" si="1993"/>
        <v>0</v>
      </c>
      <c r="S4366" s="39">
        <f t="shared" si="1994"/>
        <v>0</v>
      </c>
      <c r="T4366" s="39"/>
      <c r="U4366" s="39">
        <f t="shared" si="1995"/>
        <v>0</v>
      </c>
      <c r="V4366" s="39"/>
      <c r="W4366" s="39">
        <f t="shared" si="1996"/>
        <v>0</v>
      </c>
      <c r="X4366" s="39">
        <f t="shared" si="2000"/>
        <v>624.31840065708411</v>
      </c>
      <c r="Y4366" s="39">
        <f t="shared" si="2001"/>
        <v>19002.691319999998</v>
      </c>
      <c r="Z4366" s="41">
        <f t="shared" si="2002"/>
        <v>18729.552019712522</v>
      </c>
      <c r="AA4366" s="41"/>
      <c r="AB4366" s="41"/>
      <c r="AC4366" s="41">
        <f t="shared" si="2009"/>
        <v>0</v>
      </c>
      <c r="AD4366" s="42">
        <f t="shared" si="2003"/>
        <v>18729.552019712522</v>
      </c>
      <c r="AE4366" s="41">
        <f t="shared" si="2004"/>
        <v>18729.552019712522</v>
      </c>
      <c r="AF4366" s="42">
        <f t="shared" si="2005"/>
        <v>7582346.9759802874</v>
      </c>
      <c r="AG4366" s="43">
        <f t="shared" si="1999"/>
        <v>400</v>
      </c>
      <c r="AH4366" s="44">
        <f t="shared" si="2006"/>
        <v>399.01437371663246</v>
      </c>
      <c r="AI4366" s="36">
        <f t="shared" si="2007"/>
        <v>0.98562628336755642</v>
      </c>
      <c r="AJ4366" s="36">
        <f t="shared" si="2008"/>
        <v>30</v>
      </c>
      <c r="AK4366" s="45">
        <v>45657</v>
      </c>
    </row>
    <row r="4367" spans="1:37" s="79" customFormat="1" ht="12.75" x14ac:dyDescent="0.25">
      <c r="A4367" s="36">
        <v>4361</v>
      </c>
      <c r="B4367" s="45">
        <v>45627</v>
      </c>
      <c r="C4367" s="49" t="s">
        <v>823</v>
      </c>
      <c r="D4367" s="49"/>
      <c r="E4367" s="36">
        <v>12004</v>
      </c>
      <c r="F4367" s="36" t="s">
        <v>3073</v>
      </c>
      <c r="G4367" s="36" t="s">
        <v>435</v>
      </c>
      <c r="H4367" s="38">
        <v>1</v>
      </c>
      <c r="I4367" s="119">
        <v>14326527.970000001</v>
      </c>
      <c r="J4367" s="39">
        <f t="shared" si="1987"/>
        <v>0</v>
      </c>
      <c r="K4367" s="39">
        <f t="shared" si="1988"/>
        <v>0</v>
      </c>
      <c r="L4367" s="39">
        <f t="shared" si="1989"/>
        <v>14326527.970000001</v>
      </c>
      <c r="M4367" s="39">
        <f>IF(C4367=12006,H4367,IF(C4367&lt;&gt;12006,0))</f>
        <v>0</v>
      </c>
      <c r="N4367" s="39">
        <f t="shared" si="1998"/>
        <v>0</v>
      </c>
      <c r="O4367" s="39">
        <f t="shared" si="1990"/>
        <v>0</v>
      </c>
      <c r="P4367" s="39">
        <f t="shared" si="1991"/>
        <v>0</v>
      </c>
      <c r="Q4367" s="39">
        <f t="shared" si="1992"/>
        <v>0</v>
      </c>
      <c r="R4367" s="39">
        <f t="shared" si="1993"/>
        <v>0</v>
      </c>
      <c r="S4367" s="39">
        <f t="shared" si="1994"/>
        <v>0</v>
      </c>
      <c r="T4367" s="39"/>
      <c r="U4367" s="39">
        <f t="shared" si="1995"/>
        <v>0</v>
      </c>
      <c r="V4367" s="39">
        <f>IF(E4367=12050,I4367,IF(E4367&lt;&gt;12050,0))</f>
        <v>0</v>
      </c>
      <c r="W4367" s="39">
        <f t="shared" si="1996"/>
        <v>0</v>
      </c>
      <c r="X4367" s="39">
        <f t="shared" si="2000"/>
        <v>1176.7168763860368</v>
      </c>
      <c r="Y4367" s="39">
        <f t="shared" si="2001"/>
        <v>35816.319924999996</v>
      </c>
      <c r="Z4367" s="41">
        <f t="shared" si="2002"/>
        <v>35301.506291581107</v>
      </c>
      <c r="AA4367" s="41"/>
      <c r="AB4367" s="41"/>
      <c r="AC4367" s="41">
        <f t="shared" si="2009"/>
        <v>0</v>
      </c>
      <c r="AD4367" s="42">
        <f t="shared" si="2003"/>
        <v>35301.506291581107</v>
      </c>
      <c r="AE4367" s="41">
        <f t="shared" si="2004"/>
        <v>35301.506291581107</v>
      </c>
      <c r="AF4367" s="42">
        <f t="shared" si="2005"/>
        <v>14291226.463708419</v>
      </c>
      <c r="AG4367" s="43">
        <f>(365.25/30.4375*(IF(E4367=12002,1/3%,IF(E4367=12003,1/3%,IF(E4367=12004,1/3%,IF(E4367=12006,1/2%,IF(E4367=12007,1/10%,IF(E4367=12008,1/3%,IF(E4367=12009,1/10%,IF(E4367=12010,1/10%,IF(E4367=12011,1/20%,IF(E4367=12012,1/3%,IF(E4367=12099,1/10%)))))))))))))</f>
        <v>400</v>
      </c>
      <c r="AH4367" s="44">
        <f t="shared" si="2006"/>
        <v>399.01437371663246</v>
      </c>
      <c r="AI4367" s="36">
        <f t="shared" si="2007"/>
        <v>0.98562628336755642</v>
      </c>
      <c r="AJ4367" s="36">
        <f t="shared" si="2008"/>
        <v>30</v>
      </c>
      <c r="AK4367" s="45">
        <v>45657</v>
      </c>
    </row>
    <row r="4368" spans="1:37" s="79" customFormat="1" ht="12.75" x14ac:dyDescent="0.25">
      <c r="A4368" s="36">
        <v>4362</v>
      </c>
      <c r="B4368" s="45">
        <v>45627</v>
      </c>
      <c r="C4368" s="49" t="s">
        <v>823</v>
      </c>
      <c r="D4368" s="49"/>
      <c r="E4368" s="36">
        <v>12004</v>
      </c>
      <c r="F4368" s="36" t="s">
        <v>3074</v>
      </c>
      <c r="G4368" s="36" t="s">
        <v>435</v>
      </c>
      <c r="H4368" s="38">
        <v>1</v>
      </c>
      <c r="I4368" s="50">
        <v>296970</v>
      </c>
      <c r="J4368" s="39">
        <f t="shared" si="1987"/>
        <v>0</v>
      </c>
      <c r="K4368" s="39">
        <f t="shared" si="1988"/>
        <v>0</v>
      </c>
      <c r="L4368" s="39">
        <f t="shared" si="1989"/>
        <v>296970</v>
      </c>
      <c r="M4368" s="39">
        <f>IF(C4368=12006,H4368,IF(C4368&lt;&gt;12006,0))</f>
        <v>0</v>
      </c>
      <c r="N4368" s="39">
        <f t="shared" si="1998"/>
        <v>0</v>
      </c>
      <c r="O4368" s="39">
        <f t="shared" si="1990"/>
        <v>0</v>
      </c>
      <c r="P4368" s="39">
        <f t="shared" si="1991"/>
        <v>0</v>
      </c>
      <c r="Q4368" s="39">
        <f t="shared" si="1992"/>
        <v>0</v>
      </c>
      <c r="R4368" s="39">
        <f t="shared" si="1993"/>
        <v>0</v>
      </c>
      <c r="S4368" s="39">
        <f t="shared" si="1994"/>
        <v>0</v>
      </c>
      <c r="T4368" s="39"/>
      <c r="U4368" s="39">
        <f t="shared" si="1995"/>
        <v>0</v>
      </c>
      <c r="V4368" s="36"/>
      <c r="W4368" s="39">
        <f t="shared" si="1996"/>
        <v>0</v>
      </c>
      <c r="X4368" s="39">
        <f t="shared" si="2000"/>
        <v>24.391786447638605</v>
      </c>
      <c r="Y4368" s="39">
        <f t="shared" si="2001"/>
        <v>742.42500000000007</v>
      </c>
      <c r="Z4368" s="41">
        <f t="shared" si="2002"/>
        <v>731.75359342915817</v>
      </c>
      <c r="AA4368" s="41"/>
      <c r="AB4368" s="41"/>
      <c r="AC4368" s="41">
        <f t="shared" si="2009"/>
        <v>0</v>
      </c>
      <c r="AD4368" s="42">
        <f t="shared" si="2003"/>
        <v>731.75359342915817</v>
      </c>
      <c r="AE4368" s="41">
        <f t="shared" si="2004"/>
        <v>731.75359342915817</v>
      </c>
      <c r="AF4368" s="42">
        <f t="shared" si="2005"/>
        <v>296238.24640657083</v>
      </c>
      <c r="AG4368" s="43">
        <f>(365.25/30.4375*(IF(E4368=12002,1/3%,IF(E4368=12003,1/3%,IF(E4368=12004,1/3%,IF(E4368=12006,1/2%,IF(E4368=12007,1/10%,IF(E4368=12008,1/3%,IF(E4368=12009,1/10%,IF(E4368=12010,1/10%,IF(E4368=12011,1/20%,IF(E4368=12012,1/3%,IF(E4368=12099,1/10%)))))))))))))</f>
        <v>400</v>
      </c>
      <c r="AH4368" s="44">
        <f t="shared" si="2006"/>
        <v>399.01437371663246</v>
      </c>
      <c r="AI4368" s="36">
        <f t="shared" si="2007"/>
        <v>0.98562628336755642</v>
      </c>
      <c r="AJ4368" s="36">
        <f t="shared" si="2008"/>
        <v>30</v>
      </c>
      <c r="AK4368" s="45">
        <v>45657</v>
      </c>
    </row>
    <row r="4369" spans="1:38" s="79" customFormat="1" ht="12.75" x14ac:dyDescent="0.25">
      <c r="A4369" s="36">
        <v>4363</v>
      </c>
      <c r="B4369" s="45">
        <v>45627</v>
      </c>
      <c r="C4369" s="49" t="s">
        <v>823</v>
      </c>
      <c r="D4369" s="49"/>
      <c r="E4369" s="36">
        <v>12004</v>
      </c>
      <c r="F4369" s="36" t="s">
        <v>3075</v>
      </c>
      <c r="G4369" s="36" t="s">
        <v>435</v>
      </c>
      <c r="H4369" s="38">
        <v>1</v>
      </c>
      <c r="I4369" s="119">
        <v>5775000</v>
      </c>
      <c r="J4369" s="39">
        <f t="shared" si="1987"/>
        <v>0</v>
      </c>
      <c r="K4369" s="39">
        <f t="shared" si="1988"/>
        <v>0</v>
      </c>
      <c r="L4369" s="39">
        <f t="shared" si="1989"/>
        <v>5775000</v>
      </c>
      <c r="M4369" s="39">
        <f>IF(C4369=12006,H4369,IF(C4369&lt;&gt;12006,0))</f>
        <v>0</v>
      </c>
      <c r="N4369" s="39">
        <f t="shared" si="1998"/>
        <v>0</v>
      </c>
      <c r="O4369" s="39">
        <f t="shared" si="1990"/>
        <v>0</v>
      </c>
      <c r="P4369" s="39">
        <f t="shared" si="1991"/>
        <v>0</v>
      </c>
      <c r="Q4369" s="39">
        <f t="shared" si="1992"/>
        <v>0</v>
      </c>
      <c r="R4369" s="39">
        <f t="shared" si="1993"/>
        <v>0</v>
      </c>
      <c r="S4369" s="39">
        <f t="shared" si="1994"/>
        <v>0</v>
      </c>
      <c r="T4369" s="39"/>
      <c r="U4369" s="39">
        <f t="shared" si="1995"/>
        <v>0</v>
      </c>
      <c r="V4369" s="39">
        <f>IF(E4369=12050,I4369,IF(E4369&lt;&gt;12050,0))</f>
        <v>0</v>
      </c>
      <c r="W4369" s="39">
        <f t="shared" si="1996"/>
        <v>0</v>
      </c>
      <c r="X4369" s="39">
        <f t="shared" si="2000"/>
        <v>474.33264887063655</v>
      </c>
      <c r="Y4369" s="39">
        <f t="shared" si="2001"/>
        <v>14437.5</v>
      </c>
      <c r="Z4369" s="41">
        <f t="shared" si="2002"/>
        <v>14229.979466119095</v>
      </c>
      <c r="AA4369" s="41"/>
      <c r="AB4369" s="41"/>
      <c r="AC4369" s="41">
        <f t="shared" si="2009"/>
        <v>0</v>
      </c>
      <c r="AD4369" s="42">
        <f t="shared" si="2003"/>
        <v>14229.979466119095</v>
      </c>
      <c r="AE4369" s="41">
        <f t="shared" si="2004"/>
        <v>14229.979466119095</v>
      </c>
      <c r="AF4369" s="42">
        <f t="shared" si="2005"/>
        <v>5760770.0205338812</v>
      </c>
      <c r="AG4369" s="43">
        <f>(365.25/30.4375*(IF(E4369=12002,1/3%,IF(E4369=12003,1/3%,IF(E4369=12004,1/3%,IF(E4369=12006,1/2%,IF(E4369=12007,1/10%,IF(E4369=12008,1/3%,IF(E4369=12009,1/10%,IF(E4369=12010,1/10%,IF(E4369=12011,1/20%,IF(E4369=12012,1/3%,IF(E4369=12099,1/10%)))))))))))))</f>
        <v>400</v>
      </c>
      <c r="AH4369" s="44">
        <f t="shared" si="2006"/>
        <v>399.01437371663246</v>
      </c>
      <c r="AI4369" s="36">
        <f t="shared" si="2007"/>
        <v>0.98562628336755642</v>
      </c>
      <c r="AJ4369" s="36">
        <f t="shared" si="2008"/>
        <v>30</v>
      </c>
      <c r="AK4369" s="45">
        <v>45657</v>
      </c>
    </row>
    <row r="4370" spans="1:38" s="79" customFormat="1" ht="12.75" x14ac:dyDescent="0.25">
      <c r="A4370" s="36">
        <v>4364</v>
      </c>
      <c r="B4370" s="45">
        <v>45627</v>
      </c>
      <c r="C4370" s="49" t="s">
        <v>3076</v>
      </c>
      <c r="D4370" s="49"/>
      <c r="E4370" s="36">
        <v>12004</v>
      </c>
      <c r="F4370" s="36" t="s">
        <v>3072</v>
      </c>
      <c r="G4370" s="36" t="s">
        <v>435</v>
      </c>
      <c r="H4370" s="38">
        <v>1</v>
      </c>
      <c r="I4370" s="50">
        <v>5775000</v>
      </c>
      <c r="J4370" s="39">
        <f t="shared" si="1987"/>
        <v>0</v>
      </c>
      <c r="K4370" s="39">
        <f t="shared" si="1988"/>
        <v>0</v>
      </c>
      <c r="L4370" s="39">
        <f t="shared" si="1989"/>
        <v>5775000</v>
      </c>
      <c r="M4370" s="39">
        <f>IF(C4370=12006,H4370,IF(C4370&lt;&gt;12006,0))</f>
        <v>0</v>
      </c>
      <c r="N4370" s="39">
        <f t="shared" si="1998"/>
        <v>0</v>
      </c>
      <c r="O4370" s="39">
        <f t="shared" si="1990"/>
        <v>0</v>
      </c>
      <c r="P4370" s="39">
        <f t="shared" si="1991"/>
        <v>0</v>
      </c>
      <c r="Q4370" s="39">
        <f t="shared" si="1992"/>
        <v>0</v>
      </c>
      <c r="R4370" s="39">
        <f t="shared" si="1993"/>
        <v>0</v>
      </c>
      <c r="S4370" s="39">
        <f t="shared" si="1994"/>
        <v>0</v>
      </c>
      <c r="T4370" s="39"/>
      <c r="U4370" s="39">
        <f t="shared" si="1995"/>
        <v>0</v>
      </c>
      <c r="V4370" s="36"/>
      <c r="W4370" s="39">
        <f t="shared" si="1996"/>
        <v>0</v>
      </c>
      <c r="X4370" s="39">
        <f t="shared" si="2000"/>
        <v>474.33264887063655</v>
      </c>
      <c r="Y4370" s="39">
        <f t="shared" si="2001"/>
        <v>14437.5</v>
      </c>
      <c r="Z4370" s="41">
        <f t="shared" si="2002"/>
        <v>14229.979466119095</v>
      </c>
      <c r="AA4370" s="41"/>
      <c r="AB4370" s="41"/>
      <c r="AC4370" s="41">
        <f t="shared" si="2009"/>
        <v>0</v>
      </c>
      <c r="AD4370" s="42">
        <f t="shared" si="2003"/>
        <v>14229.979466119095</v>
      </c>
      <c r="AE4370" s="41">
        <f t="shared" si="2004"/>
        <v>14229.979466119095</v>
      </c>
      <c r="AF4370" s="42">
        <f t="shared" si="2005"/>
        <v>5760770.0205338812</v>
      </c>
      <c r="AG4370" s="43">
        <f>(365.25/30.4375*(IF(E4370=12002,1/3%,IF(E4370=12003,1/3%,IF(E4370=12004,1/3%,IF(E4370=12006,1/2%,IF(E4370=12007,1/10%,IF(E4370=12008,1/3%,IF(E4370=12009,1/10%,IF(E4370=12010,1/10%,IF(E4370=12011,1/20%,IF(E4370=12012,1/3%,IF(E4370=12099,1/10%)))))))))))))</f>
        <v>400</v>
      </c>
      <c r="AH4370" s="44">
        <f t="shared" si="2006"/>
        <v>399.01437371663246</v>
      </c>
      <c r="AI4370" s="36">
        <f t="shared" si="2007"/>
        <v>0.98562628336755642</v>
      </c>
      <c r="AJ4370" s="36">
        <f t="shared" si="2008"/>
        <v>30</v>
      </c>
      <c r="AK4370" s="45">
        <v>45657</v>
      </c>
    </row>
    <row r="4371" spans="1:38" s="79" customFormat="1" ht="12.75" x14ac:dyDescent="0.25">
      <c r="A4371" s="36">
        <v>4365</v>
      </c>
      <c r="B4371" s="45">
        <v>45627</v>
      </c>
      <c r="C4371" s="36" t="s">
        <v>533</v>
      </c>
      <c r="D4371" s="36"/>
      <c r="E4371" s="56">
        <v>12003</v>
      </c>
      <c r="F4371" s="56" t="s">
        <v>3077</v>
      </c>
      <c r="G4371" s="36" t="s">
        <v>540</v>
      </c>
      <c r="H4371" s="38">
        <v>1</v>
      </c>
      <c r="I4371" s="50">
        <v>100000</v>
      </c>
      <c r="J4371" s="39">
        <f t="shared" si="1987"/>
        <v>0</v>
      </c>
      <c r="K4371" s="39">
        <f t="shared" si="1988"/>
        <v>100000</v>
      </c>
      <c r="L4371" s="39">
        <f t="shared" si="1989"/>
        <v>0</v>
      </c>
      <c r="M4371" s="39">
        <f>IF(C4371=12006,H4371,IF(C4371&lt;&gt;12006,0))</f>
        <v>0</v>
      </c>
      <c r="N4371" s="39">
        <f t="shared" si="1998"/>
        <v>0</v>
      </c>
      <c r="O4371" s="39">
        <f t="shared" si="1990"/>
        <v>0</v>
      </c>
      <c r="P4371" s="39">
        <f t="shared" si="1991"/>
        <v>0</v>
      </c>
      <c r="Q4371" s="39">
        <f t="shared" si="1992"/>
        <v>0</v>
      </c>
      <c r="R4371" s="39">
        <f t="shared" si="1993"/>
        <v>0</v>
      </c>
      <c r="S4371" s="39">
        <f t="shared" si="1994"/>
        <v>0</v>
      </c>
      <c r="T4371" s="39"/>
      <c r="U4371" s="39">
        <f t="shared" si="1995"/>
        <v>0</v>
      </c>
      <c r="V4371" s="39"/>
      <c r="W4371" s="39">
        <f t="shared" si="1996"/>
        <v>0</v>
      </c>
      <c r="X4371" s="39">
        <f t="shared" si="2000"/>
        <v>8.2135523613963031</v>
      </c>
      <c r="Y4371" s="39">
        <f t="shared" si="2001"/>
        <v>249.99999999999997</v>
      </c>
      <c r="Z4371" s="41">
        <f t="shared" si="2002"/>
        <v>246.40657084188908</v>
      </c>
      <c r="AA4371" s="41"/>
      <c r="AB4371" s="41"/>
      <c r="AC4371" s="41"/>
      <c r="AD4371" s="42">
        <f t="shared" si="2003"/>
        <v>246.40657084188908</v>
      </c>
      <c r="AE4371" s="41">
        <f t="shared" si="2004"/>
        <v>246.40657084188908</v>
      </c>
      <c r="AF4371" s="42">
        <f t="shared" si="2005"/>
        <v>99753.593429158107</v>
      </c>
      <c r="AG4371" s="43">
        <f>(365.25/30.4375*(IF(E4371=12002,1/3%,IF(E4371=12003,1/3%,IF(E4371=12004,1/3%,IF(E4371=12006,1/2%,IF(E4371=12007,1/10%,IF(E4371=12008,1/3%,IF(E4371=12009,1/10%,IF(E4371=12010,1/10%,IF(E4371=12011,1/20%,IF(E4371=12012,1/3%))))))))))))</f>
        <v>400</v>
      </c>
      <c r="AH4371" s="44">
        <f t="shared" si="2006"/>
        <v>399.01437371663246</v>
      </c>
      <c r="AI4371" s="36">
        <f t="shared" si="2007"/>
        <v>0.98562628336755642</v>
      </c>
      <c r="AJ4371" s="36">
        <f t="shared" si="2008"/>
        <v>30</v>
      </c>
      <c r="AK4371" s="45">
        <v>45657</v>
      </c>
    </row>
    <row r="4372" spans="1:38" s="79" customFormat="1" ht="12.75" x14ac:dyDescent="0.25">
      <c r="A4372" s="36">
        <v>4366</v>
      </c>
      <c r="B4372" s="45">
        <v>45627</v>
      </c>
      <c r="C4372" s="36" t="s">
        <v>533</v>
      </c>
      <c r="D4372" s="36"/>
      <c r="E4372" s="56">
        <v>12003</v>
      </c>
      <c r="F4372" s="56" t="s">
        <v>3077</v>
      </c>
      <c r="G4372" s="36" t="s">
        <v>540</v>
      </c>
      <c r="H4372" s="38">
        <v>1</v>
      </c>
      <c r="I4372" s="50">
        <v>120000</v>
      </c>
      <c r="J4372" s="39">
        <f t="shared" si="1987"/>
        <v>0</v>
      </c>
      <c r="K4372" s="39">
        <f t="shared" si="1988"/>
        <v>120000</v>
      </c>
      <c r="L4372" s="39">
        <f t="shared" si="1989"/>
        <v>0</v>
      </c>
      <c r="M4372" s="39">
        <f>IF(C4372=12006,H4372,IF(C4372&lt;&gt;12006,0))</f>
        <v>0</v>
      </c>
      <c r="N4372" s="39">
        <f t="shared" si="1998"/>
        <v>0</v>
      </c>
      <c r="O4372" s="39">
        <f t="shared" si="1990"/>
        <v>0</v>
      </c>
      <c r="P4372" s="39">
        <f t="shared" si="1991"/>
        <v>0</v>
      </c>
      <c r="Q4372" s="39">
        <f t="shared" si="1992"/>
        <v>0</v>
      </c>
      <c r="R4372" s="39">
        <f t="shared" si="1993"/>
        <v>0</v>
      </c>
      <c r="S4372" s="39">
        <f t="shared" si="1994"/>
        <v>0</v>
      </c>
      <c r="T4372" s="39"/>
      <c r="U4372" s="39">
        <f t="shared" si="1995"/>
        <v>0</v>
      </c>
      <c r="V4372" s="39"/>
      <c r="W4372" s="39">
        <f t="shared" si="1996"/>
        <v>0</v>
      </c>
      <c r="X4372" s="39">
        <f t="shared" si="2000"/>
        <v>9.8562628336755651</v>
      </c>
      <c r="Y4372" s="39">
        <f t="shared" si="2001"/>
        <v>300</v>
      </c>
      <c r="Z4372" s="41">
        <f t="shared" si="2002"/>
        <v>295.68788501026694</v>
      </c>
      <c r="AA4372" s="41"/>
      <c r="AB4372" s="41"/>
      <c r="AC4372" s="41"/>
      <c r="AD4372" s="42">
        <f t="shared" si="2003"/>
        <v>295.68788501026694</v>
      </c>
      <c r="AE4372" s="41">
        <f t="shared" si="2004"/>
        <v>295.68788501026694</v>
      </c>
      <c r="AF4372" s="42">
        <f t="shared" si="2005"/>
        <v>119704.31211498973</v>
      </c>
      <c r="AG4372" s="43">
        <f>(365.25/30.4375*(IF(E4372=12002,1/3%,IF(E4372=12003,1/3%,IF(E4372=12004,1/3%,IF(E4372=12006,1/2%,IF(E4372=12007,1/10%,IF(E4372=12008,1/3%,IF(E4372=12009,1/10%,IF(E4372=12010,1/10%,IF(E4372=12011,1/20%,IF(E4372=12012,1/3%))))))))))))</f>
        <v>400</v>
      </c>
      <c r="AH4372" s="44">
        <f t="shared" si="2006"/>
        <v>399.01437371663246</v>
      </c>
      <c r="AI4372" s="36">
        <f t="shared" si="2007"/>
        <v>0.98562628336755642</v>
      </c>
      <c r="AJ4372" s="36">
        <f t="shared" si="2008"/>
        <v>30</v>
      </c>
      <c r="AK4372" s="45">
        <v>45657</v>
      </c>
    </row>
    <row r="4373" spans="1:38" s="79" customFormat="1" ht="12.75" x14ac:dyDescent="0.25">
      <c r="A4373" s="36">
        <v>4367</v>
      </c>
      <c r="B4373" s="45">
        <v>45627</v>
      </c>
      <c r="C4373" s="49" t="s">
        <v>3076</v>
      </c>
      <c r="D4373" s="49"/>
      <c r="E4373" s="36">
        <v>12008</v>
      </c>
      <c r="F4373" s="36" t="s">
        <v>3078</v>
      </c>
      <c r="G4373" s="36" t="s">
        <v>544</v>
      </c>
      <c r="H4373" s="38">
        <v>1</v>
      </c>
      <c r="I4373" s="50">
        <v>350000</v>
      </c>
      <c r="J4373" s="39">
        <f t="shared" si="1987"/>
        <v>0</v>
      </c>
      <c r="K4373" s="39">
        <f t="shared" si="1988"/>
        <v>0</v>
      </c>
      <c r="L4373" s="39">
        <f t="shared" si="1989"/>
        <v>0</v>
      </c>
      <c r="M4373" s="39">
        <f>IF(C4373=12006,H4373,IF(C4373&lt;&gt;12006,0))</f>
        <v>0</v>
      </c>
      <c r="N4373" s="39">
        <f t="shared" si="1998"/>
        <v>0</v>
      </c>
      <c r="O4373" s="39">
        <f t="shared" si="1990"/>
        <v>0</v>
      </c>
      <c r="P4373" s="39">
        <f t="shared" si="1991"/>
        <v>350000</v>
      </c>
      <c r="Q4373" s="39">
        <f t="shared" si="1992"/>
        <v>0</v>
      </c>
      <c r="R4373" s="39">
        <f t="shared" si="1993"/>
        <v>0</v>
      </c>
      <c r="S4373" s="39">
        <f t="shared" si="1994"/>
        <v>0</v>
      </c>
      <c r="T4373" s="39"/>
      <c r="U4373" s="39">
        <f t="shared" si="1995"/>
        <v>0</v>
      </c>
      <c r="V4373" s="36"/>
      <c r="W4373" s="39">
        <f t="shared" si="1996"/>
        <v>0</v>
      </c>
      <c r="X4373" s="39">
        <f t="shared" si="2000"/>
        <v>28.747433264887064</v>
      </c>
      <c r="Y4373" s="39">
        <f t="shared" si="2001"/>
        <v>875</v>
      </c>
      <c r="Z4373" s="41">
        <f t="shared" si="2002"/>
        <v>862.42299794661187</v>
      </c>
      <c r="AA4373" s="41"/>
      <c r="AB4373" s="41"/>
      <c r="AC4373" s="41">
        <f>AA4373+AB4373</f>
        <v>0</v>
      </c>
      <c r="AD4373" s="42">
        <f t="shared" si="2003"/>
        <v>862.42299794661187</v>
      </c>
      <c r="AE4373" s="41">
        <f t="shared" si="2004"/>
        <v>862.42299794661187</v>
      </c>
      <c r="AF4373" s="42">
        <f t="shared" si="2005"/>
        <v>349137.57700205338</v>
      </c>
      <c r="AG4373" s="43">
        <f>(365.25/30.4375*(IF(E4373=12002,1/3%,IF(E4373=12003,1/3%,IF(E4373=12004,1/3%,IF(E4373=12006,1/2%,IF(E4373=12007,1/10%,IF(E4373=12008,1/3%,IF(E4373=12009,1/10%,IF(E4373=12010,1/10%,IF(E4373=12011,1/20%,IF(E4373=12012,1/3%,IF(E4373=12099,1/10%)))))))))))))</f>
        <v>400</v>
      </c>
      <c r="AH4373" s="44">
        <f t="shared" si="2006"/>
        <v>399.01437371663246</v>
      </c>
      <c r="AI4373" s="36">
        <f t="shared" si="2007"/>
        <v>0.98562628336755642</v>
      </c>
      <c r="AJ4373" s="36">
        <f t="shared" si="2008"/>
        <v>30</v>
      </c>
      <c r="AK4373" s="45">
        <v>45657</v>
      </c>
    </row>
    <row r="4374" spans="1:38" s="130" customFormat="1" ht="12.75" x14ac:dyDescent="0.25">
      <c r="A4374" s="36">
        <v>4368</v>
      </c>
      <c r="B4374" s="122">
        <v>45352</v>
      </c>
      <c r="C4374" s="123" t="s">
        <v>721</v>
      </c>
      <c r="D4374" s="123"/>
      <c r="E4374" s="123">
        <v>12003</v>
      </c>
      <c r="F4374" s="123" t="s">
        <v>3079</v>
      </c>
      <c r="G4374" s="124" t="s">
        <v>70</v>
      </c>
      <c r="H4374" s="125">
        <v>54</v>
      </c>
      <c r="I4374" s="126">
        <v>4208015.9242902212</v>
      </c>
      <c r="J4374" s="39">
        <f t="shared" si="1987"/>
        <v>0</v>
      </c>
      <c r="K4374" s="39">
        <f t="shared" si="1988"/>
        <v>4208015.9242902212</v>
      </c>
      <c r="L4374" s="39">
        <f t="shared" si="1989"/>
        <v>0</v>
      </c>
      <c r="M4374" s="39">
        <f>IF(C4374=12006,H4374,IF(C4374&lt;&gt;12006,0))</f>
        <v>0</v>
      </c>
      <c r="N4374" s="39">
        <f t="shared" si="1998"/>
        <v>0</v>
      </c>
      <c r="O4374" s="39">
        <f t="shared" si="1990"/>
        <v>0</v>
      </c>
      <c r="P4374" s="39">
        <f t="shared" si="1991"/>
        <v>0</v>
      </c>
      <c r="Q4374" s="39">
        <f t="shared" si="1992"/>
        <v>0</v>
      </c>
      <c r="R4374" s="39">
        <f t="shared" si="1993"/>
        <v>0</v>
      </c>
      <c r="S4374" s="39">
        <f t="shared" si="1994"/>
        <v>0</v>
      </c>
      <c r="T4374" s="39"/>
      <c r="U4374" s="39">
        <f t="shared" si="1995"/>
        <v>0</v>
      </c>
      <c r="V4374" s="127"/>
      <c r="W4374" s="39">
        <f t="shared" si="1996"/>
        <v>0</v>
      </c>
      <c r="X4374" s="39">
        <f t="shared" si="2000"/>
        <v>345.62759131747191</v>
      </c>
      <c r="Y4374" s="39">
        <f t="shared" si="2001"/>
        <v>10520.039810725551</v>
      </c>
      <c r="Z4374" s="41">
        <f t="shared" si="2002"/>
        <v>105416.41535182894</v>
      </c>
      <c r="AA4374" s="127"/>
      <c r="AB4374" s="127"/>
      <c r="AC4374" s="127"/>
      <c r="AD4374" s="127">
        <f t="shared" si="2003"/>
        <v>105416.41535182894</v>
      </c>
      <c r="AE4374" s="127">
        <f t="shared" si="2004"/>
        <v>105416.41535182894</v>
      </c>
      <c r="AF4374" s="127">
        <f t="shared" si="2005"/>
        <v>4102599.5089383922</v>
      </c>
      <c r="AG4374" s="128">
        <f t="shared" ref="AG4374:AG4376" si="2010">(365.25/30.4375*(IF(E4374=12002,1/3%,IF(E4374=12003,1/3%,IF(E4374=12004,1/3%,IF(E4374=12006,1/2%,IF(E4374=12007,1/10%,IF(E4374=12008,1/3%,IF(E4374=12009,1/10%,IF(E4374=12010,1/10%,IF(E4374=12011,1/20%,IF(E4374=12012,1/3%))))))))))))</f>
        <v>400</v>
      </c>
      <c r="AH4374" s="129">
        <f t="shared" si="2006"/>
        <v>389.97946611909651</v>
      </c>
      <c r="AI4374" s="123">
        <f t="shared" si="2007"/>
        <v>10.020533880903491</v>
      </c>
      <c r="AJ4374" s="123">
        <f t="shared" si="2008"/>
        <v>305</v>
      </c>
      <c r="AK4374" s="122">
        <v>45657</v>
      </c>
    </row>
    <row r="4375" spans="1:38" s="130" customFormat="1" ht="12.75" x14ac:dyDescent="0.25">
      <c r="A4375" s="36">
        <v>4369</v>
      </c>
      <c r="B4375" s="122">
        <v>45352</v>
      </c>
      <c r="C4375" s="123" t="s">
        <v>721</v>
      </c>
      <c r="D4375" s="123"/>
      <c r="E4375" s="123">
        <v>12003</v>
      </c>
      <c r="F4375" s="123" t="s">
        <v>3080</v>
      </c>
      <c r="G4375" s="124" t="s">
        <v>70</v>
      </c>
      <c r="H4375" s="125">
        <v>2</v>
      </c>
      <c r="I4375" s="126">
        <v>220790.95899053628</v>
      </c>
      <c r="J4375" s="39">
        <f t="shared" si="1987"/>
        <v>0</v>
      </c>
      <c r="K4375" s="39">
        <f t="shared" si="1988"/>
        <v>220790.95899053628</v>
      </c>
      <c r="L4375" s="39">
        <f t="shared" si="1989"/>
        <v>0</v>
      </c>
      <c r="M4375" s="39">
        <f>IF(C4375=12006,H4375,IF(C4375&lt;&gt;12006,0))</f>
        <v>0</v>
      </c>
      <c r="N4375" s="39">
        <f t="shared" si="1998"/>
        <v>0</v>
      </c>
      <c r="O4375" s="39">
        <f t="shared" si="1990"/>
        <v>0</v>
      </c>
      <c r="P4375" s="39">
        <f t="shared" si="1991"/>
        <v>0</v>
      </c>
      <c r="Q4375" s="39">
        <f t="shared" si="1992"/>
        <v>0</v>
      </c>
      <c r="R4375" s="39">
        <f t="shared" si="1993"/>
        <v>0</v>
      </c>
      <c r="S4375" s="39">
        <f t="shared" si="1994"/>
        <v>0</v>
      </c>
      <c r="T4375" s="39"/>
      <c r="U4375" s="39">
        <f t="shared" si="1995"/>
        <v>0</v>
      </c>
      <c r="V4375" s="127"/>
      <c r="W4375" s="39">
        <f t="shared" si="1996"/>
        <v>0</v>
      </c>
      <c r="X4375" s="39">
        <f t="shared" si="2000"/>
        <v>18.134781025916737</v>
      </c>
      <c r="Y4375" s="39">
        <f t="shared" si="2001"/>
        <v>551.97739747634068</v>
      </c>
      <c r="Z4375" s="41">
        <f t="shared" si="2002"/>
        <v>5531.1082129046054</v>
      </c>
      <c r="AA4375" s="127"/>
      <c r="AB4375" s="127"/>
      <c r="AC4375" s="127"/>
      <c r="AD4375" s="127">
        <f t="shared" si="2003"/>
        <v>5531.1082129046054</v>
      </c>
      <c r="AE4375" s="127">
        <f t="shared" si="2004"/>
        <v>5531.1082129046054</v>
      </c>
      <c r="AF4375" s="127">
        <f t="shared" si="2005"/>
        <v>215259.85077763168</v>
      </c>
      <c r="AG4375" s="128">
        <f t="shared" si="2010"/>
        <v>400</v>
      </c>
      <c r="AH4375" s="129">
        <f t="shared" si="2006"/>
        <v>389.97946611909651</v>
      </c>
      <c r="AI4375" s="123">
        <f t="shared" si="2007"/>
        <v>10.020533880903491</v>
      </c>
      <c r="AJ4375" s="123">
        <f t="shared" si="2008"/>
        <v>305</v>
      </c>
      <c r="AK4375" s="122">
        <v>45657</v>
      </c>
    </row>
    <row r="4376" spans="1:38" s="130" customFormat="1" ht="12.75" x14ac:dyDescent="0.25">
      <c r="A4376" s="36">
        <v>4370</v>
      </c>
      <c r="B4376" s="122">
        <v>45352</v>
      </c>
      <c r="C4376" s="123" t="s">
        <v>721</v>
      </c>
      <c r="D4376" s="123"/>
      <c r="E4376" s="123">
        <v>12003</v>
      </c>
      <c r="F4376" s="123" t="s">
        <v>3081</v>
      </c>
      <c r="G4376" s="124" t="s">
        <v>70</v>
      </c>
      <c r="H4376" s="125">
        <v>13</v>
      </c>
      <c r="I4376" s="126">
        <v>717570.61671924288</v>
      </c>
      <c r="J4376" s="39">
        <f t="shared" si="1987"/>
        <v>0</v>
      </c>
      <c r="K4376" s="39">
        <f t="shared" si="1988"/>
        <v>717570.61671924288</v>
      </c>
      <c r="L4376" s="39">
        <f t="shared" si="1989"/>
        <v>0</v>
      </c>
      <c r="M4376" s="39">
        <f>IF(C4376=12006,H4376,IF(C4376&lt;&gt;12006,0))</f>
        <v>0</v>
      </c>
      <c r="N4376" s="39">
        <f t="shared" si="1998"/>
        <v>0</v>
      </c>
      <c r="O4376" s="39">
        <f t="shared" si="1990"/>
        <v>0</v>
      </c>
      <c r="P4376" s="39">
        <f t="shared" si="1991"/>
        <v>0</v>
      </c>
      <c r="Q4376" s="39">
        <f t="shared" si="1992"/>
        <v>0</v>
      </c>
      <c r="R4376" s="39">
        <f t="shared" si="1993"/>
        <v>0</v>
      </c>
      <c r="S4376" s="39">
        <f t="shared" si="1994"/>
        <v>0</v>
      </c>
      <c r="T4376" s="39"/>
      <c r="U4376" s="39">
        <f t="shared" si="1995"/>
        <v>0</v>
      </c>
      <c r="V4376" s="127"/>
      <c r="W4376" s="39">
        <f t="shared" si="1996"/>
        <v>0</v>
      </c>
      <c r="X4376" s="39">
        <f t="shared" si="2000"/>
        <v>58.938038334229397</v>
      </c>
      <c r="Y4376" s="39">
        <f t="shared" si="2001"/>
        <v>1793.9265417981073</v>
      </c>
      <c r="Z4376" s="41">
        <f t="shared" si="2002"/>
        <v>17976.101691939966</v>
      </c>
      <c r="AA4376" s="127"/>
      <c r="AB4376" s="127"/>
      <c r="AC4376" s="127"/>
      <c r="AD4376" s="127">
        <f>Z4376-AA4376</f>
        <v>17976.101691939966</v>
      </c>
      <c r="AE4376" s="127">
        <f t="shared" si="2004"/>
        <v>17976.101691939966</v>
      </c>
      <c r="AF4376" s="127">
        <f t="shared" si="2005"/>
        <v>699594.5150273029</v>
      </c>
      <c r="AG4376" s="128">
        <f t="shared" si="2010"/>
        <v>400</v>
      </c>
      <c r="AH4376" s="129">
        <f t="shared" si="2006"/>
        <v>389.97946611909651</v>
      </c>
      <c r="AI4376" s="123">
        <f t="shared" si="2007"/>
        <v>10.020533880903491</v>
      </c>
      <c r="AJ4376" s="123">
        <f t="shared" si="2008"/>
        <v>305</v>
      </c>
      <c r="AK4376" s="122">
        <v>45657</v>
      </c>
    </row>
    <row r="4377" spans="1:38" s="138" customFormat="1" ht="12.75" x14ac:dyDescent="0.25">
      <c r="A4377" s="36">
        <v>4371</v>
      </c>
      <c r="B4377" s="131">
        <v>45505</v>
      </c>
      <c r="C4377" s="132" t="s">
        <v>3076</v>
      </c>
      <c r="D4377" s="132"/>
      <c r="E4377" s="124">
        <v>12003</v>
      </c>
      <c r="F4377" s="124" t="s">
        <v>3082</v>
      </c>
      <c r="G4377" s="124" t="s">
        <v>435</v>
      </c>
      <c r="H4377" s="133">
        <v>7</v>
      </c>
      <c r="I4377" s="134">
        <v>1260000</v>
      </c>
      <c r="J4377" s="39">
        <f t="shared" si="1987"/>
        <v>0</v>
      </c>
      <c r="K4377" s="39">
        <f t="shared" si="1988"/>
        <v>1260000</v>
      </c>
      <c r="L4377" s="39">
        <f t="shared" si="1989"/>
        <v>0</v>
      </c>
      <c r="M4377" s="39">
        <f>IF(C4377=12006,H4377,IF(C4377&lt;&gt;12006,0))</f>
        <v>0</v>
      </c>
      <c r="N4377" s="39">
        <f t="shared" si="1998"/>
        <v>0</v>
      </c>
      <c r="O4377" s="39">
        <f t="shared" si="1990"/>
        <v>0</v>
      </c>
      <c r="P4377" s="39">
        <f t="shared" si="1991"/>
        <v>0</v>
      </c>
      <c r="Q4377" s="39">
        <f t="shared" si="1992"/>
        <v>0</v>
      </c>
      <c r="R4377" s="39">
        <f t="shared" si="1993"/>
        <v>0</v>
      </c>
      <c r="S4377" s="39">
        <f t="shared" si="1994"/>
        <v>0</v>
      </c>
      <c r="T4377" s="39"/>
      <c r="U4377" s="39">
        <f t="shared" si="1995"/>
        <v>0</v>
      </c>
      <c r="V4377" s="124"/>
      <c r="W4377" s="39">
        <f t="shared" si="1996"/>
        <v>0</v>
      </c>
      <c r="X4377" s="39">
        <f t="shared" si="2000"/>
        <v>103.49075975359342</v>
      </c>
      <c r="Y4377" s="39">
        <f t="shared" si="2001"/>
        <v>3150</v>
      </c>
      <c r="Z4377" s="41">
        <f t="shared" si="2002"/>
        <v>15730.595482546201</v>
      </c>
      <c r="AA4377" s="135"/>
      <c r="AB4377" s="135"/>
      <c r="AC4377" s="135">
        <f t="shared" ref="AC4377:AC4383" si="2011">AA4377+AB4377</f>
        <v>0</v>
      </c>
      <c r="AD4377" s="135">
        <f t="shared" si="2003"/>
        <v>15730.595482546201</v>
      </c>
      <c r="AE4377" s="135">
        <f t="shared" si="2004"/>
        <v>15730.595482546201</v>
      </c>
      <c r="AF4377" s="135">
        <f t="shared" si="2005"/>
        <v>1244269.4045174539</v>
      </c>
      <c r="AG4377" s="136">
        <f t="shared" ref="AG4377:AG4383" si="2012">(365.25/30.4375*(IF(E4377=12002,1/3%,IF(E4377=12003,1/3%,IF(E4377=12004,1/3%,IF(E4377=12006,1/2%,IF(E4377=12007,1/10%,IF(E4377=12008,1/3%,IF(E4377=12009,1/10%,IF(E4377=12010,1/10%,IF(E4377=12011,1/20%,IF(E4377=12012,1/3%,IF(E4377=12099,1/10%)))))))))))))</f>
        <v>400</v>
      </c>
      <c r="AH4377" s="137">
        <f t="shared" si="2006"/>
        <v>395.00616016427102</v>
      </c>
      <c r="AI4377" s="124">
        <f t="shared" si="2007"/>
        <v>4.9938398357289531</v>
      </c>
      <c r="AJ4377" s="124">
        <f t="shared" si="2008"/>
        <v>152</v>
      </c>
      <c r="AK4377" s="131">
        <v>45657</v>
      </c>
    </row>
    <row r="4378" spans="1:38" s="146" customFormat="1" ht="12.75" x14ac:dyDescent="0.25">
      <c r="A4378" s="36">
        <v>4372</v>
      </c>
      <c r="B4378" s="139">
        <v>45352</v>
      </c>
      <c r="C4378" s="140" t="s">
        <v>3076</v>
      </c>
      <c r="D4378" s="140"/>
      <c r="E4378" s="141">
        <v>12008</v>
      </c>
      <c r="F4378" s="141" t="s">
        <v>3083</v>
      </c>
      <c r="G4378" s="141" t="s">
        <v>435</v>
      </c>
      <c r="H4378" s="142">
        <v>4</v>
      </c>
      <c r="I4378" s="143">
        <v>56441963.149904035</v>
      </c>
      <c r="J4378" s="39">
        <f t="shared" si="1987"/>
        <v>0</v>
      </c>
      <c r="K4378" s="39">
        <f t="shared" si="1988"/>
        <v>0</v>
      </c>
      <c r="L4378" s="39">
        <f t="shared" si="1989"/>
        <v>0</v>
      </c>
      <c r="M4378" s="39">
        <f>IF(C4378=12006,H4378,IF(C4378&lt;&gt;12006,0))</f>
        <v>0</v>
      </c>
      <c r="N4378" s="39">
        <f t="shared" si="1998"/>
        <v>0</v>
      </c>
      <c r="O4378" s="39">
        <f t="shared" si="1990"/>
        <v>0</v>
      </c>
      <c r="P4378" s="39">
        <f t="shared" si="1991"/>
        <v>56441963.149904035</v>
      </c>
      <c r="Q4378" s="39">
        <f t="shared" si="1992"/>
        <v>0</v>
      </c>
      <c r="R4378" s="39">
        <f t="shared" si="1993"/>
        <v>0</v>
      </c>
      <c r="S4378" s="39">
        <f t="shared" si="1994"/>
        <v>0</v>
      </c>
      <c r="T4378" s="39"/>
      <c r="U4378" s="39">
        <f t="shared" si="1995"/>
        <v>0</v>
      </c>
      <c r="V4378" s="141"/>
      <c r="W4378" s="39">
        <f t="shared" si="1996"/>
        <v>0</v>
      </c>
      <c r="X4378" s="39">
        <f t="shared" si="2000"/>
        <v>4635.8901971173746</v>
      </c>
      <c r="Y4378" s="39">
        <f t="shared" si="2001"/>
        <v>141104.9078747601</v>
      </c>
      <c r="Z4378" s="41">
        <f t="shared" si="2002"/>
        <v>1413946.5101207993</v>
      </c>
      <c r="AA4378" s="42"/>
      <c r="AB4378" s="42"/>
      <c r="AC4378" s="42">
        <f t="shared" si="2011"/>
        <v>0</v>
      </c>
      <c r="AD4378" s="42">
        <f t="shared" si="2003"/>
        <v>1413946.5101207993</v>
      </c>
      <c r="AE4378" s="42">
        <f t="shared" si="2004"/>
        <v>1413946.5101207993</v>
      </c>
      <c r="AF4378" s="42">
        <f t="shared" si="2005"/>
        <v>55028016.639783233</v>
      </c>
      <c r="AG4378" s="144">
        <f t="shared" si="2012"/>
        <v>400</v>
      </c>
      <c r="AH4378" s="145">
        <f t="shared" si="2006"/>
        <v>389.97946611909651</v>
      </c>
      <c r="AI4378" s="141">
        <f t="shared" si="2007"/>
        <v>10.020533880903491</v>
      </c>
      <c r="AJ4378" s="141">
        <f t="shared" si="2008"/>
        <v>305</v>
      </c>
      <c r="AK4378" s="139">
        <v>45657</v>
      </c>
    </row>
    <row r="4379" spans="1:38" s="146" customFormat="1" ht="12.75" x14ac:dyDescent="0.25">
      <c r="A4379" s="36">
        <v>4373</v>
      </c>
      <c r="B4379" s="139">
        <v>45352</v>
      </c>
      <c r="C4379" s="140" t="s">
        <v>3076</v>
      </c>
      <c r="D4379" s="140"/>
      <c r="E4379" s="141">
        <v>12008</v>
      </c>
      <c r="F4379" s="141" t="s">
        <v>3084</v>
      </c>
      <c r="G4379" s="141" t="s">
        <v>435</v>
      </c>
      <c r="H4379" s="142">
        <v>5</v>
      </c>
      <c r="I4379" s="143">
        <v>65357227.783809334</v>
      </c>
      <c r="J4379" s="39">
        <f t="shared" si="1987"/>
        <v>0</v>
      </c>
      <c r="K4379" s="39">
        <f t="shared" si="1988"/>
        <v>0</v>
      </c>
      <c r="L4379" s="39">
        <f t="shared" si="1989"/>
        <v>0</v>
      </c>
      <c r="M4379" s="39">
        <f>IF(C4379=12006,H4379,IF(C4379&lt;&gt;12006,0))</f>
        <v>0</v>
      </c>
      <c r="N4379" s="39">
        <f t="shared" si="1998"/>
        <v>0</v>
      </c>
      <c r="O4379" s="39">
        <f t="shared" si="1990"/>
        <v>0</v>
      </c>
      <c r="P4379" s="39">
        <f t="shared" si="1991"/>
        <v>65357227.783809334</v>
      </c>
      <c r="Q4379" s="39">
        <f t="shared" si="1992"/>
        <v>0</v>
      </c>
      <c r="R4379" s="39">
        <f t="shared" si="1993"/>
        <v>0</v>
      </c>
      <c r="S4379" s="39">
        <f t="shared" si="1994"/>
        <v>0</v>
      </c>
      <c r="T4379" s="39"/>
      <c r="U4379" s="39">
        <f t="shared" si="1995"/>
        <v>0</v>
      </c>
      <c r="V4379" s="141"/>
      <c r="W4379" s="39">
        <f t="shared" si="1996"/>
        <v>0</v>
      </c>
      <c r="X4379" s="39">
        <f t="shared" si="2000"/>
        <v>5368.1501259802326</v>
      </c>
      <c r="Y4379" s="39">
        <f t="shared" si="2001"/>
        <v>163393.06945952334</v>
      </c>
      <c r="Z4379" s="41">
        <f t="shared" si="2002"/>
        <v>1637285.788423971</v>
      </c>
      <c r="AA4379" s="42"/>
      <c r="AB4379" s="42"/>
      <c r="AC4379" s="42">
        <f t="shared" si="2011"/>
        <v>0</v>
      </c>
      <c r="AD4379" s="42">
        <f t="shared" si="2003"/>
        <v>1637285.788423971</v>
      </c>
      <c r="AE4379" s="42">
        <f t="shared" si="2004"/>
        <v>1637285.788423971</v>
      </c>
      <c r="AF4379" s="42">
        <f t="shared" si="2005"/>
        <v>63719941.995385364</v>
      </c>
      <c r="AG4379" s="144">
        <f t="shared" si="2012"/>
        <v>400</v>
      </c>
      <c r="AH4379" s="145">
        <f t="shared" si="2006"/>
        <v>389.97946611909651</v>
      </c>
      <c r="AI4379" s="141">
        <f t="shared" si="2007"/>
        <v>10.020533880903491</v>
      </c>
      <c r="AJ4379" s="141">
        <f t="shared" si="2008"/>
        <v>305</v>
      </c>
      <c r="AK4379" s="139">
        <v>45657</v>
      </c>
    </row>
    <row r="4380" spans="1:38" s="146" customFormat="1" ht="12.75" x14ac:dyDescent="0.25">
      <c r="A4380" s="36">
        <v>4374</v>
      </c>
      <c r="B4380" s="139">
        <v>45352</v>
      </c>
      <c r="C4380" s="140" t="s">
        <v>3076</v>
      </c>
      <c r="D4380" s="140"/>
      <c r="E4380" s="141">
        <v>12008</v>
      </c>
      <c r="F4380" s="141" t="s">
        <v>3085</v>
      </c>
      <c r="G4380" s="141" t="s">
        <v>435</v>
      </c>
      <c r="H4380" s="142">
        <v>5</v>
      </c>
      <c r="I4380" s="143">
        <v>47229328.668824658</v>
      </c>
      <c r="J4380" s="39">
        <f t="shared" si="1987"/>
        <v>0</v>
      </c>
      <c r="K4380" s="39">
        <f t="shared" si="1988"/>
        <v>0</v>
      </c>
      <c r="L4380" s="39">
        <f t="shared" si="1989"/>
        <v>0</v>
      </c>
      <c r="M4380" s="39">
        <f>IF(C4380=12006,H4380,IF(C4380&lt;&gt;12006,0))</f>
        <v>0</v>
      </c>
      <c r="N4380" s="39">
        <f t="shared" si="1998"/>
        <v>0</v>
      </c>
      <c r="O4380" s="39">
        <f t="shared" si="1990"/>
        <v>0</v>
      </c>
      <c r="P4380" s="39">
        <f t="shared" si="1991"/>
        <v>47229328.668824658</v>
      </c>
      <c r="Q4380" s="39">
        <f t="shared" si="1992"/>
        <v>0</v>
      </c>
      <c r="R4380" s="39">
        <f t="shared" si="1993"/>
        <v>0</v>
      </c>
      <c r="S4380" s="39">
        <f t="shared" si="1994"/>
        <v>0</v>
      </c>
      <c r="T4380" s="39"/>
      <c r="U4380" s="39">
        <f t="shared" si="1995"/>
        <v>0</v>
      </c>
      <c r="V4380" s="141"/>
      <c r="W4380" s="39">
        <f t="shared" si="1996"/>
        <v>0</v>
      </c>
      <c r="X4380" s="39">
        <f t="shared" si="2000"/>
        <v>3879.2056401498689</v>
      </c>
      <c r="Y4380" s="39">
        <f t="shared" si="2001"/>
        <v>118073.32167206163</v>
      </c>
      <c r="Z4380" s="41">
        <f t="shared" si="2002"/>
        <v>1183157.7202457101</v>
      </c>
      <c r="AA4380" s="42"/>
      <c r="AB4380" s="42"/>
      <c r="AC4380" s="42">
        <f t="shared" si="2011"/>
        <v>0</v>
      </c>
      <c r="AD4380" s="42">
        <f t="shared" si="2003"/>
        <v>1183157.7202457101</v>
      </c>
      <c r="AE4380" s="42">
        <f t="shared" si="2004"/>
        <v>1183157.7202457101</v>
      </c>
      <c r="AF4380" s="42">
        <f t="shared" si="2005"/>
        <v>46046170.948578946</v>
      </c>
      <c r="AG4380" s="144">
        <f t="shared" si="2012"/>
        <v>400</v>
      </c>
      <c r="AH4380" s="145">
        <f t="shared" si="2006"/>
        <v>389.97946611909651</v>
      </c>
      <c r="AI4380" s="141">
        <f t="shared" si="2007"/>
        <v>10.020533880903491</v>
      </c>
      <c r="AJ4380" s="141">
        <f t="shared" si="2008"/>
        <v>305</v>
      </c>
      <c r="AK4380" s="139">
        <v>45657</v>
      </c>
    </row>
    <row r="4381" spans="1:38" s="146" customFormat="1" ht="12.75" x14ac:dyDescent="0.25">
      <c r="A4381" s="36">
        <v>4375</v>
      </c>
      <c r="B4381" s="139">
        <v>45352</v>
      </c>
      <c r="C4381" s="140" t="s">
        <v>3076</v>
      </c>
      <c r="D4381" s="140"/>
      <c r="E4381" s="141">
        <v>12008</v>
      </c>
      <c r="F4381" s="141" t="s">
        <v>3085</v>
      </c>
      <c r="G4381" s="141" t="s">
        <v>435</v>
      </c>
      <c r="H4381" s="142">
        <v>4</v>
      </c>
      <c r="I4381" s="143">
        <v>34518225.397461973</v>
      </c>
      <c r="J4381" s="39">
        <f t="shared" si="1987"/>
        <v>0</v>
      </c>
      <c r="K4381" s="39">
        <f t="shared" si="1988"/>
        <v>0</v>
      </c>
      <c r="L4381" s="39">
        <f t="shared" si="1989"/>
        <v>0</v>
      </c>
      <c r="M4381" s="39">
        <f>IF(C4381=12006,H4381,IF(C4381&lt;&gt;12006,0))</f>
        <v>0</v>
      </c>
      <c r="N4381" s="39">
        <f t="shared" si="1998"/>
        <v>0</v>
      </c>
      <c r="O4381" s="39">
        <f t="shared" si="1990"/>
        <v>0</v>
      </c>
      <c r="P4381" s="39">
        <f t="shared" si="1991"/>
        <v>34518225.397461973</v>
      </c>
      <c r="Q4381" s="39">
        <f t="shared" si="1992"/>
        <v>0</v>
      </c>
      <c r="R4381" s="39">
        <f t="shared" si="1993"/>
        <v>0</v>
      </c>
      <c r="S4381" s="39">
        <f t="shared" si="1994"/>
        <v>0</v>
      </c>
      <c r="T4381" s="39"/>
      <c r="U4381" s="39">
        <f t="shared" si="1995"/>
        <v>0</v>
      </c>
      <c r="V4381" s="141"/>
      <c r="W4381" s="39">
        <f t="shared" si="1996"/>
        <v>0</v>
      </c>
      <c r="X4381" s="39">
        <f t="shared" si="2000"/>
        <v>2835.1725172453362</v>
      </c>
      <c r="Y4381" s="39">
        <f t="shared" si="2001"/>
        <v>86295.563493654918</v>
      </c>
      <c r="Z4381" s="41">
        <f t="shared" si="2002"/>
        <v>864727.61775982752</v>
      </c>
      <c r="AA4381" s="42"/>
      <c r="AB4381" s="42"/>
      <c r="AC4381" s="42">
        <f>AA4381+AB4381</f>
        <v>0</v>
      </c>
      <c r="AD4381" s="42">
        <f t="shared" si="2003"/>
        <v>864727.61775982752</v>
      </c>
      <c r="AE4381" s="42">
        <f t="shared" si="2004"/>
        <v>864727.61775982752</v>
      </c>
      <c r="AF4381" s="42">
        <f t="shared" si="2005"/>
        <v>33653497.779702142</v>
      </c>
      <c r="AG4381" s="144">
        <f t="shared" si="2012"/>
        <v>400</v>
      </c>
      <c r="AH4381" s="145">
        <f t="shared" si="2006"/>
        <v>389.97946611909651</v>
      </c>
      <c r="AI4381" s="141">
        <f t="shared" si="2007"/>
        <v>10.020533880903491</v>
      </c>
      <c r="AJ4381" s="141">
        <f t="shared" si="2008"/>
        <v>305</v>
      </c>
      <c r="AK4381" s="139">
        <v>45657</v>
      </c>
    </row>
    <row r="4382" spans="1:38" s="138" customFormat="1" ht="12.75" x14ac:dyDescent="0.25">
      <c r="A4382" s="36">
        <v>4376</v>
      </c>
      <c r="B4382" s="131">
        <v>45536</v>
      </c>
      <c r="C4382" s="132" t="s">
        <v>3076</v>
      </c>
      <c r="D4382" s="132"/>
      <c r="E4382" s="124">
        <v>12099</v>
      </c>
      <c r="F4382" s="124" t="s">
        <v>3086</v>
      </c>
      <c r="G4382" s="124" t="s">
        <v>435</v>
      </c>
      <c r="H4382" s="133">
        <v>1</v>
      </c>
      <c r="I4382" s="134">
        <v>1802775000</v>
      </c>
      <c r="J4382" s="39">
        <f t="shared" si="1987"/>
        <v>0</v>
      </c>
      <c r="K4382" s="39">
        <f t="shared" si="1988"/>
        <v>0</v>
      </c>
      <c r="L4382" s="39">
        <f t="shared" si="1989"/>
        <v>0</v>
      </c>
      <c r="M4382" s="39">
        <f>IF(C4382=12006,H4382,IF(C4382&lt;&gt;12006,0))</f>
        <v>0</v>
      </c>
      <c r="N4382" s="39">
        <f t="shared" si="1998"/>
        <v>0</v>
      </c>
      <c r="O4382" s="39">
        <f t="shared" si="1990"/>
        <v>0</v>
      </c>
      <c r="P4382" s="39">
        <f t="shared" si="1991"/>
        <v>0</v>
      </c>
      <c r="Q4382" s="39">
        <f t="shared" si="1992"/>
        <v>0</v>
      </c>
      <c r="R4382" s="39">
        <f t="shared" si="1993"/>
        <v>0</v>
      </c>
      <c r="S4382" s="39">
        <f t="shared" si="1994"/>
        <v>0</v>
      </c>
      <c r="T4382" s="39"/>
      <c r="U4382" s="39">
        <f t="shared" si="1995"/>
        <v>0</v>
      </c>
      <c r="V4382" s="124"/>
      <c r="W4382" s="39">
        <f t="shared" si="1996"/>
        <v>1802775000</v>
      </c>
      <c r="X4382" s="39">
        <f t="shared" si="2000"/>
        <v>493572.89527720737</v>
      </c>
      <c r="Y4382" s="39">
        <f t="shared" si="2001"/>
        <v>15023125</v>
      </c>
      <c r="Z4382" s="41">
        <f t="shared" si="2002"/>
        <v>59722320.328542091</v>
      </c>
      <c r="AA4382" s="135"/>
      <c r="AB4382" s="135"/>
      <c r="AC4382" s="135">
        <f t="shared" ref="AC4382" si="2013">AA4382+AB4382</f>
        <v>0</v>
      </c>
      <c r="AD4382" s="135">
        <f t="shared" si="2003"/>
        <v>59722320.328542091</v>
      </c>
      <c r="AE4382" s="135">
        <f t="shared" si="2004"/>
        <v>59722320.328542091</v>
      </c>
      <c r="AF4382" s="135">
        <f t="shared" si="2005"/>
        <v>1743052679.671458</v>
      </c>
      <c r="AG4382" s="136">
        <f t="shared" si="2012"/>
        <v>120</v>
      </c>
      <c r="AH4382" s="137">
        <f t="shared" si="2006"/>
        <v>116.02464065708419</v>
      </c>
      <c r="AI4382" s="124">
        <f t="shared" si="2007"/>
        <v>3.9753593429158109</v>
      </c>
      <c r="AJ4382" s="124">
        <f t="shared" si="2008"/>
        <v>121</v>
      </c>
      <c r="AK4382" s="131">
        <v>45657</v>
      </c>
    </row>
    <row r="4383" spans="1:38" s="138" customFormat="1" ht="12.75" x14ac:dyDescent="0.25">
      <c r="A4383" s="36">
        <v>4377</v>
      </c>
      <c r="B4383" s="131">
        <v>45627</v>
      </c>
      <c r="C4383" s="132" t="s">
        <v>33</v>
      </c>
      <c r="D4383" s="132"/>
      <c r="E4383" s="124">
        <v>12012</v>
      </c>
      <c r="F4383" s="124" t="s">
        <v>3087</v>
      </c>
      <c r="G4383" s="124" t="s">
        <v>435</v>
      </c>
      <c r="H4383" s="133">
        <v>4</v>
      </c>
      <c r="I4383" s="134">
        <v>1810000</v>
      </c>
      <c r="J4383" s="39">
        <f t="shared" si="1987"/>
        <v>0</v>
      </c>
      <c r="K4383" s="39">
        <f t="shared" si="1988"/>
        <v>0</v>
      </c>
      <c r="L4383" s="39">
        <f t="shared" si="1989"/>
        <v>0</v>
      </c>
      <c r="M4383" s="39">
        <f>IF(C4383=12006,H4383,IF(C4383&lt;&gt;12006,0))</f>
        <v>0</v>
      </c>
      <c r="N4383" s="39">
        <f t="shared" si="1998"/>
        <v>0</v>
      </c>
      <c r="O4383" s="39">
        <f t="shared" si="1990"/>
        <v>0</v>
      </c>
      <c r="P4383" s="39">
        <f t="shared" si="1991"/>
        <v>0</v>
      </c>
      <c r="Q4383" s="39">
        <f t="shared" si="1992"/>
        <v>0</v>
      </c>
      <c r="R4383" s="39">
        <f t="shared" si="1993"/>
        <v>0</v>
      </c>
      <c r="S4383" s="39">
        <f t="shared" si="1994"/>
        <v>0</v>
      </c>
      <c r="T4383" s="39"/>
      <c r="U4383" s="39">
        <f t="shared" si="1995"/>
        <v>1810000</v>
      </c>
      <c r="V4383" s="124"/>
      <c r="W4383" s="39">
        <f t="shared" si="1996"/>
        <v>0</v>
      </c>
      <c r="X4383" s="39">
        <f t="shared" si="2000"/>
        <v>148.66529774127309</v>
      </c>
      <c r="Y4383" s="39">
        <f t="shared" si="2001"/>
        <v>4525</v>
      </c>
      <c r="Z4383" s="41">
        <f t="shared" si="2002"/>
        <v>4459.9589322381926</v>
      </c>
      <c r="AA4383" s="135"/>
      <c r="AB4383" s="135"/>
      <c r="AC4383" s="135">
        <f t="shared" si="2011"/>
        <v>0</v>
      </c>
      <c r="AD4383" s="135">
        <f t="shared" si="2003"/>
        <v>4459.9589322381926</v>
      </c>
      <c r="AE4383" s="135">
        <f>AC4383+AD4383</f>
        <v>4459.9589322381926</v>
      </c>
      <c r="AF4383" s="135">
        <f t="shared" si="2005"/>
        <v>1805540.0410677618</v>
      </c>
      <c r="AG4383" s="136">
        <f t="shared" si="2012"/>
        <v>400</v>
      </c>
      <c r="AH4383" s="137">
        <f t="shared" si="2006"/>
        <v>399.01437371663246</v>
      </c>
      <c r="AI4383" s="124">
        <f t="shared" si="2007"/>
        <v>0.98562628336755642</v>
      </c>
      <c r="AJ4383" s="124">
        <f t="shared" si="2008"/>
        <v>30</v>
      </c>
      <c r="AK4383" s="131">
        <v>45657</v>
      </c>
    </row>
    <row r="4384" spans="1:38" s="52" customFormat="1" ht="12.75" x14ac:dyDescent="0.25">
      <c r="A4384" s="147"/>
      <c r="B4384" s="147"/>
      <c r="C4384" s="147"/>
      <c r="D4384" s="147"/>
      <c r="E4384" s="147"/>
      <c r="F4384" s="147" t="s">
        <v>3088</v>
      </c>
      <c r="G4384" s="147"/>
      <c r="H4384" s="148">
        <f t="shared" ref="H4384:AF4384" si="2014">SUBTOTAL(9,H7:H4383)</f>
        <v>1167767</v>
      </c>
      <c r="I4384" s="149">
        <f>SUBTOTAL(9,I7:I4383)</f>
        <v>79737137288.88121</v>
      </c>
      <c r="J4384" s="149">
        <f t="shared" si="2014"/>
        <v>11873149418.909998</v>
      </c>
      <c r="K4384" s="149">
        <f t="shared" si="2014"/>
        <v>10770344854.772827</v>
      </c>
      <c r="L4384" s="149">
        <f t="shared" si="2014"/>
        <v>33061706862.151821</v>
      </c>
      <c r="M4384" s="149">
        <f t="shared" si="2014"/>
        <v>2056888467.73</v>
      </c>
      <c r="N4384" s="149">
        <f t="shared" si="2014"/>
        <v>2811818176.9194999</v>
      </c>
      <c r="O4384" s="149">
        <f t="shared" si="2014"/>
        <v>141177073.78088459</v>
      </c>
      <c r="P4384" s="149">
        <f t="shared" si="2014"/>
        <v>10336377023.638624</v>
      </c>
      <c r="Q4384" s="149">
        <f t="shared" si="2014"/>
        <v>387973465.58507484</v>
      </c>
      <c r="R4384" s="149">
        <f t="shared" si="2014"/>
        <v>1034667735.455107</v>
      </c>
      <c r="S4384" s="149">
        <f t="shared" si="2014"/>
        <v>933192131.08000004</v>
      </c>
      <c r="T4384" s="149">
        <f t="shared" si="2014"/>
        <v>2016894996.4377463</v>
      </c>
      <c r="U4384" s="149">
        <f t="shared" si="2014"/>
        <v>267607543.80960429</v>
      </c>
      <c r="V4384" s="149">
        <f t="shared" si="2014"/>
        <v>395080219</v>
      </c>
      <c r="W4384" s="149">
        <f t="shared" si="2014"/>
        <v>3650259319.6100001</v>
      </c>
      <c r="X4384" s="149">
        <f t="shared" si="2014"/>
        <v>7541872.5946632996</v>
      </c>
      <c r="Y4384" s="149">
        <f t="shared" si="2014"/>
        <v>229555747.10006514</v>
      </c>
      <c r="Z4384" s="149">
        <f t="shared" si="2014"/>
        <v>18825452082.499271</v>
      </c>
      <c r="AA4384" s="149">
        <f t="shared" si="2014"/>
        <v>16340088791.307648</v>
      </c>
      <c r="AB4384" s="149">
        <f t="shared" si="2014"/>
        <v>2268027528.6325784</v>
      </c>
      <c r="AC4384" s="149">
        <f t="shared" si="2014"/>
        <v>18608116319.940182</v>
      </c>
      <c r="AD4384" s="149">
        <f>SUBTOTAL(9,AD7:AD4383)</f>
        <v>2451092871.4716568</v>
      </c>
      <c r="AE4384" s="149">
        <f t="shared" si="2014"/>
        <v>21059209191.411877</v>
      </c>
      <c r="AF4384" s="149">
        <f t="shared" si="2014"/>
        <v>58677928097.469368</v>
      </c>
      <c r="AG4384" s="149"/>
      <c r="AH4384" s="147"/>
      <c r="AI4384" s="147"/>
      <c r="AJ4384" s="147"/>
      <c r="AK4384" s="147"/>
      <c r="AL4384" s="77"/>
    </row>
    <row r="4385" spans="1:38" s="46" customFormat="1" ht="12.75" x14ac:dyDescent="0.25">
      <c r="A4385" s="36"/>
      <c r="B4385" s="36"/>
      <c r="C4385" s="48"/>
      <c r="D4385" s="48"/>
      <c r="E4385" s="36"/>
      <c r="F4385" s="36"/>
      <c r="G4385" s="36"/>
      <c r="H4385" s="61"/>
      <c r="I4385" s="39"/>
      <c r="J4385" s="39"/>
      <c r="K4385" s="39"/>
      <c r="L4385" s="39"/>
      <c r="M4385" s="39"/>
      <c r="N4385" s="39"/>
      <c r="O4385" s="39"/>
      <c r="P4385" s="39"/>
      <c r="Q4385" s="39"/>
      <c r="R4385" s="39"/>
      <c r="S4385" s="39"/>
      <c r="T4385" s="39"/>
      <c r="U4385" s="39"/>
      <c r="V4385" s="39"/>
      <c r="W4385" s="39"/>
      <c r="X4385" s="150"/>
      <c r="Y4385" s="150"/>
      <c r="Z4385" s="150"/>
      <c r="AA4385" s="150"/>
      <c r="AB4385" s="150"/>
      <c r="AC4385" s="150"/>
      <c r="AD4385" s="151"/>
      <c r="AE4385" s="151"/>
      <c r="AF4385" s="151"/>
      <c r="AG4385" s="151"/>
      <c r="AL4385" s="76"/>
    </row>
    <row r="4386" spans="1:38" s="46" customFormat="1" ht="12.75" x14ac:dyDescent="0.25">
      <c r="A4386" s="36"/>
      <c r="B4386" s="36"/>
      <c r="C4386" s="48"/>
      <c r="D4386" s="48"/>
      <c r="E4386" s="36"/>
      <c r="F4386" s="36" t="s">
        <v>3089</v>
      </c>
      <c r="G4386" s="36"/>
      <c r="H4386" s="61"/>
      <c r="I4386" s="39">
        <f>SUM(J4386:W4386)</f>
        <v>18608116319.94022</v>
      </c>
      <c r="J4386" s="39">
        <v>3359558582.2264857</v>
      </c>
      <c r="K4386" s="39">
        <v>2999025515.9942575</v>
      </c>
      <c r="L4386" s="59">
        <v>4170654981.3127704</v>
      </c>
      <c r="M4386" s="39">
        <v>0</v>
      </c>
      <c r="N4386" s="39">
        <v>513440610.36845553</v>
      </c>
      <c r="O4386" s="39">
        <v>96269281.514055461</v>
      </c>
      <c r="P4386" s="39">
        <v>2810641301.5088806</v>
      </c>
      <c r="Q4386" s="39">
        <v>340914243.267901</v>
      </c>
      <c r="R4386" s="39">
        <v>547939099.31116855</v>
      </c>
      <c r="S4386" s="39">
        <v>905078563.90014005</v>
      </c>
      <c r="T4386" s="39">
        <v>1796706549.2555876</v>
      </c>
      <c r="U4386" s="39">
        <v>34212141.994046777</v>
      </c>
      <c r="V4386" s="39">
        <v>395080219</v>
      </c>
      <c r="W4386" s="39">
        <v>638595230.28647327</v>
      </c>
      <c r="X4386" s="150"/>
      <c r="Y4386" s="150"/>
      <c r="Z4386" s="150"/>
      <c r="AA4386" s="150"/>
      <c r="AB4386" s="150"/>
      <c r="AC4386" s="150"/>
      <c r="AD4386" s="151"/>
      <c r="AE4386" s="151"/>
      <c r="AF4386" s="151"/>
      <c r="AG4386" s="151"/>
    </row>
    <row r="4387" spans="1:38" s="46" customFormat="1" ht="12.75" x14ac:dyDescent="0.25">
      <c r="A4387" s="36"/>
      <c r="B4387" s="36"/>
      <c r="C4387" s="36"/>
      <c r="D4387" s="36"/>
      <c r="E4387" s="36"/>
      <c r="F4387" s="36" t="s">
        <v>3090</v>
      </c>
      <c r="G4387" s="36"/>
      <c r="H4387" s="120"/>
      <c r="I4387" s="39">
        <f>SUM(J4387:W4387)</f>
        <v>2451092871.4734526</v>
      </c>
      <c r="J4387" s="39">
        <v>370550253.89539754</v>
      </c>
      <c r="K4387" s="39">
        <f>329409322.53902+144654.22</f>
        <v>329553976.75902003</v>
      </c>
      <c r="L4387" s="39">
        <v>1018493243.5406163</v>
      </c>
      <c r="M4387" s="39">
        <v>0</v>
      </c>
      <c r="N4387" s="39">
        <v>56330816.745596647</v>
      </c>
      <c r="O4387" s="39">
        <v>9622515.2207881473</v>
      </c>
      <c r="P4387" s="39">
        <v>324451871.41102469</v>
      </c>
      <c r="Q4387" s="39">
        <v>1181741.2546339221</v>
      </c>
      <c r="R4387" s="39">
        <v>97956654.195470229</v>
      </c>
      <c r="S4387" s="39">
        <v>8846200.7014976069</v>
      </c>
      <c r="T4387" s="39">
        <v>0</v>
      </c>
      <c r="U4387" s="39">
        <v>8245155.6185047301</v>
      </c>
      <c r="V4387" s="39">
        <v>0</v>
      </c>
      <c r="W4387" s="39">
        <v>225860442.13090301</v>
      </c>
      <c r="X4387" s="152"/>
      <c r="Y4387" s="150"/>
      <c r="Z4387" s="150"/>
      <c r="AA4387" s="150"/>
      <c r="AB4387" s="150"/>
      <c r="AC4387" s="150"/>
      <c r="AD4387" s="151"/>
      <c r="AE4387" s="151"/>
      <c r="AF4387" s="151"/>
      <c r="AG4387" s="151"/>
    </row>
    <row r="4388" spans="1:38" s="150" customFormat="1" ht="12.75" x14ac:dyDescent="0.25">
      <c r="A4388" s="39"/>
      <c r="B4388" s="39"/>
      <c r="C4388" s="39"/>
      <c r="D4388" s="39"/>
      <c r="E4388" s="39"/>
      <c r="F4388" s="39"/>
      <c r="G4388" s="39"/>
      <c r="H4388" s="39"/>
      <c r="I4388" s="39">
        <f>SUM(J4388:V4388)</f>
        <v>0</v>
      </c>
      <c r="J4388" s="39"/>
      <c r="K4388" s="39"/>
      <c r="L4388" s="39"/>
      <c r="M4388" s="39"/>
      <c r="N4388" s="39"/>
      <c r="O4388" s="39"/>
      <c r="P4388" s="39"/>
      <c r="Q4388" s="39"/>
      <c r="R4388" s="39"/>
      <c r="S4388" s="39"/>
      <c r="T4388" s="39"/>
      <c r="U4388" s="39"/>
      <c r="V4388" s="39"/>
      <c r="W4388" s="39">
        <v>0</v>
      </c>
      <c r="AD4388" s="151"/>
      <c r="AE4388" s="151"/>
      <c r="AF4388" s="151"/>
      <c r="AG4388" s="151"/>
    </row>
    <row r="4389" spans="1:38" s="46" customFormat="1" ht="12.75" x14ac:dyDescent="0.25">
      <c r="A4389" s="36"/>
      <c r="B4389" s="36"/>
      <c r="C4389" s="36"/>
      <c r="D4389" s="36"/>
      <c r="E4389" s="36"/>
      <c r="F4389" s="36"/>
      <c r="G4389" s="36"/>
      <c r="H4389" s="61"/>
      <c r="I4389" s="39">
        <f>SUM(J4389:V4389)</f>
        <v>0</v>
      </c>
      <c r="J4389" s="39"/>
      <c r="K4389" s="39"/>
      <c r="L4389" s="39"/>
      <c r="M4389" s="39"/>
      <c r="N4389" s="39"/>
      <c r="O4389" s="39"/>
      <c r="P4389" s="39"/>
      <c r="Q4389" s="39"/>
      <c r="R4389" s="39"/>
      <c r="S4389" s="39"/>
      <c r="T4389" s="39"/>
      <c r="U4389" s="39"/>
      <c r="V4389" s="39"/>
      <c r="W4389" s="39"/>
      <c r="X4389" s="150"/>
      <c r="Y4389" s="150"/>
      <c r="Z4389" s="150"/>
      <c r="AA4389" s="150"/>
      <c r="AB4389" s="150"/>
      <c r="AC4389" s="150"/>
      <c r="AD4389" s="151"/>
      <c r="AE4389" s="151"/>
      <c r="AF4389" s="151"/>
      <c r="AG4389" s="151"/>
    </row>
    <row r="4390" spans="1:38" s="46" customFormat="1" ht="12.75" x14ac:dyDescent="0.25">
      <c r="A4390" s="36"/>
      <c r="B4390" s="36"/>
      <c r="C4390" s="36"/>
      <c r="D4390" s="36"/>
      <c r="E4390" s="36"/>
      <c r="F4390" s="36"/>
      <c r="G4390" s="36"/>
      <c r="H4390" s="61"/>
      <c r="I4390" s="39">
        <f t="shared" ref="I4390" si="2015">SUM(J4390:V4390)</f>
        <v>0</v>
      </c>
      <c r="J4390" s="39"/>
      <c r="K4390" s="39"/>
      <c r="L4390" s="39"/>
      <c r="M4390" s="39"/>
      <c r="N4390" s="39"/>
      <c r="O4390" s="39"/>
      <c r="P4390" s="39"/>
      <c r="Q4390" s="39"/>
      <c r="R4390" s="39"/>
      <c r="S4390" s="39"/>
      <c r="T4390" s="39"/>
      <c r="U4390" s="39"/>
      <c r="V4390" s="39"/>
      <c r="W4390" s="39"/>
      <c r="X4390" s="150"/>
      <c r="Y4390" s="150"/>
      <c r="Z4390" s="150"/>
      <c r="AA4390" s="150"/>
      <c r="AB4390" s="150"/>
      <c r="AC4390" s="150"/>
      <c r="AD4390" s="151"/>
      <c r="AE4390" s="151"/>
      <c r="AF4390" s="151"/>
      <c r="AG4390" s="151"/>
    </row>
    <row r="4391" spans="1:38" s="158" customFormat="1" ht="12.75" x14ac:dyDescent="0.25">
      <c r="A4391" s="153"/>
      <c r="B4391" s="153"/>
      <c r="C4391" s="153"/>
      <c r="D4391" s="153"/>
      <c r="E4391" s="153"/>
      <c r="F4391" s="153" t="s">
        <v>3091</v>
      </c>
      <c r="G4391" s="153"/>
      <c r="H4391" s="154"/>
      <c r="I4391" s="155">
        <f>SUM(I4386:I4390)</f>
        <v>21059209191.413673</v>
      </c>
      <c r="J4391" s="155">
        <f>SUM(J4386:J4390)</f>
        <v>3730108836.1218834</v>
      </c>
      <c r="K4391" s="155">
        <f t="shared" ref="K4391:W4391" si="2016">SUM(K4386:K4390)</f>
        <v>3328579492.7532773</v>
      </c>
      <c r="L4391" s="155">
        <f>SUM(L4386:L4390)</f>
        <v>5189148224.8533869</v>
      </c>
      <c r="M4391" s="155">
        <f>SUM(M4386:M4390)</f>
        <v>0</v>
      </c>
      <c r="N4391" s="155">
        <f t="shared" si="2016"/>
        <v>569771427.11405218</v>
      </c>
      <c r="O4391" s="155">
        <f t="shared" si="2016"/>
        <v>105891796.73484361</v>
      </c>
      <c r="P4391" s="155">
        <f t="shared" si="2016"/>
        <v>3135093172.9199052</v>
      </c>
      <c r="Q4391" s="155">
        <f t="shared" si="2016"/>
        <v>342095984.52253491</v>
      </c>
      <c r="R4391" s="155">
        <f t="shared" si="2016"/>
        <v>645895753.50663877</v>
      </c>
      <c r="S4391" s="155">
        <f t="shared" si="2016"/>
        <v>913924764.6016376</v>
      </c>
      <c r="T4391" s="155">
        <f t="shared" si="2016"/>
        <v>1796706549.2555876</v>
      </c>
      <c r="U4391" s="155">
        <f t="shared" si="2016"/>
        <v>42457297.61255151</v>
      </c>
      <c r="V4391" s="155">
        <f t="shared" si="2016"/>
        <v>395080219</v>
      </c>
      <c r="W4391" s="155">
        <f t="shared" si="2016"/>
        <v>864455672.41737628</v>
      </c>
      <c r="X4391" s="156"/>
      <c r="Y4391" s="156"/>
      <c r="Z4391" s="156"/>
      <c r="AA4391" s="156"/>
      <c r="AB4391" s="156"/>
      <c r="AC4391" s="156"/>
      <c r="AD4391" s="151"/>
      <c r="AE4391" s="151"/>
      <c r="AF4391" s="151"/>
      <c r="AG4391" s="157"/>
    </row>
    <row r="4392" spans="1:38" s="46" customFormat="1" ht="12.75" x14ac:dyDescent="0.25">
      <c r="A4392" s="36"/>
      <c r="B4392" s="36"/>
      <c r="C4392" s="36"/>
      <c r="D4392" s="36"/>
      <c r="E4392" s="36"/>
      <c r="F4392" s="147" t="s">
        <v>3092</v>
      </c>
      <c r="G4392" s="36"/>
      <c r="H4392" s="148"/>
      <c r="I4392" s="149">
        <f>I4384-I4391</f>
        <v>58677928097.467537</v>
      </c>
      <c r="J4392" s="149">
        <f>J4384-J4391</f>
        <v>8143040582.7881145</v>
      </c>
      <c r="K4392" s="149">
        <f>K4384-K4391</f>
        <v>7441765362.0195503</v>
      </c>
      <c r="L4392" s="149">
        <f t="shared" ref="L4392:W4392" si="2017">L4384-L4391</f>
        <v>27872558637.298435</v>
      </c>
      <c r="M4392" s="149">
        <f>M4384-M4391</f>
        <v>2056888467.73</v>
      </c>
      <c r="N4392" s="149">
        <f t="shared" si="2017"/>
        <v>2242046749.8054476</v>
      </c>
      <c r="O4392" s="149">
        <f t="shared" si="2017"/>
        <v>35285277.046040982</v>
      </c>
      <c r="P4392" s="149">
        <f t="shared" si="2017"/>
        <v>7201283850.7187195</v>
      </c>
      <c r="Q4392" s="149">
        <f t="shared" si="2017"/>
        <v>45877481.062539935</v>
      </c>
      <c r="R4392" s="149">
        <f t="shared" si="2017"/>
        <v>388771981.94846821</v>
      </c>
      <c r="S4392" s="149">
        <f t="shared" si="2017"/>
        <v>19267366.478362441</v>
      </c>
      <c r="T4392" s="149">
        <f t="shared" si="2017"/>
        <v>220188447.18215871</v>
      </c>
      <c r="U4392" s="149">
        <f t="shared" si="2017"/>
        <v>225150246.19705278</v>
      </c>
      <c r="V4392" s="149">
        <f t="shared" si="2017"/>
        <v>0</v>
      </c>
      <c r="W4392" s="149">
        <f t="shared" si="2017"/>
        <v>2785803647.1926241</v>
      </c>
      <c r="X4392" s="150"/>
      <c r="Y4392" s="150"/>
      <c r="AD4392" s="151"/>
      <c r="AE4392" s="151"/>
      <c r="AF4392" s="151"/>
      <c r="AG4392" s="151"/>
    </row>
    <row r="4393" spans="1:38" s="46" customFormat="1" ht="12.75" x14ac:dyDescent="0.25">
      <c r="H4393" s="159"/>
      <c r="I4393" s="150"/>
      <c r="J4393" s="150"/>
      <c r="K4393" s="150"/>
      <c r="L4393" s="150"/>
      <c r="M4393" s="150"/>
      <c r="N4393" s="150"/>
      <c r="O4393" s="150"/>
      <c r="P4393" s="150"/>
      <c r="Q4393" s="150"/>
      <c r="R4393" s="150"/>
      <c r="S4393" s="150"/>
      <c r="T4393" s="150"/>
      <c r="U4393" s="150"/>
      <c r="V4393" s="150"/>
      <c r="W4393" s="150"/>
      <c r="X4393" s="150"/>
      <c r="Y4393" s="150"/>
      <c r="Z4393" s="150"/>
      <c r="AA4393" s="150"/>
      <c r="AB4393" s="150"/>
      <c r="AC4393" s="150"/>
      <c r="AD4393" s="151"/>
      <c r="AE4393" s="151"/>
      <c r="AF4393" s="151"/>
      <c r="AG4393" s="151"/>
    </row>
    <row r="4394" spans="1:38" x14ac:dyDescent="0.25">
      <c r="J4394" s="160"/>
      <c r="K4394" s="160"/>
      <c r="L4394" s="160"/>
      <c r="M4394" s="160"/>
      <c r="N4394" s="160"/>
      <c r="O4394" s="160"/>
      <c r="P4394" s="160"/>
      <c r="Q4394" s="160"/>
      <c r="R4394" s="160"/>
      <c r="S4394" s="160"/>
      <c r="U4394" s="160"/>
      <c r="V4394" s="160"/>
      <c r="W4394" s="160"/>
    </row>
    <row r="4395" spans="1:38" x14ac:dyDescent="0.25">
      <c r="Q4395" s="4">
        <v>342095984.52253491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E4" sqref="E4"/>
    </sheetView>
  </sheetViews>
  <sheetFormatPr defaultRowHeight="15" x14ac:dyDescent="0.25"/>
  <cols>
    <col min="5" max="5" width="21.42578125" customWidth="1"/>
    <col min="10" max="10" width="29.85546875" customWidth="1"/>
    <col min="11" max="11" width="31" customWidth="1"/>
    <col min="12" max="12" width="33.5703125" customWidth="1"/>
    <col min="13" max="13" width="19.42578125" customWidth="1"/>
    <col min="14" max="14" width="20.85546875" customWidth="1"/>
    <col min="15" max="15" width="21.7109375" customWidth="1"/>
  </cols>
  <sheetData>
    <row r="1" spans="1:15" ht="90" x14ac:dyDescent="0.25">
      <c r="A1" s="24" t="s">
        <v>14</v>
      </c>
      <c r="B1" s="25" t="s">
        <v>15</v>
      </c>
      <c r="C1" s="25" t="s">
        <v>16</v>
      </c>
      <c r="D1" s="25" t="s">
        <v>3093</v>
      </c>
      <c r="E1" s="25" t="s">
        <v>3094</v>
      </c>
      <c r="F1" s="25" t="s">
        <v>17</v>
      </c>
      <c r="G1" s="25" t="s">
        <v>18</v>
      </c>
      <c r="H1" s="25" t="s">
        <v>19</v>
      </c>
      <c r="I1" s="26" t="s">
        <v>20</v>
      </c>
      <c r="J1" s="27" t="s">
        <v>21</v>
      </c>
      <c r="K1" s="32" t="s">
        <v>45</v>
      </c>
      <c r="L1" s="34" t="s">
        <v>46</v>
      </c>
      <c r="M1" s="34" t="s">
        <v>47</v>
      </c>
      <c r="N1" s="34" t="s">
        <v>48</v>
      </c>
      <c r="O1" s="34" t="s">
        <v>49</v>
      </c>
    </row>
    <row r="2" spans="1:15" x14ac:dyDescent="0.25">
      <c r="A2" s="36">
        <v>1</v>
      </c>
      <c r="B2" s="37">
        <v>41640</v>
      </c>
      <c r="C2" s="36" t="s">
        <v>50</v>
      </c>
      <c r="D2" s="36" t="s">
        <v>3096</v>
      </c>
      <c r="E2" s="36" t="s">
        <v>3096</v>
      </c>
      <c r="F2" s="36">
        <v>12006</v>
      </c>
      <c r="G2" s="36" t="s">
        <v>51</v>
      </c>
      <c r="H2" s="36" t="s">
        <v>52</v>
      </c>
      <c r="I2" s="38">
        <v>1</v>
      </c>
      <c r="J2" s="39">
        <v>297199000</v>
      </c>
      <c r="K2" s="43" t="e">
        <f>(365.25/30.4375*(IF(#REF!=12002,1/3%,IF(#REF!=12003,1/3%,IF(#REF!=12004,1/3%,IF(#REF!=12006,1/2%,IF(#REF!=12007,1/10%,IF(#REF!=12008,1/3%,IF(#REF!=12009,1/10%,IF(#REF!=12010,1/10%,IF(#REF!=12011,1/20%,IF(#REF!=12012,1/3%))))))))))))</f>
        <v>#REF!</v>
      </c>
      <c r="L2" s="44" t="e">
        <f>IF(K2&gt;M2,K2-M2,IF(K2&lt;=M2,0))</f>
        <v>#REF!</v>
      </c>
      <c r="M2" s="36" t="e">
        <f t="shared" ref="M2:M3" si="0">N2/30.4375</f>
        <v>#REF!</v>
      </c>
      <c r="N2" s="36" t="e">
        <f t="shared" ref="N2:N3" si="1">O2-#REF!</f>
        <v>#REF!</v>
      </c>
      <c r="O2" s="45">
        <v>45657</v>
      </c>
    </row>
    <row r="3" spans="1:15" x14ac:dyDescent="0.25">
      <c r="A3" s="36">
        <v>2</v>
      </c>
      <c r="B3" s="37">
        <v>41640</v>
      </c>
      <c r="C3" s="36" t="s">
        <v>50</v>
      </c>
      <c r="D3" s="36" t="s">
        <v>3095</v>
      </c>
      <c r="E3" s="36" t="s">
        <v>3095</v>
      </c>
      <c r="F3" s="36">
        <v>12002</v>
      </c>
      <c r="G3" s="36" t="s">
        <v>53</v>
      </c>
      <c r="H3" s="36" t="s">
        <v>52</v>
      </c>
      <c r="I3" s="38">
        <v>1</v>
      </c>
      <c r="J3" s="39">
        <v>52438000</v>
      </c>
      <c r="K3" s="43" t="e">
        <f t="shared" ref="K3" si="2">(365.25/30.4375*(IF(#REF!=12002,1/3%,IF(#REF!=12003,1/3%,IF(#REF!=12004,1/3%,IF(#REF!=12006,1/2%,IF(#REF!=12007,1/10%,IF(#REF!=12008,1/3%,IF(#REF!=12009,1/10%,IF(#REF!=12010,1/10%,IF(#REF!=12011,1/20%,IF(#REF!=12012,1/3%))))))))))))</f>
        <v>#REF!</v>
      </c>
      <c r="L3" s="44" t="e">
        <f t="shared" ref="L3" si="3">IF(K3&gt;M3,K3-M3,IF(K3&lt;=M3,0))</f>
        <v>#REF!</v>
      </c>
      <c r="M3" s="36" t="e">
        <f t="shared" si="0"/>
        <v>#REF!</v>
      </c>
      <c r="N3" s="36" t="e">
        <f t="shared" ref="N3" si="4">O3-#REF!</f>
        <v>#REF!</v>
      </c>
      <c r="O3" s="45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wide FAR</vt:lpstr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EEDC</cp:lastModifiedBy>
  <dcterms:created xsi:type="dcterms:W3CDTF">2026-01-12T05:34:57Z</dcterms:created>
  <dcterms:modified xsi:type="dcterms:W3CDTF">2026-01-28T14:51:51Z</dcterms:modified>
</cp:coreProperties>
</file>